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a\Desktop\"/>
    </mc:Choice>
  </mc:AlternateContent>
  <bookViews>
    <workbookView xWindow="0" yWindow="0" windowWidth="15360" windowHeight="7635" tabRatio="946" firstSheet="1" activeTab="4"/>
  </bookViews>
  <sheets>
    <sheet name="Campaña" sheetId="20" r:id="rId1"/>
    <sheet name="ACCM" sheetId="19" r:id="rId2"/>
    <sheet name="UNIDAD" sheetId="1" r:id="rId3"/>
    <sheet name="LIDERES" sheetId="3" r:id="rId4"/>
    <sheet name="AGENTES" sheetId="2" r:id="rId5"/>
    <sheet name="ADH" sheetId="4" r:id="rId6"/>
    <sheet name="INSAT" sheetId="5" r:id="rId7"/>
    <sheet name="SCC" sheetId="6" r:id="rId8"/>
    <sheet name="CODI" sheetId="7" r:id="rId9"/>
    <sheet name="NPS" sheetId="8" r:id="rId10"/>
    <sheet name="FCR" sheetId="9" r:id="rId11"/>
    <sheet name="AHT" sheetId="10" r:id="rId12"/>
    <sheet name="AC" sheetId="11" r:id="rId13"/>
    <sheet name="TRF" sheetId="12" r:id="rId14"/>
    <sheet name="CBS" sheetId="13" r:id="rId15"/>
    <sheet name="Salientes" sheetId="14" r:id="rId16"/>
    <sheet name="PliegoVigente" sheetId="17" r:id="rId17"/>
    <sheet name="PliegoHistoricos" sheetId="21" r:id="rId18"/>
    <sheet name="RosterActualizado" sheetId="18" r:id="rId19"/>
  </sheets>
  <definedNames>
    <definedName name="_xlnm._FilterDatabase" localSheetId="4" hidden="1">AGENTES!$A$1:$AI$483</definedName>
    <definedName name="_xlnm._FilterDatabase" localSheetId="18" hidden="1">RosterActualizado!$A$1:$L$483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2" l="1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2" i="2"/>
  <c r="C3" i="2" l="1"/>
  <c r="C4" i="2"/>
  <c r="C5" i="2"/>
  <c r="C6" i="2"/>
  <c r="C7" i="2"/>
  <c r="C8" i="2"/>
  <c r="C9" i="2"/>
  <c r="C10" i="2"/>
  <c r="C11" i="2"/>
  <c r="C12" i="2"/>
  <c r="C13" i="2"/>
  <c r="Z13" i="2" s="1"/>
  <c r="C14" i="2"/>
  <c r="C15" i="2"/>
  <c r="C16" i="2"/>
  <c r="C17" i="2"/>
  <c r="Y17" i="2" s="1"/>
  <c r="C18" i="2"/>
  <c r="C19" i="2"/>
  <c r="C20" i="2"/>
  <c r="C21" i="2"/>
  <c r="Z21" i="2" s="1"/>
  <c r="C22" i="2"/>
  <c r="C23" i="2"/>
  <c r="C24" i="2"/>
  <c r="C25" i="2"/>
  <c r="Z25" i="2" s="1"/>
  <c r="C26" i="2"/>
  <c r="C27" i="2"/>
  <c r="C28" i="2"/>
  <c r="C29" i="2"/>
  <c r="Z29" i="2" s="1"/>
  <c r="C30" i="2"/>
  <c r="C31" i="2"/>
  <c r="C32" i="2"/>
  <c r="C33" i="2"/>
  <c r="C34" i="2"/>
  <c r="C35" i="2"/>
  <c r="C36" i="2"/>
  <c r="C37" i="2"/>
  <c r="Z37" i="2" s="1"/>
  <c r="C38" i="2"/>
  <c r="C39" i="2"/>
  <c r="C40" i="2"/>
  <c r="C41" i="2"/>
  <c r="Z41" i="2" s="1"/>
  <c r="C42" i="2"/>
  <c r="C43" i="2"/>
  <c r="C44" i="2"/>
  <c r="C45" i="2"/>
  <c r="Z45" i="2" s="1"/>
  <c r="C46" i="2"/>
  <c r="C47" i="2"/>
  <c r="C48" i="2"/>
  <c r="C49" i="2"/>
  <c r="C50" i="2"/>
  <c r="C51" i="2"/>
  <c r="C52" i="2"/>
  <c r="C53" i="2"/>
  <c r="C54" i="2"/>
  <c r="C55" i="2"/>
  <c r="C56" i="2"/>
  <c r="C57" i="2"/>
  <c r="Z57" i="2" s="1"/>
  <c r="C58" i="2"/>
  <c r="C59" i="2"/>
  <c r="C60" i="2"/>
  <c r="C61" i="2"/>
  <c r="Z61" i="2" s="1"/>
  <c r="C62" i="2"/>
  <c r="C63" i="2"/>
  <c r="C64" i="2"/>
  <c r="C65" i="2"/>
  <c r="C66" i="2"/>
  <c r="C67" i="2"/>
  <c r="C68" i="2"/>
  <c r="C69" i="2"/>
  <c r="Z69" i="2" s="1"/>
  <c r="C70" i="2"/>
  <c r="C71" i="2"/>
  <c r="C72" i="2"/>
  <c r="C73" i="2"/>
  <c r="Z73" i="2" s="1"/>
  <c r="C74" i="2"/>
  <c r="C75" i="2"/>
  <c r="C76" i="2"/>
  <c r="C77" i="2"/>
  <c r="Z77" i="2" s="1"/>
  <c r="C78" i="2"/>
  <c r="C79" i="2"/>
  <c r="C80" i="2"/>
  <c r="C81" i="2"/>
  <c r="C82" i="2"/>
  <c r="C83" i="2"/>
  <c r="C84" i="2"/>
  <c r="C85" i="2"/>
  <c r="Z85" i="2" s="1"/>
  <c r="C86" i="2"/>
  <c r="C87" i="2"/>
  <c r="C88" i="2"/>
  <c r="C89" i="2"/>
  <c r="Z89" i="2" s="1"/>
  <c r="C90" i="2"/>
  <c r="C91" i="2"/>
  <c r="C92" i="2"/>
  <c r="C93" i="2"/>
  <c r="C94" i="2"/>
  <c r="C95" i="2"/>
  <c r="C96" i="2"/>
  <c r="C97" i="2"/>
  <c r="C98" i="2"/>
  <c r="C99" i="2"/>
  <c r="C100" i="2"/>
  <c r="C101" i="2"/>
  <c r="Z101" i="2" s="1"/>
  <c r="C102" i="2"/>
  <c r="C103" i="2"/>
  <c r="C104" i="2"/>
  <c r="C105" i="2"/>
  <c r="C106" i="2"/>
  <c r="C107" i="2"/>
  <c r="C108" i="2"/>
  <c r="C109" i="2"/>
  <c r="Z109" i="2" s="1"/>
  <c r="C110" i="2"/>
  <c r="C111" i="2"/>
  <c r="C112" i="2"/>
  <c r="C113" i="2"/>
  <c r="C114" i="2"/>
  <c r="C115" i="2"/>
  <c r="C116" i="2"/>
  <c r="C117" i="2"/>
  <c r="Z117" i="2" s="1"/>
  <c r="C118" i="2"/>
  <c r="C119" i="2"/>
  <c r="C120" i="2"/>
  <c r="C121" i="2"/>
  <c r="Z121" i="2" s="1"/>
  <c r="C122" i="2"/>
  <c r="C123" i="2"/>
  <c r="C124" i="2"/>
  <c r="C125" i="2"/>
  <c r="C126" i="2"/>
  <c r="C127" i="2"/>
  <c r="C128" i="2"/>
  <c r="C129" i="2"/>
  <c r="C130" i="2"/>
  <c r="C131" i="2"/>
  <c r="C132" i="2"/>
  <c r="C133" i="2"/>
  <c r="Z133" i="2" s="1"/>
  <c r="C134" i="2"/>
  <c r="C135" i="2"/>
  <c r="C136" i="2"/>
  <c r="C137" i="2"/>
  <c r="Z137" i="2" s="1"/>
  <c r="C138" i="2"/>
  <c r="C139" i="2"/>
  <c r="C140" i="2"/>
  <c r="C141" i="2"/>
  <c r="Z141" i="2" s="1"/>
  <c r="C142" i="2"/>
  <c r="C143" i="2"/>
  <c r="C144" i="2"/>
  <c r="C145" i="2"/>
  <c r="C146" i="2"/>
  <c r="C147" i="2"/>
  <c r="C148" i="2"/>
  <c r="C149" i="2"/>
  <c r="Z149" i="2" s="1"/>
  <c r="C150" i="2"/>
  <c r="C151" i="2"/>
  <c r="C152" i="2"/>
  <c r="C153" i="2"/>
  <c r="Z153" i="2" s="1"/>
  <c r="C154" i="2"/>
  <c r="C155" i="2"/>
  <c r="C156" i="2"/>
  <c r="C157" i="2"/>
  <c r="Z157" i="2" s="1"/>
  <c r="C158" i="2"/>
  <c r="C159" i="2"/>
  <c r="C160" i="2"/>
  <c r="C161" i="2"/>
  <c r="C162" i="2"/>
  <c r="C163" i="2"/>
  <c r="C164" i="2"/>
  <c r="C165" i="2"/>
  <c r="Z165" i="2" s="1"/>
  <c r="C166" i="2"/>
  <c r="C167" i="2"/>
  <c r="C168" i="2"/>
  <c r="C169" i="2"/>
  <c r="C170" i="2"/>
  <c r="C171" i="2"/>
  <c r="C172" i="2"/>
  <c r="C173" i="2"/>
  <c r="Z173" i="2" s="1"/>
  <c r="C174" i="2"/>
  <c r="C175" i="2"/>
  <c r="C176" i="2"/>
  <c r="C177" i="2"/>
  <c r="C178" i="2"/>
  <c r="C179" i="2"/>
  <c r="C180" i="2"/>
  <c r="C181" i="2"/>
  <c r="Z181" i="2" s="1"/>
  <c r="C182" i="2"/>
  <c r="C183" i="2"/>
  <c r="C184" i="2"/>
  <c r="C185" i="2"/>
  <c r="C186" i="2"/>
  <c r="C187" i="2"/>
  <c r="C188" i="2"/>
  <c r="C189" i="2"/>
  <c r="Z189" i="2" s="1"/>
  <c r="C190" i="2"/>
  <c r="C191" i="2"/>
  <c r="C192" i="2"/>
  <c r="C193" i="2"/>
  <c r="C194" i="2"/>
  <c r="C195" i="2"/>
  <c r="C196" i="2"/>
  <c r="C197" i="2"/>
  <c r="Z197" i="2" s="1"/>
  <c r="C198" i="2"/>
  <c r="C199" i="2"/>
  <c r="C200" i="2"/>
  <c r="C201" i="2"/>
  <c r="Z201" i="2" s="1"/>
  <c r="C202" i="2"/>
  <c r="C203" i="2"/>
  <c r="C204" i="2"/>
  <c r="C205" i="2"/>
  <c r="Z205" i="2" s="1"/>
  <c r="C206" i="2"/>
  <c r="C207" i="2"/>
  <c r="C208" i="2"/>
  <c r="C209" i="2"/>
  <c r="C210" i="2"/>
  <c r="C211" i="2"/>
  <c r="C212" i="2"/>
  <c r="C213" i="2"/>
  <c r="Z213" i="2" s="1"/>
  <c r="C214" i="2"/>
  <c r="C215" i="2"/>
  <c r="C216" i="2"/>
  <c r="C217" i="2"/>
  <c r="Z217" i="2" s="1"/>
  <c r="C218" i="2"/>
  <c r="C219" i="2"/>
  <c r="C220" i="2"/>
  <c r="C221" i="2"/>
  <c r="Z221" i="2" s="1"/>
  <c r="C222" i="2"/>
  <c r="C223" i="2"/>
  <c r="C224" i="2"/>
  <c r="C225" i="2"/>
  <c r="C226" i="2"/>
  <c r="C227" i="2"/>
  <c r="C228" i="2"/>
  <c r="C229" i="2"/>
  <c r="Z229" i="2" s="1"/>
  <c r="C230" i="2"/>
  <c r="C231" i="2"/>
  <c r="C232" i="2"/>
  <c r="C233" i="2"/>
  <c r="C234" i="2"/>
  <c r="C235" i="2"/>
  <c r="C236" i="2"/>
  <c r="C237" i="2"/>
  <c r="Z237" i="2" s="1"/>
  <c r="C238" i="2"/>
  <c r="C239" i="2"/>
  <c r="C240" i="2"/>
  <c r="C241" i="2"/>
  <c r="C242" i="2"/>
  <c r="C243" i="2"/>
  <c r="C244" i="2"/>
  <c r="C245" i="2"/>
  <c r="Z245" i="2" s="1"/>
  <c r="C246" i="2"/>
  <c r="C247" i="2"/>
  <c r="C248" i="2"/>
  <c r="C249" i="2"/>
  <c r="C250" i="2"/>
  <c r="C251" i="2"/>
  <c r="C252" i="2"/>
  <c r="C253" i="2"/>
  <c r="Z253" i="2" s="1"/>
  <c r="C254" i="2"/>
  <c r="C255" i="2"/>
  <c r="C256" i="2"/>
  <c r="C257" i="2"/>
  <c r="C258" i="2"/>
  <c r="C259" i="2"/>
  <c r="Z259" i="2" s="1"/>
  <c r="C260" i="2"/>
  <c r="C261" i="2"/>
  <c r="Z261" i="2" s="1"/>
  <c r="C262" i="2"/>
  <c r="C263" i="2"/>
  <c r="C264" i="2"/>
  <c r="C265" i="2"/>
  <c r="C266" i="2"/>
  <c r="C267" i="2"/>
  <c r="C268" i="2"/>
  <c r="C269" i="2"/>
  <c r="Z269" i="2" s="1"/>
  <c r="C270" i="2"/>
  <c r="C271" i="2"/>
  <c r="C272" i="2"/>
  <c r="C273" i="2"/>
  <c r="C274" i="2"/>
  <c r="C275" i="2"/>
  <c r="Z275" i="2" s="1"/>
  <c r="C276" i="2"/>
  <c r="C277" i="2"/>
  <c r="Z277" i="2" s="1"/>
  <c r="C278" i="2"/>
  <c r="C279" i="2"/>
  <c r="C280" i="2"/>
  <c r="C281" i="2"/>
  <c r="C282" i="2"/>
  <c r="C283" i="2"/>
  <c r="C284" i="2"/>
  <c r="C285" i="2"/>
  <c r="Z285" i="2" s="1"/>
  <c r="C286" i="2"/>
  <c r="C287" i="2"/>
  <c r="C288" i="2"/>
  <c r="C289" i="2"/>
  <c r="C290" i="2"/>
  <c r="W290" i="2" s="1"/>
  <c r="C291" i="2"/>
  <c r="Z291" i="2" s="1"/>
  <c r="C292" i="2"/>
  <c r="C293" i="2"/>
  <c r="Z293" i="2" s="1"/>
  <c r="C294" i="2"/>
  <c r="W294" i="2" s="1"/>
  <c r="C295" i="2"/>
  <c r="C296" i="2"/>
  <c r="C297" i="2"/>
  <c r="C298" i="2"/>
  <c r="W298" i="2" s="1"/>
  <c r="C299" i="2"/>
  <c r="C300" i="2"/>
  <c r="C301" i="2"/>
  <c r="Z301" i="2" s="1"/>
  <c r="C302" i="2"/>
  <c r="W302" i="2" s="1"/>
  <c r="C303" i="2"/>
  <c r="C304" i="2"/>
  <c r="C305" i="2"/>
  <c r="C306" i="2"/>
  <c r="W306" i="2" s="1"/>
  <c r="C307" i="2"/>
  <c r="Z307" i="2" s="1"/>
  <c r="C308" i="2"/>
  <c r="C309" i="2"/>
  <c r="Z309" i="2" s="1"/>
  <c r="C310" i="2"/>
  <c r="W310" i="2" s="1"/>
  <c r="C311" i="2"/>
  <c r="C312" i="2"/>
  <c r="C313" i="2"/>
  <c r="Z313" i="2" s="1"/>
  <c r="C314" i="2"/>
  <c r="W314" i="2" s="1"/>
  <c r="C315" i="2"/>
  <c r="C316" i="2"/>
  <c r="C317" i="2"/>
  <c r="Z317" i="2" s="1"/>
  <c r="C318" i="2"/>
  <c r="W318" i="2" s="1"/>
  <c r="C319" i="2"/>
  <c r="C320" i="2"/>
  <c r="C321" i="2"/>
  <c r="C322" i="2"/>
  <c r="W322" i="2" s="1"/>
  <c r="C323" i="2"/>
  <c r="Z323" i="2" s="1"/>
  <c r="C324" i="2"/>
  <c r="C325" i="2"/>
  <c r="C326" i="2"/>
  <c r="W326" i="2" s="1"/>
  <c r="C327" i="2"/>
  <c r="C328" i="2"/>
  <c r="C329" i="2"/>
  <c r="Z329" i="2" s="1"/>
  <c r="C330" i="2"/>
  <c r="W330" i="2" s="1"/>
  <c r="C331" i="2"/>
  <c r="C332" i="2"/>
  <c r="C333" i="2"/>
  <c r="Z333" i="2" s="1"/>
  <c r="C334" i="2"/>
  <c r="W334" i="2" s="1"/>
  <c r="C335" i="2"/>
  <c r="C336" i="2"/>
  <c r="C337" i="2"/>
  <c r="C338" i="2"/>
  <c r="W338" i="2" s="1"/>
  <c r="C339" i="2"/>
  <c r="Z339" i="2" s="1"/>
  <c r="C340" i="2"/>
  <c r="C341" i="2"/>
  <c r="C342" i="2"/>
  <c r="W342" i="2" s="1"/>
  <c r="C343" i="2"/>
  <c r="C344" i="2"/>
  <c r="C345" i="2"/>
  <c r="C346" i="2"/>
  <c r="C347" i="2"/>
  <c r="C348" i="2"/>
  <c r="C349" i="2"/>
  <c r="Z349" i="2" s="1"/>
  <c r="C350" i="2"/>
  <c r="C351" i="2"/>
  <c r="D351" i="2" s="1"/>
  <c r="E351" i="2" s="1"/>
  <c r="C352" i="2"/>
  <c r="C353" i="2"/>
  <c r="C354" i="2"/>
  <c r="C355" i="2"/>
  <c r="Z355" i="2" s="1"/>
  <c r="C356" i="2"/>
  <c r="C357" i="2"/>
  <c r="Z357" i="2" s="1"/>
  <c r="C358" i="2"/>
  <c r="C359" i="2"/>
  <c r="D359" i="2" s="1"/>
  <c r="E359" i="2" s="1"/>
  <c r="C360" i="2"/>
  <c r="C361" i="2"/>
  <c r="C362" i="2"/>
  <c r="C363" i="2"/>
  <c r="C364" i="2"/>
  <c r="C365" i="2"/>
  <c r="C366" i="2"/>
  <c r="C367" i="2"/>
  <c r="C368" i="2"/>
  <c r="C369" i="2"/>
  <c r="Z369" i="2" s="1"/>
  <c r="C370" i="2"/>
  <c r="C371" i="2"/>
  <c r="Z371" i="2" s="1"/>
  <c r="C372" i="2"/>
  <c r="C373" i="2"/>
  <c r="Z373" i="2" s="1"/>
  <c r="C374" i="2"/>
  <c r="C375" i="2"/>
  <c r="C376" i="2"/>
  <c r="C377" i="2"/>
  <c r="C378" i="2"/>
  <c r="C379" i="2"/>
  <c r="C380" i="2"/>
  <c r="C381" i="2"/>
  <c r="C382" i="2"/>
  <c r="C383" i="2"/>
  <c r="C384" i="2"/>
  <c r="C385" i="2"/>
  <c r="Z385" i="2" s="1"/>
  <c r="C386" i="2"/>
  <c r="C387" i="2"/>
  <c r="Z387" i="2" s="1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Z401" i="2" s="1"/>
  <c r="C402" i="2"/>
  <c r="C403" i="2"/>
  <c r="Z403" i="2" s="1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Z417" i="2" s="1"/>
  <c r="C418" i="2"/>
  <c r="C419" i="2"/>
  <c r="Z419" i="2" s="1"/>
  <c r="C420" i="2"/>
  <c r="C421" i="2"/>
  <c r="Z421" i="2" s="1"/>
  <c r="C422" i="2"/>
  <c r="C423" i="2"/>
  <c r="C424" i="2"/>
  <c r="C425" i="2"/>
  <c r="C426" i="2"/>
  <c r="C427" i="2"/>
  <c r="C428" i="2"/>
  <c r="C429" i="2"/>
  <c r="C430" i="2"/>
  <c r="C431" i="2"/>
  <c r="C432" i="2"/>
  <c r="C433" i="2"/>
  <c r="Z433" i="2" s="1"/>
  <c r="C434" i="2"/>
  <c r="C435" i="2"/>
  <c r="Z435" i="2" s="1"/>
  <c r="C436" i="2"/>
  <c r="C437" i="2"/>
  <c r="Z437" i="2" s="1"/>
  <c r="C438" i="2"/>
  <c r="C439" i="2"/>
  <c r="C440" i="2"/>
  <c r="C441" i="2"/>
  <c r="C442" i="2"/>
  <c r="C443" i="2"/>
  <c r="C444" i="2"/>
  <c r="C445" i="2"/>
  <c r="C446" i="2"/>
  <c r="C447" i="2"/>
  <c r="C448" i="2"/>
  <c r="C449" i="2"/>
  <c r="Z449" i="2" s="1"/>
  <c r="C450" i="2"/>
  <c r="C451" i="2"/>
  <c r="Z451" i="2" s="1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Z465" i="2" s="1"/>
  <c r="C466" i="2"/>
  <c r="C467" i="2"/>
  <c r="Z467" i="2" s="1"/>
  <c r="C468" i="2"/>
  <c r="A468" i="2" s="1"/>
  <c r="C469" i="2"/>
  <c r="C470" i="2"/>
  <c r="C471" i="2"/>
  <c r="C472" i="2"/>
  <c r="A472" i="2" s="1"/>
  <c r="C473" i="2"/>
  <c r="C474" i="2"/>
  <c r="C475" i="2"/>
  <c r="C476" i="2"/>
  <c r="A476" i="2" s="1"/>
  <c r="C477" i="2"/>
  <c r="C478" i="2"/>
  <c r="C479" i="2"/>
  <c r="C480" i="2"/>
  <c r="A480" i="2" s="1"/>
  <c r="C481" i="2"/>
  <c r="C482" i="2"/>
  <c r="C483" i="2"/>
  <c r="Z483" i="2" s="1"/>
  <c r="C2" i="2"/>
  <c r="D2" i="2" s="1"/>
  <c r="E2" i="2" s="1"/>
  <c r="Z4" i="2"/>
  <c r="Z5" i="2"/>
  <c r="Z8" i="2"/>
  <c r="Z9" i="2"/>
  <c r="Z11" i="2"/>
  <c r="Z12" i="2"/>
  <c r="Z16" i="2"/>
  <c r="Z20" i="2"/>
  <c r="Z24" i="2"/>
  <c r="Z27" i="2"/>
  <c r="Z28" i="2"/>
  <c r="Z32" i="2"/>
  <c r="Z36" i="2"/>
  <c r="Z40" i="2"/>
  <c r="Z43" i="2"/>
  <c r="Z44" i="2"/>
  <c r="Z48" i="2"/>
  <c r="Z52" i="2"/>
  <c r="Z53" i="2"/>
  <c r="Z56" i="2"/>
  <c r="Z59" i="2"/>
  <c r="Z60" i="2"/>
  <c r="Z64" i="2"/>
  <c r="Z68" i="2"/>
  <c r="Z72" i="2"/>
  <c r="Z75" i="2"/>
  <c r="Z76" i="2"/>
  <c r="Z79" i="2"/>
  <c r="Z80" i="2"/>
  <c r="Z84" i="2"/>
  <c r="Z88" i="2"/>
  <c r="Z91" i="2"/>
  <c r="Z92" i="2"/>
  <c r="Z93" i="2"/>
  <c r="Z95" i="2"/>
  <c r="Z96" i="2"/>
  <c r="Z100" i="2"/>
  <c r="Z104" i="2"/>
  <c r="Z107" i="2"/>
  <c r="Z108" i="2"/>
  <c r="Z111" i="2"/>
  <c r="Z112" i="2"/>
  <c r="Z116" i="2"/>
  <c r="Z120" i="2"/>
  <c r="Z123" i="2"/>
  <c r="Z124" i="2"/>
  <c r="Z125" i="2"/>
  <c r="Z127" i="2"/>
  <c r="Z128" i="2"/>
  <c r="Z132" i="2"/>
  <c r="Z136" i="2"/>
  <c r="Z139" i="2"/>
  <c r="Z140" i="2"/>
  <c r="Z143" i="2"/>
  <c r="Z144" i="2"/>
  <c r="Z148" i="2"/>
  <c r="Z152" i="2"/>
  <c r="Z155" i="2"/>
  <c r="Z156" i="2"/>
  <c r="Z159" i="2"/>
  <c r="Z160" i="2"/>
  <c r="Z164" i="2"/>
  <c r="Z167" i="2"/>
  <c r="Z168" i="2"/>
  <c r="Z169" i="2"/>
  <c r="Z171" i="2"/>
  <c r="Z172" i="2"/>
  <c r="Z175" i="2"/>
  <c r="Z176" i="2"/>
  <c r="Z179" i="2"/>
  <c r="Z180" i="2"/>
  <c r="Z183" i="2"/>
  <c r="Z184" i="2"/>
  <c r="Z185" i="2"/>
  <c r="Z187" i="2"/>
  <c r="Z188" i="2"/>
  <c r="Z191" i="2"/>
  <c r="Z192" i="2"/>
  <c r="Z195" i="2"/>
  <c r="Z196" i="2"/>
  <c r="Z199" i="2"/>
  <c r="Z200" i="2"/>
  <c r="Z203" i="2"/>
  <c r="Z204" i="2"/>
  <c r="Z207" i="2"/>
  <c r="Z208" i="2"/>
  <c r="Z211" i="2"/>
  <c r="Z212" i="2"/>
  <c r="Z215" i="2"/>
  <c r="Z216" i="2"/>
  <c r="Z219" i="2"/>
  <c r="Z220" i="2"/>
  <c r="Z223" i="2"/>
  <c r="Z224" i="2"/>
  <c r="Z227" i="2"/>
  <c r="Z228" i="2"/>
  <c r="Z231" i="2"/>
  <c r="Z232" i="2"/>
  <c r="Z233" i="2"/>
  <c r="Z235" i="2"/>
  <c r="Z236" i="2"/>
  <c r="Z239" i="2"/>
  <c r="Z240" i="2"/>
  <c r="Z243" i="2"/>
  <c r="Z244" i="2"/>
  <c r="Z247" i="2"/>
  <c r="Z248" i="2"/>
  <c r="Z249" i="2"/>
  <c r="Z251" i="2"/>
  <c r="Z252" i="2"/>
  <c r="Z255" i="2"/>
  <c r="Z256" i="2"/>
  <c r="Z260" i="2"/>
  <c r="Z263" i="2"/>
  <c r="Z264" i="2"/>
  <c r="Z265" i="2"/>
  <c r="Z267" i="2"/>
  <c r="Z268" i="2"/>
  <c r="Z271" i="2"/>
  <c r="Z272" i="2"/>
  <c r="Z276" i="2"/>
  <c r="Z279" i="2"/>
  <c r="Z280" i="2"/>
  <c r="Z281" i="2"/>
  <c r="Z283" i="2"/>
  <c r="Z284" i="2"/>
  <c r="Z287" i="2"/>
  <c r="Z288" i="2"/>
  <c r="Z292" i="2"/>
  <c r="Z295" i="2"/>
  <c r="Z296" i="2"/>
  <c r="Z297" i="2"/>
  <c r="Z299" i="2"/>
  <c r="Z300" i="2"/>
  <c r="Z303" i="2"/>
  <c r="Z304" i="2"/>
  <c r="Z308" i="2"/>
  <c r="Z311" i="2"/>
  <c r="Z312" i="2"/>
  <c r="Z315" i="2"/>
  <c r="Z316" i="2"/>
  <c r="Z319" i="2"/>
  <c r="Z320" i="2"/>
  <c r="Z324" i="2"/>
  <c r="Z325" i="2"/>
  <c r="Z327" i="2"/>
  <c r="Z328" i="2"/>
  <c r="Z331" i="2"/>
  <c r="Z332" i="2"/>
  <c r="Z335" i="2"/>
  <c r="Z336" i="2"/>
  <c r="Z340" i="2"/>
  <c r="Z341" i="2"/>
  <c r="Z343" i="2"/>
  <c r="Z344" i="2"/>
  <c r="Z345" i="2"/>
  <c r="Z347" i="2"/>
  <c r="Z348" i="2"/>
  <c r="Z351" i="2"/>
  <c r="Z352" i="2"/>
  <c r="Z356" i="2"/>
  <c r="Z359" i="2"/>
  <c r="Z360" i="2"/>
  <c r="Z361" i="2"/>
  <c r="Z363" i="2"/>
  <c r="Z364" i="2"/>
  <c r="Z367" i="2"/>
  <c r="Z368" i="2"/>
  <c r="Z372" i="2"/>
  <c r="Z375" i="2"/>
  <c r="Z376" i="2"/>
  <c r="Z379" i="2"/>
  <c r="Z380" i="2"/>
  <c r="Z383" i="2"/>
  <c r="Z384" i="2"/>
  <c r="Z388" i="2"/>
  <c r="Z389" i="2"/>
  <c r="Z391" i="2"/>
  <c r="Z392" i="2"/>
  <c r="Z395" i="2"/>
  <c r="Z396" i="2"/>
  <c r="Z399" i="2"/>
  <c r="Z400" i="2"/>
  <c r="Z404" i="2"/>
  <c r="Z405" i="2"/>
  <c r="Z407" i="2"/>
  <c r="Z408" i="2"/>
  <c r="Z409" i="2"/>
  <c r="Z411" i="2"/>
  <c r="Z412" i="2"/>
  <c r="Z415" i="2"/>
  <c r="Z416" i="2"/>
  <c r="Z420" i="2"/>
  <c r="Z423" i="2"/>
  <c r="Z424" i="2"/>
  <c r="Z425" i="2"/>
  <c r="Z427" i="2"/>
  <c r="Z428" i="2"/>
  <c r="Z431" i="2"/>
  <c r="Z432" i="2"/>
  <c r="Z436" i="2"/>
  <c r="Z439" i="2"/>
  <c r="Z440" i="2"/>
  <c r="Z443" i="2"/>
  <c r="Z444" i="2"/>
  <c r="Z447" i="2"/>
  <c r="Z448" i="2"/>
  <c r="Z452" i="2"/>
  <c r="Z453" i="2"/>
  <c r="Z455" i="2"/>
  <c r="Z456" i="2"/>
  <c r="Z459" i="2"/>
  <c r="Z460" i="2"/>
  <c r="Z463" i="2"/>
  <c r="Z464" i="2"/>
  <c r="Z468" i="2"/>
  <c r="Z469" i="2"/>
  <c r="Z471" i="2"/>
  <c r="Z472" i="2"/>
  <c r="Z473" i="2"/>
  <c r="Z475" i="2"/>
  <c r="Z476" i="2"/>
  <c r="Z479" i="2"/>
  <c r="Z480" i="2"/>
  <c r="Z2" i="2"/>
  <c r="A3" i="13"/>
  <c r="AA283" i="2" s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2" i="13"/>
  <c r="Y3" i="2"/>
  <c r="Y4" i="2"/>
  <c r="Y5" i="2"/>
  <c r="Y7" i="2"/>
  <c r="Y8" i="2"/>
  <c r="Y9" i="2"/>
  <c r="Y11" i="2"/>
  <c r="Y12" i="2"/>
  <c r="Y13" i="2"/>
  <c r="Y15" i="2"/>
  <c r="Y16" i="2"/>
  <c r="Y19" i="2"/>
  <c r="Y20" i="2"/>
  <c r="Y21" i="2"/>
  <c r="Y23" i="2"/>
  <c r="Y24" i="2"/>
  <c r="Y25" i="2"/>
  <c r="Y27" i="2"/>
  <c r="Y28" i="2"/>
  <c r="Y29" i="2"/>
  <c r="Y31" i="2"/>
  <c r="Y32" i="2"/>
  <c r="Y35" i="2"/>
  <c r="Y36" i="2"/>
  <c r="Y37" i="2"/>
  <c r="Y39" i="2"/>
  <c r="Y40" i="2"/>
  <c r="Y41" i="2"/>
  <c r="Y43" i="2"/>
  <c r="Y44" i="2"/>
  <c r="Y45" i="2"/>
  <c r="Y47" i="2"/>
  <c r="Y48" i="2"/>
  <c r="Y51" i="2"/>
  <c r="Y52" i="2"/>
  <c r="Y53" i="2"/>
  <c r="Y55" i="2"/>
  <c r="Y56" i="2"/>
  <c r="Y57" i="2"/>
  <c r="Y59" i="2"/>
  <c r="Y60" i="2"/>
  <c r="Y61" i="2"/>
  <c r="Y63" i="2"/>
  <c r="Y64" i="2"/>
  <c r="Y67" i="2"/>
  <c r="Y68" i="2"/>
  <c r="Y69" i="2"/>
  <c r="Y71" i="2"/>
  <c r="Y72" i="2"/>
  <c r="Y73" i="2"/>
  <c r="Y75" i="2"/>
  <c r="Y76" i="2"/>
  <c r="Y77" i="2"/>
  <c r="Y79" i="2"/>
  <c r="Y80" i="2"/>
  <c r="Y83" i="2"/>
  <c r="Y84" i="2"/>
  <c r="Y85" i="2"/>
  <c r="Y87" i="2"/>
  <c r="Y88" i="2"/>
  <c r="Y89" i="2"/>
  <c r="Y91" i="2"/>
  <c r="Y92" i="2"/>
  <c r="Y93" i="2"/>
  <c r="Y95" i="2"/>
  <c r="Y96" i="2"/>
  <c r="Y99" i="2"/>
  <c r="Y100" i="2"/>
  <c r="Y101" i="2"/>
  <c r="Y103" i="2"/>
  <c r="Y104" i="2"/>
  <c r="Y105" i="2"/>
  <c r="Y107" i="2"/>
  <c r="Y108" i="2"/>
  <c r="Y109" i="2"/>
  <c r="Y111" i="2"/>
  <c r="Y112" i="2"/>
  <c r="Y115" i="2"/>
  <c r="Y116" i="2"/>
  <c r="Y117" i="2"/>
  <c r="Y119" i="2"/>
  <c r="Y120" i="2"/>
  <c r="Y121" i="2"/>
  <c r="Y123" i="2"/>
  <c r="Y124" i="2"/>
  <c r="Y125" i="2"/>
  <c r="Y127" i="2"/>
  <c r="Y128" i="2"/>
  <c r="Y131" i="2"/>
  <c r="Y132" i="2"/>
  <c r="Y133" i="2"/>
  <c r="Y135" i="2"/>
  <c r="Y136" i="2"/>
  <c r="Y137" i="2"/>
  <c r="Y139" i="2"/>
  <c r="Y140" i="2"/>
  <c r="Y141" i="2"/>
  <c r="Y143" i="2"/>
  <c r="Y144" i="2"/>
  <c r="Y147" i="2"/>
  <c r="Y148" i="2"/>
  <c r="Y149" i="2"/>
  <c r="Y151" i="2"/>
  <c r="Y152" i="2"/>
  <c r="Y153" i="2"/>
  <c r="Y155" i="2"/>
  <c r="Y156" i="2"/>
  <c r="Y157" i="2"/>
  <c r="Y159" i="2"/>
  <c r="Y160" i="2"/>
  <c r="Y163" i="2"/>
  <c r="Y164" i="2"/>
  <c r="Y165" i="2"/>
  <c r="Y167" i="2"/>
  <c r="Y168" i="2"/>
  <c r="Y169" i="2"/>
  <c r="Y171" i="2"/>
  <c r="Y172" i="2"/>
  <c r="Y173" i="2"/>
  <c r="Y175" i="2"/>
  <c r="Y176" i="2"/>
  <c r="Y179" i="2"/>
  <c r="Y180" i="2"/>
  <c r="Y181" i="2"/>
  <c r="Y183" i="2"/>
  <c r="Y184" i="2"/>
  <c r="Y185" i="2"/>
  <c r="Y187" i="2"/>
  <c r="Y188" i="2"/>
  <c r="Y189" i="2"/>
  <c r="Y191" i="2"/>
  <c r="Y192" i="2"/>
  <c r="Y195" i="2"/>
  <c r="Y196" i="2"/>
  <c r="Y197" i="2"/>
  <c r="Y199" i="2"/>
  <c r="Y200" i="2"/>
  <c r="Y201" i="2"/>
  <c r="Y203" i="2"/>
  <c r="Y204" i="2"/>
  <c r="Y205" i="2"/>
  <c r="Y207" i="2"/>
  <c r="Y208" i="2"/>
  <c r="Y211" i="2"/>
  <c r="Y212" i="2"/>
  <c r="Y213" i="2"/>
  <c r="Y215" i="2"/>
  <c r="Y216" i="2"/>
  <c r="Y217" i="2"/>
  <c r="Y219" i="2"/>
  <c r="Y220" i="2"/>
  <c r="Y221" i="2"/>
  <c r="Y223" i="2"/>
  <c r="Y224" i="2"/>
  <c r="Y227" i="2"/>
  <c r="Y228" i="2"/>
  <c r="Y229" i="2"/>
  <c r="Y231" i="2"/>
  <c r="Y232" i="2"/>
  <c r="Y233" i="2"/>
  <c r="Y235" i="2"/>
  <c r="Y236" i="2"/>
  <c r="Y237" i="2"/>
  <c r="Y239" i="2"/>
  <c r="Y240" i="2"/>
  <c r="Y243" i="2"/>
  <c r="Y244" i="2"/>
  <c r="Y245" i="2"/>
  <c r="Y247" i="2"/>
  <c r="Y248" i="2"/>
  <c r="Y249" i="2"/>
  <c r="Y251" i="2"/>
  <c r="Y252" i="2"/>
  <c r="Y253" i="2"/>
  <c r="Y255" i="2"/>
  <c r="Y256" i="2"/>
  <c r="Y259" i="2"/>
  <c r="Y260" i="2"/>
  <c r="Y261" i="2"/>
  <c r="Y263" i="2"/>
  <c r="Y264" i="2"/>
  <c r="Y265" i="2"/>
  <c r="Y267" i="2"/>
  <c r="Y268" i="2"/>
  <c r="Y269" i="2"/>
  <c r="Y271" i="2"/>
  <c r="Y272" i="2"/>
  <c r="Y275" i="2"/>
  <c r="Y276" i="2"/>
  <c r="Y277" i="2"/>
  <c r="Y279" i="2"/>
  <c r="Y280" i="2"/>
  <c r="Y281" i="2"/>
  <c r="Y283" i="2"/>
  <c r="Y284" i="2"/>
  <c r="Y285" i="2"/>
  <c r="Y287" i="2"/>
  <c r="Y288" i="2"/>
  <c r="Y291" i="2"/>
  <c r="Y292" i="2"/>
  <c r="Y293" i="2"/>
  <c r="Y295" i="2"/>
  <c r="Y296" i="2"/>
  <c r="Y297" i="2"/>
  <c r="Y299" i="2"/>
  <c r="Y300" i="2"/>
  <c r="Y301" i="2"/>
  <c r="Y303" i="2"/>
  <c r="Y304" i="2"/>
  <c r="Y307" i="2"/>
  <c r="Y308" i="2"/>
  <c r="Y309" i="2"/>
  <c r="Y311" i="2"/>
  <c r="Y312" i="2"/>
  <c r="Y313" i="2"/>
  <c r="Y315" i="2"/>
  <c r="Y316" i="2"/>
  <c r="Y317" i="2"/>
  <c r="Y319" i="2"/>
  <c r="Y320" i="2"/>
  <c r="Y323" i="2"/>
  <c r="Y324" i="2"/>
  <c r="Y325" i="2"/>
  <c r="Y327" i="2"/>
  <c r="Y328" i="2"/>
  <c r="Y329" i="2"/>
  <c r="Y331" i="2"/>
  <c r="Y332" i="2"/>
  <c r="Y333" i="2"/>
  <c r="Y335" i="2"/>
  <c r="Y336" i="2"/>
  <c r="Y339" i="2"/>
  <c r="Y340" i="2"/>
  <c r="Y341" i="2"/>
  <c r="Y343" i="2"/>
  <c r="Y344" i="2"/>
  <c r="Y345" i="2"/>
  <c r="Y347" i="2"/>
  <c r="Y348" i="2"/>
  <c r="Y349" i="2"/>
  <c r="Y351" i="2"/>
  <c r="Y352" i="2"/>
  <c r="Y355" i="2"/>
  <c r="Y356" i="2"/>
  <c r="Y357" i="2"/>
  <c r="Y359" i="2"/>
  <c r="Y360" i="2"/>
  <c r="Y361" i="2"/>
  <c r="Y363" i="2"/>
  <c r="Y364" i="2"/>
  <c r="Y365" i="2"/>
  <c r="Y367" i="2"/>
  <c r="Y368" i="2"/>
  <c r="Y369" i="2"/>
  <c r="Y371" i="2"/>
  <c r="Y372" i="2"/>
  <c r="Y373" i="2"/>
  <c r="Y375" i="2"/>
  <c r="Y376" i="2"/>
  <c r="Y377" i="2"/>
  <c r="Y379" i="2"/>
  <c r="Y380" i="2"/>
  <c r="Y381" i="2"/>
  <c r="Y383" i="2"/>
  <c r="Y384" i="2"/>
  <c r="Y385" i="2"/>
  <c r="Y387" i="2"/>
  <c r="Y388" i="2"/>
  <c r="Y389" i="2"/>
  <c r="Y391" i="2"/>
  <c r="Y392" i="2"/>
  <c r="Y393" i="2"/>
  <c r="Y395" i="2"/>
  <c r="Y396" i="2"/>
  <c r="Y397" i="2"/>
  <c r="Y399" i="2"/>
  <c r="Y400" i="2"/>
  <c r="Y401" i="2"/>
  <c r="Y403" i="2"/>
  <c r="Y404" i="2"/>
  <c r="Y405" i="2"/>
  <c r="Y407" i="2"/>
  <c r="Y408" i="2"/>
  <c r="Y409" i="2"/>
  <c r="Y411" i="2"/>
  <c r="Y412" i="2"/>
  <c r="Y413" i="2"/>
  <c r="Y415" i="2"/>
  <c r="Y416" i="2"/>
  <c r="Y417" i="2"/>
  <c r="Y419" i="2"/>
  <c r="Y420" i="2"/>
  <c r="Y421" i="2"/>
  <c r="Y423" i="2"/>
  <c r="Y424" i="2"/>
  <c r="Y425" i="2"/>
  <c r="Y427" i="2"/>
  <c r="Y428" i="2"/>
  <c r="Y429" i="2"/>
  <c r="Y431" i="2"/>
  <c r="Y432" i="2"/>
  <c r="Y433" i="2"/>
  <c r="Y435" i="2"/>
  <c r="Y436" i="2"/>
  <c r="Y437" i="2"/>
  <c r="Y439" i="2"/>
  <c r="Y440" i="2"/>
  <c r="Y441" i="2"/>
  <c r="Y443" i="2"/>
  <c r="Y444" i="2"/>
  <c r="Y445" i="2"/>
  <c r="Y447" i="2"/>
  <c r="Y448" i="2"/>
  <c r="Y449" i="2"/>
  <c r="Y451" i="2"/>
  <c r="Y452" i="2"/>
  <c r="Y453" i="2"/>
  <c r="Y455" i="2"/>
  <c r="Y456" i="2"/>
  <c r="Y457" i="2"/>
  <c r="Y459" i="2"/>
  <c r="Y460" i="2"/>
  <c r="Y461" i="2"/>
  <c r="Y463" i="2"/>
  <c r="Y464" i="2"/>
  <c r="Y465" i="2"/>
  <c r="Y467" i="2"/>
  <c r="Y468" i="2"/>
  <c r="Y469" i="2"/>
  <c r="Y471" i="2"/>
  <c r="Y472" i="2"/>
  <c r="Y473" i="2"/>
  <c r="Y475" i="2"/>
  <c r="Y476" i="2"/>
  <c r="Y477" i="2"/>
  <c r="Y479" i="2"/>
  <c r="Y480" i="2"/>
  <c r="Y481" i="2"/>
  <c r="Y483" i="2"/>
  <c r="Y2" i="2"/>
  <c r="X3" i="2"/>
  <c r="X4" i="2"/>
  <c r="X5" i="2"/>
  <c r="X7" i="2"/>
  <c r="X8" i="2"/>
  <c r="X9" i="2"/>
  <c r="X11" i="2"/>
  <c r="X12" i="2"/>
  <c r="X13" i="2"/>
  <c r="X15" i="2"/>
  <c r="X16" i="2"/>
  <c r="X17" i="2"/>
  <c r="X19" i="2"/>
  <c r="X20" i="2"/>
  <c r="X21" i="2"/>
  <c r="X23" i="2"/>
  <c r="X24" i="2"/>
  <c r="X25" i="2"/>
  <c r="X27" i="2"/>
  <c r="X28" i="2"/>
  <c r="X29" i="2"/>
  <c r="X31" i="2"/>
  <c r="X32" i="2"/>
  <c r="X33" i="2"/>
  <c r="X35" i="2"/>
  <c r="X36" i="2"/>
  <c r="X37" i="2"/>
  <c r="X39" i="2"/>
  <c r="X40" i="2"/>
  <c r="X41" i="2"/>
  <c r="X43" i="2"/>
  <c r="X44" i="2"/>
  <c r="X45" i="2"/>
  <c r="X47" i="2"/>
  <c r="X48" i="2"/>
  <c r="X49" i="2"/>
  <c r="X51" i="2"/>
  <c r="X52" i="2"/>
  <c r="X53" i="2"/>
  <c r="X55" i="2"/>
  <c r="X56" i="2"/>
  <c r="X57" i="2"/>
  <c r="X59" i="2"/>
  <c r="X60" i="2"/>
  <c r="X61" i="2"/>
  <c r="X63" i="2"/>
  <c r="X64" i="2"/>
  <c r="X65" i="2"/>
  <c r="X67" i="2"/>
  <c r="X68" i="2"/>
  <c r="X69" i="2"/>
  <c r="X71" i="2"/>
  <c r="X72" i="2"/>
  <c r="X73" i="2"/>
  <c r="X75" i="2"/>
  <c r="X76" i="2"/>
  <c r="X77" i="2"/>
  <c r="X79" i="2"/>
  <c r="X80" i="2"/>
  <c r="X81" i="2"/>
  <c r="X83" i="2"/>
  <c r="X84" i="2"/>
  <c r="X85" i="2"/>
  <c r="X87" i="2"/>
  <c r="X88" i="2"/>
  <c r="X89" i="2"/>
  <c r="X91" i="2"/>
  <c r="X92" i="2"/>
  <c r="X93" i="2"/>
  <c r="X95" i="2"/>
  <c r="X96" i="2"/>
  <c r="X97" i="2"/>
  <c r="X99" i="2"/>
  <c r="X100" i="2"/>
  <c r="X101" i="2"/>
  <c r="X103" i="2"/>
  <c r="X104" i="2"/>
  <c r="X105" i="2"/>
  <c r="X107" i="2"/>
  <c r="X108" i="2"/>
  <c r="X109" i="2"/>
  <c r="X111" i="2"/>
  <c r="X112" i="2"/>
  <c r="X113" i="2"/>
  <c r="X115" i="2"/>
  <c r="X116" i="2"/>
  <c r="X117" i="2"/>
  <c r="X119" i="2"/>
  <c r="X120" i="2"/>
  <c r="X121" i="2"/>
  <c r="X123" i="2"/>
  <c r="X124" i="2"/>
  <c r="X125" i="2"/>
  <c r="X127" i="2"/>
  <c r="X128" i="2"/>
  <c r="X129" i="2"/>
  <c r="X131" i="2"/>
  <c r="X132" i="2"/>
  <c r="X133" i="2"/>
  <c r="X135" i="2"/>
  <c r="X136" i="2"/>
  <c r="X137" i="2"/>
  <c r="X139" i="2"/>
  <c r="X140" i="2"/>
  <c r="X141" i="2"/>
  <c r="X143" i="2"/>
  <c r="X144" i="2"/>
  <c r="X145" i="2"/>
  <c r="X147" i="2"/>
  <c r="X148" i="2"/>
  <c r="X149" i="2"/>
  <c r="X151" i="2"/>
  <c r="X152" i="2"/>
  <c r="X153" i="2"/>
  <c r="X155" i="2"/>
  <c r="X156" i="2"/>
  <c r="X157" i="2"/>
  <c r="X159" i="2"/>
  <c r="X160" i="2"/>
  <c r="X161" i="2"/>
  <c r="X163" i="2"/>
  <c r="X164" i="2"/>
  <c r="X165" i="2"/>
  <c r="X167" i="2"/>
  <c r="X168" i="2"/>
  <c r="X169" i="2"/>
  <c r="X171" i="2"/>
  <c r="X172" i="2"/>
  <c r="X173" i="2"/>
  <c r="X175" i="2"/>
  <c r="X176" i="2"/>
  <c r="X177" i="2"/>
  <c r="X179" i="2"/>
  <c r="X180" i="2"/>
  <c r="X181" i="2"/>
  <c r="X183" i="2"/>
  <c r="X184" i="2"/>
  <c r="X185" i="2"/>
  <c r="X187" i="2"/>
  <c r="X188" i="2"/>
  <c r="X189" i="2"/>
  <c r="X191" i="2"/>
  <c r="X192" i="2"/>
  <c r="X193" i="2"/>
  <c r="X195" i="2"/>
  <c r="X196" i="2"/>
  <c r="X197" i="2"/>
  <c r="X199" i="2"/>
  <c r="X200" i="2"/>
  <c r="X201" i="2"/>
  <c r="X203" i="2"/>
  <c r="X204" i="2"/>
  <c r="X205" i="2"/>
  <c r="X207" i="2"/>
  <c r="X208" i="2"/>
  <c r="X209" i="2"/>
  <c r="X211" i="2"/>
  <c r="X212" i="2"/>
  <c r="X213" i="2"/>
  <c r="X215" i="2"/>
  <c r="X216" i="2"/>
  <c r="X217" i="2"/>
  <c r="X219" i="2"/>
  <c r="X220" i="2"/>
  <c r="X221" i="2"/>
  <c r="X223" i="2"/>
  <c r="X224" i="2"/>
  <c r="X225" i="2"/>
  <c r="X227" i="2"/>
  <c r="X228" i="2"/>
  <c r="X229" i="2"/>
  <c r="X231" i="2"/>
  <c r="X232" i="2"/>
  <c r="X233" i="2"/>
  <c r="X235" i="2"/>
  <c r="X236" i="2"/>
  <c r="X237" i="2"/>
  <c r="X239" i="2"/>
  <c r="X240" i="2"/>
  <c r="X241" i="2"/>
  <c r="X243" i="2"/>
  <c r="X244" i="2"/>
  <c r="X245" i="2"/>
  <c r="X247" i="2"/>
  <c r="X248" i="2"/>
  <c r="X249" i="2"/>
  <c r="X251" i="2"/>
  <c r="X252" i="2"/>
  <c r="X253" i="2"/>
  <c r="X255" i="2"/>
  <c r="X256" i="2"/>
  <c r="X257" i="2"/>
  <c r="X259" i="2"/>
  <c r="X260" i="2"/>
  <c r="X261" i="2"/>
  <c r="X263" i="2"/>
  <c r="X264" i="2"/>
  <c r="X265" i="2"/>
  <c r="X267" i="2"/>
  <c r="X268" i="2"/>
  <c r="X269" i="2"/>
  <c r="X271" i="2"/>
  <c r="X272" i="2"/>
  <c r="X273" i="2"/>
  <c r="X275" i="2"/>
  <c r="X276" i="2"/>
  <c r="X277" i="2"/>
  <c r="X279" i="2"/>
  <c r="X280" i="2"/>
  <c r="X281" i="2"/>
  <c r="X283" i="2"/>
  <c r="X284" i="2"/>
  <c r="X285" i="2"/>
  <c r="X287" i="2"/>
  <c r="X288" i="2"/>
  <c r="X289" i="2"/>
  <c r="X291" i="2"/>
  <c r="X292" i="2"/>
  <c r="X293" i="2"/>
  <c r="X295" i="2"/>
  <c r="X296" i="2"/>
  <c r="X297" i="2"/>
  <c r="X299" i="2"/>
  <c r="X300" i="2"/>
  <c r="X301" i="2"/>
  <c r="X303" i="2"/>
  <c r="X304" i="2"/>
  <c r="X305" i="2"/>
  <c r="X307" i="2"/>
  <c r="X308" i="2"/>
  <c r="X309" i="2"/>
  <c r="X311" i="2"/>
  <c r="X312" i="2"/>
  <c r="X313" i="2"/>
  <c r="X315" i="2"/>
  <c r="X316" i="2"/>
  <c r="X317" i="2"/>
  <c r="X319" i="2"/>
  <c r="X320" i="2"/>
  <c r="X321" i="2"/>
  <c r="X323" i="2"/>
  <c r="X324" i="2"/>
  <c r="X325" i="2"/>
  <c r="X327" i="2"/>
  <c r="X328" i="2"/>
  <c r="X329" i="2"/>
  <c r="X331" i="2"/>
  <c r="X332" i="2"/>
  <c r="X333" i="2"/>
  <c r="X335" i="2"/>
  <c r="X336" i="2"/>
  <c r="X337" i="2"/>
  <c r="X339" i="2"/>
  <c r="X340" i="2"/>
  <c r="X341" i="2"/>
  <c r="X343" i="2"/>
  <c r="X344" i="2"/>
  <c r="X345" i="2"/>
  <c r="X347" i="2"/>
  <c r="X348" i="2"/>
  <c r="X349" i="2"/>
  <c r="X351" i="2"/>
  <c r="X352" i="2"/>
  <c r="X353" i="2"/>
  <c r="X355" i="2"/>
  <c r="X356" i="2"/>
  <c r="X357" i="2"/>
  <c r="X359" i="2"/>
  <c r="X360" i="2"/>
  <c r="X361" i="2"/>
  <c r="X363" i="2"/>
  <c r="X364" i="2"/>
  <c r="X365" i="2"/>
  <c r="X367" i="2"/>
  <c r="X368" i="2"/>
  <c r="X369" i="2"/>
  <c r="X371" i="2"/>
  <c r="X372" i="2"/>
  <c r="X373" i="2"/>
  <c r="X375" i="2"/>
  <c r="X376" i="2"/>
  <c r="X377" i="2"/>
  <c r="X379" i="2"/>
  <c r="X380" i="2"/>
  <c r="X381" i="2"/>
  <c r="X383" i="2"/>
  <c r="X384" i="2"/>
  <c r="X385" i="2"/>
  <c r="X387" i="2"/>
  <c r="X388" i="2"/>
  <c r="X389" i="2"/>
  <c r="X391" i="2"/>
  <c r="X392" i="2"/>
  <c r="X393" i="2"/>
  <c r="X395" i="2"/>
  <c r="X396" i="2"/>
  <c r="X397" i="2"/>
  <c r="X399" i="2"/>
  <c r="X400" i="2"/>
  <c r="X401" i="2"/>
  <c r="X403" i="2"/>
  <c r="X404" i="2"/>
  <c r="X405" i="2"/>
  <c r="X407" i="2"/>
  <c r="X408" i="2"/>
  <c r="X409" i="2"/>
  <c r="X411" i="2"/>
  <c r="X412" i="2"/>
  <c r="X413" i="2"/>
  <c r="X415" i="2"/>
  <c r="X416" i="2"/>
  <c r="X417" i="2"/>
  <c r="X419" i="2"/>
  <c r="X420" i="2"/>
  <c r="X421" i="2"/>
  <c r="X423" i="2"/>
  <c r="X424" i="2"/>
  <c r="X425" i="2"/>
  <c r="X427" i="2"/>
  <c r="X428" i="2"/>
  <c r="X429" i="2"/>
  <c r="X431" i="2"/>
  <c r="X432" i="2"/>
  <c r="X433" i="2"/>
  <c r="X435" i="2"/>
  <c r="X436" i="2"/>
  <c r="X437" i="2"/>
  <c r="X439" i="2"/>
  <c r="X440" i="2"/>
  <c r="X441" i="2"/>
  <c r="X443" i="2"/>
  <c r="X444" i="2"/>
  <c r="X445" i="2"/>
  <c r="X447" i="2"/>
  <c r="X448" i="2"/>
  <c r="X449" i="2"/>
  <c r="X451" i="2"/>
  <c r="X452" i="2"/>
  <c r="X453" i="2"/>
  <c r="X455" i="2"/>
  <c r="X456" i="2"/>
  <c r="X457" i="2"/>
  <c r="X459" i="2"/>
  <c r="X460" i="2"/>
  <c r="X461" i="2"/>
  <c r="X463" i="2"/>
  <c r="X464" i="2"/>
  <c r="X465" i="2"/>
  <c r="X467" i="2"/>
  <c r="X468" i="2"/>
  <c r="X469" i="2"/>
  <c r="X471" i="2"/>
  <c r="X472" i="2"/>
  <c r="X473" i="2"/>
  <c r="X475" i="2"/>
  <c r="X476" i="2"/>
  <c r="X477" i="2"/>
  <c r="X479" i="2"/>
  <c r="X480" i="2"/>
  <c r="X481" i="2"/>
  <c r="X483" i="2"/>
  <c r="X2" i="2"/>
  <c r="W483" i="2"/>
  <c r="W481" i="2"/>
  <c r="W480" i="2"/>
  <c r="W479" i="2"/>
  <c r="W477" i="2"/>
  <c r="W476" i="2"/>
  <c r="W475" i="2"/>
  <c r="W473" i="2"/>
  <c r="W472" i="2"/>
  <c r="W471" i="2"/>
  <c r="W469" i="2"/>
  <c r="W468" i="2"/>
  <c r="W467" i="2"/>
  <c r="W465" i="2"/>
  <c r="W464" i="2"/>
  <c r="W463" i="2"/>
  <c r="W461" i="2"/>
  <c r="W460" i="2"/>
  <c r="W459" i="2"/>
  <c r="W457" i="2"/>
  <c r="W456" i="2"/>
  <c r="W455" i="2"/>
  <c r="W453" i="2"/>
  <c r="W452" i="2"/>
  <c r="W451" i="2"/>
  <c r="W449" i="2"/>
  <c r="W448" i="2"/>
  <c r="W447" i="2"/>
  <c r="W445" i="2"/>
  <c r="W444" i="2"/>
  <c r="W443" i="2"/>
  <c r="W441" i="2"/>
  <c r="W440" i="2"/>
  <c r="W439" i="2"/>
  <c r="W437" i="2"/>
  <c r="W436" i="2"/>
  <c r="W435" i="2"/>
  <c r="W433" i="2"/>
  <c r="W432" i="2"/>
  <c r="W431" i="2"/>
  <c r="W429" i="2"/>
  <c r="W428" i="2"/>
  <c r="W427" i="2"/>
  <c r="W425" i="2"/>
  <c r="W424" i="2"/>
  <c r="W423" i="2"/>
  <c r="W421" i="2"/>
  <c r="W420" i="2"/>
  <c r="W419" i="2"/>
  <c r="W417" i="2"/>
  <c r="W416" i="2"/>
  <c r="W415" i="2"/>
  <c r="W413" i="2"/>
  <c r="W412" i="2"/>
  <c r="W411" i="2"/>
  <c r="W409" i="2"/>
  <c r="W408" i="2"/>
  <c r="W407" i="2"/>
  <c r="W405" i="2"/>
  <c r="W404" i="2"/>
  <c r="W403" i="2"/>
  <c r="W401" i="2"/>
  <c r="W400" i="2"/>
  <c r="W399" i="2"/>
  <c r="W397" i="2"/>
  <c r="W396" i="2"/>
  <c r="W395" i="2"/>
  <c r="W393" i="2"/>
  <c r="W392" i="2"/>
  <c r="W391" i="2"/>
  <c r="W389" i="2"/>
  <c r="W388" i="2"/>
  <c r="W387" i="2"/>
  <c r="W385" i="2"/>
  <c r="W384" i="2"/>
  <c r="W383" i="2"/>
  <c r="W381" i="2"/>
  <c r="W380" i="2"/>
  <c r="W379" i="2"/>
  <c r="W377" i="2"/>
  <c r="W376" i="2"/>
  <c r="W375" i="2"/>
  <c r="W373" i="2"/>
  <c r="W372" i="2"/>
  <c r="W371" i="2"/>
  <c r="W369" i="2"/>
  <c r="W368" i="2"/>
  <c r="W367" i="2"/>
  <c r="W365" i="2"/>
  <c r="W364" i="2"/>
  <c r="W363" i="2"/>
  <c r="W361" i="2"/>
  <c r="W360" i="2"/>
  <c r="W359" i="2"/>
  <c r="W357" i="2"/>
  <c r="W356" i="2"/>
  <c r="W355" i="2"/>
  <c r="W353" i="2"/>
  <c r="W352" i="2"/>
  <c r="W351" i="2"/>
  <c r="W349" i="2"/>
  <c r="W348" i="2"/>
  <c r="W347" i="2"/>
  <c r="W345" i="2"/>
  <c r="W344" i="2"/>
  <c r="W343" i="2"/>
  <c r="W341" i="2"/>
  <c r="W340" i="2"/>
  <c r="W339" i="2"/>
  <c r="W337" i="2"/>
  <c r="W336" i="2"/>
  <c r="W335" i="2"/>
  <c r="W333" i="2"/>
  <c r="W332" i="2"/>
  <c r="W331" i="2"/>
  <c r="W329" i="2"/>
  <c r="W328" i="2"/>
  <c r="W327" i="2"/>
  <c r="W325" i="2"/>
  <c r="W324" i="2"/>
  <c r="W323" i="2"/>
  <c r="W321" i="2"/>
  <c r="W320" i="2"/>
  <c r="W319" i="2"/>
  <c r="W317" i="2"/>
  <c r="W316" i="2"/>
  <c r="W315" i="2"/>
  <c r="W313" i="2"/>
  <c r="W312" i="2"/>
  <c r="W311" i="2"/>
  <c r="W309" i="2"/>
  <c r="W308" i="2"/>
  <c r="W307" i="2"/>
  <c r="W305" i="2"/>
  <c r="W304" i="2"/>
  <c r="W303" i="2"/>
  <c r="W301" i="2"/>
  <c r="W300" i="2"/>
  <c r="W299" i="2"/>
  <c r="W297" i="2"/>
  <c r="W296" i="2"/>
  <c r="W295" i="2"/>
  <c r="W293" i="2"/>
  <c r="W292" i="2"/>
  <c r="W291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2" i="2"/>
  <c r="U3" i="2"/>
  <c r="U4" i="2"/>
  <c r="U5" i="2"/>
  <c r="U7" i="2"/>
  <c r="U8" i="2"/>
  <c r="U9" i="2"/>
  <c r="U11" i="2"/>
  <c r="U12" i="2"/>
  <c r="U13" i="2"/>
  <c r="U15" i="2"/>
  <c r="U16" i="2"/>
  <c r="U17" i="2"/>
  <c r="U19" i="2"/>
  <c r="U20" i="2"/>
  <c r="U21" i="2"/>
  <c r="U23" i="2"/>
  <c r="U24" i="2"/>
  <c r="U25" i="2"/>
  <c r="U27" i="2"/>
  <c r="U28" i="2"/>
  <c r="U29" i="2"/>
  <c r="U31" i="2"/>
  <c r="U32" i="2"/>
  <c r="U33" i="2"/>
  <c r="U35" i="2"/>
  <c r="U36" i="2"/>
  <c r="U37" i="2"/>
  <c r="U39" i="2"/>
  <c r="U40" i="2"/>
  <c r="U41" i="2"/>
  <c r="U43" i="2"/>
  <c r="U44" i="2"/>
  <c r="U45" i="2"/>
  <c r="U47" i="2"/>
  <c r="U48" i="2"/>
  <c r="U49" i="2"/>
  <c r="U51" i="2"/>
  <c r="U52" i="2"/>
  <c r="U53" i="2"/>
  <c r="U55" i="2"/>
  <c r="U56" i="2"/>
  <c r="U57" i="2"/>
  <c r="U59" i="2"/>
  <c r="U60" i="2"/>
  <c r="U61" i="2"/>
  <c r="U63" i="2"/>
  <c r="U64" i="2"/>
  <c r="U65" i="2"/>
  <c r="U67" i="2"/>
  <c r="U68" i="2"/>
  <c r="U69" i="2"/>
  <c r="U71" i="2"/>
  <c r="U72" i="2"/>
  <c r="U73" i="2"/>
  <c r="U75" i="2"/>
  <c r="U76" i="2"/>
  <c r="U77" i="2"/>
  <c r="U79" i="2"/>
  <c r="U80" i="2"/>
  <c r="U81" i="2"/>
  <c r="U83" i="2"/>
  <c r="U84" i="2"/>
  <c r="U85" i="2"/>
  <c r="U87" i="2"/>
  <c r="U88" i="2"/>
  <c r="U89" i="2"/>
  <c r="U91" i="2"/>
  <c r="U92" i="2"/>
  <c r="U93" i="2"/>
  <c r="U95" i="2"/>
  <c r="U96" i="2"/>
  <c r="U97" i="2"/>
  <c r="U99" i="2"/>
  <c r="U100" i="2"/>
  <c r="U101" i="2"/>
  <c r="U103" i="2"/>
  <c r="U104" i="2"/>
  <c r="U105" i="2"/>
  <c r="U107" i="2"/>
  <c r="U108" i="2"/>
  <c r="U109" i="2"/>
  <c r="U111" i="2"/>
  <c r="U112" i="2"/>
  <c r="U113" i="2"/>
  <c r="U115" i="2"/>
  <c r="U116" i="2"/>
  <c r="U117" i="2"/>
  <c r="U119" i="2"/>
  <c r="U120" i="2"/>
  <c r="U121" i="2"/>
  <c r="U123" i="2"/>
  <c r="U124" i="2"/>
  <c r="U125" i="2"/>
  <c r="U127" i="2"/>
  <c r="U128" i="2"/>
  <c r="U129" i="2"/>
  <c r="U131" i="2"/>
  <c r="U132" i="2"/>
  <c r="U133" i="2"/>
  <c r="U135" i="2"/>
  <c r="U136" i="2"/>
  <c r="U137" i="2"/>
  <c r="U139" i="2"/>
  <c r="U140" i="2"/>
  <c r="U141" i="2"/>
  <c r="U143" i="2"/>
  <c r="U144" i="2"/>
  <c r="U145" i="2"/>
  <c r="U147" i="2"/>
  <c r="U148" i="2"/>
  <c r="U149" i="2"/>
  <c r="U151" i="2"/>
  <c r="U152" i="2"/>
  <c r="U153" i="2"/>
  <c r="U155" i="2"/>
  <c r="U156" i="2"/>
  <c r="U157" i="2"/>
  <c r="U159" i="2"/>
  <c r="U160" i="2"/>
  <c r="U161" i="2"/>
  <c r="U163" i="2"/>
  <c r="U164" i="2"/>
  <c r="U165" i="2"/>
  <c r="U167" i="2"/>
  <c r="U168" i="2"/>
  <c r="U169" i="2"/>
  <c r="U171" i="2"/>
  <c r="U172" i="2"/>
  <c r="U173" i="2"/>
  <c r="U175" i="2"/>
  <c r="U176" i="2"/>
  <c r="U177" i="2"/>
  <c r="U179" i="2"/>
  <c r="U180" i="2"/>
  <c r="U181" i="2"/>
  <c r="U183" i="2"/>
  <c r="U184" i="2"/>
  <c r="U185" i="2"/>
  <c r="U187" i="2"/>
  <c r="U188" i="2"/>
  <c r="U189" i="2"/>
  <c r="U191" i="2"/>
  <c r="U192" i="2"/>
  <c r="U193" i="2"/>
  <c r="U195" i="2"/>
  <c r="U196" i="2"/>
  <c r="U197" i="2"/>
  <c r="U199" i="2"/>
  <c r="U200" i="2"/>
  <c r="U201" i="2"/>
  <c r="U203" i="2"/>
  <c r="U204" i="2"/>
  <c r="U205" i="2"/>
  <c r="U207" i="2"/>
  <c r="U208" i="2"/>
  <c r="U209" i="2"/>
  <c r="U211" i="2"/>
  <c r="U212" i="2"/>
  <c r="U213" i="2"/>
  <c r="U215" i="2"/>
  <c r="U216" i="2"/>
  <c r="U217" i="2"/>
  <c r="U219" i="2"/>
  <c r="U220" i="2"/>
  <c r="U221" i="2"/>
  <c r="U223" i="2"/>
  <c r="U224" i="2"/>
  <c r="U225" i="2"/>
  <c r="U227" i="2"/>
  <c r="U228" i="2"/>
  <c r="U229" i="2"/>
  <c r="U231" i="2"/>
  <c r="U232" i="2"/>
  <c r="U233" i="2"/>
  <c r="U235" i="2"/>
  <c r="U236" i="2"/>
  <c r="U237" i="2"/>
  <c r="U239" i="2"/>
  <c r="U240" i="2"/>
  <c r="U241" i="2"/>
  <c r="U243" i="2"/>
  <c r="U244" i="2"/>
  <c r="U245" i="2"/>
  <c r="U247" i="2"/>
  <c r="U248" i="2"/>
  <c r="U249" i="2"/>
  <c r="U251" i="2"/>
  <c r="U252" i="2"/>
  <c r="U253" i="2"/>
  <c r="U255" i="2"/>
  <c r="U256" i="2"/>
  <c r="U257" i="2"/>
  <c r="U259" i="2"/>
  <c r="U260" i="2"/>
  <c r="U261" i="2"/>
  <c r="U263" i="2"/>
  <c r="U264" i="2"/>
  <c r="U265" i="2"/>
  <c r="U267" i="2"/>
  <c r="U268" i="2"/>
  <c r="U269" i="2"/>
  <c r="U271" i="2"/>
  <c r="U272" i="2"/>
  <c r="U273" i="2"/>
  <c r="U275" i="2"/>
  <c r="U276" i="2"/>
  <c r="U277" i="2"/>
  <c r="U279" i="2"/>
  <c r="U280" i="2"/>
  <c r="U281" i="2"/>
  <c r="U283" i="2"/>
  <c r="U284" i="2"/>
  <c r="U285" i="2"/>
  <c r="U287" i="2"/>
  <c r="U288" i="2"/>
  <c r="U289" i="2"/>
  <c r="U291" i="2"/>
  <c r="U292" i="2"/>
  <c r="U293" i="2"/>
  <c r="U295" i="2"/>
  <c r="U296" i="2"/>
  <c r="U297" i="2"/>
  <c r="U299" i="2"/>
  <c r="U300" i="2"/>
  <c r="U301" i="2"/>
  <c r="U303" i="2"/>
  <c r="U304" i="2"/>
  <c r="U305" i="2"/>
  <c r="U307" i="2"/>
  <c r="U308" i="2"/>
  <c r="U309" i="2"/>
  <c r="U311" i="2"/>
  <c r="U312" i="2"/>
  <c r="U313" i="2"/>
  <c r="U315" i="2"/>
  <c r="U316" i="2"/>
  <c r="U317" i="2"/>
  <c r="U319" i="2"/>
  <c r="U320" i="2"/>
  <c r="U321" i="2"/>
  <c r="U323" i="2"/>
  <c r="U324" i="2"/>
  <c r="U325" i="2"/>
  <c r="U327" i="2"/>
  <c r="U328" i="2"/>
  <c r="U329" i="2"/>
  <c r="U331" i="2"/>
  <c r="U332" i="2"/>
  <c r="U333" i="2"/>
  <c r="U335" i="2"/>
  <c r="U336" i="2"/>
  <c r="U337" i="2"/>
  <c r="U339" i="2"/>
  <c r="U340" i="2"/>
  <c r="U341" i="2"/>
  <c r="U343" i="2"/>
  <c r="U344" i="2"/>
  <c r="U345" i="2"/>
  <c r="U347" i="2"/>
  <c r="U348" i="2"/>
  <c r="U349" i="2"/>
  <c r="U351" i="2"/>
  <c r="U352" i="2"/>
  <c r="U353" i="2"/>
  <c r="U355" i="2"/>
  <c r="U356" i="2"/>
  <c r="U357" i="2"/>
  <c r="U359" i="2"/>
  <c r="U360" i="2"/>
  <c r="U361" i="2"/>
  <c r="U363" i="2"/>
  <c r="U364" i="2"/>
  <c r="U365" i="2"/>
  <c r="U367" i="2"/>
  <c r="U368" i="2"/>
  <c r="U369" i="2"/>
  <c r="U371" i="2"/>
  <c r="U372" i="2"/>
  <c r="U373" i="2"/>
  <c r="U375" i="2"/>
  <c r="U376" i="2"/>
  <c r="U377" i="2"/>
  <c r="U379" i="2"/>
  <c r="U380" i="2"/>
  <c r="U381" i="2"/>
  <c r="U383" i="2"/>
  <c r="U384" i="2"/>
  <c r="U385" i="2"/>
  <c r="U387" i="2"/>
  <c r="U388" i="2"/>
  <c r="U389" i="2"/>
  <c r="U391" i="2"/>
  <c r="U392" i="2"/>
  <c r="U393" i="2"/>
  <c r="U395" i="2"/>
  <c r="U396" i="2"/>
  <c r="U397" i="2"/>
  <c r="U399" i="2"/>
  <c r="U400" i="2"/>
  <c r="U401" i="2"/>
  <c r="U403" i="2"/>
  <c r="U404" i="2"/>
  <c r="U405" i="2"/>
  <c r="U407" i="2"/>
  <c r="U408" i="2"/>
  <c r="U409" i="2"/>
  <c r="U411" i="2"/>
  <c r="U412" i="2"/>
  <c r="U413" i="2"/>
  <c r="U415" i="2"/>
  <c r="U416" i="2"/>
  <c r="U417" i="2"/>
  <c r="U419" i="2"/>
  <c r="U420" i="2"/>
  <c r="U421" i="2"/>
  <c r="U423" i="2"/>
  <c r="U424" i="2"/>
  <c r="U425" i="2"/>
  <c r="U427" i="2"/>
  <c r="U428" i="2"/>
  <c r="U429" i="2"/>
  <c r="U431" i="2"/>
  <c r="U432" i="2"/>
  <c r="U433" i="2"/>
  <c r="U435" i="2"/>
  <c r="U436" i="2"/>
  <c r="U437" i="2"/>
  <c r="U439" i="2"/>
  <c r="U440" i="2"/>
  <c r="U441" i="2"/>
  <c r="U443" i="2"/>
  <c r="U444" i="2"/>
  <c r="U445" i="2"/>
  <c r="U447" i="2"/>
  <c r="U448" i="2"/>
  <c r="U449" i="2"/>
  <c r="U451" i="2"/>
  <c r="U452" i="2"/>
  <c r="U453" i="2"/>
  <c r="U455" i="2"/>
  <c r="U456" i="2"/>
  <c r="U457" i="2"/>
  <c r="U459" i="2"/>
  <c r="U460" i="2"/>
  <c r="U461" i="2"/>
  <c r="U463" i="2"/>
  <c r="U464" i="2"/>
  <c r="U465" i="2"/>
  <c r="U467" i="2"/>
  <c r="U468" i="2"/>
  <c r="U469" i="2"/>
  <c r="U471" i="2"/>
  <c r="U472" i="2"/>
  <c r="U473" i="2"/>
  <c r="U475" i="2"/>
  <c r="U476" i="2"/>
  <c r="U477" i="2"/>
  <c r="U479" i="2"/>
  <c r="U480" i="2"/>
  <c r="U481" i="2"/>
  <c r="U483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2" i="2"/>
  <c r="S3" i="2"/>
  <c r="S4" i="2"/>
  <c r="S5" i="2"/>
  <c r="S7" i="2"/>
  <c r="S8" i="2"/>
  <c r="S9" i="2"/>
  <c r="S11" i="2"/>
  <c r="S12" i="2"/>
  <c r="S13" i="2"/>
  <c r="S15" i="2"/>
  <c r="S16" i="2"/>
  <c r="S17" i="2"/>
  <c r="S19" i="2"/>
  <c r="S20" i="2"/>
  <c r="S21" i="2"/>
  <c r="S23" i="2"/>
  <c r="S24" i="2"/>
  <c r="S25" i="2"/>
  <c r="S27" i="2"/>
  <c r="S28" i="2"/>
  <c r="S29" i="2"/>
  <c r="S31" i="2"/>
  <c r="S32" i="2"/>
  <c r="S33" i="2"/>
  <c r="S35" i="2"/>
  <c r="S36" i="2"/>
  <c r="S37" i="2"/>
  <c r="S39" i="2"/>
  <c r="S40" i="2"/>
  <c r="S41" i="2"/>
  <c r="S43" i="2"/>
  <c r="S44" i="2"/>
  <c r="S45" i="2"/>
  <c r="S47" i="2"/>
  <c r="S48" i="2"/>
  <c r="S49" i="2"/>
  <c r="S51" i="2"/>
  <c r="S52" i="2"/>
  <c r="S53" i="2"/>
  <c r="S55" i="2"/>
  <c r="S56" i="2"/>
  <c r="S57" i="2"/>
  <c r="S59" i="2"/>
  <c r="S60" i="2"/>
  <c r="S61" i="2"/>
  <c r="S63" i="2"/>
  <c r="S64" i="2"/>
  <c r="S65" i="2"/>
  <c r="S67" i="2"/>
  <c r="S68" i="2"/>
  <c r="S69" i="2"/>
  <c r="S71" i="2"/>
  <c r="S72" i="2"/>
  <c r="S73" i="2"/>
  <c r="S75" i="2"/>
  <c r="S76" i="2"/>
  <c r="S77" i="2"/>
  <c r="S79" i="2"/>
  <c r="S80" i="2"/>
  <c r="S81" i="2"/>
  <c r="S83" i="2"/>
  <c r="S84" i="2"/>
  <c r="S85" i="2"/>
  <c r="S87" i="2"/>
  <c r="S88" i="2"/>
  <c r="S89" i="2"/>
  <c r="S91" i="2"/>
  <c r="S92" i="2"/>
  <c r="S93" i="2"/>
  <c r="S95" i="2"/>
  <c r="S96" i="2"/>
  <c r="S97" i="2"/>
  <c r="S99" i="2"/>
  <c r="S100" i="2"/>
  <c r="S101" i="2"/>
  <c r="S103" i="2"/>
  <c r="S104" i="2"/>
  <c r="S105" i="2"/>
  <c r="S107" i="2"/>
  <c r="S108" i="2"/>
  <c r="S109" i="2"/>
  <c r="S111" i="2"/>
  <c r="S112" i="2"/>
  <c r="S113" i="2"/>
  <c r="S115" i="2"/>
  <c r="S116" i="2"/>
  <c r="S117" i="2"/>
  <c r="S119" i="2"/>
  <c r="S120" i="2"/>
  <c r="S121" i="2"/>
  <c r="S123" i="2"/>
  <c r="S124" i="2"/>
  <c r="S125" i="2"/>
  <c r="S127" i="2"/>
  <c r="S128" i="2"/>
  <c r="S129" i="2"/>
  <c r="S131" i="2"/>
  <c r="S132" i="2"/>
  <c r="S133" i="2"/>
  <c r="S135" i="2"/>
  <c r="S136" i="2"/>
  <c r="S137" i="2"/>
  <c r="S139" i="2"/>
  <c r="S140" i="2"/>
  <c r="S141" i="2"/>
  <c r="S143" i="2"/>
  <c r="S144" i="2"/>
  <c r="S145" i="2"/>
  <c r="S147" i="2"/>
  <c r="S148" i="2"/>
  <c r="S149" i="2"/>
  <c r="S151" i="2"/>
  <c r="S152" i="2"/>
  <c r="S153" i="2"/>
  <c r="S155" i="2"/>
  <c r="S156" i="2"/>
  <c r="S157" i="2"/>
  <c r="S159" i="2"/>
  <c r="S160" i="2"/>
  <c r="S161" i="2"/>
  <c r="S163" i="2"/>
  <c r="S164" i="2"/>
  <c r="S165" i="2"/>
  <c r="S167" i="2"/>
  <c r="S168" i="2"/>
  <c r="S169" i="2"/>
  <c r="S171" i="2"/>
  <c r="S172" i="2"/>
  <c r="S173" i="2"/>
  <c r="S175" i="2"/>
  <c r="S176" i="2"/>
  <c r="S177" i="2"/>
  <c r="S179" i="2"/>
  <c r="S180" i="2"/>
  <c r="S181" i="2"/>
  <c r="S183" i="2"/>
  <c r="S184" i="2"/>
  <c r="S185" i="2"/>
  <c r="S187" i="2"/>
  <c r="S188" i="2"/>
  <c r="S189" i="2"/>
  <c r="S191" i="2"/>
  <c r="S192" i="2"/>
  <c r="S193" i="2"/>
  <c r="S195" i="2"/>
  <c r="S196" i="2"/>
  <c r="S197" i="2"/>
  <c r="S199" i="2"/>
  <c r="S200" i="2"/>
  <c r="S201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2" i="2"/>
  <c r="O3" i="2"/>
  <c r="O4" i="2"/>
  <c r="O5" i="2"/>
  <c r="O7" i="2"/>
  <c r="O8" i="2"/>
  <c r="O9" i="2"/>
  <c r="O11" i="2"/>
  <c r="O12" i="2"/>
  <c r="O13" i="2"/>
  <c r="O15" i="2"/>
  <c r="O16" i="2"/>
  <c r="O17" i="2"/>
  <c r="O19" i="2"/>
  <c r="O20" i="2"/>
  <c r="O21" i="2"/>
  <c r="O23" i="2"/>
  <c r="O24" i="2"/>
  <c r="O25" i="2"/>
  <c r="O27" i="2"/>
  <c r="O28" i="2"/>
  <c r="O29" i="2"/>
  <c r="O31" i="2"/>
  <c r="O32" i="2"/>
  <c r="O33" i="2"/>
  <c r="O35" i="2"/>
  <c r="O36" i="2"/>
  <c r="O37" i="2"/>
  <c r="O39" i="2"/>
  <c r="O40" i="2"/>
  <c r="O41" i="2"/>
  <c r="O43" i="2"/>
  <c r="O44" i="2"/>
  <c r="O45" i="2"/>
  <c r="O47" i="2"/>
  <c r="O48" i="2"/>
  <c r="O49" i="2"/>
  <c r="O51" i="2"/>
  <c r="O52" i="2"/>
  <c r="O53" i="2"/>
  <c r="O55" i="2"/>
  <c r="O56" i="2"/>
  <c r="O57" i="2"/>
  <c r="O59" i="2"/>
  <c r="O60" i="2"/>
  <c r="O61" i="2"/>
  <c r="O63" i="2"/>
  <c r="O64" i="2"/>
  <c r="O65" i="2"/>
  <c r="O67" i="2"/>
  <c r="O68" i="2"/>
  <c r="O69" i="2"/>
  <c r="O71" i="2"/>
  <c r="O72" i="2"/>
  <c r="O73" i="2"/>
  <c r="O75" i="2"/>
  <c r="O76" i="2"/>
  <c r="O77" i="2"/>
  <c r="O79" i="2"/>
  <c r="O80" i="2"/>
  <c r="O81" i="2"/>
  <c r="O83" i="2"/>
  <c r="O84" i="2"/>
  <c r="O85" i="2"/>
  <c r="O87" i="2"/>
  <c r="O88" i="2"/>
  <c r="O89" i="2"/>
  <c r="O91" i="2"/>
  <c r="O92" i="2"/>
  <c r="O93" i="2"/>
  <c r="O95" i="2"/>
  <c r="O96" i="2"/>
  <c r="O97" i="2"/>
  <c r="O99" i="2"/>
  <c r="O100" i="2"/>
  <c r="O101" i="2"/>
  <c r="O103" i="2"/>
  <c r="O104" i="2"/>
  <c r="O105" i="2"/>
  <c r="O107" i="2"/>
  <c r="O108" i="2"/>
  <c r="O109" i="2"/>
  <c r="O111" i="2"/>
  <c r="O112" i="2"/>
  <c r="O113" i="2"/>
  <c r="O115" i="2"/>
  <c r="O116" i="2"/>
  <c r="O117" i="2"/>
  <c r="O119" i="2"/>
  <c r="O120" i="2"/>
  <c r="O121" i="2"/>
  <c r="O123" i="2"/>
  <c r="O124" i="2"/>
  <c r="O125" i="2"/>
  <c r="O127" i="2"/>
  <c r="O128" i="2"/>
  <c r="O129" i="2"/>
  <c r="O131" i="2"/>
  <c r="O132" i="2"/>
  <c r="O133" i="2"/>
  <c r="O135" i="2"/>
  <c r="O136" i="2"/>
  <c r="O137" i="2"/>
  <c r="O139" i="2"/>
  <c r="O140" i="2"/>
  <c r="O141" i="2"/>
  <c r="O143" i="2"/>
  <c r="O144" i="2"/>
  <c r="O145" i="2"/>
  <c r="O147" i="2"/>
  <c r="O148" i="2"/>
  <c r="O149" i="2"/>
  <c r="O151" i="2"/>
  <c r="O152" i="2"/>
  <c r="O153" i="2"/>
  <c r="O155" i="2"/>
  <c r="O156" i="2"/>
  <c r="O157" i="2"/>
  <c r="O159" i="2"/>
  <c r="O160" i="2"/>
  <c r="O161" i="2"/>
  <c r="O163" i="2"/>
  <c r="O164" i="2"/>
  <c r="O165" i="2"/>
  <c r="O167" i="2"/>
  <c r="O168" i="2"/>
  <c r="O169" i="2"/>
  <c r="O171" i="2"/>
  <c r="O172" i="2"/>
  <c r="O173" i="2"/>
  <c r="O175" i="2"/>
  <c r="O176" i="2"/>
  <c r="O177" i="2"/>
  <c r="O179" i="2"/>
  <c r="O180" i="2"/>
  <c r="O181" i="2"/>
  <c r="O183" i="2"/>
  <c r="O184" i="2"/>
  <c r="O185" i="2"/>
  <c r="O187" i="2"/>
  <c r="O188" i="2"/>
  <c r="O189" i="2"/>
  <c r="O191" i="2"/>
  <c r="O192" i="2"/>
  <c r="O193" i="2"/>
  <c r="O195" i="2"/>
  <c r="O196" i="2"/>
  <c r="O197" i="2"/>
  <c r="O199" i="2"/>
  <c r="O200" i="2"/>
  <c r="O201" i="2"/>
  <c r="O203" i="2"/>
  <c r="O204" i="2"/>
  <c r="O205" i="2"/>
  <c r="O207" i="2"/>
  <c r="O208" i="2"/>
  <c r="O209" i="2"/>
  <c r="O211" i="2"/>
  <c r="O212" i="2"/>
  <c r="O213" i="2"/>
  <c r="O215" i="2"/>
  <c r="O216" i="2"/>
  <c r="O217" i="2"/>
  <c r="O219" i="2"/>
  <c r="O220" i="2"/>
  <c r="O221" i="2"/>
  <c r="O223" i="2"/>
  <c r="O224" i="2"/>
  <c r="O225" i="2"/>
  <c r="O227" i="2"/>
  <c r="O228" i="2"/>
  <c r="O229" i="2"/>
  <c r="O231" i="2"/>
  <c r="O232" i="2"/>
  <c r="O233" i="2"/>
  <c r="O235" i="2"/>
  <c r="O236" i="2"/>
  <c r="O237" i="2"/>
  <c r="O239" i="2"/>
  <c r="O240" i="2"/>
  <c r="O241" i="2"/>
  <c r="O243" i="2"/>
  <c r="O244" i="2"/>
  <c r="O245" i="2"/>
  <c r="O247" i="2"/>
  <c r="O248" i="2"/>
  <c r="O249" i="2"/>
  <c r="O251" i="2"/>
  <c r="O252" i="2"/>
  <c r="O253" i="2"/>
  <c r="O255" i="2"/>
  <c r="O256" i="2"/>
  <c r="O257" i="2"/>
  <c r="O259" i="2"/>
  <c r="O260" i="2"/>
  <c r="O261" i="2"/>
  <c r="O263" i="2"/>
  <c r="O264" i="2"/>
  <c r="O265" i="2"/>
  <c r="O267" i="2"/>
  <c r="O268" i="2"/>
  <c r="O269" i="2"/>
  <c r="O271" i="2"/>
  <c r="O272" i="2"/>
  <c r="O273" i="2"/>
  <c r="O275" i="2"/>
  <c r="O276" i="2"/>
  <c r="O277" i="2"/>
  <c r="O279" i="2"/>
  <c r="O280" i="2"/>
  <c r="O281" i="2"/>
  <c r="O283" i="2"/>
  <c r="O284" i="2"/>
  <c r="O285" i="2"/>
  <c r="O287" i="2"/>
  <c r="O288" i="2"/>
  <c r="O289" i="2"/>
  <c r="O291" i="2"/>
  <c r="O292" i="2"/>
  <c r="O293" i="2"/>
  <c r="O295" i="2"/>
  <c r="O296" i="2"/>
  <c r="O297" i="2"/>
  <c r="O299" i="2"/>
  <c r="O300" i="2"/>
  <c r="O301" i="2"/>
  <c r="O303" i="2"/>
  <c r="O304" i="2"/>
  <c r="O305" i="2"/>
  <c r="O307" i="2"/>
  <c r="O308" i="2"/>
  <c r="O309" i="2"/>
  <c r="O311" i="2"/>
  <c r="O312" i="2"/>
  <c r="O313" i="2"/>
  <c r="O315" i="2"/>
  <c r="O316" i="2"/>
  <c r="O317" i="2"/>
  <c r="O319" i="2"/>
  <c r="O320" i="2"/>
  <c r="O321" i="2"/>
  <c r="O323" i="2"/>
  <c r="O324" i="2"/>
  <c r="O325" i="2"/>
  <c r="O327" i="2"/>
  <c r="O328" i="2"/>
  <c r="O329" i="2"/>
  <c r="O331" i="2"/>
  <c r="O332" i="2"/>
  <c r="O333" i="2"/>
  <c r="O335" i="2"/>
  <c r="O336" i="2"/>
  <c r="O337" i="2"/>
  <c r="O339" i="2"/>
  <c r="O340" i="2"/>
  <c r="O341" i="2"/>
  <c r="O343" i="2"/>
  <c r="O344" i="2"/>
  <c r="O345" i="2"/>
  <c r="O347" i="2"/>
  <c r="O348" i="2"/>
  <c r="O349" i="2"/>
  <c r="O351" i="2"/>
  <c r="O352" i="2"/>
  <c r="O353" i="2"/>
  <c r="O355" i="2"/>
  <c r="O356" i="2"/>
  <c r="O357" i="2"/>
  <c r="O359" i="2"/>
  <c r="O360" i="2"/>
  <c r="O361" i="2"/>
  <c r="O363" i="2"/>
  <c r="O364" i="2"/>
  <c r="O365" i="2"/>
  <c r="O367" i="2"/>
  <c r="O368" i="2"/>
  <c r="O369" i="2"/>
  <c r="O371" i="2"/>
  <c r="O372" i="2"/>
  <c r="O373" i="2"/>
  <c r="O375" i="2"/>
  <c r="O376" i="2"/>
  <c r="O377" i="2"/>
  <c r="O379" i="2"/>
  <c r="O380" i="2"/>
  <c r="O381" i="2"/>
  <c r="O383" i="2"/>
  <c r="O384" i="2"/>
  <c r="O385" i="2"/>
  <c r="O387" i="2"/>
  <c r="O388" i="2"/>
  <c r="O389" i="2"/>
  <c r="O391" i="2"/>
  <c r="O392" i="2"/>
  <c r="O393" i="2"/>
  <c r="O395" i="2"/>
  <c r="O396" i="2"/>
  <c r="O397" i="2"/>
  <c r="O399" i="2"/>
  <c r="O400" i="2"/>
  <c r="O401" i="2"/>
  <c r="O403" i="2"/>
  <c r="O404" i="2"/>
  <c r="O405" i="2"/>
  <c r="O407" i="2"/>
  <c r="O408" i="2"/>
  <c r="O409" i="2"/>
  <c r="O411" i="2"/>
  <c r="O412" i="2"/>
  <c r="O413" i="2"/>
  <c r="O415" i="2"/>
  <c r="O416" i="2"/>
  <c r="O417" i="2"/>
  <c r="O419" i="2"/>
  <c r="O420" i="2"/>
  <c r="O421" i="2"/>
  <c r="O423" i="2"/>
  <c r="O424" i="2"/>
  <c r="O425" i="2"/>
  <c r="O427" i="2"/>
  <c r="O428" i="2"/>
  <c r="O429" i="2"/>
  <c r="O431" i="2"/>
  <c r="O432" i="2"/>
  <c r="O433" i="2"/>
  <c r="O435" i="2"/>
  <c r="O436" i="2"/>
  <c r="O437" i="2"/>
  <c r="O439" i="2"/>
  <c r="O440" i="2"/>
  <c r="O441" i="2"/>
  <c r="O443" i="2"/>
  <c r="O444" i="2"/>
  <c r="O445" i="2"/>
  <c r="O447" i="2"/>
  <c r="O448" i="2"/>
  <c r="O449" i="2"/>
  <c r="O451" i="2"/>
  <c r="O452" i="2"/>
  <c r="O453" i="2"/>
  <c r="O455" i="2"/>
  <c r="O456" i="2"/>
  <c r="O457" i="2"/>
  <c r="O459" i="2"/>
  <c r="O460" i="2"/>
  <c r="O461" i="2"/>
  <c r="O463" i="2"/>
  <c r="O464" i="2"/>
  <c r="O465" i="2"/>
  <c r="O467" i="2"/>
  <c r="O468" i="2"/>
  <c r="O469" i="2"/>
  <c r="O471" i="2"/>
  <c r="O472" i="2"/>
  <c r="O473" i="2"/>
  <c r="O475" i="2"/>
  <c r="O476" i="2"/>
  <c r="O477" i="2"/>
  <c r="O479" i="2"/>
  <c r="O480" i="2"/>
  <c r="O481" i="2"/>
  <c r="O483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2" i="2"/>
  <c r="M3" i="2"/>
  <c r="M4" i="2"/>
  <c r="M5" i="2"/>
  <c r="M7" i="2"/>
  <c r="M8" i="2"/>
  <c r="M9" i="2"/>
  <c r="M11" i="2"/>
  <c r="M12" i="2"/>
  <c r="M13" i="2"/>
  <c r="M15" i="2"/>
  <c r="M16" i="2"/>
  <c r="M17" i="2"/>
  <c r="M19" i="2"/>
  <c r="M20" i="2"/>
  <c r="M21" i="2"/>
  <c r="M23" i="2"/>
  <c r="M24" i="2"/>
  <c r="M25" i="2"/>
  <c r="M27" i="2"/>
  <c r="M28" i="2"/>
  <c r="M29" i="2"/>
  <c r="M31" i="2"/>
  <c r="M32" i="2"/>
  <c r="M33" i="2"/>
  <c r="M35" i="2"/>
  <c r="M36" i="2"/>
  <c r="M37" i="2"/>
  <c r="M39" i="2"/>
  <c r="M40" i="2"/>
  <c r="M41" i="2"/>
  <c r="M43" i="2"/>
  <c r="M44" i="2"/>
  <c r="M45" i="2"/>
  <c r="M47" i="2"/>
  <c r="M48" i="2"/>
  <c r="M49" i="2"/>
  <c r="M51" i="2"/>
  <c r="M52" i="2"/>
  <c r="M53" i="2"/>
  <c r="M55" i="2"/>
  <c r="M56" i="2"/>
  <c r="M57" i="2"/>
  <c r="M59" i="2"/>
  <c r="M60" i="2"/>
  <c r="M61" i="2"/>
  <c r="M63" i="2"/>
  <c r="M64" i="2"/>
  <c r="M65" i="2"/>
  <c r="M67" i="2"/>
  <c r="M68" i="2"/>
  <c r="M69" i="2"/>
  <c r="M71" i="2"/>
  <c r="M72" i="2"/>
  <c r="M73" i="2"/>
  <c r="M75" i="2"/>
  <c r="M76" i="2"/>
  <c r="M77" i="2"/>
  <c r="M79" i="2"/>
  <c r="M80" i="2"/>
  <c r="M81" i="2"/>
  <c r="M83" i="2"/>
  <c r="M84" i="2"/>
  <c r="M85" i="2"/>
  <c r="M87" i="2"/>
  <c r="M88" i="2"/>
  <c r="M89" i="2"/>
  <c r="M91" i="2"/>
  <c r="M92" i="2"/>
  <c r="M93" i="2"/>
  <c r="M95" i="2"/>
  <c r="M96" i="2"/>
  <c r="M97" i="2"/>
  <c r="M99" i="2"/>
  <c r="M100" i="2"/>
  <c r="M101" i="2"/>
  <c r="M103" i="2"/>
  <c r="M104" i="2"/>
  <c r="M105" i="2"/>
  <c r="M107" i="2"/>
  <c r="M108" i="2"/>
  <c r="M109" i="2"/>
  <c r="M111" i="2"/>
  <c r="M112" i="2"/>
  <c r="M113" i="2"/>
  <c r="M115" i="2"/>
  <c r="M116" i="2"/>
  <c r="M117" i="2"/>
  <c r="M119" i="2"/>
  <c r="M120" i="2"/>
  <c r="M121" i="2"/>
  <c r="M123" i="2"/>
  <c r="M124" i="2"/>
  <c r="M125" i="2"/>
  <c r="M127" i="2"/>
  <c r="M128" i="2"/>
  <c r="M129" i="2"/>
  <c r="M131" i="2"/>
  <c r="M132" i="2"/>
  <c r="M133" i="2"/>
  <c r="M135" i="2"/>
  <c r="M136" i="2"/>
  <c r="M137" i="2"/>
  <c r="M139" i="2"/>
  <c r="M140" i="2"/>
  <c r="M141" i="2"/>
  <c r="M143" i="2"/>
  <c r="M144" i="2"/>
  <c r="M145" i="2"/>
  <c r="M147" i="2"/>
  <c r="M148" i="2"/>
  <c r="M149" i="2"/>
  <c r="M151" i="2"/>
  <c r="M152" i="2"/>
  <c r="M153" i="2"/>
  <c r="M155" i="2"/>
  <c r="M156" i="2"/>
  <c r="M157" i="2"/>
  <c r="M159" i="2"/>
  <c r="M160" i="2"/>
  <c r="M161" i="2"/>
  <c r="M163" i="2"/>
  <c r="M164" i="2"/>
  <c r="M165" i="2"/>
  <c r="M167" i="2"/>
  <c r="M168" i="2"/>
  <c r="M169" i="2"/>
  <c r="M171" i="2"/>
  <c r="M172" i="2"/>
  <c r="M173" i="2"/>
  <c r="M175" i="2"/>
  <c r="M176" i="2"/>
  <c r="M177" i="2"/>
  <c r="M179" i="2"/>
  <c r="M180" i="2"/>
  <c r="M181" i="2"/>
  <c r="M183" i="2"/>
  <c r="M184" i="2"/>
  <c r="M185" i="2"/>
  <c r="M187" i="2"/>
  <c r="M188" i="2"/>
  <c r="M189" i="2"/>
  <c r="M191" i="2"/>
  <c r="M192" i="2"/>
  <c r="M193" i="2"/>
  <c r="M195" i="2"/>
  <c r="M196" i="2"/>
  <c r="M197" i="2"/>
  <c r="M199" i="2"/>
  <c r="M200" i="2"/>
  <c r="M201" i="2"/>
  <c r="M203" i="2"/>
  <c r="M204" i="2"/>
  <c r="M205" i="2"/>
  <c r="M207" i="2"/>
  <c r="M208" i="2"/>
  <c r="M209" i="2"/>
  <c r="M211" i="2"/>
  <c r="M212" i="2"/>
  <c r="M213" i="2"/>
  <c r="M215" i="2"/>
  <c r="M216" i="2"/>
  <c r="M217" i="2"/>
  <c r="M219" i="2"/>
  <c r="M220" i="2"/>
  <c r="M221" i="2"/>
  <c r="M223" i="2"/>
  <c r="M224" i="2"/>
  <c r="M225" i="2"/>
  <c r="M227" i="2"/>
  <c r="M228" i="2"/>
  <c r="M229" i="2"/>
  <c r="M231" i="2"/>
  <c r="M232" i="2"/>
  <c r="M233" i="2"/>
  <c r="M235" i="2"/>
  <c r="M236" i="2"/>
  <c r="M237" i="2"/>
  <c r="M239" i="2"/>
  <c r="M240" i="2"/>
  <c r="M241" i="2"/>
  <c r="M243" i="2"/>
  <c r="M244" i="2"/>
  <c r="M245" i="2"/>
  <c r="M247" i="2"/>
  <c r="M248" i="2"/>
  <c r="M249" i="2"/>
  <c r="M251" i="2"/>
  <c r="M252" i="2"/>
  <c r="M253" i="2"/>
  <c r="M255" i="2"/>
  <c r="M256" i="2"/>
  <c r="M257" i="2"/>
  <c r="M259" i="2"/>
  <c r="M260" i="2"/>
  <c r="M261" i="2"/>
  <c r="M263" i="2"/>
  <c r="M264" i="2"/>
  <c r="M265" i="2"/>
  <c r="M267" i="2"/>
  <c r="M268" i="2"/>
  <c r="M269" i="2"/>
  <c r="M271" i="2"/>
  <c r="M272" i="2"/>
  <c r="M273" i="2"/>
  <c r="M275" i="2"/>
  <c r="M276" i="2"/>
  <c r="M277" i="2"/>
  <c r="M279" i="2"/>
  <c r="M280" i="2"/>
  <c r="M281" i="2"/>
  <c r="M283" i="2"/>
  <c r="M284" i="2"/>
  <c r="M285" i="2"/>
  <c r="M287" i="2"/>
  <c r="M288" i="2"/>
  <c r="M289" i="2"/>
  <c r="M291" i="2"/>
  <c r="M292" i="2"/>
  <c r="M293" i="2"/>
  <c r="M295" i="2"/>
  <c r="M296" i="2"/>
  <c r="M297" i="2"/>
  <c r="M299" i="2"/>
  <c r="M300" i="2"/>
  <c r="M301" i="2"/>
  <c r="M303" i="2"/>
  <c r="M304" i="2"/>
  <c r="M305" i="2"/>
  <c r="M307" i="2"/>
  <c r="M308" i="2"/>
  <c r="M309" i="2"/>
  <c r="M311" i="2"/>
  <c r="M312" i="2"/>
  <c r="M313" i="2"/>
  <c r="M315" i="2"/>
  <c r="M316" i="2"/>
  <c r="M317" i="2"/>
  <c r="M319" i="2"/>
  <c r="M320" i="2"/>
  <c r="M321" i="2"/>
  <c r="M323" i="2"/>
  <c r="M324" i="2"/>
  <c r="M325" i="2"/>
  <c r="M327" i="2"/>
  <c r="M328" i="2"/>
  <c r="M329" i="2"/>
  <c r="M331" i="2"/>
  <c r="M332" i="2"/>
  <c r="M333" i="2"/>
  <c r="M335" i="2"/>
  <c r="M336" i="2"/>
  <c r="M337" i="2"/>
  <c r="M339" i="2"/>
  <c r="M340" i="2"/>
  <c r="M341" i="2"/>
  <c r="M343" i="2"/>
  <c r="M344" i="2"/>
  <c r="M345" i="2"/>
  <c r="M347" i="2"/>
  <c r="M348" i="2"/>
  <c r="M349" i="2"/>
  <c r="M351" i="2"/>
  <c r="M352" i="2"/>
  <c r="M353" i="2"/>
  <c r="M355" i="2"/>
  <c r="M356" i="2"/>
  <c r="M357" i="2"/>
  <c r="M359" i="2"/>
  <c r="M360" i="2"/>
  <c r="M361" i="2"/>
  <c r="M363" i="2"/>
  <c r="M364" i="2"/>
  <c r="M365" i="2"/>
  <c r="M367" i="2"/>
  <c r="M368" i="2"/>
  <c r="M369" i="2"/>
  <c r="M371" i="2"/>
  <c r="M372" i="2"/>
  <c r="M373" i="2"/>
  <c r="M375" i="2"/>
  <c r="M376" i="2"/>
  <c r="M377" i="2"/>
  <c r="M379" i="2"/>
  <c r="M380" i="2"/>
  <c r="M381" i="2"/>
  <c r="M383" i="2"/>
  <c r="M384" i="2"/>
  <c r="M385" i="2"/>
  <c r="M387" i="2"/>
  <c r="M388" i="2"/>
  <c r="M389" i="2"/>
  <c r="M391" i="2"/>
  <c r="M392" i="2"/>
  <c r="M393" i="2"/>
  <c r="M395" i="2"/>
  <c r="M396" i="2"/>
  <c r="M397" i="2"/>
  <c r="M399" i="2"/>
  <c r="M400" i="2"/>
  <c r="M401" i="2"/>
  <c r="M403" i="2"/>
  <c r="M404" i="2"/>
  <c r="M405" i="2"/>
  <c r="M407" i="2"/>
  <c r="M408" i="2"/>
  <c r="M409" i="2"/>
  <c r="M411" i="2"/>
  <c r="M412" i="2"/>
  <c r="M413" i="2"/>
  <c r="M415" i="2"/>
  <c r="M416" i="2"/>
  <c r="M417" i="2"/>
  <c r="M419" i="2"/>
  <c r="M420" i="2"/>
  <c r="M421" i="2"/>
  <c r="M423" i="2"/>
  <c r="M424" i="2"/>
  <c r="M425" i="2"/>
  <c r="M427" i="2"/>
  <c r="M428" i="2"/>
  <c r="M429" i="2"/>
  <c r="M431" i="2"/>
  <c r="M432" i="2"/>
  <c r="M433" i="2"/>
  <c r="M435" i="2"/>
  <c r="M436" i="2"/>
  <c r="M437" i="2"/>
  <c r="M439" i="2"/>
  <c r="M440" i="2"/>
  <c r="M441" i="2"/>
  <c r="M443" i="2"/>
  <c r="M444" i="2"/>
  <c r="M445" i="2"/>
  <c r="M447" i="2"/>
  <c r="M448" i="2"/>
  <c r="M449" i="2"/>
  <c r="M451" i="2"/>
  <c r="M452" i="2"/>
  <c r="M453" i="2"/>
  <c r="M455" i="2"/>
  <c r="M456" i="2"/>
  <c r="M457" i="2"/>
  <c r="M459" i="2"/>
  <c r="M460" i="2"/>
  <c r="M461" i="2"/>
  <c r="M463" i="2"/>
  <c r="M464" i="2"/>
  <c r="M465" i="2"/>
  <c r="M467" i="2"/>
  <c r="M468" i="2"/>
  <c r="M469" i="2"/>
  <c r="M471" i="2"/>
  <c r="M472" i="2"/>
  <c r="M473" i="2"/>
  <c r="M475" i="2"/>
  <c r="M476" i="2"/>
  <c r="M477" i="2"/>
  <c r="M479" i="2"/>
  <c r="M480" i="2"/>
  <c r="M481" i="2"/>
  <c r="M48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2" i="2"/>
  <c r="K3" i="2"/>
  <c r="K4" i="2"/>
  <c r="K5" i="2"/>
  <c r="K7" i="2"/>
  <c r="K8" i="2"/>
  <c r="K9" i="2"/>
  <c r="K11" i="2"/>
  <c r="K12" i="2"/>
  <c r="K13" i="2"/>
  <c r="K15" i="2"/>
  <c r="K16" i="2"/>
  <c r="K17" i="2"/>
  <c r="K19" i="2"/>
  <c r="K20" i="2"/>
  <c r="K21" i="2"/>
  <c r="K23" i="2"/>
  <c r="K24" i="2"/>
  <c r="K25" i="2"/>
  <c r="K27" i="2"/>
  <c r="K28" i="2"/>
  <c r="K29" i="2"/>
  <c r="K31" i="2"/>
  <c r="K32" i="2"/>
  <c r="K33" i="2"/>
  <c r="K35" i="2"/>
  <c r="K36" i="2"/>
  <c r="K37" i="2"/>
  <c r="K39" i="2"/>
  <c r="K40" i="2"/>
  <c r="K41" i="2"/>
  <c r="K43" i="2"/>
  <c r="K44" i="2"/>
  <c r="K45" i="2"/>
  <c r="K47" i="2"/>
  <c r="K48" i="2"/>
  <c r="K49" i="2"/>
  <c r="K51" i="2"/>
  <c r="K52" i="2"/>
  <c r="K53" i="2"/>
  <c r="K55" i="2"/>
  <c r="K56" i="2"/>
  <c r="K57" i="2"/>
  <c r="K59" i="2"/>
  <c r="K60" i="2"/>
  <c r="K61" i="2"/>
  <c r="K63" i="2"/>
  <c r="K64" i="2"/>
  <c r="K65" i="2"/>
  <c r="K67" i="2"/>
  <c r="K68" i="2"/>
  <c r="K69" i="2"/>
  <c r="K71" i="2"/>
  <c r="K72" i="2"/>
  <c r="K73" i="2"/>
  <c r="K75" i="2"/>
  <c r="K76" i="2"/>
  <c r="K77" i="2"/>
  <c r="K79" i="2"/>
  <c r="K80" i="2"/>
  <c r="K81" i="2"/>
  <c r="K83" i="2"/>
  <c r="K84" i="2"/>
  <c r="K85" i="2"/>
  <c r="K87" i="2"/>
  <c r="K88" i="2"/>
  <c r="K89" i="2"/>
  <c r="K91" i="2"/>
  <c r="K92" i="2"/>
  <c r="K93" i="2"/>
  <c r="K95" i="2"/>
  <c r="K96" i="2"/>
  <c r="K97" i="2"/>
  <c r="K99" i="2"/>
  <c r="K100" i="2"/>
  <c r="K101" i="2"/>
  <c r="K103" i="2"/>
  <c r="K104" i="2"/>
  <c r="K105" i="2"/>
  <c r="K107" i="2"/>
  <c r="K108" i="2"/>
  <c r="K109" i="2"/>
  <c r="K111" i="2"/>
  <c r="K112" i="2"/>
  <c r="K113" i="2"/>
  <c r="K115" i="2"/>
  <c r="K116" i="2"/>
  <c r="K117" i="2"/>
  <c r="K119" i="2"/>
  <c r="K120" i="2"/>
  <c r="K121" i="2"/>
  <c r="K123" i="2"/>
  <c r="K124" i="2"/>
  <c r="K125" i="2"/>
  <c r="K127" i="2"/>
  <c r="K128" i="2"/>
  <c r="K129" i="2"/>
  <c r="K131" i="2"/>
  <c r="K132" i="2"/>
  <c r="K133" i="2"/>
  <c r="K135" i="2"/>
  <c r="K136" i="2"/>
  <c r="K137" i="2"/>
  <c r="K139" i="2"/>
  <c r="K140" i="2"/>
  <c r="K141" i="2"/>
  <c r="K143" i="2"/>
  <c r="K144" i="2"/>
  <c r="K145" i="2"/>
  <c r="K147" i="2"/>
  <c r="K148" i="2"/>
  <c r="K149" i="2"/>
  <c r="K151" i="2"/>
  <c r="K152" i="2"/>
  <c r="K153" i="2"/>
  <c r="K155" i="2"/>
  <c r="K156" i="2"/>
  <c r="K157" i="2"/>
  <c r="K159" i="2"/>
  <c r="K160" i="2"/>
  <c r="K161" i="2"/>
  <c r="K163" i="2"/>
  <c r="K164" i="2"/>
  <c r="K165" i="2"/>
  <c r="K167" i="2"/>
  <c r="K168" i="2"/>
  <c r="K169" i="2"/>
  <c r="K171" i="2"/>
  <c r="K172" i="2"/>
  <c r="K173" i="2"/>
  <c r="K175" i="2"/>
  <c r="K176" i="2"/>
  <c r="K177" i="2"/>
  <c r="K179" i="2"/>
  <c r="K180" i="2"/>
  <c r="K181" i="2"/>
  <c r="K183" i="2"/>
  <c r="K184" i="2"/>
  <c r="K185" i="2"/>
  <c r="K187" i="2"/>
  <c r="K188" i="2"/>
  <c r="K189" i="2"/>
  <c r="K191" i="2"/>
  <c r="K192" i="2"/>
  <c r="K193" i="2"/>
  <c r="K195" i="2"/>
  <c r="K196" i="2"/>
  <c r="K197" i="2"/>
  <c r="K199" i="2"/>
  <c r="K200" i="2"/>
  <c r="K201" i="2"/>
  <c r="K203" i="2"/>
  <c r="K204" i="2"/>
  <c r="K205" i="2"/>
  <c r="K207" i="2"/>
  <c r="K208" i="2"/>
  <c r="K209" i="2"/>
  <c r="K211" i="2"/>
  <c r="K212" i="2"/>
  <c r="K213" i="2"/>
  <c r="K215" i="2"/>
  <c r="K216" i="2"/>
  <c r="K217" i="2"/>
  <c r="K219" i="2"/>
  <c r="K220" i="2"/>
  <c r="K221" i="2"/>
  <c r="K223" i="2"/>
  <c r="K224" i="2"/>
  <c r="K225" i="2"/>
  <c r="K227" i="2"/>
  <c r="K228" i="2"/>
  <c r="K229" i="2"/>
  <c r="K231" i="2"/>
  <c r="K232" i="2"/>
  <c r="K233" i="2"/>
  <c r="K235" i="2"/>
  <c r="K236" i="2"/>
  <c r="K237" i="2"/>
  <c r="K239" i="2"/>
  <c r="K240" i="2"/>
  <c r="K241" i="2"/>
  <c r="K243" i="2"/>
  <c r="K244" i="2"/>
  <c r="K245" i="2"/>
  <c r="K247" i="2"/>
  <c r="K248" i="2"/>
  <c r="K249" i="2"/>
  <c r="K251" i="2"/>
  <c r="K252" i="2"/>
  <c r="K253" i="2"/>
  <c r="K255" i="2"/>
  <c r="K256" i="2"/>
  <c r="K257" i="2"/>
  <c r="K259" i="2"/>
  <c r="K260" i="2"/>
  <c r="K261" i="2"/>
  <c r="K263" i="2"/>
  <c r="K264" i="2"/>
  <c r="K265" i="2"/>
  <c r="K267" i="2"/>
  <c r="K268" i="2"/>
  <c r="K269" i="2"/>
  <c r="K271" i="2"/>
  <c r="K272" i="2"/>
  <c r="K273" i="2"/>
  <c r="K275" i="2"/>
  <c r="K276" i="2"/>
  <c r="K277" i="2"/>
  <c r="K279" i="2"/>
  <c r="K280" i="2"/>
  <c r="K281" i="2"/>
  <c r="K283" i="2"/>
  <c r="K284" i="2"/>
  <c r="K285" i="2"/>
  <c r="K287" i="2"/>
  <c r="K288" i="2"/>
  <c r="K289" i="2"/>
  <c r="K291" i="2"/>
  <c r="K292" i="2"/>
  <c r="K293" i="2"/>
  <c r="K295" i="2"/>
  <c r="K296" i="2"/>
  <c r="K297" i="2"/>
  <c r="K299" i="2"/>
  <c r="K300" i="2"/>
  <c r="K301" i="2"/>
  <c r="K303" i="2"/>
  <c r="K304" i="2"/>
  <c r="K305" i="2"/>
  <c r="K307" i="2"/>
  <c r="K308" i="2"/>
  <c r="K309" i="2"/>
  <c r="K311" i="2"/>
  <c r="K312" i="2"/>
  <c r="K313" i="2"/>
  <c r="K315" i="2"/>
  <c r="K316" i="2"/>
  <c r="K317" i="2"/>
  <c r="K319" i="2"/>
  <c r="K320" i="2"/>
  <c r="K321" i="2"/>
  <c r="K323" i="2"/>
  <c r="K324" i="2"/>
  <c r="K325" i="2"/>
  <c r="K327" i="2"/>
  <c r="K328" i="2"/>
  <c r="K329" i="2"/>
  <c r="K331" i="2"/>
  <c r="K332" i="2"/>
  <c r="K333" i="2"/>
  <c r="K335" i="2"/>
  <c r="K336" i="2"/>
  <c r="K337" i="2"/>
  <c r="K339" i="2"/>
  <c r="K340" i="2"/>
  <c r="K341" i="2"/>
  <c r="K343" i="2"/>
  <c r="K344" i="2"/>
  <c r="K345" i="2"/>
  <c r="K347" i="2"/>
  <c r="K348" i="2"/>
  <c r="K349" i="2"/>
  <c r="K351" i="2"/>
  <c r="K352" i="2"/>
  <c r="K353" i="2"/>
  <c r="K355" i="2"/>
  <c r="K356" i="2"/>
  <c r="K357" i="2"/>
  <c r="K359" i="2"/>
  <c r="K360" i="2"/>
  <c r="K361" i="2"/>
  <c r="K363" i="2"/>
  <c r="K364" i="2"/>
  <c r="K365" i="2"/>
  <c r="K367" i="2"/>
  <c r="K368" i="2"/>
  <c r="K369" i="2"/>
  <c r="K371" i="2"/>
  <c r="K372" i="2"/>
  <c r="K373" i="2"/>
  <c r="K375" i="2"/>
  <c r="K376" i="2"/>
  <c r="K377" i="2"/>
  <c r="K379" i="2"/>
  <c r="K380" i="2"/>
  <c r="K381" i="2"/>
  <c r="K383" i="2"/>
  <c r="K384" i="2"/>
  <c r="K385" i="2"/>
  <c r="K387" i="2"/>
  <c r="K388" i="2"/>
  <c r="K389" i="2"/>
  <c r="K391" i="2"/>
  <c r="K392" i="2"/>
  <c r="K393" i="2"/>
  <c r="K395" i="2"/>
  <c r="K396" i="2"/>
  <c r="K397" i="2"/>
  <c r="K399" i="2"/>
  <c r="K400" i="2"/>
  <c r="K401" i="2"/>
  <c r="K403" i="2"/>
  <c r="K404" i="2"/>
  <c r="K405" i="2"/>
  <c r="K407" i="2"/>
  <c r="K408" i="2"/>
  <c r="K409" i="2"/>
  <c r="K411" i="2"/>
  <c r="K412" i="2"/>
  <c r="K413" i="2"/>
  <c r="K415" i="2"/>
  <c r="K416" i="2"/>
  <c r="K417" i="2"/>
  <c r="K419" i="2"/>
  <c r="K420" i="2"/>
  <c r="K421" i="2"/>
  <c r="K423" i="2"/>
  <c r="K424" i="2"/>
  <c r="K425" i="2"/>
  <c r="K427" i="2"/>
  <c r="K428" i="2"/>
  <c r="K429" i="2"/>
  <c r="K431" i="2"/>
  <c r="K432" i="2"/>
  <c r="K433" i="2"/>
  <c r="K435" i="2"/>
  <c r="K436" i="2"/>
  <c r="K437" i="2"/>
  <c r="K439" i="2"/>
  <c r="K440" i="2"/>
  <c r="K441" i="2"/>
  <c r="K443" i="2"/>
  <c r="K444" i="2"/>
  <c r="K445" i="2"/>
  <c r="K447" i="2"/>
  <c r="K448" i="2"/>
  <c r="K449" i="2"/>
  <c r="K451" i="2"/>
  <c r="K452" i="2"/>
  <c r="K453" i="2"/>
  <c r="K455" i="2"/>
  <c r="K456" i="2"/>
  <c r="K457" i="2"/>
  <c r="K459" i="2"/>
  <c r="K460" i="2"/>
  <c r="K461" i="2"/>
  <c r="K463" i="2"/>
  <c r="K464" i="2"/>
  <c r="K465" i="2"/>
  <c r="K467" i="2"/>
  <c r="K468" i="2"/>
  <c r="K469" i="2"/>
  <c r="K471" i="2"/>
  <c r="K472" i="2"/>
  <c r="K473" i="2"/>
  <c r="K475" i="2"/>
  <c r="K476" i="2"/>
  <c r="K477" i="2"/>
  <c r="K479" i="2"/>
  <c r="K480" i="2"/>
  <c r="K481" i="2"/>
  <c r="K483" i="2"/>
  <c r="K2" i="2"/>
  <c r="J3" i="2"/>
  <c r="J4" i="2"/>
  <c r="J5" i="2"/>
  <c r="J7" i="2"/>
  <c r="J8" i="2"/>
  <c r="J9" i="2"/>
  <c r="J11" i="2"/>
  <c r="J12" i="2"/>
  <c r="J13" i="2"/>
  <c r="J15" i="2"/>
  <c r="J16" i="2"/>
  <c r="J17" i="2"/>
  <c r="J19" i="2"/>
  <c r="J20" i="2"/>
  <c r="J21" i="2"/>
  <c r="J23" i="2"/>
  <c r="J24" i="2"/>
  <c r="J25" i="2"/>
  <c r="J27" i="2"/>
  <c r="J28" i="2"/>
  <c r="J29" i="2"/>
  <c r="J31" i="2"/>
  <c r="J32" i="2"/>
  <c r="J33" i="2"/>
  <c r="J35" i="2"/>
  <c r="J36" i="2"/>
  <c r="J37" i="2"/>
  <c r="J39" i="2"/>
  <c r="J40" i="2"/>
  <c r="J41" i="2"/>
  <c r="J43" i="2"/>
  <c r="J44" i="2"/>
  <c r="J45" i="2"/>
  <c r="J47" i="2"/>
  <c r="J48" i="2"/>
  <c r="J49" i="2"/>
  <c r="J51" i="2"/>
  <c r="J52" i="2"/>
  <c r="J53" i="2"/>
  <c r="J55" i="2"/>
  <c r="J56" i="2"/>
  <c r="J57" i="2"/>
  <c r="J59" i="2"/>
  <c r="J60" i="2"/>
  <c r="J61" i="2"/>
  <c r="J63" i="2"/>
  <c r="J64" i="2"/>
  <c r="J65" i="2"/>
  <c r="J67" i="2"/>
  <c r="J68" i="2"/>
  <c r="J69" i="2"/>
  <c r="J71" i="2"/>
  <c r="J72" i="2"/>
  <c r="J73" i="2"/>
  <c r="J75" i="2"/>
  <c r="J76" i="2"/>
  <c r="J77" i="2"/>
  <c r="J79" i="2"/>
  <c r="J80" i="2"/>
  <c r="J81" i="2"/>
  <c r="J83" i="2"/>
  <c r="J84" i="2"/>
  <c r="J85" i="2"/>
  <c r="J87" i="2"/>
  <c r="J88" i="2"/>
  <c r="J89" i="2"/>
  <c r="J91" i="2"/>
  <c r="J92" i="2"/>
  <c r="J93" i="2"/>
  <c r="J95" i="2"/>
  <c r="J96" i="2"/>
  <c r="J97" i="2"/>
  <c r="J99" i="2"/>
  <c r="J100" i="2"/>
  <c r="J101" i="2"/>
  <c r="J103" i="2"/>
  <c r="J104" i="2"/>
  <c r="J105" i="2"/>
  <c r="J107" i="2"/>
  <c r="J108" i="2"/>
  <c r="J109" i="2"/>
  <c r="J111" i="2"/>
  <c r="J112" i="2"/>
  <c r="J113" i="2"/>
  <c r="J115" i="2"/>
  <c r="J116" i="2"/>
  <c r="J117" i="2"/>
  <c r="J119" i="2"/>
  <c r="J120" i="2"/>
  <c r="J121" i="2"/>
  <c r="J123" i="2"/>
  <c r="J124" i="2"/>
  <c r="J125" i="2"/>
  <c r="J127" i="2"/>
  <c r="J128" i="2"/>
  <c r="J129" i="2"/>
  <c r="J131" i="2"/>
  <c r="J132" i="2"/>
  <c r="J133" i="2"/>
  <c r="J135" i="2"/>
  <c r="J136" i="2"/>
  <c r="J137" i="2"/>
  <c r="J139" i="2"/>
  <c r="J140" i="2"/>
  <c r="J141" i="2"/>
  <c r="J143" i="2"/>
  <c r="J144" i="2"/>
  <c r="J145" i="2"/>
  <c r="J147" i="2"/>
  <c r="J148" i="2"/>
  <c r="J149" i="2"/>
  <c r="J151" i="2"/>
  <c r="J152" i="2"/>
  <c r="J153" i="2"/>
  <c r="J155" i="2"/>
  <c r="J156" i="2"/>
  <c r="J157" i="2"/>
  <c r="J159" i="2"/>
  <c r="J160" i="2"/>
  <c r="J161" i="2"/>
  <c r="J163" i="2"/>
  <c r="J164" i="2"/>
  <c r="J165" i="2"/>
  <c r="J167" i="2"/>
  <c r="J168" i="2"/>
  <c r="J169" i="2"/>
  <c r="J171" i="2"/>
  <c r="J172" i="2"/>
  <c r="J173" i="2"/>
  <c r="J175" i="2"/>
  <c r="J176" i="2"/>
  <c r="J177" i="2"/>
  <c r="J179" i="2"/>
  <c r="J180" i="2"/>
  <c r="J181" i="2"/>
  <c r="J183" i="2"/>
  <c r="J184" i="2"/>
  <c r="J185" i="2"/>
  <c r="J187" i="2"/>
  <c r="J188" i="2"/>
  <c r="J189" i="2"/>
  <c r="J191" i="2"/>
  <c r="J192" i="2"/>
  <c r="J193" i="2"/>
  <c r="J195" i="2"/>
  <c r="J196" i="2"/>
  <c r="J197" i="2"/>
  <c r="J199" i="2"/>
  <c r="J200" i="2"/>
  <c r="J201" i="2"/>
  <c r="J203" i="2"/>
  <c r="J204" i="2"/>
  <c r="J205" i="2"/>
  <c r="J207" i="2"/>
  <c r="J208" i="2"/>
  <c r="J209" i="2"/>
  <c r="J211" i="2"/>
  <c r="J212" i="2"/>
  <c r="J213" i="2"/>
  <c r="J215" i="2"/>
  <c r="J216" i="2"/>
  <c r="J217" i="2"/>
  <c r="J219" i="2"/>
  <c r="J220" i="2"/>
  <c r="J221" i="2"/>
  <c r="J223" i="2"/>
  <c r="J224" i="2"/>
  <c r="J225" i="2"/>
  <c r="J227" i="2"/>
  <c r="J228" i="2"/>
  <c r="J229" i="2"/>
  <c r="J231" i="2"/>
  <c r="J232" i="2"/>
  <c r="J233" i="2"/>
  <c r="J235" i="2"/>
  <c r="J236" i="2"/>
  <c r="J237" i="2"/>
  <c r="J239" i="2"/>
  <c r="J240" i="2"/>
  <c r="J241" i="2"/>
  <c r="J243" i="2"/>
  <c r="J244" i="2"/>
  <c r="J245" i="2"/>
  <c r="J247" i="2"/>
  <c r="J248" i="2"/>
  <c r="J249" i="2"/>
  <c r="J251" i="2"/>
  <c r="J252" i="2"/>
  <c r="J253" i="2"/>
  <c r="J255" i="2"/>
  <c r="J256" i="2"/>
  <c r="J257" i="2"/>
  <c r="J259" i="2"/>
  <c r="J260" i="2"/>
  <c r="J261" i="2"/>
  <c r="J263" i="2"/>
  <c r="J264" i="2"/>
  <c r="J265" i="2"/>
  <c r="J267" i="2"/>
  <c r="J268" i="2"/>
  <c r="J269" i="2"/>
  <c r="J271" i="2"/>
  <c r="J272" i="2"/>
  <c r="J273" i="2"/>
  <c r="J275" i="2"/>
  <c r="J276" i="2"/>
  <c r="J277" i="2"/>
  <c r="J279" i="2"/>
  <c r="J280" i="2"/>
  <c r="J281" i="2"/>
  <c r="J283" i="2"/>
  <c r="J284" i="2"/>
  <c r="J285" i="2"/>
  <c r="J287" i="2"/>
  <c r="J288" i="2"/>
  <c r="J289" i="2"/>
  <c r="J291" i="2"/>
  <c r="J292" i="2"/>
  <c r="J293" i="2"/>
  <c r="J295" i="2"/>
  <c r="J296" i="2"/>
  <c r="J297" i="2"/>
  <c r="J299" i="2"/>
  <c r="J300" i="2"/>
  <c r="J301" i="2"/>
  <c r="J303" i="2"/>
  <c r="J304" i="2"/>
  <c r="J305" i="2"/>
  <c r="J307" i="2"/>
  <c r="J308" i="2"/>
  <c r="J309" i="2"/>
  <c r="J311" i="2"/>
  <c r="J312" i="2"/>
  <c r="J313" i="2"/>
  <c r="J315" i="2"/>
  <c r="J316" i="2"/>
  <c r="J317" i="2"/>
  <c r="J319" i="2"/>
  <c r="J320" i="2"/>
  <c r="J321" i="2"/>
  <c r="J323" i="2"/>
  <c r="J324" i="2"/>
  <c r="J325" i="2"/>
  <c r="J327" i="2"/>
  <c r="J328" i="2"/>
  <c r="J329" i="2"/>
  <c r="J331" i="2"/>
  <c r="J332" i="2"/>
  <c r="J333" i="2"/>
  <c r="J335" i="2"/>
  <c r="J336" i="2"/>
  <c r="J337" i="2"/>
  <c r="J339" i="2"/>
  <c r="J340" i="2"/>
  <c r="J341" i="2"/>
  <c r="J343" i="2"/>
  <c r="J344" i="2"/>
  <c r="J345" i="2"/>
  <c r="J347" i="2"/>
  <c r="J348" i="2"/>
  <c r="J349" i="2"/>
  <c r="J351" i="2"/>
  <c r="J352" i="2"/>
  <c r="J353" i="2"/>
  <c r="J355" i="2"/>
  <c r="J356" i="2"/>
  <c r="J357" i="2"/>
  <c r="J359" i="2"/>
  <c r="J360" i="2"/>
  <c r="J361" i="2"/>
  <c r="J363" i="2"/>
  <c r="J364" i="2"/>
  <c r="J365" i="2"/>
  <c r="J367" i="2"/>
  <c r="J368" i="2"/>
  <c r="J369" i="2"/>
  <c r="J371" i="2"/>
  <c r="J372" i="2"/>
  <c r="J373" i="2"/>
  <c r="J375" i="2"/>
  <c r="J376" i="2"/>
  <c r="J377" i="2"/>
  <c r="J379" i="2"/>
  <c r="J380" i="2"/>
  <c r="J381" i="2"/>
  <c r="J383" i="2"/>
  <c r="J384" i="2"/>
  <c r="J385" i="2"/>
  <c r="J387" i="2"/>
  <c r="J388" i="2"/>
  <c r="J389" i="2"/>
  <c r="J391" i="2"/>
  <c r="J392" i="2"/>
  <c r="J393" i="2"/>
  <c r="J395" i="2"/>
  <c r="J396" i="2"/>
  <c r="J397" i="2"/>
  <c r="J399" i="2"/>
  <c r="J400" i="2"/>
  <c r="J401" i="2"/>
  <c r="J403" i="2"/>
  <c r="J404" i="2"/>
  <c r="J405" i="2"/>
  <c r="J407" i="2"/>
  <c r="J408" i="2"/>
  <c r="J409" i="2"/>
  <c r="J411" i="2"/>
  <c r="J412" i="2"/>
  <c r="J413" i="2"/>
  <c r="J415" i="2"/>
  <c r="J416" i="2"/>
  <c r="J417" i="2"/>
  <c r="J419" i="2"/>
  <c r="J420" i="2"/>
  <c r="J421" i="2"/>
  <c r="J423" i="2"/>
  <c r="J424" i="2"/>
  <c r="J425" i="2"/>
  <c r="J427" i="2"/>
  <c r="J428" i="2"/>
  <c r="J429" i="2"/>
  <c r="J431" i="2"/>
  <c r="J432" i="2"/>
  <c r="J433" i="2"/>
  <c r="J435" i="2"/>
  <c r="J436" i="2"/>
  <c r="J437" i="2"/>
  <c r="J439" i="2"/>
  <c r="J440" i="2"/>
  <c r="J441" i="2"/>
  <c r="J443" i="2"/>
  <c r="J444" i="2"/>
  <c r="J445" i="2"/>
  <c r="J447" i="2"/>
  <c r="J448" i="2"/>
  <c r="J449" i="2"/>
  <c r="J451" i="2"/>
  <c r="J452" i="2"/>
  <c r="J453" i="2"/>
  <c r="J455" i="2"/>
  <c r="J456" i="2"/>
  <c r="J457" i="2"/>
  <c r="J459" i="2"/>
  <c r="J460" i="2"/>
  <c r="J461" i="2"/>
  <c r="J463" i="2"/>
  <c r="J464" i="2"/>
  <c r="J465" i="2"/>
  <c r="J467" i="2"/>
  <c r="J468" i="2"/>
  <c r="J469" i="2"/>
  <c r="J471" i="2"/>
  <c r="J472" i="2"/>
  <c r="J473" i="2"/>
  <c r="J475" i="2"/>
  <c r="J476" i="2"/>
  <c r="J477" i="2"/>
  <c r="J479" i="2"/>
  <c r="J480" i="2"/>
  <c r="J481" i="2"/>
  <c r="J483" i="2"/>
  <c r="I3" i="2"/>
  <c r="I4" i="2"/>
  <c r="I5" i="2"/>
  <c r="I7" i="2"/>
  <c r="I8" i="2"/>
  <c r="I9" i="2"/>
  <c r="I11" i="2"/>
  <c r="I12" i="2"/>
  <c r="I13" i="2"/>
  <c r="I15" i="2"/>
  <c r="I16" i="2"/>
  <c r="I17" i="2"/>
  <c r="I19" i="2"/>
  <c r="I20" i="2"/>
  <c r="I21" i="2"/>
  <c r="I23" i="2"/>
  <c r="I24" i="2"/>
  <c r="I25" i="2"/>
  <c r="I27" i="2"/>
  <c r="I28" i="2"/>
  <c r="I29" i="2"/>
  <c r="I31" i="2"/>
  <c r="I32" i="2"/>
  <c r="I33" i="2"/>
  <c r="I35" i="2"/>
  <c r="I36" i="2"/>
  <c r="I37" i="2"/>
  <c r="I39" i="2"/>
  <c r="I40" i="2"/>
  <c r="I41" i="2"/>
  <c r="I43" i="2"/>
  <c r="I44" i="2"/>
  <c r="I45" i="2"/>
  <c r="I47" i="2"/>
  <c r="I48" i="2"/>
  <c r="I49" i="2"/>
  <c r="I51" i="2"/>
  <c r="I52" i="2"/>
  <c r="I53" i="2"/>
  <c r="I55" i="2"/>
  <c r="I56" i="2"/>
  <c r="I57" i="2"/>
  <c r="I59" i="2"/>
  <c r="I60" i="2"/>
  <c r="I61" i="2"/>
  <c r="I63" i="2"/>
  <c r="I64" i="2"/>
  <c r="I65" i="2"/>
  <c r="I67" i="2"/>
  <c r="I68" i="2"/>
  <c r="I69" i="2"/>
  <c r="I71" i="2"/>
  <c r="I72" i="2"/>
  <c r="I73" i="2"/>
  <c r="I75" i="2"/>
  <c r="I76" i="2"/>
  <c r="I77" i="2"/>
  <c r="I79" i="2"/>
  <c r="I80" i="2"/>
  <c r="I81" i="2"/>
  <c r="I83" i="2"/>
  <c r="I84" i="2"/>
  <c r="I85" i="2"/>
  <c r="I87" i="2"/>
  <c r="I88" i="2"/>
  <c r="I89" i="2"/>
  <c r="I91" i="2"/>
  <c r="I92" i="2"/>
  <c r="I93" i="2"/>
  <c r="I95" i="2"/>
  <c r="I96" i="2"/>
  <c r="I97" i="2"/>
  <c r="I99" i="2"/>
  <c r="I100" i="2"/>
  <c r="I101" i="2"/>
  <c r="I103" i="2"/>
  <c r="I104" i="2"/>
  <c r="I105" i="2"/>
  <c r="I107" i="2"/>
  <c r="I108" i="2"/>
  <c r="I109" i="2"/>
  <c r="I111" i="2"/>
  <c r="I112" i="2"/>
  <c r="I113" i="2"/>
  <c r="I115" i="2"/>
  <c r="I116" i="2"/>
  <c r="I117" i="2"/>
  <c r="I119" i="2"/>
  <c r="I120" i="2"/>
  <c r="I121" i="2"/>
  <c r="I123" i="2"/>
  <c r="I124" i="2"/>
  <c r="I125" i="2"/>
  <c r="I127" i="2"/>
  <c r="I128" i="2"/>
  <c r="I129" i="2"/>
  <c r="I131" i="2"/>
  <c r="I132" i="2"/>
  <c r="I133" i="2"/>
  <c r="I135" i="2"/>
  <c r="I136" i="2"/>
  <c r="I137" i="2"/>
  <c r="I139" i="2"/>
  <c r="I140" i="2"/>
  <c r="I141" i="2"/>
  <c r="I143" i="2"/>
  <c r="I144" i="2"/>
  <c r="I145" i="2"/>
  <c r="I147" i="2"/>
  <c r="I148" i="2"/>
  <c r="I149" i="2"/>
  <c r="I151" i="2"/>
  <c r="I152" i="2"/>
  <c r="I153" i="2"/>
  <c r="I155" i="2"/>
  <c r="I156" i="2"/>
  <c r="I157" i="2"/>
  <c r="I159" i="2"/>
  <c r="I160" i="2"/>
  <c r="I161" i="2"/>
  <c r="I163" i="2"/>
  <c r="I164" i="2"/>
  <c r="I165" i="2"/>
  <c r="I167" i="2"/>
  <c r="I168" i="2"/>
  <c r="I169" i="2"/>
  <c r="I171" i="2"/>
  <c r="I172" i="2"/>
  <c r="I173" i="2"/>
  <c r="I175" i="2"/>
  <c r="I176" i="2"/>
  <c r="I177" i="2"/>
  <c r="I179" i="2"/>
  <c r="I180" i="2"/>
  <c r="I181" i="2"/>
  <c r="I183" i="2"/>
  <c r="I184" i="2"/>
  <c r="I185" i="2"/>
  <c r="I187" i="2"/>
  <c r="I188" i="2"/>
  <c r="I189" i="2"/>
  <c r="I191" i="2"/>
  <c r="I192" i="2"/>
  <c r="I193" i="2"/>
  <c r="I195" i="2"/>
  <c r="I196" i="2"/>
  <c r="I197" i="2"/>
  <c r="I199" i="2"/>
  <c r="I200" i="2"/>
  <c r="I201" i="2"/>
  <c r="I203" i="2"/>
  <c r="I204" i="2"/>
  <c r="I205" i="2"/>
  <c r="I207" i="2"/>
  <c r="I208" i="2"/>
  <c r="I209" i="2"/>
  <c r="I211" i="2"/>
  <c r="I212" i="2"/>
  <c r="I213" i="2"/>
  <c r="I215" i="2"/>
  <c r="I216" i="2"/>
  <c r="I217" i="2"/>
  <c r="I219" i="2"/>
  <c r="I220" i="2"/>
  <c r="I221" i="2"/>
  <c r="I223" i="2"/>
  <c r="I224" i="2"/>
  <c r="I225" i="2"/>
  <c r="I227" i="2"/>
  <c r="I228" i="2"/>
  <c r="I229" i="2"/>
  <c r="I231" i="2"/>
  <c r="I232" i="2"/>
  <c r="I233" i="2"/>
  <c r="I235" i="2"/>
  <c r="I236" i="2"/>
  <c r="I237" i="2"/>
  <c r="I239" i="2"/>
  <c r="I240" i="2"/>
  <c r="I241" i="2"/>
  <c r="I243" i="2"/>
  <c r="I244" i="2"/>
  <c r="I245" i="2"/>
  <c r="I247" i="2"/>
  <c r="I248" i="2"/>
  <c r="I249" i="2"/>
  <c r="I251" i="2"/>
  <c r="I252" i="2"/>
  <c r="I253" i="2"/>
  <c r="I255" i="2"/>
  <c r="I256" i="2"/>
  <c r="I257" i="2"/>
  <c r="I259" i="2"/>
  <c r="I260" i="2"/>
  <c r="I261" i="2"/>
  <c r="I263" i="2"/>
  <c r="I264" i="2"/>
  <c r="I265" i="2"/>
  <c r="I267" i="2"/>
  <c r="I268" i="2"/>
  <c r="I269" i="2"/>
  <c r="I271" i="2"/>
  <c r="I272" i="2"/>
  <c r="I273" i="2"/>
  <c r="I275" i="2"/>
  <c r="I276" i="2"/>
  <c r="I277" i="2"/>
  <c r="I279" i="2"/>
  <c r="I280" i="2"/>
  <c r="I281" i="2"/>
  <c r="I283" i="2"/>
  <c r="I284" i="2"/>
  <c r="I285" i="2"/>
  <c r="I287" i="2"/>
  <c r="I288" i="2"/>
  <c r="I289" i="2"/>
  <c r="I291" i="2"/>
  <c r="I292" i="2"/>
  <c r="I293" i="2"/>
  <c r="I295" i="2"/>
  <c r="I296" i="2"/>
  <c r="I297" i="2"/>
  <c r="I299" i="2"/>
  <c r="I300" i="2"/>
  <c r="I301" i="2"/>
  <c r="I303" i="2"/>
  <c r="I304" i="2"/>
  <c r="I305" i="2"/>
  <c r="I307" i="2"/>
  <c r="I308" i="2"/>
  <c r="I309" i="2"/>
  <c r="I311" i="2"/>
  <c r="I312" i="2"/>
  <c r="I313" i="2"/>
  <c r="I315" i="2"/>
  <c r="I316" i="2"/>
  <c r="I317" i="2"/>
  <c r="I319" i="2"/>
  <c r="I320" i="2"/>
  <c r="I321" i="2"/>
  <c r="I323" i="2"/>
  <c r="I324" i="2"/>
  <c r="I325" i="2"/>
  <c r="I327" i="2"/>
  <c r="I328" i="2"/>
  <c r="I329" i="2"/>
  <c r="I331" i="2"/>
  <c r="I332" i="2"/>
  <c r="I333" i="2"/>
  <c r="I335" i="2"/>
  <c r="I336" i="2"/>
  <c r="I337" i="2"/>
  <c r="I339" i="2"/>
  <c r="I340" i="2"/>
  <c r="I341" i="2"/>
  <c r="I343" i="2"/>
  <c r="I344" i="2"/>
  <c r="I345" i="2"/>
  <c r="I347" i="2"/>
  <c r="I348" i="2"/>
  <c r="I349" i="2"/>
  <c r="I351" i="2"/>
  <c r="I352" i="2"/>
  <c r="I353" i="2"/>
  <c r="I355" i="2"/>
  <c r="I356" i="2"/>
  <c r="I357" i="2"/>
  <c r="I359" i="2"/>
  <c r="I360" i="2"/>
  <c r="I361" i="2"/>
  <c r="I363" i="2"/>
  <c r="I364" i="2"/>
  <c r="I365" i="2"/>
  <c r="I367" i="2"/>
  <c r="I368" i="2"/>
  <c r="I369" i="2"/>
  <c r="I371" i="2"/>
  <c r="I372" i="2"/>
  <c r="I373" i="2"/>
  <c r="I375" i="2"/>
  <c r="I376" i="2"/>
  <c r="I377" i="2"/>
  <c r="I379" i="2"/>
  <c r="I380" i="2"/>
  <c r="I381" i="2"/>
  <c r="I383" i="2"/>
  <c r="I384" i="2"/>
  <c r="I385" i="2"/>
  <c r="I387" i="2"/>
  <c r="I388" i="2"/>
  <c r="I389" i="2"/>
  <c r="I391" i="2"/>
  <c r="I392" i="2"/>
  <c r="I393" i="2"/>
  <c r="I395" i="2"/>
  <c r="I396" i="2"/>
  <c r="I397" i="2"/>
  <c r="I399" i="2"/>
  <c r="I400" i="2"/>
  <c r="I401" i="2"/>
  <c r="I403" i="2"/>
  <c r="I404" i="2"/>
  <c r="I405" i="2"/>
  <c r="I407" i="2"/>
  <c r="I408" i="2"/>
  <c r="I409" i="2"/>
  <c r="I411" i="2"/>
  <c r="I412" i="2"/>
  <c r="I413" i="2"/>
  <c r="I415" i="2"/>
  <c r="I416" i="2"/>
  <c r="I417" i="2"/>
  <c r="I419" i="2"/>
  <c r="I420" i="2"/>
  <c r="I421" i="2"/>
  <c r="I423" i="2"/>
  <c r="I424" i="2"/>
  <c r="I425" i="2"/>
  <c r="I427" i="2"/>
  <c r="I428" i="2"/>
  <c r="I429" i="2"/>
  <c r="I431" i="2"/>
  <c r="I432" i="2"/>
  <c r="I433" i="2"/>
  <c r="I435" i="2"/>
  <c r="I436" i="2"/>
  <c r="I437" i="2"/>
  <c r="I439" i="2"/>
  <c r="I440" i="2"/>
  <c r="I441" i="2"/>
  <c r="I443" i="2"/>
  <c r="I444" i="2"/>
  <c r="I445" i="2"/>
  <c r="I447" i="2"/>
  <c r="I448" i="2"/>
  <c r="I449" i="2"/>
  <c r="I451" i="2"/>
  <c r="I452" i="2"/>
  <c r="I453" i="2"/>
  <c r="I455" i="2"/>
  <c r="I456" i="2"/>
  <c r="I457" i="2"/>
  <c r="I459" i="2"/>
  <c r="I460" i="2"/>
  <c r="I461" i="2"/>
  <c r="I463" i="2"/>
  <c r="I464" i="2"/>
  <c r="I465" i="2"/>
  <c r="I467" i="2"/>
  <c r="I468" i="2"/>
  <c r="I469" i="2"/>
  <c r="I471" i="2"/>
  <c r="I472" i="2"/>
  <c r="I473" i="2"/>
  <c r="I475" i="2"/>
  <c r="I476" i="2"/>
  <c r="I477" i="2"/>
  <c r="I479" i="2"/>
  <c r="I480" i="2"/>
  <c r="I481" i="2"/>
  <c r="I483" i="2"/>
  <c r="J2" i="2"/>
  <c r="I2" i="2"/>
  <c r="H3" i="2"/>
  <c r="H4" i="2"/>
  <c r="H5" i="2"/>
  <c r="H7" i="2"/>
  <c r="H8" i="2"/>
  <c r="H9" i="2"/>
  <c r="H11" i="2"/>
  <c r="H12" i="2"/>
  <c r="H13" i="2"/>
  <c r="H15" i="2"/>
  <c r="H16" i="2"/>
  <c r="H17" i="2"/>
  <c r="H19" i="2"/>
  <c r="H20" i="2"/>
  <c r="H21" i="2"/>
  <c r="H23" i="2"/>
  <c r="H24" i="2"/>
  <c r="H25" i="2"/>
  <c r="H27" i="2"/>
  <c r="H28" i="2"/>
  <c r="H29" i="2"/>
  <c r="H31" i="2"/>
  <c r="H32" i="2"/>
  <c r="H33" i="2"/>
  <c r="H35" i="2"/>
  <c r="H36" i="2"/>
  <c r="H37" i="2"/>
  <c r="H39" i="2"/>
  <c r="H40" i="2"/>
  <c r="H41" i="2"/>
  <c r="H43" i="2"/>
  <c r="H44" i="2"/>
  <c r="H45" i="2"/>
  <c r="H47" i="2"/>
  <c r="H48" i="2"/>
  <c r="H49" i="2"/>
  <c r="H51" i="2"/>
  <c r="H52" i="2"/>
  <c r="H53" i="2"/>
  <c r="H55" i="2"/>
  <c r="H56" i="2"/>
  <c r="H57" i="2"/>
  <c r="H59" i="2"/>
  <c r="H60" i="2"/>
  <c r="H61" i="2"/>
  <c r="H63" i="2"/>
  <c r="H64" i="2"/>
  <c r="H65" i="2"/>
  <c r="H67" i="2"/>
  <c r="H68" i="2"/>
  <c r="H69" i="2"/>
  <c r="H71" i="2"/>
  <c r="H72" i="2"/>
  <c r="H73" i="2"/>
  <c r="H75" i="2"/>
  <c r="H76" i="2"/>
  <c r="H77" i="2"/>
  <c r="H79" i="2"/>
  <c r="H80" i="2"/>
  <c r="H81" i="2"/>
  <c r="H83" i="2"/>
  <c r="H84" i="2"/>
  <c r="H85" i="2"/>
  <c r="H87" i="2"/>
  <c r="H88" i="2"/>
  <c r="H89" i="2"/>
  <c r="H91" i="2"/>
  <c r="H92" i="2"/>
  <c r="H93" i="2"/>
  <c r="H95" i="2"/>
  <c r="H96" i="2"/>
  <c r="H97" i="2"/>
  <c r="H99" i="2"/>
  <c r="H100" i="2"/>
  <c r="H101" i="2"/>
  <c r="H103" i="2"/>
  <c r="H104" i="2"/>
  <c r="H105" i="2"/>
  <c r="H107" i="2"/>
  <c r="H108" i="2"/>
  <c r="H109" i="2"/>
  <c r="H111" i="2"/>
  <c r="H112" i="2"/>
  <c r="H113" i="2"/>
  <c r="H115" i="2"/>
  <c r="H116" i="2"/>
  <c r="H117" i="2"/>
  <c r="H119" i="2"/>
  <c r="H120" i="2"/>
  <c r="H121" i="2"/>
  <c r="H123" i="2"/>
  <c r="H124" i="2"/>
  <c r="H125" i="2"/>
  <c r="H127" i="2"/>
  <c r="H128" i="2"/>
  <c r="H129" i="2"/>
  <c r="H131" i="2"/>
  <c r="H132" i="2"/>
  <c r="H133" i="2"/>
  <c r="H135" i="2"/>
  <c r="H136" i="2"/>
  <c r="H137" i="2"/>
  <c r="H139" i="2"/>
  <c r="H140" i="2"/>
  <c r="H141" i="2"/>
  <c r="H143" i="2"/>
  <c r="H144" i="2"/>
  <c r="H145" i="2"/>
  <c r="H147" i="2"/>
  <c r="H148" i="2"/>
  <c r="H149" i="2"/>
  <c r="H151" i="2"/>
  <c r="H152" i="2"/>
  <c r="H153" i="2"/>
  <c r="H155" i="2"/>
  <c r="H156" i="2"/>
  <c r="H157" i="2"/>
  <c r="H159" i="2"/>
  <c r="H160" i="2"/>
  <c r="H161" i="2"/>
  <c r="H163" i="2"/>
  <c r="H164" i="2"/>
  <c r="H165" i="2"/>
  <c r="H167" i="2"/>
  <c r="H168" i="2"/>
  <c r="H169" i="2"/>
  <c r="H171" i="2"/>
  <c r="H172" i="2"/>
  <c r="H173" i="2"/>
  <c r="H175" i="2"/>
  <c r="H176" i="2"/>
  <c r="H177" i="2"/>
  <c r="H179" i="2"/>
  <c r="H180" i="2"/>
  <c r="H181" i="2"/>
  <c r="H183" i="2"/>
  <c r="H184" i="2"/>
  <c r="H185" i="2"/>
  <c r="H187" i="2"/>
  <c r="H188" i="2"/>
  <c r="H189" i="2"/>
  <c r="H191" i="2"/>
  <c r="H192" i="2"/>
  <c r="H193" i="2"/>
  <c r="H195" i="2"/>
  <c r="H196" i="2"/>
  <c r="H197" i="2"/>
  <c r="H199" i="2"/>
  <c r="H200" i="2"/>
  <c r="H201" i="2"/>
  <c r="H203" i="2"/>
  <c r="H204" i="2"/>
  <c r="H205" i="2"/>
  <c r="H207" i="2"/>
  <c r="H208" i="2"/>
  <c r="H209" i="2"/>
  <c r="H211" i="2"/>
  <c r="H212" i="2"/>
  <c r="H213" i="2"/>
  <c r="H215" i="2"/>
  <c r="H216" i="2"/>
  <c r="H217" i="2"/>
  <c r="H219" i="2"/>
  <c r="H220" i="2"/>
  <c r="H221" i="2"/>
  <c r="H223" i="2"/>
  <c r="H224" i="2"/>
  <c r="H225" i="2"/>
  <c r="H227" i="2"/>
  <c r="H228" i="2"/>
  <c r="H229" i="2"/>
  <c r="H231" i="2"/>
  <c r="H232" i="2"/>
  <c r="H233" i="2"/>
  <c r="H235" i="2"/>
  <c r="H236" i="2"/>
  <c r="H237" i="2"/>
  <c r="H239" i="2"/>
  <c r="H240" i="2"/>
  <c r="H241" i="2"/>
  <c r="H243" i="2"/>
  <c r="H244" i="2"/>
  <c r="H245" i="2"/>
  <c r="H247" i="2"/>
  <c r="H248" i="2"/>
  <c r="H249" i="2"/>
  <c r="H251" i="2"/>
  <c r="H252" i="2"/>
  <c r="H253" i="2"/>
  <c r="H255" i="2"/>
  <c r="H256" i="2"/>
  <c r="H257" i="2"/>
  <c r="H259" i="2"/>
  <c r="H260" i="2"/>
  <c r="H261" i="2"/>
  <c r="H263" i="2"/>
  <c r="H264" i="2"/>
  <c r="H265" i="2"/>
  <c r="H267" i="2"/>
  <c r="H268" i="2"/>
  <c r="H269" i="2"/>
  <c r="H271" i="2"/>
  <c r="H272" i="2"/>
  <c r="H273" i="2"/>
  <c r="H275" i="2"/>
  <c r="H276" i="2"/>
  <c r="H277" i="2"/>
  <c r="H279" i="2"/>
  <c r="H280" i="2"/>
  <c r="H281" i="2"/>
  <c r="H283" i="2"/>
  <c r="H284" i="2"/>
  <c r="H285" i="2"/>
  <c r="H287" i="2"/>
  <c r="H288" i="2"/>
  <c r="H289" i="2"/>
  <c r="H291" i="2"/>
  <c r="H292" i="2"/>
  <c r="H293" i="2"/>
  <c r="H295" i="2"/>
  <c r="H296" i="2"/>
  <c r="H297" i="2"/>
  <c r="H299" i="2"/>
  <c r="H300" i="2"/>
  <c r="H301" i="2"/>
  <c r="H303" i="2"/>
  <c r="H304" i="2"/>
  <c r="H305" i="2"/>
  <c r="H307" i="2"/>
  <c r="H308" i="2"/>
  <c r="H309" i="2"/>
  <c r="H311" i="2"/>
  <c r="H312" i="2"/>
  <c r="H313" i="2"/>
  <c r="H315" i="2"/>
  <c r="H316" i="2"/>
  <c r="H317" i="2"/>
  <c r="H319" i="2"/>
  <c r="H320" i="2"/>
  <c r="H321" i="2"/>
  <c r="H323" i="2"/>
  <c r="H324" i="2"/>
  <c r="H325" i="2"/>
  <c r="H327" i="2"/>
  <c r="H328" i="2"/>
  <c r="H329" i="2"/>
  <c r="H331" i="2"/>
  <c r="H332" i="2"/>
  <c r="H333" i="2"/>
  <c r="H335" i="2"/>
  <c r="H336" i="2"/>
  <c r="H337" i="2"/>
  <c r="H339" i="2"/>
  <c r="H340" i="2"/>
  <c r="H341" i="2"/>
  <c r="H343" i="2"/>
  <c r="H344" i="2"/>
  <c r="H345" i="2"/>
  <c r="H347" i="2"/>
  <c r="H348" i="2"/>
  <c r="H349" i="2"/>
  <c r="H351" i="2"/>
  <c r="H352" i="2"/>
  <c r="H353" i="2"/>
  <c r="H355" i="2"/>
  <c r="H356" i="2"/>
  <c r="H357" i="2"/>
  <c r="H359" i="2"/>
  <c r="H360" i="2"/>
  <c r="H361" i="2"/>
  <c r="H363" i="2"/>
  <c r="H364" i="2"/>
  <c r="H365" i="2"/>
  <c r="H367" i="2"/>
  <c r="H368" i="2"/>
  <c r="H369" i="2"/>
  <c r="H371" i="2"/>
  <c r="H372" i="2"/>
  <c r="H373" i="2"/>
  <c r="H375" i="2"/>
  <c r="H376" i="2"/>
  <c r="H377" i="2"/>
  <c r="H379" i="2"/>
  <c r="H380" i="2"/>
  <c r="H381" i="2"/>
  <c r="H383" i="2"/>
  <c r="H384" i="2"/>
  <c r="H385" i="2"/>
  <c r="H387" i="2"/>
  <c r="H388" i="2"/>
  <c r="H389" i="2"/>
  <c r="H391" i="2"/>
  <c r="H392" i="2"/>
  <c r="H393" i="2"/>
  <c r="H395" i="2"/>
  <c r="H396" i="2"/>
  <c r="H397" i="2"/>
  <c r="H399" i="2"/>
  <c r="H400" i="2"/>
  <c r="H401" i="2"/>
  <c r="H403" i="2"/>
  <c r="H404" i="2"/>
  <c r="H405" i="2"/>
  <c r="H407" i="2"/>
  <c r="H408" i="2"/>
  <c r="H409" i="2"/>
  <c r="H411" i="2"/>
  <c r="H412" i="2"/>
  <c r="H413" i="2"/>
  <c r="H415" i="2"/>
  <c r="H416" i="2"/>
  <c r="H417" i="2"/>
  <c r="H419" i="2"/>
  <c r="H420" i="2"/>
  <c r="H421" i="2"/>
  <c r="H423" i="2"/>
  <c r="H424" i="2"/>
  <c r="H425" i="2"/>
  <c r="H427" i="2"/>
  <c r="H428" i="2"/>
  <c r="H429" i="2"/>
  <c r="H431" i="2"/>
  <c r="H432" i="2"/>
  <c r="H433" i="2"/>
  <c r="H435" i="2"/>
  <c r="H436" i="2"/>
  <c r="H437" i="2"/>
  <c r="H439" i="2"/>
  <c r="H440" i="2"/>
  <c r="H441" i="2"/>
  <c r="H443" i="2"/>
  <c r="H444" i="2"/>
  <c r="H445" i="2"/>
  <c r="H447" i="2"/>
  <c r="H448" i="2"/>
  <c r="H449" i="2"/>
  <c r="H451" i="2"/>
  <c r="H452" i="2"/>
  <c r="H453" i="2"/>
  <c r="H455" i="2"/>
  <c r="H456" i="2"/>
  <c r="H457" i="2"/>
  <c r="H459" i="2"/>
  <c r="H460" i="2"/>
  <c r="H461" i="2"/>
  <c r="H463" i="2"/>
  <c r="H464" i="2"/>
  <c r="H465" i="2"/>
  <c r="H467" i="2"/>
  <c r="H468" i="2"/>
  <c r="H469" i="2"/>
  <c r="H471" i="2"/>
  <c r="H472" i="2"/>
  <c r="H473" i="2"/>
  <c r="H475" i="2"/>
  <c r="H476" i="2"/>
  <c r="H477" i="2"/>
  <c r="H479" i="2"/>
  <c r="H480" i="2"/>
  <c r="H481" i="2"/>
  <c r="H48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2" i="2"/>
  <c r="F3" i="2"/>
  <c r="F4" i="2"/>
  <c r="F5" i="2"/>
  <c r="F7" i="2"/>
  <c r="F8" i="2"/>
  <c r="F9" i="2"/>
  <c r="F11" i="2"/>
  <c r="F12" i="2"/>
  <c r="F13" i="2"/>
  <c r="F15" i="2"/>
  <c r="F16" i="2"/>
  <c r="F17" i="2"/>
  <c r="F19" i="2"/>
  <c r="F20" i="2"/>
  <c r="F21" i="2"/>
  <c r="F23" i="2"/>
  <c r="F24" i="2"/>
  <c r="F25" i="2"/>
  <c r="F27" i="2"/>
  <c r="F28" i="2"/>
  <c r="F29" i="2"/>
  <c r="F31" i="2"/>
  <c r="F32" i="2"/>
  <c r="F33" i="2"/>
  <c r="F35" i="2"/>
  <c r="F36" i="2"/>
  <c r="F37" i="2"/>
  <c r="F39" i="2"/>
  <c r="F40" i="2"/>
  <c r="F41" i="2"/>
  <c r="F43" i="2"/>
  <c r="F44" i="2"/>
  <c r="F45" i="2"/>
  <c r="F47" i="2"/>
  <c r="F48" i="2"/>
  <c r="F49" i="2"/>
  <c r="F51" i="2"/>
  <c r="F52" i="2"/>
  <c r="F53" i="2"/>
  <c r="F55" i="2"/>
  <c r="F56" i="2"/>
  <c r="F57" i="2"/>
  <c r="F59" i="2"/>
  <c r="F60" i="2"/>
  <c r="F61" i="2"/>
  <c r="F63" i="2"/>
  <c r="F64" i="2"/>
  <c r="F65" i="2"/>
  <c r="F67" i="2"/>
  <c r="F68" i="2"/>
  <c r="F69" i="2"/>
  <c r="F71" i="2"/>
  <c r="F72" i="2"/>
  <c r="F73" i="2"/>
  <c r="F75" i="2"/>
  <c r="F76" i="2"/>
  <c r="F77" i="2"/>
  <c r="F79" i="2"/>
  <c r="F80" i="2"/>
  <c r="F81" i="2"/>
  <c r="F83" i="2"/>
  <c r="F84" i="2"/>
  <c r="F85" i="2"/>
  <c r="F87" i="2"/>
  <c r="F88" i="2"/>
  <c r="F89" i="2"/>
  <c r="F91" i="2"/>
  <c r="F92" i="2"/>
  <c r="F93" i="2"/>
  <c r="F95" i="2"/>
  <c r="F96" i="2"/>
  <c r="F97" i="2"/>
  <c r="F99" i="2"/>
  <c r="F100" i="2"/>
  <c r="F101" i="2"/>
  <c r="F103" i="2"/>
  <c r="F104" i="2"/>
  <c r="F105" i="2"/>
  <c r="F107" i="2"/>
  <c r="F108" i="2"/>
  <c r="F109" i="2"/>
  <c r="F111" i="2"/>
  <c r="F112" i="2"/>
  <c r="F113" i="2"/>
  <c r="F115" i="2"/>
  <c r="F116" i="2"/>
  <c r="F117" i="2"/>
  <c r="F119" i="2"/>
  <c r="F120" i="2"/>
  <c r="F121" i="2"/>
  <c r="F123" i="2"/>
  <c r="F124" i="2"/>
  <c r="F125" i="2"/>
  <c r="F127" i="2"/>
  <c r="F128" i="2"/>
  <c r="F129" i="2"/>
  <c r="F131" i="2"/>
  <c r="F132" i="2"/>
  <c r="F133" i="2"/>
  <c r="F135" i="2"/>
  <c r="F136" i="2"/>
  <c r="F137" i="2"/>
  <c r="F139" i="2"/>
  <c r="F140" i="2"/>
  <c r="F141" i="2"/>
  <c r="F143" i="2"/>
  <c r="F144" i="2"/>
  <c r="F145" i="2"/>
  <c r="F147" i="2"/>
  <c r="F148" i="2"/>
  <c r="F149" i="2"/>
  <c r="F151" i="2"/>
  <c r="F152" i="2"/>
  <c r="F153" i="2"/>
  <c r="F155" i="2"/>
  <c r="F156" i="2"/>
  <c r="F157" i="2"/>
  <c r="F159" i="2"/>
  <c r="F160" i="2"/>
  <c r="F161" i="2"/>
  <c r="F163" i="2"/>
  <c r="F164" i="2"/>
  <c r="F165" i="2"/>
  <c r="F167" i="2"/>
  <c r="F168" i="2"/>
  <c r="F169" i="2"/>
  <c r="F171" i="2"/>
  <c r="F172" i="2"/>
  <c r="F173" i="2"/>
  <c r="F175" i="2"/>
  <c r="F176" i="2"/>
  <c r="F177" i="2"/>
  <c r="F179" i="2"/>
  <c r="F180" i="2"/>
  <c r="F181" i="2"/>
  <c r="F183" i="2"/>
  <c r="F184" i="2"/>
  <c r="F185" i="2"/>
  <c r="F187" i="2"/>
  <c r="F188" i="2"/>
  <c r="F189" i="2"/>
  <c r="F191" i="2"/>
  <c r="F192" i="2"/>
  <c r="F193" i="2"/>
  <c r="F195" i="2"/>
  <c r="F196" i="2"/>
  <c r="F197" i="2"/>
  <c r="F199" i="2"/>
  <c r="F200" i="2"/>
  <c r="F201" i="2"/>
  <c r="F203" i="2"/>
  <c r="F204" i="2"/>
  <c r="F205" i="2"/>
  <c r="F207" i="2"/>
  <c r="F208" i="2"/>
  <c r="F209" i="2"/>
  <c r="F211" i="2"/>
  <c r="F212" i="2"/>
  <c r="F213" i="2"/>
  <c r="F215" i="2"/>
  <c r="F216" i="2"/>
  <c r="F217" i="2"/>
  <c r="F219" i="2"/>
  <c r="F220" i="2"/>
  <c r="F221" i="2"/>
  <c r="F223" i="2"/>
  <c r="F224" i="2"/>
  <c r="F225" i="2"/>
  <c r="F227" i="2"/>
  <c r="F228" i="2"/>
  <c r="F229" i="2"/>
  <c r="F231" i="2"/>
  <c r="F232" i="2"/>
  <c r="F233" i="2"/>
  <c r="F235" i="2"/>
  <c r="F236" i="2"/>
  <c r="F237" i="2"/>
  <c r="F239" i="2"/>
  <c r="F240" i="2"/>
  <c r="F241" i="2"/>
  <c r="F243" i="2"/>
  <c r="F244" i="2"/>
  <c r="F245" i="2"/>
  <c r="F247" i="2"/>
  <c r="F248" i="2"/>
  <c r="F249" i="2"/>
  <c r="F251" i="2"/>
  <c r="F252" i="2"/>
  <c r="F253" i="2"/>
  <c r="F255" i="2"/>
  <c r="F256" i="2"/>
  <c r="F257" i="2"/>
  <c r="F259" i="2"/>
  <c r="F260" i="2"/>
  <c r="F261" i="2"/>
  <c r="F263" i="2"/>
  <c r="F264" i="2"/>
  <c r="F265" i="2"/>
  <c r="F267" i="2"/>
  <c r="F268" i="2"/>
  <c r="F269" i="2"/>
  <c r="F271" i="2"/>
  <c r="F272" i="2"/>
  <c r="F273" i="2"/>
  <c r="F275" i="2"/>
  <c r="F276" i="2"/>
  <c r="F277" i="2"/>
  <c r="F279" i="2"/>
  <c r="F280" i="2"/>
  <c r="F281" i="2"/>
  <c r="F283" i="2"/>
  <c r="F284" i="2"/>
  <c r="F285" i="2"/>
  <c r="F287" i="2"/>
  <c r="F288" i="2"/>
  <c r="F289" i="2"/>
  <c r="F291" i="2"/>
  <c r="F292" i="2"/>
  <c r="F293" i="2"/>
  <c r="F295" i="2"/>
  <c r="F296" i="2"/>
  <c r="F297" i="2"/>
  <c r="F299" i="2"/>
  <c r="F300" i="2"/>
  <c r="F301" i="2"/>
  <c r="F303" i="2"/>
  <c r="F304" i="2"/>
  <c r="F305" i="2"/>
  <c r="F307" i="2"/>
  <c r="F308" i="2"/>
  <c r="F309" i="2"/>
  <c r="F311" i="2"/>
  <c r="F312" i="2"/>
  <c r="F313" i="2"/>
  <c r="F315" i="2"/>
  <c r="F316" i="2"/>
  <c r="F317" i="2"/>
  <c r="F319" i="2"/>
  <c r="F320" i="2"/>
  <c r="F321" i="2"/>
  <c r="F323" i="2"/>
  <c r="F324" i="2"/>
  <c r="F325" i="2"/>
  <c r="F327" i="2"/>
  <c r="F328" i="2"/>
  <c r="F329" i="2"/>
  <c r="F331" i="2"/>
  <c r="F332" i="2"/>
  <c r="F333" i="2"/>
  <c r="F335" i="2"/>
  <c r="F336" i="2"/>
  <c r="F337" i="2"/>
  <c r="F339" i="2"/>
  <c r="F340" i="2"/>
  <c r="F341" i="2"/>
  <c r="F343" i="2"/>
  <c r="F344" i="2"/>
  <c r="F345" i="2"/>
  <c r="F347" i="2"/>
  <c r="F348" i="2"/>
  <c r="F349" i="2"/>
  <c r="F351" i="2"/>
  <c r="F352" i="2"/>
  <c r="F353" i="2"/>
  <c r="F355" i="2"/>
  <c r="F356" i="2"/>
  <c r="F357" i="2"/>
  <c r="F359" i="2"/>
  <c r="F360" i="2"/>
  <c r="F361" i="2"/>
  <c r="F363" i="2"/>
  <c r="F364" i="2"/>
  <c r="F365" i="2"/>
  <c r="F367" i="2"/>
  <c r="F368" i="2"/>
  <c r="F369" i="2"/>
  <c r="F371" i="2"/>
  <c r="F372" i="2"/>
  <c r="F373" i="2"/>
  <c r="F375" i="2"/>
  <c r="F376" i="2"/>
  <c r="F377" i="2"/>
  <c r="F379" i="2"/>
  <c r="F380" i="2"/>
  <c r="F381" i="2"/>
  <c r="F383" i="2"/>
  <c r="F384" i="2"/>
  <c r="F385" i="2"/>
  <c r="F387" i="2"/>
  <c r="F388" i="2"/>
  <c r="F389" i="2"/>
  <c r="F391" i="2"/>
  <c r="F392" i="2"/>
  <c r="F393" i="2"/>
  <c r="F395" i="2"/>
  <c r="F396" i="2"/>
  <c r="F397" i="2"/>
  <c r="F399" i="2"/>
  <c r="F400" i="2"/>
  <c r="F401" i="2"/>
  <c r="F403" i="2"/>
  <c r="F404" i="2"/>
  <c r="F405" i="2"/>
  <c r="F407" i="2"/>
  <c r="F408" i="2"/>
  <c r="F409" i="2"/>
  <c r="F411" i="2"/>
  <c r="F412" i="2"/>
  <c r="F413" i="2"/>
  <c r="F415" i="2"/>
  <c r="F416" i="2"/>
  <c r="F417" i="2"/>
  <c r="F419" i="2"/>
  <c r="F420" i="2"/>
  <c r="F421" i="2"/>
  <c r="F423" i="2"/>
  <c r="F424" i="2"/>
  <c r="F425" i="2"/>
  <c r="F427" i="2"/>
  <c r="F428" i="2"/>
  <c r="F429" i="2"/>
  <c r="F431" i="2"/>
  <c r="F432" i="2"/>
  <c r="F433" i="2"/>
  <c r="F435" i="2"/>
  <c r="F436" i="2"/>
  <c r="F437" i="2"/>
  <c r="F439" i="2"/>
  <c r="F440" i="2"/>
  <c r="F441" i="2"/>
  <c r="F443" i="2"/>
  <c r="F444" i="2"/>
  <c r="F445" i="2"/>
  <c r="F447" i="2"/>
  <c r="F448" i="2"/>
  <c r="F449" i="2"/>
  <c r="F451" i="2"/>
  <c r="F452" i="2"/>
  <c r="F453" i="2"/>
  <c r="F455" i="2"/>
  <c r="F456" i="2"/>
  <c r="F457" i="2"/>
  <c r="F459" i="2"/>
  <c r="F460" i="2"/>
  <c r="F461" i="2"/>
  <c r="F463" i="2"/>
  <c r="F464" i="2"/>
  <c r="F465" i="2"/>
  <c r="F467" i="2"/>
  <c r="F468" i="2"/>
  <c r="F469" i="2"/>
  <c r="F471" i="2"/>
  <c r="F472" i="2"/>
  <c r="F473" i="2"/>
  <c r="F475" i="2"/>
  <c r="F476" i="2"/>
  <c r="F477" i="2"/>
  <c r="F479" i="2"/>
  <c r="F480" i="2"/>
  <c r="F481" i="2"/>
  <c r="F483" i="2"/>
  <c r="F2" i="2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8" i="18"/>
  <c r="L169" i="18"/>
  <c r="L170" i="18"/>
  <c r="L171" i="18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L187" i="18"/>
  <c r="L188" i="18"/>
  <c r="L189" i="18"/>
  <c r="L190" i="18"/>
  <c r="L191" i="18"/>
  <c r="L192" i="18"/>
  <c r="L193" i="18"/>
  <c r="L194" i="18"/>
  <c r="L195" i="18"/>
  <c r="L196" i="18"/>
  <c r="L197" i="18"/>
  <c r="L198" i="18"/>
  <c r="L199" i="18"/>
  <c r="L200" i="18"/>
  <c r="L201" i="18"/>
  <c r="L202" i="18"/>
  <c r="L203" i="18"/>
  <c r="L204" i="18"/>
  <c r="L205" i="18"/>
  <c r="L206" i="18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22" i="18"/>
  <c r="L223" i="18"/>
  <c r="L224" i="18"/>
  <c r="L225" i="18"/>
  <c r="L226" i="18"/>
  <c r="L227" i="18"/>
  <c r="L228" i="18"/>
  <c r="L229" i="18"/>
  <c r="L230" i="18"/>
  <c r="L231" i="18"/>
  <c r="L232" i="18"/>
  <c r="L233" i="18"/>
  <c r="L234" i="18"/>
  <c r="L235" i="18"/>
  <c r="L236" i="18"/>
  <c r="L237" i="18"/>
  <c r="L238" i="18"/>
  <c r="L239" i="18"/>
  <c r="L240" i="18"/>
  <c r="L241" i="18"/>
  <c r="L242" i="18"/>
  <c r="L243" i="18"/>
  <c r="L244" i="18"/>
  <c r="L245" i="18"/>
  <c r="L246" i="18"/>
  <c r="L247" i="18"/>
  <c r="L248" i="18"/>
  <c r="L249" i="18"/>
  <c r="L250" i="18"/>
  <c r="L251" i="18"/>
  <c r="L252" i="18"/>
  <c r="L253" i="18"/>
  <c r="L254" i="18"/>
  <c r="L255" i="18"/>
  <c r="L256" i="18"/>
  <c r="L257" i="18"/>
  <c r="L258" i="18"/>
  <c r="L259" i="18"/>
  <c r="L260" i="18"/>
  <c r="L261" i="18"/>
  <c r="L262" i="18"/>
  <c r="L263" i="18"/>
  <c r="L264" i="18"/>
  <c r="L265" i="18"/>
  <c r="L266" i="18"/>
  <c r="L267" i="18"/>
  <c r="L268" i="18"/>
  <c r="L269" i="18"/>
  <c r="L270" i="18"/>
  <c r="L271" i="18"/>
  <c r="L272" i="18"/>
  <c r="L273" i="18"/>
  <c r="L274" i="18"/>
  <c r="L275" i="18"/>
  <c r="L276" i="18"/>
  <c r="L277" i="18"/>
  <c r="L278" i="18"/>
  <c r="L279" i="18"/>
  <c r="L280" i="18"/>
  <c r="L281" i="18"/>
  <c r="L282" i="18"/>
  <c r="L283" i="18"/>
  <c r="L284" i="18"/>
  <c r="L285" i="18"/>
  <c r="L286" i="18"/>
  <c r="L287" i="18"/>
  <c r="L288" i="18"/>
  <c r="L289" i="18"/>
  <c r="L290" i="18"/>
  <c r="L291" i="18"/>
  <c r="L292" i="18"/>
  <c r="L293" i="18"/>
  <c r="L294" i="18"/>
  <c r="L295" i="18"/>
  <c r="L296" i="18"/>
  <c r="L297" i="18"/>
  <c r="L298" i="18"/>
  <c r="L299" i="18"/>
  <c r="L300" i="18"/>
  <c r="L301" i="18"/>
  <c r="L302" i="18"/>
  <c r="L303" i="18"/>
  <c r="L304" i="18"/>
  <c r="L305" i="18"/>
  <c r="L306" i="18"/>
  <c r="L307" i="18"/>
  <c r="L308" i="18"/>
  <c r="L309" i="18"/>
  <c r="L310" i="18"/>
  <c r="L311" i="18"/>
  <c r="L312" i="18"/>
  <c r="L313" i="18"/>
  <c r="L314" i="18"/>
  <c r="L315" i="18"/>
  <c r="L316" i="18"/>
  <c r="L317" i="18"/>
  <c r="L318" i="18"/>
  <c r="L319" i="18"/>
  <c r="L320" i="18"/>
  <c r="L321" i="18"/>
  <c r="L322" i="18"/>
  <c r="L323" i="18"/>
  <c r="L324" i="18"/>
  <c r="L325" i="18"/>
  <c r="L326" i="18"/>
  <c r="L327" i="18"/>
  <c r="L328" i="18"/>
  <c r="L329" i="18"/>
  <c r="L330" i="18"/>
  <c r="L331" i="18"/>
  <c r="L332" i="18"/>
  <c r="L333" i="18"/>
  <c r="L334" i="18"/>
  <c r="L335" i="18"/>
  <c r="L336" i="18"/>
  <c r="L337" i="18"/>
  <c r="L338" i="18"/>
  <c r="L339" i="18"/>
  <c r="L340" i="18"/>
  <c r="L341" i="18"/>
  <c r="L342" i="18"/>
  <c r="L343" i="18"/>
  <c r="L344" i="18"/>
  <c r="L345" i="18"/>
  <c r="L346" i="18"/>
  <c r="L347" i="18"/>
  <c r="L348" i="18"/>
  <c r="L349" i="18"/>
  <c r="L350" i="18"/>
  <c r="L351" i="18"/>
  <c r="L352" i="18"/>
  <c r="L353" i="18"/>
  <c r="L354" i="18"/>
  <c r="L355" i="18"/>
  <c r="L356" i="18"/>
  <c r="L357" i="18"/>
  <c r="L358" i="18"/>
  <c r="L359" i="18"/>
  <c r="L360" i="18"/>
  <c r="L361" i="18"/>
  <c r="L362" i="18"/>
  <c r="L363" i="18"/>
  <c r="L364" i="18"/>
  <c r="L365" i="18"/>
  <c r="L366" i="18"/>
  <c r="L367" i="18"/>
  <c r="L368" i="18"/>
  <c r="L369" i="18"/>
  <c r="L370" i="18"/>
  <c r="L371" i="18"/>
  <c r="L372" i="18"/>
  <c r="L373" i="18"/>
  <c r="L374" i="18"/>
  <c r="L375" i="18"/>
  <c r="L376" i="18"/>
  <c r="L377" i="18"/>
  <c r="L378" i="18"/>
  <c r="L379" i="18"/>
  <c r="L380" i="18"/>
  <c r="L381" i="18"/>
  <c r="L382" i="18"/>
  <c r="L383" i="18"/>
  <c r="L384" i="18"/>
  <c r="L385" i="18"/>
  <c r="L386" i="18"/>
  <c r="L387" i="18"/>
  <c r="L388" i="18"/>
  <c r="L389" i="18"/>
  <c r="L390" i="18"/>
  <c r="L391" i="18"/>
  <c r="L392" i="18"/>
  <c r="L393" i="18"/>
  <c r="L394" i="18"/>
  <c r="L395" i="18"/>
  <c r="L396" i="18"/>
  <c r="L397" i="18"/>
  <c r="L398" i="18"/>
  <c r="L399" i="18"/>
  <c r="L400" i="18"/>
  <c r="L401" i="18"/>
  <c r="L402" i="18"/>
  <c r="L403" i="18"/>
  <c r="L404" i="18"/>
  <c r="L405" i="18"/>
  <c r="L406" i="18"/>
  <c r="L407" i="18"/>
  <c r="L408" i="18"/>
  <c r="L409" i="18"/>
  <c r="L410" i="18"/>
  <c r="L411" i="18"/>
  <c r="L412" i="18"/>
  <c r="L413" i="18"/>
  <c r="L414" i="18"/>
  <c r="L415" i="18"/>
  <c r="L416" i="18"/>
  <c r="L417" i="18"/>
  <c r="L418" i="18"/>
  <c r="L419" i="18"/>
  <c r="L420" i="18"/>
  <c r="L421" i="18"/>
  <c r="L422" i="18"/>
  <c r="L423" i="18"/>
  <c r="L424" i="18"/>
  <c r="L425" i="18"/>
  <c r="L426" i="18"/>
  <c r="L427" i="18"/>
  <c r="L428" i="18"/>
  <c r="L429" i="18"/>
  <c r="L430" i="18"/>
  <c r="L431" i="18"/>
  <c r="L432" i="18"/>
  <c r="L433" i="18"/>
  <c r="L434" i="18"/>
  <c r="L435" i="18"/>
  <c r="L436" i="18"/>
  <c r="L437" i="18"/>
  <c r="L438" i="18"/>
  <c r="L439" i="18"/>
  <c r="L440" i="18"/>
  <c r="L441" i="18"/>
  <c r="L442" i="18"/>
  <c r="L443" i="18"/>
  <c r="L444" i="18"/>
  <c r="L445" i="18"/>
  <c r="L446" i="18"/>
  <c r="L447" i="18"/>
  <c r="L448" i="18"/>
  <c r="L449" i="18"/>
  <c r="L450" i="18"/>
  <c r="L451" i="18"/>
  <c r="L452" i="18"/>
  <c r="L453" i="18"/>
  <c r="L454" i="18"/>
  <c r="L455" i="18"/>
  <c r="L456" i="18"/>
  <c r="L457" i="18"/>
  <c r="L458" i="18"/>
  <c r="L459" i="18"/>
  <c r="L460" i="18"/>
  <c r="L461" i="18"/>
  <c r="L462" i="18"/>
  <c r="L463" i="18"/>
  <c r="L464" i="18"/>
  <c r="L465" i="18"/>
  <c r="L466" i="18"/>
  <c r="L467" i="18"/>
  <c r="L468" i="18"/>
  <c r="L469" i="18"/>
  <c r="L470" i="18"/>
  <c r="L471" i="18"/>
  <c r="L472" i="18"/>
  <c r="L473" i="18"/>
  <c r="L474" i="18"/>
  <c r="L475" i="18"/>
  <c r="L476" i="18"/>
  <c r="L477" i="18"/>
  <c r="L478" i="18"/>
  <c r="L479" i="18"/>
  <c r="L480" i="18"/>
  <c r="L481" i="18"/>
  <c r="L482" i="18"/>
  <c r="L483" i="18"/>
  <c r="L2" i="18"/>
  <c r="AD2" i="2" l="1"/>
  <c r="AC2" i="2"/>
  <c r="AB2" i="2"/>
  <c r="AD359" i="2"/>
  <c r="AC359" i="2"/>
  <c r="AB359" i="2"/>
  <c r="AD351" i="2"/>
  <c r="AC351" i="2"/>
  <c r="AB351" i="2"/>
  <c r="AA335" i="2"/>
  <c r="X482" i="2"/>
  <c r="W482" i="2"/>
  <c r="X478" i="2"/>
  <c r="W478" i="2"/>
  <c r="X474" i="2"/>
  <c r="W474" i="2"/>
  <c r="X470" i="2"/>
  <c r="W470" i="2"/>
  <c r="X466" i="2"/>
  <c r="W466" i="2"/>
  <c r="X462" i="2"/>
  <c r="W462" i="2"/>
  <c r="X458" i="2"/>
  <c r="W458" i="2"/>
  <c r="X454" i="2"/>
  <c r="W454" i="2"/>
  <c r="X450" i="2"/>
  <c r="W450" i="2"/>
  <c r="X446" i="2"/>
  <c r="W446" i="2"/>
  <c r="X442" i="2"/>
  <c r="W442" i="2"/>
  <c r="X438" i="2"/>
  <c r="W438" i="2"/>
  <c r="X434" i="2"/>
  <c r="W434" i="2"/>
  <c r="X430" i="2"/>
  <c r="W430" i="2"/>
  <c r="X426" i="2"/>
  <c r="W426" i="2"/>
  <c r="X422" i="2"/>
  <c r="W422" i="2"/>
  <c r="X418" i="2"/>
  <c r="W418" i="2"/>
  <c r="X414" i="2"/>
  <c r="W414" i="2"/>
  <c r="X410" i="2"/>
  <c r="W410" i="2"/>
  <c r="X406" i="2"/>
  <c r="W406" i="2"/>
  <c r="X402" i="2"/>
  <c r="W402" i="2"/>
  <c r="X398" i="2"/>
  <c r="W398" i="2"/>
  <c r="X394" i="2"/>
  <c r="W394" i="2"/>
  <c r="X390" i="2"/>
  <c r="W390" i="2"/>
  <c r="X386" i="2"/>
  <c r="W386" i="2"/>
  <c r="X382" i="2"/>
  <c r="W382" i="2"/>
  <c r="X378" i="2"/>
  <c r="W378" i="2"/>
  <c r="X374" i="2"/>
  <c r="W374" i="2"/>
  <c r="X370" i="2"/>
  <c r="W370" i="2"/>
  <c r="X366" i="2"/>
  <c r="W366" i="2"/>
  <c r="X362" i="2"/>
  <c r="W362" i="2"/>
  <c r="X358" i="2"/>
  <c r="W358" i="2"/>
  <c r="X354" i="2"/>
  <c r="W354" i="2"/>
  <c r="X350" i="2"/>
  <c r="W350" i="2"/>
  <c r="X346" i="2"/>
  <c r="W346" i="2"/>
  <c r="AA271" i="2"/>
  <c r="AA424" i="2"/>
  <c r="AA175" i="2"/>
  <c r="AA400" i="2"/>
  <c r="AA111" i="2"/>
  <c r="AA464" i="2"/>
  <c r="AA84" i="2"/>
  <c r="AA444" i="2"/>
  <c r="AA52" i="2"/>
  <c r="AA480" i="2"/>
  <c r="AA460" i="2"/>
  <c r="AA440" i="2"/>
  <c r="AA416" i="2"/>
  <c r="AA395" i="2"/>
  <c r="AA319" i="2"/>
  <c r="AA239" i="2"/>
  <c r="AA159" i="2"/>
  <c r="D481" i="2"/>
  <c r="E481" i="2" s="1"/>
  <c r="A481" i="2"/>
  <c r="Z481" i="2"/>
  <c r="D477" i="2"/>
  <c r="E477" i="2" s="1"/>
  <c r="B477" i="2"/>
  <c r="A477" i="2"/>
  <c r="Z477" i="2"/>
  <c r="D473" i="2"/>
  <c r="E473" i="2" s="1"/>
  <c r="A473" i="2"/>
  <c r="D469" i="2"/>
  <c r="E469" i="2" s="1"/>
  <c r="A469" i="2"/>
  <c r="B461" i="2"/>
  <c r="Z461" i="2"/>
  <c r="B457" i="2"/>
  <c r="B445" i="2"/>
  <c r="Z445" i="2"/>
  <c r="B441" i="2"/>
  <c r="B429" i="2"/>
  <c r="Z429" i="2"/>
  <c r="B425" i="2"/>
  <c r="B413" i="2"/>
  <c r="Z413" i="2"/>
  <c r="B409" i="2"/>
  <c r="B397" i="2"/>
  <c r="Z397" i="2"/>
  <c r="B393" i="2"/>
  <c r="B381" i="2"/>
  <c r="Z381" i="2"/>
  <c r="B377" i="2"/>
  <c r="B365" i="2"/>
  <c r="Z365" i="2"/>
  <c r="Z353" i="2"/>
  <c r="Y353" i="2"/>
  <c r="Z337" i="2"/>
  <c r="Y337" i="2"/>
  <c r="Z321" i="2"/>
  <c r="Y321" i="2"/>
  <c r="Z305" i="2"/>
  <c r="Y305" i="2"/>
  <c r="Z289" i="2"/>
  <c r="Y289" i="2"/>
  <c r="Z273" i="2"/>
  <c r="Y273" i="2"/>
  <c r="Z257" i="2"/>
  <c r="Y257" i="2"/>
  <c r="Z241" i="2"/>
  <c r="Y241" i="2"/>
  <c r="Z225" i="2"/>
  <c r="Y225" i="2"/>
  <c r="Z209" i="2"/>
  <c r="Y209" i="2"/>
  <c r="Z193" i="2"/>
  <c r="Y193" i="2"/>
  <c r="Z177" i="2"/>
  <c r="Y177" i="2"/>
  <c r="Z161" i="2"/>
  <c r="Y161" i="2"/>
  <c r="Z145" i="2"/>
  <c r="Y145" i="2"/>
  <c r="Z129" i="2"/>
  <c r="Y129" i="2"/>
  <c r="Z113" i="2"/>
  <c r="Y113" i="2"/>
  <c r="B105" i="2"/>
  <c r="Z105" i="2"/>
  <c r="Z97" i="2"/>
  <c r="Y97" i="2"/>
  <c r="Z81" i="2"/>
  <c r="Y81" i="2"/>
  <c r="Z65" i="2"/>
  <c r="Y65" i="2"/>
  <c r="Z49" i="2"/>
  <c r="Y49" i="2"/>
  <c r="Z33" i="2"/>
  <c r="Y33" i="2"/>
  <c r="AA476" i="2"/>
  <c r="AA456" i="2"/>
  <c r="AA432" i="2"/>
  <c r="AA412" i="2"/>
  <c r="AA383" i="2"/>
  <c r="AA287" i="2"/>
  <c r="AA223" i="2"/>
  <c r="AA143" i="2"/>
  <c r="AA19" i="2"/>
  <c r="AA127" i="2"/>
  <c r="AA191" i="2"/>
  <c r="AA255" i="2"/>
  <c r="AA303" i="2"/>
  <c r="AA367" i="2"/>
  <c r="AA404" i="2"/>
  <c r="AA420" i="2"/>
  <c r="AA436" i="2"/>
  <c r="AA452" i="2"/>
  <c r="AA468" i="2"/>
  <c r="AA2" i="2"/>
  <c r="Z457" i="2"/>
  <c r="Z393" i="2"/>
  <c r="Z17" i="2"/>
  <c r="B128" i="2"/>
  <c r="AA472" i="2"/>
  <c r="AA448" i="2"/>
  <c r="AA428" i="2"/>
  <c r="AA408" i="2"/>
  <c r="AA351" i="2"/>
  <c r="AA207" i="2"/>
  <c r="Z441" i="2"/>
  <c r="Z377" i="2"/>
  <c r="B255" i="2"/>
  <c r="B326" i="2"/>
  <c r="B262" i="2"/>
  <c r="B198" i="2"/>
  <c r="A2" i="2"/>
  <c r="B9" i="2"/>
  <c r="B483" i="2"/>
  <c r="D483" i="2"/>
  <c r="E483" i="2" s="1"/>
  <c r="D479" i="2"/>
  <c r="E479" i="2" s="1"/>
  <c r="B479" i="2"/>
  <c r="D475" i="2"/>
  <c r="E475" i="2" s="1"/>
  <c r="B475" i="2"/>
  <c r="D471" i="2"/>
  <c r="E471" i="2" s="1"/>
  <c r="B471" i="2"/>
  <c r="D467" i="2"/>
  <c r="E467" i="2" s="1"/>
  <c r="B467" i="2"/>
  <c r="D463" i="2"/>
  <c r="E463" i="2" s="1"/>
  <c r="B463" i="2"/>
  <c r="D459" i="2"/>
  <c r="E459" i="2" s="1"/>
  <c r="B459" i="2"/>
  <c r="D455" i="2"/>
  <c r="E455" i="2" s="1"/>
  <c r="B455" i="2"/>
  <c r="D451" i="2"/>
  <c r="E451" i="2" s="1"/>
  <c r="B451" i="2"/>
  <c r="D447" i="2"/>
  <c r="E447" i="2" s="1"/>
  <c r="B447" i="2"/>
  <c r="D443" i="2"/>
  <c r="E443" i="2" s="1"/>
  <c r="B443" i="2"/>
  <c r="D439" i="2"/>
  <c r="E439" i="2" s="1"/>
  <c r="B439" i="2"/>
  <c r="D435" i="2"/>
  <c r="E435" i="2" s="1"/>
  <c r="B435" i="2"/>
  <c r="D431" i="2"/>
  <c r="E431" i="2" s="1"/>
  <c r="B431" i="2"/>
  <c r="D427" i="2"/>
  <c r="E427" i="2" s="1"/>
  <c r="B427" i="2"/>
  <c r="D423" i="2"/>
  <c r="E423" i="2" s="1"/>
  <c r="B423" i="2"/>
  <c r="D419" i="2"/>
  <c r="E419" i="2" s="1"/>
  <c r="B419" i="2"/>
  <c r="D415" i="2"/>
  <c r="E415" i="2" s="1"/>
  <c r="B415" i="2"/>
  <c r="D411" i="2"/>
  <c r="E411" i="2" s="1"/>
  <c r="B411" i="2"/>
  <c r="D407" i="2"/>
  <c r="E407" i="2" s="1"/>
  <c r="B407" i="2"/>
  <c r="D403" i="2"/>
  <c r="E403" i="2" s="1"/>
  <c r="B403" i="2"/>
  <c r="D399" i="2"/>
  <c r="E399" i="2" s="1"/>
  <c r="B399" i="2"/>
  <c r="D395" i="2"/>
  <c r="E395" i="2" s="1"/>
  <c r="B395" i="2"/>
  <c r="D391" i="2"/>
  <c r="E391" i="2" s="1"/>
  <c r="B391" i="2"/>
  <c r="D387" i="2"/>
  <c r="E387" i="2" s="1"/>
  <c r="B387" i="2"/>
  <c r="D383" i="2"/>
  <c r="E383" i="2" s="1"/>
  <c r="B383" i="2"/>
  <c r="D379" i="2"/>
  <c r="E379" i="2" s="1"/>
  <c r="B379" i="2"/>
  <c r="D375" i="2"/>
  <c r="E375" i="2" s="1"/>
  <c r="B375" i="2"/>
  <c r="D371" i="2"/>
  <c r="E371" i="2" s="1"/>
  <c r="B371" i="2"/>
  <c r="D367" i="2"/>
  <c r="E367" i="2" s="1"/>
  <c r="B367" i="2"/>
  <c r="D363" i="2"/>
  <c r="E363" i="2" s="1"/>
  <c r="B363" i="2"/>
  <c r="D355" i="2"/>
  <c r="E355" i="2" s="1"/>
  <c r="B355" i="2"/>
  <c r="D347" i="2"/>
  <c r="E347" i="2" s="1"/>
  <c r="B347" i="2"/>
  <c r="D343" i="2"/>
  <c r="E343" i="2" s="1"/>
  <c r="B343" i="2"/>
  <c r="D339" i="2"/>
  <c r="E339" i="2" s="1"/>
  <c r="B339" i="2"/>
  <c r="D335" i="2"/>
  <c r="E335" i="2" s="1"/>
  <c r="B335" i="2"/>
  <c r="D331" i="2"/>
  <c r="E331" i="2" s="1"/>
  <c r="B331" i="2"/>
  <c r="D327" i="2"/>
  <c r="E327" i="2" s="1"/>
  <c r="B327" i="2"/>
  <c r="D323" i="2"/>
  <c r="E323" i="2" s="1"/>
  <c r="B323" i="2"/>
  <c r="D319" i="2"/>
  <c r="E319" i="2" s="1"/>
  <c r="B319" i="2"/>
  <c r="D315" i="2"/>
  <c r="E315" i="2" s="1"/>
  <c r="B315" i="2"/>
  <c r="D311" i="2"/>
  <c r="E311" i="2" s="1"/>
  <c r="B311" i="2"/>
  <c r="D307" i="2"/>
  <c r="E307" i="2" s="1"/>
  <c r="B307" i="2"/>
  <c r="B303" i="2"/>
  <c r="D303" i="2"/>
  <c r="E303" i="2" s="1"/>
  <c r="D299" i="2"/>
  <c r="E299" i="2" s="1"/>
  <c r="B299" i="2"/>
  <c r="D295" i="2"/>
  <c r="E295" i="2" s="1"/>
  <c r="B295" i="2"/>
  <c r="D291" i="2"/>
  <c r="E291" i="2" s="1"/>
  <c r="B291" i="2"/>
  <c r="B287" i="2"/>
  <c r="D287" i="2"/>
  <c r="E287" i="2" s="1"/>
  <c r="D283" i="2"/>
  <c r="E283" i="2" s="1"/>
  <c r="B283" i="2"/>
  <c r="D279" i="2"/>
  <c r="E279" i="2" s="1"/>
  <c r="B279" i="2"/>
  <c r="D275" i="2"/>
  <c r="E275" i="2" s="1"/>
  <c r="B275" i="2"/>
  <c r="D271" i="2"/>
  <c r="E271" i="2" s="1"/>
  <c r="B271" i="2"/>
  <c r="D267" i="2"/>
  <c r="E267" i="2" s="1"/>
  <c r="B267" i="2"/>
  <c r="D263" i="2"/>
  <c r="E263" i="2" s="1"/>
  <c r="B263" i="2"/>
  <c r="D259" i="2"/>
  <c r="E259" i="2" s="1"/>
  <c r="B259" i="2"/>
  <c r="D251" i="2"/>
  <c r="E251" i="2" s="1"/>
  <c r="B251" i="2"/>
  <c r="D247" i="2"/>
  <c r="E247" i="2" s="1"/>
  <c r="B247" i="2"/>
  <c r="D243" i="2"/>
  <c r="E243" i="2" s="1"/>
  <c r="B243" i="2"/>
  <c r="B239" i="2"/>
  <c r="D239" i="2"/>
  <c r="E239" i="2" s="1"/>
  <c r="D235" i="2"/>
  <c r="E235" i="2" s="1"/>
  <c r="B235" i="2"/>
  <c r="D231" i="2"/>
  <c r="E231" i="2" s="1"/>
  <c r="B231" i="2"/>
  <c r="D227" i="2"/>
  <c r="E227" i="2" s="1"/>
  <c r="B227" i="2"/>
  <c r="B223" i="2"/>
  <c r="D223" i="2"/>
  <c r="E223" i="2" s="1"/>
  <c r="D219" i="2"/>
  <c r="E219" i="2" s="1"/>
  <c r="B219" i="2"/>
  <c r="D215" i="2"/>
  <c r="E215" i="2" s="1"/>
  <c r="B215" i="2"/>
  <c r="D211" i="2"/>
  <c r="E211" i="2" s="1"/>
  <c r="B211" i="2"/>
  <c r="D207" i="2"/>
  <c r="E207" i="2" s="1"/>
  <c r="B207" i="2"/>
  <c r="D203" i="2"/>
  <c r="E203" i="2" s="1"/>
  <c r="B203" i="2"/>
  <c r="D199" i="2"/>
  <c r="E199" i="2" s="1"/>
  <c r="B199" i="2"/>
  <c r="D195" i="2"/>
  <c r="E195" i="2" s="1"/>
  <c r="B195" i="2"/>
  <c r="B191" i="2"/>
  <c r="D191" i="2"/>
  <c r="E191" i="2" s="1"/>
  <c r="D187" i="2"/>
  <c r="E187" i="2" s="1"/>
  <c r="B187" i="2"/>
  <c r="D183" i="2"/>
  <c r="E183" i="2" s="1"/>
  <c r="B183" i="2"/>
  <c r="D179" i="2"/>
  <c r="E179" i="2" s="1"/>
  <c r="B179" i="2"/>
  <c r="B175" i="2"/>
  <c r="D175" i="2"/>
  <c r="E175" i="2" s="1"/>
  <c r="D171" i="2"/>
  <c r="E171" i="2" s="1"/>
  <c r="B171" i="2"/>
  <c r="D167" i="2"/>
  <c r="E167" i="2" s="1"/>
  <c r="B167" i="2"/>
  <c r="D163" i="2"/>
  <c r="E163" i="2" s="1"/>
  <c r="B163" i="2"/>
  <c r="B159" i="2"/>
  <c r="D159" i="2"/>
  <c r="E159" i="2" s="1"/>
  <c r="D155" i="2"/>
  <c r="E155" i="2" s="1"/>
  <c r="B155" i="2"/>
  <c r="D151" i="2"/>
  <c r="E151" i="2" s="1"/>
  <c r="B151" i="2"/>
  <c r="D147" i="2"/>
  <c r="E147" i="2" s="1"/>
  <c r="B147" i="2"/>
  <c r="B143" i="2"/>
  <c r="D143" i="2"/>
  <c r="E143" i="2" s="1"/>
  <c r="D139" i="2"/>
  <c r="E139" i="2" s="1"/>
  <c r="B139" i="2"/>
  <c r="D135" i="2"/>
  <c r="E135" i="2" s="1"/>
  <c r="B135" i="2"/>
  <c r="D131" i="2"/>
  <c r="E131" i="2" s="1"/>
  <c r="B131" i="2"/>
  <c r="B127" i="2"/>
  <c r="D127" i="2"/>
  <c r="E127" i="2" s="1"/>
  <c r="D123" i="2"/>
  <c r="E123" i="2" s="1"/>
  <c r="B123" i="2"/>
  <c r="D119" i="2"/>
  <c r="E119" i="2" s="1"/>
  <c r="B119" i="2"/>
  <c r="D115" i="2"/>
  <c r="E115" i="2" s="1"/>
  <c r="B115" i="2"/>
  <c r="B111" i="2"/>
  <c r="D111" i="2"/>
  <c r="E111" i="2" s="1"/>
  <c r="D107" i="2"/>
  <c r="E107" i="2" s="1"/>
  <c r="B107" i="2"/>
  <c r="D103" i="2"/>
  <c r="E103" i="2" s="1"/>
  <c r="B103" i="2"/>
  <c r="D99" i="2"/>
  <c r="E99" i="2" s="1"/>
  <c r="B99" i="2"/>
  <c r="B95" i="2"/>
  <c r="D95" i="2"/>
  <c r="E95" i="2" s="1"/>
  <c r="D91" i="2"/>
  <c r="E91" i="2" s="1"/>
  <c r="B91" i="2"/>
  <c r="D87" i="2"/>
  <c r="E87" i="2" s="1"/>
  <c r="B87" i="2"/>
  <c r="D83" i="2"/>
  <c r="E83" i="2" s="1"/>
  <c r="B83" i="2"/>
  <c r="B79" i="2"/>
  <c r="D79" i="2"/>
  <c r="E79" i="2" s="1"/>
  <c r="D75" i="2"/>
  <c r="E75" i="2" s="1"/>
  <c r="B75" i="2"/>
  <c r="D71" i="2"/>
  <c r="E71" i="2" s="1"/>
  <c r="B71" i="2"/>
  <c r="D67" i="2"/>
  <c r="E67" i="2" s="1"/>
  <c r="B67" i="2"/>
  <c r="B63" i="2"/>
  <c r="D63" i="2"/>
  <c r="E63" i="2" s="1"/>
  <c r="D59" i="2"/>
  <c r="E59" i="2" s="1"/>
  <c r="B59" i="2"/>
  <c r="D55" i="2"/>
  <c r="E55" i="2" s="1"/>
  <c r="B55" i="2"/>
  <c r="D51" i="2"/>
  <c r="E51" i="2" s="1"/>
  <c r="B51" i="2"/>
  <c r="B47" i="2"/>
  <c r="D47" i="2"/>
  <c r="E47" i="2" s="1"/>
  <c r="D43" i="2"/>
  <c r="E43" i="2" s="1"/>
  <c r="B43" i="2"/>
  <c r="D39" i="2"/>
  <c r="E39" i="2" s="1"/>
  <c r="B39" i="2"/>
  <c r="D35" i="2"/>
  <c r="E35" i="2" s="1"/>
  <c r="B35" i="2"/>
  <c r="B31" i="2"/>
  <c r="D31" i="2"/>
  <c r="E31" i="2" s="1"/>
  <c r="D27" i="2"/>
  <c r="E27" i="2" s="1"/>
  <c r="B27" i="2"/>
  <c r="D23" i="2"/>
  <c r="E23" i="2" s="1"/>
  <c r="B23" i="2"/>
  <c r="D19" i="2"/>
  <c r="E19" i="2" s="1"/>
  <c r="B19" i="2"/>
  <c r="B15" i="2"/>
  <c r="D15" i="2"/>
  <c r="E15" i="2" s="1"/>
  <c r="D11" i="2"/>
  <c r="E11" i="2" s="1"/>
  <c r="B11" i="2"/>
  <c r="D7" i="2"/>
  <c r="E7" i="2" s="1"/>
  <c r="B7" i="2"/>
  <c r="D3" i="2"/>
  <c r="E3" i="2" s="1"/>
  <c r="B3" i="2"/>
  <c r="A459" i="2"/>
  <c r="A443" i="2"/>
  <c r="A427" i="2"/>
  <c r="A411" i="2"/>
  <c r="A395" i="2"/>
  <c r="A379" i="2"/>
  <c r="A363" i="2"/>
  <c r="A347" i="2"/>
  <c r="A331" i="2"/>
  <c r="A315" i="2"/>
  <c r="A299" i="2"/>
  <c r="A283" i="2"/>
  <c r="A267" i="2"/>
  <c r="A251" i="2"/>
  <c r="A235" i="2"/>
  <c r="A219" i="2"/>
  <c r="A203" i="2"/>
  <c r="A187" i="2"/>
  <c r="A171" i="2"/>
  <c r="A155" i="2"/>
  <c r="A139" i="2"/>
  <c r="A123" i="2"/>
  <c r="A107" i="2"/>
  <c r="A91" i="2"/>
  <c r="A75" i="2"/>
  <c r="A59" i="2"/>
  <c r="A43" i="2"/>
  <c r="A27" i="2"/>
  <c r="A11" i="2"/>
  <c r="Z63" i="2"/>
  <c r="Z47" i="2"/>
  <c r="Z31" i="2"/>
  <c r="Z15" i="2"/>
  <c r="D482" i="2"/>
  <c r="E482" i="2" s="1"/>
  <c r="B482" i="2"/>
  <c r="D478" i="2"/>
  <c r="E478" i="2" s="1"/>
  <c r="B478" i="2"/>
  <c r="B474" i="2"/>
  <c r="D474" i="2"/>
  <c r="E474" i="2" s="1"/>
  <c r="D470" i="2"/>
  <c r="E470" i="2" s="1"/>
  <c r="B470" i="2"/>
  <c r="D466" i="2"/>
  <c r="E466" i="2" s="1"/>
  <c r="B466" i="2"/>
  <c r="A466" i="2"/>
  <c r="D462" i="2"/>
  <c r="E462" i="2" s="1"/>
  <c r="B462" i="2"/>
  <c r="A462" i="2"/>
  <c r="D458" i="2"/>
  <c r="E458" i="2" s="1"/>
  <c r="B458" i="2"/>
  <c r="A458" i="2"/>
  <c r="D454" i="2"/>
  <c r="E454" i="2" s="1"/>
  <c r="B454" i="2"/>
  <c r="A454" i="2"/>
  <c r="D450" i="2"/>
  <c r="E450" i="2" s="1"/>
  <c r="B450" i="2"/>
  <c r="A450" i="2"/>
  <c r="D446" i="2"/>
  <c r="E446" i="2" s="1"/>
  <c r="B446" i="2"/>
  <c r="A446" i="2"/>
  <c r="B442" i="2"/>
  <c r="A442" i="2"/>
  <c r="D438" i="2"/>
  <c r="E438" i="2" s="1"/>
  <c r="B438" i="2"/>
  <c r="A438" i="2"/>
  <c r="D434" i="2"/>
  <c r="E434" i="2" s="1"/>
  <c r="B434" i="2"/>
  <c r="A434" i="2"/>
  <c r="D430" i="2"/>
  <c r="E430" i="2" s="1"/>
  <c r="B430" i="2"/>
  <c r="A430" i="2"/>
  <c r="B426" i="2"/>
  <c r="D426" i="2"/>
  <c r="E426" i="2" s="1"/>
  <c r="A426" i="2"/>
  <c r="D422" i="2"/>
  <c r="E422" i="2" s="1"/>
  <c r="B422" i="2"/>
  <c r="A422" i="2"/>
  <c r="D418" i="2"/>
  <c r="E418" i="2" s="1"/>
  <c r="B418" i="2"/>
  <c r="A418" i="2"/>
  <c r="D414" i="2"/>
  <c r="E414" i="2" s="1"/>
  <c r="B414" i="2"/>
  <c r="A414" i="2"/>
  <c r="B410" i="2"/>
  <c r="D410" i="2"/>
  <c r="E410" i="2" s="1"/>
  <c r="A410" i="2"/>
  <c r="D406" i="2"/>
  <c r="E406" i="2" s="1"/>
  <c r="B406" i="2"/>
  <c r="A406" i="2"/>
  <c r="D402" i="2"/>
  <c r="E402" i="2" s="1"/>
  <c r="B402" i="2"/>
  <c r="A402" i="2"/>
  <c r="D398" i="2"/>
  <c r="E398" i="2" s="1"/>
  <c r="B398" i="2"/>
  <c r="A398" i="2"/>
  <c r="D394" i="2"/>
  <c r="E394" i="2" s="1"/>
  <c r="B394" i="2"/>
  <c r="A394" i="2"/>
  <c r="D390" i="2"/>
  <c r="E390" i="2" s="1"/>
  <c r="B390" i="2"/>
  <c r="A390" i="2"/>
  <c r="D386" i="2"/>
  <c r="E386" i="2" s="1"/>
  <c r="B386" i="2"/>
  <c r="A386" i="2"/>
  <c r="D382" i="2"/>
  <c r="E382" i="2" s="1"/>
  <c r="B382" i="2"/>
  <c r="A382" i="2"/>
  <c r="B378" i="2"/>
  <c r="A378" i="2"/>
  <c r="D374" i="2"/>
  <c r="E374" i="2" s="1"/>
  <c r="B374" i="2"/>
  <c r="A374" i="2"/>
  <c r="D370" i="2"/>
  <c r="E370" i="2" s="1"/>
  <c r="B370" i="2"/>
  <c r="A370" i="2"/>
  <c r="D366" i="2"/>
  <c r="E366" i="2" s="1"/>
  <c r="B366" i="2"/>
  <c r="A366" i="2"/>
  <c r="B362" i="2"/>
  <c r="D362" i="2"/>
  <c r="E362" i="2" s="1"/>
  <c r="A362" i="2"/>
  <c r="D358" i="2"/>
  <c r="E358" i="2" s="1"/>
  <c r="B358" i="2"/>
  <c r="A358" i="2"/>
  <c r="D354" i="2"/>
  <c r="E354" i="2" s="1"/>
  <c r="B354" i="2"/>
  <c r="A354" i="2"/>
  <c r="D350" i="2"/>
  <c r="E350" i="2" s="1"/>
  <c r="B350" i="2"/>
  <c r="A350" i="2"/>
  <c r="B346" i="2"/>
  <c r="D346" i="2"/>
  <c r="E346" i="2" s="1"/>
  <c r="A346" i="2"/>
  <c r="D342" i="2"/>
  <c r="E342" i="2" s="1"/>
  <c r="A342" i="2"/>
  <c r="D338" i="2"/>
  <c r="E338" i="2" s="1"/>
  <c r="B338" i="2"/>
  <c r="A338" i="2"/>
  <c r="D334" i="2"/>
  <c r="E334" i="2" s="1"/>
  <c r="B334" i="2"/>
  <c r="A334" i="2"/>
  <c r="D330" i="2"/>
  <c r="E330" i="2" s="1"/>
  <c r="B330" i="2"/>
  <c r="A330" i="2"/>
  <c r="D326" i="2"/>
  <c r="E326" i="2" s="1"/>
  <c r="A326" i="2"/>
  <c r="D322" i="2"/>
  <c r="E322" i="2" s="1"/>
  <c r="B322" i="2"/>
  <c r="A322" i="2"/>
  <c r="D318" i="2"/>
  <c r="E318" i="2" s="1"/>
  <c r="B318" i="2"/>
  <c r="A318" i="2"/>
  <c r="D314" i="2"/>
  <c r="E314" i="2" s="1"/>
  <c r="B314" i="2"/>
  <c r="A314" i="2"/>
  <c r="D310" i="2"/>
  <c r="E310" i="2" s="1"/>
  <c r="A310" i="2"/>
  <c r="D306" i="2"/>
  <c r="E306" i="2" s="1"/>
  <c r="B306" i="2"/>
  <c r="A306" i="2"/>
  <c r="D302" i="2"/>
  <c r="E302" i="2" s="1"/>
  <c r="B302" i="2"/>
  <c r="A302" i="2"/>
  <c r="D298" i="2"/>
  <c r="E298" i="2" s="1"/>
  <c r="B298" i="2"/>
  <c r="A298" i="2"/>
  <c r="D294" i="2"/>
  <c r="E294" i="2" s="1"/>
  <c r="A294" i="2"/>
  <c r="D290" i="2"/>
  <c r="E290" i="2" s="1"/>
  <c r="B290" i="2"/>
  <c r="A290" i="2"/>
  <c r="D286" i="2"/>
  <c r="E286" i="2" s="1"/>
  <c r="B286" i="2"/>
  <c r="A286" i="2"/>
  <c r="D282" i="2"/>
  <c r="E282" i="2" s="1"/>
  <c r="B282" i="2"/>
  <c r="A282" i="2"/>
  <c r="D278" i="2"/>
  <c r="E278" i="2" s="1"/>
  <c r="A278" i="2"/>
  <c r="D274" i="2"/>
  <c r="E274" i="2" s="1"/>
  <c r="B274" i="2"/>
  <c r="A274" i="2"/>
  <c r="D270" i="2"/>
  <c r="E270" i="2" s="1"/>
  <c r="B270" i="2"/>
  <c r="A270" i="2"/>
  <c r="D266" i="2"/>
  <c r="E266" i="2" s="1"/>
  <c r="B266" i="2"/>
  <c r="A266" i="2"/>
  <c r="D262" i="2"/>
  <c r="E262" i="2" s="1"/>
  <c r="A262" i="2"/>
  <c r="D258" i="2"/>
  <c r="E258" i="2" s="1"/>
  <c r="B258" i="2"/>
  <c r="A258" i="2"/>
  <c r="D254" i="2"/>
  <c r="E254" i="2" s="1"/>
  <c r="B254" i="2"/>
  <c r="A254" i="2"/>
  <c r="D250" i="2"/>
  <c r="E250" i="2" s="1"/>
  <c r="B250" i="2"/>
  <c r="A250" i="2"/>
  <c r="D246" i="2"/>
  <c r="E246" i="2" s="1"/>
  <c r="A246" i="2"/>
  <c r="D242" i="2"/>
  <c r="E242" i="2" s="1"/>
  <c r="B242" i="2"/>
  <c r="A242" i="2"/>
  <c r="D238" i="2"/>
  <c r="E238" i="2" s="1"/>
  <c r="B238" i="2"/>
  <c r="A238" i="2"/>
  <c r="D234" i="2"/>
  <c r="E234" i="2" s="1"/>
  <c r="B234" i="2"/>
  <c r="A234" i="2"/>
  <c r="D230" i="2"/>
  <c r="E230" i="2" s="1"/>
  <c r="A230" i="2"/>
  <c r="D226" i="2"/>
  <c r="E226" i="2" s="1"/>
  <c r="B226" i="2"/>
  <c r="A226" i="2"/>
  <c r="D222" i="2"/>
  <c r="E222" i="2" s="1"/>
  <c r="B222" i="2"/>
  <c r="A222" i="2"/>
  <c r="D218" i="2"/>
  <c r="E218" i="2" s="1"/>
  <c r="B218" i="2"/>
  <c r="A218" i="2"/>
  <c r="D214" i="2"/>
  <c r="E214" i="2" s="1"/>
  <c r="A214" i="2"/>
  <c r="D210" i="2"/>
  <c r="E210" i="2" s="1"/>
  <c r="B210" i="2"/>
  <c r="A210" i="2"/>
  <c r="D206" i="2"/>
  <c r="E206" i="2" s="1"/>
  <c r="B206" i="2"/>
  <c r="A206" i="2"/>
  <c r="D202" i="2"/>
  <c r="E202" i="2" s="1"/>
  <c r="B202" i="2"/>
  <c r="A202" i="2"/>
  <c r="D198" i="2"/>
  <c r="E198" i="2" s="1"/>
  <c r="A198" i="2"/>
  <c r="D194" i="2"/>
  <c r="E194" i="2" s="1"/>
  <c r="B194" i="2"/>
  <c r="A194" i="2"/>
  <c r="D190" i="2"/>
  <c r="E190" i="2" s="1"/>
  <c r="B190" i="2"/>
  <c r="A190" i="2"/>
  <c r="D186" i="2"/>
  <c r="E186" i="2" s="1"/>
  <c r="B186" i="2"/>
  <c r="A186" i="2"/>
  <c r="D182" i="2"/>
  <c r="E182" i="2" s="1"/>
  <c r="A182" i="2"/>
  <c r="D178" i="2"/>
  <c r="E178" i="2" s="1"/>
  <c r="B178" i="2"/>
  <c r="A178" i="2"/>
  <c r="D174" i="2"/>
  <c r="E174" i="2" s="1"/>
  <c r="B174" i="2"/>
  <c r="A174" i="2"/>
  <c r="D170" i="2"/>
  <c r="E170" i="2" s="1"/>
  <c r="B170" i="2"/>
  <c r="A170" i="2"/>
  <c r="D166" i="2"/>
  <c r="E166" i="2" s="1"/>
  <c r="A166" i="2"/>
  <c r="D162" i="2"/>
  <c r="E162" i="2" s="1"/>
  <c r="B162" i="2"/>
  <c r="A162" i="2"/>
  <c r="D158" i="2"/>
  <c r="E158" i="2" s="1"/>
  <c r="B158" i="2"/>
  <c r="A158" i="2"/>
  <c r="D154" i="2"/>
  <c r="E154" i="2" s="1"/>
  <c r="B154" i="2"/>
  <c r="A154" i="2"/>
  <c r="D150" i="2"/>
  <c r="E150" i="2" s="1"/>
  <c r="B150" i="2"/>
  <c r="A150" i="2"/>
  <c r="D146" i="2"/>
  <c r="E146" i="2" s="1"/>
  <c r="B146" i="2"/>
  <c r="A146" i="2"/>
  <c r="D142" i="2"/>
  <c r="E142" i="2" s="1"/>
  <c r="B142" i="2"/>
  <c r="A142" i="2"/>
  <c r="D138" i="2"/>
  <c r="E138" i="2" s="1"/>
  <c r="B138" i="2"/>
  <c r="A138" i="2"/>
  <c r="D134" i="2"/>
  <c r="E134" i="2" s="1"/>
  <c r="B134" i="2"/>
  <c r="A134" i="2"/>
  <c r="D130" i="2"/>
  <c r="E130" i="2" s="1"/>
  <c r="B130" i="2"/>
  <c r="A130" i="2"/>
  <c r="D126" i="2"/>
  <c r="E126" i="2" s="1"/>
  <c r="B126" i="2"/>
  <c r="A126" i="2"/>
  <c r="D122" i="2"/>
  <c r="E122" i="2" s="1"/>
  <c r="B122" i="2"/>
  <c r="A122" i="2"/>
  <c r="D118" i="2"/>
  <c r="E118" i="2" s="1"/>
  <c r="B118" i="2"/>
  <c r="A118" i="2"/>
  <c r="D114" i="2"/>
  <c r="E114" i="2" s="1"/>
  <c r="B114" i="2"/>
  <c r="A114" i="2"/>
  <c r="D110" i="2"/>
  <c r="E110" i="2" s="1"/>
  <c r="B110" i="2"/>
  <c r="A110" i="2"/>
  <c r="D106" i="2"/>
  <c r="E106" i="2" s="1"/>
  <c r="B106" i="2"/>
  <c r="A106" i="2"/>
  <c r="D102" i="2"/>
  <c r="E102" i="2" s="1"/>
  <c r="B102" i="2"/>
  <c r="A102" i="2"/>
  <c r="D98" i="2"/>
  <c r="E98" i="2" s="1"/>
  <c r="B98" i="2"/>
  <c r="A98" i="2"/>
  <c r="D94" i="2"/>
  <c r="E94" i="2" s="1"/>
  <c r="B94" i="2"/>
  <c r="A94" i="2"/>
  <c r="D90" i="2"/>
  <c r="E90" i="2" s="1"/>
  <c r="B90" i="2"/>
  <c r="A90" i="2"/>
  <c r="D86" i="2"/>
  <c r="E86" i="2" s="1"/>
  <c r="B86" i="2"/>
  <c r="A86" i="2"/>
  <c r="D82" i="2"/>
  <c r="E82" i="2" s="1"/>
  <c r="B82" i="2"/>
  <c r="A82" i="2"/>
  <c r="D78" i="2"/>
  <c r="E78" i="2" s="1"/>
  <c r="B78" i="2"/>
  <c r="A78" i="2"/>
  <c r="D74" i="2"/>
  <c r="E74" i="2" s="1"/>
  <c r="B74" i="2"/>
  <c r="A74" i="2"/>
  <c r="D70" i="2"/>
  <c r="E70" i="2" s="1"/>
  <c r="B70" i="2"/>
  <c r="A70" i="2"/>
  <c r="D66" i="2"/>
  <c r="E66" i="2" s="1"/>
  <c r="B66" i="2"/>
  <c r="A66" i="2"/>
  <c r="D62" i="2"/>
  <c r="E62" i="2" s="1"/>
  <c r="B62" i="2"/>
  <c r="A62" i="2"/>
  <c r="D58" i="2"/>
  <c r="E58" i="2" s="1"/>
  <c r="B58" i="2"/>
  <c r="A58" i="2"/>
  <c r="D54" i="2"/>
  <c r="E54" i="2" s="1"/>
  <c r="B54" i="2"/>
  <c r="A54" i="2"/>
  <c r="D50" i="2"/>
  <c r="E50" i="2" s="1"/>
  <c r="B50" i="2"/>
  <c r="A50" i="2"/>
  <c r="D46" i="2"/>
  <c r="E46" i="2" s="1"/>
  <c r="B46" i="2"/>
  <c r="A46" i="2"/>
  <c r="D42" i="2"/>
  <c r="E42" i="2" s="1"/>
  <c r="B42" i="2"/>
  <c r="A42" i="2"/>
  <c r="D38" i="2"/>
  <c r="E38" i="2" s="1"/>
  <c r="B38" i="2"/>
  <c r="A38" i="2"/>
  <c r="D34" i="2"/>
  <c r="E34" i="2" s="1"/>
  <c r="B34" i="2"/>
  <c r="A34" i="2"/>
  <c r="D30" i="2"/>
  <c r="E30" i="2" s="1"/>
  <c r="B30" i="2"/>
  <c r="A30" i="2"/>
  <c r="D26" i="2"/>
  <c r="E26" i="2" s="1"/>
  <c r="B26" i="2"/>
  <c r="A26" i="2"/>
  <c r="D22" i="2"/>
  <c r="E22" i="2" s="1"/>
  <c r="B22" i="2"/>
  <c r="A22" i="2"/>
  <c r="D18" i="2"/>
  <c r="E18" i="2" s="1"/>
  <c r="B18" i="2"/>
  <c r="A18" i="2"/>
  <c r="F14" i="2"/>
  <c r="D14" i="2"/>
  <c r="E14" i="2" s="1"/>
  <c r="B14" i="2"/>
  <c r="A14" i="2"/>
  <c r="D10" i="2"/>
  <c r="E10" i="2" s="1"/>
  <c r="B10" i="2"/>
  <c r="A10" i="2"/>
  <c r="D6" i="2"/>
  <c r="E6" i="2" s="1"/>
  <c r="B6" i="2"/>
  <c r="A6" i="2"/>
  <c r="A455" i="2"/>
  <c r="A439" i="2"/>
  <c r="A423" i="2"/>
  <c r="A407" i="2"/>
  <c r="A391" i="2"/>
  <c r="A375" i="2"/>
  <c r="A359" i="2"/>
  <c r="A343" i="2"/>
  <c r="A327" i="2"/>
  <c r="A311" i="2"/>
  <c r="A295" i="2"/>
  <c r="A279" i="2"/>
  <c r="A263" i="2"/>
  <c r="A247" i="2"/>
  <c r="A231" i="2"/>
  <c r="A215" i="2"/>
  <c r="A199" i="2"/>
  <c r="A183" i="2"/>
  <c r="A167" i="2"/>
  <c r="A151" i="2"/>
  <c r="A135" i="2"/>
  <c r="A119" i="2"/>
  <c r="A103" i="2"/>
  <c r="A87" i="2"/>
  <c r="A71" i="2"/>
  <c r="A55" i="2"/>
  <c r="A39" i="2"/>
  <c r="A23" i="2"/>
  <c r="A7" i="2"/>
  <c r="B473" i="2"/>
  <c r="B359" i="2"/>
  <c r="B310" i="2"/>
  <c r="B246" i="2"/>
  <c r="B182" i="2"/>
  <c r="D442" i="2"/>
  <c r="E442" i="2" s="1"/>
  <c r="Z163" i="2"/>
  <c r="Z147" i="2"/>
  <c r="Z131" i="2"/>
  <c r="Z115" i="2"/>
  <c r="Z99" i="2"/>
  <c r="Z83" i="2"/>
  <c r="Z67" i="2"/>
  <c r="Z51" i="2"/>
  <c r="Z35" i="2"/>
  <c r="Z19" i="2"/>
  <c r="Z3" i="2"/>
  <c r="D465" i="2"/>
  <c r="E465" i="2" s="1"/>
  <c r="A465" i="2"/>
  <c r="D461" i="2"/>
  <c r="E461" i="2" s="1"/>
  <c r="A461" i="2"/>
  <c r="D457" i="2"/>
  <c r="E457" i="2" s="1"/>
  <c r="A457" i="2"/>
  <c r="D453" i="2"/>
  <c r="E453" i="2" s="1"/>
  <c r="A453" i="2"/>
  <c r="D449" i="2"/>
  <c r="E449" i="2" s="1"/>
  <c r="A449" i="2"/>
  <c r="D445" i="2"/>
  <c r="E445" i="2" s="1"/>
  <c r="A445" i="2"/>
  <c r="D441" i="2"/>
  <c r="E441" i="2" s="1"/>
  <c r="A441" i="2"/>
  <c r="D437" i="2"/>
  <c r="E437" i="2" s="1"/>
  <c r="A437" i="2"/>
  <c r="D433" i="2"/>
  <c r="E433" i="2" s="1"/>
  <c r="A433" i="2"/>
  <c r="D429" i="2"/>
  <c r="E429" i="2" s="1"/>
  <c r="A429" i="2"/>
  <c r="D425" i="2"/>
  <c r="E425" i="2" s="1"/>
  <c r="A425" i="2"/>
  <c r="D421" i="2"/>
  <c r="E421" i="2" s="1"/>
  <c r="A421" i="2"/>
  <c r="D417" i="2"/>
  <c r="E417" i="2" s="1"/>
  <c r="A417" i="2"/>
  <c r="D413" i="2"/>
  <c r="E413" i="2" s="1"/>
  <c r="A413" i="2"/>
  <c r="D409" i="2"/>
  <c r="E409" i="2" s="1"/>
  <c r="A409" i="2"/>
  <c r="D405" i="2"/>
  <c r="E405" i="2" s="1"/>
  <c r="A405" i="2"/>
  <c r="D401" i="2"/>
  <c r="E401" i="2" s="1"/>
  <c r="A401" i="2"/>
  <c r="D397" i="2"/>
  <c r="E397" i="2" s="1"/>
  <c r="A397" i="2"/>
  <c r="D393" i="2"/>
  <c r="E393" i="2" s="1"/>
  <c r="A393" i="2"/>
  <c r="D389" i="2"/>
  <c r="E389" i="2" s="1"/>
  <c r="A389" i="2"/>
  <c r="D385" i="2"/>
  <c r="E385" i="2" s="1"/>
  <c r="A385" i="2"/>
  <c r="D381" i="2"/>
  <c r="E381" i="2" s="1"/>
  <c r="A381" i="2"/>
  <c r="D377" i="2"/>
  <c r="E377" i="2" s="1"/>
  <c r="A377" i="2"/>
  <c r="D373" i="2"/>
  <c r="E373" i="2" s="1"/>
  <c r="A373" i="2"/>
  <c r="D369" i="2"/>
  <c r="E369" i="2" s="1"/>
  <c r="A369" i="2"/>
  <c r="D365" i="2"/>
  <c r="E365" i="2" s="1"/>
  <c r="A365" i="2"/>
  <c r="D361" i="2"/>
  <c r="E361" i="2" s="1"/>
  <c r="B361" i="2"/>
  <c r="A361" i="2"/>
  <c r="D357" i="2"/>
  <c r="E357" i="2" s="1"/>
  <c r="B357" i="2"/>
  <c r="A357" i="2"/>
  <c r="D353" i="2"/>
  <c r="E353" i="2" s="1"/>
  <c r="B353" i="2"/>
  <c r="A353" i="2"/>
  <c r="D349" i="2"/>
  <c r="E349" i="2" s="1"/>
  <c r="B349" i="2"/>
  <c r="A349" i="2"/>
  <c r="D345" i="2"/>
  <c r="E345" i="2" s="1"/>
  <c r="B345" i="2"/>
  <c r="A345" i="2"/>
  <c r="D341" i="2"/>
  <c r="E341" i="2" s="1"/>
  <c r="B341" i="2"/>
  <c r="A341" i="2"/>
  <c r="D337" i="2"/>
  <c r="E337" i="2" s="1"/>
  <c r="B337" i="2"/>
  <c r="A337" i="2"/>
  <c r="D333" i="2"/>
  <c r="E333" i="2" s="1"/>
  <c r="B333" i="2"/>
  <c r="A333" i="2"/>
  <c r="D329" i="2"/>
  <c r="E329" i="2" s="1"/>
  <c r="B329" i="2"/>
  <c r="A329" i="2"/>
  <c r="D325" i="2"/>
  <c r="E325" i="2" s="1"/>
  <c r="B325" i="2"/>
  <c r="A325" i="2"/>
  <c r="D321" i="2"/>
  <c r="E321" i="2" s="1"/>
  <c r="B321" i="2"/>
  <c r="A321" i="2"/>
  <c r="D317" i="2"/>
  <c r="E317" i="2" s="1"/>
  <c r="B317" i="2"/>
  <c r="A317" i="2"/>
  <c r="D313" i="2"/>
  <c r="E313" i="2" s="1"/>
  <c r="B313" i="2"/>
  <c r="A313" i="2"/>
  <c r="D309" i="2"/>
  <c r="E309" i="2" s="1"/>
  <c r="B309" i="2"/>
  <c r="A309" i="2"/>
  <c r="D305" i="2"/>
  <c r="E305" i="2" s="1"/>
  <c r="B305" i="2"/>
  <c r="A305" i="2"/>
  <c r="D301" i="2"/>
  <c r="E301" i="2" s="1"/>
  <c r="B301" i="2"/>
  <c r="A301" i="2"/>
  <c r="D297" i="2"/>
  <c r="E297" i="2" s="1"/>
  <c r="B297" i="2"/>
  <c r="A297" i="2"/>
  <c r="D293" i="2"/>
  <c r="E293" i="2" s="1"/>
  <c r="B293" i="2"/>
  <c r="A293" i="2"/>
  <c r="D289" i="2"/>
  <c r="E289" i="2" s="1"/>
  <c r="B289" i="2"/>
  <c r="A289" i="2"/>
  <c r="D285" i="2"/>
  <c r="E285" i="2" s="1"/>
  <c r="B285" i="2"/>
  <c r="A285" i="2"/>
  <c r="D281" i="2"/>
  <c r="E281" i="2" s="1"/>
  <c r="B281" i="2"/>
  <c r="A281" i="2"/>
  <c r="D277" i="2"/>
  <c r="E277" i="2" s="1"/>
  <c r="B277" i="2"/>
  <c r="A277" i="2"/>
  <c r="D273" i="2"/>
  <c r="E273" i="2" s="1"/>
  <c r="B273" i="2"/>
  <c r="A273" i="2"/>
  <c r="D269" i="2"/>
  <c r="E269" i="2" s="1"/>
  <c r="B269" i="2"/>
  <c r="A269" i="2"/>
  <c r="D265" i="2"/>
  <c r="E265" i="2" s="1"/>
  <c r="B265" i="2"/>
  <c r="A265" i="2"/>
  <c r="D261" i="2"/>
  <c r="E261" i="2" s="1"/>
  <c r="B261" i="2"/>
  <c r="A261" i="2"/>
  <c r="D257" i="2"/>
  <c r="E257" i="2" s="1"/>
  <c r="B257" i="2"/>
  <c r="A257" i="2"/>
  <c r="D253" i="2"/>
  <c r="E253" i="2" s="1"/>
  <c r="B253" i="2"/>
  <c r="A253" i="2"/>
  <c r="D249" i="2"/>
  <c r="E249" i="2" s="1"/>
  <c r="B249" i="2"/>
  <c r="A249" i="2"/>
  <c r="D245" i="2"/>
  <c r="E245" i="2" s="1"/>
  <c r="B245" i="2"/>
  <c r="A245" i="2"/>
  <c r="D241" i="2"/>
  <c r="E241" i="2" s="1"/>
  <c r="B241" i="2"/>
  <c r="A241" i="2"/>
  <c r="D237" i="2"/>
  <c r="E237" i="2" s="1"/>
  <c r="B237" i="2"/>
  <c r="A237" i="2"/>
  <c r="D233" i="2"/>
  <c r="E233" i="2" s="1"/>
  <c r="B233" i="2"/>
  <c r="A233" i="2"/>
  <c r="D229" i="2"/>
  <c r="E229" i="2" s="1"/>
  <c r="B229" i="2"/>
  <c r="A229" i="2"/>
  <c r="D225" i="2"/>
  <c r="E225" i="2" s="1"/>
  <c r="B225" i="2"/>
  <c r="A225" i="2"/>
  <c r="D221" i="2"/>
  <c r="E221" i="2" s="1"/>
  <c r="B221" i="2"/>
  <c r="A221" i="2"/>
  <c r="D217" i="2"/>
  <c r="E217" i="2" s="1"/>
  <c r="B217" i="2"/>
  <c r="A217" i="2"/>
  <c r="D213" i="2"/>
  <c r="E213" i="2" s="1"/>
  <c r="B213" i="2"/>
  <c r="A213" i="2"/>
  <c r="D209" i="2"/>
  <c r="E209" i="2" s="1"/>
  <c r="B209" i="2"/>
  <c r="A209" i="2"/>
  <c r="D205" i="2"/>
  <c r="E205" i="2" s="1"/>
  <c r="B205" i="2"/>
  <c r="A205" i="2"/>
  <c r="D201" i="2"/>
  <c r="E201" i="2" s="1"/>
  <c r="B201" i="2"/>
  <c r="A201" i="2"/>
  <c r="D197" i="2"/>
  <c r="E197" i="2" s="1"/>
  <c r="B197" i="2"/>
  <c r="A197" i="2"/>
  <c r="D193" i="2"/>
  <c r="E193" i="2" s="1"/>
  <c r="B193" i="2"/>
  <c r="A193" i="2"/>
  <c r="D189" i="2"/>
  <c r="E189" i="2" s="1"/>
  <c r="B189" i="2"/>
  <c r="A189" i="2"/>
  <c r="D185" i="2"/>
  <c r="E185" i="2" s="1"/>
  <c r="B185" i="2"/>
  <c r="A185" i="2"/>
  <c r="D181" i="2"/>
  <c r="E181" i="2" s="1"/>
  <c r="B181" i="2"/>
  <c r="A181" i="2"/>
  <c r="D177" i="2"/>
  <c r="E177" i="2" s="1"/>
  <c r="B177" i="2"/>
  <c r="A177" i="2"/>
  <c r="D173" i="2"/>
  <c r="E173" i="2" s="1"/>
  <c r="B173" i="2"/>
  <c r="A173" i="2"/>
  <c r="D169" i="2"/>
  <c r="E169" i="2" s="1"/>
  <c r="B169" i="2"/>
  <c r="A169" i="2"/>
  <c r="D165" i="2"/>
  <c r="E165" i="2" s="1"/>
  <c r="B165" i="2"/>
  <c r="A165" i="2"/>
  <c r="D161" i="2"/>
  <c r="E161" i="2" s="1"/>
  <c r="B161" i="2"/>
  <c r="A161" i="2"/>
  <c r="D157" i="2"/>
  <c r="E157" i="2" s="1"/>
  <c r="B157" i="2"/>
  <c r="A157" i="2"/>
  <c r="D153" i="2"/>
  <c r="E153" i="2" s="1"/>
  <c r="B153" i="2"/>
  <c r="A153" i="2"/>
  <c r="D149" i="2"/>
  <c r="E149" i="2" s="1"/>
  <c r="A149" i="2"/>
  <c r="D145" i="2"/>
  <c r="E145" i="2" s="1"/>
  <c r="B145" i="2"/>
  <c r="A145" i="2"/>
  <c r="D141" i="2"/>
  <c r="E141" i="2" s="1"/>
  <c r="B141" i="2"/>
  <c r="A141" i="2"/>
  <c r="D137" i="2"/>
  <c r="E137" i="2" s="1"/>
  <c r="B137" i="2"/>
  <c r="A137" i="2"/>
  <c r="D133" i="2"/>
  <c r="E133" i="2" s="1"/>
  <c r="B133" i="2"/>
  <c r="A133" i="2"/>
  <c r="D129" i="2"/>
  <c r="E129" i="2" s="1"/>
  <c r="B129" i="2"/>
  <c r="A129" i="2"/>
  <c r="D125" i="2"/>
  <c r="E125" i="2" s="1"/>
  <c r="B125" i="2"/>
  <c r="A125" i="2"/>
  <c r="D121" i="2"/>
  <c r="E121" i="2" s="1"/>
  <c r="B121" i="2"/>
  <c r="A121" i="2"/>
  <c r="D117" i="2"/>
  <c r="E117" i="2" s="1"/>
  <c r="B117" i="2"/>
  <c r="A117" i="2"/>
  <c r="D113" i="2"/>
  <c r="E113" i="2" s="1"/>
  <c r="B113" i="2"/>
  <c r="A113" i="2"/>
  <c r="D109" i="2"/>
  <c r="E109" i="2" s="1"/>
  <c r="B109" i="2"/>
  <c r="A109" i="2"/>
  <c r="D105" i="2"/>
  <c r="E105" i="2" s="1"/>
  <c r="A105" i="2"/>
  <c r="D101" i="2"/>
  <c r="E101" i="2" s="1"/>
  <c r="B101" i="2"/>
  <c r="A101" i="2"/>
  <c r="D97" i="2"/>
  <c r="E97" i="2" s="1"/>
  <c r="A97" i="2"/>
  <c r="B97" i="2"/>
  <c r="D93" i="2"/>
  <c r="E93" i="2" s="1"/>
  <c r="B93" i="2"/>
  <c r="A93" i="2"/>
  <c r="D89" i="2"/>
  <c r="E89" i="2" s="1"/>
  <c r="B89" i="2"/>
  <c r="A89" i="2"/>
  <c r="D85" i="2"/>
  <c r="E85" i="2" s="1"/>
  <c r="B85" i="2"/>
  <c r="A85" i="2"/>
  <c r="D81" i="2"/>
  <c r="E81" i="2" s="1"/>
  <c r="B81" i="2"/>
  <c r="A81" i="2"/>
  <c r="D77" i="2"/>
  <c r="E77" i="2" s="1"/>
  <c r="B77" i="2"/>
  <c r="A77" i="2"/>
  <c r="D73" i="2"/>
  <c r="E73" i="2" s="1"/>
  <c r="A73" i="2"/>
  <c r="D69" i="2"/>
  <c r="E69" i="2" s="1"/>
  <c r="B69" i="2"/>
  <c r="A69" i="2"/>
  <c r="D65" i="2"/>
  <c r="E65" i="2" s="1"/>
  <c r="A65" i="2"/>
  <c r="B65" i="2"/>
  <c r="D61" i="2"/>
  <c r="E61" i="2" s="1"/>
  <c r="B61" i="2"/>
  <c r="A61" i="2"/>
  <c r="D57" i="2"/>
  <c r="E57" i="2" s="1"/>
  <c r="B57" i="2"/>
  <c r="A57" i="2"/>
  <c r="D53" i="2"/>
  <c r="E53" i="2" s="1"/>
  <c r="B53" i="2"/>
  <c r="A53" i="2"/>
  <c r="D49" i="2"/>
  <c r="E49" i="2" s="1"/>
  <c r="B49" i="2"/>
  <c r="A49" i="2"/>
  <c r="D45" i="2"/>
  <c r="E45" i="2" s="1"/>
  <c r="B45" i="2"/>
  <c r="A45" i="2"/>
  <c r="D41" i="2"/>
  <c r="E41" i="2" s="1"/>
  <c r="A41" i="2"/>
  <c r="D37" i="2"/>
  <c r="E37" i="2" s="1"/>
  <c r="B37" i="2"/>
  <c r="A37" i="2"/>
  <c r="D33" i="2"/>
  <c r="E33" i="2" s="1"/>
  <c r="A33" i="2"/>
  <c r="B33" i="2"/>
  <c r="D29" i="2"/>
  <c r="E29" i="2" s="1"/>
  <c r="B29" i="2"/>
  <c r="A29" i="2"/>
  <c r="D25" i="2"/>
  <c r="E25" i="2" s="1"/>
  <c r="B25" i="2"/>
  <c r="A25" i="2"/>
  <c r="D21" i="2"/>
  <c r="E21" i="2" s="1"/>
  <c r="B21" i="2"/>
  <c r="A21" i="2"/>
  <c r="D17" i="2"/>
  <c r="E17" i="2" s="1"/>
  <c r="B17" i="2"/>
  <c r="A17" i="2"/>
  <c r="D13" i="2"/>
  <c r="E13" i="2" s="1"/>
  <c r="B13" i="2"/>
  <c r="A13" i="2"/>
  <c r="D9" i="2"/>
  <c r="E9" i="2" s="1"/>
  <c r="A9" i="2"/>
  <c r="D5" i="2"/>
  <c r="E5" i="2" s="1"/>
  <c r="B5" i="2"/>
  <c r="A5" i="2"/>
  <c r="A483" i="2"/>
  <c r="A479" i="2"/>
  <c r="A475" i="2"/>
  <c r="A471" i="2"/>
  <c r="A467" i="2"/>
  <c r="A451" i="2"/>
  <c r="A435" i="2"/>
  <c r="A419" i="2"/>
  <c r="A403" i="2"/>
  <c r="A387" i="2"/>
  <c r="A371" i="2"/>
  <c r="A355" i="2"/>
  <c r="A339" i="2"/>
  <c r="A323" i="2"/>
  <c r="A307" i="2"/>
  <c r="A291" i="2"/>
  <c r="A275" i="2"/>
  <c r="A259" i="2"/>
  <c r="A243" i="2"/>
  <c r="A227" i="2"/>
  <c r="A211" i="2"/>
  <c r="A195" i="2"/>
  <c r="A179" i="2"/>
  <c r="A163" i="2"/>
  <c r="A147" i="2"/>
  <c r="A131" i="2"/>
  <c r="A115" i="2"/>
  <c r="A99" i="2"/>
  <c r="A83" i="2"/>
  <c r="A67" i="2"/>
  <c r="A51" i="2"/>
  <c r="A35" i="2"/>
  <c r="A19" i="2"/>
  <c r="A3" i="2"/>
  <c r="B469" i="2"/>
  <c r="B453" i="2"/>
  <c r="B437" i="2"/>
  <c r="B421" i="2"/>
  <c r="B405" i="2"/>
  <c r="B389" i="2"/>
  <c r="B373" i="2"/>
  <c r="B351" i="2"/>
  <c r="B294" i="2"/>
  <c r="B230" i="2"/>
  <c r="B166" i="2"/>
  <c r="B73" i="2"/>
  <c r="D378" i="2"/>
  <c r="E378" i="2" s="1"/>
  <c r="Z151" i="2"/>
  <c r="Z135" i="2"/>
  <c r="Z119" i="2"/>
  <c r="Z103" i="2"/>
  <c r="Z87" i="2"/>
  <c r="Z71" i="2"/>
  <c r="Z55" i="2"/>
  <c r="Z39" i="2"/>
  <c r="Z23" i="2"/>
  <c r="Z7" i="2"/>
  <c r="B2" i="2"/>
  <c r="D480" i="2"/>
  <c r="E480" i="2" s="1"/>
  <c r="B480" i="2"/>
  <c r="D476" i="2"/>
  <c r="E476" i="2" s="1"/>
  <c r="B476" i="2"/>
  <c r="D472" i="2"/>
  <c r="E472" i="2" s="1"/>
  <c r="B472" i="2"/>
  <c r="D468" i="2"/>
  <c r="E468" i="2" s="1"/>
  <c r="B468" i="2"/>
  <c r="D464" i="2"/>
  <c r="E464" i="2" s="1"/>
  <c r="A464" i="2"/>
  <c r="B464" i="2"/>
  <c r="D460" i="2"/>
  <c r="E460" i="2" s="1"/>
  <c r="A460" i="2"/>
  <c r="B460" i="2"/>
  <c r="D456" i="2"/>
  <c r="E456" i="2" s="1"/>
  <c r="A456" i="2"/>
  <c r="B456" i="2"/>
  <c r="D452" i="2"/>
  <c r="E452" i="2" s="1"/>
  <c r="A452" i="2"/>
  <c r="B452" i="2"/>
  <c r="D448" i="2"/>
  <c r="E448" i="2" s="1"/>
  <c r="A448" i="2"/>
  <c r="B448" i="2"/>
  <c r="D444" i="2"/>
  <c r="E444" i="2" s="1"/>
  <c r="A444" i="2"/>
  <c r="B444" i="2"/>
  <c r="D440" i="2"/>
  <c r="E440" i="2" s="1"/>
  <c r="A440" i="2"/>
  <c r="B440" i="2"/>
  <c r="D436" i="2"/>
  <c r="E436" i="2" s="1"/>
  <c r="A436" i="2"/>
  <c r="B436" i="2"/>
  <c r="D432" i="2"/>
  <c r="E432" i="2" s="1"/>
  <c r="A432" i="2"/>
  <c r="B432" i="2"/>
  <c r="D428" i="2"/>
  <c r="E428" i="2" s="1"/>
  <c r="A428" i="2"/>
  <c r="B428" i="2"/>
  <c r="D424" i="2"/>
  <c r="E424" i="2" s="1"/>
  <c r="A424" i="2"/>
  <c r="B424" i="2"/>
  <c r="D420" i="2"/>
  <c r="E420" i="2" s="1"/>
  <c r="A420" i="2"/>
  <c r="B420" i="2"/>
  <c r="D416" i="2"/>
  <c r="E416" i="2" s="1"/>
  <c r="A416" i="2"/>
  <c r="B416" i="2"/>
  <c r="D412" i="2"/>
  <c r="E412" i="2" s="1"/>
  <c r="A412" i="2"/>
  <c r="B412" i="2"/>
  <c r="D408" i="2"/>
  <c r="E408" i="2" s="1"/>
  <c r="A408" i="2"/>
  <c r="B408" i="2"/>
  <c r="D404" i="2"/>
  <c r="E404" i="2" s="1"/>
  <c r="A404" i="2"/>
  <c r="B404" i="2"/>
  <c r="D400" i="2"/>
  <c r="E400" i="2" s="1"/>
  <c r="A400" i="2"/>
  <c r="B400" i="2"/>
  <c r="D396" i="2"/>
  <c r="E396" i="2" s="1"/>
  <c r="A396" i="2"/>
  <c r="B396" i="2"/>
  <c r="D392" i="2"/>
  <c r="E392" i="2" s="1"/>
  <c r="A392" i="2"/>
  <c r="B392" i="2"/>
  <c r="D388" i="2"/>
  <c r="E388" i="2" s="1"/>
  <c r="A388" i="2"/>
  <c r="B388" i="2"/>
  <c r="D384" i="2"/>
  <c r="E384" i="2" s="1"/>
  <c r="A384" i="2"/>
  <c r="B384" i="2"/>
  <c r="D380" i="2"/>
  <c r="E380" i="2" s="1"/>
  <c r="A380" i="2"/>
  <c r="B380" i="2"/>
  <c r="D376" i="2"/>
  <c r="E376" i="2" s="1"/>
  <c r="A376" i="2"/>
  <c r="B376" i="2"/>
  <c r="D372" i="2"/>
  <c r="E372" i="2" s="1"/>
  <c r="A372" i="2"/>
  <c r="B372" i="2"/>
  <c r="D368" i="2"/>
  <c r="E368" i="2" s="1"/>
  <c r="A368" i="2"/>
  <c r="B368" i="2"/>
  <c r="D364" i="2"/>
  <c r="E364" i="2" s="1"/>
  <c r="A364" i="2"/>
  <c r="B364" i="2"/>
  <c r="D360" i="2"/>
  <c r="E360" i="2" s="1"/>
  <c r="B360" i="2"/>
  <c r="A360" i="2"/>
  <c r="D356" i="2"/>
  <c r="E356" i="2" s="1"/>
  <c r="B356" i="2"/>
  <c r="A356" i="2"/>
  <c r="D352" i="2"/>
  <c r="E352" i="2" s="1"/>
  <c r="B352" i="2"/>
  <c r="A352" i="2"/>
  <c r="D348" i="2"/>
  <c r="E348" i="2" s="1"/>
  <c r="B348" i="2"/>
  <c r="A348" i="2"/>
  <c r="D344" i="2"/>
  <c r="E344" i="2" s="1"/>
  <c r="B344" i="2"/>
  <c r="A344" i="2"/>
  <c r="B340" i="2"/>
  <c r="D340" i="2"/>
  <c r="E340" i="2" s="1"/>
  <c r="A340" i="2"/>
  <c r="D336" i="2"/>
  <c r="E336" i="2" s="1"/>
  <c r="B336" i="2"/>
  <c r="A336" i="2"/>
  <c r="D332" i="2"/>
  <c r="E332" i="2" s="1"/>
  <c r="B332" i="2"/>
  <c r="A332" i="2"/>
  <c r="D328" i="2"/>
  <c r="E328" i="2" s="1"/>
  <c r="B328" i="2"/>
  <c r="A328" i="2"/>
  <c r="D324" i="2"/>
  <c r="E324" i="2" s="1"/>
  <c r="B324" i="2"/>
  <c r="A324" i="2"/>
  <c r="D320" i="2"/>
  <c r="E320" i="2" s="1"/>
  <c r="B320" i="2"/>
  <c r="A320" i="2"/>
  <c r="B316" i="2"/>
  <c r="D316" i="2"/>
  <c r="E316" i="2" s="1"/>
  <c r="A316" i="2"/>
  <c r="D312" i="2"/>
  <c r="E312" i="2" s="1"/>
  <c r="B312" i="2"/>
  <c r="A312" i="2"/>
  <c r="D308" i="2"/>
  <c r="E308" i="2" s="1"/>
  <c r="B308" i="2"/>
  <c r="A308" i="2"/>
  <c r="D304" i="2"/>
  <c r="E304" i="2" s="1"/>
  <c r="B304" i="2"/>
  <c r="A304" i="2"/>
  <c r="D300" i="2"/>
  <c r="E300" i="2" s="1"/>
  <c r="B300" i="2"/>
  <c r="A300" i="2"/>
  <c r="D296" i="2"/>
  <c r="E296" i="2" s="1"/>
  <c r="B296" i="2"/>
  <c r="A296" i="2"/>
  <c r="D292" i="2"/>
  <c r="E292" i="2" s="1"/>
  <c r="B292" i="2"/>
  <c r="A292" i="2"/>
  <c r="D288" i="2"/>
  <c r="E288" i="2" s="1"/>
  <c r="B288" i="2"/>
  <c r="A288" i="2"/>
  <c r="D284" i="2"/>
  <c r="E284" i="2" s="1"/>
  <c r="B284" i="2"/>
  <c r="A284" i="2"/>
  <c r="D280" i="2"/>
  <c r="E280" i="2" s="1"/>
  <c r="B280" i="2"/>
  <c r="A280" i="2"/>
  <c r="D276" i="2"/>
  <c r="E276" i="2" s="1"/>
  <c r="B276" i="2"/>
  <c r="A276" i="2"/>
  <c r="D272" i="2"/>
  <c r="E272" i="2" s="1"/>
  <c r="B272" i="2"/>
  <c r="A272" i="2"/>
  <c r="D268" i="2"/>
  <c r="E268" i="2" s="1"/>
  <c r="B268" i="2"/>
  <c r="A268" i="2"/>
  <c r="D264" i="2"/>
  <c r="E264" i="2" s="1"/>
  <c r="B264" i="2"/>
  <c r="A264" i="2"/>
  <c r="D260" i="2"/>
  <c r="E260" i="2" s="1"/>
  <c r="B260" i="2"/>
  <c r="A260" i="2"/>
  <c r="D256" i="2"/>
  <c r="E256" i="2" s="1"/>
  <c r="B256" i="2"/>
  <c r="A256" i="2"/>
  <c r="D252" i="2"/>
  <c r="E252" i="2" s="1"/>
  <c r="B252" i="2"/>
  <c r="A252" i="2"/>
  <c r="D248" i="2"/>
  <c r="E248" i="2" s="1"/>
  <c r="B248" i="2"/>
  <c r="A248" i="2"/>
  <c r="D244" i="2"/>
  <c r="E244" i="2" s="1"/>
  <c r="B244" i="2"/>
  <c r="A244" i="2"/>
  <c r="D240" i="2"/>
  <c r="E240" i="2" s="1"/>
  <c r="B240" i="2"/>
  <c r="A240" i="2"/>
  <c r="D236" i="2"/>
  <c r="E236" i="2" s="1"/>
  <c r="B236" i="2"/>
  <c r="A236" i="2"/>
  <c r="D232" i="2"/>
  <c r="E232" i="2" s="1"/>
  <c r="B232" i="2"/>
  <c r="A232" i="2"/>
  <c r="D228" i="2"/>
  <c r="E228" i="2" s="1"/>
  <c r="B228" i="2"/>
  <c r="A228" i="2"/>
  <c r="D224" i="2"/>
  <c r="E224" i="2" s="1"/>
  <c r="B224" i="2"/>
  <c r="A224" i="2"/>
  <c r="D220" i="2"/>
  <c r="E220" i="2" s="1"/>
  <c r="B220" i="2"/>
  <c r="A220" i="2"/>
  <c r="D216" i="2"/>
  <c r="E216" i="2" s="1"/>
  <c r="B216" i="2"/>
  <c r="A216" i="2"/>
  <c r="D212" i="2"/>
  <c r="E212" i="2" s="1"/>
  <c r="B212" i="2"/>
  <c r="A212" i="2"/>
  <c r="D208" i="2"/>
  <c r="E208" i="2" s="1"/>
  <c r="B208" i="2"/>
  <c r="A208" i="2"/>
  <c r="D204" i="2"/>
  <c r="E204" i="2" s="1"/>
  <c r="B204" i="2"/>
  <c r="A204" i="2"/>
  <c r="D200" i="2"/>
  <c r="E200" i="2" s="1"/>
  <c r="B200" i="2"/>
  <c r="A200" i="2"/>
  <c r="D196" i="2"/>
  <c r="E196" i="2" s="1"/>
  <c r="B196" i="2"/>
  <c r="A196" i="2"/>
  <c r="D192" i="2"/>
  <c r="E192" i="2" s="1"/>
  <c r="B192" i="2"/>
  <c r="A192" i="2"/>
  <c r="D188" i="2"/>
  <c r="E188" i="2" s="1"/>
  <c r="B188" i="2"/>
  <c r="A188" i="2"/>
  <c r="D184" i="2"/>
  <c r="E184" i="2" s="1"/>
  <c r="B184" i="2"/>
  <c r="A184" i="2"/>
  <c r="D180" i="2"/>
  <c r="E180" i="2" s="1"/>
  <c r="B180" i="2"/>
  <c r="A180" i="2"/>
  <c r="D176" i="2"/>
  <c r="E176" i="2" s="1"/>
  <c r="B176" i="2"/>
  <c r="A176" i="2"/>
  <c r="D172" i="2"/>
  <c r="E172" i="2" s="1"/>
  <c r="B172" i="2"/>
  <c r="A172" i="2"/>
  <c r="D168" i="2"/>
  <c r="E168" i="2" s="1"/>
  <c r="B168" i="2"/>
  <c r="A168" i="2"/>
  <c r="D164" i="2"/>
  <c r="E164" i="2" s="1"/>
  <c r="B164" i="2"/>
  <c r="A164" i="2"/>
  <c r="D160" i="2"/>
  <c r="E160" i="2" s="1"/>
  <c r="B160" i="2"/>
  <c r="A160" i="2"/>
  <c r="D156" i="2"/>
  <c r="E156" i="2" s="1"/>
  <c r="B156" i="2"/>
  <c r="A156" i="2"/>
  <c r="D152" i="2"/>
  <c r="E152" i="2" s="1"/>
  <c r="B152" i="2"/>
  <c r="A152" i="2"/>
  <c r="D148" i="2"/>
  <c r="E148" i="2" s="1"/>
  <c r="B148" i="2"/>
  <c r="A148" i="2"/>
  <c r="D144" i="2"/>
  <c r="E144" i="2" s="1"/>
  <c r="A144" i="2"/>
  <c r="B144" i="2"/>
  <c r="D140" i="2"/>
  <c r="E140" i="2" s="1"/>
  <c r="B140" i="2"/>
  <c r="A140" i="2"/>
  <c r="D136" i="2"/>
  <c r="E136" i="2" s="1"/>
  <c r="B136" i="2"/>
  <c r="A136" i="2"/>
  <c r="D132" i="2"/>
  <c r="E132" i="2" s="1"/>
  <c r="B132" i="2"/>
  <c r="A132" i="2"/>
  <c r="D128" i="2"/>
  <c r="E128" i="2" s="1"/>
  <c r="A128" i="2"/>
  <c r="D124" i="2"/>
  <c r="E124" i="2" s="1"/>
  <c r="B124" i="2"/>
  <c r="A124" i="2"/>
  <c r="D120" i="2"/>
  <c r="E120" i="2" s="1"/>
  <c r="B120" i="2"/>
  <c r="A120" i="2"/>
  <c r="D116" i="2"/>
  <c r="E116" i="2" s="1"/>
  <c r="B116" i="2"/>
  <c r="A116" i="2"/>
  <c r="D112" i="2"/>
  <c r="E112" i="2" s="1"/>
  <c r="B112" i="2"/>
  <c r="A112" i="2"/>
  <c r="D108" i="2"/>
  <c r="E108" i="2" s="1"/>
  <c r="B108" i="2"/>
  <c r="A108" i="2"/>
  <c r="D104" i="2"/>
  <c r="E104" i="2" s="1"/>
  <c r="B104" i="2"/>
  <c r="A104" i="2"/>
  <c r="D100" i="2"/>
  <c r="E100" i="2" s="1"/>
  <c r="B100" i="2"/>
  <c r="A100" i="2"/>
  <c r="D96" i="2"/>
  <c r="E96" i="2" s="1"/>
  <c r="B96" i="2"/>
  <c r="A96" i="2"/>
  <c r="D92" i="2"/>
  <c r="E92" i="2" s="1"/>
  <c r="B92" i="2"/>
  <c r="A92" i="2"/>
  <c r="D88" i="2"/>
  <c r="E88" i="2" s="1"/>
  <c r="B88" i="2"/>
  <c r="A88" i="2"/>
  <c r="D84" i="2"/>
  <c r="E84" i="2" s="1"/>
  <c r="B84" i="2"/>
  <c r="A84" i="2"/>
  <c r="D80" i="2"/>
  <c r="E80" i="2" s="1"/>
  <c r="B80" i="2"/>
  <c r="A80" i="2"/>
  <c r="D76" i="2"/>
  <c r="E76" i="2" s="1"/>
  <c r="B76" i="2"/>
  <c r="A76" i="2"/>
  <c r="D72" i="2"/>
  <c r="E72" i="2" s="1"/>
  <c r="B72" i="2"/>
  <c r="A72" i="2"/>
  <c r="D68" i="2"/>
  <c r="E68" i="2" s="1"/>
  <c r="B68" i="2"/>
  <c r="A68" i="2"/>
  <c r="D64" i="2"/>
  <c r="E64" i="2" s="1"/>
  <c r="B64" i="2"/>
  <c r="A64" i="2"/>
  <c r="D60" i="2"/>
  <c r="E60" i="2" s="1"/>
  <c r="B60" i="2"/>
  <c r="A60" i="2"/>
  <c r="D56" i="2"/>
  <c r="E56" i="2" s="1"/>
  <c r="B56" i="2"/>
  <c r="A56" i="2"/>
  <c r="D52" i="2"/>
  <c r="E52" i="2" s="1"/>
  <c r="B52" i="2"/>
  <c r="A52" i="2"/>
  <c r="D48" i="2"/>
  <c r="E48" i="2" s="1"/>
  <c r="B48" i="2"/>
  <c r="A48" i="2"/>
  <c r="D44" i="2"/>
  <c r="E44" i="2" s="1"/>
  <c r="B44" i="2"/>
  <c r="A44" i="2"/>
  <c r="D40" i="2"/>
  <c r="E40" i="2" s="1"/>
  <c r="B40" i="2"/>
  <c r="A40" i="2"/>
  <c r="D36" i="2"/>
  <c r="E36" i="2" s="1"/>
  <c r="B36" i="2"/>
  <c r="A36" i="2"/>
  <c r="D32" i="2"/>
  <c r="E32" i="2" s="1"/>
  <c r="B32" i="2"/>
  <c r="A32" i="2"/>
  <c r="D28" i="2"/>
  <c r="E28" i="2" s="1"/>
  <c r="B28" i="2"/>
  <c r="A28" i="2"/>
  <c r="D24" i="2"/>
  <c r="E24" i="2" s="1"/>
  <c r="B24" i="2"/>
  <c r="A24" i="2"/>
  <c r="D20" i="2"/>
  <c r="E20" i="2" s="1"/>
  <c r="B20" i="2"/>
  <c r="A20" i="2"/>
  <c r="D16" i="2"/>
  <c r="E16" i="2" s="1"/>
  <c r="B16" i="2"/>
  <c r="A16" i="2"/>
  <c r="D12" i="2"/>
  <c r="E12" i="2" s="1"/>
  <c r="B12" i="2"/>
  <c r="A12" i="2"/>
  <c r="D8" i="2"/>
  <c r="E8" i="2" s="1"/>
  <c r="B8" i="2"/>
  <c r="A8" i="2"/>
  <c r="D4" i="2"/>
  <c r="E4" i="2" s="1"/>
  <c r="B4" i="2"/>
  <c r="A4" i="2"/>
  <c r="A482" i="2"/>
  <c r="A478" i="2"/>
  <c r="A474" i="2"/>
  <c r="A470" i="2"/>
  <c r="A463" i="2"/>
  <c r="A447" i="2"/>
  <c r="A431" i="2"/>
  <c r="A415" i="2"/>
  <c r="A399" i="2"/>
  <c r="A383" i="2"/>
  <c r="A367" i="2"/>
  <c r="A351" i="2"/>
  <c r="A335" i="2"/>
  <c r="A319" i="2"/>
  <c r="A303" i="2"/>
  <c r="A287" i="2"/>
  <c r="A271" i="2"/>
  <c r="A255" i="2"/>
  <c r="A239" i="2"/>
  <c r="A223" i="2"/>
  <c r="A207" i="2"/>
  <c r="A191" i="2"/>
  <c r="A175" i="2"/>
  <c r="A159" i="2"/>
  <c r="A143" i="2"/>
  <c r="A127" i="2"/>
  <c r="A111" i="2"/>
  <c r="A95" i="2"/>
  <c r="A79" i="2"/>
  <c r="A63" i="2"/>
  <c r="A47" i="2"/>
  <c r="A31" i="2"/>
  <c r="A15" i="2"/>
  <c r="B481" i="2"/>
  <c r="B465" i="2"/>
  <c r="B449" i="2"/>
  <c r="B433" i="2"/>
  <c r="B417" i="2"/>
  <c r="B401" i="2"/>
  <c r="B385" i="2"/>
  <c r="B369" i="2"/>
  <c r="B342" i="2"/>
  <c r="B278" i="2"/>
  <c r="B214" i="2"/>
  <c r="B149" i="2"/>
  <c r="B41" i="2"/>
  <c r="D255" i="2"/>
  <c r="E255" i="2" s="1"/>
  <c r="Z482" i="2"/>
  <c r="Y482" i="2"/>
  <c r="U482" i="2"/>
  <c r="O482" i="2"/>
  <c r="M482" i="2"/>
  <c r="K482" i="2"/>
  <c r="J482" i="2"/>
  <c r="Z478" i="2"/>
  <c r="Y478" i="2"/>
  <c r="U478" i="2"/>
  <c r="O478" i="2"/>
  <c r="M478" i="2"/>
  <c r="K478" i="2"/>
  <c r="J478" i="2"/>
  <c r="Z474" i="2"/>
  <c r="Y474" i="2"/>
  <c r="U474" i="2"/>
  <c r="O474" i="2"/>
  <c r="M474" i="2"/>
  <c r="K474" i="2"/>
  <c r="J474" i="2"/>
  <c r="Z470" i="2"/>
  <c r="Y470" i="2"/>
  <c r="U470" i="2"/>
  <c r="O470" i="2"/>
  <c r="M470" i="2"/>
  <c r="K470" i="2"/>
  <c r="J470" i="2"/>
  <c r="Z466" i="2"/>
  <c r="AA466" i="2"/>
  <c r="Y466" i="2"/>
  <c r="U466" i="2"/>
  <c r="O466" i="2"/>
  <c r="M466" i="2"/>
  <c r="K466" i="2"/>
  <c r="J466" i="2"/>
  <c r="Z462" i="2"/>
  <c r="Y462" i="2"/>
  <c r="U462" i="2"/>
  <c r="O462" i="2"/>
  <c r="M462" i="2"/>
  <c r="K462" i="2"/>
  <c r="J462" i="2"/>
  <c r="Z458" i="2"/>
  <c r="Y458" i="2"/>
  <c r="U458" i="2"/>
  <c r="O458" i="2"/>
  <c r="M458" i="2"/>
  <c r="K458" i="2"/>
  <c r="J458" i="2"/>
  <c r="Z454" i="2"/>
  <c r="Y454" i="2"/>
  <c r="U454" i="2"/>
  <c r="O454" i="2"/>
  <c r="M454" i="2"/>
  <c r="K454" i="2"/>
  <c r="J454" i="2"/>
  <c r="Z450" i="2"/>
  <c r="Y450" i="2"/>
  <c r="U450" i="2"/>
  <c r="O450" i="2"/>
  <c r="M450" i="2"/>
  <c r="K450" i="2"/>
  <c r="J450" i="2"/>
  <c r="Z446" i="2"/>
  <c r="Y446" i="2"/>
  <c r="U446" i="2"/>
  <c r="O446" i="2"/>
  <c r="M446" i="2"/>
  <c r="K446" i="2"/>
  <c r="J446" i="2"/>
  <c r="Z442" i="2"/>
  <c r="Y442" i="2"/>
  <c r="U442" i="2"/>
  <c r="O442" i="2"/>
  <c r="M442" i="2"/>
  <c r="K442" i="2"/>
  <c r="J442" i="2"/>
  <c r="Z438" i="2"/>
  <c r="Y438" i="2"/>
  <c r="U438" i="2"/>
  <c r="O438" i="2"/>
  <c r="M438" i="2"/>
  <c r="K438" i="2"/>
  <c r="J438" i="2"/>
  <c r="Z434" i="2"/>
  <c r="Y434" i="2"/>
  <c r="U434" i="2"/>
  <c r="O434" i="2"/>
  <c r="M434" i="2"/>
  <c r="K434" i="2"/>
  <c r="J434" i="2"/>
  <c r="Z430" i="2"/>
  <c r="Y430" i="2"/>
  <c r="U430" i="2"/>
  <c r="O430" i="2"/>
  <c r="M430" i="2"/>
  <c r="K430" i="2"/>
  <c r="J430" i="2"/>
  <c r="Z426" i="2"/>
  <c r="Y426" i="2"/>
  <c r="U426" i="2"/>
  <c r="O426" i="2"/>
  <c r="M426" i="2"/>
  <c r="K426" i="2"/>
  <c r="J426" i="2"/>
  <c r="Z422" i="2"/>
  <c r="Y422" i="2"/>
  <c r="U422" i="2"/>
  <c r="O422" i="2"/>
  <c r="M422" i="2"/>
  <c r="K422" i="2"/>
  <c r="J422" i="2"/>
  <c r="Z418" i="2"/>
  <c r="Y418" i="2"/>
  <c r="U418" i="2"/>
  <c r="O418" i="2"/>
  <c r="M418" i="2"/>
  <c r="K418" i="2"/>
  <c r="J418" i="2"/>
  <c r="Z414" i="2"/>
  <c r="Y414" i="2"/>
  <c r="U414" i="2"/>
  <c r="O414" i="2"/>
  <c r="M414" i="2"/>
  <c r="K414" i="2"/>
  <c r="J414" i="2"/>
  <c r="Z410" i="2"/>
  <c r="Y410" i="2"/>
  <c r="U410" i="2"/>
  <c r="O410" i="2"/>
  <c r="M410" i="2"/>
  <c r="K410" i="2"/>
  <c r="J410" i="2"/>
  <c r="Z406" i="2"/>
  <c r="Y406" i="2"/>
  <c r="U406" i="2"/>
  <c r="O406" i="2"/>
  <c r="M406" i="2"/>
  <c r="K406" i="2"/>
  <c r="J406" i="2"/>
  <c r="Z402" i="2"/>
  <c r="Y402" i="2"/>
  <c r="U402" i="2"/>
  <c r="O402" i="2"/>
  <c r="M402" i="2"/>
  <c r="K402" i="2"/>
  <c r="J402" i="2"/>
  <c r="Z398" i="2"/>
  <c r="Y398" i="2"/>
  <c r="U398" i="2"/>
  <c r="O398" i="2"/>
  <c r="M398" i="2"/>
  <c r="K398" i="2"/>
  <c r="J398" i="2"/>
  <c r="Z394" i="2"/>
  <c r="Y394" i="2"/>
  <c r="U394" i="2"/>
  <c r="O394" i="2"/>
  <c r="M394" i="2"/>
  <c r="K394" i="2"/>
  <c r="J394" i="2"/>
  <c r="Z390" i="2"/>
  <c r="Y390" i="2"/>
  <c r="U390" i="2"/>
  <c r="O390" i="2"/>
  <c r="M390" i="2"/>
  <c r="K390" i="2"/>
  <c r="J390" i="2"/>
  <c r="Z386" i="2"/>
  <c r="Y386" i="2"/>
  <c r="U386" i="2"/>
  <c r="O386" i="2"/>
  <c r="M386" i="2"/>
  <c r="K386" i="2"/>
  <c r="J386" i="2"/>
  <c r="Z382" i="2"/>
  <c r="Y382" i="2"/>
  <c r="U382" i="2"/>
  <c r="O382" i="2"/>
  <c r="M382" i="2"/>
  <c r="K382" i="2"/>
  <c r="J382" i="2"/>
  <c r="Z378" i="2"/>
  <c r="Y378" i="2"/>
  <c r="U378" i="2"/>
  <c r="O378" i="2"/>
  <c r="M378" i="2"/>
  <c r="K378" i="2"/>
  <c r="J378" i="2"/>
  <c r="Z374" i="2"/>
  <c r="Y374" i="2"/>
  <c r="U374" i="2"/>
  <c r="O374" i="2"/>
  <c r="M374" i="2"/>
  <c r="K374" i="2"/>
  <c r="J374" i="2"/>
  <c r="Z370" i="2"/>
  <c r="Y370" i="2"/>
  <c r="U370" i="2"/>
  <c r="O370" i="2"/>
  <c r="M370" i="2"/>
  <c r="K370" i="2"/>
  <c r="J370" i="2"/>
  <c r="Z366" i="2"/>
  <c r="Y366" i="2"/>
  <c r="U366" i="2"/>
  <c r="O366" i="2"/>
  <c r="M366" i="2"/>
  <c r="K366" i="2"/>
  <c r="J366" i="2"/>
  <c r="Z362" i="2"/>
  <c r="Y362" i="2"/>
  <c r="U362" i="2"/>
  <c r="O362" i="2"/>
  <c r="M362" i="2"/>
  <c r="K362" i="2"/>
  <c r="J362" i="2"/>
  <c r="Z358" i="2"/>
  <c r="Y358" i="2"/>
  <c r="U358" i="2"/>
  <c r="O358" i="2"/>
  <c r="M358" i="2"/>
  <c r="K358" i="2"/>
  <c r="J358" i="2"/>
  <c r="Z354" i="2"/>
  <c r="Y354" i="2"/>
  <c r="U354" i="2"/>
  <c r="O354" i="2"/>
  <c r="M354" i="2"/>
  <c r="K354" i="2"/>
  <c r="J354" i="2"/>
  <c r="Z350" i="2"/>
  <c r="Y350" i="2"/>
  <c r="U350" i="2"/>
  <c r="O350" i="2"/>
  <c r="M350" i="2"/>
  <c r="K350" i="2"/>
  <c r="J350" i="2"/>
  <c r="Z346" i="2"/>
  <c r="Y346" i="2"/>
  <c r="U346" i="2"/>
  <c r="O346" i="2"/>
  <c r="M346" i="2"/>
  <c r="K346" i="2"/>
  <c r="J346" i="2"/>
  <c r="Z342" i="2"/>
  <c r="Y342" i="2"/>
  <c r="X342" i="2"/>
  <c r="U342" i="2"/>
  <c r="O342" i="2"/>
  <c r="M342" i="2"/>
  <c r="K342" i="2"/>
  <c r="J342" i="2"/>
  <c r="Z338" i="2"/>
  <c r="Y338" i="2"/>
  <c r="X338" i="2"/>
  <c r="U338" i="2"/>
  <c r="O338" i="2"/>
  <c r="M338" i="2"/>
  <c r="K338" i="2"/>
  <c r="J338" i="2"/>
  <c r="Z334" i="2"/>
  <c r="Y334" i="2"/>
  <c r="X334" i="2"/>
  <c r="U334" i="2"/>
  <c r="O334" i="2"/>
  <c r="M334" i="2"/>
  <c r="K334" i="2"/>
  <c r="J334" i="2"/>
  <c r="Z330" i="2"/>
  <c r="Y330" i="2"/>
  <c r="X330" i="2"/>
  <c r="U330" i="2"/>
  <c r="O330" i="2"/>
  <c r="M330" i="2"/>
  <c r="K330" i="2"/>
  <c r="J330" i="2"/>
  <c r="Z326" i="2"/>
  <c r="Y326" i="2"/>
  <c r="X326" i="2"/>
  <c r="U326" i="2"/>
  <c r="O326" i="2"/>
  <c r="M326" i="2"/>
  <c r="K326" i="2"/>
  <c r="J326" i="2"/>
  <c r="Z322" i="2"/>
  <c r="Y322" i="2"/>
  <c r="X322" i="2"/>
  <c r="U322" i="2"/>
  <c r="O322" i="2"/>
  <c r="M322" i="2"/>
  <c r="K322" i="2"/>
  <c r="J322" i="2"/>
  <c r="Z318" i="2"/>
  <c r="Y318" i="2"/>
  <c r="X318" i="2"/>
  <c r="U318" i="2"/>
  <c r="O318" i="2"/>
  <c r="M318" i="2"/>
  <c r="K318" i="2"/>
  <c r="J318" i="2"/>
  <c r="Z314" i="2"/>
  <c r="Y314" i="2"/>
  <c r="X314" i="2"/>
  <c r="U314" i="2"/>
  <c r="O314" i="2"/>
  <c r="M314" i="2"/>
  <c r="K314" i="2"/>
  <c r="J314" i="2"/>
  <c r="Z310" i="2"/>
  <c r="Y310" i="2"/>
  <c r="X310" i="2"/>
  <c r="U310" i="2"/>
  <c r="O310" i="2"/>
  <c r="M310" i="2"/>
  <c r="K310" i="2"/>
  <c r="J310" i="2"/>
  <c r="Z306" i="2"/>
  <c r="Y306" i="2"/>
  <c r="X306" i="2"/>
  <c r="U306" i="2"/>
  <c r="O306" i="2"/>
  <c r="M306" i="2"/>
  <c r="K306" i="2"/>
  <c r="J306" i="2"/>
  <c r="Z302" i="2"/>
  <c r="Y302" i="2"/>
  <c r="X302" i="2"/>
  <c r="U302" i="2"/>
  <c r="O302" i="2"/>
  <c r="M302" i="2"/>
  <c r="K302" i="2"/>
  <c r="J302" i="2"/>
  <c r="Z298" i="2"/>
  <c r="Y298" i="2"/>
  <c r="X298" i="2"/>
  <c r="U298" i="2"/>
  <c r="O298" i="2"/>
  <c r="M298" i="2"/>
  <c r="K298" i="2"/>
  <c r="J298" i="2"/>
  <c r="Z294" i="2"/>
  <c r="Y294" i="2"/>
  <c r="X294" i="2"/>
  <c r="U294" i="2"/>
  <c r="O294" i="2"/>
  <c r="M294" i="2"/>
  <c r="K294" i="2"/>
  <c r="J294" i="2"/>
  <c r="Z290" i="2"/>
  <c r="Y290" i="2"/>
  <c r="X290" i="2"/>
  <c r="U290" i="2"/>
  <c r="O290" i="2"/>
  <c r="M290" i="2"/>
  <c r="K290" i="2"/>
  <c r="J290" i="2"/>
  <c r="Z286" i="2"/>
  <c r="Y286" i="2"/>
  <c r="X286" i="2"/>
  <c r="U286" i="2"/>
  <c r="O286" i="2"/>
  <c r="M286" i="2"/>
  <c r="K286" i="2"/>
  <c r="J286" i="2"/>
  <c r="Z282" i="2"/>
  <c r="Y282" i="2"/>
  <c r="X282" i="2"/>
  <c r="U282" i="2"/>
  <c r="O282" i="2"/>
  <c r="M282" i="2"/>
  <c r="K282" i="2"/>
  <c r="J282" i="2"/>
  <c r="Z278" i="2"/>
  <c r="Y278" i="2"/>
  <c r="X278" i="2"/>
  <c r="U278" i="2"/>
  <c r="O278" i="2"/>
  <c r="M278" i="2"/>
  <c r="K278" i="2"/>
  <c r="J278" i="2"/>
  <c r="Z274" i="2"/>
  <c r="Y274" i="2"/>
  <c r="X274" i="2"/>
  <c r="U274" i="2"/>
  <c r="O274" i="2"/>
  <c r="M274" i="2"/>
  <c r="K274" i="2"/>
  <c r="J274" i="2"/>
  <c r="Z270" i="2"/>
  <c r="Y270" i="2"/>
  <c r="X270" i="2"/>
  <c r="U270" i="2"/>
  <c r="O270" i="2"/>
  <c r="M270" i="2"/>
  <c r="K270" i="2"/>
  <c r="J270" i="2"/>
  <c r="Z266" i="2"/>
  <c r="Y266" i="2"/>
  <c r="X266" i="2"/>
  <c r="U266" i="2"/>
  <c r="O266" i="2"/>
  <c r="M266" i="2"/>
  <c r="K266" i="2"/>
  <c r="J266" i="2"/>
  <c r="Z262" i="2"/>
  <c r="Y262" i="2"/>
  <c r="X262" i="2"/>
  <c r="U262" i="2"/>
  <c r="O262" i="2"/>
  <c r="M262" i="2"/>
  <c r="K262" i="2"/>
  <c r="J262" i="2"/>
  <c r="Z258" i="2"/>
  <c r="Y258" i="2"/>
  <c r="X258" i="2"/>
  <c r="U258" i="2"/>
  <c r="O258" i="2"/>
  <c r="M258" i="2"/>
  <c r="K258" i="2"/>
  <c r="J258" i="2"/>
  <c r="Z254" i="2"/>
  <c r="Y254" i="2"/>
  <c r="X254" i="2"/>
  <c r="U254" i="2"/>
  <c r="O254" i="2"/>
  <c r="M254" i="2"/>
  <c r="K254" i="2"/>
  <c r="J254" i="2"/>
  <c r="Z250" i="2"/>
  <c r="Y250" i="2"/>
  <c r="X250" i="2"/>
  <c r="U250" i="2"/>
  <c r="O250" i="2"/>
  <c r="M250" i="2"/>
  <c r="K250" i="2"/>
  <c r="J250" i="2"/>
  <c r="Z246" i="2"/>
  <c r="Y246" i="2"/>
  <c r="X246" i="2"/>
  <c r="U246" i="2"/>
  <c r="O246" i="2"/>
  <c r="M246" i="2"/>
  <c r="K246" i="2"/>
  <c r="J246" i="2"/>
  <c r="Z242" i="2"/>
  <c r="Y242" i="2"/>
  <c r="X242" i="2"/>
  <c r="U242" i="2"/>
  <c r="O242" i="2"/>
  <c r="M242" i="2"/>
  <c r="K242" i="2"/>
  <c r="J242" i="2"/>
  <c r="Z238" i="2"/>
  <c r="Y238" i="2"/>
  <c r="X238" i="2"/>
  <c r="U238" i="2"/>
  <c r="O238" i="2"/>
  <c r="M238" i="2"/>
  <c r="K238" i="2"/>
  <c r="J238" i="2"/>
  <c r="Z234" i="2"/>
  <c r="Y234" i="2"/>
  <c r="X234" i="2"/>
  <c r="U234" i="2"/>
  <c r="O234" i="2"/>
  <c r="M234" i="2"/>
  <c r="K234" i="2"/>
  <c r="J234" i="2"/>
  <c r="Z230" i="2"/>
  <c r="Y230" i="2"/>
  <c r="X230" i="2"/>
  <c r="U230" i="2"/>
  <c r="O230" i="2"/>
  <c r="M230" i="2"/>
  <c r="K230" i="2"/>
  <c r="J230" i="2"/>
  <c r="Z226" i="2"/>
  <c r="Y226" i="2"/>
  <c r="X226" i="2"/>
  <c r="U226" i="2"/>
  <c r="O226" i="2"/>
  <c r="M226" i="2"/>
  <c r="K226" i="2"/>
  <c r="J226" i="2"/>
  <c r="Z222" i="2"/>
  <c r="Y222" i="2"/>
  <c r="X222" i="2"/>
  <c r="U222" i="2"/>
  <c r="O222" i="2"/>
  <c r="M222" i="2"/>
  <c r="K222" i="2"/>
  <c r="J222" i="2"/>
  <c r="Z218" i="2"/>
  <c r="Y218" i="2"/>
  <c r="X218" i="2"/>
  <c r="U218" i="2"/>
  <c r="O218" i="2"/>
  <c r="M218" i="2"/>
  <c r="K218" i="2"/>
  <c r="J218" i="2"/>
  <c r="Z214" i="2"/>
  <c r="Y214" i="2"/>
  <c r="X214" i="2"/>
  <c r="U214" i="2"/>
  <c r="O214" i="2"/>
  <c r="M214" i="2"/>
  <c r="K214" i="2"/>
  <c r="J214" i="2"/>
  <c r="Z210" i="2"/>
  <c r="Y210" i="2"/>
  <c r="X210" i="2"/>
  <c r="U210" i="2"/>
  <c r="O210" i="2"/>
  <c r="M210" i="2"/>
  <c r="K210" i="2"/>
  <c r="J210" i="2"/>
  <c r="Z206" i="2"/>
  <c r="Y206" i="2"/>
  <c r="X206" i="2"/>
  <c r="U206" i="2"/>
  <c r="O206" i="2"/>
  <c r="M206" i="2"/>
  <c r="K206" i="2"/>
  <c r="J206" i="2"/>
  <c r="Z202" i="2"/>
  <c r="Y202" i="2"/>
  <c r="X202" i="2"/>
  <c r="U202" i="2"/>
  <c r="S202" i="2"/>
  <c r="O202" i="2"/>
  <c r="M202" i="2"/>
  <c r="K202" i="2"/>
  <c r="J202" i="2"/>
  <c r="H202" i="2"/>
  <c r="Z198" i="2"/>
  <c r="Y198" i="2"/>
  <c r="X198" i="2"/>
  <c r="U198" i="2"/>
  <c r="S198" i="2"/>
  <c r="O198" i="2"/>
  <c r="M198" i="2"/>
  <c r="K198" i="2"/>
  <c r="J198" i="2"/>
  <c r="H198" i="2"/>
  <c r="Z194" i="2"/>
  <c r="Y194" i="2"/>
  <c r="X194" i="2"/>
  <c r="U194" i="2"/>
  <c r="S194" i="2"/>
  <c r="O194" i="2"/>
  <c r="M194" i="2"/>
  <c r="K194" i="2"/>
  <c r="J194" i="2"/>
  <c r="H194" i="2"/>
  <c r="Z190" i="2"/>
  <c r="Y190" i="2"/>
  <c r="X190" i="2"/>
  <c r="U190" i="2"/>
  <c r="S190" i="2"/>
  <c r="O190" i="2"/>
  <c r="M190" i="2"/>
  <c r="K190" i="2"/>
  <c r="J190" i="2"/>
  <c r="H190" i="2"/>
  <c r="Z186" i="2"/>
  <c r="Y186" i="2"/>
  <c r="X186" i="2"/>
  <c r="U186" i="2"/>
  <c r="S186" i="2"/>
  <c r="O186" i="2"/>
  <c r="M186" i="2"/>
  <c r="K186" i="2"/>
  <c r="J186" i="2"/>
  <c r="H186" i="2"/>
  <c r="Z182" i="2"/>
  <c r="Y182" i="2"/>
  <c r="X182" i="2"/>
  <c r="U182" i="2"/>
  <c r="S182" i="2"/>
  <c r="O182" i="2"/>
  <c r="M182" i="2"/>
  <c r="K182" i="2"/>
  <c r="J182" i="2"/>
  <c r="H182" i="2"/>
  <c r="Z178" i="2"/>
  <c r="Y178" i="2"/>
  <c r="X178" i="2"/>
  <c r="U178" i="2"/>
  <c r="S178" i="2"/>
  <c r="O178" i="2"/>
  <c r="M178" i="2"/>
  <c r="K178" i="2"/>
  <c r="J178" i="2"/>
  <c r="H178" i="2"/>
  <c r="Z174" i="2"/>
  <c r="Y174" i="2"/>
  <c r="X174" i="2"/>
  <c r="U174" i="2"/>
  <c r="S174" i="2"/>
  <c r="O174" i="2"/>
  <c r="M174" i="2"/>
  <c r="K174" i="2"/>
  <c r="J174" i="2"/>
  <c r="H174" i="2"/>
  <c r="Z170" i="2"/>
  <c r="Y170" i="2"/>
  <c r="X170" i="2"/>
  <c r="U170" i="2"/>
  <c r="S170" i="2"/>
  <c r="O170" i="2"/>
  <c r="M170" i="2"/>
  <c r="K170" i="2"/>
  <c r="J170" i="2"/>
  <c r="H170" i="2"/>
  <c r="Z166" i="2"/>
  <c r="Y166" i="2"/>
  <c r="X166" i="2"/>
  <c r="U166" i="2"/>
  <c r="S166" i="2"/>
  <c r="O166" i="2"/>
  <c r="M166" i="2"/>
  <c r="K166" i="2"/>
  <c r="J166" i="2"/>
  <c r="H166" i="2"/>
  <c r="Z162" i="2"/>
  <c r="Y162" i="2"/>
  <c r="X162" i="2"/>
  <c r="U162" i="2"/>
  <c r="S162" i="2"/>
  <c r="O162" i="2"/>
  <c r="M162" i="2"/>
  <c r="K162" i="2"/>
  <c r="J162" i="2"/>
  <c r="H162" i="2"/>
  <c r="Z158" i="2"/>
  <c r="Y158" i="2"/>
  <c r="X158" i="2"/>
  <c r="U158" i="2"/>
  <c r="S158" i="2"/>
  <c r="O158" i="2"/>
  <c r="M158" i="2"/>
  <c r="K158" i="2"/>
  <c r="J158" i="2"/>
  <c r="H158" i="2"/>
  <c r="Z154" i="2"/>
  <c r="Y154" i="2"/>
  <c r="X154" i="2"/>
  <c r="U154" i="2"/>
  <c r="S154" i="2"/>
  <c r="O154" i="2"/>
  <c r="M154" i="2"/>
  <c r="K154" i="2"/>
  <c r="J154" i="2"/>
  <c r="H154" i="2"/>
  <c r="Z150" i="2"/>
  <c r="Y150" i="2"/>
  <c r="X150" i="2"/>
  <c r="U150" i="2"/>
  <c r="S150" i="2"/>
  <c r="O150" i="2"/>
  <c r="M150" i="2"/>
  <c r="K150" i="2"/>
  <c r="J150" i="2"/>
  <c r="H150" i="2"/>
  <c r="Z146" i="2"/>
  <c r="Y146" i="2"/>
  <c r="X146" i="2"/>
  <c r="U146" i="2"/>
  <c r="S146" i="2"/>
  <c r="O146" i="2"/>
  <c r="M146" i="2"/>
  <c r="K146" i="2"/>
  <c r="J146" i="2"/>
  <c r="H146" i="2"/>
  <c r="Z142" i="2"/>
  <c r="Y142" i="2"/>
  <c r="X142" i="2"/>
  <c r="U142" i="2"/>
  <c r="S142" i="2"/>
  <c r="O142" i="2"/>
  <c r="M142" i="2"/>
  <c r="K142" i="2"/>
  <c r="J142" i="2"/>
  <c r="H142" i="2"/>
  <c r="Z138" i="2"/>
  <c r="Y138" i="2"/>
  <c r="X138" i="2"/>
  <c r="U138" i="2"/>
  <c r="S138" i="2"/>
  <c r="O138" i="2"/>
  <c r="M138" i="2"/>
  <c r="K138" i="2"/>
  <c r="J138" i="2"/>
  <c r="H138" i="2"/>
  <c r="Z134" i="2"/>
  <c r="Y134" i="2"/>
  <c r="X134" i="2"/>
  <c r="U134" i="2"/>
  <c r="S134" i="2"/>
  <c r="O134" i="2"/>
  <c r="M134" i="2"/>
  <c r="K134" i="2"/>
  <c r="J134" i="2"/>
  <c r="H134" i="2"/>
  <c r="Z130" i="2"/>
  <c r="Y130" i="2"/>
  <c r="X130" i="2"/>
  <c r="U130" i="2"/>
  <c r="S130" i="2"/>
  <c r="O130" i="2"/>
  <c r="M130" i="2"/>
  <c r="K130" i="2"/>
  <c r="J130" i="2"/>
  <c r="H130" i="2"/>
  <c r="Z126" i="2"/>
  <c r="Y126" i="2"/>
  <c r="X126" i="2"/>
  <c r="U126" i="2"/>
  <c r="S126" i="2"/>
  <c r="O126" i="2"/>
  <c r="M126" i="2"/>
  <c r="K126" i="2"/>
  <c r="J126" i="2"/>
  <c r="H126" i="2"/>
  <c r="Z122" i="2"/>
  <c r="Y122" i="2"/>
  <c r="X122" i="2"/>
  <c r="U122" i="2"/>
  <c r="S122" i="2"/>
  <c r="O122" i="2"/>
  <c r="M122" i="2"/>
  <c r="K122" i="2"/>
  <c r="J122" i="2"/>
  <c r="H122" i="2"/>
  <c r="Z118" i="2"/>
  <c r="Y118" i="2"/>
  <c r="X118" i="2"/>
  <c r="U118" i="2"/>
  <c r="S118" i="2"/>
  <c r="O118" i="2"/>
  <c r="M118" i="2"/>
  <c r="K118" i="2"/>
  <c r="J118" i="2"/>
  <c r="H118" i="2"/>
  <c r="Z114" i="2"/>
  <c r="Y114" i="2"/>
  <c r="X114" i="2"/>
  <c r="U114" i="2"/>
  <c r="S114" i="2"/>
  <c r="O114" i="2"/>
  <c r="M114" i="2"/>
  <c r="K114" i="2"/>
  <c r="J114" i="2"/>
  <c r="H114" i="2"/>
  <c r="Z110" i="2"/>
  <c r="Y110" i="2"/>
  <c r="X110" i="2"/>
  <c r="U110" i="2"/>
  <c r="S110" i="2"/>
  <c r="O110" i="2"/>
  <c r="M110" i="2"/>
  <c r="K110" i="2"/>
  <c r="J110" i="2"/>
  <c r="H110" i="2"/>
  <c r="Z106" i="2"/>
  <c r="Y106" i="2"/>
  <c r="X106" i="2"/>
  <c r="U106" i="2"/>
  <c r="S106" i="2"/>
  <c r="O106" i="2"/>
  <c r="M106" i="2"/>
  <c r="K106" i="2"/>
  <c r="J106" i="2"/>
  <c r="H106" i="2"/>
  <c r="Z102" i="2"/>
  <c r="Y102" i="2"/>
  <c r="X102" i="2"/>
  <c r="U102" i="2"/>
  <c r="S102" i="2"/>
  <c r="O102" i="2"/>
  <c r="M102" i="2"/>
  <c r="K102" i="2"/>
  <c r="J102" i="2"/>
  <c r="H102" i="2"/>
  <c r="Z98" i="2"/>
  <c r="Y98" i="2"/>
  <c r="X98" i="2"/>
  <c r="U98" i="2"/>
  <c r="S98" i="2"/>
  <c r="O98" i="2"/>
  <c r="M98" i="2"/>
  <c r="K98" i="2"/>
  <c r="J98" i="2"/>
  <c r="H98" i="2"/>
  <c r="Z94" i="2"/>
  <c r="Y94" i="2"/>
  <c r="X94" i="2"/>
  <c r="U94" i="2"/>
  <c r="S94" i="2"/>
  <c r="O94" i="2"/>
  <c r="M94" i="2"/>
  <c r="K94" i="2"/>
  <c r="J94" i="2"/>
  <c r="H94" i="2"/>
  <c r="Z90" i="2"/>
  <c r="Y90" i="2"/>
  <c r="X90" i="2"/>
  <c r="U90" i="2"/>
  <c r="S90" i="2"/>
  <c r="O90" i="2"/>
  <c r="M90" i="2"/>
  <c r="K90" i="2"/>
  <c r="J90" i="2"/>
  <c r="H90" i="2"/>
  <c r="Z86" i="2"/>
  <c r="Y86" i="2"/>
  <c r="X86" i="2"/>
  <c r="U86" i="2"/>
  <c r="S86" i="2"/>
  <c r="O86" i="2"/>
  <c r="M86" i="2"/>
  <c r="K86" i="2"/>
  <c r="J86" i="2"/>
  <c r="H86" i="2"/>
  <c r="Z82" i="2"/>
  <c r="Y82" i="2"/>
  <c r="X82" i="2"/>
  <c r="U82" i="2"/>
  <c r="S82" i="2"/>
  <c r="O82" i="2"/>
  <c r="M82" i="2"/>
  <c r="K82" i="2"/>
  <c r="J82" i="2"/>
  <c r="H82" i="2"/>
  <c r="Z74" i="2"/>
  <c r="Y74" i="2"/>
  <c r="X74" i="2"/>
  <c r="U74" i="2"/>
  <c r="S74" i="2"/>
  <c r="O74" i="2"/>
  <c r="M74" i="2"/>
  <c r="K74" i="2"/>
  <c r="J74" i="2"/>
  <c r="H74" i="2"/>
  <c r="Z70" i="2"/>
  <c r="Y70" i="2"/>
  <c r="X70" i="2"/>
  <c r="U70" i="2"/>
  <c r="S70" i="2"/>
  <c r="O70" i="2"/>
  <c r="M70" i="2"/>
  <c r="K70" i="2"/>
  <c r="J70" i="2"/>
  <c r="H70" i="2"/>
  <c r="Z62" i="2"/>
  <c r="Y62" i="2"/>
  <c r="X62" i="2"/>
  <c r="U62" i="2"/>
  <c r="S62" i="2"/>
  <c r="O62" i="2"/>
  <c r="M62" i="2"/>
  <c r="K62" i="2"/>
  <c r="J62" i="2"/>
  <c r="H62" i="2"/>
  <c r="Z54" i="2"/>
  <c r="Y54" i="2"/>
  <c r="X54" i="2"/>
  <c r="U54" i="2"/>
  <c r="S54" i="2"/>
  <c r="O54" i="2"/>
  <c r="M54" i="2"/>
  <c r="K54" i="2"/>
  <c r="J54" i="2"/>
  <c r="H54" i="2"/>
  <c r="Z46" i="2"/>
  <c r="Y46" i="2"/>
  <c r="X46" i="2"/>
  <c r="U46" i="2"/>
  <c r="S46" i="2"/>
  <c r="O46" i="2"/>
  <c r="M46" i="2"/>
  <c r="K46" i="2"/>
  <c r="J46" i="2"/>
  <c r="H46" i="2"/>
  <c r="Z38" i="2"/>
  <c r="Y38" i="2"/>
  <c r="X38" i="2"/>
  <c r="U38" i="2"/>
  <c r="S38" i="2"/>
  <c r="O38" i="2"/>
  <c r="M38" i="2"/>
  <c r="K38" i="2"/>
  <c r="J38" i="2"/>
  <c r="H38" i="2"/>
  <c r="Z30" i="2"/>
  <c r="Y30" i="2"/>
  <c r="X30" i="2"/>
  <c r="U30" i="2"/>
  <c r="S30" i="2"/>
  <c r="O30" i="2"/>
  <c r="M30" i="2"/>
  <c r="K30" i="2"/>
  <c r="J30" i="2"/>
  <c r="H30" i="2"/>
  <c r="Z22" i="2"/>
  <c r="Y22" i="2"/>
  <c r="X22" i="2"/>
  <c r="U22" i="2"/>
  <c r="S22" i="2"/>
  <c r="O22" i="2"/>
  <c r="M22" i="2"/>
  <c r="K22" i="2"/>
  <c r="J22" i="2"/>
  <c r="H22" i="2"/>
  <c r="Z6" i="2"/>
  <c r="Y6" i="2"/>
  <c r="X6" i="2"/>
  <c r="U6" i="2"/>
  <c r="S6" i="2"/>
  <c r="O6" i="2"/>
  <c r="M6" i="2"/>
  <c r="K6" i="2"/>
  <c r="J6" i="2"/>
  <c r="H6" i="2"/>
  <c r="Z78" i="2"/>
  <c r="Y78" i="2"/>
  <c r="X78" i="2"/>
  <c r="U78" i="2"/>
  <c r="S78" i="2"/>
  <c r="O78" i="2"/>
  <c r="M78" i="2"/>
  <c r="K78" i="2"/>
  <c r="J78" i="2"/>
  <c r="H78" i="2"/>
  <c r="Z66" i="2"/>
  <c r="Y66" i="2"/>
  <c r="X66" i="2"/>
  <c r="U66" i="2"/>
  <c r="S66" i="2"/>
  <c r="O66" i="2"/>
  <c r="M66" i="2"/>
  <c r="K66" i="2"/>
  <c r="J66" i="2"/>
  <c r="H66" i="2"/>
  <c r="Z58" i="2"/>
  <c r="Y58" i="2"/>
  <c r="X58" i="2"/>
  <c r="U58" i="2"/>
  <c r="S58" i="2"/>
  <c r="O58" i="2"/>
  <c r="M58" i="2"/>
  <c r="K58" i="2"/>
  <c r="J58" i="2"/>
  <c r="H58" i="2"/>
  <c r="Z50" i="2"/>
  <c r="Y50" i="2"/>
  <c r="X50" i="2"/>
  <c r="U50" i="2"/>
  <c r="S50" i="2"/>
  <c r="O50" i="2"/>
  <c r="M50" i="2"/>
  <c r="K50" i="2"/>
  <c r="J50" i="2"/>
  <c r="H50" i="2"/>
  <c r="Z42" i="2"/>
  <c r="Y42" i="2"/>
  <c r="X42" i="2"/>
  <c r="U42" i="2"/>
  <c r="S42" i="2"/>
  <c r="O42" i="2"/>
  <c r="M42" i="2"/>
  <c r="K42" i="2"/>
  <c r="J42" i="2"/>
  <c r="H42" i="2"/>
  <c r="Z34" i="2"/>
  <c r="Y34" i="2"/>
  <c r="X34" i="2"/>
  <c r="U34" i="2"/>
  <c r="S34" i="2"/>
  <c r="O34" i="2"/>
  <c r="M34" i="2"/>
  <c r="K34" i="2"/>
  <c r="J34" i="2"/>
  <c r="H34" i="2"/>
  <c r="Z26" i="2"/>
  <c r="Y26" i="2"/>
  <c r="X26" i="2"/>
  <c r="U26" i="2"/>
  <c r="S26" i="2"/>
  <c r="O26" i="2"/>
  <c r="M26" i="2"/>
  <c r="K26" i="2"/>
  <c r="J26" i="2"/>
  <c r="H26" i="2"/>
  <c r="Z18" i="2"/>
  <c r="Y18" i="2"/>
  <c r="X18" i="2"/>
  <c r="U18" i="2"/>
  <c r="S18" i="2"/>
  <c r="O18" i="2"/>
  <c r="M18" i="2"/>
  <c r="K18" i="2"/>
  <c r="J18" i="2"/>
  <c r="H18" i="2"/>
  <c r="Z10" i="2"/>
  <c r="Y10" i="2"/>
  <c r="X10" i="2"/>
  <c r="U10" i="2"/>
  <c r="S10" i="2"/>
  <c r="O10" i="2"/>
  <c r="M10" i="2"/>
  <c r="K10" i="2"/>
  <c r="J10" i="2"/>
  <c r="H10" i="2"/>
  <c r="F482" i="2"/>
  <c r="F478" i="2"/>
  <c r="F474" i="2"/>
  <c r="F470" i="2"/>
  <c r="F466" i="2"/>
  <c r="F462" i="2"/>
  <c r="F458" i="2"/>
  <c r="F454" i="2"/>
  <c r="F450" i="2"/>
  <c r="F446" i="2"/>
  <c r="F442" i="2"/>
  <c r="F438" i="2"/>
  <c r="F434" i="2"/>
  <c r="F430" i="2"/>
  <c r="F426" i="2"/>
  <c r="F422" i="2"/>
  <c r="F418" i="2"/>
  <c r="F414" i="2"/>
  <c r="F410" i="2"/>
  <c r="F406" i="2"/>
  <c r="F402" i="2"/>
  <c r="F398" i="2"/>
  <c r="F394" i="2"/>
  <c r="F390" i="2"/>
  <c r="F386" i="2"/>
  <c r="F382" i="2"/>
  <c r="F378" i="2"/>
  <c r="F374" i="2"/>
  <c r="F370" i="2"/>
  <c r="F366" i="2"/>
  <c r="F362" i="2"/>
  <c r="F358" i="2"/>
  <c r="F354" i="2"/>
  <c r="F350" i="2"/>
  <c r="F346" i="2"/>
  <c r="F342" i="2"/>
  <c r="F338" i="2"/>
  <c r="F334" i="2"/>
  <c r="F330" i="2"/>
  <c r="F326" i="2"/>
  <c r="F322" i="2"/>
  <c r="F318" i="2"/>
  <c r="F314" i="2"/>
  <c r="F310" i="2"/>
  <c r="F306" i="2"/>
  <c r="F302" i="2"/>
  <c r="F298" i="2"/>
  <c r="F294" i="2"/>
  <c r="F290" i="2"/>
  <c r="F286" i="2"/>
  <c r="F282" i="2"/>
  <c r="F278" i="2"/>
  <c r="F274" i="2"/>
  <c r="F270" i="2"/>
  <c r="F266" i="2"/>
  <c r="F262" i="2"/>
  <c r="F258" i="2"/>
  <c r="F254" i="2"/>
  <c r="F250" i="2"/>
  <c r="F246" i="2"/>
  <c r="F242" i="2"/>
  <c r="F238" i="2"/>
  <c r="F234" i="2"/>
  <c r="F230" i="2"/>
  <c r="F226" i="2"/>
  <c r="F222" i="2"/>
  <c r="F218" i="2"/>
  <c r="F214" i="2"/>
  <c r="F210" i="2"/>
  <c r="F206" i="2"/>
  <c r="F202" i="2"/>
  <c r="F198" i="2"/>
  <c r="F194" i="2"/>
  <c r="F190" i="2"/>
  <c r="F186" i="2"/>
  <c r="F182" i="2"/>
  <c r="F178" i="2"/>
  <c r="F174" i="2"/>
  <c r="F170" i="2"/>
  <c r="F166" i="2"/>
  <c r="F162" i="2"/>
  <c r="F158" i="2"/>
  <c r="F154" i="2"/>
  <c r="F150" i="2"/>
  <c r="F146" i="2"/>
  <c r="F142" i="2"/>
  <c r="F138" i="2"/>
  <c r="F134" i="2"/>
  <c r="F130" i="2"/>
  <c r="F126" i="2"/>
  <c r="F122" i="2"/>
  <c r="F118" i="2"/>
  <c r="F114" i="2"/>
  <c r="F110" i="2"/>
  <c r="F106" i="2"/>
  <c r="F102" i="2"/>
  <c r="F98" i="2"/>
  <c r="F94" i="2"/>
  <c r="F90" i="2"/>
  <c r="F86" i="2"/>
  <c r="F82" i="2"/>
  <c r="F78" i="2"/>
  <c r="F74" i="2"/>
  <c r="F70" i="2"/>
  <c r="F66" i="2"/>
  <c r="F62" i="2"/>
  <c r="F58" i="2"/>
  <c r="F54" i="2"/>
  <c r="F50" i="2"/>
  <c r="F46" i="2"/>
  <c r="F42" i="2"/>
  <c r="F38" i="2"/>
  <c r="F34" i="2"/>
  <c r="F30" i="2"/>
  <c r="F26" i="2"/>
  <c r="F22" i="2"/>
  <c r="F18" i="2"/>
  <c r="F10" i="2"/>
  <c r="F6" i="2"/>
  <c r="H482" i="2"/>
  <c r="H478" i="2"/>
  <c r="H474" i="2"/>
  <c r="H470" i="2"/>
  <c r="H466" i="2"/>
  <c r="H462" i="2"/>
  <c r="H458" i="2"/>
  <c r="H454" i="2"/>
  <c r="H450" i="2"/>
  <c r="H446" i="2"/>
  <c r="H442" i="2"/>
  <c r="H438" i="2"/>
  <c r="H434" i="2"/>
  <c r="H430" i="2"/>
  <c r="H426" i="2"/>
  <c r="H422" i="2"/>
  <c r="H418" i="2"/>
  <c r="H414" i="2"/>
  <c r="H410" i="2"/>
  <c r="H406" i="2"/>
  <c r="H402" i="2"/>
  <c r="H398" i="2"/>
  <c r="H394" i="2"/>
  <c r="H390" i="2"/>
  <c r="H386" i="2"/>
  <c r="H382" i="2"/>
  <c r="H378" i="2"/>
  <c r="H374" i="2"/>
  <c r="H370" i="2"/>
  <c r="H366" i="2"/>
  <c r="H362" i="2"/>
  <c r="H358" i="2"/>
  <c r="H354" i="2"/>
  <c r="H350" i="2"/>
  <c r="H346" i="2"/>
  <c r="H342" i="2"/>
  <c r="H338" i="2"/>
  <c r="H334" i="2"/>
  <c r="H330" i="2"/>
  <c r="H326" i="2"/>
  <c r="H322" i="2"/>
  <c r="H318" i="2"/>
  <c r="H314" i="2"/>
  <c r="H310" i="2"/>
  <c r="H306" i="2"/>
  <c r="H302" i="2"/>
  <c r="H298" i="2"/>
  <c r="H294" i="2"/>
  <c r="H290" i="2"/>
  <c r="H286" i="2"/>
  <c r="H282" i="2"/>
  <c r="H278" i="2"/>
  <c r="H274" i="2"/>
  <c r="H270" i="2"/>
  <c r="H266" i="2"/>
  <c r="H262" i="2"/>
  <c r="H258" i="2"/>
  <c r="H254" i="2"/>
  <c r="H250" i="2"/>
  <c r="H246" i="2"/>
  <c r="H242" i="2"/>
  <c r="H238" i="2"/>
  <c r="H234" i="2"/>
  <c r="H230" i="2"/>
  <c r="H226" i="2"/>
  <c r="H222" i="2"/>
  <c r="H218" i="2"/>
  <c r="H214" i="2"/>
  <c r="H210" i="2"/>
  <c r="H206" i="2"/>
  <c r="Z14" i="2"/>
  <c r="Y14" i="2"/>
  <c r="X14" i="2"/>
  <c r="U14" i="2"/>
  <c r="S14" i="2"/>
  <c r="O14" i="2"/>
  <c r="M14" i="2"/>
  <c r="K14" i="2"/>
  <c r="J14" i="2"/>
  <c r="H14" i="2"/>
  <c r="I482" i="2"/>
  <c r="I478" i="2"/>
  <c r="I474" i="2"/>
  <c r="I470" i="2"/>
  <c r="I466" i="2"/>
  <c r="I462" i="2"/>
  <c r="I458" i="2"/>
  <c r="I454" i="2"/>
  <c r="I450" i="2"/>
  <c r="I446" i="2"/>
  <c r="I442" i="2"/>
  <c r="I438" i="2"/>
  <c r="I434" i="2"/>
  <c r="I430" i="2"/>
  <c r="I426" i="2"/>
  <c r="I422" i="2"/>
  <c r="I418" i="2"/>
  <c r="I414" i="2"/>
  <c r="I410" i="2"/>
  <c r="I406" i="2"/>
  <c r="I402" i="2"/>
  <c r="I398" i="2"/>
  <c r="I394" i="2"/>
  <c r="I390" i="2"/>
  <c r="I386" i="2"/>
  <c r="I382" i="2"/>
  <c r="I378" i="2"/>
  <c r="I374" i="2"/>
  <c r="I370" i="2"/>
  <c r="I366" i="2"/>
  <c r="I362" i="2"/>
  <c r="I358" i="2"/>
  <c r="I354" i="2"/>
  <c r="I350" i="2"/>
  <c r="I346" i="2"/>
  <c r="I342" i="2"/>
  <c r="I338" i="2"/>
  <c r="I334" i="2"/>
  <c r="I330" i="2"/>
  <c r="I326" i="2"/>
  <c r="I322" i="2"/>
  <c r="I318" i="2"/>
  <c r="I314" i="2"/>
  <c r="I310" i="2"/>
  <c r="I306" i="2"/>
  <c r="I302" i="2"/>
  <c r="I298" i="2"/>
  <c r="I294" i="2"/>
  <c r="I290" i="2"/>
  <c r="I286" i="2"/>
  <c r="I282" i="2"/>
  <c r="I278" i="2"/>
  <c r="I274" i="2"/>
  <c r="I270" i="2"/>
  <c r="I266" i="2"/>
  <c r="I262" i="2"/>
  <c r="I258" i="2"/>
  <c r="I254" i="2"/>
  <c r="I250" i="2"/>
  <c r="I246" i="2"/>
  <c r="I242" i="2"/>
  <c r="I238" i="2"/>
  <c r="I234" i="2"/>
  <c r="I230" i="2"/>
  <c r="I226" i="2"/>
  <c r="I222" i="2"/>
  <c r="I218" i="2"/>
  <c r="I214" i="2"/>
  <c r="I210" i="2"/>
  <c r="I206" i="2"/>
  <c r="I202" i="2"/>
  <c r="I198" i="2"/>
  <c r="I194" i="2"/>
  <c r="I190" i="2"/>
  <c r="I186" i="2"/>
  <c r="I182" i="2"/>
  <c r="I178" i="2"/>
  <c r="I174" i="2"/>
  <c r="I170" i="2"/>
  <c r="I166" i="2"/>
  <c r="I162" i="2"/>
  <c r="I158" i="2"/>
  <c r="I154" i="2"/>
  <c r="I150" i="2"/>
  <c r="I146" i="2"/>
  <c r="I142" i="2"/>
  <c r="I138" i="2"/>
  <c r="I134" i="2"/>
  <c r="I130" i="2"/>
  <c r="I126" i="2"/>
  <c r="I122" i="2"/>
  <c r="I118" i="2"/>
  <c r="I114" i="2"/>
  <c r="I110" i="2"/>
  <c r="I106" i="2"/>
  <c r="I102" i="2"/>
  <c r="I98" i="2"/>
  <c r="I94" i="2"/>
  <c r="I90" i="2"/>
  <c r="I86" i="2"/>
  <c r="I82" i="2"/>
  <c r="I78" i="2"/>
  <c r="I74" i="2"/>
  <c r="I70" i="2"/>
  <c r="I66" i="2"/>
  <c r="I62" i="2"/>
  <c r="I58" i="2"/>
  <c r="I54" i="2"/>
  <c r="I50" i="2"/>
  <c r="I46" i="2"/>
  <c r="I42" i="2"/>
  <c r="I38" i="2"/>
  <c r="I34" i="2"/>
  <c r="I30" i="2"/>
  <c r="I26" i="2"/>
  <c r="I22" i="2"/>
  <c r="I18" i="2"/>
  <c r="I14" i="2"/>
  <c r="I10" i="2"/>
  <c r="I6" i="2"/>
  <c r="AA12" i="2"/>
  <c r="AA23" i="2"/>
  <c r="AA31" i="2"/>
  <c r="AA39" i="2"/>
  <c r="AA47" i="2"/>
  <c r="AA55" i="2"/>
  <c r="AA63" i="2"/>
  <c r="AA71" i="2"/>
  <c r="AA79" i="2"/>
  <c r="AA87" i="2"/>
  <c r="AA95" i="2"/>
  <c r="AA103" i="2"/>
  <c r="AA108" i="2"/>
  <c r="AA112" i="2"/>
  <c r="AA116" i="2"/>
  <c r="AA120" i="2"/>
  <c r="AA124" i="2"/>
  <c r="AA128" i="2"/>
  <c r="AA132" i="2"/>
  <c r="AA136" i="2"/>
  <c r="AA140" i="2"/>
  <c r="AA144" i="2"/>
  <c r="AA148" i="2"/>
  <c r="AA152" i="2"/>
  <c r="AA156" i="2"/>
  <c r="AA160" i="2"/>
  <c r="AA164" i="2"/>
  <c r="AA168" i="2"/>
  <c r="AA172" i="2"/>
  <c r="AA176" i="2"/>
  <c r="AA180" i="2"/>
  <c r="AA184" i="2"/>
  <c r="AA188" i="2"/>
  <c r="AA192" i="2"/>
  <c r="AA196" i="2"/>
  <c r="AA200" i="2"/>
  <c r="AA204" i="2"/>
  <c r="AA208" i="2"/>
  <c r="AA212" i="2"/>
  <c r="AA216" i="2"/>
  <c r="AA220" i="2"/>
  <c r="AA224" i="2"/>
  <c r="AA228" i="2"/>
  <c r="AA232" i="2"/>
  <c r="AA236" i="2"/>
  <c r="AA240" i="2"/>
  <c r="AA244" i="2"/>
  <c r="AA248" i="2"/>
  <c r="AA252" i="2"/>
  <c r="AA256" i="2"/>
  <c r="AA260" i="2"/>
  <c r="AA264" i="2"/>
  <c r="AA268" i="2"/>
  <c r="AA272" i="2"/>
  <c r="AA276" i="2"/>
  <c r="AA280" i="2"/>
  <c r="AA284" i="2"/>
  <c r="AA288" i="2"/>
  <c r="AA292" i="2"/>
  <c r="AA296" i="2"/>
  <c r="AA300" i="2"/>
  <c r="AA304" i="2"/>
  <c r="AA308" i="2"/>
  <c r="AA312" i="2"/>
  <c r="AA316" i="2"/>
  <c r="AA320" i="2"/>
  <c r="AA324" i="2"/>
  <c r="AA328" i="2"/>
  <c r="AA332" i="2"/>
  <c r="AA336" i="2"/>
  <c r="AA340" i="2"/>
  <c r="AA344" i="2"/>
  <c r="AA348" i="2"/>
  <c r="AA352" i="2"/>
  <c r="AA356" i="2"/>
  <c r="AA360" i="2"/>
  <c r="AA364" i="2"/>
  <c r="AA368" i="2"/>
  <c r="AA372" i="2"/>
  <c r="AA376" i="2"/>
  <c r="AA380" i="2"/>
  <c r="AA384" i="2"/>
  <c r="AA388" i="2"/>
  <c r="AA392" i="2"/>
  <c r="AA396" i="2"/>
  <c r="AA14" i="2"/>
  <c r="AA24" i="2"/>
  <c r="AA32" i="2"/>
  <c r="AA40" i="2"/>
  <c r="AA48" i="2"/>
  <c r="AA56" i="2"/>
  <c r="AA64" i="2"/>
  <c r="AA72" i="2"/>
  <c r="AA80" i="2"/>
  <c r="AA88" i="2"/>
  <c r="AA96" i="2"/>
  <c r="AA104" i="2"/>
  <c r="AA109" i="2"/>
  <c r="AA113" i="2"/>
  <c r="AA117" i="2"/>
  <c r="AA121" i="2"/>
  <c r="AA125" i="2"/>
  <c r="AA129" i="2"/>
  <c r="AA133" i="2"/>
  <c r="AA137" i="2"/>
  <c r="AA141" i="2"/>
  <c r="AA145" i="2"/>
  <c r="AA149" i="2"/>
  <c r="AA153" i="2"/>
  <c r="AA157" i="2"/>
  <c r="AA161" i="2"/>
  <c r="AA165" i="2"/>
  <c r="AA169" i="2"/>
  <c r="AA173" i="2"/>
  <c r="AA177" i="2"/>
  <c r="AA181" i="2"/>
  <c r="AA185" i="2"/>
  <c r="AA189" i="2"/>
  <c r="AA193" i="2"/>
  <c r="AA197" i="2"/>
  <c r="AA201" i="2"/>
  <c r="AA205" i="2"/>
  <c r="AA209" i="2"/>
  <c r="AA213" i="2"/>
  <c r="AA217" i="2"/>
  <c r="AA221" i="2"/>
  <c r="AA225" i="2"/>
  <c r="AA229" i="2"/>
  <c r="AA233" i="2"/>
  <c r="AA237" i="2"/>
  <c r="AA241" i="2"/>
  <c r="AA245" i="2"/>
  <c r="AA249" i="2"/>
  <c r="AA253" i="2"/>
  <c r="AA257" i="2"/>
  <c r="AA261" i="2"/>
  <c r="AA265" i="2"/>
  <c r="AA269" i="2"/>
  <c r="AA273" i="2"/>
  <c r="AA277" i="2"/>
  <c r="AA281" i="2"/>
  <c r="AA285" i="2"/>
  <c r="AA289" i="2"/>
  <c r="AA293" i="2"/>
  <c r="AA297" i="2"/>
  <c r="AA301" i="2"/>
  <c r="AA305" i="2"/>
  <c r="AA309" i="2"/>
  <c r="AA313" i="2"/>
  <c r="AA317" i="2"/>
  <c r="AA321" i="2"/>
  <c r="AA325" i="2"/>
  <c r="AA329" i="2"/>
  <c r="AA333" i="2"/>
  <c r="AA337" i="2"/>
  <c r="AA341" i="2"/>
  <c r="AA345" i="2"/>
  <c r="AA349" i="2"/>
  <c r="AA353" i="2"/>
  <c r="AA357" i="2"/>
  <c r="AA361" i="2"/>
  <c r="AA365" i="2"/>
  <c r="AA369" i="2"/>
  <c r="AA373" i="2"/>
  <c r="AA377" i="2"/>
  <c r="AA381" i="2"/>
  <c r="AA385" i="2"/>
  <c r="AA389" i="2"/>
  <c r="AA393" i="2"/>
  <c r="AA7" i="2"/>
  <c r="AA18" i="2"/>
  <c r="AA27" i="2"/>
  <c r="AA35" i="2"/>
  <c r="AA43" i="2"/>
  <c r="AA51" i="2"/>
  <c r="AA59" i="2"/>
  <c r="AA67" i="2"/>
  <c r="AA75" i="2"/>
  <c r="AA83" i="2"/>
  <c r="AA91" i="2"/>
  <c r="AA99" i="2"/>
  <c r="AA106" i="2"/>
  <c r="AA110" i="2"/>
  <c r="AA114" i="2"/>
  <c r="AA118" i="2"/>
  <c r="AA122" i="2"/>
  <c r="AA126" i="2"/>
  <c r="AA130" i="2"/>
  <c r="AA134" i="2"/>
  <c r="AA138" i="2"/>
  <c r="AA142" i="2"/>
  <c r="AA146" i="2"/>
  <c r="AA150" i="2"/>
  <c r="AA154" i="2"/>
  <c r="AA158" i="2"/>
  <c r="AA162" i="2"/>
  <c r="AA166" i="2"/>
  <c r="AA170" i="2"/>
  <c r="AA174" i="2"/>
  <c r="AA178" i="2"/>
  <c r="AA182" i="2"/>
  <c r="AA186" i="2"/>
  <c r="AA190" i="2"/>
  <c r="AA194" i="2"/>
  <c r="AA198" i="2"/>
  <c r="AA202" i="2"/>
  <c r="AA206" i="2"/>
  <c r="AA210" i="2"/>
  <c r="AA214" i="2"/>
  <c r="AA218" i="2"/>
  <c r="AA222" i="2"/>
  <c r="AA226" i="2"/>
  <c r="AA230" i="2"/>
  <c r="AA234" i="2"/>
  <c r="AA238" i="2"/>
  <c r="AA242" i="2"/>
  <c r="AA246" i="2"/>
  <c r="AA250" i="2"/>
  <c r="AA254" i="2"/>
  <c r="AA258" i="2"/>
  <c r="AA262" i="2"/>
  <c r="AA266" i="2"/>
  <c r="AA270" i="2"/>
  <c r="AA274" i="2"/>
  <c r="AA278" i="2"/>
  <c r="AA282" i="2"/>
  <c r="AA286" i="2"/>
  <c r="AA290" i="2"/>
  <c r="AA294" i="2"/>
  <c r="AA298" i="2"/>
  <c r="AA302" i="2"/>
  <c r="AA306" i="2"/>
  <c r="AA310" i="2"/>
  <c r="AA314" i="2"/>
  <c r="AA318" i="2"/>
  <c r="AA322" i="2"/>
  <c r="AA326" i="2"/>
  <c r="AA330" i="2"/>
  <c r="AA334" i="2"/>
  <c r="AA338" i="2"/>
  <c r="AA342" i="2"/>
  <c r="AA346" i="2"/>
  <c r="AA350" i="2"/>
  <c r="AA354" i="2"/>
  <c r="AA358" i="2"/>
  <c r="AA362" i="2"/>
  <c r="AA366" i="2"/>
  <c r="AA370" i="2"/>
  <c r="AA374" i="2"/>
  <c r="AA378" i="2"/>
  <c r="AA382" i="2"/>
  <c r="AA386" i="2"/>
  <c r="AA390" i="2"/>
  <c r="AA483" i="2"/>
  <c r="AA479" i="2"/>
  <c r="AA475" i="2"/>
  <c r="AA471" i="2"/>
  <c r="AA467" i="2"/>
  <c r="AA463" i="2"/>
  <c r="AA459" i="2"/>
  <c r="AA455" i="2"/>
  <c r="AA451" i="2"/>
  <c r="AA447" i="2"/>
  <c r="AA443" i="2"/>
  <c r="AA439" i="2"/>
  <c r="AA435" i="2"/>
  <c r="AA431" i="2"/>
  <c r="AA427" i="2"/>
  <c r="AA423" i="2"/>
  <c r="AA419" i="2"/>
  <c r="AA415" i="2"/>
  <c r="AA411" i="2"/>
  <c r="AA407" i="2"/>
  <c r="AA403" i="2"/>
  <c r="AA399" i="2"/>
  <c r="AA394" i="2"/>
  <c r="AA379" i="2"/>
  <c r="AA363" i="2"/>
  <c r="AA347" i="2"/>
  <c r="AA331" i="2"/>
  <c r="AA315" i="2"/>
  <c r="AA299" i="2"/>
  <c r="AA267" i="2"/>
  <c r="AA251" i="2"/>
  <c r="AA235" i="2"/>
  <c r="AA219" i="2"/>
  <c r="AA203" i="2"/>
  <c r="AA187" i="2"/>
  <c r="AA171" i="2"/>
  <c r="AA155" i="2"/>
  <c r="AA139" i="2"/>
  <c r="AA123" i="2"/>
  <c r="AA107" i="2"/>
  <c r="AA76" i="2"/>
  <c r="AA44" i="2"/>
  <c r="AA8" i="2"/>
  <c r="AA482" i="2"/>
  <c r="AA478" i="2"/>
  <c r="AA474" i="2"/>
  <c r="AA470" i="2"/>
  <c r="AA462" i="2"/>
  <c r="AA458" i="2"/>
  <c r="AA454" i="2"/>
  <c r="AA450" i="2"/>
  <c r="AA446" i="2"/>
  <c r="AA442" i="2"/>
  <c r="AA438" i="2"/>
  <c r="AA434" i="2"/>
  <c r="AA430" i="2"/>
  <c r="AA426" i="2"/>
  <c r="AA422" i="2"/>
  <c r="AA418" i="2"/>
  <c r="AA414" i="2"/>
  <c r="AA410" i="2"/>
  <c r="AA406" i="2"/>
  <c r="AA402" i="2"/>
  <c r="AA398" i="2"/>
  <c r="AA391" i="2"/>
  <c r="AA375" i="2"/>
  <c r="AA359" i="2"/>
  <c r="AA343" i="2"/>
  <c r="AA327" i="2"/>
  <c r="AA311" i="2"/>
  <c r="AA295" i="2"/>
  <c r="AA279" i="2"/>
  <c r="AA263" i="2"/>
  <c r="AA247" i="2"/>
  <c r="AA231" i="2"/>
  <c r="AA215" i="2"/>
  <c r="AA199" i="2"/>
  <c r="AA183" i="2"/>
  <c r="AA167" i="2"/>
  <c r="AA151" i="2"/>
  <c r="AA135" i="2"/>
  <c r="AA119" i="2"/>
  <c r="AA100" i="2"/>
  <c r="AA68" i="2"/>
  <c r="AA36" i="2"/>
  <c r="AA481" i="2"/>
  <c r="AA477" i="2"/>
  <c r="AA473" i="2"/>
  <c r="AA469" i="2"/>
  <c r="AA465" i="2"/>
  <c r="AA461" i="2"/>
  <c r="AA457" i="2"/>
  <c r="AA453" i="2"/>
  <c r="AA449" i="2"/>
  <c r="AA445" i="2"/>
  <c r="AA441" i="2"/>
  <c r="AA437" i="2"/>
  <c r="AA433" i="2"/>
  <c r="AA429" i="2"/>
  <c r="AA425" i="2"/>
  <c r="AA421" i="2"/>
  <c r="AA417" i="2"/>
  <c r="AA413" i="2"/>
  <c r="AA409" i="2"/>
  <c r="AA405" i="2"/>
  <c r="AA401" i="2"/>
  <c r="AA397" i="2"/>
  <c r="AA387" i="2"/>
  <c r="AA371" i="2"/>
  <c r="AA355" i="2"/>
  <c r="AA339" i="2"/>
  <c r="AA323" i="2"/>
  <c r="AA307" i="2"/>
  <c r="AA291" i="2"/>
  <c r="AA275" i="2"/>
  <c r="AA259" i="2"/>
  <c r="AA243" i="2"/>
  <c r="AA227" i="2"/>
  <c r="AA211" i="2"/>
  <c r="AA195" i="2"/>
  <c r="AA179" i="2"/>
  <c r="AA163" i="2"/>
  <c r="AA147" i="2"/>
  <c r="AA131" i="2"/>
  <c r="AA115" i="2"/>
  <c r="AA92" i="2"/>
  <c r="AA60" i="2"/>
  <c r="AA28" i="2"/>
  <c r="AA10" i="2"/>
  <c r="AA102" i="2"/>
  <c r="AA98" i="2"/>
  <c r="AA94" i="2"/>
  <c r="AA90" i="2"/>
  <c r="AA86" i="2"/>
  <c r="AA82" i="2"/>
  <c r="AA78" i="2"/>
  <c r="AA74" i="2"/>
  <c r="AA70" i="2"/>
  <c r="AA66" i="2"/>
  <c r="AA62" i="2"/>
  <c r="AA58" i="2"/>
  <c r="AA54" i="2"/>
  <c r="AA50" i="2"/>
  <c r="AA46" i="2"/>
  <c r="AA42" i="2"/>
  <c r="AA38" i="2"/>
  <c r="AA34" i="2"/>
  <c r="AA30" i="2"/>
  <c r="AA26" i="2"/>
  <c r="AA22" i="2"/>
  <c r="AA16" i="2"/>
  <c r="AA11" i="2"/>
  <c r="AA6" i="2"/>
  <c r="AA105" i="2"/>
  <c r="AA101" i="2"/>
  <c r="AA97" i="2"/>
  <c r="AA93" i="2"/>
  <c r="AA89" i="2"/>
  <c r="AA85" i="2"/>
  <c r="AA81" i="2"/>
  <c r="AA77" i="2"/>
  <c r="AA73" i="2"/>
  <c r="AA69" i="2"/>
  <c r="AA65" i="2"/>
  <c r="AA61" i="2"/>
  <c r="AA57" i="2"/>
  <c r="AA53" i="2"/>
  <c r="AA49" i="2"/>
  <c r="AA45" i="2"/>
  <c r="AA41" i="2"/>
  <c r="AA37" i="2"/>
  <c r="AA33" i="2"/>
  <c r="AA29" i="2"/>
  <c r="AA25" i="2"/>
  <c r="AA20" i="2"/>
  <c r="AA15" i="2"/>
  <c r="AA3" i="2"/>
  <c r="AA21" i="2"/>
  <c r="AA17" i="2"/>
  <c r="AA13" i="2"/>
  <c r="AA9" i="2"/>
  <c r="AA5" i="2"/>
  <c r="AA4" i="2"/>
  <c r="C28" i="20"/>
  <c r="C23" i="20"/>
  <c r="C29" i="20" s="1"/>
  <c r="C22" i="20"/>
  <c r="C19" i="20"/>
  <c r="C25" i="20" s="1"/>
  <c r="C18" i="20"/>
  <c r="C24" i="20" s="1"/>
  <c r="C17" i="20"/>
  <c r="C16" i="20"/>
  <c r="C15" i="20"/>
  <c r="C21" i="20" s="1"/>
  <c r="C27" i="20" s="1"/>
  <c r="C14" i="20"/>
  <c r="C20" i="20" s="1"/>
  <c r="C26" i="20" s="1"/>
  <c r="C13" i="20"/>
  <c r="C12" i="20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AD432" i="2" l="1"/>
  <c r="AB432" i="2"/>
  <c r="AC432" i="2"/>
  <c r="AD448" i="2"/>
  <c r="AB448" i="2"/>
  <c r="AC448" i="2"/>
  <c r="AB464" i="2"/>
  <c r="AC464" i="2"/>
  <c r="AD464" i="2"/>
  <c r="AB472" i="2"/>
  <c r="AC472" i="2"/>
  <c r="AD472" i="2"/>
  <c r="AB480" i="2"/>
  <c r="AC480" i="2"/>
  <c r="AD480" i="2"/>
  <c r="AD422" i="2"/>
  <c r="AB422" i="2"/>
  <c r="AC422" i="2"/>
  <c r="AD438" i="2"/>
  <c r="AB438" i="2"/>
  <c r="AC438" i="2"/>
  <c r="AD450" i="2"/>
  <c r="AB450" i="2"/>
  <c r="AC450" i="2"/>
  <c r="AD466" i="2"/>
  <c r="AB466" i="2"/>
  <c r="AC466" i="2"/>
  <c r="AD482" i="2"/>
  <c r="AB482" i="2"/>
  <c r="AC482" i="2"/>
  <c r="AC483" i="2"/>
  <c r="AD483" i="2"/>
  <c r="AB483" i="2"/>
  <c r="AD428" i="2"/>
  <c r="AB428" i="2"/>
  <c r="AC428" i="2"/>
  <c r="AD444" i="2"/>
  <c r="AB444" i="2"/>
  <c r="AC444" i="2"/>
  <c r="AB460" i="2"/>
  <c r="AC460" i="2"/>
  <c r="AD460" i="2"/>
  <c r="AB421" i="2"/>
  <c r="AD421" i="2"/>
  <c r="AC421" i="2"/>
  <c r="AD429" i="2"/>
  <c r="AB429" i="2"/>
  <c r="AC429" i="2"/>
  <c r="AB437" i="2"/>
  <c r="AD437" i="2"/>
  <c r="AC437" i="2"/>
  <c r="AD445" i="2"/>
  <c r="AB445" i="2"/>
  <c r="AC445" i="2"/>
  <c r="AB453" i="2"/>
  <c r="AC453" i="2"/>
  <c r="AD453" i="2"/>
  <c r="AB461" i="2"/>
  <c r="AC461" i="2"/>
  <c r="AD461" i="2"/>
  <c r="AD418" i="2"/>
  <c r="AB418" i="2"/>
  <c r="AC418" i="2"/>
  <c r="AD434" i="2"/>
  <c r="AB434" i="2"/>
  <c r="AC434" i="2"/>
  <c r="AD446" i="2"/>
  <c r="AB446" i="2"/>
  <c r="AC446" i="2"/>
  <c r="AD462" i="2"/>
  <c r="AB462" i="2"/>
  <c r="AC462" i="2"/>
  <c r="AD419" i="2"/>
  <c r="AC419" i="2"/>
  <c r="AB419" i="2"/>
  <c r="AD427" i="2"/>
  <c r="AC427" i="2"/>
  <c r="AB427" i="2"/>
  <c r="AD435" i="2"/>
  <c r="AC435" i="2"/>
  <c r="AB435" i="2"/>
  <c r="AD443" i="2"/>
  <c r="AC443" i="2"/>
  <c r="AB443" i="2"/>
  <c r="AC451" i="2"/>
  <c r="AD451" i="2"/>
  <c r="AB451" i="2"/>
  <c r="AC459" i="2"/>
  <c r="AD459" i="2"/>
  <c r="AB459" i="2"/>
  <c r="AC467" i="2"/>
  <c r="AD467" i="2"/>
  <c r="AB467" i="2"/>
  <c r="AC475" i="2"/>
  <c r="AD475" i="2"/>
  <c r="AB475" i="2"/>
  <c r="AB469" i="2"/>
  <c r="AC469" i="2"/>
  <c r="AD469" i="2"/>
  <c r="AD424" i="2"/>
  <c r="AB424" i="2"/>
  <c r="AC424" i="2"/>
  <c r="AD440" i="2"/>
  <c r="AB440" i="2"/>
  <c r="AC440" i="2"/>
  <c r="AB456" i="2"/>
  <c r="AC456" i="2"/>
  <c r="AD456" i="2"/>
  <c r="AB468" i="2"/>
  <c r="AC468" i="2"/>
  <c r="AD468" i="2"/>
  <c r="AB476" i="2"/>
  <c r="AC476" i="2"/>
  <c r="AD476" i="2"/>
  <c r="AD426" i="2"/>
  <c r="AB426" i="2"/>
  <c r="AC426" i="2"/>
  <c r="AD430" i="2"/>
  <c r="AB430" i="2"/>
  <c r="AC430" i="2"/>
  <c r="AD458" i="2"/>
  <c r="AB458" i="2"/>
  <c r="AC458" i="2"/>
  <c r="AD470" i="2"/>
  <c r="AB470" i="2"/>
  <c r="AC470" i="2"/>
  <c r="AD478" i="2"/>
  <c r="AB478" i="2"/>
  <c r="AC478" i="2"/>
  <c r="AB481" i="2"/>
  <c r="AC481" i="2"/>
  <c r="AD481" i="2"/>
  <c r="AD420" i="2"/>
  <c r="AB420" i="2"/>
  <c r="AC420" i="2"/>
  <c r="AD436" i="2"/>
  <c r="AB436" i="2"/>
  <c r="AC436" i="2"/>
  <c r="AB452" i="2"/>
  <c r="AC452" i="2"/>
  <c r="AD452" i="2"/>
  <c r="AD417" i="2"/>
  <c r="AB417" i="2"/>
  <c r="AC417" i="2"/>
  <c r="AB425" i="2"/>
  <c r="AC425" i="2"/>
  <c r="AD425" i="2"/>
  <c r="AD433" i="2"/>
  <c r="AB433" i="2"/>
  <c r="AC433" i="2"/>
  <c r="AB441" i="2"/>
  <c r="AC441" i="2"/>
  <c r="AD441" i="2"/>
  <c r="AB449" i="2"/>
  <c r="AC449" i="2"/>
  <c r="AD449" i="2"/>
  <c r="AB457" i="2"/>
  <c r="AC457" i="2"/>
  <c r="AD457" i="2"/>
  <c r="AB465" i="2"/>
  <c r="AC465" i="2"/>
  <c r="AD465" i="2"/>
  <c r="AD442" i="2"/>
  <c r="AB442" i="2"/>
  <c r="AC442" i="2"/>
  <c r="AD454" i="2"/>
  <c r="AB454" i="2"/>
  <c r="AC454" i="2"/>
  <c r="AD474" i="2"/>
  <c r="AB474" i="2"/>
  <c r="AC474" i="2"/>
  <c r="AD423" i="2"/>
  <c r="AC423" i="2"/>
  <c r="AB423" i="2"/>
  <c r="AD431" i="2"/>
  <c r="AC431" i="2"/>
  <c r="AB431" i="2"/>
  <c r="AD439" i="2"/>
  <c r="AC439" i="2"/>
  <c r="AB439" i="2"/>
  <c r="AC447" i="2"/>
  <c r="AD447" i="2"/>
  <c r="AB447" i="2"/>
  <c r="AC455" i="2"/>
  <c r="AD455" i="2"/>
  <c r="AB455" i="2"/>
  <c r="AC463" i="2"/>
  <c r="AD463" i="2"/>
  <c r="AB463" i="2"/>
  <c r="AC471" i="2"/>
  <c r="AD471" i="2"/>
  <c r="AB471" i="2"/>
  <c r="AC479" i="2"/>
  <c r="AD479" i="2"/>
  <c r="AB479" i="2"/>
  <c r="AB473" i="2"/>
  <c r="AC473" i="2"/>
  <c r="AD473" i="2"/>
  <c r="AB477" i="2"/>
  <c r="AC477" i="2"/>
  <c r="AD477" i="2"/>
  <c r="AD416" i="2"/>
  <c r="AC416" i="2"/>
  <c r="AB416" i="2"/>
  <c r="AD32" i="2"/>
  <c r="AC32" i="2"/>
  <c r="AB32" i="2"/>
  <c r="AD48" i="2"/>
  <c r="AC48" i="2"/>
  <c r="AB48" i="2"/>
  <c r="AD16" i="2"/>
  <c r="AC16" i="2"/>
  <c r="AB16" i="2"/>
  <c r="AD64" i="2"/>
  <c r="AC64" i="2"/>
  <c r="AB64" i="2"/>
  <c r="AD78" i="2"/>
  <c r="AB78" i="2"/>
  <c r="AC78" i="2"/>
  <c r="AD80" i="2"/>
  <c r="AC80" i="2"/>
  <c r="AB80" i="2"/>
  <c r="AD96" i="2"/>
  <c r="AC96" i="2"/>
  <c r="AB96" i="2"/>
  <c r="AD112" i="2"/>
  <c r="AC112" i="2"/>
  <c r="AB112" i="2"/>
  <c r="AD140" i="2"/>
  <c r="AC140" i="2"/>
  <c r="AB140" i="2"/>
  <c r="AD156" i="2"/>
  <c r="AC156" i="2"/>
  <c r="AB156" i="2"/>
  <c r="AD172" i="2"/>
  <c r="AC172" i="2"/>
  <c r="AB172" i="2"/>
  <c r="AD188" i="2"/>
  <c r="AC188" i="2"/>
  <c r="AB188" i="2"/>
  <c r="AD204" i="2"/>
  <c r="AC204" i="2"/>
  <c r="AB204" i="2"/>
  <c r="AD220" i="2"/>
  <c r="AC220" i="2"/>
  <c r="AB220" i="2"/>
  <c r="AD236" i="2"/>
  <c r="AC236" i="2"/>
  <c r="AB236" i="2"/>
  <c r="AD252" i="2"/>
  <c r="AC252" i="2"/>
  <c r="AB252" i="2"/>
  <c r="AD268" i="2"/>
  <c r="AC268" i="2"/>
  <c r="AB268" i="2"/>
  <c r="AD284" i="2"/>
  <c r="AC284" i="2"/>
  <c r="AB284" i="2"/>
  <c r="AD300" i="2"/>
  <c r="AC300" i="2"/>
  <c r="AB300" i="2"/>
  <c r="AD332" i="2"/>
  <c r="AC332" i="2"/>
  <c r="AB332" i="2"/>
  <c r="AC348" i="2"/>
  <c r="AD348" i="2"/>
  <c r="AB348" i="2"/>
  <c r="AC364" i="2"/>
  <c r="AD364" i="2"/>
  <c r="AB364" i="2"/>
  <c r="AC380" i="2"/>
  <c r="AD380" i="2"/>
  <c r="AB380" i="2"/>
  <c r="AC396" i="2"/>
  <c r="AD396" i="2"/>
  <c r="AB396" i="2"/>
  <c r="AC412" i="2"/>
  <c r="AD412" i="2"/>
  <c r="AB412" i="2"/>
  <c r="AD5" i="2"/>
  <c r="AC5" i="2"/>
  <c r="AB5" i="2"/>
  <c r="AD17" i="2"/>
  <c r="AC17" i="2"/>
  <c r="AB17" i="2"/>
  <c r="AD33" i="2"/>
  <c r="AC33" i="2"/>
  <c r="AB33" i="2"/>
  <c r="AD45" i="2"/>
  <c r="AC45" i="2"/>
  <c r="AB45" i="2"/>
  <c r="AD61" i="2"/>
  <c r="AC61" i="2"/>
  <c r="AB61" i="2"/>
  <c r="AD73" i="2"/>
  <c r="AC73" i="2"/>
  <c r="AB73" i="2"/>
  <c r="AD89" i="2"/>
  <c r="AC89" i="2"/>
  <c r="AB89" i="2"/>
  <c r="AD117" i="2"/>
  <c r="AC117" i="2"/>
  <c r="AB117" i="2"/>
  <c r="AD133" i="2"/>
  <c r="AC133" i="2"/>
  <c r="AB133" i="2"/>
  <c r="AD161" i="2"/>
  <c r="AC161" i="2"/>
  <c r="AB161" i="2"/>
  <c r="AD177" i="2"/>
  <c r="AC177" i="2"/>
  <c r="AB177" i="2"/>
  <c r="AD193" i="2"/>
  <c r="AC193" i="2"/>
  <c r="AB193" i="2"/>
  <c r="AD209" i="2"/>
  <c r="AC209" i="2"/>
  <c r="AB209" i="2"/>
  <c r="AD225" i="2"/>
  <c r="AC225" i="2"/>
  <c r="AB225" i="2"/>
  <c r="AD241" i="2"/>
  <c r="AC241" i="2"/>
  <c r="AB241" i="2"/>
  <c r="AD257" i="2"/>
  <c r="AC257" i="2"/>
  <c r="AB257" i="2"/>
  <c r="AD273" i="2"/>
  <c r="AC273" i="2"/>
  <c r="AB273" i="2"/>
  <c r="AD289" i="2"/>
  <c r="AC289" i="2"/>
  <c r="AB289" i="2"/>
  <c r="AD305" i="2"/>
  <c r="AC305" i="2"/>
  <c r="AB305" i="2"/>
  <c r="AD321" i="2"/>
  <c r="AC321" i="2"/>
  <c r="AB321" i="2"/>
  <c r="AD337" i="2"/>
  <c r="AC337" i="2"/>
  <c r="AB337" i="2"/>
  <c r="AD353" i="2"/>
  <c r="AC353" i="2"/>
  <c r="AB353" i="2"/>
  <c r="AD365" i="2"/>
  <c r="AC365" i="2"/>
  <c r="AB365" i="2"/>
  <c r="AD373" i="2"/>
  <c r="AC373" i="2"/>
  <c r="AB373" i="2"/>
  <c r="AD381" i="2"/>
  <c r="AC381" i="2"/>
  <c r="AB381" i="2"/>
  <c r="AD389" i="2"/>
  <c r="AC389" i="2"/>
  <c r="AB389" i="2"/>
  <c r="AD397" i="2"/>
  <c r="AC397" i="2"/>
  <c r="AB397" i="2"/>
  <c r="AD405" i="2"/>
  <c r="AC405" i="2"/>
  <c r="AB405" i="2"/>
  <c r="AD413" i="2"/>
  <c r="AC413" i="2"/>
  <c r="AB413" i="2"/>
  <c r="AD22" i="2"/>
  <c r="AC22" i="2"/>
  <c r="AB22" i="2"/>
  <c r="AD38" i="2"/>
  <c r="AC38" i="2"/>
  <c r="AB38" i="2"/>
  <c r="AD54" i="2"/>
  <c r="AC54" i="2"/>
  <c r="AB54" i="2"/>
  <c r="AD70" i="2"/>
  <c r="AC70" i="2"/>
  <c r="AB70" i="2"/>
  <c r="AD12" i="2"/>
  <c r="AC12" i="2"/>
  <c r="AB12" i="2"/>
  <c r="AD28" i="2"/>
  <c r="AC28" i="2"/>
  <c r="AB28" i="2"/>
  <c r="AD44" i="2"/>
  <c r="AC44" i="2"/>
  <c r="AB44" i="2"/>
  <c r="AD60" i="2"/>
  <c r="AC60" i="2"/>
  <c r="AB60" i="2"/>
  <c r="AD76" i="2"/>
  <c r="AC76" i="2"/>
  <c r="AB76" i="2"/>
  <c r="AD92" i="2"/>
  <c r="AC92" i="2"/>
  <c r="AB92" i="2"/>
  <c r="AD108" i="2"/>
  <c r="AC108" i="2"/>
  <c r="AB108" i="2"/>
  <c r="AD124" i="2"/>
  <c r="AC124" i="2"/>
  <c r="AB124" i="2"/>
  <c r="AD136" i="2"/>
  <c r="AC136" i="2"/>
  <c r="AB136" i="2"/>
  <c r="AD152" i="2"/>
  <c r="AC152" i="2"/>
  <c r="AB152" i="2"/>
  <c r="AD168" i="2"/>
  <c r="AC168" i="2"/>
  <c r="AB168" i="2"/>
  <c r="AD184" i="2"/>
  <c r="AC184" i="2"/>
  <c r="AB184" i="2"/>
  <c r="AD200" i="2"/>
  <c r="AC200" i="2"/>
  <c r="AB200" i="2"/>
  <c r="AD216" i="2"/>
  <c r="AC216" i="2"/>
  <c r="AB216" i="2"/>
  <c r="AD232" i="2"/>
  <c r="AC232" i="2"/>
  <c r="AB232" i="2"/>
  <c r="AD248" i="2"/>
  <c r="AC248" i="2"/>
  <c r="AB248" i="2"/>
  <c r="AD264" i="2"/>
  <c r="AC264" i="2"/>
  <c r="AB264" i="2"/>
  <c r="AD280" i="2"/>
  <c r="AC280" i="2"/>
  <c r="AB280" i="2"/>
  <c r="AD296" i="2"/>
  <c r="AC296" i="2"/>
  <c r="AB296" i="2"/>
  <c r="AD312" i="2"/>
  <c r="AC312" i="2"/>
  <c r="AB312" i="2"/>
  <c r="AD328" i="2"/>
  <c r="AC328" i="2"/>
  <c r="AB328" i="2"/>
  <c r="AD340" i="2"/>
  <c r="AC340" i="2"/>
  <c r="AB340" i="2"/>
  <c r="AC344" i="2"/>
  <c r="AD344" i="2"/>
  <c r="AB344" i="2"/>
  <c r="AC360" i="2"/>
  <c r="AD360" i="2"/>
  <c r="AB360" i="2"/>
  <c r="AC376" i="2"/>
  <c r="AD376" i="2"/>
  <c r="AB376" i="2"/>
  <c r="AC392" i="2"/>
  <c r="AD392" i="2"/>
  <c r="AB392" i="2"/>
  <c r="AC408" i="2"/>
  <c r="AD408" i="2"/>
  <c r="AB408" i="2"/>
  <c r="AD13" i="2"/>
  <c r="AC13" i="2"/>
  <c r="AB13" i="2"/>
  <c r="AD29" i="2"/>
  <c r="AC29" i="2"/>
  <c r="AB29" i="2"/>
  <c r="AD41" i="2"/>
  <c r="AC41" i="2"/>
  <c r="AB41" i="2"/>
  <c r="AD57" i="2"/>
  <c r="AC57" i="2"/>
  <c r="AB57" i="2"/>
  <c r="AD85" i="2"/>
  <c r="AC85" i="2"/>
  <c r="AB85" i="2"/>
  <c r="AD101" i="2"/>
  <c r="AC101" i="2"/>
  <c r="AB101" i="2"/>
  <c r="AD113" i="2"/>
  <c r="AC113" i="2"/>
  <c r="AB113" i="2"/>
  <c r="AD129" i="2"/>
  <c r="AC129" i="2"/>
  <c r="AB129" i="2"/>
  <c r="AD145" i="2"/>
  <c r="AC145" i="2"/>
  <c r="AB145" i="2"/>
  <c r="AD157" i="2"/>
  <c r="AC157" i="2"/>
  <c r="AB157" i="2"/>
  <c r="AD173" i="2"/>
  <c r="AC173" i="2"/>
  <c r="AB173" i="2"/>
  <c r="AD189" i="2"/>
  <c r="AC189" i="2"/>
  <c r="AB189" i="2"/>
  <c r="AD205" i="2"/>
  <c r="AC205" i="2"/>
  <c r="AB205" i="2"/>
  <c r="AD221" i="2"/>
  <c r="AC221" i="2"/>
  <c r="AB221" i="2"/>
  <c r="AD237" i="2"/>
  <c r="AC237" i="2"/>
  <c r="AB237" i="2"/>
  <c r="AD253" i="2"/>
  <c r="AC253" i="2"/>
  <c r="AB253" i="2"/>
  <c r="AD269" i="2"/>
  <c r="AC269" i="2"/>
  <c r="AB269" i="2"/>
  <c r="AD285" i="2"/>
  <c r="AC285" i="2"/>
  <c r="AB285" i="2"/>
  <c r="AD301" i="2"/>
  <c r="AC301" i="2"/>
  <c r="AB301" i="2"/>
  <c r="AD317" i="2"/>
  <c r="AC317" i="2"/>
  <c r="AB317" i="2"/>
  <c r="AD333" i="2"/>
  <c r="AC333" i="2"/>
  <c r="AB333" i="2"/>
  <c r="AD349" i="2"/>
  <c r="AC349" i="2"/>
  <c r="AB349" i="2"/>
  <c r="AD14" i="2"/>
  <c r="AB14" i="2"/>
  <c r="AC14" i="2"/>
  <c r="AC18" i="2"/>
  <c r="AD18" i="2"/>
  <c r="AB18" i="2"/>
  <c r="AC34" i="2"/>
  <c r="AB34" i="2"/>
  <c r="AD34" i="2"/>
  <c r="AC50" i="2"/>
  <c r="AD50" i="2"/>
  <c r="AB50" i="2"/>
  <c r="AC66" i="2"/>
  <c r="AB66" i="2"/>
  <c r="AD66" i="2"/>
  <c r="AD255" i="2"/>
  <c r="AC255" i="2"/>
  <c r="AB255" i="2"/>
  <c r="AD8" i="2"/>
  <c r="AC8" i="2"/>
  <c r="AB8" i="2"/>
  <c r="AD24" i="2"/>
  <c r="AC24" i="2"/>
  <c r="AB24" i="2"/>
  <c r="AD40" i="2"/>
  <c r="AC40" i="2"/>
  <c r="AB40" i="2"/>
  <c r="AD56" i="2"/>
  <c r="AC56" i="2"/>
  <c r="AB56" i="2"/>
  <c r="AD72" i="2"/>
  <c r="AC72" i="2"/>
  <c r="AB72" i="2"/>
  <c r="AD88" i="2"/>
  <c r="AC88" i="2"/>
  <c r="AB88" i="2"/>
  <c r="AD104" i="2"/>
  <c r="AC104" i="2"/>
  <c r="AB104" i="2"/>
  <c r="AD120" i="2"/>
  <c r="AC120" i="2"/>
  <c r="AB120" i="2"/>
  <c r="AD132" i="2"/>
  <c r="AC132" i="2"/>
  <c r="AB132" i="2"/>
  <c r="AD148" i="2"/>
  <c r="AC148" i="2"/>
  <c r="AB148" i="2"/>
  <c r="AD164" i="2"/>
  <c r="AC164" i="2"/>
  <c r="AB164" i="2"/>
  <c r="AD180" i="2"/>
  <c r="AC180" i="2"/>
  <c r="AB180" i="2"/>
  <c r="AD196" i="2"/>
  <c r="AC196" i="2"/>
  <c r="AB196" i="2"/>
  <c r="AD212" i="2"/>
  <c r="AC212" i="2"/>
  <c r="AB212" i="2"/>
  <c r="AD228" i="2"/>
  <c r="AC228" i="2"/>
  <c r="AB228" i="2"/>
  <c r="AD244" i="2"/>
  <c r="AC244" i="2"/>
  <c r="AB244" i="2"/>
  <c r="AD260" i="2"/>
  <c r="AC260" i="2"/>
  <c r="AB260" i="2"/>
  <c r="AD276" i="2"/>
  <c r="AC276" i="2"/>
  <c r="AB276" i="2"/>
  <c r="AD292" i="2"/>
  <c r="AC292" i="2"/>
  <c r="AB292" i="2"/>
  <c r="AD308" i="2"/>
  <c r="AC308" i="2"/>
  <c r="AB308" i="2"/>
  <c r="AD324" i="2"/>
  <c r="AC324" i="2"/>
  <c r="AB324" i="2"/>
  <c r="AD356" i="2"/>
  <c r="AC356" i="2"/>
  <c r="AB356" i="2"/>
  <c r="AD372" i="2"/>
  <c r="AC372" i="2"/>
  <c r="AB372" i="2"/>
  <c r="AD388" i="2"/>
  <c r="AC388" i="2"/>
  <c r="AB388" i="2"/>
  <c r="AD404" i="2"/>
  <c r="AC404" i="2"/>
  <c r="AB404" i="2"/>
  <c r="AD9" i="2"/>
  <c r="AC9" i="2"/>
  <c r="AB9" i="2"/>
  <c r="AD25" i="2"/>
  <c r="AC25" i="2"/>
  <c r="AB25" i="2"/>
  <c r="AD53" i="2"/>
  <c r="AC53" i="2"/>
  <c r="AB53" i="2"/>
  <c r="AD69" i="2"/>
  <c r="AC69" i="2"/>
  <c r="AB69" i="2"/>
  <c r="AD81" i="2"/>
  <c r="AC81" i="2"/>
  <c r="AB81" i="2"/>
  <c r="AD97" i="2"/>
  <c r="AC97" i="2"/>
  <c r="AB97" i="2"/>
  <c r="AD109" i="2"/>
  <c r="AC109" i="2"/>
  <c r="AB109" i="2"/>
  <c r="AD125" i="2"/>
  <c r="AC125" i="2"/>
  <c r="AB125" i="2"/>
  <c r="AD141" i="2"/>
  <c r="AC141" i="2"/>
  <c r="AB141" i="2"/>
  <c r="AD153" i="2"/>
  <c r="AC153" i="2"/>
  <c r="AB153" i="2"/>
  <c r="AD169" i="2"/>
  <c r="AC169" i="2"/>
  <c r="AB169" i="2"/>
  <c r="AD185" i="2"/>
  <c r="AC185" i="2"/>
  <c r="AB185" i="2"/>
  <c r="AD201" i="2"/>
  <c r="AC201" i="2"/>
  <c r="AB201" i="2"/>
  <c r="AD217" i="2"/>
  <c r="AC217" i="2"/>
  <c r="AB217" i="2"/>
  <c r="AD233" i="2"/>
  <c r="AC233" i="2"/>
  <c r="AB233" i="2"/>
  <c r="AD249" i="2"/>
  <c r="AC249" i="2"/>
  <c r="AB249" i="2"/>
  <c r="AD265" i="2"/>
  <c r="AC265" i="2"/>
  <c r="AB265" i="2"/>
  <c r="AD281" i="2"/>
  <c r="AC281" i="2"/>
  <c r="AB281" i="2"/>
  <c r="AD297" i="2"/>
  <c r="AC297" i="2"/>
  <c r="AB297" i="2"/>
  <c r="AD313" i="2"/>
  <c r="AC313" i="2"/>
  <c r="AB313" i="2"/>
  <c r="AD329" i="2"/>
  <c r="AC329" i="2"/>
  <c r="AB329" i="2"/>
  <c r="AD345" i="2"/>
  <c r="AC345" i="2"/>
  <c r="AB345" i="2"/>
  <c r="AD361" i="2"/>
  <c r="AC361" i="2"/>
  <c r="AB361" i="2"/>
  <c r="AD369" i="2"/>
  <c r="AC369" i="2"/>
  <c r="AB369" i="2"/>
  <c r="AD377" i="2"/>
  <c r="AC377" i="2"/>
  <c r="AB377" i="2"/>
  <c r="AD385" i="2"/>
  <c r="AC385" i="2"/>
  <c r="AB385" i="2"/>
  <c r="AD393" i="2"/>
  <c r="AC393" i="2"/>
  <c r="AB393" i="2"/>
  <c r="AD401" i="2"/>
  <c r="AC401" i="2"/>
  <c r="AB401" i="2"/>
  <c r="AD409" i="2"/>
  <c r="AC409" i="2"/>
  <c r="AB409" i="2"/>
  <c r="AD10" i="2"/>
  <c r="AB10" i="2"/>
  <c r="AC10" i="2"/>
  <c r="AD30" i="2"/>
  <c r="AB30" i="2"/>
  <c r="AC30" i="2"/>
  <c r="AD46" i="2"/>
  <c r="AB46" i="2"/>
  <c r="AC46" i="2"/>
  <c r="AD62" i="2"/>
  <c r="AB62" i="2"/>
  <c r="AC62" i="2"/>
  <c r="AD4" i="2"/>
  <c r="AC4" i="2"/>
  <c r="AB4" i="2"/>
  <c r="AD20" i="2"/>
  <c r="AC20" i="2"/>
  <c r="AB20" i="2"/>
  <c r="AD36" i="2"/>
  <c r="AC36" i="2"/>
  <c r="AB36" i="2"/>
  <c r="AD52" i="2"/>
  <c r="AC52" i="2"/>
  <c r="AB52" i="2"/>
  <c r="AD68" i="2"/>
  <c r="AC68" i="2"/>
  <c r="AB68" i="2"/>
  <c r="AD84" i="2"/>
  <c r="AC84" i="2"/>
  <c r="AB84" i="2"/>
  <c r="AD100" i="2"/>
  <c r="AC100" i="2"/>
  <c r="AB100" i="2"/>
  <c r="AD116" i="2"/>
  <c r="AC116" i="2"/>
  <c r="AB116" i="2"/>
  <c r="AD128" i="2"/>
  <c r="AC128" i="2"/>
  <c r="AB128" i="2"/>
  <c r="AD144" i="2"/>
  <c r="AC144" i="2"/>
  <c r="AB144" i="2"/>
  <c r="AD160" i="2"/>
  <c r="AC160" i="2"/>
  <c r="AB160" i="2"/>
  <c r="AD176" i="2"/>
  <c r="AC176" i="2"/>
  <c r="AB176" i="2"/>
  <c r="AD192" i="2"/>
  <c r="AC192" i="2"/>
  <c r="AB192" i="2"/>
  <c r="AD208" i="2"/>
  <c r="AC208" i="2"/>
  <c r="AB208" i="2"/>
  <c r="AD224" i="2"/>
  <c r="AC224" i="2"/>
  <c r="AB224" i="2"/>
  <c r="AD240" i="2"/>
  <c r="AC240" i="2"/>
  <c r="AB240" i="2"/>
  <c r="AD256" i="2"/>
  <c r="AC256" i="2"/>
  <c r="AB256" i="2"/>
  <c r="AD272" i="2"/>
  <c r="AC272" i="2"/>
  <c r="AB272" i="2"/>
  <c r="AD288" i="2"/>
  <c r="AC288" i="2"/>
  <c r="AB288" i="2"/>
  <c r="AD304" i="2"/>
  <c r="AC304" i="2"/>
  <c r="AB304" i="2"/>
  <c r="AD316" i="2"/>
  <c r="AC316" i="2"/>
  <c r="AB316" i="2"/>
  <c r="AD320" i="2"/>
  <c r="AC320" i="2"/>
  <c r="AB320" i="2"/>
  <c r="AD336" i="2"/>
  <c r="AC336" i="2"/>
  <c r="AB336" i="2"/>
  <c r="AD352" i="2"/>
  <c r="AC352" i="2"/>
  <c r="AB352" i="2"/>
  <c r="AD368" i="2"/>
  <c r="AC368" i="2"/>
  <c r="AB368" i="2"/>
  <c r="AD384" i="2"/>
  <c r="AC384" i="2"/>
  <c r="AB384" i="2"/>
  <c r="AD400" i="2"/>
  <c r="AC400" i="2"/>
  <c r="AB400" i="2"/>
  <c r="AD378" i="2"/>
  <c r="AC378" i="2"/>
  <c r="AB378" i="2"/>
  <c r="AD21" i="2"/>
  <c r="AC21" i="2"/>
  <c r="AB21" i="2"/>
  <c r="AD37" i="2"/>
  <c r="AC37" i="2"/>
  <c r="AB37" i="2"/>
  <c r="AD49" i="2"/>
  <c r="AC49" i="2"/>
  <c r="AB49" i="2"/>
  <c r="AD65" i="2"/>
  <c r="AC65" i="2"/>
  <c r="AB65" i="2"/>
  <c r="AD77" i="2"/>
  <c r="AC77" i="2"/>
  <c r="AB77" i="2"/>
  <c r="AD93" i="2"/>
  <c r="AC93" i="2"/>
  <c r="AB93" i="2"/>
  <c r="AD105" i="2"/>
  <c r="AC105" i="2"/>
  <c r="AB105" i="2"/>
  <c r="AD121" i="2"/>
  <c r="AC121" i="2"/>
  <c r="AB121" i="2"/>
  <c r="AD137" i="2"/>
  <c r="AC137" i="2"/>
  <c r="AB137" i="2"/>
  <c r="AD149" i="2"/>
  <c r="AC149" i="2"/>
  <c r="AB149" i="2"/>
  <c r="AD165" i="2"/>
  <c r="AC165" i="2"/>
  <c r="AB165" i="2"/>
  <c r="AD181" i="2"/>
  <c r="AC181" i="2"/>
  <c r="AB181" i="2"/>
  <c r="AD197" i="2"/>
  <c r="AC197" i="2"/>
  <c r="AB197" i="2"/>
  <c r="AD213" i="2"/>
  <c r="AC213" i="2"/>
  <c r="AB213" i="2"/>
  <c r="AD229" i="2"/>
  <c r="AC229" i="2"/>
  <c r="AB229" i="2"/>
  <c r="AD245" i="2"/>
  <c r="AC245" i="2"/>
  <c r="AB245" i="2"/>
  <c r="AD261" i="2"/>
  <c r="AC261" i="2"/>
  <c r="AB261" i="2"/>
  <c r="AD277" i="2"/>
  <c r="AC277" i="2"/>
  <c r="AB277" i="2"/>
  <c r="AD293" i="2"/>
  <c r="AC293" i="2"/>
  <c r="AB293" i="2"/>
  <c r="AD309" i="2"/>
  <c r="AC309" i="2"/>
  <c r="AB309" i="2"/>
  <c r="AD325" i="2"/>
  <c r="AC325" i="2"/>
  <c r="AB325" i="2"/>
  <c r="AD341" i="2"/>
  <c r="AC341" i="2"/>
  <c r="AB341" i="2"/>
  <c r="AD357" i="2"/>
  <c r="AC357" i="2"/>
  <c r="AB357" i="2"/>
  <c r="AD6" i="2"/>
  <c r="AC6" i="2"/>
  <c r="AB6" i="2"/>
  <c r="AB26" i="2"/>
  <c r="AD26" i="2"/>
  <c r="AC26" i="2"/>
  <c r="AD42" i="2"/>
  <c r="AB42" i="2"/>
  <c r="AC42" i="2"/>
  <c r="AB58" i="2"/>
  <c r="AD58" i="2"/>
  <c r="AC58" i="2"/>
  <c r="AD74" i="2"/>
  <c r="AB74" i="2"/>
  <c r="AC74" i="2"/>
  <c r="AD90" i="2"/>
  <c r="AC90" i="2"/>
  <c r="AB90" i="2"/>
  <c r="AD106" i="2"/>
  <c r="AC106" i="2"/>
  <c r="AB106" i="2"/>
  <c r="AC122" i="2"/>
  <c r="AD122" i="2"/>
  <c r="AB122" i="2"/>
  <c r="AD138" i="2"/>
  <c r="AC138" i="2"/>
  <c r="AB138" i="2"/>
  <c r="AC154" i="2"/>
  <c r="AD154" i="2"/>
  <c r="AB154" i="2"/>
  <c r="AD166" i="2"/>
  <c r="AC166" i="2"/>
  <c r="AB166" i="2"/>
  <c r="AB194" i="2"/>
  <c r="AD194" i="2"/>
  <c r="AC194" i="2"/>
  <c r="AD206" i="2"/>
  <c r="AC206" i="2"/>
  <c r="AB206" i="2"/>
  <c r="AC218" i="2"/>
  <c r="AD218" i="2"/>
  <c r="AB218" i="2"/>
  <c r="AD230" i="2"/>
  <c r="AC230" i="2"/>
  <c r="AB230" i="2"/>
  <c r="AB258" i="2"/>
  <c r="AC258" i="2"/>
  <c r="AD258" i="2"/>
  <c r="AD270" i="2"/>
  <c r="AC270" i="2"/>
  <c r="AB270" i="2"/>
  <c r="AC282" i="2"/>
  <c r="AD282" i="2"/>
  <c r="AB282" i="2"/>
  <c r="AD294" i="2"/>
  <c r="AC294" i="2"/>
  <c r="AB294" i="2"/>
  <c r="AB322" i="2"/>
  <c r="AD322" i="2"/>
  <c r="AC322" i="2"/>
  <c r="AD334" i="2"/>
  <c r="AB334" i="2"/>
  <c r="AC334" i="2"/>
  <c r="AD390" i="2"/>
  <c r="AC390" i="2"/>
  <c r="AB390" i="2"/>
  <c r="AD406" i="2"/>
  <c r="AC406" i="2"/>
  <c r="AB406" i="2"/>
  <c r="AD15" i="2"/>
  <c r="AC15" i="2"/>
  <c r="AB15" i="2"/>
  <c r="AD31" i="2"/>
  <c r="AC31" i="2"/>
  <c r="AB31" i="2"/>
  <c r="AD47" i="2"/>
  <c r="AC47" i="2"/>
  <c r="AB47" i="2"/>
  <c r="AD63" i="2"/>
  <c r="AC63" i="2"/>
  <c r="AB63" i="2"/>
  <c r="AD79" i="2"/>
  <c r="AC79" i="2"/>
  <c r="AB79" i="2"/>
  <c r="AD95" i="2"/>
  <c r="AC95" i="2"/>
  <c r="AB95" i="2"/>
  <c r="AD111" i="2"/>
  <c r="AC111" i="2"/>
  <c r="AB111" i="2"/>
  <c r="AD127" i="2"/>
  <c r="AC127" i="2"/>
  <c r="AB127" i="2"/>
  <c r="AD143" i="2"/>
  <c r="AC143" i="2"/>
  <c r="AB143" i="2"/>
  <c r="AD159" i="2"/>
  <c r="AC159" i="2"/>
  <c r="AB159" i="2"/>
  <c r="AD175" i="2"/>
  <c r="AC175" i="2"/>
  <c r="AB175" i="2"/>
  <c r="AD191" i="2"/>
  <c r="AC191" i="2"/>
  <c r="AB191" i="2"/>
  <c r="AD223" i="2"/>
  <c r="AC223" i="2"/>
  <c r="AB223" i="2"/>
  <c r="AD239" i="2"/>
  <c r="AC239" i="2"/>
  <c r="AB239" i="2"/>
  <c r="AD86" i="2"/>
  <c r="AC86" i="2"/>
  <c r="AB86" i="2"/>
  <c r="AD102" i="2"/>
  <c r="AC102" i="2"/>
  <c r="AB102" i="2"/>
  <c r="AD118" i="2"/>
  <c r="AC118" i="2"/>
  <c r="AB118" i="2"/>
  <c r="AD134" i="2"/>
  <c r="AC134" i="2"/>
  <c r="AB134" i="2"/>
  <c r="AD150" i="2"/>
  <c r="AC150" i="2"/>
  <c r="AB150" i="2"/>
  <c r="AD178" i="2"/>
  <c r="AB178" i="2"/>
  <c r="AC178" i="2"/>
  <c r="AD190" i="2"/>
  <c r="AC190" i="2"/>
  <c r="AB190" i="2"/>
  <c r="AD202" i="2"/>
  <c r="AC202" i="2"/>
  <c r="AB202" i="2"/>
  <c r="AD214" i="2"/>
  <c r="AC214" i="2"/>
  <c r="AB214" i="2"/>
  <c r="AD242" i="2"/>
  <c r="AB242" i="2"/>
  <c r="AC242" i="2"/>
  <c r="AD254" i="2"/>
  <c r="AC254" i="2"/>
  <c r="AB254" i="2"/>
  <c r="AD266" i="2"/>
  <c r="AC266" i="2"/>
  <c r="AB266" i="2"/>
  <c r="AD278" i="2"/>
  <c r="AC278" i="2"/>
  <c r="AB278" i="2"/>
  <c r="AD306" i="2"/>
  <c r="AB306" i="2"/>
  <c r="AC306" i="2"/>
  <c r="AD318" i="2"/>
  <c r="AB318" i="2"/>
  <c r="AC318" i="2"/>
  <c r="AD330" i="2"/>
  <c r="AC330" i="2"/>
  <c r="AB330" i="2"/>
  <c r="AD342" i="2"/>
  <c r="AC342" i="2"/>
  <c r="AB342" i="2"/>
  <c r="AD358" i="2"/>
  <c r="AC358" i="2"/>
  <c r="AB358" i="2"/>
  <c r="AD374" i="2"/>
  <c r="AC374" i="2"/>
  <c r="AB374" i="2"/>
  <c r="AD386" i="2"/>
  <c r="AB386" i="2"/>
  <c r="AC386" i="2"/>
  <c r="AD402" i="2"/>
  <c r="AB402" i="2"/>
  <c r="AC402" i="2"/>
  <c r="AD7" i="2"/>
  <c r="AC7" i="2"/>
  <c r="AB7" i="2"/>
  <c r="AD23" i="2"/>
  <c r="AC23" i="2"/>
  <c r="AB23" i="2"/>
  <c r="AD39" i="2"/>
  <c r="AC39" i="2"/>
  <c r="AB39" i="2"/>
  <c r="AD55" i="2"/>
  <c r="AC55" i="2"/>
  <c r="AB55" i="2"/>
  <c r="AD71" i="2"/>
  <c r="AC71" i="2"/>
  <c r="AB71" i="2"/>
  <c r="AD87" i="2"/>
  <c r="AC87" i="2"/>
  <c r="AB87" i="2"/>
  <c r="AD103" i="2"/>
  <c r="AB103" i="2"/>
  <c r="AC103" i="2"/>
  <c r="AD119" i="2"/>
  <c r="AB119" i="2"/>
  <c r="AC119" i="2"/>
  <c r="AD135" i="2"/>
  <c r="AB135" i="2"/>
  <c r="AC135" i="2"/>
  <c r="AD151" i="2"/>
  <c r="AB151" i="2"/>
  <c r="AC151" i="2"/>
  <c r="AD167" i="2"/>
  <c r="AB167" i="2"/>
  <c r="AC167" i="2"/>
  <c r="AD183" i="2"/>
  <c r="AB183" i="2"/>
  <c r="AC183" i="2"/>
  <c r="AD199" i="2"/>
  <c r="AB199" i="2"/>
  <c r="AC199" i="2"/>
  <c r="AD207" i="2"/>
  <c r="AC207" i="2"/>
  <c r="AB207" i="2"/>
  <c r="AD215" i="2"/>
  <c r="AB215" i="2"/>
  <c r="AC215" i="2"/>
  <c r="AD231" i="2"/>
  <c r="AB231" i="2"/>
  <c r="AC231" i="2"/>
  <c r="AD247" i="2"/>
  <c r="AB247" i="2"/>
  <c r="AC247" i="2"/>
  <c r="AD259" i="2"/>
  <c r="AC259" i="2"/>
  <c r="AB259" i="2"/>
  <c r="AD267" i="2"/>
  <c r="AC267" i="2"/>
  <c r="AB267" i="2"/>
  <c r="AD275" i="2"/>
  <c r="AC275" i="2"/>
  <c r="AB275" i="2"/>
  <c r="AD283" i="2"/>
  <c r="AC283" i="2"/>
  <c r="AB283" i="2"/>
  <c r="AD291" i="2"/>
  <c r="AC291" i="2"/>
  <c r="AB291" i="2"/>
  <c r="AD299" i="2"/>
  <c r="AC299" i="2"/>
  <c r="AB299" i="2"/>
  <c r="AD307" i="2"/>
  <c r="AC307" i="2"/>
  <c r="AB307" i="2"/>
  <c r="AD315" i="2"/>
  <c r="AC315" i="2"/>
  <c r="AB315" i="2"/>
  <c r="AD323" i="2"/>
  <c r="AC323" i="2"/>
  <c r="AB323" i="2"/>
  <c r="AD331" i="2"/>
  <c r="AC331" i="2"/>
  <c r="AB331" i="2"/>
  <c r="AD339" i="2"/>
  <c r="AC339" i="2"/>
  <c r="AB339" i="2"/>
  <c r="AD347" i="2"/>
  <c r="AC347" i="2"/>
  <c r="AB347" i="2"/>
  <c r="AD363" i="2"/>
  <c r="AC363" i="2"/>
  <c r="AB363" i="2"/>
  <c r="AD371" i="2"/>
  <c r="AC371" i="2"/>
  <c r="AB371" i="2"/>
  <c r="AD379" i="2"/>
  <c r="AC379" i="2"/>
  <c r="AB379" i="2"/>
  <c r="AD387" i="2"/>
  <c r="AC387" i="2"/>
  <c r="AB387" i="2"/>
  <c r="AD395" i="2"/>
  <c r="AC395" i="2"/>
  <c r="AB395" i="2"/>
  <c r="AD403" i="2"/>
  <c r="AC403" i="2"/>
  <c r="AB403" i="2"/>
  <c r="AD411" i="2"/>
  <c r="AC411" i="2"/>
  <c r="AB411" i="2"/>
  <c r="AC82" i="2"/>
  <c r="AD82" i="2"/>
  <c r="AB82" i="2"/>
  <c r="AC98" i="2"/>
  <c r="AB98" i="2"/>
  <c r="AD98" i="2"/>
  <c r="AD114" i="2"/>
  <c r="AB114" i="2"/>
  <c r="AC114" i="2"/>
  <c r="AB130" i="2"/>
  <c r="AC130" i="2"/>
  <c r="AD130" i="2"/>
  <c r="AD146" i="2"/>
  <c r="AB146" i="2"/>
  <c r="AC146" i="2"/>
  <c r="AD162" i="2"/>
  <c r="AC162" i="2"/>
  <c r="AB162" i="2"/>
  <c r="AD174" i="2"/>
  <c r="AC174" i="2"/>
  <c r="AB174" i="2"/>
  <c r="AC186" i="2"/>
  <c r="AD186" i="2"/>
  <c r="AB186" i="2"/>
  <c r="AD198" i="2"/>
  <c r="AC198" i="2"/>
  <c r="AB198" i="2"/>
  <c r="AC226" i="2"/>
  <c r="AB226" i="2"/>
  <c r="AD226" i="2"/>
  <c r="AD238" i="2"/>
  <c r="AC238" i="2"/>
  <c r="AB238" i="2"/>
  <c r="AC250" i="2"/>
  <c r="AD250" i="2"/>
  <c r="AB250" i="2"/>
  <c r="AD262" i="2"/>
  <c r="AC262" i="2"/>
  <c r="AB262" i="2"/>
  <c r="AD290" i="2"/>
  <c r="AC290" i="2"/>
  <c r="AB290" i="2"/>
  <c r="AD302" i="2"/>
  <c r="AC302" i="2"/>
  <c r="AB302" i="2"/>
  <c r="AD314" i="2"/>
  <c r="AC314" i="2"/>
  <c r="AB314" i="2"/>
  <c r="AD326" i="2"/>
  <c r="AC326" i="2"/>
  <c r="AB326" i="2"/>
  <c r="AD354" i="2"/>
  <c r="AB354" i="2"/>
  <c r="AC354" i="2"/>
  <c r="AD370" i="2"/>
  <c r="AB370" i="2"/>
  <c r="AC370" i="2"/>
  <c r="AD382" i="2"/>
  <c r="AB382" i="2"/>
  <c r="AC382" i="2"/>
  <c r="AD398" i="2"/>
  <c r="AB398" i="2"/>
  <c r="AC398" i="2"/>
  <c r="AD410" i="2"/>
  <c r="AC410" i="2"/>
  <c r="AB410" i="2"/>
  <c r="AD414" i="2"/>
  <c r="AB414" i="2"/>
  <c r="AC414" i="2"/>
  <c r="AD287" i="2"/>
  <c r="AC287" i="2"/>
  <c r="AB287" i="2"/>
  <c r="AD303" i="2"/>
  <c r="AC303" i="2"/>
  <c r="AB303" i="2"/>
  <c r="AD94" i="2"/>
  <c r="AC94" i="2"/>
  <c r="AB94" i="2"/>
  <c r="AD110" i="2"/>
  <c r="AC110" i="2"/>
  <c r="AB110" i="2"/>
  <c r="AD126" i="2"/>
  <c r="AC126" i="2"/>
  <c r="AB126" i="2"/>
  <c r="AD142" i="2"/>
  <c r="AC142" i="2"/>
  <c r="AB142" i="2"/>
  <c r="AD158" i="2"/>
  <c r="AC158" i="2"/>
  <c r="AB158" i="2"/>
  <c r="AD170" i="2"/>
  <c r="AC170" i="2"/>
  <c r="AB170" i="2"/>
  <c r="AD182" i="2"/>
  <c r="AC182" i="2"/>
  <c r="AB182" i="2"/>
  <c r="AD210" i="2"/>
  <c r="AB210" i="2"/>
  <c r="AC210" i="2"/>
  <c r="AD222" i="2"/>
  <c r="AC222" i="2"/>
  <c r="AB222" i="2"/>
  <c r="AD234" i="2"/>
  <c r="AC234" i="2"/>
  <c r="AB234" i="2"/>
  <c r="AD246" i="2"/>
  <c r="AC246" i="2"/>
  <c r="AB246" i="2"/>
  <c r="AD274" i="2"/>
  <c r="AB274" i="2"/>
  <c r="AC274" i="2"/>
  <c r="AD286" i="2"/>
  <c r="AC286" i="2"/>
  <c r="AB286" i="2"/>
  <c r="AD298" i="2"/>
  <c r="AC298" i="2"/>
  <c r="AB298" i="2"/>
  <c r="AD310" i="2"/>
  <c r="AC310" i="2"/>
  <c r="AB310" i="2"/>
  <c r="AD338" i="2"/>
  <c r="AB338" i="2"/>
  <c r="AC338" i="2"/>
  <c r="AD346" i="2"/>
  <c r="AC346" i="2"/>
  <c r="AB346" i="2"/>
  <c r="AD350" i="2"/>
  <c r="AB350" i="2"/>
  <c r="AC350" i="2"/>
  <c r="AD362" i="2"/>
  <c r="AC362" i="2"/>
  <c r="AB362" i="2"/>
  <c r="AD366" i="2"/>
  <c r="AB366" i="2"/>
  <c r="AC366" i="2"/>
  <c r="AD394" i="2"/>
  <c r="AC394" i="2"/>
  <c r="AB394" i="2"/>
  <c r="AD3" i="2"/>
  <c r="AC3" i="2"/>
  <c r="AB3" i="2"/>
  <c r="AD11" i="2"/>
  <c r="AC11" i="2"/>
  <c r="AB11" i="2"/>
  <c r="AD19" i="2"/>
  <c r="AC19" i="2"/>
  <c r="AB19" i="2"/>
  <c r="AD27" i="2"/>
  <c r="AC27" i="2"/>
  <c r="AB27" i="2"/>
  <c r="AD35" i="2"/>
  <c r="AC35" i="2"/>
  <c r="AB35" i="2"/>
  <c r="AD43" i="2"/>
  <c r="AC43" i="2"/>
  <c r="AB43" i="2"/>
  <c r="AD51" i="2"/>
  <c r="AC51" i="2"/>
  <c r="AB51" i="2"/>
  <c r="AD59" i="2"/>
  <c r="AC59" i="2"/>
  <c r="AB59" i="2"/>
  <c r="AD67" i="2"/>
  <c r="AC67" i="2"/>
  <c r="AB67" i="2"/>
  <c r="AD75" i="2"/>
  <c r="AC75" i="2"/>
  <c r="AB75" i="2"/>
  <c r="AD83" i="2"/>
  <c r="AC83" i="2"/>
  <c r="AB83" i="2"/>
  <c r="AD91" i="2"/>
  <c r="AC91" i="2"/>
  <c r="AB91" i="2"/>
  <c r="AD99" i="2"/>
  <c r="AC99" i="2"/>
  <c r="AB99" i="2"/>
  <c r="AD107" i="2"/>
  <c r="AC107" i="2"/>
  <c r="AB107" i="2"/>
  <c r="AD115" i="2"/>
  <c r="AC115" i="2"/>
  <c r="AB115" i="2"/>
  <c r="AD123" i="2"/>
  <c r="AC123" i="2"/>
  <c r="AB123" i="2"/>
  <c r="AD131" i="2"/>
  <c r="AC131" i="2"/>
  <c r="AB131" i="2"/>
  <c r="AD139" i="2"/>
  <c r="AC139" i="2"/>
  <c r="AB139" i="2"/>
  <c r="AD147" i="2"/>
  <c r="AC147" i="2"/>
  <c r="AB147" i="2"/>
  <c r="AD155" i="2"/>
  <c r="AC155" i="2"/>
  <c r="AB155" i="2"/>
  <c r="AD163" i="2"/>
  <c r="AC163" i="2"/>
  <c r="AB163" i="2"/>
  <c r="AD171" i="2"/>
  <c r="AC171" i="2"/>
  <c r="AB171" i="2"/>
  <c r="AD179" i="2"/>
  <c r="AC179" i="2"/>
  <c r="AB179" i="2"/>
  <c r="AD187" i="2"/>
  <c r="AC187" i="2"/>
  <c r="AB187" i="2"/>
  <c r="AD195" i="2"/>
  <c r="AC195" i="2"/>
  <c r="AB195" i="2"/>
  <c r="AD203" i="2"/>
  <c r="AC203" i="2"/>
  <c r="AB203" i="2"/>
  <c r="AD211" i="2"/>
  <c r="AC211" i="2"/>
  <c r="AB211" i="2"/>
  <c r="AD219" i="2"/>
  <c r="AC219" i="2"/>
  <c r="AB219" i="2"/>
  <c r="AD227" i="2"/>
  <c r="AC227" i="2"/>
  <c r="AB227" i="2"/>
  <c r="AD235" i="2"/>
  <c r="AC235" i="2"/>
  <c r="AB235" i="2"/>
  <c r="AD243" i="2"/>
  <c r="AC243" i="2"/>
  <c r="AB243" i="2"/>
  <c r="AD251" i="2"/>
  <c r="AC251" i="2"/>
  <c r="AB251" i="2"/>
  <c r="AD263" i="2"/>
  <c r="AB263" i="2"/>
  <c r="AC263" i="2"/>
  <c r="AD271" i="2"/>
  <c r="AC271" i="2"/>
  <c r="AB271" i="2"/>
  <c r="AD279" i="2"/>
  <c r="AB279" i="2"/>
  <c r="AC279" i="2"/>
  <c r="AD295" i="2"/>
  <c r="AB295" i="2"/>
  <c r="AC295" i="2"/>
  <c r="AD311" i="2"/>
  <c r="AC311" i="2"/>
  <c r="AB311" i="2"/>
  <c r="AD319" i="2"/>
  <c r="AC319" i="2"/>
  <c r="AB319" i="2"/>
  <c r="AD327" i="2"/>
  <c r="AC327" i="2"/>
  <c r="AB327" i="2"/>
  <c r="AD335" i="2"/>
  <c r="AC335" i="2"/>
  <c r="AB335" i="2"/>
  <c r="AD343" i="2"/>
  <c r="AC343" i="2"/>
  <c r="AB343" i="2"/>
  <c r="AD355" i="2"/>
  <c r="AC355" i="2"/>
  <c r="AB355" i="2"/>
  <c r="AD367" i="2"/>
  <c r="AC367" i="2"/>
  <c r="AB367" i="2"/>
  <c r="AD375" i="2"/>
  <c r="AC375" i="2"/>
  <c r="AB375" i="2"/>
  <c r="AD383" i="2"/>
  <c r="AC383" i="2"/>
  <c r="AB383" i="2"/>
  <c r="AD391" i="2"/>
  <c r="AC391" i="2"/>
  <c r="AB391" i="2"/>
  <c r="AD399" i="2"/>
  <c r="AC399" i="2"/>
  <c r="AB399" i="2"/>
  <c r="AD407" i="2"/>
  <c r="AC407" i="2"/>
  <c r="AB407" i="2"/>
  <c r="AD415" i="2"/>
  <c r="AC415" i="2"/>
  <c r="AB415" i="2"/>
</calcChain>
</file>

<file path=xl/sharedStrings.xml><?xml version="1.0" encoding="utf-8"?>
<sst xmlns="http://schemas.openxmlformats.org/spreadsheetml/2006/main" count="11928" uniqueCount="3368">
  <si>
    <t>Fecha de actualizacion</t>
  </si>
  <si>
    <t>KPI</t>
  </si>
  <si>
    <t>Objetivo (1° U de Bonif)</t>
  </si>
  <si>
    <t>Enero</t>
  </si>
  <si>
    <t>Febrero</t>
  </si>
  <si>
    <t>Marzo</t>
  </si>
  <si>
    <t>Bonificacion</t>
  </si>
  <si>
    <t>Lidres rezagados</t>
  </si>
  <si>
    <t>Outliers por lider</t>
  </si>
  <si>
    <t>Observaciones</t>
  </si>
  <si>
    <t>adh</t>
  </si>
  <si>
    <t>INSAT</t>
  </si>
  <si>
    <t>NPS</t>
  </si>
  <si>
    <t>FCR</t>
  </si>
  <si>
    <t>AHT</t>
  </si>
  <si>
    <t>SCC</t>
  </si>
  <si>
    <t>AC</t>
  </si>
  <si>
    <t>CBS</t>
  </si>
  <si>
    <t>CODI</t>
  </si>
  <si>
    <t>TRF</t>
  </si>
  <si>
    <t>LOB</t>
  </si>
  <si>
    <t>Campaña</t>
  </si>
  <si>
    <t>HFC</t>
  </si>
  <si>
    <t>FLOW</t>
  </si>
  <si>
    <t>MASIVO</t>
  </si>
  <si>
    <t>FTTH</t>
  </si>
  <si>
    <t>&lt; 7%</t>
  </si>
  <si>
    <t>&gt; 85%</t>
  </si>
  <si>
    <t>&gt; 95%</t>
  </si>
  <si>
    <t>&gt; 93,6%</t>
  </si>
  <si>
    <t>Marzo (al 13/03)</t>
  </si>
  <si>
    <t>Lider</t>
  </si>
  <si>
    <t>Agente</t>
  </si>
  <si>
    <t>IdCCMS</t>
  </si>
  <si>
    <t>Resolucion</t>
  </si>
  <si>
    <t>Cordialidad</t>
  </si>
  <si>
    <t>Claridad</t>
  </si>
  <si>
    <t>Conocimiento</t>
  </si>
  <si>
    <t>ACW</t>
  </si>
  <si>
    <t>HOLD</t>
  </si>
  <si>
    <t>TT</t>
  </si>
  <si>
    <t>B CODI</t>
  </si>
  <si>
    <t>B NPS</t>
  </si>
  <si>
    <t>B FCR</t>
  </si>
  <si>
    <t>B AHT</t>
  </si>
  <si>
    <t>B AC</t>
  </si>
  <si>
    <t>B TRF</t>
  </si>
  <si>
    <t>B CBS</t>
  </si>
  <si>
    <t>Bonif</t>
  </si>
  <si>
    <t>#</t>
  </si>
  <si>
    <t>Masivo</t>
  </si>
  <si>
    <t>Bonificaciones</t>
  </si>
  <si>
    <t>B x LOB</t>
  </si>
  <si>
    <t>B TOTAL x Lider</t>
  </si>
  <si>
    <t>ACCM</t>
  </si>
  <si>
    <t>2.4.2.1 SOPORTE INTERNET HFC</t>
  </si>
  <si>
    <t>TMO INTERNET HFC (2%)</t>
  </si>
  <si>
    <t>FCR INTERNET HFC (4%)</t>
  </si>
  <si>
    <t>NPS INTERNET HFC  (6%)</t>
  </si>
  <si>
    <t xml:space="preserve">Desde </t>
  </si>
  <si>
    <t>Hasta</t>
  </si>
  <si>
    <t>Resultado</t>
  </si>
  <si>
    <t>máximo</t>
  </si>
  <si>
    <t>Transferencias INTERNET HFC  (0,5%)</t>
  </si>
  <si>
    <t>Escalamiento INTERNET HFC (0,5%)</t>
  </si>
  <si>
    <t>QA Usabilidad CODI (1%)**</t>
  </si>
  <si>
    <t>Bono</t>
  </si>
  <si>
    <t>ACT COM  INTERNET HFC (1%)</t>
  </si>
  <si>
    <t>(*) Para el cálculo se tomarán los datos de Qualtrics</t>
  </si>
  <si>
    <t>2.4.2.2 SOPORTE FLOW</t>
  </si>
  <si>
    <t>TMO FLOW (2%)</t>
  </si>
  <si>
    <t>FCR FLOW (4%)</t>
  </si>
  <si>
    <t>NPS FLOW  (6%)</t>
  </si>
  <si>
    <t>Transferencias FLOW  (0,5%)</t>
  </si>
  <si>
    <t>Escalamiento FLOW (1,5%)</t>
  </si>
  <si>
    <t xml:space="preserve"> (*) Para el cálculo se tomarán los datos de Qualtrics</t>
  </si>
  <si>
    <t>2.4.2.3 SOPORTE DESBORDE</t>
  </si>
  <si>
    <t>TMO DESBORDE (2%)</t>
  </si>
  <si>
    <t>FCR DESBORDE (4%)</t>
  </si>
  <si>
    <t>NPS DESBORDE  (6%)</t>
  </si>
  <si>
    <t>Transferencias - DESBORDE  (0,5%)</t>
  </si>
  <si>
    <t>Escalamiento DESBORDE (0,5%)</t>
  </si>
  <si>
    <t>ACT COM DESBORDE (1%)</t>
  </si>
  <si>
    <t>2.4.2.4 SOPORTE FTTH</t>
  </si>
  <si>
    <t>TMO FTTH (2%)</t>
  </si>
  <si>
    <t>FCR FTTH (4%)</t>
  </si>
  <si>
    <t>NPS FTTH  (6%)</t>
  </si>
  <si>
    <t>Transferencias - FTTH  (0,5%)</t>
  </si>
  <si>
    <t>Escalamiento FTTH (0,5%)</t>
  </si>
  <si>
    <t>QA Usabilidad CODI (1%)</t>
  </si>
  <si>
    <t>ACT COM FTTH (1%)</t>
  </si>
  <si>
    <t>(*) NPS FTTH: se mide el trimestre móvil</t>
  </si>
  <si>
    <r>
      <t>2.4.1</t>
    </r>
    <r>
      <rPr>
        <sz val="12"/>
        <color rgb="FF00639E"/>
        <rFont val="Times New Roman"/>
        <family val="1"/>
      </rPr>
      <t xml:space="preserve">     </t>
    </r>
    <r>
      <rPr>
        <sz val="12"/>
        <color rgb="FF004074"/>
        <rFont val="Arial"/>
        <family val="2"/>
      </rPr>
      <t>SOPORTE</t>
    </r>
  </si>
  <si>
    <t>ACDID</t>
  </si>
  <si>
    <t>Agent´s Payroll Number</t>
  </si>
  <si>
    <t>CCMSID</t>
  </si>
  <si>
    <t>Secondary Skill</t>
  </si>
  <si>
    <t>Set Skill Programado</t>
  </si>
  <si>
    <t>Tenure</t>
  </si>
  <si>
    <t>WAHA</t>
  </si>
  <si>
    <t>RECUPERO EQUIPOS 1</t>
  </si>
  <si>
    <t>FLOW Score 3 a 5</t>
  </si>
  <si>
    <t>ISLA INTERNET HFC</t>
  </si>
  <si>
    <t>INTERNET HFC SCORE 1</t>
  </si>
  <si>
    <t>INTERNET HFC SCORE 2</t>
  </si>
  <si>
    <t>INTERNET HFC SCORE 3 A 5</t>
  </si>
  <si>
    <t>FLOW Score 1</t>
  </si>
  <si>
    <t>ISLA INTERNET FLOW</t>
  </si>
  <si>
    <t>VIP + RECUPERO</t>
  </si>
  <si>
    <t>VIP</t>
  </si>
  <si>
    <t xml:space="preserve">INTERNET HFC SCORE 2 + Solucion Remota </t>
  </si>
  <si>
    <t xml:space="preserve">INTERNET HFC SCORE 1 + Solucion Remota </t>
  </si>
  <si>
    <t xml:space="preserve">INTERNET HFC SCORE 3 A 5 + Solucion Remota </t>
  </si>
  <si>
    <t>FLOW Score 2</t>
  </si>
  <si>
    <t>ONSITE</t>
  </si>
  <si>
    <t>RECUPERO EQUIPOS 2</t>
  </si>
  <si>
    <t>-</t>
  </si>
  <si>
    <t>MULTISKILL</t>
  </si>
  <si>
    <t>NO ACTIVO</t>
  </si>
  <si>
    <t>INTERNET HFC SCORE 3 A 5 + Solucion Remota</t>
  </si>
  <si>
    <t>ACM</t>
  </si>
  <si>
    <t>Supervisor</t>
  </si>
  <si>
    <t>Last Name</t>
  </si>
  <si>
    <t>First Name</t>
  </si>
  <si>
    <t>Abi Cheble Rossana Mabel</t>
  </si>
  <si>
    <t>Aguilar Esteban Hernan</t>
  </si>
  <si>
    <t>Alvarez</t>
  </si>
  <si>
    <t>Rocío Jimena</t>
  </si>
  <si>
    <t>Barrionuevo</t>
  </si>
  <si>
    <t xml:space="preserve">Franco </t>
  </si>
  <si>
    <t>Concha</t>
  </si>
  <si>
    <t>Luciana</t>
  </si>
  <si>
    <t>Copertino</t>
  </si>
  <si>
    <t>Ivana Giselle</t>
  </si>
  <si>
    <t>Cordoba</t>
  </si>
  <si>
    <t>Abrahan Felix</t>
  </si>
  <si>
    <t>Davalos</t>
  </si>
  <si>
    <t>Claudia Sofia</t>
  </si>
  <si>
    <t>Delgado</t>
  </si>
  <si>
    <t>Carlos Matias de Jesus</t>
  </si>
  <si>
    <t>Geréz</t>
  </si>
  <si>
    <t>Laura Damiana</t>
  </si>
  <si>
    <t>Gonzalez</t>
  </si>
  <si>
    <t>Elizabeth</t>
  </si>
  <si>
    <t>Iñigo</t>
  </si>
  <si>
    <t>Ana Sofia</t>
  </si>
  <si>
    <t>Llorian</t>
  </si>
  <si>
    <t>Melisa E. del Valle</t>
  </si>
  <si>
    <t>Luna</t>
  </si>
  <si>
    <t>Alejandro Nicolás</t>
  </si>
  <si>
    <t>Olivera</t>
  </si>
  <si>
    <t>Ivana Carolina</t>
  </si>
  <si>
    <t>Richard</t>
  </si>
  <si>
    <t>Guillermo</t>
  </si>
  <si>
    <t>Romero Seco</t>
  </si>
  <si>
    <t>Exequiel</t>
  </si>
  <si>
    <t>Vallejo</t>
  </si>
  <si>
    <t>Maria Romina</t>
  </si>
  <si>
    <t>Alvarez Daiana Anabella</t>
  </si>
  <si>
    <t>Aguirre</t>
  </si>
  <si>
    <t>Andrea Estefanía</t>
  </si>
  <si>
    <t>Alvarado</t>
  </si>
  <si>
    <t>Carla María José</t>
  </si>
  <si>
    <t>Gazquez</t>
  </si>
  <si>
    <t>Brenda Roxana</t>
  </si>
  <si>
    <t>Iñigo Andrada</t>
  </si>
  <si>
    <t>Hector Federico</t>
  </si>
  <si>
    <t>Lagiglia</t>
  </si>
  <si>
    <t>Dámaris</t>
  </si>
  <si>
    <t>Lopolito</t>
  </si>
  <si>
    <t>Mirna Yanina</t>
  </si>
  <si>
    <t>Mancilla Huauta</t>
  </si>
  <si>
    <t>Abigail Fernanda</t>
  </si>
  <si>
    <t>Orellana</t>
  </si>
  <si>
    <t>Javier Hector</t>
  </si>
  <si>
    <t>Pimentel</t>
  </si>
  <si>
    <t>Facundo Nicolas</t>
  </si>
  <si>
    <t>Prado</t>
  </si>
  <si>
    <t>Camila</t>
  </si>
  <si>
    <t>PENDING TERM</t>
  </si>
  <si>
    <t>Robles</t>
  </si>
  <si>
    <t xml:space="preserve">Juan Pablo </t>
  </si>
  <si>
    <t>Rodríguez Lombardo</t>
  </si>
  <si>
    <t>María Agostina</t>
  </si>
  <si>
    <t>Ruiz</t>
  </si>
  <si>
    <t>Roberto</t>
  </si>
  <si>
    <t>Salica Cordoba</t>
  </si>
  <si>
    <t>Rolando Emmanuel</t>
  </si>
  <si>
    <t>Salim</t>
  </si>
  <si>
    <t>Jimena Agostina</t>
  </si>
  <si>
    <t>Suarez</t>
  </si>
  <si>
    <t>Graciela Angelica del Carmen</t>
  </si>
  <si>
    <t>Tevez Lemos</t>
  </si>
  <si>
    <t>Christopher Leonel</t>
  </si>
  <si>
    <t>Tula</t>
  </si>
  <si>
    <t>Joel Jonatan</t>
  </si>
  <si>
    <t>Diaz Maria Josefina</t>
  </si>
  <si>
    <t>Albornoz</t>
  </si>
  <si>
    <t>Cynthia Carina</t>
  </si>
  <si>
    <t>Alcayaga</t>
  </si>
  <si>
    <t>Diego José Gerardo</t>
  </si>
  <si>
    <t>Argañaraz</t>
  </si>
  <si>
    <t>Miguel Tobias</t>
  </si>
  <si>
    <t>Artaza</t>
  </si>
  <si>
    <t>Carlos del Jesus</t>
  </si>
  <si>
    <t>Azan</t>
  </si>
  <si>
    <t>Yamil</t>
  </si>
  <si>
    <t>Barragan</t>
  </si>
  <si>
    <t>Ana Veronica</t>
  </si>
  <si>
    <t>Maricruz</t>
  </si>
  <si>
    <t>Chavez</t>
  </si>
  <si>
    <t>Gustavo Daniel</t>
  </si>
  <si>
    <t>Fara</t>
  </si>
  <si>
    <t>Cecilia Vanessa</t>
  </si>
  <si>
    <t>Lizárraga</t>
  </si>
  <si>
    <t>Agustin Eduardo</t>
  </si>
  <si>
    <t>Pacheco</t>
  </si>
  <si>
    <t>Carlos César Martín</t>
  </si>
  <si>
    <t>Pereyra</t>
  </si>
  <si>
    <t>Joaquin Matias</t>
  </si>
  <si>
    <t>Pulita</t>
  </si>
  <si>
    <t>Cintia Carolina</t>
  </si>
  <si>
    <t>Daiana Alexandra</t>
  </si>
  <si>
    <t>Sanchez Arancibia</t>
  </si>
  <si>
    <t>Sol Florencia</t>
  </si>
  <si>
    <t>Veliz</t>
  </si>
  <si>
    <t>Gustavo David</t>
  </si>
  <si>
    <t>Ferrari Gonzalo Daniel</t>
  </si>
  <si>
    <t>Agüero</t>
  </si>
  <si>
    <t>Lourdes Alejandra</t>
  </si>
  <si>
    <t>Chanampa</t>
  </si>
  <si>
    <t>Facundo Lionel</t>
  </si>
  <si>
    <t>Diaz</t>
  </si>
  <si>
    <t>Victor Jesus</t>
  </si>
  <si>
    <t>Fernández</t>
  </si>
  <si>
    <t>Elías</t>
  </si>
  <si>
    <t>Guzman</t>
  </si>
  <si>
    <t>Fabricio Maximiliano</t>
  </si>
  <si>
    <t>Herrera Alvarez</t>
  </si>
  <si>
    <t>Maximo</t>
  </si>
  <si>
    <t>Leguizamon</t>
  </si>
  <si>
    <t>Mirta Viviana</t>
  </si>
  <si>
    <t>Lopez</t>
  </si>
  <si>
    <t>Mayra Alejandra</t>
  </si>
  <si>
    <t>Nuñez</t>
  </si>
  <si>
    <t>Luana Jimena</t>
  </si>
  <si>
    <t>Ojeda</t>
  </si>
  <si>
    <t>Mauricio David</t>
  </si>
  <si>
    <t>Maria Cecilia</t>
  </si>
  <si>
    <t>Ponce</t>
  </si>
  <si>
    <t>Alex Tobias</t>
  </si>
  <si>
    <t>Ros</t>
  </si>
  <si>
    <t>Leonel Hernán</t>
  </si>
  <si>
    <t>Belen Contanza</t>
  </si>
  <si>
    <t>Valoy</t>
  </si>
  <si>
    <t>Augusto German</t>
  </si>
  <si>
    <t>Zapana</t>
  </si>
  <si>
    <t>Nestor Adrian</t>
  </si>
  <si>
    <t>Gonzalez Frau Emanuel Ariel</t>
  </si>
  <si>
    <t>Canelada</t>
  </si>
  <si>
    <t>Matías Benjamín</t>
  </si>
  <si>
    <t>Caram Vallejo</t>
  </si>
  <si>
    <t>Erika Yohana</t>
  </si>
  <si>
    <t>Cruz</t>
  </si>
  <si>
    <t>Alvaro Ruben</t>
  </si>
  <si>
    <t>Alejandra</t>
  </si>
  <si>
    <t>Figueroa Carrizo</t>
  </si>
  <si>
    <t>Gabriel Alberto</t>
  </si>
  <si>
    <t>Gramajo</t>
  </si>
  <si>
    <t>Candelaria</t>
  </si>
  <si>
    <t>Hernández</t>
  </si>
  <si>
    <t xml:space="preserve">Sabrina Abigail </t>
  </si>
  <si>
    <t>Mancilla Huaita</t>
  </si>
  <si>
    <t>Bruno David</t>
  </si>
  <si>
    <t>Morales</t>
  </si>
  <si>
    <t>Graciela Florencia</t>
  </si>
  <si>
    <t>Perez</t>
  </si>
  <si>
    <t>Facundo Javier</t>
  </si>
  <si>
    <t xml:space="preserve">Pucheta  </t>
  </si>
  <si>
    <t xml:space="preserve">Maximiliano Eduardo </t>
  </si>
  <si>
    <t>Robra</t>
  </si>
  <si>
    <t>Simon Andres</t>
  </si>
  <si>
    <t>Santillán Jesús Maximiliano</t>
  </si>
  <si>
    <t>Paez Ramon Del Valle</t>
  </si>
  <si>
    <t>Soria</t>
  </si>
  <si>
    <t>Jesus Guillermo</t>
  </si>
  <si>
    <t>Torres</t>
  </si>
  <si>
    <t>Carlos Exequiel</t>
  </si>
  <si>
    <t>Urday Quiroga</t>
  </si>
  <si>
    <t>Ivan</t>
  </si>
  <si>
    <t>Yurquina</t>
  </si>
  <si>
    <t>Matias Exequiel</t>
  </si>
  <si>
    <t>Zeballos</t>
  </si>
  <si>
    <t>Lucas</t>
  </si>
  <si>
    <t>Hernandez Daniela del Valle</t>
  </si>
  <si>
    <t>Agu</t>
  </si>
  <si>
    <t>Jose Agustin</t>
  </si>
  <si>
    <t>Busnelli</t>
  </si>
  <si>
    <t>Mario David</t>
  </si>
  <si>
    <t>Chocobar</t>
  </si>
  <si>
    <t>Emilia</t>
  </si>
  <si>
    <t>Collavino</t>
  </si>
  <si>
    <t>Nicolas</t>
  </si>
  <si>
    <t>Corbalan</t>
  </si>
  <si>
    <t>Maria Belen</t>
  </si>
  <si>
    <t>Ezquer</t>
  </si>
  <si>
    <t>Martin Alejandro</t>
  </si>
  <si>
    <t>Flores</t>
  </si>
  <si>
    <t>Germán Emiliano</t>
  </si>
  <si>
    <t>Godoy</t>
  </si>
  <si>
    <t>Laura Daniela</t>
  </si>
  <si>
    <t>Gomez Renganeschi</t>
  </si>
  <si>
    <t>Jesus Josemaria</t>
  </si>
  <si>
    <t>Cristian Ismael</t>
  </si>
  <si>
    <t>Inostroza</t>
  </si>
  <si>
    <t>Cintia Marina</t>
  </si>
  <si>
    <t>López</t>
  </si>
  <si>
    <t>Rocío Paola</t>
  </si>
  <si>
    <t>Jorgelina</t>
  </si>
  <si>
    <t>Luis Manuel</t>
  </si>
  <si>
    <t>Ana Mariela</t>
  </si>
  <si>
    <t>Villafañe Ramos</t>
  </si>
  <si>
    <t>Carla</t>
  </si>
  <si>
    <t>Perez Maria Florencia</t>
  </si>
  <si>
    <t>Javier Alberto</t>
  </si>
  <si>
    <t>Arganaraz</t>
  </si>
  <si>
    <t>Claudio Marcelo</t>
  </si>
  <si>
    <t>Aron</t>
  </si>
  <si>
    <t>Virginia</t>
  </si>
  <si>
    <t>Blanco</t>
  </si>
  <si>
    <t>Natalia Maria del Milagro</t>
  </si>
  <si>
    <t>Bucci Villarrubia</t>
  </si>
  <si>
    <t>Celina Natalia</t>
  </si>
  <si>
    <t>Carretero</t>
  </si>
  <si>
    <t>Maria Ester</t>
  </si>
  <si>
    <t>Kempa</t>
  </si>
  <si>
    <t>Vanesa Amanda</t>
  </si>
  <si>
    <t>Lescano</t>
  </si>
  <si>
    <t>Miguel Angel</t>
  </si>
  <si>
    <t>Lescano Sinkovec</t>
  </si>
  <si>
    <t>Giuliana Guadalupe</t>
  </si>
  <si>
    <t>Montenegro</t>
  </si>
  <si>
    <t>Maria de los Angeles</t>
  </si>
  <si>
    <t>Paez Navarro</t>
  </si>
  <si>
    <t>Hernan Leonardo</t>
  </si>
  <si>
    <t>Paz</t>
  </si>
  <si>
    <t>Paula Alejandra</t>
  </si>
  <si>
    <t>Sandoval</t>
  </si>
  <si>
    <t>Gabriela Elizabeth</t>
  </si>
  <si>
    <t>Taberna</t>
  </si>
  <si>
    <t>Daniel Alejandro</t>
  </si>
  <si>
    <t>Talassino</t>
  </si>
  <si>
    <t>Valentina Natalia</t>
  </si>
  <si>
    <t>Vergara</t>
  </si>
  <si>
    <t>Leandro</t>
  </si>
  <si>
    <t>Rivera Leonardo Martin</t>
  </si>
  <si>
    <t>Andres</t>
  </si>
  <si>
    <t>Maria Florencia</t>
  </si>
  <si>
    <t>Paula Cecilia</t>
  </si>
  <si>
    <t>Boassi</t>
  </si>
  <si>
    <t>Cabana</t>
  </si>
  <si>
    <t>Esteban Jose Antonio</t>
  </si>
  <si>
    <t>Cardozo</t>
  </si>
  <si>
    <t>Mariana Belen</t>
  </si>
  <si>
    <t>Clessi</t>
  </si>
  <si>
    <t>Hector Alberto</t>
  </si>
  <si>
    <t>Facundo Leandro</t>
  </si>
  <si>
    <t>Dip</t>
  </si>
  <si>
    <t>Carlos Abel</t>
  </si>
  <si>
    <t>Lobo</t>
  </si>
  <si>
    <t>Maia</t>
  </si>
  <si>
    <t>Martinez</t>
  </si>
  <si>
    <t>Francisco</t>
  </si>
  <si>
    <t>Pirini</t>
  </si>
  <si>
    <t>Erica Gisela</t>
  </si>
  <si>
    <t>Rios</t>
  </si>
  <si>
    <t>Maria Fernanda</t>
  </si>
  <si>
    <t>Salomon</t>
  </si>
  <si>
    <t>Gabriela Eugenia</t>
  </si>
  <si>
    <t>Toledo</t>
  </si>
  <si>
    <t>Cynthia del Valle</t>
  </si>
  <si>
    <t>Vaca</t>
  </si>
  <si>
    <t>Carla Elizabeth</t>
  </si>
  <si>
    <t>Centeno Pablo Gabriel</t>
  </si>
  <si>
    <t>Diez Marta Elena</t>
  </si>
  <si>
    <t>Brandan</t>
  </si>
  <si>
    <t>Carlos Cristian David</t>
  </si>
  <si>
    <t xml:space="preserve">Eljatib Hafez </t>
  </si>
  <si>
    <t>Fernandez</t>
  </si>
  <si>
    <t>Angel Alfredo</t>
  </si>
  <si>
    <t>Hillen</t>
  </si>
  <si>
    <t>Maria Sofia</t>
  </si>
  <si>
    <t>Jotar</t>
  </si>
  <si>
    <t>Maximiliano Alberto</t>
  </si>
  <si>
    <t>Lamas</t>
  </si>
  <si>
    <t>Felix Eloy</t>
  </si>
  <si>
    <t>Ludueña</t>
  </si>
  <si>
    <t>Lourdes Denise</t>
  </si>
  <si>
    <t>Alexia Tamhara</t>
  </si>
  <si>
    <t>Nicastro Torres</t>
  </si>
  <si>
    <t>Bruno Facundo</t>
  </si>
  <si>
    <t>Ramirez</t>
  </si>
  <si>
    <t>Anibal Ivan</t>
  </si>
  <si>
    <t>Risso</t>
  </si>
  <si>
    <t>Andres Rafael</t>
  </si>
  <si>
    <t>Suarez Diaz</t>
  </si>
  <si>
    <t>Marcela Noemi</t>
  </si>
  <si>
    <t>Juan Manuel</t>
  </si>
  <si>
    <t>Vazquez</t>
  </si>
  <si>
    <t>Franco Leandro</t>
  </si>
  <si>
    <t>Romina Noelia</t>
  </si>
  <si>
    <t>Maciel Fernando Manuel</t>
  </si>
  <si>
    <t xml:space="preserve">Alvarez </t>
  </si>
  <si>
    <t xml:space="preserve">Matias Daniel </t>
  </si>
  <si>
    <t>Argüello</t>
  </si>
  <si>
    <t>Maria Lourdes</t>
  </si>
  <si>
    <t>Ball</t>
  </si>
  <si>
    <t xml:space="preserve">Leandro </t>
  </si>
  <si>
    <t>Carreras</t>
  </si>
  <si>
    <t>Nancy Luciana</t>
  </si>
  <si>
    <t>Garcia</t>
  </si>
  <si>
    <t>Silvia Natalia</t>
  </si>
  <si>
    <t>Maidana Nerio</t>
  </si>
  <si>
    <t>Ricardo Emanuel</t>
  </si>
  <si>
    <t>Mattiacci</t>
  </si>
  <si>
    <t xml:space="preserve">Monroy </t>
  </si>
  <si>
    <t>Carlos Antonio</t>
  </si>
  <si>
    <t xml:space="preserve"> Gabriela Elena</t>
  </si>
  <si>
    <t>Daniel Eduardo</t>
  </si>
  <si>
    <t>Romina Alejandra</t>
  </si>
  <si>
    <t>San Felipe</t>
  </si>
  <si>
    <t>Gonzalo</t>
  </si>
  <si>
    <t>Mariana Estefania</t>
  </si>
  <si>
    <t>Veronica Giselle</t>
  </si>
  <si>
    <t>White</t>
  </si>
  <si>
    <t>Florencia</t>
  </si>
  <si>
    <t xml:space="preserve">Zarate </t>
  </si>
  <si>
    <t xml:space="preserve">Fernando Sebastian </t>
  </si>
  <si>
    <t>Zorrilla Barrientos</t>
  </si>
  <si>
    <t>Virginia Noemi</t>
  </si>
  <si>
    <t>Maldonado Martinez Florencia</t>
  </si>
  <si>
    <t>Altamiranda</t>
  </si>
  <si>
    <t>Luis Bueno</t>
  </si>
  <si>
    <t>Balderrama</t>
  </si>
  <si>
    <t xml:space="preserve"> Lucas</t>
  </si>
  <si>
    <t>Barraza</t>
  </si>
  <si>
    <t>Maria Lucia</t>
  </si>
  <si>
    <t xml:space="preserve">Cáceres Espín </t>
  </si>
  <si>
    <t>Mauricio Adolfo</t>
  </si>
  <si>
    <t xml:space="preserve">Cajal </t>
  </si>
  <si>
    <t>Fernanda Valeria</t>
  </si>
  <si>
    <t>Cena</t>
  </si>
  <si>
    <t xml:space="preserve">Martin Gabriel </t>
  </si>
  <si>
    <t>Franco Augusto</t>
  </si>
  <si>
    <t>José Maria</t>
  </si>
  <si>
    <t>García</t>
  </si>
  <si>
    <t>Javier Ernesto</t>
  </si>
  <si>
    <t>Gomez</t>
  </si>
  <si>
    <t>Rodrigo Sebastián</t>
  </si>
  <si>
    <t xml:space="preserve">Hollenstein </t>
  </si>
  <si>
    <t>Franco David</t>
  </si>
  <si>
    <t>Leguizamon Ocaranza</t>
  </si>
  <si>
    <t>Maria Jose</t>
  </si>
  <si>
    <t>Nieva</t>
  </si>
  <si>
    <t xml:space="preserve"> Enrique Antonio</t>
  </si>
  <si>
    <t>Mauricio Leonel</t>
  </si>
  <si>
    <t>Sáenz</t>
  </si>
  <si>
    <t xml:space="preserve">Ana Paula </t>
  </si>
  <si>
    <t>Pereyra Gomez Melanie Macarena</t>
  </si>
  <si>
    <t>Marcos Antonio</t>
  </si>
  <si>
    <t>Avila Villafañe</t>
  </si>
  <si>
    <t>Juan Ignacio</t>
  </si>
  <si>
    <t>Bazan</t>
  </si>
  <si>
    <t>Gisella Natalia</t>
  </si>
  <si>
    <t xml:space="preserve">Bejar </t>
  </si>
  <si>
    <t>María Lourdes</t>
  </si>
  <si>
    <t>Castro Gonzalez</t>
  </si>
  <si>
    <t>Juan Cruz</t>
  </si>
  <si>
    <t>Contrera</t>
  </si>
  <si>
    <t>Andres Cristian Alfredo</t>
  </si>
  <si>
    <t>Costilla</t>
  </si>
  <si>
    <t>Luis Antonio</t>
  </si>
  <si>
    <t>Ramón Andrés</t>
  </si>
  <si>
    <t>Espeche</t>
  </si>
  <si>
    <t>Lizandro Nahuel</t>
  </si>
  <si>
    <t>Lucia Alejandra</t>
  </si>
  <si>
    <t>Figueroa</t>
  </si>
  <si>
    <t>Marcos Franco Agustin</t>
  </si>
  <si>
    <t>González</t>
  </si>
  <si>
    <t>Celia Jimena</t>
  </si>
  <si>
    <t>Huaco Quiroga</t>
  </si>
  <si>
    <t>Nahir Estefania</t>
  </si>
  <si>
    <t>Lima</t>
  </si>
  <si>
    <t>Maximiliano Ezequiel</t>
  </si>
  <si>
    <t>Medina</t>
  </si>
  <si>
    <t>Rodrigo Rafael</t>
  </si>
  <si>
    <t>Pavon</t>
  </si>
  <si>
    <t>Rodrigo Daniel</t>
  </si>
  <si>
    <t>Sanchez</t>
  </si>
  <si>
    <t>Solana Agustina</t>
  </si>
  <si>
    <t>Sosa</t>
  </si>
  <si>
    <t>Anabella Celeste</t>
  </si>
  <si>
    <t>Ríos Florencia Alejandra</t>
  </si>
  <si>
    <t>Acuña</t>
  </si>
  <si>
    <t>Gabriela Belen</t>
  </si>
  <si>
    <t>Arriazu</t>
  </si>
  <si>
    <t>Llubynka Irina</t>
  </si>
  <si>
    <t>Correa Eicli</t>
  </si>
  <si>
    <t>Candela</t>
  </si>
  <si>
    <t>Jose Nicolas</t>
  </si>
  <si>
    <t>Facundo Emiliano</t>
  </si>
  <si>
    <t>Lara</t>
  </si>
  <si>
    <t>Yamila Eugenia</t>
  </si>
  <si>
    <t>Maria Eliana</t>
  </si>
  <si>
    <t>Mansilla</t>
  </si>
  <si>
    <t>Rebeca Daniela</t>
  </si>
  <si>
    <t>Montoro</t>
  </si>
  <si>
    <t>Miguel Ángel</t>
  </si>
  <si>
    <t xml:space="preserve">Muro </t>
  </si>
  <si>
    <t>Carlos Hernán Enrique</t>
  </si>
  <si>
    <t>Ojeda Caliuolo</t>
  </si>
  <si>
    <t>Ortega</t>
  </si>
  <si>
    <t>Pablo Matias</t>
  </si>
  <si>
    <t>Pedraza</t>
  </si>
  <si>
    <t>Rosario Agustina</t>
  </si>
  <si>
    <t>Peralta</t>
  </si>
  <si>
    <t>Roxana Gabriela</t>
  </si>
  <si>
    <t>Quinteros</t>
  </si>
  <si>
    <t>Sergio Samuel</t>
  </si>
  <si>
    <t>Romano</t>
  </si>
  <si>
    <t>Alfredo Matias</t>
  </si>
  <si>
    <t>Villafañe</t>
  </si>
  <si>
    <t>Maria Constanza</t>
  </si>
  <si>
    <t>Domski Paula Fernanda</t>
  </si>
  <si>
    <t>Bordon Eduardo Nicolás</t>
  </si>
  <si>
    <t xml:space="preserve">Albornoz Criado </t>
  </si>
  <si>
    <t xml:space="preserve">Camila  </t>
  </si>
  <si>
    <t>Arias</t>
  </si>
  <si>
    <t>Jonathan Ricardo</t>
  </si>
  <si>
    <t xml:space="preserve">Buenvecino </t>
  </si>
  <si>
    <t>Paula Martin</t>
  </si>
  <si>
    <t>Yessica Gissell</t>
  </si>
  <si>
    <t>Cuarteron</t>
  </si>
  <si>
    <t>Omar Facundo</t>
  </si>
  <si>
    <t>Donelli</t>
  </si>
  <si>
    <t xml:space="preserve">Santiago Ivan </t>
  </si>
  <si>
    <t>Elias</t>
  </si>
  <si>
    <t xml:space="preserve">Federico Agustín </t>
  </si>
  <si>
    <t>Fenoglio</t>
  </si>
  <si>
    <t>Gimenez Achar</t>
  </si>
  <si>
    <t xml:space="preserve">Maria Aracelli </t>
  </si>
  <si>
    <t>Herrera</t>
  </si>
  <si>
    <t>Hugo Daniel</t>
  </si>
  <si>
    <t>Jerez</t>
  </si>
  <si>
    <t>Thomas</t>
  </si>
  <si>
    <t>Olivera Macias</t>
  </si>
  <si>
    <t>Nahir Ianina</t>
  </si>
  <si>
    <t xml:space="preserve">Luciana </t>
  </si>
  <si>
    <t>Rojas</t>
  </si>
  <si>
    <t>Hanna Liz Candela</t>
  </si>
  <si>
    <t xml:space="preserve">Roldan </t>
  </si>
  <si>
    <t>Pablo Gabriel</t>
  </si>
  <si>
    <t xml:space="preserve">Facundo </t>
  </si>
  <si>
    <t>Silvio Silvestre</t>
  </si>
  <si>
    <t xml:space="preserve">Torres </t>
  </si>
  <si>
    <t>Gabriel Alejandro</t>
  </si>
  <si>
    <t>Zilman</t>
  </si>
  <si>
    <t>Chocobar Marcelo Damian</t>
  </si>
  <si>
    <t>Acevedo Vilte</t>
  </si>
  <si>
    <t>Alvaro Leonel</t>
  </si>
  <si>
    <t>Arrieta</t>
  </si>
  <si>
    <t>Rodrigo Ignacio</t>
  </si>
  <si>
    <t>Avellaneda</t>
  </si>
  <si>
    <t>Pablo Hernán</t>
  </si>
  <si>
    <t xml:space="preserve">Carrillo Badino  </t>
  </si>
  <si>
    <t xml:space="preserve">Valerio </t>
  </si>
  <si>
    <t>Johanna Elizabeth</t>
  </si>
  <si>
    <t xml:space="preserve">Gutiérrez Nuñez </t>
  </si>
  <si>
    <t xml:space="preserve">Martin  Lázaro </t>
  </si>
  <si>
    <t>Julieta Carolina</t>
  </si>
  <si>
    <t>Lastra</t>
  </si>
  <si>
    <t>Leal</t>
  </si>
  <si>
    <t>Eduardo Nicolas</t>
  </si>
  <si>
    <t>Moreno Gonzalez</t>
  </si>
  <si>
    <t>Tamara Macarena</t>
  </si>
  <si>
    <t>Nacusse</t>
  </si>
  <si>
    <t>Abel Mauricio</t>
  </si>
  <si>
    <t>Palma</t>
  </si>
  <si>
    <t>Jonathan Emanuel</t>
  </si>
  <si>
    <t>Fabio Gabriel</t>
  </si>
  <si>
    <t>Jessica Romina</t>
  </si>
  <si>
    <t xml:space="preserve">Franco Matias </t>
  </si>
  <si>
    <t>Gabriel Eduardo</t>
  </si>
  <si>
    <t>Florencia Analy</t>
  </si>
  <si>
    <t>Valdez</t>
  </si>
  <si>
    <t>Maira Fatima</t>
  </si>
  <si>
    <t>Macias Fernando</t>
  </si>
  <si>
    <t>Rodrigo Alejandro</t>
  </si>
  <si>
    <t>Centeno</t>
  </si>
  <si>
    <t>Ignacio David</t>
  </si>
  <si>
    <t>Delgado Pellasio</t>
  </si>
  <si>
    <t xml:space="preserve"> Sofia Azucena </t>
  </si>
  <si>
    <t>Estofan</t>
  </si>
  <si>
    <t>Sol</t>
  </si>
  <si>
    <t>Fuente</t>
  </si>
  <si>
    <t>Andrea Micaela</t>
  </si>
  <si>
    <t>Gavaisé</t>
  </si>
  <si>
    <t xml:space="preserve">María Celeste </t>
  </si>
  <si>
    <t>Gerez Carrizo</t>
  </si>
  <si>
    <t>Santiago Nahuel</t>
  </si>
  <si>
    <t>Gómez Salas</t>
  </si>
  <si>
    <t>Natalia Celeste</t>
  </si>
  <si>
    <t>Ibiris</t>
  </si>
  <si>
    <t>Bruno Roberto</t>
  </si>
  <si>
    <t>Jimenez</t>
  </si>
  <si>
    <t>Julian</t>
  </si>
  <si>
    <t>Larrahona Morales</t>
  </si>
  <si>
    <t xml:space="preserve">Laura Melanie </t>
  </si>
  <si>
    <t>Walter</t>
  </si>
  <si>
    <t>Mendoza</t>
  </si>
  <si>
    <t xml:space="preserve">Alejandro </t>
  </si>
  <si>
    <t>Pereira Romero</t>
  </si>
  <si>
    <t>Pablo Gaston</t>
  </si>
  <si>
    <t>Terribile</t>
  </si>
  <si>
    <t>Bruno Paolo</t>
  </si>
  <si>
    <t>Toscano</t>
  </si>
  <si>
    <t xml:space="preserve">Enzo Rodrigo </t>
  </si>
  <si>
    <t>Zelaya</t>
  </si>
  <si>
    <t>Emiliano</t>
  </si>
  <si>
    <t>Zerda</t>
  </si>
  <si>
    <t>Claudia Alejandra</t>
  </si>
  <si>
    <t>Mendoza Lorena Maria del Rosario</t>
  </si>
  <si>
    <t>Caparroz</t>
  </si>
  <si>
    <t>Carlos Esteban</t>
  </si>
  <si>
    <t>Ferreyra</t>
  </si>
  <si>
    <t>Mercedes del Valle</t>
  </si>
  <si>
    <t>Gabriela Yamila</t>
  </si>
  <si>
    <t>Monasterio</t>
  </si>
  <si>
    <t>Marcos</t>
  </si>
  <si>
    <t xml:space="preserve">Montenegro </t>
  </si>
  <si>
    <t>Matias</t>
  </si>
  <si>
    <t>Christian Natanael</t>
  </si>
  <si>
    <t>Gilda Guadalupe</t>
  </si>
  <si>
    <t>Ruiz Jimena</t>
  </si>
  <si>
    <t xml:space="preserve"> Catalan</t>
  </si>
  <si>
    <t>Nicolas Fernando</t>
  </si>
  <si>
    <t xml:space="preserve"> Godoy</t>
  </si>
  <si>
    <t>Gerardo Exequiel</t>
  </si>
  <si>
    <t>Arancibia</t>
  </si>
  <si>
    <t>Luisina</t>
  </si>
  <si>
    <t xml:space="preserve">Cardozo </t>
  </si>
  <si>
    <t xml:space="preserve">Lucio Rolando </t>
  </si>
  <si>
    <t>Garcia Gianmarini</t>
  </si>
  <si>
    <t>Teresita del Jesus</t>
  </si>
  <si>
    <t>Luciano Nicolas</t>
  </si>
  <si>
    <t>Silvio Pantaleon</t>
  </si>
  <si>
    <t>Daiana Macarena</t>
  </si>
  <si>
    <t>Mana</t>
  </si>
  <si>
    <t>Angel David</t>
  </si>
  <si>
    <t>Sandra Daniela</t>
  </si>
  <si>
    <t>Muñoz Arrieta</t>
  </si>
  <si>
    <t>Paulina</t>
  </si>
  <si>
    <t>Navarro</t>
  </si>
  <si>
    <t>Gustavo Octaviano</t>
  </si>
  <si>
    <t xml:space="preserve">Ezequiel Mateo </t>
  </si>
  <si>
    <t xml:space="preserve">Nour </t>
  </si>
  <si>
    <t xml:space="preserve">Antonio </t>
  </si>
  <si>
    <t>Scrocchi</t>
  </si>
  <si>
    <t>Pablo Exequiel</t>
  </si>
  <si>
    <t>Matias Enrique</t>
  </si>
  <si>
    <t>Velazquez Suarez</t>
  </si>
  <si>
    <t xml:space="preserve">Mariano </t>
  </si>
  <si>
    <t>Sánchez Buteler Juan José</t>
  </si>
  <si>
    <t>Fabricio Leandro</t>
  </si>
  <si>
    <t>Araoz</t>
  </si>
  <si>
    <t>Florencia Viviana</t>
  </si>
  <si>
    <t>César Fernando</t>
  </si>
  <si>
    <t xml:space="preserve">De la Vega </t>
  </si>
  <si>
    <t xml:space="preserve">Nicolas Ernesto </t>
  </si>
  <si>
    <t>Emilio Sebastian</t>
  </si>
  <si>
    <t>Figueroa Scapolatempo</t>
  </si>
  <si>
    <t>Abel Nicolas</t>
  </si>
  <si>
    <t>Frias Valdez</t>
  </si>
  <si>
    <t>Agustina</t>
  </si>
  <si>
    <t>Giugge Failla</t>
  </si>
  <si>
    <t>Emilse Janet</t>
  </si>
  <si>
    <t>Gladys Del Milagro</t>
  </si>
  <si>
    <t>Lencina Boente</t>
  </si>
  <si>
    <t>Florencia lucia</t>
  </si>
  <si>
    <t>Marcos Anibal</t>
  </si>
  <si>
    <t>Jose Emmanuel</t>
  </si>
  <si>
    <t>Luz Maria Daniela</t>
  </si>
  <si>
    <t>Priscila Jazmin</t>
  </si>
  <si>
    <t>Sinchicay Schmidt</t>
  </si>
  <si>
    <t>Jose Federico</t>
  </si>
  <si>
    <t>Villanova</t>
  </si>
  <si>
    <t>Brenda Luciana</t>
  </si>
  <si>
    <t>Yapura</t>
  </si>
  <si>
    <t xml:space="preserve">Felix Ezequiel </t>
  </si>
  <si>
    <t>Teseira Juan Pablo</t>
  </si>
  <si>
    <t>Fernando Martín</t>
  </si>
  <si>
    <t>Dahiana Maricel</t>
  </si>
  <si>
    <t xml:space="preserve">Maria Belen </t>
  </si>
  <si>
    <t xml:space="preserve">Cortez </t>
  </si>
  <si>
    <t>Ramiro Joaquín</t>
  </si>
  <si>
    <t>Decima</t>
  </si>
  <si>
    <t>Manuel Gonzalo</t>
  </si>
  <si>
    <t>Funes</t>
  </si>
  <si>
    <t>Jessica Pamela</t>
  </si>
  <si>
    <t>Juarez</t>
  </si>
  <si>
    <t>Daniel Esteban</t>
  </si>
  <si>
    <t>López Medina</t>
  </si>
  <si>
    <t>Romina</t>
  </si>
  <si>
    <t>Luna Guiscafre</t>
  </si>
  <si>
    <t>Juan Jose</t>
  </si>
  <si>
    <t>Alejandra Belen</t>
  </si>
  <si>
    <t>Sebastian Dario</t>
  </si>
  <si>
    <t>Puerta</t>
  </si>
  <si>
    <t>Luis Ricardo</t>
  </si>
  <si>
    <t>Rodriguez</t>
  </si>
  <si>
    <t>Laura Elizabeth</t>
  </si>
  <si>
    <t>Sara Lía</t>
  </si>
  <si>
    <t>Leonel Dario</t>
  </si>
  <si>
    <t>Salas</t>
  </si>
  <si>
    <t>Nicolas Alberto</t>
  </si>
  <si>
    <t>Salomon Posleman</t>
  </si>
  <si>
    <t>Nassim Mohamed</t>
  </si>
  <si>
    <t>Soto</t>
  </si>
  <si>
    <t>Varela Paula Mariana</t>
  </si>
  <si>
    <t>Amun</t>
  </si>
  <si>
    <t xml:space="preserve">Enzo Matias </t>
  </si>
  <si>
    <t>Ezequiel</t>
  </si>
  <si>
    <t>Jessica Florencia</t>
  </si>
  <si>
    <t>Avila</t>
  </si>
  <si>
    <t>Fernanda Beatriz</t>
  </si>
  <si>
    <t>Bachur</t>
  </si>
  <si>
    <t>Jose David</t>
  </si>
  <si>
    <t>Bruchmann</t>
  </si>
  <si>
    <t>Andrea Edith</t>
  </si>
  <si>
    <t>Campos</t>
  </si>
  <si>
    <t>Santiago</t>
  </si>
  <si>
    <t>Duarte</t>
  </si>
  <si>
    <t xml:space="preserve">Walter Iván </t>
  </si>
  <si>
    <t>Farías</t>
  </si>
  <si>
    <t xml:space="preserve">Enzo Gabriel </t>
  </si>
  <si>
    <t>Ferreira</t>
  </si>
  <si>
    <t xml:space="preserve">Lourdes Maria Celeste </t>
  </si>
  <si>
    <t xml:space="preserve">Frías </t>
  </si>
  <si>
    <t xml:space="preserve">María Cristina </t>
  </si>
  <si>
    <t>Gallardo</t>
  </si>
  <si>
    <t>Matías Gastón</t>
  </si>
  <si>
    <t>Gimenez</t>
  </si>
  <si>
    <t>David Alejandro</t>
  </si>
  <si>
    <t>Gutierrez Silva</t>
  </si>
  <si>
    <t>Fernando</t>
  </si>
  <si>
    <t>Issa Osman</t>
  </si>
  <si>
    <t xml:space="preserve">Camila </t>
  </si>
  <si>
    <t>Ismael Franco</t>
  </si>
  <si>
    <t>Nielsen Hillen</t>
  </si>
  <si>
    <t>Ezequiel  Alfredo</t>
  </si>
  <si>
    <t>Avila Carlos Francisco</t>
  </si>
  <si>
    <t>Acevedo</t>
  </si>
  <si>
    <t>Cynthia de los Angeles</t>
  </si>
  <si>
    <t>Andrada</t>
  </si>
  <si>
    <t xml:space="preserve">Sofia </t>
  </si>
  <si>
    <t>Añón</t>
  </si>
  <si>
    <t xml:space="preserve">Gonzalo </t>
  </si>
  <si>
    <t>Facundo Tomas</t>
  </si>
  <si>
    <t>Adriana Denisse</t>
  </si>
  <si>
    <t xml:space="preserve">Gonzalo Exequiel </t>
  </si>
  <si>
    <t>Lazarte Rivas</t>
  </si>
  <si>
    <t>Cristhian Emmanuel</t>
  </si>
  <si>
    <t>Mega</t>
  </si>
  <si>
    <t>Maria Virginia</t>
  </si>
  <si>
    <t>Molina</t>
  </si>
  <si>
    <t>Aldana</t>
  </si>
  <si>
    <t>Lourdes Carolina</t>
  </si>
  <si>
    <t>Amina Rocio</t>
  </si>
  <si>
    <t>Pereyra Sal</t>
  </si>
  <si>
    <t>Ariel Edgardo</t>
  </si>
  <si>
    <t>Alvaro Oscar</t>
  </si>
  <si>
    <t>Serruto</t>
  </si>
  <si>
    <t>Azul Nahir</t>
  </si>
  <si>
    <t>Soraire</t>
  </si>
  <si>
    <t xml:space="preserve">Luis Alexander </t>
  </si>
  <si>
    <t>Villa Veliz</t>
  </si>
  <si>
    <t>Karem Denise</t>
  </si>
  <si>
    <t>Villarruel Carrales</t>
  </si>
  <si>
    <t>Luis German Gabriel</t>
  </si>
  <si>
    <t>Zuniga</t>
  </si>
  <si>
    <t>Mara Sofia</t>
  </si>
  <si>
    <t>Barrionuevo Julian Mauricio</t>
  </si>
  <si>
    <t>Alzogaray</t>
  </si>
  <si>
    <t>Jose Luis</t>
  </si>
  <si>
    <t>Asís Andrada</t>
  </si>
  <si>
    <t>Franco Gonzalo</t>
  </si>
  <si>
    <t xml:space="preserve">Burgos </t>
  </si>
  <si>
    <t xml:space="preserve">Maira Alejandra </t>
  </si>
  <si>
    <t>Angel Otilio Carmelo</t>
  </si>
  <si>
    <t>Chasampi</t>
  </si>
  <si>
    <t>Ezequiel Nicolas</t>
  </si>
  <si>
    <t>Diarte</t>
  </si>
  <si>
    <t>Ricardo Anibal</t>
  </si>
  <si>
    <t>Silvina Evelyn</t>
  </si>
  <si>
    <t>Gloria Elizabeth</t>
  </si>
  <si>
    <t>Llampa</t>
  </si>
  <si>
    <t>Juan Carlos</t>
  </si>
  <si>
    <t>Mayorga</t>
  </si>
  <si>
    <t>Hernán Anibal</t>
  </si>
  <si>
    <t>Norry</t>
  </si>
  <si>
    <t>Héctor Antonio</t>
  </si>
  <si>
    <t>Salazar</t>
  </si>
  <si>
    <t>Juan Marcelo</t>
  </si>
  <si>
    <t>Cristian David</t>
  </si>
  <si>
    <t>Toledo Puertas</t>
  </si>
  <si>
    <t>Pablo Alejandro</t>
  </si>
  <si>
    <t>Boulchouk Alexis Adrian</t>
  </si>
  <si>
    <t xml:space="preserve"> Medina</t>
  </si>
  <si>
    <t>Christian Angel Fransisco</t>
  </si>
  <si>
    <t>Abregu</t>
  </si>
  <si>
    <t>Gerardo Emanuel</t>
  </si>
  <si>
    <t>TRANSFER</t>
  </si>
  <si>
    <t>Alsaad</t>
  </si>
  <si>
    <t>Jouni</t>
  </si>
  <si>
    <t>Baca Alurralde</t>
  </si>
  <si>
    <t>María Luz</t>
  </si>
  <si>
    <t>Casagrande</t>
  </si>
  <si>
    <t>Constanza Flavia</t>
  </si>
  <si>
    <t xml:space="preserve">Cruz </t>
  </si>
  <si>
    <t xml:space="preserve">Franco Emmanuel </t>
  </si>
  <si>
    <t>Escobar Vallejos</t>
  </si>
  <si>
    <t>Mariano Federico</t>
  </si>
  <si>
    <t xml:space="preserve">Gambarte </t>
  </si>
  <si>
    <t>Mario Antonio</t>
  </si>
  <si>
    <t xml:space="preserve">Lautaro Agustín  </t>
  </si>
  <si>
    <t>Lopez Cejas</t>
  </si>
  <si>
    <t>Marco</t>
  </si>
  <si>
    <t>Dario Sebastian</t>
  </si>
  <si>
    <t>Emanuel Jesús</t>
  </si>
  <si>
    <t>Ruth Ailen</t>
  </si>
  <si>
    <t>Ontiveros</t>
  </si>
  <si>
    <t>Florencia Micaela</t>
  </si>
  <si>
    <t>Piedrahita</t>
  </si>
  <si>
    <t>Jorge daniel</t>
  </si>
  <si>
    <t xml:space="preserve">Quiroga </t>
  </si>
  <si>
    <t xml:space="preserve">Isaias Nahuel </t>
  </si>
  <si>
    <t>Cabana Emilce Virginia</t>
  </si>
  <si>
    <t xml:space="preserve">Alabi </t>
  </si>
  <si>
    <t>Ivan Gabriel</t>
  </si>
  <si>
    <t>Maria Agustina</t>
  </si>
  <si>
    <t>Castro</t>
  </si>
  <si>
    <t>Jose Jorge</t>
  </si>
  <si>
    <t>De la Riva</t>
  </si>
  <si>
    <t>Rodolfo Raul</t>
  </si>
  <si>
    <t>Aquiles Fransisco Joel</t>
  </si>
  <si>
    <t xml:space="preserve">Gotar  </t>
  </si>
  <si>
    <t>Jorge Leandro</t>
  </si>
  <si>
    <t>Guerra</t>
  </si>
  <si>
    <t>Juan Luis</t>
  </si>
  <si>
    <t>Heredia</t>
  </si>
  <si>
    <t>Victor Hugo</t>
  </si>
  <si>
    <t>Ramón Tristán</t>
  </si>
  <si>
    <t xml:space="preserve">Fernanda Lorena Estefanía </t>
  </si>
  <si>
    <t>Moreno</t>
  </si>
  <si>
    <t>Alejandro Damian Gao</t>
  </si>
  <si>
    <t xml:space="preserve">Nieva Jaljal </t>
  </si>
  <si>
    <t>Brandon Yael</t>
  </si>
  <si>
    <t xml:space="preserve">Perez </t>
  </si>
  <si>
    <t>Jesus Martin</t>
  </si>
  <si>
    <t>Plaza</t>
  </si>
  <si>
    <t>Oscar Antonio</t>
  </si>
  <si>
    <t>Quispe Valdiglesias</t>
  </si>
  <si>
    <t>Jessica Guadalupe</t>
  </si>
  <si>
    <t>Reinoso</t>
  </si>
  <si>
    <t xml:space="preserve">Tomas Alejandro </t>
  </si>
  <si>
    <t>Maria Paola</t>
  </si>
  <si>
    <t>Velazquez</t>
  </si>
  <si>
    <t xml:space="preserve">Nicolas Guillermo </t>
  </si>
  <si>
    <t>Villarreal</t>
  </si>
  <si>
    <t>Facundo</t>
  </si>
  <si>
    <t>Chavarria Luis Andres</t>
  </si>
  <si>
    <t>Campero</t>
  </si>
  <si>
    <t>Emilia Giselle</t>
  </si>
  <si>
    <t>Carrizo</t>
  </si>
  <si>
    <t>Marcos Exequiel</t>
  </si>
  <si>
    <t>Castaño Nevado</t>
  </si>
  <si>
    <t>Ernesto Ricardo</t>
  </si>
  <si>
    <t>Coronel</t>
  </si>
  <si>
    <t>Judith Alexandra</t>
  </si>
  <si>
    <t>Cuellar</t>
  </si>
  <si>
    <t>Marcos Ivan</t>
  </si>
  <si>
    <t>Gasparovic Riego</t>
  </si>
  <si>
    <t>Ezequiel Alejandro</t>
  </si>
  <si>
    <t>Rodrigo Jesus</t>
  </si>
  <si>
    <t>Julio Sebastian</t>
  </si>
  <si>
    <t>Meija</t>
  </si>
  <si>
    <t>Antonio Javier</t>
  </si>
  <si>
    <t>Miranda</t>
  </si>
  <si>
    <t>Eduardo Javier</t>
  </si>
  <si>
    <t>Carlos Gabriel</t>
  </si>
  <si>
    <t>Flavio Alexis</t>
  </si>
  <si>
    <t>Paz Vega</t>
  </si>
  <si>
    <t>Marcos Rodrigo</t>
  </si>
  <si>
    <t>Ingrid Abigail</t>
  </si>
  <si>
    <t>Seco</t>
  </si>
  <si>
    <t>Luis Gustavo</t>
  </si>
  <si>
    <t>Santiago Leandro</t>
  </si>
  <si>
    <t>Jorge Eduardo</t>
  </si>
  <si>
    <t xml:space="preserve">Facundo Gabriel </t>
  </si>
  <si>
    <t>Rodrigo</t>
  </si>
  <si>
    <t xml:space="preserve">Laura Leonor </t>
  </si>
  <si>
    <t>Arroyo</t>
  </si>
  <si>
    <t>Eduardo Emmanuel</t>
  </si>
  <si>
    <t>Asmet</t>
  </si>
  <si>
    <t xml:space="preserve">Patricio </t>
  </si>
  <si>
    <t>Borges</t>
  </si>
  <si>
    <t xml:space="preserve">Gabriel Leonel </t>
  </si>
  <si>
    <t>Castillo Aguirre</t>
  </si>
  <si>
    <t>Ivan Gonzalo</t>
  </si>
  <si>
    <t>Collante</t>
  </si>
  <si>
    <t>Federico Leonardo</t>
  </si>
  <si>
    <t>Duran</t>
  </si>
  <si>
    <t>Natalia Micaela</t>
  </si>
  <si>
    <t>Nestor Alfredo</t>
  </si>
  <si>
    <t>Gonzalez Montañes</t>
  </si>
  <si>
    <t xml:space="preserve">Mariana </t>
  </si>
  <si>
    <t>Guanco</t>
  </si>
  <si>
    <t>Nicolas Fernando Manuel</t>
  </si>
  <si>
    <t>Maciel</t>
  </si>
  <si>
    <t>Anabella Melissa</t>
  </si>
  <si>
    <t xml:space="preserve">Molina </t>
  </si>
  <si>
    <t xml:space="preserve">Axel Agustin </t>
  </si>
  <si>
    <t>Nieto</t>
  </si>
  <si>
    <t>Nelson Ezequiel</t>
  </si>
  <si>
    <t>Zurita</t>
  </si>
  <si>
    <t>Marcelo Josue</t>
  </si>
  <si>
    <t>Peralta Iván Exequiel</t>
  </si>
  <si>
    <t>Agüero Akim</t>
  </si>
  <si>
    <t xml:space="preserve">Lucas Sebastian </t>
  </si>
  <si>
    <t>Mauricio Exequiel</t>
  </si>
  <si>
    <t xml:space="preserve">Barrionuevo  </t>
  </si>
  <si>
    <t>Sergio</t>
  </si>
  <si>
    <t>Castillo</t>
  </si>
  <si>
    <t>Laura Florencia</t>
  </si>
  <si>
    <t>Diego Hernan</t>
  </si>
  <si>
    <t>Cinthia Roxana</t>
  </si>
  <si>
    <t>Carlos Santiago</t>
  </si>
  <si>
    <t>Díaz</t>
  </si>
  <si>
    <t>María del Valle</t>
  </si>
  <si>
    <t>Escalante</t>
  </si>
  <si>
    <t>Hernán Jesús</t>
  </si>
  <si>
    <t>Gonzalez de Marco</t>
  </si>
  <si>
    <t>Malena del Carmen</t>
  </si>
  <si>
    <t>Nanni</t>
  </si>
  <si>
    <t>Cristian Gabriel</t>
  </si>
  <si>
    <t>Naranjo</t>
  </si>
  <si>
    <t>Maximiliano Oscar</t>
  </si>
  <si>
    <t>Perez Nader</t>
  </si>
  <si>
    <t>Jorge Elias</t>
  </si>
  <si>
    <t>Jonathan Jose Roberto</t>
  </si>
  <si>
    <t xml:space="preserve">Villagra  </t>
  </si>
  <si>
    <t xml:space="preserve">Daniel Sebastian </t>
  </si>
  <si>
    <t>Tapia Luis Rodrigo</t>
  </si>
  <si>
    <t xml:space="preserve">Abrahan </t>
  </si>
  <si>
    <t>Brahian Luis</t>
  </si>
  <si>
    <t xml:space="preserve">Nahuel </t>
  </si>
  <si>
    <t>Cirici Quiroga</t>
  </si>
  <si>
    <t xml:space="preserve">Diego Miguel  </t>
  </si>
  <si>
    <t>Cisneros</t>
  </si>
  <si>
    <t xml:space="preserve">Daniel Alberto </t>
  </si>
  <si>
    <t xml:space="preserve">Franco Daniel </t>
  </si>
  <si>
    <t xml:space="preserve">Hernan Virgilio </t>
  </si>
  <si>
    <t>Gareca</t>
  </si>
  <si>
    <t>Andrea Soledad</t>
  </si>
  <si>
    <t>Juri</t>
  </si>
  <si>
    <t xml:space="preserve">Gabriel </t>
  </si>
  <si>
    <t>Diego Gustavo</t>
  </si>
  <si>
    <t xml:space="preserve">Juan Gabriel </t>
  </si>
  <si>
    <t>Magno</t>
  </si>
  <si>
    <t xml:space="preserve"> Cristian Germán</t>
  </si>
  <si>
    <t>Maihua</t>
  </si>
  <si>
    <t xml:space="preserve">Alan Maximiliano </t>
  </si>
  <si>
    <t>Mata</t>
  </si>
  <si>
    <t>Maria Carolina</t>
  </si>
  <si>
    <t>Ruiz Huidobro</t>
  </si>
  <si>
    <t>Felicitas</t>
  </si>
  <si>
    <t>Tapia</t>
  </si>
  <si>
    <t>Nicolás Maximiliano Angel</t>
  </si>
  <si>
    <t>Villagra</t>
  </si>
  <si>
    <t>Carlos Javier</t>
  </si>
  <si>
    <t>Zelarayan</t>
  </si>
  <si>
    <t xml:space="preserve">Fernando Nicolas </t>
  </si>
  <si>
    <t>Representante</t>
  </si>
  <si>
    <t>Columna1</t>
  </si>
  <si>
    <t>Última fecha: url</t>
  </si>
  <si>
    <t>%Adh</t>
  </si>
  <si>
    <t>%Adh Plan</t>
  </si>
  <si>
    <t>Suma de Hs Dim</t>
  </si>
  <si>
    <t>Suma de Hs Dim Plan</t>
  </si>
  <si>
    <t>Suma de Hs Vto</t>
  </si>
  <si>
    <t>Suma de Hs Loguin</t>
  </si>
  <si>
    <t>Suma de Hs Op</t>
  </si>
  <si>
    <t>Suma de Hs Lact</t>
  </si>
  <si>
    <t>Suma de Hs Vac</t>
  </si>
  <si>
    <t>Suma de Hs Just.</t>
  </si>
  <si>
    <t>Suma de Hs Tarde</t>
  </si>
  <si>
    <t>Suma de # Tarde</t>
  </si>
  <si>
    <t>Suma de Tarde &gt; 15</t>
  </si>
  <si>
    <t>Suma de Tarde &gt; 10</t>
  </si>
  <si>
    <t>Suma de Tarde &gt; 5</t>
  </si>
  <si>
    <t>% Hs Aus CCMS</t>
  </si>
  <si>
    <t>Suma de #Ausccms</t>
  </si>
  <si>
    <t>Suma de # Aus just.</t>
  </si>
  <si>
    <t>Suma de #AusInjccms</t>
  </si>
  <si>
    <t xml:space="preserve"> Artaza, Carlos del Jesus</t>
  </si>
  <si>
    <t>Diaz, Maria Josefina</t>
  </si>
  <si>
    <t>https://www.wblt.ccms.teleperformance.com/ccms-bin/employee/time.pl?frmTarget=DETAIL&amp;date=2022-01-31&amp;employee_ident=1004728</t>
  </si>
  <si>
    <t xml:space="preserve"> Soria, Jesus Guillermo</t>
  </si>
  <si>
    <t>Gonzalez Frau, Emanuel Ariel</t>
  </si>
  <si>
    <t>https://www.wblt.ccms.teleperformance.com/ccms-bin/employee/time.pl?frmTarget=DETAIL&amp;date=2022-01-31&amp;employee_ident=1047316</t>
  </si>
  <si>
    <t xml:space="preserve"> Collante, Federico Leonardo</t>
  </si>
  <si>
    <t>Paez, Ramon Del Valle</t>
  </si>
  <si>
    <t>https://www.wblt.ccms.teleperformance.com/ccms-bin/employee/time.pl?frmTarget=DETAIL&amp;date=2022-01-31&amp;employee_ident=1079086</t>
  </si>
  <si>
    <t xml:space="preserve"> Delgado, Carlos Matias de Jesus</t>
  </si>
  <si>
    <t>Aguilar, Esteban Hernan</t>
  </si>
  <si>
    <t>https://www.wblt.ccms.teleperformance.com/ccms-bin/employee/time.pl?frmTarget=DETAIL&amp;date=2022-01-31&amp;employee_ident=1081012</t>
  </si>
  <si>
    <t xml:space="preserve"> Rodriguez, Jose Luis</t>
  </si>
  <si>
    <t>Boulchouk, Alexis Adrian</t>
  </si>
  <si>
    <t>https://www.wblt.ccms.teleperformance.com/ccms-bin/employee/time.pl?frmTarget=DETAIL&amp;date=2022-01-31&amp;employee_ident=1081016</t>
  </si>
  <si>
    <t xml:space="preserve"> Lopez, Silvio Pantaleon</t>
  </si>
  <si>
    <t>Ruiz, Jimena Alejandra</t>
  </si>
  <si>
    <t>https://www.wblt.ccms.teleperformance.com/ccms-bin/employee/time.pl?frmTarget=DETAIL&amp;date=2022-01-31&amp;employee_ident=1094918</t>
  </si>
  <si>
    <t xml:space="preserve"> Aguirre, Andrea Estefanía</t>
  </si>
  <si>
    <t>Alvarez, Daiana Anabella</t>
  </si>
  <si>
    <t>https://www.wblt.ccms.teleperformance.com/ccms-bin/employee/time.pl?frmTarget=DETAIL&amp;date=2022-01-31&amp;employee_ident=1115939</t>
  </si>
  <si>
    <t xml:space="preserve"> Ludueña, Lourdes Denise</t>
  </si>
  <si>
    <t>Diez, Marta Elena</t>
  </si>
  <si>
    <t>https://www.wblt.ccms.teleperformance.com/ccms-bin/employee/time.pl?frmTarget=DETAIL&amp;date=2022-01-31&amp;employee_ident=1116045</t>
  </si>
  <si>
    <t xml:space="preserve"> Lopolito, Mirna Yanina</t>
  </si>
  <si>
    <t>https://www.wblt.ccms.teleperformance.com/ccms-bin/employee/time.pl?frmTarget=DETAIL&amp;date=2022-01-31&amp;employee_ident=1117030</t>
  </si>
  <si>
    <t xml:space="preserve"> Fernandez, Maria de los Angeles</t>
  </si>
  <si>
    <t>https://www.wblt.ccms.teleperformance.com/ccms-bin/employee/time.pl?frmTarget=DETAIL&amp;date=2022-01-31&amp;employee_ident=1117110</t>
  </si>
  <si>
    <t xml:space="preserve"> Aguirre, Marcos Antonio</t>
  </si>
  <si>
    <t>Pereyra Gomez, Melanie Macarena</t>
  </si>
  <si>
    <t>https://www.wblt.ccms.teleperformance.com/ccms-bin/employee/time.pl?frmTarget=DETAIL&amp;date=2022-01-31&amp;employee_ident=1118334</t>
  </si>
  <si>
    <t xml:space="preserve"> Medina, Christian Angel Francisco</t>
  </si>
  <si>
    <t>https://www.wblt.ccms.teleperformance.com/ccms-bin/employee/time.pl?frmTarget=DETAIL&amp;date=2022-01-31&amp;employee_ident=1126136</t>
  </si>
  <si>
    <t xml:space="preserve"> Heredia, Victor Hugo</t>
  </si>
  <si>
    <t>Cabana, Emilce Virginia</t>
  </si>
  <si>
    <t>https://www.wblt.ccms.teleperformance.com/ccms-bin/employee/time.pl?frmTarget=DETAIL&amp;date=2022-01-31&amp;employee_ident=1168805</t>
  </si>
  <si>
    <t xml:space="preserve"> Valoy, Augusto German</t>
  </si>
  <si>
    <t>Ferrari, Gonzalo Daniel</t>
  </si>
  <si>
    <t>https://www.wblt.ccms.teleperformance.com/ccms-bin/employee/time.pl?frmTarget=DETAIL&amp;date=2022-01-31&amp;employee_ident=1172385</t>
  </si>
  <si>
    <t xml:space="preserve"> Suarez, Cristian David</t>
  </si>
  <si>
    <t>Barrionuevo, Julian Mauricio</t>
  </si>
  <si>
    <t>https://www.wblt.ccms.teleperformance.com/ccms-bin/employee/time.pl?frmTarget=DETAIL&amp;date=2022-01-31&amp;employee_ident=1186407</t>
  </si>
  <si>
    <t xml:space="preserve"> Leguizamon, Mirta Viviana</t>
  </si>
  <si>
    <t>https://www.wblt.ccms.teleperformance.com/ccms-bin/employee/time.pl?frmTarget=DETAIL&amp;date=2022-01-31&amp;employee_ident=1192520</t>
  </si>
  <si>
    <t xml:space="preserve"> Frias Valdez, Agustina</t>
  </si>
  <si>
    <t>Sanchez Buteler, Juan José</t>
  </si>
  <si>
    <t>https://www.wblt.ccms.teleperformance.com/ccms-bin/employee/time.pl?frmTarget=DETAIL&amp;date=2022-01-31&amp;employee_ident=1192542</t>
  </si>
  <si>
    <t xml:space="preserve"> Zapana, Romina Noelia</t>
  </si>
  <si>
    <t>https://www.wblt.ccms.teleperformance.com/ccms-bin/employee/time.pl?frmTarget=DETAIL&amp;date=2022-01-31&amp;employee_ident=1192544</t>
  </si>
  <si>
    <t xml:space="preserve"> Nieva, Lourdes Carolina</t>
  </si>
  <si>
    <t>Avila, Carlos Francisco</t>
  </si>
  <si>
    <t>https://www.wblt.ccms.teleperformance.com/ccms-bin/employee/time.pl?frmTarget=DETAIL&amp;date=2022-01-31&amp;employee_ident=1192601</t>
  </si>
  <si>
    <t xml:space="preserve"> Medina, Dario Sebastian</t>
  </si>
  <si>
    <t>https://www.wblt.ccms.teleperformance.com/ccms-bin/employee/time.pl?frmTarget=DETAIL&amp;date=2022-01-31&amp;employee_ident=1192610</t>
  </si>
  <si>
    <t xml:space="preserve"> Abregu, Gerardo Emanuel</t>
  </si>
  <si>
    <t>https://www.wblt.ccms.teleperformance.com/ccms-bin/employee/time.pl?frmTarget=DETAIL&amp;date=2022-01-31&amp;employee_ident=1192611</t>
  </si>
  <si>
    <t xml:space="preserve"> Ruiz, Gabriel Eduardo</t>
  </si>
  <si>
    <t>Chocobar, Damian Marcelo</t>
  </si>
  <si>
    <t>https://www.wblt.ccms.teleperformance.com/ccms-bin/employee/time.pl?frmTarget=DETAIL&amp;date=2022-01-31&amp;employee_ident=1193410</t>
  </si>
  <si>
    <t xml:space="preserve"> Maihua, Alan Maximiliano</t>
  </si>
  <si>
    <t>Tapia, Luis Rodrigo</t>
  </si>
  <si>
    <t>https://www.wblt.ccms.teleperformance.com/ccms-bin/employee/time.pl?frmTarget=DETAIL&amp;date=2022-01-31&amp;employee_ident=1197668</t>
  </si>
  <si>
    <t xml:space="preserve"> Andres, Maria Florencia</t>
  </si>
  <si>
    <t>Rivera, Leonardo Martin</t>
  </si>
  <si>
    <t>https://www.wblt.ccms.teleperformance.com/ccms-bin/employee/time.pl?frmTarget=DETAIL&amp;date=2022-01-31&amp;employee_ident=1210616</t>
  </si>
  <si>
    <t xml:space="preserve"> Vilanova, Brenda Luciana</t>
  </si>
  <si>
    <t>https://www.wblt.ccms.teleperformance.com/ccms-bin/employee/time.pl?frmTarget=DETAIL&amp;date=2022-01-31&amp;employee_ident=1215460</t>
  </si>
  <si>
    <t xml:space="preserve"> Carrizo, Marcos Exequiel</t>
  </si>
  <si>
    <t>Peralta, Ivan Exequiel</t>
  </si>
  <si>
    <t>https://www.wblt.ccms.teleperformance.com/ccms-bin/employee/time.pl?frmTarget=DETAIL&amp;date=2022-01-31&amp;employee_ident=1277822</t>
  </si>
  <si>
    <t xml:space="preserve"> Frias, María Cristina</t>
  </si>
  <si>
    <t>Varela, Paula Mariana</t>
  </si>
  <si>
    <t>https://www.wblt.ccms.teleperformance.com/ccms-bin/employee/time.pl?frmTarget=DETAIL&amp;date=2022-01-31&amp;employee_ident=1278066</t>
  </si>
  <si>
    <t xml:space="preserve"> Rodriguez, Laura Elizabeth</t>
  </si>
  <si>
    <t>Teseira, Juan Pablo</t>
  </si>
  <si>
    <t>https://www.wblt.ccms.teleperformance.com/ccms-bin/employee/time.pl?frmTarget=DETAIL&amp;date=2022-01-31&amp;employee_ident=1284148</t>
  </si>
  <si>
    <t xml:space="preserve"> Soria, Florencia Analy</t>
  </si>
  <si>
    <t>https://www.wblt.ccms.teleperformance.com/ccms-bin/employee/time.pl?frmTarget=DETAIL&amp;date=2022-01-31&amp;employee_ident=1285232</t>
  </si>
  <si>
    <t xml:space="preserve"> Montenegro, Maria de los Angeles</t>
  </si>
  <si>
    <t>Perez, Maria Florencia</t>
  </si>
  <si>
    <t>https://www.wblt.ccms.teleperformance.com/ccms-bin/employee/time.pl?frmTarget=DETAIL&amp;date=2022-01-31&amp;employee_ident=1290980</t>
  </si>
  <si>
    <t xml:space="preserve"> Meija, Antonio Javier</t>
  </si>
  <si>
    <t>https://www.wblt.ccms.teleperformance.com/ccms-bin/employee/time.pl?frmTarget=DETAIL&amp;date=2022-01-31&amp;employee_ident=1291058</t>
  </si>
  <si>
    <t xml:space="preserve"> Vazquez, Franco Leandro</t>
  </si>
  <si>
    <t>https://www.wblt.ccms.teleperformance.com/ccms-bin/employee/time.pl?frmTarget=DETAIL&amp;date=2022-01-31&amp;employee_ident=1291062</t>
  </si>
  <si>
    <t xml:space="preserve"> Soria, Santiago Leandro</t>
  </si>
  <si>
    <t>https://www.wblt.ccms.teleperformance.com/ccms-bin/employee/time.pl?frmTarget=DETAIL&amp;date=2022-01-31&amp;employee_ident=1291086</t>
  </si>
  <si>
    <t xml:space="preserve"> Bucci Villarrubia, Natalia Celina</t>
  </si>
  <si>
    <t>https://www.wblt.ccms.teleperformance.com/ccms-bin/employee/time.pl?frmTarget=DETAIL&amp;date=2022-01-31&amp;employee_ident=1294123</t>
  </si>
  <si>
    <t xml:space="preserve"> Romano, Jonathan Jose Roberto</t>
  </si>
  <si>
    <t>https://www.wblt.ccms.teleperformance.com/ccms-bin/employee/time.pl?frmTarget=DETAIL&amp;date=2022-01-31&amp;employee_ident=1295755</t>
  </si>
  <si>
    <t xml:space="preserve"> Alcayaga, Diego José Gerardo</t>
  </si>
  <si>
    <t>https://www.wblt.ccms.teleperformance.com/ccms-bin/employee/time.pl?frmTarget=DETAIL&amp;date=2022-01-31&amp;employee_ident=1311839</t>
  </si>
  <si>
    <t xml:space="preserve"> Gomez, Mario Antonio</t>
  </si>
  <si>
    <t>https://www.wblt.ccms.teleperformance.com/ccms-bin/employee/time.pl?frmTarget=DETAIL&amp;date=2022-01-31&amp;employee_ident=1358563</t>
  </si>
  <si>
    <t xml:space="preserve"> Olivera Macias, Nahir Ianina</t>
  </si>
  <si>
    <t>Bordon, Nicolas Eduardo</t>
  </si>
  <si>
    <t>https://www.wblt.ccms.teleperformance.com/ccms-bin/employee/time.pl?frmTarget=DETAIL&amp;date=2022-01-31&amp;employee_ident=1367390</t>
  </si>
  <si>
    <t xml:space="preserve"> Barrionuevo, Maricruz</t>
  </si>
  <si>
    <t>https://www.wblt.ccms.teleperformance.com/ccms-bin/employee/time.pl?frmTarget=DETAIL&amp;date=2022-01-31&amp;employee_ident=1378195</t>
  </si>
  <si>
    <t xml:space="preserve"> Angel Tapia, Nicolas Maximiliano</t>
  </si>
  <si>
    <t>https://www.wblt.ccms.teleperformance.com/ccms-bin/employee/time.pl?frmTarget=DETAIL&amp;date=2022-01-31&amp;employee_ident=1379895</t>
  </si>
  <si>
    <t xml:space="preserve"> Bachur, Jose David</t>
  </si>
  <si>
    <t>https://www.wblt.ccms.teleperformance.com/ccms-bin/employee/time.pl?frmTarget=DETAIL&amp;date=2022-01-31&amp;employee_ident=1380208</t>
  </si>
  <si>
    <t xml:space="preserve"> Burgos, Maira Alejandra</t>
  </si>
  <si>
    <t>https://www.wblt.ccms.teleperformance.com/ccms-bin/employee/time.pl?frmTarget=DETAIL&amp;date=2022-01-31&amp;employee_ident=1384836</t>
  </si>
  <si>
    <t xml:space="preserve"> Martinez, Alexia Tamhara</t>
  </si>
  <si>
    <t>https://www.wblt.ccms.teleperformance.com/ccms-bin/employee/time.pl?frmTarget=DETAIL&amp;date=2022-01-31&amp;employee_ident=1389080</t>
  </si>
  <si>
    <t xml:space="preserve"> Blanco, Natalia Maria del Milagro</t>
  </si>
  <si>
    <t>https://www.wblt.ccms.teleperformance.com/ccms-bin/employee/time.pl?frmTarget=DETAIL&amp;date=2022-01-31&amp;employee_ident=1390816</t>
  </si>
  <si>
    <t xml:space="preserve"> Hillen, Maria Sofia</t>
  </si>
  <si>
    <t>https://www.wblt.ccms.teleperformance.com/ccms-bin/employee/time.pl?frmTarget=DETAIL&amp;date=2022-01-31&amp;employee_ident=1423026</t>
  </si>
  <si>
    <t xml:space="preserve"> Zilman, Lucas</t>
  </si>
  <si>
    <t>https://www.wblt.ccms.teleperformance.com/ccms-bin/employee/time.pl?frmTarget=DETAIL&amp;date=2022-01-31&amp;employee_ident=1430472</t>
  </si>
  <si>
    <t xml:space="preserve"> Zorrilla Barrientos, Virginia Noemi</t>
  </si>
  <si>
    <t>Maciel, Fernando Manuel</t>
  </si>
  <si>
    <t>https://www.wblt.ccms.teleperformance.com/ccms-bin/employee/time.pl?frmTarget=DETAIL&amp;date=2022-01-31&amp;employee_ident=1453666</t>
  </si>
  <si>
    <t xml:space="preserve"> Barragan, Ana Veronica</t>
  </si>
  <si>
    <t>https://www.wblt.ccms.teleperformance.com/ccms-bin/employee/time.pl?frmTarget=DETAIL&amp;date=2022-01-31&amp;employee_ident=1453693</t>
  </si>
  <si>
    <t xml:space="preserve"> Zapana, Nestor Adrian</t>
  </si>
  <si>
    <t>https://www.wblt.ccms.teleperformance.com/ccms-bin/employee/time.pl?frmTarget=DETAIL&amp;date=2022-01-31&amp;employee_ident=1453717</t>
  </si>
  <si>
    <t xml:space="preserve"> Ontiveros, Florencia Micaela</t>
  </si>
  <si>
    <t>https://www.wblt.ccms.teleperformance.com/ccms-bin/employee/time.pl?frmTarget=DETAIL&amp;date=2022-01-31&amp;employee_ident=1453719</t>
  </si>
  <si>
    <t xml:space="preserve"> Gerez, Laura Damiana</t>
  </si>
  <si>
    <t>https://www.wblt.ccms.teleperformance.com/ccms-bin/employee/time.pl?frmTarget=DETAIL&amp;date=2022-01-31&amp;employee_ident=1467806</t>
  </si>
  <si>
    <t xml:space="preserve"> Decima, Manuel Gonzalo</t>
  </si>
  <si>
    <t>https://www.wblt.ccms.teleperformance.com/ccms-bin/employee/time.pl?frmTarget=DETAIL&amp;date=2022-01-31&amp;employee_ident=1481690</t>
  </si>
  <si>
    <t xml:space="preserve"> Romero Seco, Eduardo Exequiel</t>
  </si>
  <si>
    <t>https://www.wblt.ccms.teleperformance.com/ccms-bin/employee/time.pl?frmTarget=DETAIL&amp;date=2022-01-31&amp;employee_ident=1487548</t>
  </si>
  <si>
    <t xml:space="preserve"> Barrionuevo, Sergio</t>
  </si>
  <si>
    <t>https://www.wblt.ccms.teleperformance.com/ccms-bin/employee/time.pl?frmTarget=DETAIL&amp;date=2022-01-31&amp;employee_ident=1490802</t>
  </si>
  <si>
    <t xml:space="preserve"> Quinteros, Sergio Samuel</t>
  </si>
  <si>
    <t>Rios, Florencia Alejandra</t>
  </si>
  <si>
    <t>https://www.wblt.ccms.teleperformance.com/ccms-bin/employee/time.pl?frmTarget=DETAIL&amp;date=2022-01-31&amp;employee_ident=1497216</t>
  </si>
  <si>
    <t xml:space="preserve"> Nieto, Nelson Ezequiel</t>
  </si>
  <si>
    <t>https://www.wblt.ccms.teleperformance.com/ccms-bin/employee/time.pl?frmTarget=DETAIL&amp;date=2022-01-31&amp;employee_ident=1506265</t>
  </si>
  <si>
    <t xml:space="preserve"> Perez, Ana Mariela</t>
  </si>
  <si>
    <t>Hernandez, Daniela del Valle</t>
  </si>
  <si>
    <t>https://www.wblt.ccms.teleperformance.com/ccms-bin/employee/time.pl?frmTarget=DETAIL&amp;date=2022-01-31&amp;employee_ident=1515761</t>
  </si>
  <si>
    <t xml:space="preserve"> Acuña, Fabricio Leandro</t>
  </si>
  <si>
    <t>https://www.wblt.ccms.teleperformance.com/ccms-bin/employee/time.pl?frmTarget=DETAIL&amp;date=2022-01-31&amp;employee_ident=1521567</t>
  </si>
  <si>
    <t xml:space="preserve"> Diaz, Silvina Evelyn</t>
  </si>
  <si>
    <t>https://www.wblt.ccms.teleperformance.com/ccms-bin/employee/time.pl?frmTarget=DETAIL&amp;date=2022-01-31&amp;employee_ident=1542447</t>
  </si>
  <si>
    <t xml:space="preserve"> Palma, Jonathan Emanuel</t>
  </si>
  <si>
    <t>https://www.wblt.ccms.teleperformance.com/ccms-bin/employee/time.pl?frmTarget=DETAIL&amp;date=2022-01-31&amp;employee_ident=1553769</t>
  </si>
  <si>
    <t xml:space="preserve"> Cuellar, Marcos Ivan</t>
  </si>
  <si>
    <t>https://www.wblt.ccms.teleperformance.com/ccms-bin/employee/time.pl?frmTarget=DETAIL&amp;date=2022-01-31&amp;employee_ident=1567508</t>
  </si>
  <si>
    <t xml:space="preserve"> Jerez, Luciano Nicolas</t>
  </si>
  <si>
    <t>https://www.wblt.ccms.teleperformance.com/ccms-bin/employee/time.pl?frmTarget=DETAIL&amp;date=2022-01-31&amp;employee_ident=1590752</t>
  </si>
  <si>
    <t xml:space="preserve"> Figueroa, Marcos Franco Agustin</t>
  </si>
  <si>
    <t>https://www.wblt.ccms.teleperformance.com/ccms-bin/employee/time.pl?frmTarget=DETAIL&amp;date=2022-01-31&amp;employee_ident=1601680</t>
  </si>
  <si>
    <t xml:space="preserve"> Carretero, Maria Ester</t>
  </si>
  <si>
    <t>https://www.wblt.ccms.teleperformance.com/ccms-bin/employee/time.pl?frmTarget=DETAIL&amp;date=2022-01-31&amp;employee_ident=1603146</t>
  </si>
  <si>
    <t xml:space="preserve"> Gutierrez Silva, Fernando</t>
  </si>
  <si>
    <t>https://www.wblt.ccms.teleperformance.com/ccms-bin/employee/time.pl?frmTarget=DETAIL&amp;date=2022-01-31&amp;employee_ident=1625618</t>
  </si>
  <si>
    <t xml:space="preserve"> Garcia Giamarini, Teresita Del Jesus</t>
  </si>
  <si>
    <t>https://www.wblt.ccms.teleperformance.com/ccms-bin/employee/time.pl?frmTarget=DETAIL&amp;date=2022-01-31&amp;employee_ident=1631467</t>
  </si>
  <si>
    <t xml:space="preserve"> Mayorga, Hernan Anibal</t>
  </si>
  <si>
    <t>https://www.wblt.ccms.teleperformance.com/ccms-bin/employee/time.pl?frmTarget=DETAIL&amp;date=2022-01-31&amp;employee_ident=1645322</t>
  </si>
  <si>
    <t xml:space="preserve"> Sandoval, Silvio Silvestre</t>
  </si>
  <si>
    <t>https://www.wblt.ccms.teleperformance.com/ccms-bin/employee/time.pl?frmTarget=DETAIL&amp;date=2022-01-31&amp;employee_ident=1771789</t>
  </si>
  <si>
    <t xml:space="preserve"> Gimenez, David Alejandro</t>
  </si>
  <si>
    <t>https://www.wblt.ccms.teleperformance.com/ccms-bin/employee/time.pl?frmTarget=DETAIL&amp;date=2022-01-31&amp;employee_ident=1793266</t>
  </si>
  <si>
    <t xml:space="preserve"> Bruchmann, Andrea Edith</t>
  </si>
  <si>
    <t>https://www.wblt.ccms.teleperformance.com/ccms-bin/employee/time.pl?frmTarget=DETAIL&amp;date=2022-01-31&amp;employee_ident=1817056</t>
  </si>
  <si>
    <t xml:space="preserve"> Gonzalez De Marco, Malena del Carmen</t>
  </si>
  <si>
    <t>https://www.wblt.ccms.teleperformance.com/ccms-bin/employee/time.pl?frmTarget=DETAIL&amp;date=2022-01-31&amp;employee_ident=1819108</t>
  </si>
  <si>
    <t xml:space="preserve"> Lescano Sinkovec, Giuliana Guadalupe</t>
  </si>
  <si>
    <t>https://www.wblt.ccms.teleperformance.com/ccms-bin/employee/time.pl?frmTarget=DETAIL&amp;date=2022-01-31&amp;employee_ident=1846609</t>
  </si>
  <si>
    <t xml:space="preserve"> Jerez, Julieta Carolina</t>
  </si>
  <si>
    <t>https://www.wblt.ccms.teleperformance.com/ccms-bin/employee/time.pl?frmTarget=DETAIL&amp;date=2022-01-31&amp;employee_ident=1846986</t>
  </si>
  <si>
    <t xml:space="preserve"> Gomez, Rodrigo Jesus</t>
  </si>
  <si>
    <t>https://www.wblt.ccms.teleperformance.com/ccms-bin/employee/time.pl?frmTarget=DETAIL&amp;date=2022-01-31&amp;employee_ident=1847111</t>
  </si>
  <si>
    <t xml:space="preserve"> Vergara, Veronica Giselle</t>
  </si>
  <si>
    <t>https://www.wblt.ccms.teleperformance.com/ccms-bin/employee/time.pl?frmTarget=DETAIL&amp;date=2022-01-31&amp;employee_ident=1847158</t>
  </si>
  <si>
    <t xml:space="preserve"> Carreras, Nancy Luciana</t>
  </si>
  <si>
    <t>https://www.wblt.ccms.teleperformance.com/ccms-bin/employee/time.pl?frmTarget=DETAIL&amp;date=2022-01-31&amp;employee_ident=1879990</t>
  </si>
  <si>
    <t xml:space="preserve"> Ferreyra, Mercedes del Valle</t>
  </si>
  <si>
    <t>Mendoza, Lorena Maria del Rosario</t>
  </si>
  <si>
    <t>https://www.wblt.ccms.teleperformance.com/ccms-bin/employee/time.pl?frmTarget=DETAIL&amp;date=2022-01-31&amp;employee_ident=1899294</t>
  </si>
  <si>
    <t xml:space="preserve"> Veliz, Gustavo David</t>
  </si>
  <si>
    <t>https://www.wblt.ccms.teleperformance.com/ccms-bin/employee/time.pl?frmTarget=DETAIL&amp;date=2022-01-31&amp;employee_ident=1905372</t>
  </si>
  <si>
    <t xml:space="preserve"> Lopez Medina, Romina Del Milagro</t>
  </si>
  <si>
    <t>https://www.wblt.ccms.teleperformance.com/ccms-bin/employee/time.pl?frmTarget=DETAIL&amp;date=2022-01-31&amp;employee_ident=1916242</t>
  </si>
  <si>
    <t xml:space="preserve"> Godoy, Jose Nicolas</t>
  </si>
  <si>
    <t>https://www.wblt.ccms.teleperformance.com/ccms-bin/employee/time.pl?frmTarget=DETAIL&amp;date=2022-01-31&amp;employee_ident=1919828</t>
  </si>
  <si>
    <t xml:space="preserve"> Navarro, Gustavo Octavio</t>
  </si>
  <si>
    <t>https://www.wblt.ccms.teleperformance.com/ccms-bin/employee/time.pl?frmTarget=DETAIL&amp;date=2022-01-31&amp;employee_ident=1940857</t>
  </si>
  <si>
    <t xml:space="preserve"> Pacheco, Daniel Eduardo</t>
  </si>
  <si>
    <t>https://www.wblt.ccms.teleperformance.com/ccms-bin/employee/time.pl?frmTarget=DETAIL&amp;date=2022-01-31&amp;employee_ident=1955738</t>
  </si>
  <si>
    <t xml:space="preserve"> Paz, Jessica Romina</t>
  </si>
  <si>
    <t>https://www.wblt.ccms.teleperformance.com/ccms-bin/employee/time.pl?frmTarget=DETAIL&amp;date=2022-01-31&amp;employee_ident=1970600</t>
  </si>
  <si>
    <t xml:space="preserve"> Jotar, Maximiliano Alberto</t>
  </si>
  <si>
    <t>https://www.wblt.ccms.teleperformance.com/ccms-bin/employee/time.pl?frmTarget=DETAIL&amp;date=2022-01-31&amp;employee_ident=1990108</t>
  </si>
  <si>
    <t xml:space="preserve"> Diaz, Victor Jesus</t>
  </si>
  <si>
    <t>https://www.wblt.ccms.teleperformance.com/ccms-bin/employee/time.pl?frmTarget=DETAIL&amp;date=2022-01-31&amp;employee_ident=2043289</t>
  </si>
  <si>
    <t xml:space="preserve"> Sosa, Anabella Celeste</t>
  </si>
  <si>
    <t>https://www.wblt.ccms.teleperformance.com/ccms-bin/employee/time.pl?frmTarget=DETAIL&amp;date=2022-01-31&amp;employee_ident=2043580</t>
  </si>
  <si>
    <t xml:space="preserve"> Fernandez, Lucia Alejandra</t>
  </si>
  <si>
    <t>https://www.wblt.ccms.teleperformance.com/ccms-bin/employee/time.pl?frmTarget=DETAIL&amp;date=2022-01-31&amp;employee_ident=2043582</t>
  </si>
  <si>
    <t xml:space="preserve"> Costilla, Luis Antonio</t>
  </si>
  <si>
    <t>https://www.wblt.ccms.teleperformance.com/ccms-bin/employee/time.pl?frmTarget=DETAIL&amp;date=2022-01-31&amp;employee_ident=2051587</t>
  </si>
  <si>
    <t xml:space="preserve"> Torres, Juan Manuel</t>
  </si>
  <si>
    <t>https://www.wblt.ccms.teleperformance.com/ccms-bin/employee/time.pl?frmTarget=DETAIL&amp;date=2022-01-31&amp;employee_ident=2051588</t>
  </si>
  <si>
    <t xml:space="preserve"> Busnelli, Mario David</t>
  </si>
  <si>
    <t>https://www.wblt.ccms.teleperformance.com/ccms-bin/employee/time.pl?frmTarget=DETAIL&amp;date=2022-01-31&amp;employee_ident=2052803</t>
  </si>
  <si>
    <t xml:space="preserve"> Richard, Guillermo</t>
  </si>
  <si>
    <t>https://www.wblt.ccms.teleperformance.com/ccms-bin/employee/time.pl?frmTarget=DETAIL&amp;date=2022-01-31&amp;employee_ident=2052805</t>
  </si>
  <si>
    <t xml:space="preserve"> Nicastro Torres, Bruno Facundo</t>
  </si>
  <si>
    <t>https://www.wblt.ccms.teleperformance.com/ccms-bin/employee/time.pl?frmTarget=DETAIL&amp;date=2022-01-31&amp;employee_ident=2053018</t>
  </si>
  <si>
    <t xml:space="preserve"> Caparroz, Carlos Esteban</t>
  </si>
  <si>
    <t>https://www.wblt.ccms.teleperformance.com/ccms-bin/employee/time.pl?frmTarget=DETAIL&amp;date=2022-01-31&amp;employee_ident=2110913</t>
  </si>
  <si>
    <t xml:space="preserve"> Llorian, Melisa Elizabeth Del Valle</t>
  </si>
  <si>
    <t>https://www.wblt.ccms.teleperformance.com/ccms-bin/employee/time.pl?frmTarget=DETAIL&amp;date=2022-01-31&amp;employee_ident=2125108</t>
  </si>
  <si>
    <t xml:space="preserve"> Coronel, Judith Alexandra</t>
  </si>
  <si>
    <t>https://www.wblt.ccms.teleperformance.com/ccms-bin/employee/time.pl?frmTarget=DETAIL&amp;date=2022-01-31&amp;employee_ident=2126276</t>
  </si>
  <si>
    <t xml:space="preserve"> Barraza, Mauricio Exequiel</t>
  </si>
  <si>
    <t>https://www.wblt.ccms.teleperformance.com/ccms-bin/employee/time.pl?frmTarget=DETAIL&amp;date=2022-01-31&amp;employee_ident=2154237</t>
  </si>
  <si>
    <t xml:space="preserve"> Alvarez, Rocio Jimena</t>
  </si>
  <si>
    <t>https://www.wblt.ccms.teleperformance.com/ccms-bin/employee/time.pl?frmTarget=DETAIL&amp;date=2022-01-31&amp;employee_ident=2181624</t>
  </si>
  <si>
    <t xml:space="preserve"> Castaño Nevado, Ernesto Ricardo</t>
  </si>
  <si>
    <t>https://www.wblt.ccms.teleperformance.com/ccms-bin/employee/time.pl?frmTarget=DETAIL&amp;date=2022-01-31&amp;employee_ident=2192077</t>
  </si>
  <si>
    <t xml:space="preserve"> Gonzalez, Hernan Jesus</t>
  </si>
  <si>
    <t>https://www.wblt.ccms.teleperformance.com/ccms-bin/employee/time.pl?frmTarget=DETAIL&amp;date=2022-01-31&amp;employee_ident=2200768</t>
  </si>
  <si>
    <t xml:space="preserve"> Albornoz, Rodrigo Sebastian</t>
  </si>
  <si>
    <t>https://www.wblt.ccms.teleperformance.com/ccms-bin/employee/time.pl?frmTarget=DETAIL&amp;date=2022-01-31&amp;employee_ident=2200831</t>
  </si>
  <si>
    <t xml:space="preserve"> Correa Eicli, Candela</t>
  </si>
  <si>
    <t>https://www.wblt.ccms.teleperformance.com/ccms-bin/employee/time.pl?frmTarget=DETAIL&amp;date=2022-01-31&amp;employee_ident=2232241</t>
  </si>
  <si>
    <t xml:space="preserve"> Lara, Yamila Eugenia</t>
  </si>
  <si>
    <t>https://www.wblt.ccms.teleperformance.com/ccms-bin/employee/time.pl?frmTarget=DETAIL&amp;date=2022-01-31&amp;employee_ident=2233465</t>
  </si>
  <si>
    <t xml:space="preserve"> Seco, Luis Gustavo</t>
  </si>
  <si>
    <t>https://www.wblt.ccms.teleperformance.com/ccms-bin/employee/time.pl?frmTarget=DETAIL&amp;date=2022-01-31&amp;employee_ident=2233478</t>
  </si>
  <si>
    <t xml:space="preserve"> Cardozo, Yessica Gissell</t>
  </si>
  <si>
    <t>https://www.wblt.ccms.teleperformance.com/ccms-bin/employee/time.pl?frmTarget=DETAIL&amp;date=2022-01-31&amp;employee_ident=2233489</t>
  </si>
  <si>
    <t xml:space="preserve"> Suarez, Mariana Estefania</t>
  </si>
  <si>
    <t>https://www.wblt.ccms.teleperformance.com/ccms-bin/employee/time.pl?frmTarget=DETAIL&amp;date=2022-01-31&amp;employee_ident=2248471</t>
  </si>
  <si>
    <t xml:space="preserve"> Pereyra, Romina Alejandra</t>
  </si>
  <si>
    <t>https://www.wblt.ccms.teleperformance.com/ccms-bin/employee/time.pl?frmTarget=DETAIL&amp;date=2022-01-31&amp;employee_ident=2294730</t>
  </si>
  <si>
    <t xml:space="preserve"> Gomez Renganeschi, Jesus Josemaria</t>
  </si>
  <si>
    <t>https://www.wblt.ccms.teleperformance.com/ccms-bin/employee/time.pl?frmTarget=DETAIL&amp;date=2022-01-31&amp;employee_ident=2294732</t>
  </si>
  <si>
    <t xml:space="preserve"> Pedraza, Rosario Agustina</t>
  </si>
  <si>
    <t>https://www.wblt.ccms.teleperformance.com/ccms-bin/employee/time.pl?frmTarget=DETAIL&amp;date=2022-01-31&amp;employee_ident=2294866</t>
  </si>
  <si>
    <t xml:space="preserve"> Cardozo, Mariana Belen</t>
  </si>
  <si>
    <t>https://www.wblt.ccms.teleperformance.com/ccms-bin/employee/time.pl?frmTarget=DETAIL&amp;date=2022-01-31&amp;employee_ident=2338314</t>
  </si>
  <si>
    <t xml:space="preserve"> Vergara, Leandro Alfredo</t>
  </si>
  <si>
    <t>https://www.wblt.ccms.teleperformance.com/ccms-bin/employee/time.pl?frmTarget=DETAIL&amp;date=2022-01-31&amp;employee_ident=2338319</t>
  </si>
  <si>
    <t xml:space="preserve"> Acuña, Gabriela Belen</t>
  </si>
  <si>
    <t>https://www.wblt.ccms.teleperformance.com/ccms-bin/employee/time.pl?frmTarget=DETAIL&amp;date=2022-01-31&amp;employee_ident=2338580</t>
  </si>
  <si>
    <t xml:space="preserve"> Pulita, Cintia Carolina</t>
  </si>
  <si>
    <t>https://www.wblt.ccms.teleperformance.com/ccms-bin/employee/time.pl?frmTarget=DETAIL&amp;date=2022-01-31&amp;employee_ident=2339355</t>
  </si>
  <si>
    <t xml:space="preserve"> Monasterio, Marcos</t>
  </si>
  <si>
    <t>https://www.wblt.ccms.teleperformance.com/ccms-bin/employee/time.pl?frmTarget=DETAIL&amp;date=2022-01-31&amp;employee_ident=2339356</t>
  </si>
  <si>
    <t xml:space="preserve"> Alzogaray, Jose Luis</t>
  </si>
  <si>
    <t>https://www.wblt.ccms.teleperformance.com/ccms-bin/employee/time.pl?frmTarget=DETAIL&amp;date=2022-01-31&amp;employee_ident=2344462</t>
  </si>
  <si>
    <t xml:space="preserve"> Villa Veliz, Karem Denise</t>
  </si>
  <si>
    <t>https://www.wblt.ccms.teleperformance.com/ccms-bin/employee/time.pl?frmTarget=DETAIL&amp;date=2022-01-31&amp;employee_ident=2362835</t>
  </si>
  <si>
    <t xml:space="preserve"> Rodriguez, Maria Paola</t>
  </si>
  <si>
    <t>https://www.wblt.ccms.teleperformance.com/ccms-bin/employee/time.pl?frmTarget=DETAIL&amp;date=2022-01-31&amp;employee_ident=2363154</t>
  </si>
  <si>
    <t xml:space="preserve"> Copertino, Ivana giselle del Rosario</t>
  </si>
  <si>
    <t>https://www.wblt.ccms.teleperformance.com/ccms-bin/employee/time.pl?frmTarget=DETAIL&amp;date=2022-01-31&amp;employee_ident=2363172</t>
  </si>
  <si>
    <t xml:space="preserve"> Navarro, Flavio Alexis</t>
  </si>
  <si>
    <t>https://www.wblt.ccms.teleperformance.com/ccms-bin/employee/time.pl?frmTarget=DETAIL&amp;date=2022-01-31&amp;employee_ident=2364053</t>
  </si>
  <si>
    <t xml:space="preserve"> Lagiglia, Damaris</t>
  </si>
  <si>
    <t>https://www.wblt.ccms.teleperformance.com/ccms-bin/employee/time.pl?frmTarget=DETAIL&amp;date=2022-01-31&amp;employee_ident=2365422</t>
  </si>
  <si>
    <t xml:space="preserve"> Gazquez, Brenda Roxana</t>
  </si>
  <si>
    <t>https://www.wblt.ccms.teleperformance.com/ccms-bin/employee/time.pl?frmTarget=DETAIL&amp;date=2022-01-31&amp;employee_ident=2366693</t>
  </si>
  <si>
    <t xml:space="preserve"> Herrera, Hugo Daniel</t>
  </si>
  <si>
    <t>https://www.wblt.ccms.teleperformance.com/ccms-bin/employee/time.pl?frmTarget=DETAIL&amp;date=2022-01-31&amp;employee_ident=2366715</t>
  </si>
  <si>
    <t xml:space="preserve"> Cordoba, Cinthia Roxana</t>
  </si>
  <si>
    <t>https://www.wblt.ccms.teleperformance.com/ccms-bin/employee/time.pl?frmTarget=DETAIL&amp;date=2022-01-31&amp;employee_ident=2369798</t>
  </si>
  <si>
    <t xml:space="preserve"> Peralta, Amina Rocio</t>
  </si>
  <si>
    <t>https://www.wblt.ccms.teleperformance.com/ccms-bin/employee/time.pl?frmTarget=DETAIL&amp;date=2022-01-31&amp;employee_ident=2374832</t>
  </si>
  <si>
    <t xml:space="preserve"> Salas, Nicolas Alberto</t>
  </si>
  <si>
    <t>https://www.wblt.ccms.teleperformance.com/ccms-bin/employee/time.pl?frmTarget=DETAIL&amp;date=2022-01-31&amp;employee_ident=2379977</t>
  </si>
  <si>
    <t xml:space="preserve"> Salazar, Juan Marcelo</t>
  </si>
  <si>
    <t>https://www.wblt.ccms.teleperformance.com/ccms-bin/employee/time.pl?frmTarget=DETAIL&amp;date=2022-01-31&amp;employee_ident=2382286</t>
  </si>
  <si>
    <t xml:space="preserve"> Zurita, Marcelo Josue</t>
  </si>
  <si>
    <t>https://www.wblt.ccms.teleperformance.com/ccms-bin/employee/time.pl?frmTarget=DETAIL&amp;date=2022-01-31&amp;employee_ident=2389463</t>
  </si>
  <si>
    <t xml:space="preserve"> Nuñez, Luis Manuel</t>
  </si>
  <si>
    <t>https://www.wblt.ccms.teleperformance.com/ccms-bin/employee/time.pl?frmTarget=DETAIL&amp;date=2022-01-31&amp;employee_ident=2389714</t>
  </si>
  <si>
    <t xml:space="preserve"> Alsaad, Jouni</t>
  </si>
  <si>
    <t>https://www.wblt.ccms.teleperformance.com/ccms-bin/employee/time.pl?frmTarget=DETAIL&amp;date=2022-01-31&amp;employee_ident=2389885</t>
  </si>
  <si>
    <t xml:space="preserve"> Azan, Leonel Yamil</t>
  </si>
  <si>
    <t>https://www.wblt.ccms.teleperformance.com/ccms-bin/employee/time.pl?frmTarget=DETAIL&amp;date=2022-01-31&amp;employee_ident=2389924</t>
  </si>
  <si>
    <t xml:space="preserve"> Gomez, Nestor Alfredo</t>
  </si>
  <si>
    <t>https://www.wblt.ccms.teleperformance.com/ccms-bin/employee/time.pl?frmTarget=DETAIL&amp;date=2022-01-31&amp;employee_ident=2395764</t>
  </si>
  <si>
    <t xml:space="preserve"> Villafañe Ramos, Carla Vanesa</t>
  </si>
  <si>
    <t>https://www.wblt.ccms.teleperformance.com/ccms-bin/employee/time.pl?frmTarget=DETAIL&amp;date=2022-01-31&amp;employee_ident=2397185</t>
  </si>
  <si>
    <t xml:space="preserve"> Escalante, Juan Ignacio</t>
  </si>
  <si>
    <t>https://www.wblt.ccms.teleperformance.com/ccms-bin/employee/time.pl?frmTarget=DETAIL&amp;date=2022-01-31&amp;employee_ident=2397200</t>
  </si>
  <si>
    <t xml:space="preserve"> Iñigo, Ana Sofia</t>
  </si>
  <si>
    <t>https://www.wblt.ccms.teleperformance.com/ccms-bin/employee/time.pl?frmTarget=DETAIL&amp;date=2022-01-31&amp;employee_ident=2398456</t>
  </si>
  <si>
    <t xml:space="preserve"> Zerda, Claudia Alejandra</t>
  </si>
  <si>
    <t>Macias, Fernando</t>
  </si>
  <si>
    <t>https://www.wblt.ccms.teleperformance.com/ccms-bin/employee/time.pl?frmTarget=DETAIL&amp;date=2022-01-31&amp;employee_ident=2426251</t>
  </si>
  <si>
    <t xml:space="preserve"> Davalos, Claudia Sofia</t>
  </si>
  <si>
    <t>https://www.wblt.ccms.teleperformance.com/ccms-bin/employee/time.pl?frmTarget=DETAIL&amp;date=2022-01-31&amp;employee_ident=2426252</t>
  </si>
  <si>
    <t xml:space="preserve"> Villafañe, Maria Constanza</t>
  </si>
  <si>
    <t>https://www.wblt.ccms.teleperformance.com/ccms-bin/employee/time.pl?frmTarget=DETAIL&amp;date=2022-01-31&amp;employee_ident=2426278</t>
  </si>
  <si>
    <t xml:space="preserve"> Ruiz, Belen Contanza</t>
  </si>
  <si>
    <t>https://www.wblt.ccms.teleperformance.com/ccms-bin/employee/time.pl?frmTarget=DETAIL&amp;date=2022-01-31&amp;employee_ident=2426426</t>
  </si>
  <si>
    <t xml:space="preserve"> Asis Andrada, Franco Gonzalo</t>
  </si>
  <si>
    <t>https://www.wblt.ccms.teleperformance.com/ccms-bin/employee/time.pl?frmTarget=DETAIL&amp;date=2022-01-31&amp;employee_ident=2426434</t>
  </si>
  <si>
    <t xml:space="preserve"> Diaz, Carlos Santiago</t>
  </si>
  <si>
    <t>https://www.wblt.ccms.teleperformance.com/ccms-bin/employee/time.pl?frmTarget=DETAIL&amp;date=2022-01-31&amp;employee_ident=2430670</t>
  </si>
  <si>
    <t xml:space="preserve"> Paz, Paula Alejandra</t>
  </si>
  <si>
    <t>https://www.wblt.ccms.teleperformance.com/ccms-bin/employee/time.pl?frmTarget=DETAIL&amp;date=2022-01-31&amp;employee_ident=2433097</t>
  </si>
  <si>
    <t xml:space="preserve"> Jerez, Ismael Franco</t>
  </si>
  <si>
    <t>https://www.wblt.ccms.teleperformance.com/ccms-bin/employee/time.pl?frmTarget=DETAIL&amp;date=2022-01-31&amp;employee_ident=2445604</t>
  </si>
  <si>
    <t xml:space="preserve"> Pereyra, Joaquin Matias</t>
  </si>
  <si>
    <t>https://www.wblt.ccms.teleperformance.com/ccms-bin/employee/time.pl?frmTarget=DETAIL&amp;date=2022-01-31&amp;employee_ident=2449780</t>
  </si>
  <si>
    <t xml:space="preserve"> Avellaneda, Fernando Martin</t>
  </si>
  <si>
    <t>https://www.wblt.ccms.teleperformance.com/ccms-bin/employee/time.pl?frmTarget=DETAIL&amp;date=2022-01-31&amp;employee_ident=2453469</t>
  </si>
  <si>
    <t xml:space="preserve"> Ros, Leonel Hernan</t>
  </si>
  <si>
    <t>https://www.wblt.ccms.teleperformance.com/ccms-bin/employee/time.pl?frmTarget=DETAIL&amp;date=2022-01-31&amp;employee_ident=2453666</t>
  </si>
  <si>
    <t xml:space="preserve"> Guzman, Fabricio</t>
  </si>
  <si>
    <t>https://www.wblt.ccms.teleperformance.com/ccms-bin/employee/time.pl?frmTarget=DETAIL&amp;date=2022-01-31&amp;employee_ident=2453731</t>
  </si>
  <si>
    <t xml:space="preserve"> Argañaraz, Miguel Tobias</t>
  </si>
  <si>
    <t>https://www.wblt.ccms.teleperformance.com/ccms-bin/employee/time.pl?frmTarget=DETAIL&amp;date=2022-01-31&amp;employee_ident=2475049</t>
  </si>
  <si>
    <t xml:space="preserve"> Romano, Sara Lia</t>
  </si>
  <si>
    <t>https://www.wblt.ccms.teleperformance.com/ccms-bin/employee/time.pl?frmTarget=DETAIL&amp;date=2022-01-31&amp;employee_ident=2490289</t>
  </si>
  <si>
    <t xml:space="preserve"> Martinez, Ricardo Francisco</t>
  </si>
  <si>
    <t>https://www.wblt.ccms.teleperformance.com/ccms-bin/employee/time.pl?frmTarget=DETAIL&amp;date=2022-01-31&amp;employee_ident=2493915</t>
  </si>
  <si>
    <t xml:space="preserve"> Pacheco, Carlos Cesar Martin</t>
  </si>
  <si>
    <t>https://www.wblt.ccms.teleperformance.com/ccms-bin/employee/time.pl?frmTarget=DETAIL&amp;date=2022-01-31&amp;employee_ident=2523247</t>
  </si>
  <si>
    <t xml:space="preserve"> White, Florencia</t>
  </si>
  <si>
    <t>https://www.wblt.ccms.teleperformance.com/ccms-bin/employee/time.pl?frmTarget=DETAIL&amp;date=2022-01-31&amp;employee_ident=2557041</t>
  </si>
  <si>
    <t xml:space="preserve"> Guerra, Juan Luis</t>
  </si>
  <si>
    <t>https://www.wblt.ccms.teleperformance.com/ccms-bin/employee/time.pl?frmTarget=DETAIL&amp;date=2022-01-31&amp;employee_ident=2590270</t>
  </si>
  <si>
    <t xml:space="preserve"> Gonzalez, Gladys Del Milagro</t>
  </si>
  <si>
    <t>https://www.wblt.ccms.teleperformance.com/ccms-bin/employee/time.pl?frmTarget=DETAIL&amp;date=2022-01-31&amp;employee_ident=2592139</t>
  </si>
  <si>
    <t xml:space="preserve"> Diaz, Maria Del Valle</t>
  </si>
  <si>
    <t>https://www.wblt.ccms.teleperformance.com/ccms-bin/employee/time.pl?frmTarget=DETAIL&amp;date=2022-01-31&amp;employee_ident=2593943</t>
  </si>
  <si>
    <t xml:space="preserve"> Hollenstein, Franco David</t>
  </si>
  <si>
    <t>Maldonado Martinez, Florencia</t>
  </si>
  <si>
    <t>https://www.wblt.ccms.teleperformance.com/ccms-bin/employee/time.pl?frmTarget=DETAIL&amp;date=2022-01-31&amp;employee_ident=2661431</t>
  </si>
  <si>
    <t xml:space="preserve"> Arrieta, Rodrigo Ignacio</t>
  </si>
  <si>
    <t>https://www.wblt.ccms.teleperformance.com/ccms-bin/employee/time.pl?frmTarget=DETAIL&amp;date=2022-01-31&amp;employee_ident=2701834</t>
  </si>
  <si>
    <t xml:space="preserve"> Diaz, Facundo Leandro</t>
  </si>
  <si>
    <t>https://www.wblt.ccms.teleperformance.com/ccms-bin/employee/time.pl?frmTarget=DETAIL&amp;date=2022-01-31&amp;employee_ident=2714251</t>
  </si>
  <si>
    <t xml:space="preserve"> Lizarraga, Agustin Eduardo</t>
  </si>
  <si>
    <t>https://www.wblt.ccms.teleperformance.com/ccms-bin/employee/time.pl?frmTarget=DETAIL&amp;date=2022-01-31&amp;employee_ident=2714364</t>
  </si>
  <si>
    <t xml:space="preserve"> Medina, Rodrigo Rafael</t>
  </si>
  <si>
    <t>https://www.wblt.ccms.teleperformance.com/ccms-bin/employee/time.pl?frmTarget=DETAIL&amp;date=2022-01-31&amp;employee_ident=2715475</t>
  </si>
  <si>
    <t xml:space="preserve"> Pereyra, Jose Emmanuel</t>
  </si>
  <si>
    <t>https://www.wblt.ccms.teleperformance.com/ccms-bin/employee/time.pl?frmTarget=DETAIL&amp;date=2022-01-31&amp;employee_ident=2715651</t>
  </si>
  <si>
    <t xml:space="preserve"> Guanco, Nicolas Fernando Manuel</t>
  </si>
  <si>
    <t>https://www.wblt.ccms.teleperformance.com/ccms-bin/employee/time.pl?frmTarget=DETAIL&amp;date=2022-01-31&amp;employee_ident=2715890</t>
  </si>
  <si>
    <t xml:space="preserve"> Plaza, Oscar Antonio</t>
  </si>
  <si>
    <t>https://www.wblt.ccms.teleperformance.com/ccms-bin/employee/time.pl?frmTarget=DETAIL&amp;date=2022-01-31&amp;employee_ident=2715891</t>
  </si>
  <si>
    <t xml:space="preserve"> Prado, Alvaro Oscar</t>
  </si>
  <si>
    <t>https://www.wblt.ccms.teleperformance.com/ccms-bin/employee/time.pl?frmTarget=DETAIL&amp;date=2022-01-31&amp;employee_ident=2715908</t>
  </si>
  <si>
    <t xml:space="preserve"> Diaz, Emilio Sebastian</t>
  </si>
  <si>
    <t>https://www.wblt.ccms.teleperformance.com/ccms-bin/employee/time.pl?frmTarget=DETAIL&amp;date=2022-01-31&amp;employee_ident=2715917</t>
  </si>
  <si>
    <t xml:space="preserve"> Martinez, Walter</t>
  </si>
  <si>
    <t>https://www.wblt.ccms.teleperformance.com/ccms-bin/employee/time.pl?frmTarget=DETAIL&amp;date=2022-01-31&amp;employee_ident=2716147</t>
  </si>
  <si>
    <t xml:space="preserve"> Avellaneda, Pablo Hernan</t>
  </si>
  <si>
    <t>https://www.wblt.ccms.teleperformance.com/ccms-bin/employee/time.pl?frmTarget=DETAIL&amp;date=2022-01-31&amp;employee_ident=2716153</t>
  </si>
  <si>
    <t xml:space="preserve"> Barrionuevo, Paula Cecilia</t>
  </si>
  <si>
    <t>https://www.wblt.ccms.teleperformance.com/ccms-bin/employee/time.pl?frmTarget=DETAIL&amp;date=2022-01-31&amp;employee_ident=2718494</t>
  </si>
  <si>
    <t xml:space="preserve"> Morales, Ramon Tristan</t>
  </si>
  <si>
    <t>https://www.wblt.ccms.teleperformance.com/ccms-bin/employee/time.pl?frmTarget=DETAIL&amp;date=2022-01-31&amp;employee_ident=2718878</t>
  </si>
  <si>
    <t xml:space="preserve"> Nacusse, Abel Mauricio</t>
  </si>
  <si>
    <t>https://www.wblt.ccms.teleperformance.com/ccms-bin/employee/time.pl?frmTarget=DETAIL&amp;date=2022-01-31&amp;employee_ident=2718919</t>
  </si>
  <si>
    <t xml:space="preserve"> Morales, Graciela Florencia</t>
  </si>
  <si>
    <t>https://www.wblt.ccms.teleperformance.com/ccms-bin/employee/time.pl?frmTarget=DETAIL&amp;date=2022-01-31&amp;employee_ident=2723532</t>
  </si>
  <si>
    <t xml:space="preserve"> Aron, Virginia</t>
  </si>
  <si>
    <t>https://www.wblt.ccms.teleperformance.com/ccms-bin/employee/time.pl?frmTarget=DETAIL&amp;date=2022-01-31&amp;employee_ident=2734904</t>
  </si>
  <si>
    <t xml:space="preserve"> Zelaya, Emiliano</t>
  </si>
  <si>
    <t>https://www.wblt.ccms.teleperformance.com/ccms-bin/employee/time.pl?frmTarget=DETAIL&amp;date=2022-01-31&amp;employee_ident=2738560</t>
  </si>
  <si>
    <t xml:space="preserve"> Duran, Natalia Micaela</t>
  </si>
  <si>
    <t>https://www.wblt.ccms.teleperformance.com/ccms-bin/employee/time.pl?frmTarget=DETAIL&amp;date=2022-01-31&amp;employee_ident=2738761</t>
  </si>
  <si>
    <t xml:space="preserve"> Luna, Alejandro Nicolas</t>
  </si>
  <si>
    <t>https://www.wblt.ccms.teleperformance.com/ccms-bin/employee/time.pl?frmTarget=DETAIL&amp;date=2022-01-31&amp;employee_ident=2738769</t>
  </si>
  <si>
    <t xml:space="preserve"> Ortega, Pablo Matias</t>
  </si>
  <si>
    <t>https://www.wblt.ccms.teleperformance.com/ccms-bin/employee/time.pl?frmTarget=DETAIL&amp;date=2022-01-31&amp;employee_ident=2738784</t>
  </si>
  <si>
    <t xml:space="preserve"> Lastra, Daniel Eduardo</t>
  </si>
  <si>
    <t>https://www.wblt.ccms.teleperformance.com/ccms-bin/employee/time.pl?frmTarget=DETAIL&amp;date=2022-01-31&amp;employee_ident=2741473</t>
  </si>
  <si>
    <t xml:space="preserve"> Salica Cordoba, Rolando Emmanuel</t>
  </si>
  <si>
    <t>https://www.wblt.ccms.teleperformance.com/ccms-bin/employee/time.pl?frmTarget=DETAIL&amp;date=2022-01-31&amp;employee_ident=2741477</t>
  </si>
  <si>
    <t xml:space="preserve"> Clessi, Hector Alberto</t>
  </si>
  <si>
    <t>https://www.wblt.ccms.teleperformance.com/ccms-bin/employee/time.pl?frmTarget=DETAIL&amp;date=2022-01-31&amp;employee_ident=2743754</t>
  </si>
  <si>
    <t xml:space="preserve"> Chanampa, Facundo Lionel</t>
  </si>
  <si>
    <t>https://www.wblt.ccms.teleperformance.com/ccms-bin/employee/time.pl?frmTarget=DETAIL&amp;date=2022-01-31&amp;employee_ident=2744708</t>
  </si>
  <si>
    <t xml:space="preserve"> Valdez, Maira Fatima</t>
  </si>
  <si>
    <t>https://www.wblt.ccms.teleperformance.com/ccms-bin/employee/time.pl?frmTarget=DETAIL&amp;date=2022-01-31&amp;employee_ident=2746074</t>
  </si>
  <si>
    <t xml:space="preserve"> Lopez Cejas, Marco Antiliano</t>
  </si>
  <si>
    <t>https://www.wblt.ccms.teleperformance.com/ccms-bin/employee/time.pl?frmTarget=DETAIL&amp;date=2022-01-31&amp;employee_ident=2746136</t>
  </si>
  <si>
    <t xml:space="preserve"> Flores, Adriana Denisse</t>
  </si>
  <si>
    <t>https://www.wblt.ccms.teleperformance.com/ccms-bin/employee/time.pl?frmTarget=DETAIL&amp;date=2022-01-31&amp;employee_ident=2746250</t>
  </si>
  <si>
    <t xml:space="preserve"> Campero, Emilia Giselle</t>
  </si>
  <si>
    <t>https://www.wblt.ccms.teleperformance.com/ccms-bin/employee/time.pl?frmTarget=DETAIL&amp;date=2022-01-31&amp;employee_ident=2750811</t>
  </si>
  <si>
    <t xml:space="preserve"> Araoz, Florencia Viviana</t>
  </si>
  <si>
    <t>https://www.wblt.ccms.teleperformance.com/ccms-bin/employee/time.pl?frmTarget=DETAIL&amp;date=2022-01-31&amp;employee_ident=2751840</t>
  </si>
  <si>
    <t xml:space="preserve"> Ojeda, Mauricio David</t>
  </si>
  <si>
    <t>https://www.wblt.ccms.teleperformance.com/ccms-bin/employee/time.pl?frmTarget=DETAIL&amp;date=2022-01-31&amp;employee_ident=2778700</t>
  </si>
  <si>
    <t xml:space="preserve"> Bazan, Dahiana Maricel</t>
  </si>
  <si>
    <t>https://www.wblt.ccms.teleperformance.com/ccms-bin/employee/time.pl?frmTarget=DETAIL&amp;date=2022-01-31&amp;employee_ident=2778705</t>
  </si>
  <si>
    <t xml:space="preserve"> Orellana, Gabriela Elena</t>
  </si>
  <si>
    <t>https://www.wblt.ccms.teleperformance.com/ccms-bin/employee/time.pl?frmTarget=DETAIL&amp;date=2022-01-31&amp;employee_ident=2779138</t>
  </si>
  <si>
    <t xml:space="preserve"> Arriazu, Llubynka Irina</t>
  </si>
  <si>
    <t>https://www.wblt.ccms.teleperformance.com/ccms-bin/employee/time.pl?frmTarget=DETAIL&amp;date=2022-01-31&amp;employee_ident=2780719</t>
  </si>
  <si>
    <t xml:space="preserve"> Mega, Maria Virginia</t>
  </si>
  <si>
    <t>https://www.wblt.ccms.teleperformance.com/ccms-bin/employee/time.pl?frmTarget=DETAIL&amp;date=2022-01-31&amp;employee_ident=2782115</t>
  </si>
  <si>
    <t xml:space="preserve"> Miranda, Eduardo Javier</t>
  </si>
  <si>
    <t>https://www.wblt.ccms.teleperformance.com/ccms-bin/employee/time.pl?frmTarget=DETAIL&amp;date=2022-01-31&amp;employee_ident=2801201</t>
  </si>
  <si>
    <t xml:space="preserve"> Castro, Jose Jorge</t>
  </si>
  <si>
    <t>https://www.wblt.ccms.teleperformance.com/ccms-bin/employee/time.pl?frmTarget=DETAIL&amp;date=2022-01-31&amp;employee_ident=2802208</t>
  </si>
  <si>
    <t xml:space="preserve"> Perez, Christian Natanael</t>
  </si>
  <si>
    <t>https://www.wblt.ccms.teleperformance.com/ccms-bin/employee/time.pl?frmTarget=DETAIL&amp;date=2022-01-31&amp;employee_ident=2802225</t>
  </si>
  <si>
    <t xml:space="preserve"> Escobar Vallejo, Mariano Federico</t>
  </si>
  <si>
    <t>https://www.wblt.ccms.teleperformance.com/ccms-bin/employee/time.pl?frmTarget=DETAIL&amp;date=2022-01-31&amp;employee_ident=2802533</t>
  </si>
  <si>
    <t xml:space="preserve"> Pereira Romero, Pablo Gaston</t>
  </si>
  <si>
    <t>https://www.wblt.ccms.teleperformance.com/ccms-bin/employee/time.pl?frmTarget=DETAIL&amp;date=2022-01-31&amp;employee_ident=2802546</t>
  </si>
  <si>
    <t xml:space="preserve"> Taberna, Daniel Alejandro</t>
  </si>
  <si>
    <t>https://www.wblt.ccms.teleperformance.com/ccms-bin/employee/time.pl?frmTarget=DETAIL&amp;date=2022-01-31&amp;employee_ident=2802548</t>
  </si>
  <si>
    <t xml:space="preserve"> De La Riva, Rodolfo Raul</t>
  </si>
  <si>
    <t>https://www.wblt.ccms.teleperformance.com/ccms-bin/employee/time.pl?frmTarget=DETAIL&amp;date=2022-01-31&amp;employee_ident=2803778</t>
  </si>
  <si>
    <t xml:space="preserve"> Piedrahita, Jorge Daniel</t>
  </si>
  <si>
    <t>https://www.wblt.ccms.teleperformance.com/ccms-bin/employee/time.pl?frmTarget=DETAIL&amp;date=2022-01-31&amp;employee_ident=2803779</t>
  </si>
  <si>
    <t xml:space="preserve"> Juarez, Daniel Esteban</t>
  </si>
  <si>
    <t>https://www.wblt.ccms.teleperformance.com/ccms-bin/employee/time.pl?frmTarget=DETAIL&amp;date=2022-01-31&amp;employee_ident=2803852</t>
  </si>
  <si>
    <t xml:space="preserve"> Maciel, Anabella Melissa</t>
  </si>
  <si>
    <t>https://www.wblt.ccms.teleperformance.com/ccms-bin/employee/time.pl?frmTarget=DETAIL&amp;date=2022-01-31&amp;employee_ident=2803855</t>
  </si>
  <si>
    <t xml:space="preserve"> Ponce, Luz Maria Daniela</t>
  </si>
  <si>
    <t>https://www.wblt.ccms.teleperformance.com/ccms-bin/employee/time.pl?frmTarget=DETAIL&amp;date=2022-01-31&amp;employee_ident=2811282</t>
  </si>
  <si>
    <t xml:space="preserve"> Godoy, Emilse Janet</t>
  </si>
  <si>
    <t>https://www.wblt.ccms.teleperformance.com/ccms-bin/employee/time.pl?frmTarget=DETAIL&amp;date=2022-01-31&amp;employee_ident=2811291</t>
  </si>
  <si>
    <t xml:space="preserve"> Arrieta, Jessica Florencia</t>
  </si>
  <si>
    <t>https://www.wblt.ccms.teleperformance.com/ccms-bin/employee/time.pl?frmTarget=DETAIL&amp;date=2022-01-31&amp;employee_ident=2811354</t>
  </si>
  <si>
    <t xml:space="preserve"> Caram Vallejo, Erika Yohana</t>
  </si>
  <si>
    <t>https://www.wblt.ccms.teleperformance.com/ccms-bin/employee/time.pl?frmTarget=DETAIL&amp;date=2022-01-31&amp;employee_ident=2811361</t>
  </si>
  <si>
    <t xml:space="preserve"> Argüello, Maria Lourdes</t>
  </si>
  <si>
    <t>https://www.wblt.ccms.teleperformance.com/ccms-bin/employee/time.pl?frmTarget=DETAIL&amp;date=2022-01-31&amp;employee_ident=2811365</t>
  </si>
  <si>
    <t xml:space="preserve"> Campos, Angel Otilio Carmelo</t>
  </si>
  <si>
    <t>https://www.wblt.ccms.teleperformance.com/ccms-bin/employee/time.pl?frmTarget=DETAIL&amp;date=2022-01-31&amp;employee_ident=2828835</t>
  </si>
  <si>
    <t xml:space="preserve"> Gallardo, Matias Gaston</t>
  </si>
  <si>
    <t>https://www.wblt.ccms.teleperformance.com/ccms-bin/employee/time.pl?frmTarget=DETAIL&amp;date=2022-01-31&amp;employee_ident=2828842</t>
  </si>
  <si>
    <t xml:space="preserve"> Pereyra Sal, Ariel Edgardo</t>
  </si>
  <si>
    <t>https://www.wblt.ccms.teleperformance.com/ccms-bin/employee/time.pl?frmTarget=DETAIL&amp;date=2022-01-31&amp;employee_ident=2828890</t>
  </si>
  <si>
    <t xml:space="preserve"> Castillo Aguirre, Ivan Gonzalo</t>
  </si>
  <si>
    <t>https://www.wblt.ccms.teleperformance.com/ccms-bin/employee/time.pl?frmTarget=DETAIL&amp;date=2022-01-31&amp;employee_ident=2831204</t>
  </si>
  <si>
    <t xml:space="preserve"> Sanchez Arancibia, Sol Florencia</t>
  </si>
  <si>
    <t>https://www.wblt.ccms.teleperformance.com/ccms-bin/employee/time.pl?frmTarget=DETAIL&amp;date=2022-01-31&amp;employee_ident=2832094</t>
  </si>
  <si>
    <t xml:space="preserve"> Navarro, Ruth Ailen</t>
  </si>
  <si>
    <t>https://www.wblt.ccms.teleperformance.com/ccms-bin/employee/time.pl?frmTarget=DETAIL&amp;date=2022-01-31&amp;employee_ident=2832096</t>
  </si>
  <si>
    <t xml:space="preserve"> Leal, Eduardo Nicolas</t>
  </si>
  <si>
    <t>https://www.wblt.ccms.teleperformance.com/ccms-bin/employee/time.pl?frmTarget=DETAIL&amp;date=2022-01-31&amp;employee_ident=2832197</t>
  </si>
  <si>
    <t xml:space="preserve"> Medina, Emanuel Jesús</t>
  </si>
  <si>
    <t>https://www.wblt.ccms.teleperformance.com/ccms-bin/employee/time.pl?frmTarget=DETAIL&amp;date=2022-01-31&amp;employee_ident=2832290</t>
  </si>
  <si>
    <t xml:space="preserve"> Ruiz, Roberto</t>
  </si>
  <si>
    <t>https://www.wblt.ccms.teleperformance.com/ccms-bin/employee/time.pl?frmTarget=DETAIL&amp;date=2022-01-31&amp;employee_ident=2839151</t>
  </si>
  <si>
    <t xml:space="preserve"> Orellana, Javier Hector</t>
  </si>
  <si>
    <t>https://www.wblt.ccms.teleperformance.com/ccms-bin/employee/time.pl?frmTarget=DETAIL&amp;date=2022-01-31&amp;employee_ident=2841542</t>
  </si>
  <si>
    <t xml:space="preserve"> Ezquer, Martin Alejandro</t>
  </si>
  <si>
    <t>https://www.wblt.ccms.teleperformance.com/ccms-bin/employee/time.pl?frmTarget=DETAIL&amp;date=2022-01-31&amp;employee_ident=2843709</t>
  </si>
  <si>
    <t xml:space="preserve"> Sanchez, Solana Agustina</t>
  </si>
  <si>
    <t>https://www.wblt.ccms.teleperformance.com/ccms-bin/employee/time.pl?frmTarget=DETAIL&amp;date=2022-01-31&amp;employee_ident=3118298</t>
  </si>
  <si>
    <t xml:space="preserve"> Moreno Gonzalez, Tamara Macarena</t>
  </si>
  <si>
    <t>https://www.wblt.ccms.teleperformance.com/ccms-bin/employee/time.pl?frmTarget=DETAIL&amp;date=2022-01-31&amp;employee_ident=3118302</t>
  </si>
  <si>
    <t xml:space="preserve"> PRADO, CAMILA</t>
  </si>
  <si>
    <t>https://www.wblt.ccms.teleperformance.com/ccms-bin/employee/time.pl?frmTarget=DETAIL&amp;date=2022-01-31&amp;employee_ident=3118339</t>
  </si>
  <si>
    <t xml:space="preserve"> ALBORNOZ, MARIA AGUSTINA</t>
  </si>
  <si>
    <t>https://www.wblt.ccms.teleperformance.com/ccms-bin/employee/time.pl?frmTarget=DETAIL&amp;date=2022-01-31&amp;employee_ident=3118345</t>
  </si>
  <si>
    <t xml:space="preserve"> Villarruel Carrales, Luis German Gabriel</t>
  </si>
  <si>
    <t>https://www.wblt.ccms.teleperformance.com/ccms-bin/employee/time.pl?frmTarget=DETAIL&amp;date=2022-01-31&amp;employee_ident=3118389</t>
  </si>
  <si>
    <t xml:space="preserve"> Figueroa, Aquiles Francisco Joel</t>
  </si>
  <si>
    <t>https://www.wblt.ccms.teleperformance.com/ccms-bin/employee/time.pl?frmTarget=DETAIL&amp;date=2022-01-31&amp;employee_ident=3118395</t>
  </si>
  <si>
    <t xml:space="preserve"> Avila Villafane, Juan Ignacio</t>
  </si>
  <si>
    <t>https://www.wblt.ccms.teleperformance.com/ccms-bin/employee/time.pl?frmTarget=DETAIL&amp;date=2022-01-31&amp;employee_ident=3118404</t>
  </si>
  <si>
    <t xml:space="preserve"> Yapura, Felix Ezequiel</t>
  </si>
  <si>
    <t>https://www.wblt.ccms.teleperformance.com/ccms-bin/employee/time.pl?frmTarget=DETAIL&amp;date=2022-01-31&amp;employee_ident=3118405</t>
  </si>
  <si>
    <t xml:space="preserve"> Arroyo, Eduardo Emmanuel</t>
  </si>
  <si>
    <t>https://www.wblt.ccms.teleperformance.com/ccms-bin/employee/time.pl?frmTarget=DETAIL&amp;date=2022-01-31&amp;employee_ident=3118415</t>
  </si>
  <si>
    <t xml:space="preserve"> Gao Moreno, Alejandro Damian</t>
  </si>
  <si>
    <t>https://www.wblt.ccms.teleperformance.com/ccms-bin/employee/time.pl?frmTarget=DETAIL&amp;date=2022-01-31&amp;employee_ident=3119780</t>
  </si>
  <si>
    <t xml:space="preserve"> Lencina Boente, florencia lucia</t>
  </si>
  <si>
    <t>https://www.wblt.ccms.teleperformance.com/ccms-bin/employee/time.pl?frmTarget=DETAIL&amp;date=2022-01-31&amp;employee_ident=3119934</t>
  </si>
  <si>
    <t xml:space="preserve"> Ibiris, Bruno Roberto</t>
  </si>
  <si>
    <t>https://www.wblt.ccms.teleperformance.com/ccms-bin/employee/time.pl?frmTarget=DETAIL&amp;date=2022-01-31&amp;employee_ident=3119991</t>
  </si>
  <si>
    <t xml:space="preserve"> Perez Nader, Jorge Elias</t>
  </si>
  <si>
    <t>https://www.wblt.ccms.teleperformance.com/ccms-bin/employee/time.pl?frmTarget=DETAIL&amp;date=2022-01-31&amp;employee_ident=3120398</t>
  </si>
  <si>
    <t xml:space="preserve"> Casagrande, Constanza Flavia</t>
  </si>
  <si>
    <t>https://www.wblt.ccms.teleperformance.com/ccms-bin/employee/time.pl?frmTarget=DETAIL&amp;date=2022-01-31&amp;employee_ident=3129249</t>
  </si>
  <si>
    <t xml:space="preserve"> Lazarte Rivas, Cristhian Emmanuel</t>
  </si>
  <si>
    <t>https://www.wblt.ccms.teleperformance.com/ccms-bin/employee/time.pl?frmTarget=DETAIL&amp;date=2022-01-31&amp;employee_ident=3132153</t>
  </si>
  <si>
    <t xml:space="preserve"> Naranjo, Maximiliano Oscar</t>
  </si>
  <si>
    <t>https://www.wblt.ccms.teleperformance.com/ccms-bin/employee/time.pl?frmTarget=DETAIL&amp;date=2022-01-31&amp;employee_ident=3137873</t>
  </si>
  <si>
    <t xml:space="preserve"> Acevedo vilte, Alvaro Lionel</t>
  </si>
  <si>
    <t>https://www.wblt.ccms.teleperformance.com/ccms-bin/employee/time.pl?frmTarget=DETAIL&amp;date=2022-01-31&amp;employee_ident=3138471</t>
  </si>
  <si>
    <t xml:space="preserve"> Llampa, Juan Carlos</t>
  </si>
  <si>
    <t>https://www.wblt.ccms.teleperformance.com/ccms-bin/employee/time.pl?frmTarget=DETAIL&amp;date=2022-01-31&amp;employee_ident=3138503</t>
  </si>
  <si>
    <t xml:space="preserve"> Huaco Quiroga, Nahir Estefania</t>
  </si>
  <si>
    <t>https://www.wblt.ccms.teleperformance.com/ccms-bin/employee/time.pl?frmTarget=DETAIL&amp;date=2022-01-31&amp;employee_ident=3138536</t>
  </si>
  <si>
    <t xml:space="preserve"> Mana, Angel David</t>
  </si>
  <si>
    <t>https://www.wblt.ccms.teleperformance.com/ccms-bin/employee/time.pl?frmTarget=DETAIL&amp;date=2022-01-31&amp;employee_ident=3138538</t>
  </si>
  <si>
    <t xml:space="preserve"> Fenoglio, Nicolas</t>
  </si>
  <si>
    <t>https://www.wblt.ccms.teleperformance.com/ccms-bin/employee/time.pl?frmTarget=DETAIL&amp;date=2022-01-31&amp;employee_ident=3138551</t>
  </si>
  <si>
    <t xml:space="preserve"> Paz Vega, Marcos Rodrigo</t>
  </si>
  <si>
    <t>https://www.wblt.ccms.teleperformance.com/ccms-bin/employee/time.pl?frmTarget=DETAIL&amp;date=2022-01-31&amp;employee_ident=3247225</t>
  </si>
  <si>
    <t xml:space="preserve"> Cordoba, Maria Belen</t>
  </si>
  <si>
    <t>https://www.wblt.ccms.teleperformance.com/ccms-bin/employee/time.pl?frmTarget=DETAIL&amp;date=2022-01-31&amp;employee_ident=3247234</t>
  </si>
  <si>
    <t xml:space="preserve"> andrada, Lucas Sebastian</t>
  </si>
  <si>
    <t>https://www.wblt.ccms.teleperformance.com/ccms-bin/employee/time.pl?frmTarget=DETAIL&amp;date=2022-01-31&amp;employee_ident=3290784</t>
  </si>
  <si>
    <t xml:space="preserve"> Nanni, Cristian Gabriel</t>
  </si>
  <si>
    <t>https://www.wblt.ccms.teleperformance.com/ccms-bin/employee/time.pl?frmTarget=DETAIL&amp;date=2022-01-31&amp;employee_ident=3290803</t>
  </si>
  <si>
    <t xml:space="preserve"> Chasampi, Ezequiel Nicolas</t>
  </si>
  <si>
    <t>https://www.wblt.ccms.teleperformance.com/ccms-bin/employee/time.pl?frmTarget=DETAIL&amp;date=2022-01-31&amp;employee_ident=3293106</t>
  </si>
  <si>
    <t xml:space="preserve"> Tula, Joel Jonatan</t>
  </si>
  <si>
    <t>https://www.wblt.ccms.teleperformance.com/ccms-bin/employee/time.pl?frmTarget=DETAIL&amp;date=2022-01-31&amp;employee_ident=3295419</t>
  </si>
  <si>
    <t xml:space="preserve"> Olivera, Ivana Carolina</t>
  </si>
  <si>
    <t>https://www.wblt.ccms.teleperformance.com/ccms-bin/employee/time.pl?frmTarget=DETAIL&amp;date=2022-01-31&amp;employee_ident=3329079</t>
  </si>
  <si>
    <t xml:space="preserve"> Gotar, Jorge Leandro</t>
  </si>
  <si>
    <t>https://www.wblt.ccms.teleperformance.com/ccms-bin/employee/time.pl?frmTarget=DETAIL&amp;date=2022-01-31&amp;employee_ident=3333530</t>
  </si>
  <si>
    <t xml:space="preserve"> Gomez, Gabriela Yamila</t>
  </si>
  <si>
    <t>https://www.wblt.ccms.teleperformance.com/ccms-bin/employee/time.pl?frmTarget=DETAIL&amp;date=2022-01-31&amp;employee_ident=3397285</t>
  </si>
  <si>
    <t xml:space="preserve"> Castillo, Laura Florencia</t>
  </si>
  <si>
    <t>https://www.wblt.ccms.teleperformance.com/ccms-bin/employee/time.pl?frmTarget=DETAIL&amp;date=2022-01-31&amp;employee_ident=3397372</t>
  </si>
  <si>
    <t xml:space="preserve"> Gramajo, Cristian Ismael</t>
  </si>
  <si>
    <t>https://www.wblt.ccms.teleperformance.com/ccms-bin/employee/time.pl?frmTarget=DETAIL&amp;date=2022-01-31&amp;employee_ident=3417590</t>
  </si>
  <si>
    <t xml:space="preserve"> Zeballos, Lucas</t>
  </si>
  <si>
    <t>https://www.wblt.ccms.teleperformance.com/ccms-bin/employee/time.pl?frmTarget=DETAIL&amp;date=2022-01-31&amp;employee_ident=3419090</t>
  </si>
  <si>
    <t xml:space="preserve"> Iñigo Andrada, Hector Federico</t>
  </si>
  <si>
    <t>https://www.wblt.ccms.teleperformance.com/ccms-bin/employee/time.pl?frmTarget=DETAIL&amp;date=2022-01-31&amp;employee_ident=3419094</t>
  </si>
  <si>
    <t xml:space="preserve"> Figueroa Scapolatempo, Abel Nicolas</t>
  </si>
  <si>
    <t>https://www.wblt.ccms.teleperformance.com/ccms-bin/employee/time.pl?frmTarget=DETAIL&amp;date=2022-01-31&amp;employee_ident=3419100</t>
  </si>
  <si>
    <t xml:space="preserve"> Flores, Jose Maria</t>
  </si>
  <si>
    <t>https://www.wblt.ccms.teleperformance.com/ccms-bin/employee/time.pl?frmTarget=DETAIL&amp;date=2022-01-31&amp;employee_ident=3446690</t>
  </si>
  <si>
    <t xml:space="preserve"> Perez, Ingrid Abigail</t>
  </si>
  <si>
    <t>https://www.wblt.ccms.teleperformance.com/ccms-bin/employee/time.pl?frmTarget=DETAIL&amp;date=2022-01-31&amp;employee_ident=3450084</t>
  </si>
  <si>
    <t xml:space="preserve"> Cortez, Ramiro Joaquín</t>
  </si>
  <si>
    <t>https://www.wblt.ccms.teleperformance.com/ccms-bin/employee/time.pl?frmTarget=DETAIL&amp;date=2022-01-31&amp;employee_ident=3464950</t>
  </si>
  <si>
    <t xml:space="preserve"> Paz, Luciana</t>
  </si>
  <si>
    <t>https://www.wblt.ccms.teleperformance.com/ccms-bin/employee/time.pl?frmTarget=DETAIL&amp;date=2022-01-31&amp;employee_ident=3466897</t>
  </si>
  <si>
    <t xml:space="preserve"> Lara, Diego Gustavo</t>
  </si>
  <si>
    <t>https://www.wblt.ccms.teleperformance.com/ccms-bin/employee/time.pl?frmTarget=DETAIL&amp;date=2022-01-31&amp;employee_ident=3470418</t>
  </si>
  <si>
    <t xml:space="preserve"> Cruz, Alvaro Ruben</t>
  </si>
  <si>
    <t>https://www.wblt.ccms.teleperformance.com/ccms-bin/employee/time.pl?frmTarget=DETAIL&amp;date=2022-01-31&amp;employee_ident=3488852</t>
  </si>
  <si>
    <t xml:space="preserve"> Balderrama, Lucas Santiago</t>
  </si>
  <si>
    <t>https://www.wblt.ccms.teleperformance.com/ccms-bin/employee/time.pl?frmTarget=DETAIL&amp;date=2022-01-31&amp;employee_ident=3500970</t>
  </si>
  <si>
    <t xml:space="preserve"> Perez, Facundo javier</t>
  </si>
  <si>
    <t>https://www.wblt.ccms.teleperformance.com/ccms-bin/employee/time.pl?frmTarget=DETAIL&amp;date=2022-01-31&amp;employee_ident=3523450</t>
  </si>
  <si>
    <t xml:space="preserve"> Agu, Jose Agustin</t>
  </si>
  <si>
    <t>https://www.wblt.ccms.teleperformance.com/ccms-bin/employee/time.pl?frmTarget=DETAIL&amp;date=2022-01-31&amp;employee_ident=3523451</t>
  </si>
  <si>
    <t xml:space="preserve"> Mancilla Huaita, Bruno David</t>
  </si>
  <si>
    <t>https://www.wblt.ccms.teleperformance.com/ccms-bin/employee/time.pl?frmTarget=DETAIL&amp;date=2022-01-31&amp;employee_ident=3523453</t>
  </si>
  <si>
    <t xml:space="preserve"> Robra, Simon Andres</t>
  </si>
  <si>
    <t>https://www.wblt.ccms.teleperformance.com/ccms-bin/employee/time.pl?frmTarget=DETAIL&amp;date=2022-01-31&amp;employee_ident=3523458</t>
  </si>
  <si>
    <t xml:space="preserve"> Fernandez, Elias Emmanuel</t>
  </si>
  <si>
    <t>https://www.wblt.ccms.teleperformance.com/ccms-bin/employee/time.pl?frmTarget=DETAIL&amp;date=2022-01-31&amp;employee_ident=3523461</t>
  </si>
  <si>
    <t xml:space="preserve"> Ponce, Alex Tobias</t>
  </si>
  <si>
    <t>https://www.wblt.ccms.teleperformance.com/ccms-bin/employee/time.pl?frmTarget=DETAIL&amp;date=2022-01-31&amp;employee_ident=3523463</t>
  </si>
  <si>
    <t xml:space="preserve"> Yurquina, Matias Exequiel</t>
  </si>
  <si>
    <t>https://www.wblt.ccms.teleperformance.com/ccms-bin/employee/time.pl?frmTarget=DETAIL&amp;date=2022-01-31&amp;employee_ident=3523464</t>
  </si>
  <si>
    <t xml:space="preserve"> Herrera Alvarez, Maximo</t>
  </si>
  <si>
    <t>https://www.wblt.ccms.teleperformance.com/ccms-bin/employee/time.pl?frmTarget=DETAIL&amp;date=2022-01-31&amp;employee_ident=3523465</t>
  </si>
  <si>
    <t xml:space="preserve"> Gonzalez, Celia Jimena</t>
  </si>
  <si>
    <t>https://www.wblt.ccms.teleperformance.com/ccms-bin/employee/time.pl?frmTarget=DETAIL&amp;date=2022-01-31&amp;employee_ident=3523536</t>
  </si>
  <si>
    <t xml:space="preserve"> Arias, Ezequiel</t>
  </si>
  <si>
    <t>https://www.wblt.ccms.teleperformance.com/ccms-bin/employee/time.pl?frmTarget=DETAIL&amp;date=2022-01-31&amp;employee_ident=3523562</t>
  </si>
  <si>
    <t xml:space="preserve"> Villarreal, Facundo</t>
  </si>
  <si>
    <t>https://www.wblt.ccms.teleperformance.com/ccms-bin/employee/time.pl?frmTarget=DETAIL&amp;date=2022-01-31&amp;employee_ident=3525524</t>
  </si>
  <si>
    <t xml:space="preserve"> Rios, Maria Fernanda</t>
  </si>
  <si>
    <t>https://www.wblt.ccms.teleperformance.com/ccms-bin/employee/time.pl?frmTarget=DETAIL&amp;date=2022-01-31&amp;employee_ident=3525583</t>
  </si>
  <si>
    <t xml:space="preserve"> Vallejo, Maria Romina</t>
  </si>
  <si>
    <t>https://www.wblt.ccms.teleperformance.com/ccms-bin/employee/time.pl?frmTarget=DETAIL&amp;date=2022-01-31&amp;employee_ident=3525649</t>
  </si>
  <si>
    <t xml:space="preserve"> Nunez, Luana Jimena</t>
  </si>
  <si>
    <t>https://www.wblt.ccms.teleperformance.com/ccms-bin/employee/time.pl?frmTarget=DETAIL&amp;date=2022-01-31&amp;employee_ident=3525661</t>
  </si>
  <si>
    <t xml:space="preserve"> Contrera, Andres Cristian Alfredo</t>
  </si>
  <si>
    <t>https://www.wblt.ccms.teleperformance.com/ccms-bin/employee/time.pl?frmTarget=DETAIL&amp;date=2022-01-31&amp;employee_ident=3525716</t>
  </si>
  <si>
    <t xml:space="preserve"> Juarez, Julio Sebastian</t>
  </si>
  <si>
    <t>https://www.wblt.ccms.teleperformance.com/ccms-bin/employee/time.pl?frmTarget=DETAIL&amp;date=2022-01-31&amp;employee_ident=3525806</t>
  </si>
  <si>
    <t xml:space="preserve"> Acevedo, Cynthia de los Angeles</t>
  </si>
  <si>
    <t>https://www.wblt.ccms.teleperformance.com/ccms-bin/employee/time.pl?frmTarget=DETAIL&amp;date=2022-01-31&amp;employee_ident=3525833</t>
  </si>
  <si>
    <t xml:space="preserve"> Gasparovic Riego, Ezequiel Alejandro</t>
  </si>
  <si>
    <t>https://www.wblt.ccms.teleperformance.com/ccms-bin/employee/time.pl?frmTarget=DETAIL&amp;date=2022-01-31&amp;employee_ident=3525863</t>
  </si>
  <si>
    <t xml:space="preserve"> Boassi, Matias Exequiel</t>
  </si>
  <si>
    <t>https://www.wblt.ccms.teleperformance.com/ccms-bin/employee/time.pl?frmTarget=DETAIL&amp;date=2022-01-31&amp;employee_ident=3525914</t>
  </si>
  <si>
    <t xml:space="preserve"> Ruiz, Leonel Dario</t>
  </si>
  <si>
    <t>https://www.wblt.ccms.teleperformance.com/ccms-bin/employee/time.pl?frmTarget=DETAIL&amp;date=2022-01-31&amp;employee_ident=3525933</t>
  </si>
  <si>
    <t xml:space="preserve"> Zarate, Fernando Sebastian</t>
  </si>
  <si>
    <t>https://www.wblt.ccms.teleperformance.com/ccms-bin/employee/time.pl?frmTarget=DETAIL&amp;date=2022-01-31&amp;employee_ident=3525944</t>
  </si>
  <si>
    <t xml:space="preserve"> Giugge Failla, Luciana</t>
  </si>
  <si>
    <t>https://www.wblt.ccms.teleperformance.com/ccms-bin/employee/time.pl?frmTarget=DETAIL&amp;date=2022-01-31&amp;employee_ident=3526293</t>
  </si>
  <si>
    <t xml:space="preserve"> Alabi, Ivan Gabriel</t>
  </si>
  <si>
    <t>https://www.wblt.ccms.teleperformance.com/ccms-bin/employee/time.pl?frmTarget=DETAIL&amp;date=2022-01-31&amp;employee_ident=3528314</t>
  </si>
  <si>
    <t xml:space="preserve"> Medina, Sandra Daniela</t>
  </si>
  <si>
    <t>https://www.wblt.ccms.teleperformance.com/ccms-bin/employee/time.pl?frmTarget=DETAIL&amp;date=2022-01-31&amp;employee_ident=3625046</t>
  </si>
  <si>
    <t xml:space="preserve"> Diaz, Alejandra Elizabeth</t>
  </si>
  <si>
    <t>https://www.wblt.ccms.teleperformance.com/ccms-bin/employee/time.pl?frmTarget=DETAIL&amp;date=2022-01-31&amp;employee_ident=3625139</t>
  </si>
  <si>
    <t xml:space="preserve"> Cruz, Franco Emmanuel</t>
  </si>
  <si>
    <t>https://www.wblt.ccms.teleperformance.com/ccms-bin/employee/time.pl?frmTarget=DETAIL&amp;date=2022-01-31&amp;employee_ident=3851475</t>
  </si>
  <si>
    <t xml:space="preserve"> Duarte, Walter Ivan</t>
  </si>
  <si>
    <t>https://www.wblt.ccms.teleperformance.com/ccms-bin/employee/time.pl?frmTarget=DETAIL&amp;date=2022-01-31&amp;employee_ident=3851490</t>
  </si>
  <si>
    <t xml:space="preserve"> Concha, Johanna Elizabeth</t>
  </si>
  <si>
    <t>https://www.wblt.ccms.teleperformance.com/ccms-bin/employee/time.pl?frmTarget=DETAIL&amp;date=2022-01-31&amp;employee_ident=3851492</t>
  </si>
  <si>
    <t xml:space="preserve"> Delgado Pellasio, Sofia Azucena</t>
  </si>
  <si>
    <t>https://www.wblt.ccms.teleperformance.com/ccms-bin/employee/time.pl?frmTarget=DETAIL&amp;date=2022-01-31&amp;employee_ident=3851497</t>
  </si>
  <si>
    <t xml:space="preserve"> Villagra, Daniel Sebastian</t>
  </si>
  <si>
    <t>https://www.wblt.ccms.teleperformance.com/ccms-bin/employee/time.pl?frmTarget=DETAIL&amp;date=2022-01-31&amp;employee_ident=3851498</t>
  </si>
  <si>
    <t xml:space="preserve"> Soraire, Luis Alexander</t>
  </si>
  <si>
    <t>https://www.wblt.ccms.teleperformance.com/ccms-bin/employee/time.pl?frmTarget=DETAIL&amp;date=2022-01-31&amp;employee_ident=3851502</t>
  </si>
  <si>
    <t xml:space="preserve"> De la Vega, Nicolas Ernesto</t>
  </si>
  <si>
    <t>https://www.wblt.ccms.teleperformance.com/ccms-bin/employee/time.pl?frmTarget=DETAIL&amp;date=2022-01-31&amp;employee_ident=3851503</t>
  </si>
  <si>
    <t xml:space="preserve"> Paz, Fabio Gabriel</t>
  </si>
  <si>
    <t>https://www.wblt.ccms.teleperformance.com/ccms-bin/employee/time.pl?frmTarget=DETAIL&amp;date=2022-01-31&amp;employee_ident=3851512</t>
  </si>
  <si>
    <t xml:space="preserve"> Donelli, Santiago Ivan</t>
  </si>
  <si>
    <t>https://www.wblt.ccms.teleperformance.com/ccms-bin/employee/time.pl?frmTarget=DETAIL&amp;date=2022-01-31&amp;employee_ident=3851526</t>
  </si>
  <si>
    <t xml:space="preserve"> Arancibia, Laura Leonor</t>
  </si>
  <si>
    <t>https://www.wblt.ccms.teleperformance.com/ccms-bin/employee/time.pl?frmTarget=DETAIL&amp;date=2022-01-31&amp;employee_ident=3851530</t>
  </si>
  <si>
    <t xml:space="preserve"> gonzalez, Elizabeth</t>
  </si>
  <si>
    <t>https://www.wblt.ccms.teleperformance.com/ccms-bin/employee/time.pl?frmTarget=DETAIL&amp;date=2022-01-31&amp;employee_ident=3851784</t>
  </si>
  <si>
    <t xml:space="preserve"> Suarez, Graciela Angelica del Carmen</t>
  </si>
  <si>
    <t>https://www.wblt.ccms.teleperformance.com/ccms-bin/employee/time.pl?frmTarget=DETAIL&amp;date=2022-01-31&amp;employee_ident=3851814</t>
  </si>
  <si>
    <t xml:space="preserve"> Tevez Lemos, Christopher Leonel</t>
  </si>
  <si>
    <t>https://www.wblt.ccms.teleperformance.com/ccms-bin/employee/time.pl?frmTarget=DETAIL&amp;date=2022-01-31&amp;employee_ident=3851816</t>
  </si>
  <si>
    <t xml:space="preserve"> Urday Quiroga, Ivan</t>
  </si>
  <si>
    <t>https://www.wblt.ccms.teleperformance.com/ccms-bin/employee/time.pl?frmTarget=DETAIL&amp;date=2022-01-31&amp;employee_ident=3851835</t>
  </si>
  <si>
    <t xml:space="preserve"> Argañaraz, Claudio Marcelo</t>
  </si>
  <si>
    <t>https://www.wblt.ccms.teleperformance.com/ccms-bin/employee/time.pl?frmTarget=DETAIL&amp;date=2022-01-31&amp;employee_ident=3852737</t>
  </si>
  <si>
    <t xml:space="preserve"> Corbalan, Maria Belen</t>
  </si>
  <si>
    <t>https://www.wblt.ccms.teleperformance.com/ccms-bin/employee/time.pl?frmTarget=DETAIL&amp;date=2022-01-31&amp;employee_ident=3852813</t>
  </si>
  <si>
    <t xml:space="preserve"> Cuarteron, Omar Facundo</t>
  </si>
  <si>
    <t>https://www.wblt.ccms.teleperformance.com/ccms-bin/employee/time.pl?frmTarget=DETAIL&amp;date=2022-01-31&amp;employee_ident=3852957</t>
  </si>
  <si>
    <t xml:space="preserve"> Pavon, Rodrigo Daniel</t>
  </si>
  <si>
    <t>https://www.wblt.ccms.teleperformance.com/ccms-bin/employee/time.pl?frmTarget=DETAIL&amp;date=2022-01-31&amp;employee_ident=3852976</t>
  </si>
  <si>
    <t xml:space="preserve"> Zuniga, Mara Sofia</t>
  </si>
  <si>
    <t>https://www.wblt.ccms.teleperformance.com/ccms-bin/employee/time.pl?frmTarget=DETAIL&amp;date=2022-01-31&amp;employee_ident=3852995</t>
  </si>
  <si>
    <t xml:space="preserve"> Torres, Carlos Exequiel</t>
  </si>
  <si>
    <t>https://www.wblt.ccms.teleperformance.com/ccms-bin/employee/time.pl?frmTarget=DETAIL&amp;date=2022-01-31&amp;employee_ident=3853081</t>
  </si>
  <si>
    <t xml:space="preserve"> Lopez, Mayra Alejandra</t>
  </si>
  <si>
    <t>https://www.wblt.ccms.teleperformance.com/ccms-bin/employee/time.pl?frmTarget=DETAIL&amp;date=2022-01-31&amp;employee_ident=3853118</t>
  </si>
  <si>
    <t xml:space="preserve"> Campos, Santiago</t>
  </si>
  <si>
    <t>https://www.wblt.ccms.teleperformance.com/ccms-bin/employee/time.pl?frmTarget=DETAIL&amp;date=2022-01-31&amp;employee_ident=3857518</t>
  </si>
  <si>
    <t xml:space="preserve"> Estofan, Sol</t>
  </si>
  <si>
    <t>https://www.wblt.ccms.teleperformance.com/ccms-bin/employee/time.pl?frmTarget=DETAIL&amp;date=2022-01-31&amp;employee_ident=3857574</t>
  </si>
  <si>
    <t xml:space="preserve"> Espeche, Lizandro Nahuel</t>
  </si>
  <si>
    <t>https://www.wblt.ccms.teleperformance.com/ccms-bin/employee/time.pl?frmTarget=DETAIL&amp;date=2022-01-31&amp;employee_ident=3857602</t>
  </si>
  <si>
    <t xml:space="preserve"> Torres, Gabriel Alejandro</t>
  </si>
  <si>
    <t>https://www.wblt.ccms.teleperformance.com/ccms-bin/employee/time.pl?frmTarget=DETAIL&amp;date=2022-01-31&amp;employee_ident=3888246</t>
  </si>
  <si>
    <t xml:space="preserve"> Hernandez, Sabrina Abigail</t>
  </si>
  <si>
    <t>https://www.wblt.ccms.teleperformance.com/ccms-bin/employee/time.pl?frmTarget=DETAIL&amp;date=2022-01-31&amp;employee_ident=3888255</t>
  </si>
  <si>
    <t xml:space="preserve"> Buenvecino, Paula Maria</t>
  </si>
  <si>
    <t>https://www.wblt.ccms.teleperformance.com/ccms-bin/employee/time.pl?frmTarget=DETAIL&amp;date=2022-01-31&amp;employee_ident=3888256</t>
  </si>
  <si>
    <t xml:space="preserve"> Montenegro, Matias</t>
  </si>
  <si>
    <t>https://www.wblt.ccms.teleperformance.com/ccms-bin/employee/time.pl?frmTarget=DETAIL&amp;date=2022-01-31&amp;employee_ident=3888257</t>
  </si>
  <si>
    <t xml:space="preserve"> Issa Osman, Camila</t>
  </si>
  <si>
    <t>https://www.wblt.ccms.teleperformance.com/ccms-bin/employee/time.pl?frmTarget=DETAIL&amp;date=2022-01-31&amp;employee_ident=3888258</t>
  </si>
  <si>
    <t xml:space="preserve"> Robles, Daiana Alexandra</t>
  </si>
  <si>
    <t>https://www.wblt.ccms.teleperformance.com/ccms-bin/employee/time.pl?frmTarget=DETAIL&amp;date=2022-01-31&amp;employee_ident=3903473</t>
  </si>
  <si>
    <t xml:space="preserve"> Serruto, Azul Nahir</t>
  </si>
  <si>
    <t>https://www.wblt.ccms.teleperformance.com/ccms-bin/employee/time.pl?frmTarget=DETAIL&amp;date=2022-01-31&amp;employee_ident=3903478</t>
  </si>
  <si>
    <t xml:space="preserve"> Salim, Jimena Agostina</t>
  </si>
  <si>
    <t>https://www.wblt.ccms.teleperformance.com/ccms-bin/employee/time.pl?frmTarget=DETAIL&amp;date=2022-01-31&amp;employee_ident=3903482</t>
  </si>
  <si>
    <t xml:space="preserve"> Catalan, Nicolas Fernando</t>
  </si>
  <si>
    <t>https://www.wblt.ccms.teleperformance.com/ccms-bin/employee/time.pl?frmTarget=DETAIL&amp;date=2022-01-31&amp;employee_ident=3903494</t>
  </si>
  <si>
    <t xml:space="preserve"> Gambarte, Emiliano</t>
  </si>
  <si>
    <t>https://www.wblt.ccms.teleperformance.com/ccms-bin/employee/time.pl?frmTarget=DETAIL&amp;date=2022-01-31&amp;employee_ident=3903503</t>
  </si>
  <si>
    <t xml:space="preserve"> Ruiz, Priscila Jazmin</t>
  </si>
  <si>
    <t>https://www.wblt.ccms.teleperformance.com/ccms-bin/employee/time.pl?frmTarget=DETAIL&amp;date=2022-01-31&amp;employee_ident=3903542</t>
  </si>
  <si>
    <t xml:space="preserve"> Baca Alurralde, María Luz</t>
  </si>
  <si>
    <t>https://www.wblt.ccms.teleperformance.com/ccms-bin/employee/time.pl?frmTarget=DETAIL&amp;date=2022-01-31&amp;employee_ident=3903544</t>
  </si>
  <si>
    <t xml:space="preserve"> Carrillo Badino, Valerio</t>
  </si>
  <si>
    <t>https://www.wblt.ccms.teleperformance.com/ccms-bin/employee/time.pl?frmTarget=DETAIL&amp;date=2022-01-31&amp;employee_ident=3903551</t>
  </si>
  <si>
    <t xml:space="preserve"> Fuente, Andrea Micaela</t>
  </si>
  <si>
    <t>https://www.wblt.ccms.teleperformance.com/ccms-bin/employee/time.pl?frmTarget=DETAIL&amp;date=2022-01-31&amp;employee_ident=3903554</t>
  </si>
  <si>
    <t xml:space="preserve"> Norry, Héctor Antonio</t>
  </si>
  <si>
    <t>https://www.wblt.ccms.teleperformance.com/ccms-bin/employee/time.pl?frmTarget=DETAIL&amp;date=2022-01-31&amp;employee_ident=3903564</t>
  </si>
  <si>
    <t xml:space="preserve"> Agüero Akim, Facundo Leandro</t>
  </si>
  <si>
    <t>https://www.wblt.ccms.teleperformance.com/ccms-bin/employee/time.pl?frmTarget=DETAIL&amp;date=2022-01-31&amp;employee_ident=3903566</t>
  </si>
  <si>
    <t xml:space="preserve"> Andrada, Sofia</t>
  </si>
  <si>
    <t>https://www.wblt.ccms.teleperformance.com/ccms-bin/employee/time.pl?frmTarget=DETAIL&amp;date=2022-01-31&amp;employee_ident=3903577</t>
  </si>
  <si>
    <t xml:space="preserve"> Perez, Jesus Martin</t>
  </si>
  <si>
    <t>https://www.wblt.ccms.teleperformance.com/ccms-bin/employee/time.pl?frmTarget=DETAIL&amp;date=2022-01-31&amp;employee_ident=3903581</t>
  </si>
  <si>
    <t xml:space="preserve"> Soto, Juan Cruz</t>
  </si>
  <si>
    <t>https://www.wblt.ccms.teleperformance.com/ccms-bin/employee/time.pl?frmTarget=DETAIL&amp;date=2022-01-31&amp;employee_ident=3903591</t>
  </si>
  <si>
    <t xml:space="preserve"> Salomon Posleman, Nassim Mohamed</t>
  </si>
  <si>
    <t>https://www.wblt.ccms.teleperformance.com/ccms-bin/employee/time.pl?frmTarget=DETAIL&amp;date=2022-01-31&amp;employee_ident=3903605</t>
  </si>
  <si>
    <t xml:space="preserve"> Bejar, María Lourdes</t>
  </si>
  <si>
    <t>https://www.wblt.ccms.teleperformance.com/ccms-bin/employee/time.pl?frmTarget=DETAIL&amp;date=2022-01-31&amp;employee_ident=3903611</t>
  </si>
  <si>
    <t xml:space="preserve"> Molina, Axel Agustin</t>
  </si>
  <si>
    <t>https://www.wblt.ccms.teleperformance.com/ccms-bin/employee/time.pl?frmTarget=DETAIL&amp;date=2022-01-31&amp;employee_ident=3903632</t>
  </si>
  <si>
    <t xml:space="preserve"> Lobo, Maia</t>
  </si>
  <si>
    <t>https://www.wblt.ccms.teleperformance.com/ccms-bin/employee/time.pl?frmTarget=DETAIL&amp;date=2022-01-31&amp;employee_ident=4035890</t>
  </si>
  <si>
    <t xml:space="preserve"> Gramajo, Candelaria</t>
  </si>
  <si>
    <t>https://www.wblt.ccms.teleperformance.com/ccms-bin/employee/time.pl?frmTarget=DETAIL&amp;date=2022-01-31&amp;employee_ident=4035893</t>
  </si>
  <si>
    <t xml:space="preserve"> Figueroa Carrizo, Gabriel Alberto</t>
  </si>
  <si>
    <t>https://www.wblt.ccms.teleperformance.com/ccms-bin/employee/time.pl?frmTarget=DETAIL&amp;date=2022-01-31&amp;employee_ident=4035895</t>
  </si>
  <si>
    <t xml:space="preserve"> Niensen Hillen, Ezequiel  Alfredo</t>
  </si>
  <si>
    <t>https://www.wblt.ccms.teleperformance.com/ccms-bin/employee/time.pl?frmTarget=DETAIL&amp;date=2022-01-31&amp;employee_ident=4035906</t>
  </si>
  <si>
    <t xml:space="preserve"> Alvarado, Carla María José</t>
  </si>
  <si>
    <t>https://www.wblt.ccms.teleperformance.com/ccms-bin/employee/time.pl?frmTarget=DETAIL&amp;date=2022-01-31&amp;employee_ident=4035908</t>
  </si>
  <si>
    <t xml:space="preserve"> Montoro, Miguel Ángel</t>
  </si>
  <si>
    <t>https://www.wblt.ccms.teleperformance.com/ccms-bin/employee/time.pl?frmTarget=DETAIL&amp;date=2022-01-31&amp;employee_ident=4035912</t>
  </si>
  <si>
    <t xml:space="preserve"> Gonzalez, Facundo Emiliano</t>
  </si>
  <si>
    <t>https://www.wblt.ccms.teleperformance.com/ccms-bin/employee/time.pl?frmTarget=DETAIL&amp;date=2022-01-31&amp;employee_ident=4035914</t>
  </si>
  <si>
    <t xml:space="preserve"> Avila, Fernanda Beatriz</t>
  </si>
  <si>
    <t>https://www.wblt.ccms.teleperformance.com/ccms-bin/employee/time.pl?frmTarget=DETAIL&amp;date=2022-01-31&amp;employee_ident=4035915</t>
  </si>
  <si>
    <t xml:space="preserve"> Rojas, Hanna Liz Candela</t>
  </si>
  <si>
    <t>https://www.wblt.ccms.teleperformance.com/ccms-bin/employee/time.pl?frmTarget=DETAIL&amp;date=2022-01-31&amp;employee_ident=4035948</t>
  </si>
  <si>
    <t xml:space="preserve"> Pimentel, Facundo Nicolas</t>
  </si>
  <si>
    <t>https://www.wblt.ccms.teleperformance.com/ccms-bin/employee/time.pl?frmTarget=DETAIL&amp;date=2022-01-31&amp;employee_ident=4035957</t>
  </si>
  <si>
    <t xml:space="preserve"> Jerez, Thomas</t>
  </si>
  <si>
    <t>https://www.wblt.ccms.teleperformance.com/ccms-bin/employee/time.pl?frmTarget=DETAIL&amp;date=2022-01-31&amp;employee_ident=4035958</t>
  </si>
  <si>
    <t xml:space="preserve"> Rodríguez Lombardo, María Agostina</t>
  </si>
  <si>
    <t>https://www.wblt.ccms.teleperformance.com/ccms-bin/employee/time.pl?frmTarget=DETAIL&amp;date=2022-01-31&amp;employee_ident=4035967</t>
  </si>
  <si>
    <t xml:space="preserve"> López, Jorgelina</t>
  </si>
  <si>
    <t>https://www.wblt.ccms.teleperformance.com/ccms-bin/employee/time.pl?frmTarget=DETAIL&amp;date=2022-01-31&amp;employee_ident=4101029</t>
  </si>
  <si>
    <t xml:space="preserve"> Inostroza, Cintia Marina</t>
  </si>
  <si>
    <t>https://www.wblt.ccms.teleperformance.com/ccms-bin/employee/time.pl?frmTarget=DETAIL&amp;date=2022-01-31&amp;employee_ident=4101034</t>
  </si>
  <si>
    <t xml:space="preserve"> Godoy, Laura Daniela</t>
  </si>
  <si>
    <t>https://www.wblt.ccms.teleperformance.com/ccms-bin/employee/time.pl?frmTarget=DETAIL&amp;date=2022-01-31&amp;employee_ident=4101058</t>
  </si>
  <si>
    <t xml:space="preserve"> Chocobar, Emilia</t>
  </si>
  <si>
    <t>https://www.wblt.ccms.teleperformance.com/ccms-bin/employee/time.pl?frmTarget=DETAIL&amp;date=2022-01-31&amp;employee_ident=4101064</t>
  </si>
  <si>
    <t xml:space="preserve"> Collavino, Nicolas</t>
  </si>
  <si>
    <t>https://www.wblt.ccms.teleperformance.com/ccms-bin/employee/time.pl?frmTarget=DETAIL&amp;date=2022-01-31&amp;employee_ident=4101068</t>
  </si>
  <si>
    <t xml:space="preserve"> Flores, Germán Emiliano</t>
  </si>
  <si>
    <t>https://www.wblt.ccms.teleperformance.com/ccms-bin/employee/time.pl?frmTarget=DETAIL&amp;date=2022-01-31&amp;employee_ident=4101071</t>
  </si>
  <si>
    <t xml:space="preserve"> López, Rocío paola</t>
  </si>
  <si>
    <t>https://www.wblt.ccms.teleperformance.com/ccms-bin/employee/time.pl?frmTarget=DETAIL&amp;date=2022-01-31&amp;employee_ident=4101079</t>
  </si>
  <si>
    <t xml:space="preserve"> Fara, Cecilia Vanessa</t>
  </si>
  <si>
    <t>https://www.wblt.ccms.teleperformance.com/ccms-bin/employee/time.pl?frmTarget=DETAIL&amp;date=2022-01-31&amp;employee_ident=432511</t>
  </si>
  <si>
    <t xml:space="preserve"> Suarez Diaz, Marcela Noemi</t>
  </si>
  <si>
    <t>https://www.wblt.ccms.teleperformance.com/ccms-bin/employee/time.pl?frmTarget=DETAIL&amp;date=2022-01-31&amp;employee_ident=433262</t>
  </si>
  <si>
    <t xml:space="preserve"> Campero, Nahuel</t>
  </si>
  <si>
    <t>https://www.wblt.ccms.teleperformance.com/ccms-bin/employee/time.pl?frmTarget=DETAIL&amp;date=2022-01-31&amp;employee_ident=4471974</t>
  </si>
  <si>
    <t xml:space="preserve"> Zelarayan, Fernando Nicolas</t>
  </si>
  <si>
    <t>https://www.wblt.ccms.teleperformance.com/ccms-bin/employee/time.pl?frmTarget=DETAIL&amp;date=2022-01-31&amp;employee_ident=4471979</t>
  </si>
  <si>
    <t xml:space="preserve"> Borges, Gabriel Leonel</t>
  </si>
  <si>
    <t>https://www.wblt.ccms.teleperformance.com/ccms-bin/employee/time.pl?frmTarget=DETAIL&amp;date=2022-01-31&amp;employee_ident=4472922</t>
  </si>
  <si>
    <t xml:space="preserve"> Acevedo, Facundo Gabriel</t>
  </si>
  <si>
    <t>https://www.wblt.ccms.teleperformance.com/ccms-bin/employee/time.pl?frmTarget=DETAIL&amp;date=2022-01-31&amp;employee_ident=4472963</t>
  </si>
  <si>
    <t xml:space="preserve"> Asmet, Patricio</t>
  </si>
  <si>
    <t>https://www.wblt.ccms.teleperformance.com/ccms-bin/employee/time.pl?frmTarget=DETAIL&amp;date=2022-01-31&amp;employee_ident=4472974</t>
  </si>
  <si>
    <t xml:space="preserve"> Scrocchi, Pablo Exequiel</t>
  </si>
  <si>
    <t>https://www.wblt.ccms.teleperformance.com/ccms-bin/employee/time.pl?frmTarget=DETAIL&amp;date=2022-01-31&amp;employee_ident=4472994</t>
  </si>
  <si>
    <t xml:space="preserve"> Sosa, Matias Enrique</t>
  </si>
  <si>
    <t>https://www.wblt.ccms.teleperformance.com/ccms-bin/employee/time.pl?frmTarget=DETAIL&amp;date=2022-01-31&amp;employee_ident=4473004</t>
  </si>
  <si>
    <t xml:space="preserve"> Farías, Enzo Gabriel</t>
  </si>
  <si>
    <t>https://www.wblt.ccms.teleperformance.com/ccms-bin/employee/time.pl?frmTarget=DETAIL&amp;date=2022-01-31&amp;employee_ident=4473042</t>
  </si>
  <si>
    <t xml:space="preserve"> Arias, César Fernando</t>
  </si>
  <si>
    <t>https://www.wblt.ccms.teleperformance.com/ccms-bin/employee/time.pl?frmTarget=DETAIL&amp;date=2022-01-31&amp;employee_ident=4473057</t>
  </si>
  <si>
    <t xml:space="preserve"> Elias, Federico Agustín</t>
  </si>
  <si>
    <t>https://www.wblt.ccms.teleperformance.com/ccms-bin/employee/time.pl?frmTarget=DETAIL&amp;date=2022-01-31&amp;employee_ident=4473065</t>
  </si>
  <si>
    <t xml:space="preserve"> Juri, Gabriel</t>
  </si>
  <si>
    <t>https://www.wblt.ccms.teleperformance.com/ccms-bin/employee/time.pl?frmTarget=DETAIL&amp;date=2022-01-31&amp;employee_ident=4473070</t>
  </si>
  <si>
    <t xml:space="preserve"> Magno, Cristian Germán</t>
  </si>
  <si>
    <t>https://www.wblt.ccms.teleperformance.com/ccms-bin/employee/time.pl?frmTarget=DETAIL&amp;date=2022-01-31&amp;employee_ident=4473078</t>
  </si>
  <si>
    <t xml:space="preserve"> Cirici Quiroga, Diego Miguel</t>
  </si>
  <si>
    <t>https://www.wblt.ccms.teleperformance.com/ccms-bin/employee/time.pl?frmTarget=DETAIL&amp;date=2022-01-31&amp;employee_ident=4473117</t>
  </si>
  <si>
    <t xml:space="preserve"> Albornoz Criado, Camila</t>
  </si>
  <si>
    <t>https://www.wblt.ccms.teleperformance.com/ccms-bin/employee/time.pl?frmTarget=DETAIL&amp;date=2022-01-31&amp;employee_ident=4473123</t>
  </si>
  <si>
    <t xml:space="preserve"> Ferreyra, Hernan</t>
  </si>
  <si>
    <t>https://www.wblt.ccms.teleperformance.com/ccms-bin/employee/time.pl?frmTarget=DETAIL&amp;date=2022-01-31&amp;employee_ident=4473129</t>
  </si>
  <si>
    <t xml:space="preserve"> Luna, Juan Gabriel</t>
  </si>
  <si>
    <t>https://www.wblt.ccms.teleperformance.com/ccms-bin/employee/time.pl?frmTarget=DETAIL&amp;date=2022-01-31&amp;employee_ident=4473133</t>
  </si>
  <si>
    <t xml:space="preserve"> RUIZ HUIDOBRO, FELICITAS</t>
  </si>
  <si>
    <t>https://www.wblt.ccms.teleperformance.com/ccms-bin/employee/time.pl?frmTarget=DETAIL&amp;date=2022-01-31&amp;employee_ident=4473150</t>
  </si>
  <si>
    <t xml:space="preserve"> Amun, Enzo Matias</t>
  </si>
  <si>
    <t>https://www.wblt.ccms.teleperformance.com/ccms-bin/employee/time.pl?frmTarget=DETAIL&amp;date=2022-01-31&amp;employee_ident=4473155</t>
  </si>
  <si>
    <t xml:space="preserve"> Muñoz Arrieta, Paulina</t>
  </si>
  <si>
    <t>https://www.wblt.ccms.teleperformance.com/ccms-bin/employee/time.pl?frmTarget=DETAIL&amp;date=2022-01-31&amp;employee_ident=4473207</t>
  </si>
  <si>
    <t xml:space="preserve"> Ruiz, Facundo</t>
  </si>
  <si>
    <t>https://www.wblt.ccms.teleperformance.com/ccms-bin/employee/time.pl?frmTarget=DETAIL&amp;date=2022-01-31&amp;employee_ident=4475985</t>
  </si>
  <si>
    <t xml:space="preserve"> Luna, Daiana Macarena</t>
  </si>
  <si>
    <t>https://www.wblt.ccms.teleperformance.com/ccms-bin/employee/time.pl?frmTarget=DETAIL&amp;date=2022-01-31&amp;employee_ident=4475993</t>
  </si>
  <si>
    <t xml:space="preserve"> Gavaisé, María Celeste</t>
  </si>
  <si>
    <t>https://www.wblt.ccms.teleperformance.com/ccms-bin/employee/time.pl?frmTarget=DETAIL&amp;date=2022-01-31&amp;employee_ident=4475998</t>
  </si>
  <si>
    <t xml:space="preserve"> Cardozo, Lucio Rolando</t>
  </si>
  <si>
    <t>https://www.wblt.ccms.teleperformance.com/ccms-bin/employee/time.pl?frmTarget=DETAIL&amp;date=2022-01-31&amp;employee_ident=4476005</t>
  </si>
  <si>
    <t xml:space="preserve"> Gómez Salas, Natalia Celeste</t>
  </si>
  <si>
    <t>https://www.wblt.ccms.teleperformance.com/ccms-bin/employee/time.pl?frmTarget=DETAIL&amp;date=2022-01-31&amp;employee_ident=4476015</t>
  </si>
  <si>
    <t xml:space="preserve"> Larrahona Morales, Laura Melanie</t>
  </si>
  <si>
    <t>https://www.wblt.ccms.teleperformance.com/ccms-bin/employee/time.pl?frmTarget=DETAIL&amp;date=2022-01-31&amp;employee_ident=4476017</t>
  </si>
  <si>
    <t xml:space="preserve"> Toscano, Enzo Rodrigo</t>
  </si>
  <si>
    <t>https://www.wblt.ccms.teleperformance.com/ccms-bin/employee/time.pl?frmTarget=DETAIL&amp;date=2022-01-31&amp;employee_ident=4476024</t>
  </si>
  <si>
    <t xml:space="preserve"> Mendoza, Federico Alejandro</t>
  </si>
  <si>
    <t>https://www.wblt.ccms.teleperformance.com/ccms-bin/employee/time.pl?frmTarget=DETAIL&amp;date=2022-01-31&amp;employee_ident=4476079</t>
  </si>
  <si>
    <t xml:space="preserve"> Gimenez Achar, Maria Aracelli</t>
  </si>
  <si>
    <t>https://www.wblt.ccms.teleperformance.com/ccms-bin/employee/time.pl?frmTarget=DETAIL&amp;date=2022-01-31&amp;employee_ident=4490948</t>
  </si>
  <si>
    <t xml:space="preserve"> San Felipe, Gonzalo</t>
  </si>
  <si>
    <t>https://www.wblt.ccms.teleperformance.com/ccms-bin/employee/time.pl?frmTarget=DETAIL&amp;date=2022-01-31&amp;employee_ident=4561634</t>
  </si>
  <si>
    <t xml:space="preserve"> Canelada, Matías Benjamín</t>
  </si>
  <si>
    <t>https://www.wblt.ccms.teleperformance.com/ccms-bin/employee/time.pl?frmTarget=DETAIL&amp;date=2022-01-31&amp;employee_ident=4561638</t>
  </si>
  <si>
    <t xml:space="preserve"> Nieva, Enrique Antonio</t>
  </si>
  <si>
    <t>https://www.wblt.ccms.teleperformance.com/ccms-bin/employee/time.pl?frmTarget=DETAIL&amp;date=2022-01-31&amp;employee_ident=4561641</t>
  </si>
  <si>
    <t xml:space="preserve"> Centeno, Ignacio David</t>
  </si>
  <si>
    <t>https://www.wblt.ccms.teleperformance.com/ccms-bin/employee/time.pl?frmTarget=DETAIL&amp;date=2022-01-31&amp;employee_ident=4561654</t>
  </si>
  <si>
    <t xml:space="preserve"> Alvarez, Rodrigo Alejandro</t>
  </si>
  <si>
    <t>https://www.wblt.ccms.teleperformance.com/ccms-bin/employee/time.pl?frmTarget=DETAIL&amp;date=2022-01-31&amp;employee_ident=4561656</t>
  </si>
  <si>
    <t xml:space="preserve"> Cajal, Fernanda Valeria</t>
  </si>
  <si>
    <t>https://www.wblt.ccms.teleperformance.com/ccms-bin/employee/time.pl?frmTarget=DETAIL&amp;date=2022-01-31&amp;employee_ident=4561658</t>
  </si>
  <si>
    <t xml:space="preserve"> Altamiranda, Luis Bueno</t>
  </si>
  <si>
    <t>https://www.wblt.ccms.teleperformance.com/ccms-bin/employee/time.pl?frmTarget=DETAIL&amp;date=2022-01-31&amp;employee_ident=4561660</t>
  </si>
  <si>
    <t xml:space="preserve"> Nuñez, Mauricio Leonel</t>
  </si>
  <si>
    <t>https://www.wblt.ccms.teleperformance.com/ccms-bin/employee/time.pl?frmTarget=DETAIL&amp;date=2022-01-31&amp;employee_ident=4561664</t>
  </si>
  <si>
    <t xml:space="preserve"> Velazquez Suarez, Mariano</t>
  </si>
  <si>
    <t>https://www.wblt.ccms.teleperformance.com/ccms-bin/employee/time.pl?frmTarget=DETAIL&amp;date=2022-01-31&amp;employee_ident=4561666</t>
  </si>
  <si>
    <t xml:space="preserve"> Chavez, Diego Hernán</t>
  </si>
  <si>
    <t>https://www.wblt.ccms.teleperformance.com/ccms-bin/employee/time.pl?frmTarget=DETAIL&amp;date=2022-01-31&amp;employee_ident=4561667</t>
  </si>
  <si>
    <t xml:space="preserve"> Garcia, Javier Ernesto</t>
  </si>
  <si>
    <t>https://www.wblt.ccms.teleperformance.com/ccms-bin/employee/time.pl?frmTarget=DETAIL&amp;date=2022-01-31&amp;employee_ident=4561668</t>
  </si>
  <si>
    <t xml:space="preserve"> Leguizamon Ocaranza, Maria Jose</t>
  </si>
  <si>
    <t>https://www.wblt.ccms.teleperformance.com/ccms-bin/employee/time.pl?frmTarget=DETAIL&amp;date=2022-01-31&amp;employee_ident=4561669</t>
  </si>
  <si>
    <t xml:space="preserve"> Cáceres Espín, Mauricio Adolfo</t>
  </si>
  <si>
    <t>https://www.wblt.ccms.teleperformance.com/ccms-bin/employee/time.pl?frmTarget=DETAIL&amp;date=2022-01-31&amp;employee_ident=4561670</t>
  </si>
  <si>
    <t xml:space="preserve"> Sáenz, Ana Paula</t>
  </si>
  <si>
    <t>https://www.wblt.ccms.teleperformance.com/ccms-bin/employee/time.pl?frmTarget=DETAIL&amp;date=2022-01-31&amp;employee_ident=4561672</t>
  </si>
  <si>
    <t xml:space="preserve"> Villagra, Carlos Javier</t>
  </si>
  <si>
    <t>https://www.wblt.ccms.teleperformance.com/ccms-bin/employee/time.pl?frmTarget=DETAIL&amp;date=2022-01-31&amp;employee_ident=4561674</t>
  </si>
  <si>
    <t xml:space="preserve"> Mata, Maria Carolina</t>
  </si>
  <si>
    <t>https://www.wblt.ccms.teleperformance.com/ccms-bin/employee/time.pl?frmTarget=DETAIL&amp;date=2022-01-31&amp;employee_ident=4561677</t>
  </si>
  <si>
    <t xml:space="preserve"> Gomez, Gonzalo Exequiel</t>
  </si>
  <si>
    <t>https://www.wblt.ccms.teleperformance.com/ccms-bin/employee/time.pl?frmTarget=DETAIL&amp;date=2022-01-31&amp;employee_ident=4561682</t>
  </si>
  <si>
    <t xml:space="preserve"> Molina, Aldana</t>
  </si>
  <si>
    <t>https://www.wblt.ccms.teleperformance.com/ccms-bin/employee/time.pl?frmTarget=DETAIL&amp;date=2022-01-31&amp;employee_ident=4561684</t>
  </si>
  <si>
    <t xml:space="preserve"> Gómez, Rodrigo Sebastián</t>
  </si>
  <si>
    <t>https://www.wblt.ccms.teleperformance.com/ccms-bin/employee/time.pl?frmTarget=DETAIL&amp;date=2022-01-31&amp;employee_ident=4561686</t>
  </si>
  <si>
    <t xml:space="preserve"> Barraza, Maria Lucia</t>
  </si>
  <si>
    <t>https://www.wblt.ccms.teleperformance.com/ccms-bin/employee/time.pl?frmTarget=DETAIL&amp;date=2022-01-31&amp;employee_ident=4561688</t>
  </si>
  <si>
    <t xml:space="preserve"> Fernandez, Franco Augusto</t>
  </si>
  <si>
    <t>https://www.wblt.ccms.teleperformance.com/ccms-bin/employee/time.pl?frmTarget=DETAIL&amp;date=2022-01-31&amp;employee_ident=4561689</t>
  </si>
  <si>
    <t xml:space="preserve"> Gareca, Andrea Soledad</t>
  </si>
  <si>
    <t>https://www.wblt.ccms.teleperformance.com/ccms-bin/employee/time.pl?frmTarget=DETAIL&amp;date=2022-01-31&amp;employee_ident=4561710</t>
  </si>
  <si>
    <t xml:space="preserve"> Añón, Gonzalo</t>
  </si>
  <si>
    <t>https://www.wblt.ccms.teleperformance.com/ccms-bin/employee/time.pl?frmTarget=DETAIL&amp;date=2022-01-31&amp;employee_ident=4561711</t>
  </si>
  <si>
    <t xml:space="preserve"> Reinoso, Tomas Alejandro</t>
  </si>
  <si>
    <t>https://www.wblt.ccms.teleperformance.com/ccms-bin/employee/time.pl?frmTarget=DETAIL&amp;date=2022-01-31&amp;employee_ident=4561715</t>
  </si>
  <si>
    <t xml:space="preserve"> Herrera, Lautaro Agustín</t>
  </si>
  <si>
    <t>https://www.wblt.ccms.teleperformance.com/ccms-bin/employee/time.pl?frmTarget=DETAIL&amp;date=2022-01-31&amp;employee_ident=4561718</t>
  </si>
  <si>
    <t xml:space="preserve"> Quiroga, Isaias Nahuel</t>
  </si>
  <si>
    <t>https://www.wblt.ccms.teleperformance.com/ccms-bin/employee/time.pl?frmTarget=DETAIL&amp;date=2022-01-31&amp;employee_ident=4561722</t>
  </si>
  <si>
    <t xml:space="preserve"> Ojeda Caliuolo, Miguel Angel</t>
  </si>
  <si>
    <t>https://www.wblt.ccms.teleperformance.com/ccms-bin/employee/time.pl?frmTarget=DETAIL&amp;date=2022-01-31&amp;employee_ident=457651</t>
  </si>
  <si>
    <t xml:space="preserve"> Concha, Luciana</t>
  </si>
  <si>
    <t>https://www.wblt.ccms.teleperformance.com/ccms-bin/employee/time.pl?frmTarget=DETAIL&amp;date=2022-01-31&amp;employee_ident=466446</t>
  </si>
  <si>
    <t xml:space="preserve"> Mansilla, Rebeca Daniela</t>
  </si>
  <si>
    <t>https://www.wblt.ccms.teleperformance.com/ccms-bin/employee/time.pl?frmTarget=DETAIL&amp;date=2022-01-31&amp;employee_ident=469387</t>
  </si>
  <si>
    <t xml:space="preserve"> Nieva, Alejandra Belen</t>
  </si>
  <si>
    <t>https://www.wblt.ccms.teleperformance.com/ccms-bin/employee/time.pl?frmTarget=DETAIL&amp;date=2022-01-31&amp;employee_ident=471287</t>
  </si>
  <si>
    <t xml:space="preserve"> Leguizamon, Maria Eliana</t>
  </si>
  <si>
    <t>https://www.wblt.ccms.teleperformance.com/ccms-bin/employee/time.pl?frmTarget=DETAIL&amp;date=2022-01-31&amp;employee_ident=484559</t>
  </si>
  <si>
    <t xml:space="preserve"> Jimenez, Gloria Elizabeth</t>
  </si>
  <si>
    <t>https://www.wblt.ccms.teleperformance.com/ccms-bin/employee/time.pl?frmTarget=DETAIL&amp;date=2022-01-31&amp;employee_ident=491085</t>
  </si>
  <si>
    <t xml:space="preserve"> Tula, Gilda Guadalupe</t>
  </si>
  <si>
    <t>https://www.wblt.ccms.teleperformance.com/ccms-bin/employee/time.pl?frmTarget=DETAIL&amp;date=2022-01-31&amp;employee_ident=500605</t>
  </si>
  <si>
    <t xml:space="preserve"> Mattiacci, Daniel Alejandro</t>
  </si>
  <si>
    <t>https://www.wblt.ccms.teleperformance.com/ccms-bin/employee/time.pl?frmTarget=DETAIL&amp;date=2022-01-31&amp;employee_ident=500794</t>
  </si>
  <si>
    <t xml:space="preserve"> Nieva, Sebastian Dario</t>
  </si>
  <si>
    <t>https://www.wblt.ccms.teleperformance.com/ccms-bin/employee/time.pl?frmTarget=DETAIL&amp;date=2022-01-31&amp;employee_ident=501931</t>
  </si>
  <si>
    <t xml:space="preserve"> Vaca, Carla Elizabeth</t>
  </si>
  <si>
    <t>https://www.wblt.ccms.teleperformance.com/ccms-bin/employee/time.pl?frmTarget=DETAIL&amp;date=2022-01-31&amp;employee_ident=502054</t>
  </si>
  <si>
    <t xml:space="preserve"> Albornoz, Cynthia Carina</t>
  </si>
  <si>
    <t>https://www.wblt.ccms.teleperformance.com/ccms-bin/employee/time.pl?frmTarget=DETAIL&amp;date=2022-01-31&amp;employee_ident=502114</t>
  </si>
  <si>
    <t xml:space="preserve"> Paz, Marcos Anibal</t>
  </si>
  <si>
    <t>https://www.wblt.ccms.teleperformance.com/ccms-bin/employee/time.pl?frmTarget=DETAIL&amp;date=2022-01-31&amp;employee_ident=506300</t>
  </si>
  <si>
    <t xml:space="preserve"> Alvarez, Alejandra</t>
  </si>
  <si>
    <t>https://www.wblt.ccms.teleperformance.com/ccms-bin/employee/time.pl?frmTarget=DETAIL&amp;date=2022-01-31&amp;employee_ident=518512</t>
  </si>
  <si>
    <t xml:space="preserve"> Paez Navarro, Hernan Leonardo</t>
  </si>
  <si>
    <t>https://www.wblt.ccms.teleperformance.com/ccms-bin/employee/time.pl?frmTarget=DETAIL&amp;date=2022-01-31&amp;employee_ident=518958</t>
  </si>
  <si>
    <t xml:space="preserve"> Toledo, Cynthia del Valle</t>
  </si>
  <si>
    <t>https://www.wblt.ccms.teleperformance.com/ccms-bin/employee/time.pl?frmTarget=DETAIL&amp;date=2022-01-31&amp;employee_ident=524761</t>
  </si>
  <si>
    <t xml:space="preserve"> Agüero, Javier Alberto</t>
  </si>
  <si>
    <t>https://www.wblt.ccms.teleperformance.com/ccms-bin/employee/time.pl?frmTarget=DETAIL&amp;date=2022-01-31&amp;employee_ident=538955</t>
  </si>
  <si>
    <t xml:space="preserve"> Garcia, Silvia Natalia</t>
  </si>
  <si>
    <t>https://www.wblt.ccms.teleperformance.com/ccms-bin/employee/time.pl?frmTarget=DETAIL&amp;date=2022-01-31&amp;employee_ident=550981</t>
  </si>
  <si>
    <t xml:space="preserve"> Luna Guiscafre, Juan Jose</t>
  </si>
  <si>
    <t>https://www.wblt.ccms.teleperformance.com/ccms-bin/employee/time.pl?frmTarget=DETAIL&amp;date=2022-01-31&amp;employee_ident=563731</t>
  </si>
  <si>
    <t xml:space="preserve"> Fernandez, Angel Alfredo</t>
  </si>
  <si>
    <t>https://www.wblt.ccms.teleperformance.com/ccms-bin/employee/time.pl?frmTarget=DETAIL&amp;date=2022-01-31&amp;employee_ident=573348</t>
  </si>
  <si>
    <t xml:space="preserve"> Pereyra, Maria Cecilia</t>
  </si>
  <si>
    <t>https://www.wblt.ccms.teleperformance.com/ccms-bin/employee/time.pl?frmTarget=DETAIL&amp;date=2022-01-31&amp;employee_ident=578019</t>
  </si>
  <si>
    <t xml:space="preserve"> Diarte, Ricardo Anibal</t>
  </si>
  <si>
    <t>https://www.wblt.ccms.teleperformance.com/ccms-bin/employee/time.pl?frmTarget=DETAIL&amp;date=2022-01-31&amp;employee_ident=592737</t>
  </si>
  <si>
    <t xml:space="preserve"> Cordoba, Abrahan Felix</t>
  </si>
  <si>
    <t>https://www.wblt.ccms.teleperformance.com/ccms-bin/employee/time.pl?frmTarget=DETAIL&amp;date=2022-01-31&amp;employee_ident=592776</t>
  </si>
  <si>
    <t xml:space="preserve"> Sinchicay Schmidt, Jose Federico</t>
  </si>
  <si>
    <t>https://www.wblt.ccms.teleperformance.com/ccms-bin/employee/time.pl?frmTarget=DETAIL&amp;date=2022-01-31&amp;employee_ident=595898</t>
  </si>
  <si>
    <t xml:space="preserve"> Toledo Puertas, Pablo Alejandro</t>
  </si>
  <si>
    <t>https://www.wblt.ccms.teleperformance.com/ccms-bin/employee/time.pl?frmTarget=DETAIL&amp;date=2022-01-31&amp;employee_ident=595913</t>
  </si>
  <si>
    <t xml:space="preserve"> Agüero, Lourdes Alejandra</t>
  </si>
  <si>
    <t>https://www.wblt.ccms.teleperformance.com/ccms-bin/employee/time.pl?frmTarget=DETAIL&amp;date=2022-01-31&amp;employee_ident=596157</t>
  </si>
  <si>
    <t xml:space="preserve"> Ramirez, Anibal Ivan</t>
  </si>
  <si>
    <t>https://www.wblt.ccms.teleperformance.com/ccms-bin/employee/time.pl?frmTarget=DETAIL&amp;date=2022-01-31&amp;employee_ident=598316</t>
  </si>
  <si>
    <t xml:space="preserve"> Brandan, Carlos Cristian David</t>
  </si>
  <si>
    <t>https://www.wblt.ccms.teleperformance.com/ccms-bin/employee/time.pl?frmTarget=DETAIL&amp;date=2022-01-31&amp;employee_ident=598335</t>
  </si>
  <si>
    <t xml:space="preserve"> Puerta, Luis Ricardo</t>
  </si>
  <si>
    <t>https://www.wblt.ccms.teleperformance.com/ccms-bin/employee/time.pl?frmTarget=DETAIL&amp;date=2022-01-31&amp;employee_ident=600829</t>
  </si>
  <si>
    <t xml:space="preserve"> Lima, Maximiliano Ezequiel</t>
  </si>
  <si>
    <t>https://www.wblt.ccms.teleperformance.com/ccms-bin/employee/time.pl?frmTarget=DETAIL&amp;date=2022-01-31&amp;employee_ident=603960</t>
  </si>
  <si>
    <t xml:space="preserve"> Talassino, Valentina Natalia</t>
  </si>
  <si>
    <t>https://www.wblt.ccms.teleperformance.com/ccms-bin/employee/time.pl?frmTarget=DETAIL&amp;date=2022-01-31&amp;employee_ident=606171</t>
  </si>
  <si>
    <t xml:space="preserve"> Pirini, Erica Gisela</t>
  </si>
  <si>
    <t>https://www.wblt.ccms.teleperformance.com/ccms-bin/employee/time.pl?frmTarget=DETAIL&amp;date=2022-01-31&amp;employee_ident=677773</t>
  </si>
  <si>
    <t xml:space="preserve"> Cabana, Esteban Jose Antonio</t>
  </si>
  <si>
    <t>https://www.wblt.ccms.teleperformance.com/ccms-bin/employee/time.pl?frmTarget=DETAIL&amp;date=2022-01-31&amp;employee_ident=696437</t>
  </si>
  <si>
    <t xml:space="preserve"> Sosa, Jorge Eduardo</t>
  </si>
  <si>
    <t>https://www.wblt.ccms.teleperformance.com/ccms-bin/employee/time.pl?frmTarget=DETAIL&amp;date=2022-01-31&amp;employee_ident=696477</t>
  </si>
  <si>
    <t xml:space="preserve"> Lamas, Felix Eloy</t>
  </si>
  <si>
    <t>https://www.wblt.ccms.teleperformance.com/ccms-bin/employee/time.pl?frmTarget=DETAIL&amp;date=2022-01-31&amp;employee_ident=706438</t>
  </si>
  <si>
    <t xml:space="preserve"> Risso, Andres Rafael</t>
  </si>
  <si>
    <t>https://www.wblt.ccms.teleperformance.com/ccms-bin/employee/time.pl?frmTarget=DETAIL&amp;date=2022-01-31&amp;employee_ident=706446</t>
  </si>
  <si>
    <t xml:space="preserve"> Quispe Valdiglesias, Jessica Guadalupe</t>
  </si>
  <si>
    <t>https://www.wblt.ccms.teleperformance.com/ccms-bin/employee/time.pl?frmTarget=DETAIL&amp;date=2022-01-31&amp;employee_ident=714537</t>
  </si>
  <si>
    <t xml:space="preserve"> Salomon, Gabriela Eugenia</t>
  </si>
  <si>
    <t>https://www.wblt.ccms.teleperformance.com/ccms-bin/employee/time.pl?frmTarget=DETAIL&amp;date=2022-01-31&amp;employee_ident=717226</t>
  </si>
  <si>
    <t xml:space="preserve"> Funes, Jessica Pamela</t>
  </si>
  <si>
    <t>https://www.wblt.ccms.teleperformance.com/ccms-bin/employee/time.pl?frmTarget=DETAIL&amp;date=2022-01-31&amp;employee_ident=719781</t>
  </si>
  <si>
    <t xml:space="preserve"> Terribile, Bruno Paolo</t>
  </si>
  <si>
    <t>https://www.wblt.ccms.teleperformance.com/ccms-bin/employee/time.pl?frmTarget=DETAIL&amp;date=2022-01-31&amp;employee_ident=741495</t>
  </si>
  <si>
    <t xml:space="preserve"> Kempa, Vanesa Amanda</t>
  </si>
  <si>
    <t>https://www.wblt.ccms.teleperformance.com/ccms-bin/employee/time.pl?frmTarget=DETAIL&amp;date=2022-01-31&amp;employee_ident=795224</t>
  </si>
  <si>
    <t xml:space="preserve"> Sandoval, Gabriela Elizabeth</t>
  </si>
  <si>
    <t>https://www.wblt.ccms.teleperformance.com/ccms-bin/employee/time.pl?frmTarget=DETAIL&amp;date=2022-01-31&amp;employee_ident=815166</t>
  </si>
  <si>
    <t xml:space="preserve"> Lescano, Miguel Angel</t>
  </si>
  <si>
    <t>https://www.wblt.ccms.teleperformance.com/ccms-bin/employee/time.pl?frmTarget=DETAIL&amp;date=2022-01-31&amp;employee_ident=896062</t>
  </si>
  <si>
    <t xml:space="preserve"> Dip, Carlos Abel</t>
  </si>
  <si>
    <t>https://www.wblt.ccms.teleperformance.com/ccms-bin/employee/time.pl?frmTarget=DETAIL&amp;date=2022-01-31&amp;employee_ident=896123</t>
  </si>
  <si>
    <t xml:space="preserve"> Chavez, Gustavo Daniel</t>
  </si>
  <si>
    <t>https://www.wblt.ccms.teleperformance.com/ccms-bin/employee/time.pl?frmTarget=DETAIL&amp;date=2022-01-31&amp;employee_ident=908613</t>
  </si>
  <si>
    <t xml:space="preserve"> Romano, Alfredo Matias</t>
  </si>
  <si>
    <t>https://www.wblt.ccms.teleperformance.com/ccms-bin/employee/time.pl?frmTarget=DETAIL&amp;date=2022-01-31&amp;employee_ident=908758</t>
  </si>
  <si>
    <t xml:space="preserve"> Moreno, Carlos Gabriel</t>
  </si>
  <si>
    <t>https://www.wblt.ccms.teleperformance.com/ccms-bin/employee/time.pl?frmTarget=DETAIL&amp;date=2022-01-31&amp;employee_ident=908781</t>
  </si>
  <si>
    <t xml:space="preserve"> Arias, Jonathan Ricardo</t>
  </si>
  <si>
    <t>https://www.wblt.ccms.teleperformance.com/ccms-bin/employee/time.pl?frmTarget=DETAIL&amp;date=2022-01-31&amp;employee_ident=908812</t>
  </si>
  <si>
    <t xml:space="preserve"> Peralta, Roxana Gabriela</t>
  </si>
  <si>
    <t>https://www.wblt.ccms.teleperformance.com/ccms-bin/employee/time.pl?frmTarget=DETAIL&amp;date=2022-01-31&amp;employee_ident=969915</t>
  </si>
  <si>
    <t xml:space="preserve"> Velazquez, Nicolas Guillermo</t>
  </si>
  <si>
    <t>https://www.wblt.ccms.teleperformance.com/ccms-bin/employee/time.pl?frmTarget=DETAIL&amp;date=2022-01-31&amp;employee_ident=978664</t>
  </si>
  <si>
    <t>Link CCMS</t>
  </si>
  <si>
    <t>Hs Dim</t>
  </si>
  <si>
    <t>Hs Dim Plan</t>
  </si>
  <si>
    <t>hs Adh</t>
  </si>
  <si>
    <t>Hs Vto</t>
  </si>
  <si>
    <t>Hs Loguin</t>
  </si>
  <si>
    <t>Hs Op</t>
  </si>
  <si>
    <t>Hs Lact</t>
  </si>
  <si>
    <t>Hs Vac</t>
  </si>
  <si>
    <t>Hs Just.</t>
  </si>
  <si>
    <t>Hs Deslogueo</t>
  </si>
  <si>
    <t>Hs Tarde</t>
  </si>
  <si>
    <t>Hs Temprano</t>
  </si>
  <si>
    <t># Tarde</t>
  </si>
  <si>
    <t>Tarde &gt; 15</t>
  </si>
  <si>
    <t>Tarde &gt; 10</t>
  </si>
  <si>
    <t>Tarde &gt; 5</t>
  </si>
  <si>
    <t>#Ausccms</t>
  </si>
  <si>
    <t>#AusInjccms</t>
  </si>
  <si>
    <t>#AusInjroster</t>
  </si>
  <si>
    <t>Hs Aus</t>
  </si>
  <si>
    <t>Centeno, Pablo Gabriel</t>
  </si>
  <si>
    <t>https://www.wblt.ccms.teleperformance.com/ccms</t>
  </si>
  <si>
    <t>bin/employee/time.pl?frmTarget=DETAIL&amp;date=2022</t>
  </si>
  <si>
    <t>31&amp;employee_ident=969915</t>
  </si>
  <si>
    <t>Abi Cheble, Rossana Mabel</t>
  </si>
  <si>
    <t>31&amp;employee_ident=908613</t>
  </si>
  <si>
    <t>Domski, Paula Fernanda</t>
  </si>
  <si>
    <t>31&amp;employee_ident=908812</t>
  </si>
  <si>
    <t>Santillan, Jesus Maximiliano</t>
  </si>
  <si>
    <t>31&amp;employee_ident=978664</t>
  </si>
  <si>
    <t>31&amp;employee_ident=3903551</t>
  </si>
  <si>
    <t>31&amp;employee_ident=741495</t>
  </si>
  <si>
    <t>31&amp;employee_ident=4561666</t>
  </si>
  <si>
    <t>31&amp;employee_ident=595898</t>
  </si>
  <si>
    <t>31&amp;employee_ident=719781</t>
  </si>
  <si>
    <t>31&amp;employee_ident=4473155</t>
  </si>
  <si>
    <t>Suma de #enc</t>
  </si>
  <si>
    <t>%Sat</t>
  </si>
  <si>
    <t>%Insat</t>
  </si>
  <si>
    <t>#Resolucion</t>
  </si>
  <si>
    <t>%Resol</t>
  </si>
  <si>
    <t>#Cord</t>
  </si>
  <si>
    <t>%Cord</t>
  </si>
  <si>
    <t>%Incord</t>
  </si>
  <si>
    <t>%NPS</t>
  </si>
  <si>
    <t xml:space="preserve"> Zenteno, Luis Mauro</t>
  </si>
  <si>
    <t xml:space="preserve"> Santillan, Jesus Maximiliano</t>
  </si>
  <si>
    <t xml:space="preserve"> Iren Bassoli, Fara Yanina</t>
  </si>
  <si>
    <t xml:space="preserve"> Cornejo, Osvaldo Exequiel</t>
  </si>
  <si>
    <t xml:space="preserve"> Diego Enrique, De Haro</t>
  </si>
  <si>
    <t xml:space="preserve"> Luna, Leandro Martin</t>
  </si>
  <si>
    <t xml:space="preserve"> Tapia, Luis Rodrigo</t>
  </si>
  <si>
    <t xml:space="preserve"> SANTOS, PATRICIO AUGUSTO</t>
  </si>
  <si>
    <t xml:space="preserve"> Canarini, German Alfredo</t>
  </si>
  <si>
    <t xml:space="preserve"> Passo, Daniel</t>
  </si>
  <si>
    <t xml:space="preserve"> Diaz, Franco Daniel</t>
  </si>
  <si>
    <t xml:space="preserve"> Brito, Rocio Belen</t>
  </si>
  <si>
    <t xml:space="preserve"> Mendez, Veronica</t>
  </si>
  <si>
    <t xml:space="preserve"> Villafañe, Pablo Arturo</t>
  </si>
  <si>
    <t xml:space="preserve"> Perez, Maria Florencia</t>
  </si>
  <si>
    <t xml:space="preserve"> Aranda, Patricio Damian</t>
  </si>
  <si>
    <t xml:space="preserve"> Maldonado Martinez, Florencia</t>
  </si>
  <si>
    <t xml:space="preserve"> Ruiz, Jimena Alejandra</t>
  </si>
  <si>
    <t xml:space="preserve"> Figueroa Romero, Valeria Stefania</t>
  </si>
  <si>
    <t xml:space="preserve"> Gonzalez Montanes, Mariana</t>
  </si>
  <si>
    <t xml:space="preserve"> Gonzalez Frau, Emanuel Ariel</t>
  </si>
  <si>
    <t xml:space="preserve"> Flores, Emmanuel Eduardo</t>
  </si>
  <si>
    <t xml:space="preserve"> Viva, Santiago David</t>
  </si>
  <si>
    <t xml:space="preserve"> Corbalan, Sergio Alberto</t>
  </si>
  <si>
    <t xml:space="preserve"> Farfan, Eduardo Valentin Jose</t>
  </si>
  <si>
    <t xml:space="preserve"> Molina, Javier Alberto</t>
  </si>
  <si>
    <t xml:space="preserve"> Acha, Augusto Cesar</t>
  </si>
  <si>
    <t xml:space="preserve"> Nieto, Lucas Ruben</t>
  </si>
  <si>
    <t xml:space="preserve"> Sanchez Buteler, Juan José</t>
  </si>
  <si>
    <t xml:space="preserve"> Gambarte, Gabriela</t>
  </si>
  <si>
    <t xml:space="preserve"> Rios, Florencia Alejandra</t>
  </si>
  <si>
    <t xml:space="preserve"> Chavarria, Luis Andres</t>
  </si>
  <si>
    <t xml:space="preserve"> Diaz Anastacio, Bruno Daniel</t>
  </si>
  <si>
    <t xml:space="preserve"> Herrera Bornes, Valentina</t>
  </si>
  <si>
    <t xml:space="preserve"> Pereyra Gomez, Melanie Macarena</t>
  </si>
  <si>
    <t xml:space="preserve"> Bordon, Nicolas Eduardo</t>
  </si>
  <si>
    <t xml:space="preserve"> Contreras Carvajal, Pablo Esteban</t>
  </si>
  <si>
    <t xml:space="preserve"> Heredia, David Nicolas</t>
  </si>
  <si>
    <t xml:space="preserve"> Zambrana, Marcos</t>
  </si>
  <si>
    <t xml:space="preserve"> Cisneros, Daniel</t>
  </si>
  <si>
    <t xml:space="preserve"> Moyano, Jose Antonio</t>
  </si>
  <si>
    <t xml:space="preserve"> Avila, Carlos Francisco</t>
  </si>
  <si>
    <t xml:space="preserve"> Rodriguez, Jose Emanuel</t>
  </si>
  <si>
    <t xml:space="preserve"> Veliz Matas, Emiliano</t>
  </si>
  <si>
    <t xml:space="preserve"> Alvarez, Daiana Anabella</t>
  </si>
  <si>
    <t xml:space="preserve"> Varela, Paula Mariana</t>
  </si>
  <si>
    <t xml:space="preserve"> Rainieri, Pablo Luciano</t>
  </si>
  <si>
    <t xml:space="preserve"> Chocobar, Damian Marcelo</t>
  </si>
  <si>
    <t xml:space="preserve"> Maciel, Fernando Manuel</t>
  </si>
  <si>
    <t xml:space="preserve"> Paez, Leonela Yaneth</t>
  </si>
  <si>
    <t xml:space="preserve"> Macias, Fernando</t>
  </si>
  <si>
    <t xml:space="preserve"> Monroe, Luciano Alejandro</t>
  </si>
  <si>
    <t xml:space="preserve"> Gutierrez, Marcelo Agustin</t>
  </si>
  <si>
    <t xml:space="preserve"> Boulchouk, Alexis Adrian</t>
  </si>
  <si>
    <t xml:space="preserve"> Salas, Facundo Martin</t>
  </si>
  <si>
    <t xml:space="preserve"> Diaz Guzman, Juan David</t>
  </si>
  <si>
    <t xml:space="preserve"> Cancino, Eduardo Emanuel</t>
  </si>
  <si>
    <t xml:space="preserve"> Paz, Jorge Oscar Jesus</t>
  </si>
  <si>
    <t xml:space="preserve"> Guerrero Baez, Cristian Osmar</t>
  </si>
  <si>
    <t xml:space="preserve"> Ybañez, Lucas Daniel</t>
  </si>
  <si>
    <t xml:space="preserve"> Marinucci, Facundo Nicolas</t>
  </si>
  <si>
    <t xml:space="preserve"> MAIDANA, NERIO RICARDO EMANUEL</t>
  </si>
  <si>
    <t xml:space="preserve"> Jaime, Marcos Samuel</t>
  </si>
  <si>
    <t xml:space="preserve"> Arguelles, Agustín</t>
  </si>
  <si>
    <t xml:space="preserve"> Roldan, Pablo Gabriel</t>
  </si>
  <si>
    <t xml:space="preserve"> Arancibia, Luisina Mariel</t>
  </si>
  <si>
    <t xml:space="preserve"> Peralta, Ivan Exequiel</t>
  </si>
  <si>
    <t xml:space="preserve"> Del Olmo, Agostina Micaela</t>
  </si>
  <si>
    <t xml:space="preserve"> Brandan, Silvio Fernando</t>
  </si>
  <si>
    <t xml:space="preserve"> Castro Gonzalez, Juan Cruz</t>
  </si>
  <si>
    <t xml:space="preserve"> Gomez, Mauro Rodrigo</t>
  </si>
  <si>
    <t xml:space="preserve"> Daura, Miguel Angel Ivan</t>
  </si>
  <si>
    <t xml:space="preserve"> Soto, Eduardo Alfredo</t>
  </si>
  <si>
    <t xml:space="preserve"> Elias, Mario Nassahel</t>
  </si>
  <si>
    <t xml:space="preserve"> Lamas, Enzo David</t>
  </si>
  <si>
    <t xml:space="preserve"> Planas, Maria Jose</t>
  </si>
  <si>
    <t xml:space="preserve"> Tauber Neder, Maximiliano Jose</t>
  </si>
  <si>
    <t xml:space="preserve"> Rosconi Arrebola, Javier Agustin</t>
  </si>
  <si>
    <t xml:space="preserve"> Vega Posse, Luciano</t>
  </si>
  <si>
    <t xml:space="preserve"> Rossi, Fabian Gonzalo</t>
  </si>
  <si>
    <t xml:space="preserve"> Diaz, Aquiles Nicolas</t>
  </si>
  <si>
    <t xml:space="preserve"> Heredia, Facundo Alejandro</t>
  </si>
  <si>
    <t xml:space="preserve"> Ibarra, Maria de los Angeles</t>
  </si>
  <si>
    <t xml:space="preserve"> Krebs, German</t>
  </si>
  <si>
    <t xml:space="preserve"> Muro, Carlos Hernán Enrique</t>
  </si>
  <si>
    <t xml:space="preserve"> Navarro, Martina</t>
  </si>
  <si>
    <t xml:space="preserve"> Araoz Alascio, Aylen</t>
  </si>
  <si>
    <t xml:space="preserve"> Diaz Gomez, Matias</t>
  </si>
  <si>
    <t xml:space="preserve"> Padilla, Gustavo Nicolás</t>
  </si>
  <si>
    <t xml:space="preserve"> Ponce, Franco Gabriel</t>
  </si>
  <si>
    <t xml:space="preserve"> Tarifa Chaves, Sebastian</t>
  </si>
  <si>
    <t xml:space="preserve"> Espinoza, Carla Jimena</t>
  </si>
  <si>
    <t xml:space="preserve"> Heredia Vargas, Federico Daniel</t>
  </si>
  <si>
    <t xml:space="preserve"> Coser, Adelina</t>
  </si>
  <si>
    <t xml:space="preserve"> Segura, Agustin</t>
  </si>
  <si>
    <t xml:space="preserve"> Retamozo, Lucas Julian</t>
  </si>
  <si>
    <t xml:space="preserve"> Cruz, Romina Alejandra</t>
  </si>
  <si>
    <t xml:space="preserve"> Paz, Nahuel Facundo</t>
  </si>
  <si>
    <t xml:space="preserve"> Cabana, Emilce Virginia</t>
  </si>
  <si>
    <t xml:space="preserve"> Rivero, Maria Jose</t>
  </si>
  <si>
    <t xml:space="preserve"> Acuña, Rodrigo</t>
  </si>
  <si>
    <t xml:space="preserve"> Teseyra, Gabriela Soledad</t>
  </si>
  <si>
    <t xml:space="preserve"> Veliz, Alejo Facundo</t>
  </si>
  <si>
    <t xml:space="preserve"> Rosales, Federico</t>
  </si>
  <si>
    <t xml:space="preserve"> Farías, Mariel Celeste</t>
  </si>
  <si>
    <t xml:space="preserve"> Godoy, Gerardo Exequiel</t>
  </si>
  <si>
    <t xml:space="preserve"> Frías Valdez, Esteban</t>
  </si>
  <si>
    <t xml:space="preserve"> Ducca, Facundo Nicolás</t>
  </si>
  <si>
    <t xml:space="preserve"> Rodriguez, Luis Emanuel</t>
  </si>
  <si>
    <t xml:space="preserve"> Norniella, Yamila Lucia</t>
  </si>
  <si>
    <t xml:space="preserve"> Araoz, Samuel Elias</t>
  </si>
  <si>
    <t xml:space="preserve"> Bentencourt, Luciano Gabriel</t>
  </si>
  <si>
    <t xml:space="preserve"> Lopez, Lucas</t>
  </si>
  <si>
    <t xml:space="preserve"> Ortega, Luis Gabriel</t>
  </si>
  <si>
    <t xml:space="preserve"> Leiva, Luis Gabriel</t>
  </si>
  <si>
    <t xml:space="preserve"> Alvarez, Matias Daniel</t>
  </si>
  <si>
    <t xml:space="preserve"> Barros Sosa, Maximo Agustin</t>
  </si>
  <si>
    <t xml:space="preserve"> Ball, Leandro</t>
  </si>
  <si>
    <t xml:space="preserve"> Bazan, Gisella Natalia</t>
  </si>
  <si>
    <t xml:space="preserve"> Mancilla Huaita, Abigail Fernanda</t>
  </si>
  <si>
    <t xml:space="preserve"> Barrionuevo, Franco</t>
  </si>
  <si>
    <t xml:space="preserve"> Eljatib Hafez, Andres</t>
  </si>
  <si>
    <t xml:space="preserve"> Navarro, Ezequiel Mateo</t>
  </si>
  <si>
    <t xml:space="preserve"> Nieva Jaljal, Brandon Yael</t>
  </si>
  <si>
    <t xml:space="preserve"> Figueroa, Facundo Niolas</t>
  </si>
  <si>
    <t xml:space="preserve"> Ferreira, Lourdes Maria Celeste</t>
  </si>
  <si>
    <t xml:space="preserve"> Gerez Carrizo, Santiago Nahuel</t>
  </si>
  <si>
    <t xml:space="preserve"> Jimenez, Julian</t>
  </si>
  <si>
    <t xml:space="preserve"> Pereyra, Franco Matias</t>
  </si>
  <si>
    <t xml:space="preserve"> Cena, Martin Gabriel</t>
  </si>
  <si>
    <t xml:space="preserve"> Morales, Fernanda Lorena Estefanía</t>
  </si>
  <si>
    <t xml:space="preserve"> Gutiérrez Nuñez, Martin  Lázaro</t>
  </si>
  <si>
    <t xml:space="preserve"> Nour, Antonio</t>
  </si>
  <si>
    <t xml:space="preserve"> Robles, Juan Pablo</t>
  </si>
  <si>
    <t xml:space="preserve"> Monroy, Carlos Antonio</t>
  </si>
  <si>
    <t xml:space="preserve"> Diaz, Ramón Andrés</t>
  </si>
  <si>
    <t xml:space="preserve"> Abrahan, Brahian Luis</t>
  </si>
  <si>
    <t xml:space="preserve"> Diez, Marta Elena</t>
  </si>
  <si>
    <t xml:space="preserve"> Hernandez, Daniela Del Valle</t>
  </si>
  <si>
    <t xml:space="preserve"> Abi Cheble, Rossana Mabel</t>
  </si>
  <si>
    <t xml:space="preserve"> Cornaglia Bracamonte, Juan Ignacio</t>
  </si>
  <si>
    <t xml:space="preserve"> Teseira, Juan Pablo</t>
  </si>
  <si>
    <t xml:space="preserve"> Domski, Paula Fernanda</t>
  </si>
  <si>
    <t xml:space="preserve"> Paez, Ramon Del Valle</t>
  </si>
  <si>
    <t xml:space="preserve"> Ferrari, Gonzalo Daniel</t>
  </si>
  <si>
    <t xml:space="preserve"> Rivera, Leonardo Martin</t>
  </si>
  <si>
    <t xml:space="preserve"> Barrionuevo, Julian Mauricio</t>
  </si>
  <si>
    <t xml:space="preserve"> Mendoza, Lorena Maria del Rosario</t>
  </si>
  <si>
    <t xml:space="preserve"> Aguilar, Esteban Hernan</t>
  </si>
  <si>
    <t xml:space="preserve"> Lamas, Juan Eduardo</t>
  </si>
  <si>
    <t xml:space="preserve"> Diaz, Maria Josefina</t>
  </si>
  <si>
    <t xml:space="preserve"> Diaz, Gonzalo Exequiel</t>
  </si>
  <si>
    <t>idccms</t>
  </si>
  <si>
    <t>Suma de Total</t>
  </si>
  <si>
    <t>Suma de Correctos</t>
  </si>
  <si>
    <t>Suma de intentos</t>
  </si>
  <si>
    <t>%SCC</t>
  </si>
  <si>
    <t>TMO</t>
  </si>
  <si>
    <t>Bruchmann, Andrea Edith</t>
  </si>
  <si>
    <t>Cardozo, Yessica Gissell</t>
  </si>
  <si>
    <t>Paz, Luciana</t>
  </si>
  <si>
    <t>Alvarez, Alejandra</t>
  </si>
  <si>
    <t>Hernandez, Sabrina Abigail</t>
  </si>
  <si>
    <t>Campero, Nahuel</t>
  </si>
  <si>
    <t>Gonzalez, Celia Jimena</t>
  </si>
  <si>
    <t>Veliz, Alejo Facundo</t>
  </si>
  <si>
    <t>Sandoval, Silvio Silvestre</t>
  </si>
  <si>
    <t>Pirini, Erica Gisela</t>
  </si>
  <si>
    <t>Maihua, Alan Maximiliano</t>
  </si>
  <si>
    <t>Fara, Cecilia Vanessa</t>
  </si>
  <si>
    <t>Olivera, Ivana Carolina</t>
  </si>
  <si>
    <t>Rodriguez, Maria Paola</t>
  </si>
  <si>
    <t>Andres, Maria Florencia</t>
  </si>
  <si>
    <t>Elias, Federico Agustín</t>
  </si>
  <si>
    <t>Espeche, Lizandro Nahuel</t>
  </si>
  <si>
    <t>Frias, María Cristina</t>
  </si>
  <si>
    <t>Gutierrez Silva, Fernando</t>
  </si>
  <si>
    <t>Barraza, Mauricio Exequiel</t>
  </si>
  <si>
    <t>Morales, Ramon Tristan</t>
  </si>
  <si>
    <t>Pereyra, Joaquin Matias</t>
  </si>
  <si>
    <t>Quispe Valdiglesias, Jessica Guadalupe</t>
  </si>
  <si>
    <t>Diaz, Maria Del Valle</t>
  </si>
  <si>
    <t>Ojeda, Mauricio David</t>
  </si>
  <si>
    <t>Alabi, Ivan Gabriel</t>
  </si>
  <si>
    <t>Araoz, Samuel Elias</t>
  </si>
  <si>
    <t>Bachur, Jose David</t>
  </si>
  <si>
    <t>Paez, Leonela Yaneth</t>
  </si>
  <si>
    <t>Rojas, Hanna Liz Candela</t>
  </si>
  <si>
    <t>Llampa, Juan Carlos</t>
  </si>
  <si>
    <t>Vaca, Carla Elizabeth</t>
  </si>
  <si>
    <t>Carrillo Badino, Valerio</t>
  </si>
  <si>
    <t>Castro, Jose Jorge</t>
  </si>
  <si>
    <t>Flores, Germán Emiliano</t>
  </si>
  <si>
    <t>Gramajo, Cristian Ismael</t>
  </si>
  <si>
    <t>Ruiz, Facundo</t>
  </si>
  <si>
    <t>Velazquez, Nicolas Guillermo</t>
  </si>
  <si>
    <t>Ludueña, Lourdes Denise</t>
  </si>
  <si>
    <t>Romano, Alfredo Matias</t>
  </si>
  <si>
    <t>White, Florencia</t>
  </si>
  <si>
    <t>gonzalez, Elizabeth</t>
  </si>
  <si>
    <t>Perez, Ingrid Abigail</t>
  </si>
  <si>
    <t>Ros, Leonel Hernan</t>
  </si>
  <si>
    <t>Zeballos, Lucas</t>
  </si>
  <si>
    <t>Naranjo, Maximiliano Oscar</t>
  </si>
  <si>
    <t>Asmet, Patricio</t>
  </si>
  <si>
    <t>Campos, Santiago</t>
  </si>
  <si>
    <t>Issa Osman, Camila</t>
  </si>
  <si>
    <t>Navarro, Flavio Alexis</t>
  </si>
  <si>
    <t>Rios, Maria Fernanda</t>
  </si>
  <si>
    <t>Paz Vega, Marcos Rodrigo</t>
  </si>
  <si>
    <t>Lizarraga, Agustin Eduardo</t>
  </si>
  <si>
    <t>Salas, Nicolas Alberto</t>
  </si>
  <si>
    <t>Jerez, Thomas</t>
  </si>
  <si>
    <t>Mendoza, Federico Alejandro</t>
  </si>
  <si>
    <t>andrada, Lucas Sebastian</t>
  </si>
  <si>
    <t>Ferreyra, Hernan</t>
  </si>
  <si>
    <t>Lamas, Felix Eloy</t>
  </si>
  <si>
    <t>Carretero, Maria Ester</t>
  </si>
  <si>
    <t>Inostroza, Cintia Marina</t>
  </si>
  <si>
    <t>Juri, Gabriel</t>
  </si>
  <si>
    <t>Sosa, Anabella Celeste</t>
  </si>
  <si>
    <t>Brandan, Carlos Cristian David</t>
  </si>
  <si>
    <t>Gimenez, David Alejandro</t>
  </si>
  <si>
    <t>Villagra, Daniel Sebastian</t>
  </si>
  <si>
    <t>Lescano Sinkovec, Giuliana Guadalupe</t>
  </si>
  <si>
    <t>Lopez, Mayra Alejandra</t>
  </si>
  <si>
    <t>Prado, Alvaro Oscar</t>
  </si>
  <si>
    <t>Clessi, Hector Alberto</t>
  </si>
  <si>
    <t>Gao Moreno, Alejandro Damian</t>
  </si>
  <si>
    <t>Gonzalez, Facundo Emiliano</t>
  </si>
  <si>
    <t>Sosa, Matias Enrique</t>
  </si>
  <si>
    <t>Zilman, Lucas</t>
  </si>
  <si>
    <t>López, Rocío paola</t>
  </si>
  <si>
    <t>Ruiz, Leonel Dario</t>
  </si>
  <si>
    <t>Scrocchi, Pablo Exequiel</t>
  </si>
  <si>
    <t>ALBORNOZ, MARIA AGUSTINA</t>
  </si>
  <si>
    <t>Medina, Dario Sebastian</t>
  </si>
  <si>
    <t>Buenvecino, Paula Maria</t>
  </si>
  <si>
    <t>Castillo, Laura Florencia</t>
  </si>
  <si>
    <t>Arias, Jonathan Ricardo</t>
  </si>
  <si>
    <t>Soto, Juan Cruz</t>
  </si>
  <si>
    <t>Acevedo vilte, Alvaro Lionel</t>
  </si>
  <si>
    <t>Campero, Emilia Giselle</t>
  </si>
  <si>
    <t>Cardozo, Lucio Rolando</t>
  </si>
  <si>
    <t>Casagrande, Constanza Flavia</t>
  </si>
  <si>
    <t>Pulita, Cintia Carolina</t>
  </si>
  <si>
    <t>Barrionuevo, Maricruz</t>
  </si>
  <si>
    <t>Diaz, Facundo Leandro</t>
  </si>
  <si>
    <t>Godoy, Emilse Janet</t>
  </si>
  <si>
    <t>Mega, Maria Virginia</t>
  </si>
  <si>
    <t>Perez Nader, Jorge Elias</t>
  </si>
  <si>
    <t>Rodríguez Lombardo, María Agostina</t>
  </si>
  <si>
    <t>Alvarado, Carla María José</t>
  </si>
  <si>
    <t>Avila, Fernanda Beatriz</t>
  </si>
  <si>
    <t>Gazquez, Brenda Roxana</t>
  </si>
  <si>
    <t>Lara, Diego Gustavo</t>
  </si>
  <si>
    <t>Larrahona Morales, Laura Melanie</t>
  </si>
  <si>
    <t>Pacheco, Daniel Eduardo</t>
  </si>
  <si>
    <t>Nieto, Nelson Ezequiel</t>
  </si>
  <si>
    <t>Villa Veliz, Karem Denise</t>
  </si>
  <si>
    <t>Cardozo, Mariana Belen</t>
  </si>
  <si>
    <t>Lescano, Miguel Angel</t>
  </si>
  <si>
    <t>Argañaraz, Claudio Marcelo</t>
  </si>
  <si>
    <t>Contrera, Andres Cristian Alfredo</t>
  </si>
  <si>
    <t>Delgado, Carlos Matias de Jesus</t>
  </si>
  <si>
    <t>Escobar Vallejo, Mariano Federico</t>
  </si>
  <si>
    <t>Sanchez, Solana Agustina</t>
  </si>
  <si>
    <t>Collavino, Nicolas</t>
  </si>
  <si>
    <t>Frias Valdez, Agustina</t>
  </si>
  <si>
    <t>Pereyra, Jose Emmanuel</t>
  </si>
  <si>
    <t>Acevedo, Cynthia de los Angeles</t>
  </si>
  <si>
    <t>Alcayaga, Diego José Gerardo</t>
  </si>
  <si>
    <t>Coser, Adelina</t>
  </si>
  <si>
    <t>Niensen Hillen, Ezequiel Alfredo</t>
  </si>
  <si>
    <t>Albarracin Goytia, Matias Augusto</t>
  </si>
  <si>
    <t>Leguizamon, Mirta Viviana</t>
  </si>
  <si>
    <t>Pimentel, Facundo Nicolas</t>
  </si>
  <si>
    <t>Vergara, Veronica Giselle</t>
  </si>
  <si>
    <t>Arriazu, Llubynka Irina</t>
  </si>
  <si>
    <t>Bucci Villarrubia, Celina</t>
  </si>
  <si>
    <t>Lopez Medina, Romina Del Milagro</t>
  </si>
  <si>
    <t>Martinez, Ricardo Francisco</t>
  </si>
  <si>
    <t>Passo, Daniel Alberto</t>
  </si>
  <si>
    <t>Sanchez Arancibia, Sol Florencia</t>
  </si>
  <si>
    <t>Sinchicay Schmidt, Jose Federico</t>
  </si>
  <si>
    <t>Chasampi, Ezequiel Nicolas</t>
  </si>
  <si>
    <t>Heredia, Victor Hugo</t>
  </si>
  <si>
    <t>Gavaisé, María Celeste</t>
  </si>
  <si>
    <t>Orellana, Gabriela Elena</t>
  </si>
  <si>
    <t>Ruiz, Gabriel Eduardo</t>
  </si>
  <si>
    <t>Bejar, María Lourdes</t>
  </si>
  <si>
    <t>Carrizo, Marcos Exequiel</t>
  </si>
  <si>
    <t>Fenoglio, Nicolas</t>
  </si>
  <si>
    <t>Paz, Fabio Gabriel</t>
  </si>
  <si>
    <t>RUIZ HUIDOBRO, FELICITAS</t>
  </si>
  <si>
    <t>Salomon, Gabriela Eugenia</t>
  </si>
  <si>
    <t>Toscano, Enzo Rodrigo</t>
  </si>
  <si>
    <t>Cordoba, Abrahan Felix</t>
  </si>
  <si>
    <t>Gimenez Achar, Maria Aracelli</t>
  </si>
  <si>
    <t>Nanni, Cristian Gabriel</t>
  </si>
  <si>
    <t>Gambarte, Emiliano</t>
  </si>
  <si>
    <t>Acevedo, Facundo Gabriel</t>
  </si>
  <si>
    <t>Aguirre, Marcos Antonio</t>
  </si>
  <si>
    <t>Gotar, Jorge Leandro</t>
  </si>
  <si>
    <t>Lastra, Eduardo</t>
  </si>
  <si>
    <t>Cruz, Alvaro Ruben</t>
  </si>
  <si>
    <t>Cruz, Franco Emmanuel</t>
  </si>
  <si>
    <t>Robra, Simon Andres</t>
  </si>
  <si>
    <t>Veliz, Gustavo David</t>
  </si>
  <si>
    <t>Castaño Nevado, Ernesto Ricardo</t>
  </si>
  <si>
    <t>Giugge Failla, Luciana</t>
  </si>
  <si>
    <t>Mana, Angel David</t>
  </si>
  <si>
    <t>Torres, Carlos Exequiel</t>
  </si>
  <si>
    <t>Villarreal, Facundo</t>
  </si>
  <si>
    <t>Arroyo, Eduardo Emmanuel</t>
  </si>
  <si>
    <t>Gasparovic Riego, Ezequiel Alejandro</t>
  </si>
  <si>
    <t>Toledo, Cynthia del Valle</t>
  </si>
  <si>
    <t>Catalan, Nicolas Fernando</t>
  </si>
  <si>
    <t>Montoro, Miguel Ángel</t>
  </si>
  <si>
    <t>Nunez, Luana Jimena</t>
  </si>
  <si>
    <t>Rodriguez, Jose Luis</t>
  </si>
  <si>
    <t>Amun, Enzo Matias</t>
  </si>
  <si>
    <t>Godoy, Laura Daniela</t>
  </si>
  <si>
    <t>Maciel, Anabella Melissa</t>
  </si>
  <si>
    <t>Peralta, Amina Rocio</t>
  </si>
  <si>
    <t>Figueroa, Aquiles Francisco Joel</t>
  </si>
  <si>
    <t>Flores, Adriana Denisse</t>
  </si>
  <si>
    <t>Guerra, Juan Luis</t>
  </si>
  <si>
    <t>Jerez, Julieta Carolina</t>
  </si>
  <si>
    <t>Lobo, Maia</t>
  </si>
  <si>
    <t>Albornoz Criado, Camila</t>
  </si>
  <si>
    <t>Caram Vallejo, Erika Yohana</t>
  </si>
  <si>
    <t>Cordoba, Cinthia Roxana</t>
  </si>
  <si>
    <t>Kempa, Vanesa Amanda</t>
  </si>
  <si>
    <t>Moreno, Carlos Gabriel</t>
  </si>
  <si>
    <t>Zarate, Fernando Sebastian</t>
  </si>
  <si>
    <t>Lopolito, Mirna Yanina</t>
  </si>
  <si>
    <t>Mattiacci, Daniel Alejandro</t>
  </si>
  <si>
    <t>Piedrahita, Jorge Daniel</t>
  </si>
  <si>
    <t>Ramirez, Anibal Ivan</t>
  </si>
  <si>
    <t>Acuña, Rodrigo</t>
  </si>
  <si>
    <t>Andrada, Sofia</t>
  </si>
  <si>
    <t>Cortez, Ramiro Joaquín</t>
  </si>
  <si>
    <t>Peralta, Roxana Gabriela</t>
  </si>
  <si>
    <t>Salica Cordoba, Rolando Emmanuel</t>
  </si>
  <si>
    <t>Agüero Akim, Facundo Leandro</t>
  </si>
  <si>
    <t>Argüello, Maria Lourdes</t>
  </si>
  <si>
    <t>Olivera Macias, Nahir Ianina</t>
  </si>
  <si>
    <t>Serruto, Azul Nahir</t>
  </si>
  <si>
    <t>Borges, Gabriel Leonel</t>
  </si>
  <si>
    <t>Diaz, Victor Jesus</t>
  </si>
  <si>
    <t>Duran, Natalia Micaela</t>
  </si>
  <si>
    <t>Seco, Luis Gustavo</t>
  </si>
  <si>
    <t>Cordoba, Maria Belen</t>
  </si>
  <si>
    <t>Diaz, Emilio Sebastian</t>
  </si>
  <si>
    <t>Gerez, Laura Damiana</t>
  </si>
  <si>
    <t>Gómez Salas, Natalia Celeste</t>
  </si>
  <si>
    <t>Gutierrez Cuello, Rocio Belen</t>
  </si>
  <si>
    <t>Robles, Daiana Alexandra</t>
  </si>
  <si>
    <t>Suarez, Graciela Angelica del Carmen</t>
  </si>
  <si>
    <t>Villafañe Ramos, Carla Vanesa</t>
  </si>
  <si>
    <t>Azan, Leonel Yamil</t>
  </si>
  <si>
    <t>Chanampa, Facundo Lionel</t>
  </si>
  <si>
    <t>Farías, Enzo Gabriel</t>
  </si>
  <si>
    <t>Gramajo, Candelaria</t>
  </si>
  <si>
    <t>Lima, Maximiliano Ezequiel</t>
  </si>
  <si>
    <t>Nicastro Torres, Bruno Facundo</t>
  </si>
  <si>
    <t>Pereira Romero, Pablo Gaston</t>
  </si>
  <si>
    <t>Rodriguez, Luis Emanuel</t>
  </si>
  <si>
    <t>Agüero, Javier Alberto</t>
  </si>
  <si>
    <t>Lopez Cejas, Marco Antiliano</t>
  </si>
  <si>
    <t>Miranda, Eduardo Javier</t>
  </si>
  <si>
    <t>Ortega, Pablo Matias</t>
  </si>
  <si>
    <t>Pavon, Rodrigo Daniel</t>
  </si>
  <si>
    <t>Tevez Lemos, Christopher Leonel</t>
  </si>
  <si>
    <t>Valoy, Augusto German</t>
  </si>
  <si>
    <t>Cuellar, Marcos Ivan</t>
  </si>
  <si>
    <t>Iñigo Andrada, Hector Federico</t>
  </si>
  <si>
    <t>Lazarte Rivas, Cristhian Emmanuel</t>
  </si>
  <si>
    <t>Norry, Héctor Antonio</t>
  </si>
  <si>
    <t>Paz, Jessica Romina</t>
  </si>
  <si>
    <t>Perez, Jesus Martin</t>
  </si>
  <si>
    <t>Tapia, Nicolás Maximiliano Angel</t>
  </si>
  <si>
    <t>Zelarayan, Fernando Nicolas</t>
  </si>
  <si>
    <t>Acuña, Fabricio Leandro</t>
  </si>
  <si>
    <t>Albornoz, Cynthia Carina</t>
  </si>
  <si>
    <t>Boassi, Matias Exequiel</t>
  </si>
  <si>
    <t>Copertino, Ivana giselle del Rosario</t>
  </si>
  <si>
    <t>López, Jorgelina</t>
  </si>
  <si>
    <t>Medina, Rodrigo Rafael</t>
  </si>
  <si>
    <t>Medina, Sandra Daniela</t>
  </si>
  <si>
    <t>Muñoz Arrieta, Paulina</t>
  </si>
  <si>
    <t>Torres, Gabriel Alejandro</t>
  </si>
  <si>
    <t>Diaz, Alejandra Elizabeth</t>
  </si>
  <si>
    <t>Iñigo, Ana Sofia</t>
  </si>
  <si>
    <t>Nacusse, Abel Mauricio</t>
  </si>
  <si>
    <t>Ponce, Alex Tobias</t>
  </si>
  <si>
    <t>PRADO, CAMILA</t>
  </si>
  <si>
    <t>Ruiz, Belen Contanza</t>
  </si>
  <si>
    <t>Villarruel Carrales, Luis German Gabriel</t>
  </si>
  <si>
    <t>Fernandez, Lucia Alejandra</t>
  </si>
  <si>
    <t>Ibiris, Bruno Roberto</t>
  </si>
  <si>
    <t>Araoz, Florencia Viviana</t>
  </si>
  <si>
    <t>Avellaneda, Fernando Martin</t>
  </si>
  <si>
    <t>Godoy, Gerardo Exequiel</t>
  </si>
  <si>
    <t>Meija, Antonio Javier</t>
  </si>
  <si>
    <t>Pereyra, Maria Cecilia</t>
  </si>
  <si>
    <t>Soraire, Luis Alexander</t>
  </si>
  <si>
    <t>Vallejo, Maria Romina</t>
  </si>
  <si>
    <t>Yurquina, Matias Exequiel</t>
  </si>
  <si>
    <t>Barrionuevo, Paula Cecilia</t>
  </si>
  <si>
    <t>Fernandez, Elias Emmanuel</t>
  </si>
  <si>
    <t>Lopez, Silvio Pantaleon</t>
  </si>
  <si>
    <t>Romero Seco, Eduardo Exequiel</t>
  </si>
  <si>
    <t>Suarez, Cristian David</t>
  </si>
  <si>
    <t>Suarez, Mariana Estefania</t>
  </si>
  <si>
    <t>Alsaad, Jouni</t>
  </si>
  <si>
    <t>De La Riva, Rodolfo Raul</t>
  </si>
  <si>
    <t>Duarte, Walter Ivan</t>
  </si>
  <si>
    <t>Cirici Quiroga, Diego Miguel</t>
  </si>
  <si>
    <t>Guerrero Baez, Cristian Osmar</t>
  </si>
  <si>
    <t>Pacheco, Carlos Cesar Martin</t>
  </si>
  <si>
    <t>Pedraza, Rosario Agustina</t>
  </si>
  <si>
    <t>Valdez, Maira Fatima</t>
  </si>
  <si>
    <t>Agu, Jose Agustin</t>
  </si>
  <si>
    <t>Arancibia, Laura Leonor</t>
  </si>
  <si>
    <t>Arias, César Fernando</t>
  </si>
  <si>
    <t>Arrieta, Jessica Florencia</t>
  </si>
  <si>
    <t>Baca Alurralde, María Luz</t>
  </si>
  <si>
    <t>Coronel, Judith Alexandra</t>
  </si>
  <si>
    <t>Diaz, Silvina Evelyn</t>
  </si>
  <si>
    <t>Gomez Renganeschi, Jesus Josemaria</t>
  </si>
  <si>
    <t>Vilanova, Brenda Luciana</t>
  </si>
  <si>
    <t>Aguirre, Andrea Estefanía</t>
  </si>
  <si>
    <t>Arias, Ezequiel</t>
  </si>
  <si>
    <t>Bazan, Dahiana Maricel</t>
  </si>
  <si>
    <t>Campos, Angel Otilio Carmelo</t>
  </si>
  <si>
    <t>Morales, Graciela Florencia</t>
  </si>
  <si>
    <t>Navarro, Ruth Ailen</t>
  </si>
  <si>
    <t>Paez Navarro, Hernan Leonardo</t>
  </si>
  <si>
    <t>Perez, Ana Mariela</t>
  </si>
  <si>
    <t>Salomon Posleman, Nassim Mohamed</t>
  </si>
  <si>
    <t>Abregu, Gerardo Emanuel</t>
  </si>
  <si>
    <t>Correa Eicli, Candela</t>
  </si>
  <si>
    <t>Estofan, Sol</t>
  </si>
  <si>
    <t>Fernandez, Angel Alfredo</t>
  </si>
  <si>
    <t>Jimenez, Gloria Elizabeth</t>
  </si>
  <si>
    <t>Martinez, Alexia Tamhara</t>
  </si>
  <si>
    <t>Mayorga, Hernan Anibal</t>
  </si>
  <si>
    <t>Plaza, Oscar Antonio</t>
  </si>
  <si>
    <t>Sandoval, Gabriela Elizabeth</t>
  </si>
  <si>
    <t>Avila Villafane, Juan Ignacio</t>
  </si>
  <si>
    <t>Fernandez, Maria de los Angeles</t>
  </si>
  <si>
    <t>Fuente, Andrea Micaela</t>
  </si>
  <si>
    <t>Gallardo, Matias Gaston</t>
  </si>
  <si>
    <t>Gonzalez Montañes, Mariana</t>
  </si>
  <si>
    <t>Quinteros, Sergio Samuel</t>
  </si>
  <si>
    <t>Richard, Guillermo</t>
  </si>
  <si>
    <t>Concha, Luciana</t>
  </si>
  <si>
    <t>Garcia Giamarini, Teresita Del Jesus</t>
  </si>
  <si>
    <t>Guanco, Nicolas Fernando Manuel</t>
  </si>
  <si>
    <t>Jotar, Maximiliano Alberto</t>
  </si>
  <si>
    <t>Lagiglia, Damaris</t>
  </si>
  <si>
    <t>Leguizamon, Maria Eliana</t>
  </si>
  <si>
    <t>Luna Guiscafre, Juan Jose</t>
  </si>
  <si>
    <t>Monroe, Luciano Alejandro</t>
  </si>
  <si>
    <t>Ontiveros, Florencia Micaela</t>
  </si>
  <si>
    <t>Risso, Andres Rafael</t>
  </si>
  <si>
    <t>Zuniga, Mara Sofia</t>
  </si>
  <si>
    <t>Zurita, Marcelo Josue</t>
  </si>
  <si>
    <t>Barragan, Ana Veronica</t>
  </si>
  <si>
    <t>Barrionuevo, Sergio</t>
  </si>
  <si>
    <t>Collante, Federico Leonardo</t>
  </si>
  <si>
    <t>Diaz, Carlos Santiago</t>
  </si>
  <si>
    <t>Ezquer, Martin Alejandro</t>
  </si>
  <si>
    <t>Figueroa Scapolatempo, Abel Nicolas</t>
  </si>
  <si>
    <t>Gomez, Rodrigo Jesus</t>
  </si>
  <si>
    <t>Jerez, Luciano Nicolas</t>
  </si>
  <si>
    <t>Moreno Gonzalez, Tamara Macarena</t>
  </si>
  <si>
    <t>Romano, Jonathan Jose Roberto</t>
  </si>
  <si>
    <t>Ruiz, Priscila Jazmin</t>
  </si>
  <si>
    <t>Villafañe, Maria Constanza</t>
  </si>
  <si>
    <t>Albornoz, Rodrigo Sebastian</t>
  </si>
  <si>
    <t>Argañaraz, Miguel Tobias</t>
  </si>
  <si>
    <t>Chavez, Gustavo Daniel</t>
  </si>
  <si>
    <t>Costilla, Luis Antonio</t>
  </si>
  <si>
    <t>Hillen, Maria Sofia</t>
  </si>
  <si>
    <t>Pereyra Sal, Ariel Edgardo</t>
  </si>
  <si>
    <t>Salim, Jimena Agostina</t>
  </si>
  <si>
    <t>Suarez Diaz, Marcela Noemi</t>
  </si>
  <si>
    <t>Tula, Joel Jonatan</t>
  </si>
  <si>
    <t>Zerda, Claudia Alejandra</t>
  </si>
  <si>
    <t>Castro Gonzalez, Juan Cruz</t>
  </si>
  <si>
    <t>Chocobar, Emilia</t>
  </si>
  <si>
    <t>Figueroa Carrizo, Gabriel Alberto</t>
  </si>
  <si>
    <t>Luna, Daiana Macarena</t>
  </si>
  <si>
    <t>Molina, Axel Agustin</t>
  </si>
  <si>
    <t>Palma, Jonathan Emanuel</t>
  </si>
  <si>
    <t>Soria, Jesus Guillermo</t>
  </si>
  <si>
    <t>Zapana, Nestor Adrian</t>
  </si>
  <si>
    <t>Avellaneda, Pablo Hernan</t>
  </si>
  <si>
    <t>Concha, Johanna Elizabeth</t>
  </si>
  <si>
    <t>Farías, Mariel Celeste</t>
  </si>
  <si>
    <t>Godoy, Jose Nicolas</t>
  </si>
  <si>
    <t>Gomez, Nestor Alfredo</t>
  </si>
  <si>
    <t>Mansilla, Rebeca Daniela</t>
  </si>
  <si>
    <t>Martinez, Walter</t>
  </si>
  <si>
    <t>Navarro, Gustavo Octavio</t>
  </si>
  <si>
    <t>Perez, Facundo javier</t>
  </si>
  <si>
    <t>Ponce, Luz Maria Daniela</t>
  </si>
  <si>
    <t>Veliz Matas, Emiliano</t>
  </si>
  <si>
    <t>Gonzalez, Hernan Jesus</t>
  </si>
  <si>
    <t>Luna, Alejandro Nicolas</t>
  </si>
  <si>
    <t>Luna, Juan Gabriel</t>
  </si>
  <si>
    <t>Magno, Cristian Germán</t>
  </si>
  <si>
    <t>Rodriguez, Laura Elizabeth</t>
  </si>
  <si>
    <t>Talassino, Valentina Natalia</t>
  </si>
  <si>
    <t>Yapura, Felix Ezequiel</t>
  </si>
  <si>
    <t>Arrieta, Rodrigo Ignacio</t>
  </si>
  <si>
    <t>Cabana, Esteban Jose Antonio</t>
  </si>
  <si>
    <t>Delgado Pellasio, Sofia Azucena</t>
  </si>
  <si>
    <t>Herrera, Hugo Daniel</t>
  </si>
  <si>
    <t>Ojeda Caliuolo, Miguel Angel</t>
  </si>
  <si>
    <t>Villafañe, Pablo Arturo</t>
  </si>
  <si>
    <t>Agüero, Lourdes Alejandra</t>
  </si>
  <si>
    <t>Asis Andrada, Franco Gonzalo</t>
  </si>
  <si>
    <t>Burgos, Maira Alejandra</t>
  </si>
  <si>
    <t>Busnelli, Mario David</t>
  </si>
  <si>
    <t>Gonzalez, Gladys Del Milagro</t>
  </si>
  <si>
    <t>Guzman, Fabricio</t>
  </si>
  <si>
    <t>Ruiz, Roberto</t>
  </si>
  <si>
    <t>Acuña, Gabriela Belen</t>
  </si>
  <si>
    <t>Blanco, Natalia Maria del Milagro</t>
  </si>
  <si>
    <t>Corbalan, Maria belen</t>
  </si>
  <si>
    <t>Davalos, Claudia Sofia</t>
  </si>
  <si>
    <t>Figueroa Marcos, Franco Agustin</t>
  </si>
  <si>
    <t>Funes, Jessica Pamela</t>
  </si>
  <si>
    <t>Medina, Emanuel Jesús</t>
  </si>
  <si>
    <t>Nuñez, Luis Manuel</t>
  </si>
  <si>
    <t>Carreras, Nancy Luciana</t>
  </si>
  <si>
    <t>Huaco Quiroga, Nahir Estefania</t>
  </si>
  <si>
    <t>Nieva, Alejandra Belen</t>
  </si>
  <si>
    <t>Nieva, Sebastian Dario</t>
  </si>
  <si>
    <t>De la Vega, Nicolas Ernesto</t>
  </si>
  <si>
    <t>Puerta, Luis Ricardo</t>
  </si>
  <si>
    <t>Taberna, Daniel Alejandro</t>
  </si>
  <si>
    <t>Alvarez, Rocio Jimena</t>
  </si>
  <si>
    <t>Artaza, Carlos del Jesus</t>
  </si>
  <si>
    <t>Dip, Carlos Abel</t>
  </si>
  <si>
    <t>Jerez, Ismael Franco</t>
  </si>
  <si>
    <t>Nieva, Lourdes Carolina</t>
  </si>
  <si>
    <t>Toledo Puertas, Pablo Alejandro</t>
  </si>
  <si>
    <t>Torres, Juan Manuel</t>
  </si>
  <si>
    <t>Decima, Manuel Gonzalo</t>
  </si>
  <si>
    <t>Gomez, Mario Antonio</t>
  </si>
  <si>
    <t>Juarez, Julio Sebastian</t>
  </si>
  <si>
    <t>Mancilla Huaita, Bruno David</t>
  </si>
  <si>
    <t>Urday Quiroga, Ivan</t>
  </si>
  <si>
    <t>Gambarte, Gabriela</t>
  </si>
  <si>
    <t>Ortega, Luis Gabriel</t>
  </si>
  <si>
    <t>Bravo, Maria Victoria</t>
  </si>
  <si>
    <t>Cornaglia Bracamonte, Juan Ignacio</t>
  </si>
  <si>
    <t>De Angeli, Lourdes Rocio</t>
  </si>
  <si>
    <t>Escalante, Juan Ignacio</t>
  </si>
  <si>
    <t>Vergara, Leandro Alfredo</t>
  </si>
  <si>
    <t>Zorrilla Barrientos, Virginia Noemi</t>
  </si>
  <si>
    <t>Arrieta, Facundo Maria</t>
  </si>
  <si>
    <t>Cuarteron, Omar Facundo</t>
  </si>
  <si>
    <t>Garcia, Silvia Natalia</t>
  </si>
  <si>
    <t>Herrera Alvarez, Maximo</t>
  </si>
  <si>
    <t>Juarez, Daniel Esteban</t>
  </si>
  <si>
    <t>Romano, Sara Lia</t>
  </si>
  <si>
    <t>Soria, Florencia Analy</t>
  </si>
  <si>
    <t>Bosñak, Rosa del Carmen</t>
  </si>
  <si>
    <t>Diarte, Ricardo Anibal</t>
  </si>
  <si>
    <t>Orce, Natalia Micaela</t>
  </si>
  <si>
    <t>Ponce, Franco Gabriel</t>
  </si>
  <si>
    <t>Salazar, Juan Marcelo</t>
  </si>
  <si>
    <t>Serapio, Sergio Daniel</t>
  </si>
  <si>
    <t>Andres, Gonzalo Emanuel</t>
  </si>
  <si>
    <t>Leal, Eduardo Nicolas</t>
  </si>
  <si>
    <t>Santilli, Alberto Sebastian</t>
  </si>
  <si>
    <t>Terribile, Bruno Paolo</t>
  </si>
  <si>
    <t>Teseyra, Gabriela Soledad</t>
  </si>
  <si>
    <t>Vargas, Leonardo Ezequiel</t>
  </si>
  <si>
    <t>Acosta, Jorge Exequiel</t>
  </si>
  <si>
    <t>Carrizo, Maria Graciela Del Milagro</t>
  </si>
  <si>
    <t>Contreras Carvajal, Pablo Esteban</t>
  </si>
  <si>
    <t>Costilla Godoy, Ariel Matias</t>
  </si>
  <si>
    <t>Luna, Maria Elizabeth</t>
  </si>
  <si>
    <t>Nuñez, Ruben Emanuel</t>
  </si>
  <si>
    <t>Robledo, Marcela</t>
  </si>
  <si>
    <t>Vallejo, Carlos Eduardo</t>
  </si>
  <si>
    <t>Velardez, Julieta Abigail</t>
  </si>
  <si>
    <t>Zelaya, Emiliano</t>
  </si>
  <si>
    <t>Amaya, Luis Carlos Oscar</t>
  </si>
  <si>
    <t>Aron, Virginia</t>
  </si>
  <si>
    <t>Diaz, Karen Dahiana</t>
  </si>
  <si>
    <t>Fiori, Gustavo Alejandro</t>
  </si>
  <si>
    <t>Garcia Monteros, Christian Gonzalo</t>
  </si>
  <si>
    <t>Iñigo, Carlos Bruno</t>
  </si>
  <si>
    <t>Llorian, Melisa Elizabeth Del Valle</t>
  </si>
  <si>
    <t>Lobo Ibarra, Sabrina Belen</t>
  </si>
  <si>
    <t>Maldonado Martinez, Juan Jose</t>
  </si>
  <si>
    <t>Orellana, Javier Hector</t>
  </si>
  <si>
    <t>Ortega, Ivan Leandro</t>
  </si>
  <si>
    <t>Perales, Romina Marlene</t>
  </si>
  <si>
    <t>Rocha, Alejandro Daniel</t>
  </si>
  <si>
    <t>Sanchez, Liliana Vanina</t>
  </si>
  <si>
    <t>Santillan, Paula Florencia</t>
  </si>
  <si>
    <t>Sosa, Jorge Eduardo</t>
  </si>
  <si>
    <t>Vizcarra, Maira Guadalupe</t>
  </si>
  <si>
    <t>Barnichea, Julio Cesar</t>
  </si>
  <si>
    <t>Bottini, Andrea Liset</t>
  </si>
  <si>
    <t>Burgos, Esteban Fernando</t>
  </si>
  <si>
    <t>Cabral, Andrea Paola</t>
  </si>
  <si>
    <t>Calizaya Vocal, Roberto Daniel</t>
  </si>
  <si>
    <t>Calvo, Maria Carolina</t>
  </si>
  <si>
    <t>Costilla, Ivan Roberto</t>
  </si>
  <si>
    <t>Dellamaggiora, Antonella Del Jesus</t>
  </si>
  <si>
    <t>Espinola, Luz Aylen</t>
  </si>
  <si>
    <t>Figueroa Dajir, Constanza Agustina</t>
  </si>
  <si>
    <t>Figueroa, Florencia Agustina</t>
  </si>
  <si>
    <t>Giri, Maria Florencia</t>
  </si>
  <si>
    <t>Gutierrez, Franco Ezequiel</t>
  </si>
  <si>
    <t>Juarez, Lourdes Luciana</t>
  </si>
  <si>
    <t>Kasaeff, Jonathan Ernesto</t>
  </si>
  <si>
    <t>Lencina Benedetti, Betiana Estefania</t>
  </si>
  <si>
    <t>Lobo, Agustina</t>
  </si>
  <si>
    <t>Mamani Gonza, Elizabeth Lorena</t>
  </si>
  <si>
    <t>Mamani Hinojosa, Gabriela Alejandra</t>
  </si>
  <si>
    <t>Navarro, Natalia del Valle</t>
  </si>
  <si>
    <t>Nieva, Malena Beatriz</t>
  </si>
  <si>
    <t>Nieva, Marcos Ariel</t>
  </si>
  <si>
    <t>Pereyra, Romina Alejandra</t>
  </si>
  <si>
    <t>Plaza, Eric Nicolas</t>
  </si>
  <si>
    <t>Ponce, Mirna Elizabeth</t>
  </si>
  <si>
    <t>Salcedo, Cinthia Daniela</t>
  </si>
  <si>
    <t>Signorelli, Luciana Guadalupe</t>
  </si>
  <si>
    <t>Solorzano, Claudio Javier</t>
  </si>
  <si>
    <t>Soria, Santiago Leandro</t>
  </si>
  <si>
    <t>Tobar, Catalina Cristina</t>
  </si>
  <si>
    <t>Toro, Javier Leopoldo</t>
  </si>
  <si>
    <t>Veliz Barrojo, Sergio Ismael</t>
  </si>
  <si>
    <t>Villarreal, Alejandro Esteban</t>
  </si>
  <si>
    <t>Zamorano, Gabriel Matias</t>
  </si>
  <si>
    <t>Pms</t>
  </si>
  <si>
    <t>%Se Cortó Call</t>
  </si>
  <si>
    <t>Chocobar, Marcelo Damian</t>
  </si>
  <si>
    <t>Usabilidad CODI</t>
  </si>
  <si>
    <t>Suma de Ingresa</t>
  </si>
  <si>
    <t>Suma de Seguimiento</t>
  </si>
  <si>
    <t>Recuento de id_monitoring-caseId</t>
  </si>
  <si>
    <t xml:space="preserve">Abregu, Gerardo Emanuel </t>
  </si>
  <si>
    <t xml:space="preserve">Acevedo vilte, Alvaro Lionel </t>
  </si>
  <si>
    <t xml:space="preserve">Acevedo, Cynthia de los Angeles </t>
  </si>
  <si>
    <t xml:space="preserve">Acevedo, Facundo Gabriel </t>
  </si>
  <si>
    <t xml:space="preserve">Acuña, Fabricio Leandro </t>
  </si>
  <si>
    <t xml:space="preserve">Acuña, Gabriela Belen </t>
  </si>
  <si>
    <t xml:space="preserve">Agu, Jose Agustin </t>
  </si>
  <si>
    <t xml:space="preserve">Agüero Akim, Facundo Leandro </t>
  </si>
  <si>
    <t xml:space="preserve">Agüero, Javier Alberto </t>
  </si>
  <si>
    <t xml:space="preserve">Agüero, Lourdes Alejandra </t>
  </si>
  <si>
    <t xml:space="preserve">Aguirre, Andrea Estefanía </t>
  </si>
  <si>
    <t xml:space="preserve">Aguirre, Marcos Antonio </t>
  </si>
  <si>
    <t xml:space="preserve">Alabi, Ivan Gabriel </t>
  </si>
  <si>
    <t xml:space="preserve">Albornoz Criado, Camila </t>
  </si>
  <si>
    <t xml:space="preserve">Albornoz, Cynthia Carina </t>
  </si>
  <si>
    <t xml:space="preserve">ALBORNOZ, MARIA AGUSTINA </t>
  </si>
  <si>
    <t xml:space="preserve">Albornoz, Rodrigo Sebastian </t>
  </si>
  <si>
    <t xml:space="preserve">Alcayaga, Diego José Gerardo </t>
  </si>
  <si>
    <t xml:space="preserve">Alsaad, Jouni </t>
  </si>
  <si>
    <t xml:space="preserve">Alvarado, Carla María José </t>
  </si>
  <si>
    <t xml:space="preserve">Alvarez, Alejandra </t>
  </si>
  <si>
    <t xml:space="preserve">Alvarez, Rocio Jimena </t>
  </si>
  <si>
    <t xml:space="preserve">Alzogaray, Jose Luis </t>
  </si>
  <si>
    <t xml:space="preserve">Amun, Enzo Matias </t>
  </si>
  <si>
    <t xml:space="preserve">andrada, Lucas Sebastian </t>
  </si>
  <si>
    <t xml:space="preserve">Andrada, Sofia </t>
  </si>
  <si>
    <t xml:space="preserve">Andres, Maria Florencia </t>
  </si>
  <si>
    <t xml:space="preserve">Arancibia, Laura Leonor </t>
  </si>
  <si>
    <t xml:space="preserve">Araoz, Florencia Viviana </t>
  </si>
  <si>
    <t xml:space="preserve">Argañaraz, Claudio Marcelo </t>
  </si>
  <si>
    <t xml:space="preserve">Argañaraz, Miguel Tobias </t>
  </si>
  <si>
    <t xml:space="preserve">Argüello, Maria Lourdes </t>
  </si>
  <si>
    <t xml:space="preserve">Arias, César Fernando </t>
  </si>
  <si>
    <t xml:space="preserve">Arias, Ezequiel </t>
  </si>
  <si>
    <t xml:space="preserve">Arias, Jonathan Ricardo </t>
  </si>
  <si>
    <t xml:space="preserve">Aron, Virginia </t>
  </si>
  <si>
    <t xml:space="preserve">Arriazu, Llubynka Irina </t>
  </si>
  <si>
    <t xml:space="preserve">Arrieta, Jessica Florencia </t>
  </si>
  <si>
    <t xml:space="preserve">Arrieta, Rodrigo Ignacio </t>
  </si>
  <si>
    <t xml:space="preserve">Arroyo, Eduardo Emmanuel </t>
  </si>
  <si>
    <t xml:space="preserve">Artaza, Carlos del Jesus </t>
  </si>
  <si>
    <t xml:space="preserve">Asis Andrada, Franco Gonzalo </t>
  </si>
  <si>
    <t xml:space="preserve">Asmet, Patricio </t>
  </si>
  <si>
    <t xml:space="preserve">Avellaneda, Fernando Martin </t>
  </si>
  <si>
    <t xml:space="preserve">Avellaneda, Pablo Hernan </t>
  </si>
  <si>
    <t xml:space="preserve">Avila Villafane, Juan Ignacio </t>
  </si>
  <si>
    <t xml:space="preserve">Avila, Fernanda Beatriz </t>
  </si>
  <si>
    <t xml:space="preserve">Azan, Leonel Yamil </t>
  </si>
  <si>
    <t xml:space="preserve">Baca Alurralde, María Luz </t>
  </si>
  <si>
    <t xml:space="preserve">Bachur, Jose David </t>
  </si>
  <si>
    <t xml:space="preserve">Barragan, Ana Veronica </t>
  </si>
  <si>
    <t xml:space="preserve">Barraza, Mauricio Exequiel </t>
  </si>
  <si>
    <t xml:space="preserve">Barrionuevo, Maricruz </t>
  </si>
  <si>
    <t xml:space="preserve">Barrionuevo, Paula Cecilia </t>
  </si>
  <si>
    <t xml:space="preserve">Barrionuevo, Sergio </t>
  </si>
  <si>
    <t xml:space="preserve">Bazan, Dahiana Maricel </t>
  </si>
  <si>
    <t xml:space="preserve">Bejar, María Lourdes </t>
  </si>
  <si>
    <t xml:space="preserve">Blanco, Natalia Maria del Milagro </t>
  </si>
  <si>
    <t xml:space="preserve">Boassi, Matias Exequiel </t>
  </si>
  <si>
    <t xml:space="preserve">Borges, Gabriel Leonel </t>
  </si>
  <si>
    <t xml:space="preserve">Brandan, Carlos Cristian David </t>
  </si>
  <si>
    <t xml:space="preserve">Bruchmann, Andrea Edith </t>
  </si>
  <si>
    <t xml:space="preserve">Bucci Villarrubia, Celina </t>
  </si>
  <si>
    <t xml:space="preserve">Buenvecino, Paula Maria </t>
  </si>
  <si>
    <t xml:space="preserve">Burgos, Maira Alejandra </t>
  </si>
  <si>
    <t xml:space="preserve">Busnelli, Mario David </t>
  </si>
  <si>
    <t xml:space="preserve">Cabana, Esteban Jose Antonio </t>
  </si>
  <si>
    <t xml:space="preserve">Campero, Emilia Giselle </t>
  </si>
  <si>
    <t xml:space="preserve">Campero, Nahuel </t>
  </si>
  <si>
    <t xml:space="preserve">Campos, Angel Otilio Carmelo </t>
  </si>
  <si>
    <t xml:space="preserve">Campos, Santiago </t>
  </si>
  <si>
    <t xml:space="preserve">Caram Vallejo, Erika Yohana </t>
  </si>
  <si>
    <t xml:space="preserve">Cardozo, Lucio Rolando </t>
  </si>
  <si>
    <t xml:space="preserve">Cardozo, Mariana Belen </t>
  </si>
  <si>
    <t xml:space="preserve">Cardozo, Yessica Gissell </t>
  </si>
  <si>
    <t xml:space="preserve">Carreras, Nancy Luciana </t>
  </si>
  <si>
    <t xml:space="preserve">Carretero, Maria Ester </t>
  </si>
  <si>
    <t xml:space="preserve">Carrillo Badino, Valerio </t>
  </si>
  <si>
    <t xml:space="preserve">Carrizo, Marcos Exequiel </t>
  </si>
  <si>
    <t xml:space="preserve">Castaño Nevado, Ernesto Ricardo </t>
  </si>
  <si>
    <t xml:space="preserve">Castillo, Laura Florencia </t>
  </si>
  <si>
    <t xml:space="preserve">Castro, Jose Jorge </t>
  </si>
  <si>
    <t xml:space="preserve">Catalan, Nicolas Fernando </t>
  </si>
  <si>
    <t xml:space="preserve">Chanampa, Facundo Lionel </t>
  </si>
  <si>
    <t xml:space="preserve">Chasampi, Ezequiel Nicolas </t>
  </si>
  <si>
    <t xml:space="preserve">Chavez, Gustavo Daniel </t>
  </si>
  <si>
    <t xml:space="preserve">Chocobar, Emilia </t>
  </si>
  <si>
    <t xml:space="preserve">Cirici Quiroga, Diego Miguel </t>
  </si>
  <si>
    <t xml:space="preserve">Clessi, Hector Alberto </t>
  </si>
  <si>
    <t xml:space="preserve">Collante, Federico Leonardo </t>
  </si>
  <si>
    <t xml:space="preserve">Collavino, Nicolas </t>
  </si>
  <si>
    <t xml:space="preserve">Concha, Johanna Elizabeth </t>
  </si>
  <si>
    <t xml:space="preserve">Concha, Luciana </t>
  </si>
  <si>
    <t xml:space="preserve">Contrera, Andres Cristian Alfredo </t>
  </si>
  <si>
    <t xml:space="preserve">Copertino, Ivana giselle del Rosario </t>
  </si>
  <si>
    <t xml:space="preserve">Corbalan, Maria Belen </t>
  </si>
  <si>
    <t xml:space="preserve">Cordoba, Abrahan Felix </t>
  </si>
  <si>
    <t xml:space="preserve">Cordoba, Cinthia Roxana </t>
  </si>
  <si>
    <t xml:space="preserve">Cordoba, Maria Belen </t>
  </si>
  <si>
    <t xml:space="preserve">Coronel, Judith Alexandra </t>
  </si>
  <si>
    <t xml:space="preserve">Correa Eicli, Candela </t>
  </si>
  <si>
    <t xml:space="preserve">Cortez, Ramiro Joaquín </t>
  </si>
  <si>
    <t xml:space="preserve">Costilla, Luis Antonio </t>
  </si>
  <si>
    <t xml:space="preserve">Cruz, Alvaro Ruben </t>
  </si>
  <si>
    <t xml:space="preserve">Cruz, Franco Emmanuel </t>
  </si>
  <si>
    <t xml:space="preserve">Cuarteron, Omar Facundo </t>
  </si>
  <si>
    <t xml:space="preserve">Cuellar, Marcos Ivan </t>
  </si>
  <si>
    <t xml:space="preserve">Davalos, Claudia Sofia </t>
  </si>
  <si>
    <t xml:space="preserve">De La Riva, Rodolfo Raul </t>
  </si>
  <si>
    <t xml:space="preserve">De la Vega, Nicolas Ernesto </t>
  </si>
  <si>
    <t xml:space="preserve">Decima, Manuel Gonzalo </t>
  </si>
  <si>
    <t xml:space="preserve">Delgado Pellasio, Sofia Azucena </t>
  </si>
  <si>
    <t xml:space="preserve">Delgado, Carlos Matias de Jesus </t>
  </si>
  <si>
    <t xml:space="preserve">Diaz, Alejandra Elizabeth </t>
  </si>
  <si>
    <t xml:space="preserve">Diaz, Carlos Santiago </t>
  </si>
  <si>
    <t xml:space="preserve">Diaz, Emilio Sebastian </t>
  </si>
  <si>
    <t xml:space="preserve">Diaz, Facundo Leandro </t>
  </si>
  <si>
    <t xml:space="preserve">Diaz, Maria Del Valle </t>
  </si>
  <si>
    <t xml:space="preserve">Diaz, Silvina Evelyn </t>
  </si>
  <si>
    <t xml:space="preserve">Diaz, Victor Jesus </t>
  </si>
  <si>
    <t xml:space="preserve">Dip, Carlos Abel </t>
  </si>
  <si>
    <t xml:space="preserve">Duarte, Walter Ivan </t>
  </si>
  <si>
    <t xml:space="preserve">Duran, Natalia Micaela </t>
  </si>
  <si>
    <t xml:space="preserve">Elias, Federico Agustín </t>
  </si>
  <si>
    <t xml:space="preserve">Escalante, Juan Ignacio </t>
  </si>
  <si>
    <t xml:space="preserve">Escobar Vallejo, Mariano Federico </t>
  </si>
  <si>
    <t xml:space="preserve">Espeche, Lizandro Nahuel </t>
  </si>
  <si>
    <t xml:space="preserve">Estofan, Sol </t>
  </si>
  <si>
    <t xml:space="preserve">Ezquer, Martin Alejandro </t>
  </si>
  <si>
    <t xml:space="preserve">Fara, Cecilia Vanessa </t>
  </si>
  <si>
    <t xml:space="preserve">Farías, Enzo Gabriel </t>
  </si>
  <si>
    <t xml:space="preserve">Fenoglio, Nicolas </t>
  </si>
  <si>
    <t xml:space="preserve">Fernandez, Angel Alfredo </t>
  </si>
  <si>
    <t xml:space="preserve">Fernandez, Elias Emmanuel </t>
  </si>
  <si>
    <t xml:space="preserve">Fernandez, Lucia Alejandra </t>
  </si>
  <si>
    <t xml:space="preserve">Fernandez, Maria de los Angeles </t>
  </si>
  <si>
    <t xml:space="preserve">Ferreyra, Hernan </t>
  </si>
  <si>
    <t xml:space="preserve">Figueroa Carrizo, Gabriel Alberto </t>
  </si>
  <si>
    <t xml:space="preserve">Figueroa Marcos, Franco Agustin </t>
  </si>
  <si>
    <t xml:space="preserve">Figueroa Scapolatempo, Abel Nicolas </t>
  </si>
  <si>
    <t xml:space="preserve">Figueroa, Aquiles Francisco Joel </t>
  </si>
  <si>
    <t xml:space="preserve">Flores, Adriana Denisse </t>
  </si>
  <si>
    <t xml:space="preserve">Flores, Germán Emiliano </t>
  </si>
  <si>
    <t xml:space="preserve">Frias Valdez, Agustina </t>
  </si>
  <si>
    <t xml:space="preserve">Frias, María Cristina </t>
  </si>
  <si>
    <t xml:space="preserve">Fuente, Andrea Micaela </t>
  </si>
  <si>
    <t xml:space="preserve">Funes, Jessica Pamela </t>
  </si>
  <si>
    <t xml:space="preserve">Gallardo, Matias Gaston </t>
  </si>
  <si>
    <t xml:space="preserve">Gambarte, Emiliano </t>
  </si>
  <si>
    <t xml:space="preserve">Gao Moreno, Alejandro Damian </t>
  </si>
  <si>
    <t xml:space="preserve">Garcia Giamarini, Teresita Del Jesus </t>
  </si>
  <si>
    <t xml:space="preserve">Gasparovic Riego, Ezequiel Alejandro </t>
  </si>
  <si>
    <t xml:space="preserve">Gavaisé, María Celeste </t>
  </si>
  <si>
    <t xml:space="preserve">Gazquez, Brenda Roxana </t>
  </si>
  <si>
    <t xml:space="preserve">Gerez, Laura Damiana </t>
  </si>
  <si>
    <t xml:space="preserve">Gimenez Achar, Maria Aracelli </t>
  </si>
  <si>
    <t xml:space="preserve">Gimenez, David Alejandro </t>
  </si>
  <si>
    <t xml:space="preserve">Giugge Failla, Luciana </t>
  </si>
  <si>
    <t xml:space="preserve">Godoy, Emilse Janet </t>
  </si>
  <si>
    <t xml:space="preserve">Godoy, Jose Nicolas </t>
  </si>
  <si>
    <t xml:space="preserve">Godoy, Laura Daniela </t>
  </si>
  <si>
    <t xml:space="preserve">Gomez Renganeschi, Jesus Josemaria </t>
  </si>
  <si>
    <t xml:space="preserve">Gómez Salas, Natalia Celeste </t>
  </si>
  <si>
    <t xml:space="preserve">Gomez, Mario Antonio </t>
  </si>
  <si>
    <t xml:space="preserve">Gomez, Nestor Alfredo </t>
  </si>
  <si>
    <t xml:space="preserve">Gomez, Rodrigo Jesus </t>
  </si>
  <si>
    <t xml:space="preserve">Gonzalez, Celia Jimena </t>
  </si>
  <si>
    <t xml:space="preserve">Gonzalez, Elizabeth </t>
  </si>
  <si>
    <t xml:space="preserve">Gonzalez, Facundo Emiliano </t>
  </si>
  <si>
    <t xml:space="preserve">Gonzalez, Gladys Del Milagro </t>
  </si>
  <si>
    <t xml:space="preserve">Gonzalez, Hernan Jesus </t>
  </si>
  <si>
    <t xml:space="preserve">Gotar, Jorge Leandro </t>
  </si>
  <si>
    <t xml:space="preserve">Gramajo, Candelaria </t>
  </si>
  <si>
    <t xml:space="preserve">Gramajo, Cristian Ismael </t>
  </si>
  <si>
    <t xml:space="preserve">Guanco, Nicolas Fernando Manuel </t>
  </si>
  <si>
    <t xml:space="preserve">Guerra, Juan Luis </t>
  </si>
  <si>
    <t xml:space="preserve">Gutierrez Silva, Fernando </t>
  </si>
  <si>
    <t xml:space="preserve">Guzman, Fabricio </t>
  </si>
  <si>
    <t xml:space="preserve">Heredia, Victor Hugo </t>
  </si>
  <si>
    <t xml:space="preserve">Hernandez, Sabrina Abigail </t>
  </si>
  <si>
    <t xml:space="preserve">Herrera Alvarez, Maximo </t>
  </si>
  <si>
    <t xml:space="preserve">Herrera, Hugo Daniel </t>
  </si>
  <si>
    <t xml:space="preserve">Hillen, Maria Sofia </t>
  </si>
  <si>
    <t xml:space="preserve">Huaco Quiroga, Nahir Estefania </t>
  </si>
  <si>
    <t xml:space="preserve">Ibiris, Bruno Roberto </t>
  </si>
  <si>
    <t xml:space="preserve">Inostroza, Cintia Marina </t>
  </si>
  <si>
    <t xml:space="preserve">Iñigo Andrada, Hector Federico </t>
  </si>
  <si>
    <t xml:space="preserve">Iñigo, Ana Sofia </t>
  </si>
  <si>
    <t xml:space="preserve">Issa Osman, Camila </t>
  </si>
  <si>
    <t xml:space="preserve">Jerez, Ismael Franco </t>
  </si>
  <si>
    <t xml:space="preserve">Jerez, Julieta Carolina </t>
  </si>
  <si>
    <t xml:space="preserve">Jerez, Luciano Nicolas </t>
  </si>
  <si>
    <t xml:space="preserve">Jerez, Thomas </t>
  </si>
  <si>
    <t xml:space="preserve">Jimenez, Gloria Elizabeth </t>
  </si>
  <si>
    <t xml:space="preserve">Jotar, Maximiliano Alberto </t>
  </si>
  <si>
    <t xml:space="preserve">Juarez, Daniel Esteban </t>
  </si>
  <si>
    <t xml:space="preserve">Juarez, Julio Sebastian </t>
  </si>
  <si>
    <t xml:space="preserve">Juri, Gabriel </t>
  </si>
  <si>
    <t xml:space="preserve">Kempa, Vanesa Amanda </t>
  </si>
  <si>
    <t xml:space="preserve">Lagiglia, Damaris </t>
  </si>
  <si>
    <t xml:space="preserve">Lamas, Felix Eloy </t>
  </si>
  <si>
    <t xml:space="preserve">Lara, Diego Gustavo </t>
  </si>
  <si>
    <t xml:space="preserve">Larrahona Morales, Laura Melanie </t>
  </si>
  <si>
    <t xml:space="preserve">Lastra, Eduardo </t>
  </si>
  <si>
    <t xml:space="preserve">Leal, Eduardo Nicolas </t>
  </si>
  <si>
    <t xml:space="preserve">Leguizamon, Maria Eliana </t>
  </si>
  <si>
    <t xml:space="preserve">Leguizamon, Mirta Viviana </t>
  </si>
  <si>
    <t xml:space="preserve">Lescano Sinkovec, Giuliana Guadalupe </t>
  </si>
  <si>
    <t xml:space="preserve">Lescano, Miguel Angel </t>
  </si>
  <si>
    <t xml:space="preserve">Lima, Maximiliano Ezequiel </t>
  </si>
  <si>
    <t xml:space="preserve">Lizarraga, Agustin Eduardo </t>
  </si>
  <si>
    <t xml:space="preserve">Llampa, Juan Carlos </t>
  </si>
  <si>
    <t xml:space="preserve">Llorian, Melisa Elizabeth Del Valle </t>
  </si>
  <si>
    <t xml:space="preserve">Lobo, Maia </t>
  </si>
  <si>
    <t xml:space="preserve">Lopez Cejas, Marco Antiliano </t>
  </si>
  <si>
    <t xml:space="preserve">Lopez Medina, Romina Del Milagro </t>
  </si>
  <si>
    <t xml:space="preserve">López, Jorgelina </t>
  </si>
  <si>
    <t xml:space="preserve">Lopez, Mayra Alejandra </t>
  </si>
  <si>
    <t xml:space="preserve">López, Rocío paola </t>
  </si>
  <si>
    <t xml:space="preserve">Lopez, Silvio Pantaleon </t>
  </si>
  <si>
    <t xml:space="preserve">Lopolito, Mirna Yanina </t>
  </si>
  <si>
    <t xml:space="preserve">Ludueña, Lourdes Denise </t>
  </si>
  <si>
    <t xml:space="preserve">Luna Guiscafre, Juan Jose </t>
  </si>
  <si>
    <t xml:space="preserve">Luna, Alejandro Nicolas </t>
  </si>
  <si>
    <t xml:space="preserve">Luna, Daiana Macarena </t>
  </si>
  <si>
    <t xml:space="preserve">Luna, Juan Gabriel </t>
  </si>
  <si>
    <t xml:space="preserve">Maciel, Anabella Melissa </t>
  </si>
  <si>
    <t xml:space="preserve">Magno, Cristian Germán </t>
  </si>
  <si>
    <t xml:space="preserve">Maihua, Alan Maximiliano </t>
  </si>
  <si>
    <t xml:space="preserve">Mana, Angel David </t>
  </si>
  <si>
    <t xml:space="preserve">Mancilla Huaita, Bruno David </t>
  </si>
  <si>
    <t xml:space="preserve">Mansilla, Rebeca Daniela </t>
  </si>
  <si>
    <t xml:space="preserve">Martinez, Alexia Tamhara </t>
  </si>
  <si>
    <t xml:space="preserve">Martinez, Ricardo Francisco </t>
  </si>
  <si>
    <t xml:space="preserve">Martinez, Walter </t>
  </si>
  <si>
    <t xml:space="preserve">Mattiacci, Daniel Alejandro </t>
  </si>
  <si>
    <t xml:space="preserve">Mayorga, Hernan Anibal </t>
  </si>
  <si>
    <t xml:space="preserve">Medina, Dario Sebastian </t>
  </si>
  <si>
    <t xml:space="preserve">Medina, Emanuel Jesús </t>
  </si>
  <si>
    <t xml:space="preserve">Medina, Rodrigo Rafael </t>
  </si>
  <si>
    <t xml:space="preserve">Medina, Sandra Daniela </t>
  </si>
  <si>
    <t xml:space="preserve">Mega, Maria Virginia </t>
  </si>
  <si>
    <t xml:space="preserve">Meija, Antonio Javier </t>
  </si>
  <si>
    <t xml:space="preserve">Mendoza, Federico Alejandro </t>
  </si>
  <si>
    <t xml:space="preserve">Miranda, Eduardo Javier </t>
  </si>
  <si>
    <t xml:space="preserve">Molina, Axel Agustin </t>
  </si>
  <si>
    <t xml:space="preserve">Montoro, Miguel Ángel </t>
  </si>
  <si>
    <t xml:space="preserve">Morales, Graciela Florencia </t>
  </si>
  <si>
    <t xml:space="preserve">Morales, Ramon Tristan </t>
  </si>
  <si>
    <t xml:space="preserve">Moreno Gonzalez, Tamara Macarena </t>
  </si>
  <si>
    <t xml:space="preserve">Moreno, Carlos Gabriel </t>
  </si>
  <si>
    <t xml:space="preserve">Muñoz Arrieta, Paulina </t>
  </si>
  <si>
    <t xml:space="preserve">Nacusse, Abel Mauricio </t>
  </si>
  <si>
    <t xml:space="preserve">Nanni, Cristian Gabriel </t>
  </si>
  <si>
    <t xml:space="preserve">Naranjo, Maximiliano Oscar </t>
  </si>
  <si>
    <t xml:space="preserve">Navarro, Flavio Alexis </t>
  </si>
  <si>
    <t xml:space="preserve">Navarro, Gustavo Octavio </t>
  </si>
  <si>
    <t xml:space="preserve">Navarro, Ruth Ailen </t>
  </si>
  <si>
    <t xml:space="preserve">Nicastro Torres, Bruno Facundo </t>
  </si>
  <si>
    <t xml:space="preserve">Niensen Hillen, Ezequiel Alfredo </t>
  </si>
  <si>
    <t xml:space="preserve">Nieto, Nelson Ezequiel </t>
  </si>
  <si>
    <t xml:space="preserve">Nieva, Alejandra Belen </t>
  </si>
  <si>
    <t xml:space="preserve">Nieva, Lourdes Carolina </t>
  </si>
  <si>
    <t xml:space="preserve">Nieva, Sebastian Dario </t>
  </si>
  <si>
    <t xml:space="preserve">Norry, Héctor Antonio </t>
  </si>
  <si>
    <t xml:space="preserve">Nunez, Luana Jimena </t>
  </si>
  <si>
    <t xml:space="preserve">Nuñez, Luis Manuel </t>
  </si>
  <si>
    <t xml:space="preserve">Ojeda Caliuolo, Miguel Angel </t>
  </si>
  <si>
    <t xml:space="preserve">Ojeda, Mauricio David </t>
  </si>
  <si>
    <t xml:space="preserve">Olivera Macias, Nahir Ianina </t>
  </si>
  <si>
    <t xml:space="preserve">Olivera, Ivana Carolina </t>
  </si>
  <si>
    <t xml:space="preserve">Ontiveros, Florencia Micaela </t>
  </si>
  <si>
    <t xml:space="preserve">Orellana, Gabriela Elena </t>
  </si>
  <si>
    <t xml:space="preserve">Orellana, Javier Hector </t>
  </si>
  <si>
    <t xml:space="preserve">Ortega, Pablo Matias </t>
  </si>
  <si>
    <t xml:space="preserve">Pacheco, Carlos Cesar Martin </t>
  </si>
  <si>
    <t xml:space="preserve">Pacheco, Daniel Eduardo </t>
  </si>
  <si>
    <t xml:space="preserve">Paez Navarro, Hernan Leonardo </t>
  </si>
  <si>
    <t xml:space="preserve">Palma, Jonathan Emanuel </t>
  </si>
  <si>
    <t xml:space="preserve">Pavon, Rodrigo Daniel </t>
  </si>
  <si>
    <t xml:space="preserve">Paz Vega, Marcos Rodrigo </t>
  </si>
  <si>
    <t xml:space="preserve">Paz, Fabio Gabriel </t>
  </si>
  <si>
    <t xml:space="preserve">Paz, Jessica Romina </t>
  </si>
  <si>
    <t xml:space="preserve">Paz, Luciana </t>
  </si>
  <si>
    <t xml:space="preserve">Paz, Marcos Anibal </t>
  </si>
  <si>
    <t xml:space="preserve">Pedraza, Rosario Agustina </t>
  </si>
  <si>
    <t xml:space="preserve">Peralta, Amina Rocio </t>
  </si>
  <si>
    <t xml:space="preserve">Peralta, Roxana Gabriela </t>
  </si>
  <si>
    <t xml:space="preserve">Pereira Romero, Pablo Gaston </t>
  </si>
  <si>
    <t xml:space="preserve">Pereyra Sal, Ariel Edgardo </t>
  </si>
  <si>
    <t xml:space="preserve">Pereyra, Joaquin Matias </t>
  </si>
  <si>
    <t xml:space="preserve">Pereyra, Jose Emmanuel </t>
  </si>
  <si>
    <t xml:space="preserve">Pereyra, Maria Cecilia </t>
  </si>
  <si>
    <t xml:space="preserve">Perez Nader, Jorge Elias </t>
  </si>
  <si>
    <t xml:space="preserve">Perez, Ana Mariela </t>
  </si>
  <si>
    <t xml:space="preserve">Perez, Facundo javier </t>
  </si>
  <si>
    <t xml:space="preserve">Perez, Ingrid Abigail </t>
  </si>
  <si>
    <t xml:space="preserve">Perez, Jesus Martin </t>
  </si>
  <si>
    <t xml:space="preserve">Piedrahita, Jorge Daniel </t>
  </si>
  <si>
    <t xml:space="preserve">Pimentel, Facundo Nicolas </t>
  </si>
  <si>
    <t xml:space="preserve">Pirini, Erica Gisela </t>
  </si>
  <si>
    <t xml:space="preserve">Plaza, Oscar Antonio </t>
  </si>
  <si>
    <t xml:space="preserve">Ponce, Alex Tobias </t>
  </si>
  <si>
    <t xml:space="preserve">Ponce, Luz Maria Daniela </t>
  </si>
  <si>
    <t xml:space="preserve">Prado, Alvaro Oscar </t>
  </si>
  <si>
    <t xml:space="preserve">PRADO, CAMILA </t>
  </si>
  <si>
    <t xml:space="preserve">Puerta, Luis Ricardo </t>
  </si>
  <si>
    <t xml:space="preserve">Pulita, Cintia Carolina </t>
  </si>
  <si>
    <t xml:space="preserve">Quinteros, Sergio Samuel </t>
  </si>
  <si>
    <t xml:space="preserve">Quispe Valdiglesias, Jessica Guadalupe </t>
  </si>
  <si>
    <t xml:space="preserve">Ramirez, Anibal Ivan </t>
  </si>
  <si>
    <t xml:space="preserve">Richard, Guillermo </t>
  </si>
  <si>
    <t xml:space="preserve">Rios, Maria Fernanda </t>
  </si>
  <si>
    <t xml:space="preserve">Risso, Andres Rafael </t>
  </si>
  <si>
    <t xml:space="preserve">Robles, Daiana Alexandra </t>
  </si>
  <si>
    <t xml:space="preserve">Robra, Simon Andres </t>
  </si>
  <si>
    <t xml:space="preserve">Rodríguez Lombardo, María Agostina </t>
  </si>
  <si>
    <t xml:space="preserve">Rodriguez, Jose Luis </t>
  </si>
  <si>
    <t xml:space="preserve">Rodriguez, Laura Elizabeth </t>
  </si>
  <si>
    <t xml:space="preserve">Rodriguez, Maria Paola </t>
  </si>
  <si>
    <t xml:space="preserve">Rojas, Hanna Liz Candela </t>
  </si>
  <si>
    <t xml:space="preserve">Romano, Alfredo Matias </t>
  </si>
  <si>
    <t xml:space="preserve">Romano, Jonathan Jose Roberto </t>
  </si>
  <si>
    <t xml:space="preserve">Romano, Sara Lia </t>
  </si>
  <si>
    <t xml:space="preserve">Romero Seco, Eduardo Exequiel </t>
  </si>
  <si>
    <t xml:space="preserve">Ros, Leonel Hernan </t>
  </si>
  <si>
    <t xml:space="preserve">RUIZ HUIDOBRO, FELICITAS </t>
  </si>
  <si>
    <t xml:space="preserve">Ruiz, Belen Contanza </t>
  </si>
  <si>
    <t xml:space="preserve">Ruiz, Facundo </t>
  </si>
  <si>
    <t xml:space="preserve">Ruiz, Gabriel Eduardo </t>
  </si>
  <si>
    <t xml:space="preserve">Ruiz, Leonel Dario </t>
  </si>
  <si>
    <t xml:space="preserve">Ruiz, Priscila Jazmin </t>
  </si>
  <si>
    <t xml:space="preserve">Ruiz, Roberto </t>
  </si>
  <si>
    <t xml:space="preserve">Salas, Nicolas Alberto </t>
  </si>
  <si>
    <t xml:space="preserve">Salazar, Juan Marcelo </t>
  </si>
  <si>
    <t xml:space="preserve">Salica Cordoba, Rolando Emmanuel </t>
  </si>
  <si>
    <t xml:space="preserve">Salim, Jimena Agostina </t>
  </si>
  <si>
    <t xml:space="preserve">Salomon Posleman, Nassim Mohamed </t>
  </si>
  <si>
    <t xml:space="preserve">Salomon, Gabriela Eugenia </t>
  </si>
  <si>
    <t xml:space="preserve">Sanchez Arancibia, Sol Florencia </t>
  </si>
  <si>
    <t xml:space="preserve">Sanchez, Solana Agustina </t>
  </si>
  <si>
    <t xml:space="preserve">Sandoval, Gabriela Elizabeth </t>
  </si>
  <si>
    <t xml:space="preserve">Sandoval, Silvio Silvestre </t>
  </si>
  <si>
    <t xml:space="preserve">Seco, Luis Gustavo </t>
  </si>
  <si>
    <t xml:space="preserve">Serruto, Azul Nahir </t>
  </si>
  <si>
    <t xml:space="preserve">Sinchicay Schmidt, Jose Federico </t>
  </si>
  <si>
    <t xml:space="preserve">Soraire, Luis Alexander </t>
  </si>
  <si>
    <t xml:space="preserve">Soria, Florencia Analy </t>
  </si>
  <si>
    <t xml:space="preserve">Soria, Jesus Guillermo </t>
  </si>
  <si>
    <t xml:space="preserve">Soria, Santiago Leandro </t>
  </si>
  <si>
    <t xml:space="preserve">Sosa, Anabella Celeste </t>
  </si>
  <si>
    <t xml:space="preserve">Sosa, Jorge Eduardo </t>
  </si>
  <si>
    <t xml:space="preserve">Sosa, Matias Enrique </t>
  </si>
  <si>
    <t xml:space="preserve">Soto, Juan Cruz </t>
  </si>
  <si>
    <t xml:space="preserve">Suarez Diaz, Marcela Noemi </t>
  </si>
  <si>
    <t xml:space="preserve">Suarez, Cristian David </t>
  </si>
  <si>
    <t xml:space="preserve">Suarez, Graciela Angelica del Carmen </t>
  </si>
  <si>
    <t xml:space="preserve">Taberna, Daniel Alejandro </t>
  </si>
  <si>
    <t xml:space="preserve">Talassino, Valentina Natalia </t>
  </si>
  <si>
    <t xml:space="preserve">Tapia, Nicolás Maximiliano Angel </t>
  </si>
  <si>
    <t xml:space="preserve">Terribile, Bruno Paolo </t>
  </si>
  <si>
    <t xml:space="preserve">Tevez Lemos, Christopher Leonel </t>
  </si>
  <si>
    <t xml:space="preserve">Toledo Puertas, Pablo Alejandro </t>
  </si>
  <si>
    <t xml:space="preserve">Toledo, Cynthia del Valle </t>
  </si>
  <si>
    <t xml:space="preserve">Torres, Carlos Exequiel </t>
  </si>
  <si>
    <t xml:space="preserve">Torres, Gabriel Alejandro </t>
  </si>
  <si>
    <t xml:space="preserve">Torres, Juan Manuel </t>
  </si>
  <si>
    <t xml:space="preserve">Toscano, Enzo Rodrigo </t>
  </si>
  <si>
    <t xml:space="preserve">Tula, Joel Jonatan </t>
  </si>
  <si>
    <t xml:space="preserve">Urday Quiroga, Ivan </t>
  </si>
  <si>
    <t xml:space="preserve">Vaca, Carla Elizabeth </t>
  </si>
  <si>
    <t xml:space="preserve">Valdez, Maira Fatima </t>
  </si>
  <si>
    <t xml:space="preserve">Vallejo, Maria Romina </t>
  </si>
  <si>
    <t xml:space="preserve">Valoy, Augusto German </t>
  </si>
  <si>
    <t xml:space="preserve">Vazquez, Franco Leandro </t>
  </si>
  <si>
    <t xml:space="preserve">Velazquez, Nicolas Guillermo </t>
  </si>
  <si>
    <t xml:space="preserve">Veliz, Gustavo David </t>
  </si>
  <si>
    <t xml:space="preserve">Vergara, Leandro Alfredo </t>
  </si>
  <si>
    <t xml:space="preserve">Vergara, Veronica Giselle </t>
  </si>
  <si>
    <t xml:space="preserve">Vilanova, Brenda Luciana </t>
  </si>
  <si>
    <t xml:space="preserve">Villa Veliz, Karem Denise </t>
  </si>
  <si>
    <t xml:space="preserve">Villafañe Ramos, Carla Vanesa </t>
  </si>
  <si>
    <t xml:space="preserve">Villafañe, Maria Constanza </t>
  </si>
  <si>
    <t xml:space="preserve">Villagra, Daniel Sebastian </t>
  </si>
  <si>
    <t xml:space="preserve">Villarreal, Facundo </t>
  </si>
  <si>
    <t xml:space="preserve">Villarruel Carrales, Luis German Gabriel </t>
  </si>
  <si>
    <t xml:space="preserve">White, Florencia </t>
  </si>
  <si>
    <t xml:space="preserve">Yapura, Felix Ezequiel </t>
  </si>
  <si>
    <t xml:space="preserve">Yurquina, Matias Exequiel </t>
  </si>
  <si>
    <t xml:space="preserve">Zapana, Nestor Adrian </t>
  </si>
  <si>
    <t xml:space="preserve">Zarate, Fernando Sebastian </t>
  </si>
  <si>
    <t xml:space="preserve">Zeballos, Lucas </t>
  </si>
  <si>
    <t xml:space="preserve">Zelarayan, Fernando Nicolas </t>
  </si>
  <si>
    <t xml:space="preserve">Zelaya, Emiliano </t>
  </si>
  <si>
    <t xml:space="preserve">Zerda, Claudia Alejandra </t>
  </si>
  <si>
    <t xml:space="preserve">Zilman, Lucas </t>
  </si>
  <si>
    <t xml:space="preserve">Zorrilla Barrientos, Virginia Noemi </t>
  </si>
  <si>
    <t xml:space="preserve">Zuniga, Mara Sofia </t>
  </si>
  <si>
    <t xml:space="preserve">Zurita, Marcelo Josue </t>
  </si>
  <si>
    <t>Supervisor/a</t>
  </si>
  <si>
    <t>Empleado</t>
  </si>
  <si>
    <t>% Detractores</t>
  </si>
  <si>
    <t>% Neutros</t>
  </si>
  <si>
    <t>% Promotores</t>
  </si>
  <si>
    <t>Suma de Q NPS</t>
  </si>
  <si>
    <t>% NPS</t>
  </si>
  <si>
    <t>% Resolucion</t>
  </si>
  <si>
    <t>Accm</t>
  </si>
  <si>
    <t>Suma de Llamadas</t>
  </si>
  <si>
    <t>Suma de FCR24</t>
  </si>
  <si>
    <t>%FCR24</t>
  </si>
  <si>
    <t>Suma de Rellamados</t>
  </si>
  <si>
    <t>Alzogaray, Jose Luis</t>
  </si>
  <si>
    <t>Angel Tapia, Nicolas Maximiliano</t>
  </si>
  <si>
    <t>Bucci Villarrubia, Natalia Celina</t>
  </si>
  <si>
    <t>Corbalan, Maria Belen</t>
  </si>
  <si>
    <t>Figueroa, Marcos Franco Agustin</t>
  </si>
  <si>
    <t>Gonzalez Montanes, Mariana</t>
  </si>
  <si>
    <t>Lastra, Daniel Eduardo</t>
  </si>
  <si>
    <t>Niensen Hillen, Ezequiel  Alfredo</t>
  </si>
  <si>
    <t>Passo, Daniel</t>
  </si>
  <si>
    <t>Paz, Marcos Anibal</t>
  </si>
  <si>
    <t>Rodriguez, Jose Emanuel</t>
  </si>
  <si>
    <t>Soto, Eduardo Alfredo</t>
  </si>
  <si>
    <t>Vazquez, Franco Leandro</t>
  </si>
  <si>
    <t>Atendidas</t>
  </si>
  <si>
    <t>%Aux</t>
  </si>
  <si>
    <t>acw_</t>
  </si>
  <si>
    <t>Hold_</t>
  </si>
  <si>
    <t>Talk</t>
  </si>
  <si>
    <t>Suma de CvLlamSalientes</t>
  </si>
  <si>
    <t>Abrahan, Brahian Luis</t>
  </si>
  <si>
    <t>Acevedo Vilte, Alvaro Lionel</t>
  </si>
  <si>
    <t>Albornoz, Maria Agustina</t>
  </si>
  <si>
    <t>Altamiranda, Luis Bueno</t>
  </si>
  <si>
    <t>Alvarez, Matias Daniel</t>
  </si>
  <si>
    <t>Alvarez, Rodrigo Alejandro</t>
  </si>
  <si>
    <t>Andrada, Lucas Sebastian</t>
  </si>
  <si>
    <t>Añón, Gonzalo</t>
  </si>
  <si>
    <t>Arancibia, Luisina</t>
  </si>
  <si>
    <t>Balderrama, Lucas</t>
  </si>
  <si>
    <t>Ball, Leandro German</t>
  </si>
  <si>
    <t>Barraza, Maria Lucia</t>
  </si>
  <si>
    <t>Barrionuevo, Franco Marcelo</t>
  </si>
  <si>
    <t>Barros Sosa, Maximo Agustin</t>
  </si>
  <si>
    <t>Bazan, Gisella Natalia</t>
  </si>
  <si>
    <t>Cáceres Espín, Mauricio Adolfo</t>
  </si>
  <si>
    <t>Cajal, Fernanda Valeria</t>
  </si>
  <si>
    <t>Cancino, Eduardo Emanuel</t>
  </si>
  <si>
    <t>Canelada, Matías Benjamín</t>
  </si>
  <si>
    <t>Castillo Aguirre, Ivan Gonzalo</t>
  </si>
  <si>
    <t>Cena, Martin Gabriel</t>
  </si>
  <si>
    <t>Centeno, Ignacio David</t>
  </si>
  <si>
    <t>Chavez, Diego Hernán</t>
  </si>
  <si>
    <t>Cisneros, Daniel Alberto</t>
  </si>
  <si>
    <t>Diaz Guzman, Juan David</t>
  </si>
  <si>
    <t>Diaz, Franco Daniel</t>
  </si>
  <si>
    <t>Elias, Mario Nassahel</t>
  </si>
  <si>
    <t>Eljatib, Hafez Andres</t>
  </si>
  <si>
    <t>Fernandez, Franco Augusto</t>
  </si>
  <si>
    <t>Ferreira, Lourdes Maria Celeste</t>
  </si>
  <si>
    <t>Figueroa, Facundo Tomas</t>
  </si>
  <si>
    <t>Flores, Emmanuel Eduardo</t>
  </si>
  <si>
    <t>Flores, Jose Maria</t>
  </si>
  <si>
    <t>Frías Valdez, Esteban</t>
  </si>
  <si>
    <t>Garcia, Javier Ernesto</t>
  </si>
  <si>
    <t>Gareca, Andrea Soledad</t>
  </si>
  <si>
    <t>Gerez, Santiago Nahuel</t>
  </si>
  <si>
    <t>Gomez, Gonzalo Exequiel</t>
  </si>
  <si>
    <t>Gómez, Rodrigo Sebastián</t>
  </si>
  <si>
    <t>Gonzalez De Marco, Malena del Carmen</t>
  </si>
  <si>
    <t>Gonzalez, Elizabeth</t>
  </si>
  <si>
    <t>Gutiérrez Nuñez, Martin Lázaro</t>
  </si>
  <si>
    <t>Gutierrez, Marcelo Agustín</t>
  </si>
  <si>
    <t>Herrera Bornes, Valentina</t>
  </si>
  <si>
    <t>Herrera Carmona, Enzo Bernando</t>
  </si>
  <si>
    <t>Herrera, Lautaro Agustín</t>
  </si>
  <si>
    <t>Hollenstein, Franco David</t>
  </si>
  <si>
    <t>Jimenez, Julian Eduardo</t>
  </si>
  <si>
    <t>Leguizamon Ocaranza, Maria Jose</t>
  </si>
  <si>
    <t>Leiva, Luis Gabriel</t>
  </si>
  <si>
    <t>Lencina Boente, florencia lucia</t>
  </si>
  <si>
    <t>Lopez, Lucas</t>
  </si>
  <si>
    <t>Maidana Nerio, Ricardo Emanuel</t>
  </si>
  <si>
    <t>Mancilla Huaita, Abigail Fernanda</t>
  </si>
  <si>
    <t>Mata, Maria Carolina</t>
  </si>
  <si>
    <t>Medina, Christian Angel Fransisco</t>
  </si>
  <si>
    <t>Molina, Aldana</t>
  </si>
  <si>
    <t>Monroy, Carlos Antonio</t>
  </si>
  <si>
    <t>Montenegro, Maria de los Angeles</t>
  </si>
  <si>
    <t>Morales, Fernanda Lorena Estefanía</t>
  </si>
  <si>
    <t>Muro, Carlos Hernán Enrique</t>
  </si>
  <si>
    <t>Navarro, Ezequiel Mateo</t>
  </si>
  <si>
    <t>Nieto, Lucas Ruben</t>
  </si>
  <si>
    <t>Nieva Jaljal, Brandon Yael</t>
  </si>
  <si>
    <t>Nieva, Enrique Antonio</t>
  </si>
  <si>
    <t>Norniella, Yamila Lucia</t>
  </si>
  <si>
    <t>Nour, Antonio</t>
  </si>
  <si>
    <t>Nuñez, Mauricio Leonel</t>
  </si>
  <si>
    <t>Paz, Paula Alejandra</t>
  </si>
  <si>
    <t>Pereyra, Franco Matias</t>
  </si>
  <si>
    <t>Prado, Camila</t>
  </si>
  <si>
    <t>Quiroga, Isaias Nahuel</t>
  </si>
  <si>
    <t>Reinoso, Tomas Alejandro</t>
  </si>
  <si>
    <t>Robles, Juan Pablo</t>
  </si>
  <si>
    <t>Roldan, Pablo Gabriel</t>
  </si>
  <si>
    <t>Sáenz, Ana Paula</t>
  </si>
  <si>
    <t>San Felipe, Gonzalo</t>
  </si>
  <si>
    <t>Santos, Patricio</t>
  </si>
  <si>
    <t>Velazquez Suarez, Mariano</t>
  </si>
  <si>
    <t>Villagra, Carlos Javier</t>
  </si>
  <si>
    <t>Zambrana, Marcos</t>
  </si>
  <si>
    <t>Zapana, Romina Noelia</t>
  </si>
  <si>
    <t>PM</t>
  </si>
  <si>
    <t>Suma de #calls</t>
  </si>
  <si>
    <t>Vtas Brutas</t>
  </si>
  <si>
    <t>%Act Com B</t>
  </si>
  <si>
    <t>Vtas Netas</t>
  </si>
  <si>
    <t>%Act Com N</t>
  </si>
  <si>
    <t>ATN</t>
  </si>
  <si>
    <t>%TRF</t>
  </si>
  <si>
    <t>TRF Customer</t>
  </si>
  <si>
    <t>%TRF Customer</t>
  </si>
  <si>
    <t>TRF Customer Ot</t>
  </si>
  <si>
    <t>%TRF Customer Otro</t>
  </si>
  <si>
    <t>TRF Isla</t>
  </si>
  <si>
    <t>%TRF Isla Online</t>
  </si>
  <si>
    <t>TRF Otros</t>
  </si>
  <si>
    <t>%TRF Otros</t>
  </si>
  <si>
    <t>TRF reten</t>
  </si>
  <si>
    <t>%TRF Reten</t>
  </si>
  <si>
    <t>TRF Soporte</t>
  </si>
  <si>
    <t>%TRF Soporte</t>
  </si>
  <si>
    <t>TRF Ventas</t>
  </si>
  <si>
    <t>%TRF Ventas</t>
  </si>
  <si>
    <t>Nieva Lopez, Rodolfo Maximiliano</t>
  </si>
  <si>
    <t>Quinteros, Lionel</t>
  </si>
  <si>
    <t>Valdiviezo, Julian Solano</t>
  </si>
  <si>
    <t>Balbuena Atar, Dante Gabriel</t>
  </si>
  <si>
    <t>Lopez, Martin Alberto</t>
  </si>
  <si>
    <t>Visuara, Pamela Elizabeth</t>
  </si>
  <si>
    <t>Elias, Juan Martin</t>
  </si>
  <si>
    <t>Goncebat, José Manuel del Valle</t>
  </si>
  <si>
    <t/>
  </si>
  <si>
    <t>Acosta Orellana, Mathias Benjamin</t>
  </si>
  <si>
    <t>Acosta, Karen Micaela</t>
  </si>
  <si>
    <t>Aguero, Camila Noel</t>
  </si>
  <si>
    <t>Aguilera, Sonia Elizabeth</t>
  </si>
  <si>
    <t>Aguirre, Gabriela Carolina</t>
  </si>
  <si>
    <t>Aira, Pablo Sebastian</t>
  </si>
  <si>
    <t>Alderete, Alan Edison</t>
  </si>
  <si>
    <t>Alvarez, Agustin</t>
  </si>
  <si>
    <t>Alvarez, Jessica Elizabeth</t>
  </si>
  <si>
    <t>Amayo, Analia Del Carmen</t>
  </si>
  <si>
    <t>Araoz, Maria Fernanda</t>
  </si>
  <si>
    <t>Araujo, Ivana Noelia</t>
  </si>
  <si>
    <t>Argañaraz, Pablo Francisco</t>
  </si>
  <si>
    <t>Arreguez, Rodrigo Antonio</t>
  </si>
  <si>
    <t>Avila, Cinthia Janeth</t>
  </si>
  <si>
    <t>Bajinay, Raquel Beatriz</t>
  </si>
  <si>
    <t>Beltran, Yessica Emilse</t>
  </si>
  <si>
    <t>Beruel Mucci, Cecilia Beatriz</t>
  </si>
  <si>
    <t>Boscarino, Luciano Matias</t>
  </si>
  <si>
    <t>Brito, Silvia Analia</t>
  </si>
  <si>
    <t>Carranza, Abel Maximiliano</t>
  </si>
  <si>
    <t>Carreras, Laura Veronica</t>
  </si>
  <si>
    <t>Carrizo, Marta Sabrina</t>
  </si>
  <si>
    <t>Castaño, Alejandra Marina</t>
  </si>
  <si>
    <t>Civetta, Constanza</t>
  </si>
  <si>
    <t>Cocha, Nancy Soledad</t>
  </si>
  <si>
    <t>Contrera, Maria Valentina</t>
  </si>
  <si>
    <t>Correa Lizondo, Maria Constanza</t>
  </si>
  <si>
    <t>Cruzado, Bruno Daniel</t>
  </si>
  <si>
    <t>Cuevas, Florencia</t>
  </si>
  <si>
    <t>Denis, Natalia Micaela</t>
  </si>
  <si>
    <t>Fernandez, Emilce Natalia</t>
  </si>
  <si>
    <t>Figueroa, Mariana</t>
  </si>
  <si>
    <t>Flores, Mariela Ivana</t>
  </si>
  <si>
    <t>Galarza, Ana Florencia</t>
  </si>
  <si>
    <t>Gallardo, César Nicolás</t>
  </si>
  <si>
    <t>Garcia, Gabriela Beatriz</t>
  </si>
  <si>
    <t>Garcia, Juan Carlos</t>
  </si>
  <si>
    <t>Gil, Selva Noelia</t>
  </si>
  <si>
    <t>Gimenez, Johana Yanel</t>
  </si>
  <si>
    <t>Grimalde, Lourdes Belen</t>
  </si>
  <si>
    <t>Guerrero, Andrea Roxana</t>
  </si>
  <si>
    <t>Guzman, Maximiliano</t>
  </si>
  <si>
    <t>Hernandez, Maria Pia</t>
  </si>
  <si>
    <t>Ibáñez, Juan</t>
  </si>
  <si>
    <t>Ibarra, Marina Soledad</t>
  </si>
  <si>
    <t>Jimenez, Juan Jose</t>
  </si>
  <si>
    <t>Julian, Julieta</t>
  </si>
  <si>
    <t>Lagiglia, Maria Veronica</t>
  </si>
  <si>
    <t>Latina, Gaspar Gerardo</t>
  </si>
  <si>
    <t>Lesta, Noelia Estefania</t>
  </si>
  <si>
    <t>Lizarraga, Yanina Anabel</t>
  </si>
  <si>
    <t>Lobo, Erika Elena</t>
  </si>
  <si>
    <t>López Gutiérrez, Judith del Carmen</t>
  </si>
  <si>
    <t>Lopez, Erika Silvana</t>
  </si>
  <si>
    <t>Luna, Juana Gregoria</t>
  </si>
  <si>
    <t>Marchant, Hugo Alfredo</t>
  </si>
  <si>
    <t>Martínez, Mariano David</t>
  </si>
  <si>
    <t>Medina, Candela</t>
  </si>
  <si>
    <t>Mocsary Acevedo, Carlos Maria</t>
  </si>
  <si>
    <t>Molina, Juan Jose</t>
  </si>
  <si>
    <t>Molina, Samuel Alejandro</t>
  </si>
  <si>
    <t>Montoya, Valeria Marina</t>
  </si>
  <si>
    <t>Morel Varela, Maria Cecilia</t>
  </si>
  <si>
    <t>Moreno, Antonella Guadalupe</t>
  </si>
  <si>
    <t>Morlas, Andrea Melisa</t>
  </si>
  <si>
    <t>Moya, Sol Sabrina</t>
  </si>
  <si>
    <t>Muñoz Coronel, Camila Giselle</t>
  </si>
  <si>
    <t>Nieto Gramajo, Milagros</t>
  </si>
  <si>
    <t>Olima, Pablo</t>
  </si>
  <si>
    <t>Orellana, Camila Agustina</t>
  </si>
  <si>
    <t>Ortega, Debora Magali</t>
  </si>
  <si>
    <t>Ortiz, Tania Romina</t>
  </si>
  <si>
    <t>Osores, Lorena Beatriz</t>
  </si>
  <si>
    <t>Ottaviani, Alfredo Luis Ricardo</t>
  </si>
  <si>
    <t>Pacheco, Antonella</t>
  </si>
  <si>
    <t>Pacheco, Gabriel Isaías</t>
  </si>
  <si>
    <t>Pacheco, Lorena Judith</t>
  </si>
  <si>
    <t>Parrado Seu, Julian</t>
  </si>
  <si>
    <t>Parrado Seu, Yamila Nazarena</t>
  </si>
  <si>
    <t>Pastor, Lucia</t>
  </si>
  <si>
    <t>Paz, Analia Silvina</t>
  </si>
  <si>
    <t>Porcel, Brenda Romina</t>
  </si>
  <si>
    <t>Quirantes Farias, Andrea Florencia</t>
  </si>
  <si>
    <t>Reyes, Maria Agustina</t>
  </si>
  <si>
    <t>Rodriguez, Andrea Carolina</t>
  </si>
  <si>
    <t>Romano, Maria Verónica</t>
  </si>
  <si>
    <t>Romano, Noelia</t>
  </si>
  <si>
    <t>Salvatierra, Maria Cecilia</t>
  </si>
  <si>
    <t>Sosa, Tomas Lautaro</t>
  </si>
  <si>
    <t>Sotelo, Cecilia Mariana</t>
  </si>
  <si>
    <t>Storni, Jesica Carolina</t>
  </si>
  <si>
    <t>Tejerina, Ariel Omar</t>
  </si>
  <si>
    <t>Tejerina, Sol Vanina</t>
  </si>
  <si>
    <t>Timo Baaclini, Felicitas Maria</t>
  </si>
  <si>
    <t>Toraño, Carla Judith</t>
  </si>
  <si>
    <t>Toscano, Carolina Veronica</t>
  </si>
  <si>
    <t>Varela Merce, Luciano</t>
  </si>
  <si>
    <t>Villafañe, Lourdes Virginia</t>
  </si>
  <si>
    <t>Villalba, Esteban Maximiliano</t>
  </si>
  <si>
    <t>Zelaya, Luis Alfredo</t>
  </si>
  <si>
    <t>Aguilar, Maria Belen</t>
  </si>
  <si>
    <t>Antelo, Estefani Beatriz</t>
  </si>
  <si>
    <t>Barrionuevo, Lourdes Luciana</t>
  </si>
  <si>
    <t>Brites, Bruno Ezequiel</t>
  </si>
  <si>
    <t>Cabeza Puente, Nancy guadalupe</t>
  </si>
  <si>
    <t>Carabajal, Julia Rosa Carolina</t>
  </si>
  <si>
    <t>Carabajal, Lourdes del milagros</t>
  </si>
  <si>
    <t>Choque Delgado, Luis Fernando</t>
  </si>
  <si>
    <t>Conegliano, Maria Silvana</t>
  </si>
  <si>
    <t>Costas, Hector Jose</t>
  </si>
  <si>
    <t>Cruz, Maria De Los Angeles</t>
  </si>
  <si>
    <t>Diaz Jacobo, Maria Virginia</t>
  </si>
  <si>
    <t>Fernández Arismendi, Fiama</t>
  </si>
  <si>
    <t>Fernandez, Daiana Giselle</t>
  </si>
  <si>
    <t>Gonzalez Salum, Gabriel Leonardo</t>
  </si>
  <si>
    <t>Gonzalez, Gaston Gabriel</t>
  </si>
  <si>
    <t>Jandar, Gerardo Ariel</t>
  </si>
  <si>
    <t>Juárez, Andrea Ivana</t>
  </si>
  <si>
    <t>Ledesma, Franco Nicolas</t>
  </si>
  <si>
    <t>Leiva, Lucia Ester</t>
  </si>
  <si>
    <t>Llanos, Nestor Elian</t>
  </si>
  <si>
    <t>Lobo Ibañez, Jazmine Rocio</t>
  </si>
  <si>
    <t>Mayorga, David Dario Daniel</t>
  </si>
  <si>
    <t>Maza, Julieta Agustina</t>
  </si>
  <si>
    <t>Medina, Gustavo Nicolas</t>
  </si>
  <si>
    <t>Medina, Maria Jose</t>
  </si>
  <si>
    <t>Mistretta Diaz, Benito Agustin</t>
  </si>
  <si>
    <t>Morales, Melisa Stefania</t>
  </si>
  <si>
    <t>Navarro Chauvet, Lourdes Lucia</t>
  </si>
  <si>
    <t>Ojeda, Carlos Federico</t>
  </si>
  <si>
    <t>Oviedo, Angelica Rocio</t>
  </si>
  <si>
    <t>Paez, Carlos Adan</t>
  </si>
  <si>
    <t>Pelozo, Leandro Gabriel</t>
  </si>
  <si>
    <t>Peñaloza, Facundo Nicolás</t>
  </si>
  <si>
    <t>Pereyra, Leonel Cesar</t>
  </si>
  <si>
    <t>Perez, Andrea Rocio</t>
  </si>
  <si>
    <t>Rodriguez vidal, Valentina</t>
  </si>
  <si>
    <t>Romero, Romina Ailen</t>
  </si>
  <si>
    <t>Sandoval, Yanina</t>
  </si>
  <si>
    <t>Suances, Ivana Agustina</t>
  </si>
  <si>
    <t>Urueña, Roxana Mabel</t>
  </si>
  <si>
    <t>Zerda, Anahi Ruth Maria</t>
  </si>
  <si>
    <t>acdTeco</t>
  </si>
  <si>
    <t>%CBC</t>
  </si>
  <si>
    <t>Suma de #cbc</t>
  </si>
  <si>
    <t>Suma de llamadas</t>
  </si>
  <si>
    <t>idccmsmdm</t>
  </si>
  <si>
    <t>idccmsm</t>
  </si>
  <si>
    <t>AGENTE_RP</t>
  </si>
  <si>
    <t>Salientes</t>
  </si>
  <si>
    <t>Tabcorto</t>
  </si>
  <si>
    <t>Cortadas</t>
  </si>
  <si>
    <t>AbandHold</t>
  </si>
  <si>
    <t>% Cump.In</t>
  </si>
  <si>
    <t>% Cump.Out</t>
  </si>
  <si>
    <t>% Saliente</t>
  </si>
  <si>
    <t>% Cortadas</t>
  </si>
  <si>
    <t>% AbandonoHold</t>
  </si>
  <si>
    <t>% TabCorto</t>
  </si>
  <si>
    <t>% Transferencia</t>
  </si>
  <si>
    <t>#Transferidas</t>
  </si>
  <si>
    <t>#TransferidasTabulada</t>
  </si>
  <si>
    <t>Suma de Tiempo c</t>
  </si>
  <si>
    <t>Suma de #Notabulado</t>
  </si>
  <si>
    <t xml:space="preserve"> Albarracin Goytia, Matias Augusto</t>
  </si>
  <si>
    <t xml:space="preserve"> Bucci Villarrubia, Celina</t>
  </si>
  <si>
    <t xml:space="preserve"> Tapia, Nicolás Maximiliano Angel</t>
  </si>
  <si>
    <t xml:space="preserve"> Passo, Daniel Alberto</t>
  </si>
  <si>
    <t xml:space="preserve"> Figueroa Marcos, Franco Agustin</t>
  </si>
  <si>
    <t xml:space="preserve"> Gonzalez Montañes, Mariana</t>
  </si>
  <si>
    <t xml:space="preserve"> Lastra, Eduardo</t>
  </si>
  <si>
    <t xml:space="preserve"> Prado, Camila</t>
  </si>
  <si>
    <t xml:space="preserve"> Albornoz, Maria Agustina</t>
  </si>
  <si>
    <t xml:space="preserve"> Acevedo Vilte, Alvaro Lionel</t>
  </si>
  <si>
    <t xml:space="preserve"> Andrada, Lucas Sebastian</t>
  </si>
  <si>
    <t xml:space="preserve"> Gonzalez, Elizabeth</t>
  </si>
  <si>
    <t xml:space="preserve"> Niensen Hillen, Ezequiel Alfredo</t>
  </si>
  <si>
    <t>AC-B</t>
  </si>
  <si>
    <t>AC-N</t>
  </si>
  <si>
    <t>Id ccms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</si>
</sst>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0.00\ %;\-0.00\ %;0.00\ %"/>
    <numFmt numFmtId="166" formatCode="0.0\ %;\-0.0\ %;0.0\ %"/>
    <numFmt numFmtId="167" formatCode="0.0%"/>
    <numFmt numFmtId="168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Calibri"/>
      <family val="2"/>
    </font>
    <font>
      <b/>
      <sz val="8"/>
      <color rgb="FF7030A0"/>
      <name val="Calibri"/>
      <family val="2"/>
    </font>
    <font>
      <sz val="8"/>
      <color rgb="FF000000"/>
      <name val="Calibri"/>
      <family val="2"/>
    </font>
    <font>
      <sz val="9"/>
      <color rgb="FFD01566"/>
      <name val="Arial"/>
      <family val="2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2"/>
      <color rgb="FF00639E"/>
      <name val="Arial"/>
      <family val="2"/>
    </font>
    <font>
      <sz val="12"/>
      <color rgb="FF00639E"/>
      <name val="Times New Roman"/>
      <family val="1"/>
    </font>
    <font>
      <sz val="12"/>
      <color rgb="FF004074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FFFF"/>
      <name val="Arial"/>
      <family val="2"/>
    </font>
    <font>
      <sz val="12"/>
      <color rgb="FF000000"/>
      <name val="Arial"/>
      <family val="2"/>
    </font>
    <font>
      <sz val="12"/>
      <color rgb="FFD01566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639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639E"/>
      </left>
      <right/>
      <top style="medium">
        <color rgb="FF00639E"/>
      </top>
      <bottom/>
      <diagonal/>
    </border>
    <border>
      <left/>
      <right/>
      <top style="medium">
        <color rgb="FF00639E"/>
      </top>
      <bottom/>
      <diagonal/>
    </border>
    <border>
      <left/>
      <right style="medium">
        <color rgb="FF00639E"/>
      </right>
      <top style="medium">
        <color rgb="FF00639E"/>
      </top>
      <bottom/>
      <diagonal/>
    </border>
    <border>
      <left style="medium">
        <color rgb="FF00639E"/>
      </left>
      <right/>
      <top/>
      <bottom/>
      <diagonal/>
    </border>
    <border>
      <left/>
      <right style="medium">
        <color rgb="FF00639E"/>
      </right>
      <top/>
      <bottom/>
      <diagonal/>
    </border>
    <border>
      <left style="medium">
        <color rgb="FF00639E"/>
      </left>
      <right/>
      <top/>
      <bottom style="medium">
        <color rgb="FF00639E"/>
      </bottom>
      <diagonal/>
    </border>
    <border>
      <left/>
      <right/>
      <top/>
      <bottom style="medium">
        <color rgb="FF00639E"/>
      </bottom>
      <diagonal/>
    </border>
    <border>
      <left/>
      <right style="medium">
        <color rgb="FF00639E"/>
      </right>
      <top/>
      <bottom style="medium">
        <color rgb="FF00639E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/>
      <top style="hair">
        <color indexed="64"/>
      </top>
      <bottom style="hair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64"/>
      </top>
      <bottom style="medium">
        <color indexed="64"/>
      </bottom>
      <diagonal/>
    </border>
    <border>
      <left style="thin">
        <color theme="0" tint="-0.499984740745262"/>
      </left>
      <right/>
      <top style="hair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0" fontId="5" fillId="5" borderId="1" xfId="0" applyNumberFormat="1" applyFont="1" applyFill="1" applyBorder="1" applyAlignment="1">
      <alignment horizontal="center" vertical="center" wrapText="1"/>
    </xf>
    <xf numFmtId="10" fontId="5" fillId="7" borderId="1" xfId="0" applyNumberFormat="1" applyFont="1" applyFill="1" applyBorder="1" applyAlignment="1">
      <alignment horizontal="center" vertical="center" wrapText="1"/>
    </xf>
    <xf numFmtId="10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0" fillId="12" borderId="1" xfId="0" applyFill="1" applyBorder="1"/>
    <xf numFmtId="0" fontId="0" fillId="11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0" borderId="1" xfId="0" applyBorder="1" applyAlignment="1"/>
    <xf numFmtId="0" fontId="7" fillId="0" borderId="0" xfId="0" applyFont="1"/>
    <xf numFmtId="0" fontId="8" fillId="0" borderId="0" xfId="0" applyFont="1" applyAlignment="1">
      <alignment horizontal="justify" vertical="center"/>
    </xf>
    <xf numFmtId="10" fontId="0" fillId="0" borderId="0" xfId="0" applyNumberFormat="1"/>
    <xf numFmtId="17" fontId="0" fillId="25" borderId="0" xfId="0" applyNumberFormat="1" applyFill="1"/>
    <xf numFmtId="0" fontId="9" fillId="0" borderId="0" xfId="0" applyFont="1" applyAlignment="1">
      <alignment horizontal="justify" vertical="center"/>
    </xf>
    <xf numFmtId="0" fontId="12" fillId="0" borderId="0" xfId="0" applyFont="1"/>
    <xf numFmtId="0" fontId="13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7" fillId="0" borderId="0" xfId="0" applyFont="1" applyAlignment="1">
      <alignment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0" fontId="16" fillId="0" borderId="6" xfId="0" applyNumberFormat="1" applyFont="1" applyBorder="1" applyAlignment="1">
      <alignment horizontal="center" vertical="center"/>
    </xf>
    <xf numFmtId="10" fontId="16" fillId="0" borderId="5" xfId="0" applyNumberFormat="1" applyFont="1" applyBorder="1" applyAlignment="1">
      <alignment horizontal="center" vertical="center"/>
    </xf>
    <xf numFmtId="10" fontId="16" fillId="0" borderId="0" xfId="0" applyNumberFormat="1" applyFont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0" fontId="16" fillId="0" borderId="9" xfId="0" applyNumberFormat="1" applyFont="1" applyBorder="1" applyAlignment="1">
      <alignment horizontal="center" vertical="center"/>
    </xf>
    <xf numFmtId="10" fontId="16" fillId="0" borderId="7" xfId="0" applyNumberFormat="1" applyFont="1" applyBorder="1" applyAlignment="1">
      <alignment horizontal="center" vertical="center"/>
    </xf>
    <xf numFmtId="10" fontId="16" fillId="0" borderId="8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" fillId="22" borderId="10" xfId="0" applyFont="1" applyFill="1" applyBorder="1" applyAlignment="1" applyProtection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27" borderId="11" xfId="0" applyFont="1" applyFill="1" applyBorder="1" applyAlignment="1">
      <alignment horizontal="center" vertical="center"/>
    </xf>
    <xf numFmtId="0" fontId="17" fillId="27" borderId="12" xfId="0" applyFont="1" applyFill="1" applyBorder="1" applyAlignment="1">
      <alignment horizontal="center" vertical="center"/>
    </xf>
    <xf numFmtId="0" fontId="17" fillId="27" borderId="13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28" borderId="13" xfId="0" applyFont="1" applyFill="1" applyBorder="1" applyAlignment="1">
      <alignment horizontal="center" vertical="center"/>
    </xf>
    <xf numFmtId="0" fontId="17" fillId="27" borderId="14" xfId="0" applyFont="1" applyFill="1" applyBorder="1" applyAlignment="1">
      <alignment horizontal="center" vertical="center"/>
    </xf>
    <xf numFmtId="0" fontId="17" fillId="27" borderId="15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2" borderId="17" xfId="0" applyFont="1" applyFill="1" applyBorder="1" applyAlignment="1" applyProtection="1">
      <alignment horizontal="center" vertical="center" wrapText="1"/>
    </xf>
    <xf numFmtId="0" fontId="17" fillId="0" borderId="18" xfId="0" applyFont="1" applyFill="1" applyBorder="1" applyAlignment="1">
      <alignment horizontal="center" vertical="center"/>
    </xf>
    <xf numFmtId="0" fontId="17" fillId="27" borderId="18" xfId="0" applyFont="1" applyFill="1" applyBorder="1" applyAlignment="1">
      <alignment horizontal="center" vertical="center"/>
    </xf>
    <xf numFmtId="0" fontId="17" fillId="25" borderId="18" xfId="0" applyFont="1" applyFill="1" applyBorder="1" applyAlignment="1">
      <alignment horizontal="center" vertical="center"/>
    </xf>
    <xf numFmtId="0" fontId="17" fillId="25" borderId="11" xfId="0" applyFont="1" applyFill="1" applyBorder="1" applyAlignment="1">
      <alignment horizontal="center" vertical="center"/>
    </xf>
    <xf numFmtId="0" fontId="17" fillId="15" borderId="18" xfId="0" applyFont="1" applyFill="1" applyBorder="1" applyAlignment="1">
      <alignment horizontal="center" vertical="center"/>
    </xf>
    <xf numFmtId="0" fontId="17" fillId="24" borderId="18" xfId="0" applyFont="1" applyFill="1" applyBorder="1" applyAlignment="1">
      <alignment horizontal="center" vertical="center"/>
    </xf>
    <xf numFmtId="0" fontId="17" fillId="24" borderId="11" xfId="0" applyFont="1" applyFill="1" applyBorder="1" applyAlignment="1">
      <alignment horizontal="center" vertical="center"/>
    </xf>
    <xf numFmtId="0" fontId="17" fillId="27" borderId="19" xfId="0" applyFont="1" applyFill="1" applyBorder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4" fontId="0" fillId="0" borderId="0" xfId="0" applyNumberFormat="1"/>
    <xf numFmtId="166" fontId="0" fillId="0" borderId="0" xfId="0" applyNumberFormat="1"/>
    <xf numFmtId="0" fontId="0" fillId="23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29" borderId="20" xfId="0" applyFont="1" applyFill="1" applyBorder="1"/>
    <xf numFmtId="0" fontId="1" fillId="29" borderId="21" xfId="0" applyFont="1" applyFill="1" applyBorder="1"/>
    <xf numFmtId="0" fontId="1" fillId="29" borderId="22" xfId="0" applyFont="1" applyFill="1" applyBorder="1"/>
    <xf numFmtId="165" fontId="0" fillId="30" borderId="21" xfId="0" applyNumberFormat="1" applyFont="1" applyFill="1" applyBorder="1"/>
    <xf numFmtId="0" fontId="0" fillId="30" borderId="22" xfId="0" applyFont="1" applyFill="1" applyBorder="1"/>
    <xf numFmtId="1" fontId="0" fillId="30" borderId="20" xfId="0" applyNumberFormat="1" applyFont="1" applyFill="1" applyBorder="1"/>
    <xf numFmtId="165" fontId="0" fillId="0" borderId="21" xfId="0" applyNumberFormat="1" applyFont="1" applyBorder="1"/>
    <xf numFmtId="0" fontId="0" fillId="0" borderId="22" xfId="0" applyFont="1" applyBorder="1"/>
    <xf numFmtId="1" fontId="0" fillId="0" borderId="20" xfId="0" applyNumberFormat="1" applyFont="1" applyBorder="1"/>
    <xf numFmtId="165" fontId="0" fillId="30" borderId="20" xfId="0" applyNumberFormat="1" applyFont="1" applyFill="1" applyBorder="1"/>
    <xf numFmtId="1" fontId="0" fillId="30" borderId="21" xfId="0" applyNumberFormat="1" applyFont="1" applyFill="1" applyBorder="1"/>
    <xf numFmtId="165" fontId="0" fillId="0" borderId="20" xfId="0" applyNumberFormat="1" applyFont="1" applyBorder="1"/>
    <xf numFmtId="1" fontId="0" fillId="0" borderId="21" xfId="0" applyNumberFormat="1" applyFont="1" applyBorder="1"/>
    <xf numFmtId="2" fontId="0" fillId="0" borderId="0" xfId="0" applyNumberFormat="1"/>
    <xf numFmtId="0" fontId="1" fillId="22" borderId="0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4" borderId="0" xfId="0" applyFill="1"/>
    <xf numFmtId="0" fontId="17" fillId="4" borderId="1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 wrapText="1"/>
    </xf>
    <xf numFmtId="0" fontId="2" fillId="15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4" fillId="26" borderId="2" xfId="0" applyFont="1" applyFill="1" applyBorder="1" applyAlignment="1">
      <alignment horizontal="center" vertical="center"/>
    </xf>
    <xf numFmtId="0" fontId="14" fillId="26" borderId="3" xfId="0" applyFont="1" applyFill="1" applyBorder="1" applyAlignment="1">
      <alignment horizontal="center" vertical="center"/>
    </xf>
    <xf numFmtId="0" fontId="14" fillId="26" borderId="4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0" fontId="0" fillId="0" borderId="1" xfId="2" applyNumberFormat="1" applyFont="1" applyBorder="1"/>
    <xf numFmtId="167" fontId="0" fillId="0" borderId="1" xfId="2" applyNumberFormat="1" applyFont="1" applyBorder="1"/>
    <xf numFmtId="168" fontId="0" fillId="0" borderId="1" xfId="1" applyNumberFormat="1" applyFont="1" applyBorder="1"/>
    <xf numFmtId="10" fontId="0" fillId="0" borderId="1" xfId="2" applyNumberFormat="1" applyFont="1" applyBorder="1" applyAlignment="1">
      <alignment wrapText="1"/>
    </xf>
    <xf numFmtId="1" fontId="0" fillId="0" borderId="1" xfId="0" applyNumberFormat="1" applyBorder="1"/>
    <xf numFmtId="9" fontId="0" fillId="4" borderId="0" xfId="0" applyNumberFormat="1" applyFill="1"/>
    <xf numFmtId="0" fontId="11" fillId="4" borderId="0" xfId="0" applyFont="1" applyFill="1" applyAlignment="1">
      <alignment horizontal="justify" vertical="center"/>
    </xf>
    <xf numFmtId="0" fontId="13" fillId="4" borderId="0" xfId="0" applyFont="1" applyFill="1" applyAlignment="1">
      <alignment horizontal="justify" vertical="center"/>
    </xf>
    <xf numFmtId="9" fontId="0" fillId="0" borderId="1" xfId="2" applyFont="1" applyBorder="1"/>
    <xf numFmtId="9" fontId="0" fillId="0" borderId="0" xfId="2" applyFont="1"/>
    <xf numFmtId="9" fontId="0" fillId="0" borderId="1" xfId="0" applyNumberFormat="1" applyBorder="1"/>
  </cellXfs>
  <cellStyles count="3">
    <cellStyle name="Millares" xfId="1" builtinId="3"/>
    <cellStyle name="Normal" xfId="0" builtinId="0"/>
    <cellStyle name="Porcentaje" xfId="2" builtinId="5"/>
  </cellStyles>
  <dxfs count="227"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A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CCCC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W452">
  <autoFilter ref="A1:W452"/>
  <tableColumns count="23">
    <tableColumn id="1" name="Representante"/>
    <tableColumn id="23" name="Columna1"/>
    <tableColumn id="2" name="Supervisor"/>
    <tableColumn id="3" name="Última fecha: url"/>
    <tableColumn id="4" name="%Adh"/>
    <tableColumn id="5" name="%Adh Plan"/>
    <tableColumn id="6" name="Suma de Hs Dim"/>
    <tableColumn id="7" name="Suma de Hs Dim Plan"/>
    <tableColumn id="8" name="Suma de Hs Vto"/>
    <tableColumn id="9" name="Suma de Hs Loguin"/>
    <tableColumn id="10" name="Suma de Hs Op"/>
    <tableColumn id="11" name="Suma de Hs Lact"/>
    <tableColumn id="12" name="Suma de Hs Vac"/>
    <tableColumn id="13" name="Suma de Hs Just."/>
    <tableColumn id="14" name="Suma de Hs Tarde"/>
    <tableColumn id="15" name="Suma de # Tarde"/>
    <tableColumn id="16" name="Suma de Tarde &gt; 15"/>
    <tableColumn id="17" name="Suma de Tarde &gt; 10"/>
    <tableColumn id="18" name="Suma de Tarde &gt; 5"/>
    <tableColumn id="19" name="% Hs Aus CCMS"/>
    <tableColumn id="20" name="Suma de #Ausccms"/>
    <tableColumn id="21" name="Suma de # Aus just."/>
    <tableColumn id="22" name="Suma de #AusInjccm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11" displayName="Table111" ref="A1:H418">
  <autoFilter ref="A1:H418"/>
  <tableColumns count="8">
    <tableColumn id="1" name="Empleado"/>
    <tableColumn id="8" name="Columna1"/>
    <tableColumn id="2" name="% Detractores"/>
    <tableColumn id="3" name="% Neutros"/>
    <tableColumn id="4" name="% Promotores"/>
    <tableColumn id="5" name="Suma de Q NPS"/>
    <tableColumn id="6" name="% NPS"/>
    <tableColumn id="7" name="% Resoluc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12" displayName="Table112" ref="R1:X8">
  <autoFilter ref="R1:X8"/>
  <tableColumns count="7">
    <tableColumn id="1" name="Supervisor"/>
    <tableColumn id="2" name="% Detractores"/>
    <tableColumn id="3" name="% Neutros"/>
    <tableColumn id="4" name="% Promotores"/>
    <tableColumn id="5" name="Suma de Q NPS"/>
    <tableColumn id="6" name="% NPS"/>
    <tableColumn id="7" name="% Resoluc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13" displayName="Table113" ref="A1:F430">
  <autoFilter ref="A1:F430"/>
  <tableColumns count="6">
    <tableColumn id="1" name="Agente"/>
    <tableColumn id="2" name="idccms"/>
    <tableColumn id="3" name="Suma de Llamadas"/>
    <tableColumn id="4" name="Suma de FCR24"/>
    <tableColumn id="5" name="%FCR24"/>
    <tableColumn id="6" name="Suma de Rellamado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114" displayName="Table114" ref="N1:R8">
  <autoFilter ref="N1:R8"/>
  <tableColumns count="5">
    <tableColumn id="1" name="Supervisor"/>
    <tableColumn id="2" name="Suma de Llamadas"/>
    <tableColumn id="3" name="Suma de FCR24"/>
    <tableColumn id="4" name="%FCR24"/>
    <tableColumn id="5" name="Suma de Rellamado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e115" displayName="Table115" ref="A1:I510">
  <autoFilter ref="A1:I510"/>
  <tableColumns count="9">
    <tableColumn id="1" name="Agente"/>
    <tableColumn id="2" name="idccms"/>
    <tableColumn id="3" name="Atendidas"/>
    <tableColumn id="4" name="TMO"/>
    <tableColumn id="5" name="%Aux"/>
    <tableColumn id="6" name="acw_"/>
    <tableColumn id="7" name="Hold_"/>
    <tableColumn id="8" name="Talk"/>
    <tableColumn id="9" name="Suma de CvLlamSaliente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116" displayName="Table116" ref="K1:Q5">
  <autoFilter ref="K1:Q5"/>
  <tableColumns count="7">
    <tableColumn id="1" name="PM"/>
    <tableColumn id="2" name="Atendidas"/>
    <tableColumn id="3" name="TMO"/>
    <tableColumn id="4" name="%Aux"/>
    <tableColumn id="5" name="acw_"/>
    <tableColumn id="6" name="Hold_"/>
    <tableColumn id="7" name="Talk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117" displayName="Table117" ref="S1:Y8">
  <autoFilter ref="S1:Y8"/>
  <tableColumns count="7">
    <tableColumn id="1" name="Supervisor"/>
    <tableColumn id="2" name="Atendidas"/>
    <tableColumn id="3" name="TMO"/>
    <tableColumn id="4" name="%Aux"/>
    <tableColumn id="5" name="acw_"/>
    <tableColumn id="6" name="Hold_"/>
    <tableColumn id="7" name="Talk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118" displayName="Table118" ref="A1:G431">
  <autoFilter ref="A1:G431"/>
  <tableColumns count="7">
    <tableColumn id="1" name="Agente"/>
    <tableColumn id="2" name="idccms"/>
    <tableColumn id="3" name="Suma de #calls"/>
    <tableColumn id="4" name="Vtas Brutas"/>
    <tableColumn id="5" name="%Act Com B"/>
    <tableColumn id="6" name="Vtas Netas"/>
    <tableColumn id="7" name="%Act Com 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119" displayName="Table119" ref="I1:N5">
  <autoFilter ref="I1:N5"/>
  <tableColumns count="6">
    <tableColumn id="1" name="PM"/>
    <tableColumn id="2" name="Suma de #calls"/>
    <tableColumn id="3" name="Vtas Brutas"/>
    <tableColumn id="4" name="%Act Com B"/>
    <tableColumn id="5" name="Vtas Netas"/>
    <tableColumn id="6" name="%Act Com 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120" displayName="Table120" ref="P1:U8">
  <autoFilter ref="P1:U8"/>
  <tableColumns count="6">
    <tableColumn id="1" name="Supervisor"/>
    <tableColumn id="2" name="Suma de #calls"/>
    <tableColumn id="3" name="Vtas Brutas"/>
    <tableColumn id="4" name="%Act Com B"/>
    <tableColumn id="5" name="Vtas Netas"/>
    <tableColumn id="6" name="%Act Com 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K605">
  <autoFilter ref="A1:K605"/>
  <tableColumns count="11">
    <tableColumn id="1" name="Representante"/>
    <tableColumn id="11" name="Columna1"/>
    <tableColumn id="2" name="Suma de #enc"/>
    <tableColumn id="3" name="%Sat"/>
    <tableColumn id="4" name="%Insat"/>
    <tableColumn id="5" name="#Resolucion"/>
    <tableColumn id="6" name="%Resol"/>
    <tableColumn id="7" name="#Cord"/>
    <tableColumn id="8" name="%Cord"/>
    <tableColumn id="9" name="%Incord"/>
    <tableColumn id="10" name="%NP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e121" displayName="Table121" ref="A1:S598">
  <autoFilter ref="A1:S598"/>
  <tableColumns count="19">
    <tableColumn id="1" name="Agente"/>
    <tableColumn id="2" name="idccms"/>
    <tableColumn id="3" name="ATN"/>
    <tableColumn id="4" name="TRF"/>
    <tableColumn id="5" name="%TRF"/>
    <tableColumn id="6" name="TRF Customer"/>
    <tableColumn id="7" name="%TRF Customer"/>
    <tableColumn id="8" name="TRF Customer Ot"/>
    <tableColumn id="9" name="%TRF Customer Otro"/>
    <tableColumn id="10" name="TRF Isla"/>
    <tableColumn id="11" name="%TRF Isla Online"/>
    <tableColumn id="12" name="TRF Otros"/>
    <tableColumn id="13" name="%TRF Otros"/>
    <tableColumn id="14" name="TRF reten"/>
    <tableColumn id="15" name="%TRF Reten"/>
    <tableColumn id="16" name="TRF Soporte"/>
    <tableColumn id="17" name="%TRF Soporte"/>
    <tableColumn id="18" name="TRF Ventas"/>
    <tableColumn id="19" name="%TRF Ventas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122" displayName="Table122" ref="U1:AM5">
  <autoFilter ref="U1:AM5"/>
  <tableColumns count="19">
    <tableColumn id="1" name="PM"/>
    <tableColumn id="2" name="idccms"/>
    <tableColumn id="3" name="ATN"/>
    <tableColumn id="4" name="TRF"/>
    <tableColumn id="5" name="%TRF"/>
    <tableColumn id="6" name="TRF Customer"/>
    <tableColumn id="7" name="%TRF Customer"/>
    <tableColumn id="8" name="TRF Customer Ot"/>
    <tableColumn id="9" name="%TRF Customer Otro"/>
    <tableColumn id="10" name="TRF Isla"/>
    <tableColumn id="11" name="%TRF Isla Online"/>
    <tableColumn id="12" name="TRF Otros"/>
    <tableColumn id="13" name="%TRF Otros"/>
    <tableColumn id="14" name="TRF reten"/>
    <tableColumn id="15" name="%TRF Reten"/>
    <tableColumn id="16" name="TRF Soporte"/>
    <tableColumn id="17" name="%TRF Soporte"/>
    <tableColumn id="18" name="TRF Ventas"/>
    <tableColumn id="19" name="%TRF Venta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123" displayName="Table123" ref="AO1:BG8">
  <autoFilter ref="AO1:BG8"/>
  <tableColumns count="19">
    <tableColumn id="1" name="Supervisor"/>
    <tableColumn id="2" name="idccms"/>
    <tableColumn id="3" name="ATN"/>
    <tableColumn id="4" name="TRF"/>
    <tableColumn id="5" name="%TRF"/>
    <tableColumn id="6" name="TRF Customer"/>
    <tableColumn id="7" name="%TRF Customer"/>
    <tableColumn id="8" name="TRF Customer Ot"/>
    <tableColumn id="9" name="%TRF Customer Otro"/>
    <tableColumn id="10" name="TRF Isla"/>
    <tableColumn id="11" name="%TRF Isla Online"/>
    <tableColumn id="12" name="TRF Otros"/>
    <tableColumn id="13" name="%TRF Otros"/>
    <tableColumn id="14" name="TRF reten"/>
    <tableColumn id="15" name="%TRF Reten"/>
    <tableColumn id="16" name="TRF Soporte"/>
    <tableColumn id="17" name="%TRF Soporte"/>
    <tableColumn id="18" name="TRF Ventas"/>
    <tableColumn id="19" name="%TRF Venta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Table124" displayName="Table124" ref="B1:F395">
  <autoFilter ref="B1:F395"/>
  <tableColumns count="5">
    <tableColumn id="1" name="Agente"/>
    <tableColumn id="2" name="acdTeco"/>
    <tableColumn id="3" name="%CBC"/>
    <tableColumn id="4" name="Suma de #cbc"/>
    <tableColumn id="5" name="Suma de llamada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le125" displayName="Table125" ref="H1:L5">
  <autoFilter ref="H1:L5"/>
  <tableColumns count="5">
    <tableColumn id="1" name="PM"/>
    <tableColumn id="2" name="idccmsmdm"/>
    <tableColumn id="3" name="%CBC"/>
    <tableColumn id="4" name="Suma de llamadas"/>
    <tableColumn id="5" name="Suma de #cbc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able126" displayName="Table126" ref="N1:R8">
  <autoFilter ref="N1:R8"/>
  <tableColumns count="5">
    <tableColumn id="1" name="Supervisor"/>
    <tableColumn id="2" name="idccmsm"/>
    <tableColumn id="3" name="%CBC"/>
    <tableColumn id="4" name="Suma de #cbc"/>
    <tableColumn id="5" name="Suma de llamada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able127" displayName="Table127" ref="A1:S432">
  <autoFilter ref="A1:S432"/>
  <tableColumns count="19">
    <tableColumn id="1" name="Representante"/>
    <tableColumn id="19" name="Columna1"/>
    <tableColumn id="2" name="AGENTE_RP"/>
    <tableColumn id="3" name="Atendidas"/>
    <tableColumn id="4" name="Salientes"/>
    <tableColumn id="5" name="Tabcorto"/>
    <tableColumn id="6" name="Cortadas"/>
    <tableColumn id="7" name="AbandHold"/>
    <tableColumn id="8" name="% Cump.In"/>
    <tableColumn id="9" name="% Cump.Out"/>
    <tableColumn id="10" name="% Saliente"/>
    <tableColumn id="11" name="% Cortadas"/>
    <tableColumn id="12" name="% AbandonoHold"/>
    <tableColumn id="13" name="% TabCorto"/>
    <tableColumn id="14" name="% Transferencia"/>
    <tableColumn id="15" name="#Transferidas"/>
    <tableColumn id="16" name="#TransferidasTabulada"/>
    <tableColumn id="17" name="Suma de Tiempo c"/>
    <tableColumn id="18" name="Suma de #Notabulad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M1:V5">
  <autoFilter ref="M1:V5"/>
  <tableColumns count="10">
    <tableColumn id="1" name="ACCM"/>
    <tableColumn id="2" name="Suma de #enc"/>
    <tableColumn id="3" name="%Sat"/>
    <tableColumn id="4" name="%Insat"/>
    <tableColumn id="5" name="#Resolucion"/>
    <tableColumn id="6" name="%Resol"/>
    <tableColumn id="7" name="#Cord"/>
    <tableColumn id="8" name="%Cord"/>
    <tableColumn id="9" name="%Incord"/>
    <tableColumn id="10" name="%NP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X1:AG8">
  <autoFilter ref="X1:AG8"/>
  <tableColumns count="10">
    <tableColumn id="1" name="Supervisor"/>
    <tableColumn id="2" name="Suma de #enc"/>
    <tableColumn id="3" name="%Sat"/>
    <tableColumn id="4" name="%Insat"/>
    <tableColumn id="5" name="#Resolucion"/>
    <tableColumn id="6" name="%Resol"/>
    <tableColumn id="7" name="#Cord"/>
    <tableColumn id="8" name="%Cord"/>
    <tableColumn id="9" name="%Incord"/>
    <tableColumn id="10" name="%NP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A1:G489">
  <autoFilter ref="A1:G489"/>
  <tableColumns count="7">
    <tableColumn id="1" name="Agente"/>
    <tableColumn id="2" name="idccms"/>
    <tableColumn id="3" name="Suma de Total"/>
    <tableColumn id="4" name="Suma de Correctos"/>
    <tableColumn id="5" name="Suma de intentos"/>
    <tableColumn id="6" name="%SCC"/>
    <tableColumn id="7" name="TM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17" displayName="Table17" ref="P1:U8">
  <autoFilter ref="P1:U8"/>
  <tableColumns count="6">
    <tableColumn id="1" name="Supervisor"/>
    <tableColumn id="2" name="Suma de Total"/>
    <tableColumn id="3" name="Suma de Correctos"/>
    <tableColumn id="4" name="Suma de intentos"/>
    <tableColumn id="5" name="%Se Cortó Call"/>
    <tableColumn id="6" name="TM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18" displayName="Table18" ref="A1:F401">
  <autoFilter ref="A1:F401"/>
  <tableColumns count="6">
    <tableColumn id="1" name="Representante"/>
    <tableColumn id="6" name="Columna1"/>
    <tableColumn id="2" name="Usabilidad CODI"/>
    <tableColumn id="3" name="Suma de Ingresa"/>
    <tableColumn id="4" name="Suma de Seguimiento"/>
    <tableColumn id="5" name="Recuento de id_monitoring-case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19" displayName="Table19" ref="H1:L6">
  <autoFilter ref="H1:L6"/>
  <tableColumns count="5">
    <tableColumn id="1" name="ACCM"/>
    <tableColumn id="2" name="Usabilidad CODI"/>
    <tableColumn id="3" name="Suma de Ingresa"/>
    <tableColumn id="4" name="Suma de Seguimiento"/>
    <tableColumn id="5" name="Recuento de id_monitoring-caseI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110" displayName="Table110" ref="N1:R8">
  <autoFilter ref="N1:R8"/>
  <tableColumns count="5">
    <tableColumn id="1" name="Supervisor/a"/>
    <tableColumn id="2" name="Usabilidad CODI"/>
    <tableColumn id="3" name="Suma de Ingresa"/>
    <tableColumn id="4" name="Suma de Seguimiento"/>
    <tableColumn id="5" name="Recuento de id_monitoring-case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4" workbookViewId="0">
      <selection activeCell="B7" sqref="B7"/>
    </sheetView>
  </sheetViews>
  <sheetFormatPr baseColWidth="10" defaultRowHeight="15" x14ac:dyDescent="0.25"/>
  <cols>
    <col min="9" max="9" width="12.5703125" customWidth="1"/>
  </cols>
  <sheetData>
    <row r="1" spans="1:9" ht="45" x14ac:dyDescent="0.25">
      <c r="A1" s="12" t="s">
        <v>20</v>
      </c>
      <c r="B1" s="12" t="s">
        <v>1</v>
      </c>
      <c r="C1" s="12" t="s">
        <v>0</v>
      </c>
      <c r="D1" s="22" t="s">
        <v>2</v>
      </c>
      <c r="E1" s="19" t="s">
        <v>3</v>
      </c>
      <c r="F1" s="19" t="s">
        <v>4</v>
      </c>
      <c r="G1" s="19" t="s">
        <v>5</v>
      </c>
      <c r="H1" s="21" t="s">
        <v>30</v>
      </c>
      <c r="I1" s="23" t="s">
        <v>6</v>
      </c>
    </row>
    <row r="2" spans="1:9" x14ac:dyDescent="0.25">
      <c r="A2" s="99" t="s">
        <v>21</v>
      </c>
      <c r="B2" s="2" t="s">
        <v>10</v>
      </c>
      <c r="C2" s="25"/>
      <c r="D2" s="14" t="s">
        <v>27</v>
      </c>
      <c r="E2" s="25"/>
      <c r="F2" s="25"/>
      <c r="G2" s="25"/>
      <c r="H2" s="25"/>
      <c r="I2" s="25"/>
    </row>
    <row r="3" spans="1:9" x14ac:dyDescent="0.25">
      <c r="A3" s="99"/>
      <c r="B3" s="3" t="s">
        <v>11</v>
      </c>
      <c r="C3" s="25"/>
      <c r="D3" s="14" t="s">
        <v>26</v>
      </c>
      <c r="E3" s="25"/>
      <c r="F3" s="25"/>
      <c r="G3" s="25"/>
      <c r="H3" s="25"/>
      <c r="I3" s="25"/>
    </row>
    <row r="4" spans="1:9" x14ac:dyDescent="0.25">
      <c r="A4" s="99"/>
      <c r="B4" s="5" t="s">
        <v>15</v>
      </c>
      <c r="C4" s="25"/>
      <c r="D4" s="14" t="s">
        <v>28</v>
      </c>
      <c r="E4" s="25"/>
      <c r="F4" s="25"/>
      <c r="G4" s="25"/>
      <c r="H4" s="25"/>
      <c r="I4" s="25"/>
    </row>
    <row r="5" spans="1:9" x14ac:dyDescent="0.25">
      <c r="A5" s="99"/>
      <c r="B5" s="4" t="s">
        <v>18</v>
      </c>
      <c r="C5" s="25"/>
      <c r="D5" s="15" t="s">
        <v>29</v>
      </c>
      <c r="E5" s="25"/>
      <c r="F5" s="25"/>
      <c r="G5" s="25"/>
      <c r="H5" s="25"/>
      <c r="I5" s="25"/>
    </row>
    <row r="6" spans="1:9" x14ac:dyDescent="0.25">
      <c r="A6" s="100" t="s">
        <v>22</v>
      </c>
      <c r="B6" s="4" t="s">
        <v>12</v>
      </c>
      <c r="C6" s="24"/>
      <c r="D6" s="16">
        <v>-7.1999999999999995E-2</v>
      </c>
      <c r="E6" s="24"/>
      <c r="F6" s="24"/>
      <c r="G6" s="24"/>
      <c r="H6" s="24"/>
      <c r="I6" s="24"/>
    </row>
    <row r="7" spans="1:9" x14ac:dyDescent="0.25">
      <c r="A7" s="100"/>
      <c r="B7" s="4" t="s">
        <v>13</v>
      </c>
      <c r="C7" s="24"/>
      <c r="D7" s="16">
        <v>0.81799999999999995</v>
      </c>
      <c r="E7" s="24"/>
      <c r="F7" s="24"/>
      <c r="G7" s="24"/>
      <c r="H7" s="24"/>
      <c r="I7" s="24"/>
    </row>
    <row r="8" spans="1:9" x14ac:dyDescent="0.25">
      <c r="A8" s="100"/>
      <c r="B8" s="4" t="s">
        <v>14</v>
      </c>
      <c r="C8" s="24"/>
      <c r="D8" s="17">
        <v>552</v>
      </c>
      <c r="E8" s="24"/>
      <c r="F8" s="24"/>
      <c r="G8" s="24"/>
      <c r="H8" s="24"/>
      <c r="I8" s="24"/>
    </row>
    <row r="9" spans="1:9" x14ac:dyDescent="0.25">
      <c r="A9" s="100"/>
      <c r="B9" s="4" t="s">
        <v>16</v>
      </c>
      <c r="C9" s="24"/>
      <c r="D9" s="16">
        <v>3.2000000000000001E-2</v>
      </c>
      <c r="E9" s="24"/>
      <c r="F9" s="24"/>
      <c r="G9" s="24"/>
      <c r="H9" s="24"/>
      <c r="I9" s="24"/>
    </row>
    <row r="10" spans="1:9" x14ac:dyDescent="0.25">
      <c r="A10" s="100"/>
      <c r="B10" s="4" t="s">
        <v>19</v>
      </c>
      <c r="C10" s="24"/>
      <c r="D10" s="16">
        <v>8.5000000000000006E-2</v>
      </c>
      <c r="E10" s="24"/>
      <c r="F10" s="24"/>
      <c r="G10" s="24"/>
      <c r="H10" s="24"/>
      <c r="I10" s="24"/>
    </row>
    <row r="11" spans="1:9" x14ac:dyDescent="0.25">
      <c r="A11" s="100"/>
      <c r="B11" s="4" t="s">
        <v>17</v>
      </c>
      <c r="C11" s="24"/>
      <c r="D11" s="16">
        <v>0.05</v>
      </c>
      <c r="E11" s="24"/>
      <c r="F11" s="24"/>
      <c r="G11" s="24"/>
      <c r="H11" s="24"/>
      <c r="I11" s="24"/>
    </row>
    <row r="12" spans="1:9" x14ac:dyDescent="0.25">
      <c r="A12" s="101" t="s">
        <v>23</v>
      </c>
      <c r="B12" s="4" t="s">
        <v>12</v>
      </c>
      <c r="C12" s="26">
        <f t="shared" ref="C12:C29" si="0">C6</f>
        <v>0</v>
      </c>
      <c r="D12" s="16">
        <v>-5.8999999999999997E-2</v>
      </c>
      <c r="E12" s="26"/>
      <c r="F12" s="26"/>
      <c r="G12" s="26"/>
      <c r="H12" s="26"/>
      <c r="I12" s="26"/>
    </row>
    <row r="13" spans="1:9" x14ac:dyDescent="0.25">
      <c r="A13" s="101"/>
      <c r="B13" s="4" t="s">
        <v>13</v>
      </c>
      <c r="C13" s="26">
        <f t="shared" si="0"/>
        <v>0</v>
      </c>
      <c r="D13" s="16">
        <v>0.81399999999999995</v>
      </c>
      <c r="E13" s="26"/>
      <c r="F13" s="26"/>
      <c r="G13" s="26"/>
      <c r="H13" s="26"/>
      <c r="I13" s="26"/>
    </row>
    <row r="14" spans="1:9" x14ac:dyDescent="0.25">
      <c r="A14" s="101"/>
      <c r="B14" s="4" t="s">
        <v>14</v>
      </c>
      <c r="C14" s="26">
        <f t="shared" si="0"/>
        <v>0</v>
      </c>
      <c r="D14" s="17">
        <v>552</v>
      </c>
      <c r="E14" s="26"/>
      <c r="F14" s="26"/>
      <c r="G14" s="26"/>
      <c r="H14" s="26"/>
      <c r="I14" s="26"/>
    </row>
    <row r="15" spans="1:9" x14ac:dyDescent="0.25">
      <c r="A15" s="101"/>
      <c r="B15" s="4" t="s">
        <v>16</v>
      </c>
      <c r="C15" s="26">
        <f t="shared" si="0"/>
        <v>0</v>
      </c>
      <c r="D15" s="14">
        <v>3.2000000000000001E-2</v>
      </c>
      <c r="E15" s="26"/>
      <c r="F15" s="26"/>
      <c r="G15" s="26"/>
      <c r="H15" s="26"/>
      <c r="I15" s="26"/>
    </row>
    <row r="16" spans="1:9" x14ac:dyDescent="0.25">
      <c r="A16" s="101"/>
      <c r="B16" s="4" t="s">
        <v>19</v>
      </c>
      <c r="C16" s="26">
        <f t="shared" si="0"/>
        <v>0</v>
      </c>
      <c r="D16" s="16">
        <v>8.4000000000000005E-2</v>
      </c>
      <c r="E16" s="26"/>
      <c r="F16" s="26"/>
      <c r="G16" s="26"/>
      <c r="H16" s="26"/>
      <c r="I16" s="26"/>
    </row>
    <row r="17" spans="1:9" x14ac:dyDescent="0.25">
      <c r="A17" s="101"/>
      <c r="B17" s="4" t="s">
        <v>17</v>
      </c>
      <c r="C17" s="26">
        <f t="shared" si="0"/>
        <v>0</v>
      </c>
      <c r="D17" s="16">
        <v>8.7999999999999995E-2</v>
      </c>
      <c r="E17" s="26"/>
      <c r="F17" s="26"/>
      <c r="G17" s="26"/>
      <c r="H17" s="26"/>
      <c r="I17" s="26"/>
    </row>
    <row r="18" spans="1:9" x14ac:dyDescent="0.25">
      <c r="A18" s="102" t="s">
        <v>24</v>
      </c>
      <c r="B18" s="4" t="s">
        <v>12</v>
      </c>
      <c r="C18" s="27">
        <f t="shared" si="0"/>
        <v>0</v>
      </c>
      <c r="D18" s="16">
        <v>-9.5000000000000001E-2</v>
      </c>
      <c r="E18" s="27"/>
      <c r="F18" s="27"/>
      <c r="G18" s="27"/>
      <c r="H18" s="27"/>
      <c r="I18" s="27"/>
    </row>
    <row r="19" spans="1:9" x14ac:dyDescent="0.25">
      <c r="A19" s="102"/>
      <c r="B19" s="4" t="s">
        <v>13</v>
      </c>
      <c r="C19" s="27">
        <f t="shared" si="0"/>
        <v>0</v>
      </c>
      <c r="D19" s="16">
        <v>0.80200000000000005</v>
      </c>
      <c r="E19" s="27"/>
      <c r="F19" s="27"/>
      <c r="G19" s="27"/>
      <c r="H19" s="27"/>
      <c r="I19" s="27"/>
    </row>
    <row r="20" spans="1:9" x14ac:dyDescent="0.25">
      <c r="A20" s="102"/>
      <c r="B20" s="4" t="s">
        <v>14</v>
      </c>
      <c r="C20" s="27">
        <f t="shared" si="0"/>
        <v>0</v>
      </c>
      <c r="D20" s="17">
        <v>552</v>
      </c>
      <c r="E20" s="27"/>
      <c r="F20" s="27"/>
      <c r="G20" s="27"/>
      <c r="H20" s="27"/>
      <c r="I20" s="27"/>
    </row>
    <row r="21" spans="1:9" x14ac:dyDescent="0.25">
      <c r="A21" s="102"/>
      <c r="B21" s="4" t="s">
        <v>16</v>
      </c>
      <c r="C21" s="27">
        <f t="shared" si="0"/>
        <v>0</v>
      </c>
      <c r="D21" s="16">
        <v>3.2000000000000001E-2</v>
      </c>
      <c r="E21" s="27"/>
      <c r="F21" s="27"/>
      <c r="G21" s="27"/>
      <c r="H21" s="27"/>
      <c r="I21" s="27"/>
    </row>
    <row r="22" spans="1:9" x14ac:dyDescent="0.25">
      <c r="A22" s="102"/>
      <c r="B22" s="4" t="s">
        <v>19</v>
      </c>
      <c r="C22" s="27">
        <f t="shared" si="0"/>
        <v>0</v>
      </c>
      <c r="D22" s="16">
        <v>0.1</v>
      </c>
      <c r="E22" s="27"/>
      <c r="F22" s="27"/>
      <c r="G22" s="27"/>
      <c r="H22" s="27"/>
      <c r="I22" s="27"/>
    </row>
    <row r="23" spans="1:9" x14ac:dyDescent="0.25">
      <c r="A23" s="102"/>
      <c r="B23" s="4" t="s">
        <v>17</v>
      </c>
      <c r="C23" s="27">
        <f t="shared" si="0"/>
        <v>0</v>
      </c>
      <c r="D23" s="16">
        <v>6.0999999999999999E-2</v>
      </c>
      <c r="E23" s="27"/>
      <c r="F23" s="27"/>
      <c r="G23" s="27"/>
      <c r="H23" s="27"/>
      <c r="I23" s="27"/>
    </row>
    <row r="24" spans="1:9" x14ac:dyDescent="0.25">
      <c r="A24" s="103" t="s">
        <v>25</v>
      </c>
      <c r="B24" s="4" t="s">
        <v>12</v>
      </c>
      <c r="C24" s="28">
        <f t="shared" si="0"/>
        <v>0</v>
      </c>
      <c r="D24" s="16">
        <v>-5.8999999999999997E-2</v>
      </c>
      <c r="E24" s="28"/>
      <c r="F24" s="28"/>
      <c r="G24" s="28"/>
      <c r="H24" s="28"/>
      <c r="I24" s="28"/>
    </row>
    <row r="25" spans="1:9" x14ac:dyDescent="0.25">
      <c r="A25" s="103"/>
      <c r="B25" s="4" t="s">
        <v>13</v>
      </c>
      <c r="C25" s="28">
        <f t="shared" si="0"/>
        <v>0</v>
      </c>
      <c r="D25" s="16">
        <v>0.82599999999999996</v>
      </c>
      <c r="E25" s="28"/>
      <c r="F25" s="28"/>
      <c r="G25" s="28"/>
      <c r="H25" s="28"/>
      <c r="I25" s="28"/>
    </row>
    <row r="26" spans="1:9" x14ac:dyDescent="0.25">
      <c r="A26" s="103"/>
      <c r="B26" s="4" t="s">
        <v>14</v>
      </c>
      <c r="C26" s="28">
        <f t="shared" si="0"/>
        <v>0</v>
      </c>
      <c r="D26" s="17">
        <v>478</v>
      </c>
      <c r="E26" s="28"/>
      <c r="F26" s="28"/>
      <c r="G26" s="28"/>
      <c r="H26" s="28"/>
      <c r="I26" s="28"/>
    </row>
    <row r="27" spans="1:9" x14ac:dyDescent="0.25">
      <c r="A27" s="103"/>
      <c r="B27" s="4" t="s">
        <v>16</v>
      </c>
      <c r="C27" s="28">
        <f t="shared" si="0"/>
        <v>0</v>
      </c>
      <c r="D27" s="16">
        <v>0.03</v>
      </c>
      <c r="E27" s="28"/>
      <c r="F27" s="28"/>
      <c r="G27" s="28"/>
      <c r="H27" s="28"/>
      <c r="I27" s="28"/>
    </row>
    <row r="28" spans="1:9" x14ac:dyDescent="0.25">
      <c r="A28" s="103"/>
      <c r="B28" s="4" t="s">
        <v>19</v>
      </c>
      <c r="C28" s="28">
        <f t="shared" si="0"/>
        <v>0</v>
      </c>
      <c r="D28" s="16">
        <v>0.19900000000000001</v>
      </c>
      <c r="E28" s="28"/>
      <c r="F28" s="28"/>
      <c r="G28" s="28"/>
      <c r="H28" s="28"/>
      <c r="I28" s="28"/>
    </row>
    <row r="29" spans="1:9" x14ac:dyDescent="0.25">
      <c r="A29" s="103"/>
      <c r="B29" s="4" t="s">
        <v>17</v>
      </c>
      <c r="C29" s="28">
        <f t="shared" si="0"/>
        <v>0</v>
      </c>
      <c r="D29" s="16">
        <v>0.09</v>
      </c>
      <c r="E29" s="28"/>
      <c r="F29" s="28"/>
      <c r="G29" s="28"/>
      <c r="H29" s="28"/>
      <c r="I29" s="28"/>
    </row>
  </sheetData>
  <mergeCells count="5">
    <mergeCell ref="A2:A5"/>
    <mergeCell ref="A6:A11"/>
    <mergeCell ref="A12:A17"/>
    <mergeCell ref="A18:A23"/>
    <mergeCell ref="A24:A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8"/>
  <sheetViews>
    <sheetView workbookViewId="0">
      <selection activeCell="F2" sqref="F2"/>
    </sheetView>
  </sheetViews>
  <sheetFormatPr baseColWidth="10" defaultRowHeight="15" x14ac:dyDescent="0.25"/>
  <sheetData>
    <row r="1" spans="1:24" x14ac:dyDescent="0.25">
      <c r="A1" t="s">
        <v>3043</v>
      </c>
      <c r="B1" t="s">
        <v>993</v>
      </c>
      <c r="C1" t="s">
        <v>3044</v>
      </c>
      <c r="D1" t="s">
        <v>3045</v>
      </c>
      <c r="E1" t="s">
        <v>3046</v>
      </c>
      <c r="F1" t="s">
        <v>3047</v>
      </c>
      <c r="G1" t="s">
        <v>3048</v>
      </c>
      <c r="H1" t="s">
        <v>3049</v>
      </c>
      <c r="J1" s="82" t="s">
        <v>3050</v>
      </c>
      <c r="K1" s="80" t="s">
        <v>3044</v>
      </c>
      <c r="L1" s="80" t="s">
        <v>3045</v>
      </c>
      <c r="M1" s="80" t="s">
        <v>3046</v>
      </c>
      <c r="N1" s="80" t="s">
        <v>3047</v>
      </c>
      <c r="O1" s="80" t="s">
        <v>3048</v>
      </c>
      <c r="P1" s="81" t="s">
        <v>3049</v>
      </c>
      <c r="R1" t="s">
        <v>121</v>
      </c>
      <c r="S1" t="s">
        <v>3044</v>
      </c>
      <c r="T1" t="s">
        <v>3045</v>
      </c>
      <c r="U1" t="s">
        <v>3046</v>
      </c>
      <c r="V1" t="s">
        <v>3047</v>
      </c>
      <c r="W1" t="s">
        <v>3048</v>
      </c>
      <c r="X1" t="s">
        <v>3049</v>
      </c>
    </row>
    <row r="2" spans="1:24" x14ac:dyDescent="0.25">
      <c r="A2">
        <v>2181624</v>
      </c>
      <c r="B2" t="s">
        <v>1232</v>
      </c>
      <c r="C2" s="74">
        <v>0</v>
      </c>
      <c r="D2" s="74">
        <v>0</v>
      </c>
      <c r="E2" s="74">
        <v>1</v>
      </c>
      <c r="F2" s="75">
        <v>1</v>
      </c>
      <c r="G2" s="74">
        <v>1</v>
      </c>
      <c r="J2" s="84" t="s">
        <v>1969</v>
      </c>
      <c r="K2" s="89">
        <v>0.51478816946442796</v>
      </c>
      <c r="L2" s="89">
        <v>0.21422861710631499</v>
      </c>
      <c r="M2" s="89">
        <v>0.27098321342925702</v>
      </c>
      <c r="N2" s="85">
        <v>1251</v>
      </c>
      <c r="O2" s="89">
        <v>-0.24380495603517199</v>
      </c>
      <c r="P2" s="83">
        <v>0.457786116322702</v>
      </c>
      <c r="R2" t="s">
        <v>1110</v>
      </c>
      <c r="S2" s="74">
        <v>0.50239234449760795</v>
      </c>
      <c r="T2" s="74">
        <v>0.22966507177033499</v>
      </c>
      <c r="U2" s="74">
        <v>0.26794258373205698</v>
      </c>
      <c r="V2" s="75">
        <v>209</v>
      </c>
      <c r="W2" s="74">
        <v>-0.23444976076554999</v>
      </c>
      <c r="X2" s="74">
        <v>0.48850574712643702</v>
      </c>
    </row>
    <row r="3" spans="1:24" x14ac:dyDescent="0.25">
      <c r="A3">
        <v>2200831</v>
      </c>
      <c r="B3" t="s">
        <v>1238</v>
      </c>
      <c r="C3" s="74">
        <v>0</v>
      </c>
      <c r="D3" s="74">
        <v>0</v>
      </c>
      <c r="E3" s="74">
        <v>1</v>
      </c>
      <c r="F3" s="75">
        <v>2</v>
      </c>
      <c r="G3" s="74">
        <v>1</v>
      </c>
      <c r="H3" s="74">
        <v>0</v>
      </c>
      <c r="J3" s="87" t="s">
        <v>1965</v>
      </c>
      <c r="K3" s="91">
        <v>0.48068669527897001</v>
      </c>
      <c r="L3" s="91">
        <v>0.26180257510729599</v>
      </c>
      <c r="M3" s="91">
        <v>0.257510729613734</v>
      </c>
      <c r="N3" s="88">
        <v>466</v>
      </c>
      <c r="O3" s="91">
        <v>-0.22317596566523601</v>
      </c>
      <c r="P3" s="86">
        <v>0.50383631713554999</v>
      </c>
      <c r="R3" t="s">
        <v>1071</v>
      </c>
      <c r="S3" s="74">
        <v>0.48837209302325602</v>
      </c>
      <c r="T3" s="74">
        <v>0.226744186046512</v>
      </c>
      <c r="U3" s="74">
        <v>0.28488372093023301</v>
      </c>
      <c r="V3" s="75">
        <v>172</v>
      </c>
      <c r="W3" s="74">
        <v>-0.20348837209302301</v>
      </c>
      <c r="X3" s="74">
        <v>0.49664429530201298</v>
      </c>
    </row>
    <row r="4" spans="1:24" x14ac:dyDescent="0.25">
      <c r="A4">
        <v>2803855</v>
      </c>
      <c r="B4" t="s">
        <v>1436</v>
      </c>
      <c r="C4" s="74">
        <v>0</v>
      </c>
      <c r="D4" s="74">
        <v>0</v>
      </c>
      <c r="E4" s="74">
        <v>1</v>
      </c>
      <c r="F4" s="75">
        <v>1</v>
      </c>
      <c r="G4" s="74">
        <v>1</v>
      </c>
      <c r="H4" s="74">
        <v>1</v>
      </c>
      <c r="J4" s="84" t="s">
        <v>1971</v>
      </c>
      <c r="K4" s="89">
        <v>0.49320882852291997</v>
      </c>
      <c r="L4" s="89">
        <v>0.205432937181664</v>
      </c>
      <c r="M4" s="89">
        <v>0.30135823429541603</v>
      </c>
      <c r="N4" s="85">
        <v>1178</v>
      </c>
      <c r="O4" s="89">
        <v>-0.191850594227504</v>
      </c>
      <c r="P4" s="83">
        <v>0.49652432969215499</v>
      </c>
      <c r="R4" t="s">
        <v>1307</v>
      </c>
      <c r="S4" s="74">
        <v>0.465648854961832</v>
      </c>
      <c r="T4" s="74">
        <v>0.18320610687022901</v>
      </c>
      <c r="U4" s="74">
        <v>0.35114503816793902</v>
      </c>
      <c r="V4" s="75">
        <v>131</v>
      </c>
      <c r="W4" s="74">
        <v>-0.114503816793893</v>
      </c>
      <c r="X4" s="74">
        <v>0.54867256637168105</v>
      </c>
    </row>
    <row r="5" spans="1:24" x14ac:dyDescent="0.25">
      <c r="A5">
        <v>4472997</v>
      </c>
      <c r="B5" t="s">
        <v>2092</v>
      </c>
      <c r="C5" s="74">
        <v>0</v>
      </c>
      <c r="D5" s="74">
        <v>0</v>
      </c>
      <c r="E5" s="74">
        <v>1</v>
      </c>
      <c r="F5" s="75">
        <v>2</v>
      </c>
      <c r="G5" s="74">
        <v>1</v>
      </c>
      <c r="H5" s="74">
        <v>1</v>
      </c>
      <c r="J5" s="87" t="s">
        <v>1973</v>
      </c>
      <c r="K5" s="91">
        <v>0.50925110132158602</v>
      </c>
      <c r="L5" s="91">
        <v>0.20704845814978001</v>
      </c>
      <c r="M5" s="91">
        <v>0.28370044052863402</v>
      </c>
      <c r="N5" s="88">
        <v>1135</v>
      </c>
      <c r="O5" s="91">
        <v>-0.225550660792952</v>
      </c>
      <c r="P5" s="86">
        <v>0.46714579055441502</v>
      </c>
      <c r="R5" t="s">
        <v>1030</v>
      </c>
      <c r="S5" s="74">
        <v>0.50724637681159401</v>
      </c>
      <c r="T5" s="74">
        <v>0.16666666666666699</v>
      </c>
      <c r="U5" s="74">
        <v>0.32608695652173902</v>
      </c>
      <c r="V5" s="75">
        <v>138</v>
      </c>
      <c r="W5" s="74">
        <v>-0.18115942028985499</v>
      </c>
      <c r="X5" s="74">
        <v>0.495867768595041</v>
      </c>
    </row>
    <row r="6" spans="1:24" x14ac:dyDescent="0.25">
      <c r="A6">
        <v>741495</v>
      </c>
      <c r="B6" t="s">
        <v>1922</v>
      </c>
      <c r="C6" s="74">
        <v>0</v>
      </c>
      <c r="D6" s="74">
        <v>0</v>
      </c>
      <c r="E6" s="74">
        <v>1</v>
      </c>
      <c r="F6" s="75">
        <v>2</v>
      </c>
      <c r="G6" s="74">
        <v>1</v>
      </c>
      <c r="H6" s="74">
        <v>1</v>
      </c>
      <c r="R6" t="s">
        <v>1059</v>
      </c>
      <c r="S6" s="74">
        <v>0.47752808988764001</v>
      </c>
      <c r="T6" s="74">
        <v>0.202247191011236</v>
      </c>
      <c r="U6" s="74">
        <v>0.32022471910112399</v>
      </c>
      <c r="V6" s="75">
        <v>178</v>
      </c>
      <c r="W6" s="74">
        <v>-0.15730337078651699</v>
      </c>
      <c r="X6" s="74">
        <v>0.5</v>
      </c>
    </row>
    <row r="7" spans="1:24" x14ac:dyDescent="0.25">
      <c r="A7">
        <v>1285232</v>
      </c>
      <c r="B7" t="s">
        <v>1090</v>
      </c>
      <c r="C7" s="74">
        <v>0</v>
      </c>
      <c r="D7" s="74">
        <v>0.2</v>
      </c>
      <c r="E7" s="74">
        <v>0.8</v>
      </c>
      <c r="F7" s="75">
        <v>5</v>
      </c>
      <c r="G7" s="74">
        <v>0.8</v>
      </c>
      <c r="H7" s="74">
        <v>1</v>
      </c>
      <c r="R7" t="s">
        <v>1088</v>
      </c>
      <c r="S7" s="74">
        <v>0.52739726027397305</v>
      </c>
      <c r="T7" s="74">
        <v>0.184931506849315</v>
      </c>
      <c r="U7" s="74">
        <v>0.28767123287671198</v>
      </c>
      <c r="V7" s="75">
        <v>146</v>
      </c>
      <c r="W7" s="74">
        <v>-0.23972602739726001</v>
      </c>
      <c r="X7" s="74">
        <v>0.42857142857142899</v>
      </c>
    </row>
    <row r="8" spans="1:24" x14ac:dyDescent="0.25">
      <c r="A8">
        <v>1079086</v>
      </c>
      <c r="B8" t="s">
        <v>1020</v>
      </c>
      <c r="C8" s="74">
        <v>0</v>
      </c>
      <c r="D8" s="74">
        <v>0.33333333333333298</v>
      </c>
      <c r="E8" s="74">
        <v>0.66666666666666696</v>
      </c>
      <c r="F8" s="75">
        <v>3</v>
      </c>
      <c r="G8" s="74">
        <v>0.66666666666666696</v>
      </c>
      <c r="H8" s="74">
        <v>1</v>
      </c>
      <c r="R8" t="s">
        <v>1085</v>
      </c>
      <c r="S8" s="74">
        <v>0.48529411764705899</v>
      </c>
      <c r="T8" s="74">
        <v>0.220588235294118</v>
      </c>
      <c r="U8" s="74">
        <v>0.29411764705882398</v>
      </c>
      <c r="V8" s="75">
        <v>204</v>
      </c>
      <c r="W8" s="74">
        <v>-0.191176470588235</v>
      </c>
      <c r="X8" s="74">
        <v>0.51685393258427004</v>
      </c>
    </row>
    <row r="9" spans="1:24" x14ac:dyDescent="0.25">
      <c r="A9">
        <v>1567508</v>
      </c>
      <c r="B9" t="s">
        <v>1159</v>
      </c>
      <c r="C9" s="74">
        <v>0</v>
      </c>
      <c r="D9" s="74">
        <v>0.33333333333333298</v>
      </c>
      <c r="E9" s="74">
        <v>0.66666666666666696</v>
      </c>
      <c r="F9" s="75">
        <v>3</v>
      </c>
      <c r="G9" s="74">
        <v>0.66666666666666696</v>
      </c>
      <c r="H9" s="74">
        <v>1</v>
      </c>
    </row>
    <row r="10" spans="1:24" x14ac:dyDescent="0.25">
      <c r="A10">
        <v>538955</v>
      </c>
      <c r="B10" t="s">
        <v>1876</v>
      </c>
      <c r="C10" s="74">
        <v>0</v>
      </c>
      <c r="D10" s="74">
        <v>0.33333333333333298</v>
      </c>
      <c r="E10" s="74">
        <v>0.66666666666666696</v>
      </c>
      <c r="F10" s="75">
        <v>3</v>
      </c>
      <c r="G10" s="74">
        <v>0.66666666666666696</v>
      </c>
      <c r="H10" s="74">
        <v>0.66666666666666696</v>
      </c>
    </row>
    <row r="11" spans="1:24" x14ac:dyDescent="0.25">
      <c r="A11">
        <v>550981</v>
      </c>
      <c r="B11" t="s">
        <v>1878</v>
      </c>
      <c r="C11" s="74">
        <v>0</v>
      </c>
      <c r="D11" s="74">
        <v>0.4</v>
      </c>
      <c r="E11" s="74">
        <v>0.6</v>
      </c>
      <c r="F11" s="75">
        <v>5</v>
      </c>
      <c r="G11" s="74">
        <v>0.6</v>
      </c>
      <c r="H11" s="74">
        <v>0.6</v>
      </c>
    </row>
    <row r="12" spans="1:24" x14ac:dyDescent="0.25">
      <c r="A12">
        <v>2052803</v>
      </c>
      <c r="B12" t="s">
        <v>1218</v>
      </c>
      <c r="C12" s="74">
        <v>0.16666666666666699</v>
      </c>
      <c r="D12" s="74">
        <v>0.16666666666666699</v>
      </c>
      <c r="E12" s="74">
        <v>0.66666666666666696</v>
      </c>
      <c r="F12" s="75">
        <v>6</v>
      </c>
      <c r="G12" s="74">
        <v>0.5</v>
      </c>
      <c r="H12" s="74">
        <v>1</v>
      </c>
    </row>
    <row r="13" spans="1:24" x14ac:dyDescent="0.25">
      <c r="A13">
        <v>2780719</v>
      </c>
      <c r="B13" t="s">
        <v>1414</v>
      </c>
      <c r="C13" s="74">
        <v>0.125</v>
      </c>
      <c r="D13" s="74">
        <v>0.25</v>
      </c>
      <c r="E13" s="74">
        <v>0.625</v>
      </c>
      <c r="F13" s="75">
        <v>8</v>
      </c>
      <c r="G13" s="74">
        <v>0.5</v>
      </c>
      <c r="H13" s="74">
        <v>0.8</v>
      </c>
    </row>
    <row r="14" spans="1:24" x14ac:dyDescent="0.25">
      <c r="A14">
        <v>4475985</v>
      </c>
      <c r="B14" t="s">
        <v>1776</v>
      </c>
      <c r="C14" s="74">
        <v>0</v>
      </c>
      <c r="D14" s="74">
        <v>0.5</v>
      </c>
      <c r="E14" s="74">
        <v>0.5</v>
      </c>
      <c r="F14" s="75">
        <v>4</v>
      </c>
      <c r="G14" s="74">
        <v>0.5</v>
      </c>
      <c r="H14" s="74">
        <v>0.66666666666666696</v>
      </c>
    </row>
    <row r="15" spans="1:24" x14ac:dyDescent="0.25">
      <c r="A15">
        <v>4476017</v>
      </c>
      <c r="B15" t="s">
        <v>1786</v>
      </c>
      <c r="C15" s="74">
        <v>0.22222222222222199</v>
      </c>
      <c r="D15" s="74">
        <v>0.11111111111111099</v>
      </c>
      <c r="E15" s="74">
        <v>0.66666666666666696</v>
      </c>
      <c r="F15" s="75">
        <v>9</v>
      </c>
      <c r="G15" s="74">
        <v>0.44444444444444398</v>
      </c>
      <c r="H15" s="74">
        <v>0.66666666666666696</v>
      </c>
    </row>
    <row r="16" spans="1:24" x14ac:dyDescent="0.25">
      <c r="A16">
        <v>3120398</v>
      </c>
      <c r="B16" t="s">
        <v>1494</v>
      </c>
      <c r="C16" s="74">
        <v>0.2</v>
      </c>
      <c r="D16" s="74">
        <v>0.2</v>
      </c>
      <c r="E16" s="74">
        <v>0.6</v>
      </c>
      <c r="F16" s="75">
        <v>5</v>
      </c>
      <c r="G16" s="74">
        <v>0.4</v>
      </c>
      <c r="H16" s="74">
        <v>0.8</v>
      </c>
    </row>
    <row r="17" spans="1:8" x14ac:dyDescent="0.25">
      <c r="A17">
        <v>595898</v>
      </c>
      <c r="B17" t="s">
        <v>1890</v>
      </c>
      <c r="C17" s="74">
        <v>0.214285714285714</v>
      </c>
      <c r="D17" s="74">
        <v>0.214285714285714</v>
      </c>
      <c r="E17" s="74">
        <v>0.57142857142857095</v>
      </c>
      <c r="F17" s="75">
        <v>14</v>
      </c>
      <c r="G17" s="74">
        <v>0.35714285714285698</v>
      </c>
      <c r="H17" s="74">
        <v>0.58333333333333304</v>
      </c>
    </row>
    <row r="18" spans="1:8" x14ac:dyDescent="0.25">
      <c r="A18">
        <v>2802546</v>
      </c>
      <c r="B18" t="s">
        <v>1426</v>
      </c>
      <c r="C18" s="74">
        <v>0.33333333333333298</v>
      </c>
      <c r="D18" s="74">
        <v>0</v>
      </c>
      <c r="E18" s="74">
        <v>0.66666666666666696</v>
      </c>
      <c r="F18" s="75">
        <v>3</v>
      </c>
      <c r="G18" s="74">
        <v>0.33333333333333298</v>
      </c>
      <c r="H18" s="74">
        <v>0.66666666666666696</v>
      </c>
    </row>
    <row r="19" spans="1:8" x14ac:dyDescent="0.25">
      <c r="A19">
        <v>3118298</v>
      </c>
      <c r="B19" t="s">
        <v>1470</v>
      </c>
      <c r="C19" s="74">
        <v>0.16666666666666699</v>
      </c>
      <c r="D19" s="74">
        <v>0.33333333333333298</v>
      </c>
      <c r="E19" s="74">
        <v>0.5</v>
      </c>
      <c r="F19" s="75">
        <v>6</v>
      </c>
      <c r="G19" s="74">
        <v>0.33333333333333298</v>
      </c>
      <c r="H19" s="74">
        <v>0.83333333333333304</v>
      </c>
    </row>
    <row r="20" spans="1:8" x14ac:dyDescent="0.25">
      <c r="A20">
        <v>3138536</v>
      </c>
      <c r="B20" t="s">
        <v>1506</v>
      </c>
      <c r="C20" s="74">
        <v>0</v>
      </c>
      <c r="D20" s="74">
        <v>0.66666666666666696</v>
      </c>
      <c r="E20" s="74">
        <v>0.33333333333333298</v>
      </c>
      <c r="F20" s="75">
        <v>3</v>
      </c>
      <c r="G20" s="74">
        <v>0.33333333333333298</v>
      </c>
      <c r="H20" s="74">
        <v>1</v>
      </c>
    </row>
    <row r="21" spans="1:8" x14ac:dyDescent="0.25">
      <c r="A21">
        <v>3450084</v>
      </c>
      <c r="B21" t="s">
        <v>1542</v>
      </c>
      <c r="C21" s="74">
        <v>0</v>
      </c>
      <c r="D21" s="74">
        <v>0.66666666666666696</v>
      </c>
      <c r="E21" s="74">
        <v>0.33333333333333298</v>
      </c>
      <c r="F21" s="75">
        <v>3</v>
      </c>
      <c r="G21" s="74">
        <v>0.33333333333333298</v>
      </c>
      <c r="H21" s="74">
        <v>1</v>
      </c>
    </row>
    <row r="22" spans="1:8" x14ac:dyDescent="0.25">
      <c r="A22">
        <v>3852813</v>
      </c>
      <c r="B22" t="s">
        <v>1634</v>
      </c>
      <c r="C22" s="74">
        <v>0.11111111111111099</v>
      </c>
      <c r="D22" s="74">
        <v>0.44444444444444398</v>
      </c>
      <c r="E22" s="74">
        <v>0.44444444444444398</v>
      </c>
      <c r="F22" s="75">
        <v>9</v>
      </c>
      <c r="G22" s="74">
        <v>0.33333333333333298</v>
      </c>
      <c r="H22" s="74">
        <v>0.71428571428571397</v>
      </c>
    </row>
    <row r="23" spans="1:8" x14ac:dyDescent="0.25">
      <c r="A23">
        <v>578019</v>
      </c>
      <c r="B23" t="s">
        <v>1884</v>
      </c>
      <c r="C23" s="74">
        <v>0</v>
      </c>
      <c r="D23" s="74">
        <v>0.66666666666666696</v>
      </c>
      <c r="E23" s="74">
        <v>0.33333333333333298</v>
      </c>
      <c r="F23" s="75">
        <v>3</v>
      </c>
      <c r="G23" s="74">
        <v>0.33333333333333298</v>
      </c>
      <c r="H23" s="74">
        <v>1</v>
      </c>
    </row>
    <row r="24" spans="1:8" x14ac:dyDescent="0.25">
      <c r="A24">
        <v>3137873</v>
      </c>
      <c r="B24" t="s">
        <v>1500</v>
      </c>
      <c r="C24" s="74">
        <v>0.2</v>
      </c>
      <c r="D24" s="74">
        <v>0.3</v>
      </c>
      <c r="E24" s="74">
        <v>0.5</v>
      </c>
      <c r="F24" s="75">
        <v>10</v>
      </c>
      <c r="G24" s="74">
        <v>0.3</v>
      </c>
      <c r="H24" s="74">
        <v>0.7</v>
      </c>
    </row>
    <row r="25" spans="1:8" x14ac:dyDescent="0.25">
      <c r="A25">
        <v>2592139</v>
      </c>
      <c r="B25" t="s">
        <v>1343</v>
      </c>
      <c r="C25" s="74">
        <v>0.28571428571428598</v>
      </c>
      <c r="D25" s="74">
        <v>0.14285714285714299</v>
      </c>
      <c r="E25" s="74">
        <v>0.57142857142857095</v>
      </c>
      <c r="F25" s="75">
        <v>7</v>
      </c>
      <c r="G25" s="74">
        <v>0.28571428571428598</v>
      </c>
      <c r="H25" s="74">
        <v>0.85714285714285698</v>
      </c>
    </row>
    <row r="26" spans="1:8" x14ac:dyDescent="0.25">
      <c r="A26">
        <v>1277822</v>
      </c>
      <c r="B26" t="s">
        <v>1081</v>
      </c>
      <c r="C26" s="74">
        <v>0.27272727272727298</v>
      </c>
      <c r="D26" s="74">
        <v>0.18181818181818199</v>
      </c>
      <c r="E26" s="74">
        <v>0.54545454545454497</v>
      </c>
      <c r="F26" s="75">
        <v>11</v>
      </c>
      <c r="G26" s="74">
        <v>0.27272727272727298</v>
      </c>
      <c r="H26" s="74">
        <v>0.5</v>
      </c>
    </row>
    <row r="27" spans="1:8" x14ac:dyDescent="0.25">
      <c r="A27">
        <v>1389080</v>
      </c>
      <c r="B27" t="s">
        <v>1120</v>
      </c>
      <c r="C27" s="74">
        <v>0.25</v>
      </c>
      <c r="D27" s="74">
        <v>0.25</v>
      </c>
      <c r="E27" s="74">
        <v>0.5</v>
      </c>
      <c r="F27" s="75">
        <v>4</v>
      </c>
      <c r="G27" s="74">
        <v>0.25</v>
      </c>
      <c r="H27" s="74">
        <v>1</v>
      </c>
    </row>
    <row r="28" spans="1:8" x14ac:dyDescent="0.25">
      <c r="A28">
        <v>2714251</v>
      </c>
      <c r="B28" t="s">
        <v>1352</v>
      </c>
      <c r="C28" s="74">
        <v>0.25</v>
      </c>
      <c r="D28" s="74">
        <v>0.25</v>
      </c>
      <c r="E28" s="74">
        <v>0.5</v>
      </c>
      <c r="F28" s="75">
        <v>4</v>
      </c>
      <c r="G28" s="74">
        <v>0.25</v>
      </c>
      <c r="H28" s="74">
        <v>1</v>
      </c>
    </row>
    <row r="29" spans="1:8" x14ac:dyDescent="0.25">
      <c r="A29">
        <v>3333530</v>
      </c>
      <c r="B29" t="s">
        <v>1526</v>
      </c>
      <c r="C29" s="74">
        <v>0.3125</v>
      </c>
      <c r="D29" s="74">
        <v>0.125</v>
      </c>
      <c r="E29" s="74">
        <v>0.5625</v>
      </c>
      <c r="F29" s="75">
        <v>16</v>
      </c>
      <c r="G29" s="74">
        <v>0.25</v>
      </c>
      <c r="H29" s="74">
        <v>0.61538461538461497</v>
      </c>
    </row>
    <row r="30" spans="1:8" x14ac:dyDescent="0.25">
      <c r="A30">
        <v>4473057</v>
      </c>
      <c r="B30" t="s">
        <v>1754</v>
      </c>
      <c r="C30" s="74">
        <v>0.25</v>
      </c>
      <c r="D30" s="74">
        <v>0.25</v>
      </c>
      <c r="E30" s="74">
        <v>0.5</v>
      </c>
      <c r="F30" s="75">
        <v>4</v>
      </c>
      <c r="G30" s="74">
        <v>0.25</v>
      </c>
      <c r="H30" s="74">
        <v>0.25</v>
      </c>
    </row>
    <row r="31" spans="1:8" x14ac:dyDescent="0.25">
      <c r="A31">
        <v>2426251</v>
      </c>
      <c r="B31" t="s">
        <v>1306</v>
      </c>
      <c r="C31" s="74">
        <v>0.30769230769230799</v>
      </c>
      <c r="D31" s="74">
        <v>0.15384615384615399</v>
      </c>
      <c r="E31" s="74">
        <v>0.53846153846153799</v>
      </c>
      <c r="F31" s="75">
        <v>13</v>
      </c>
      <c r="G31" s="74">
        <v>0.230769230769231</v>
      </c>
      <c r="H31" s="74">
        <v>0.5</v>
      </c>
    </row>
    <row r="32" spans="1:8" x14ac:dyDescent="0.25">
      <c r="A32">
        <v>2051587</v>
      </c>
      <c r="B32" t="s">
        <v>1214</v>
      </c>
      <c r="C32" s="74">
        <v>0.22222222222222199</v>
      </c>
      <c r="D32" s="74">
        <v>0.33333333333333298</v>
      </c>
      <c r="E32" s="74">
        <v>0.44444444444444398</v>
      </c>
      <c r="F32" s="75">
        <v>9</v>
      </c>
      <c r="G32" s="74">
        <v>0.22222222222222199</v>
      </c>
      <c r="H32" s="74">
        <v>0.75</v>
      </c>
    </row>
    <row r="33" spans="1:8" x14ac:dyDescent="0.25">
      <c r="A33">
        <v>3523453</v>
      </c>
      <c r="B33" t="s">
        <v>1558</v>
      </c>
      <c r="C33" s="74">
        <v>0.22222222222222199</v>
      </c>
      <c r="D33" s="74">
        <v>0.33333333333333298</v>
      </c>
      <c r="E33" s="74">
        <v>0.44444444444444398</v>
      </c>
      <c r="F33" s="75">
        <v>9</v>
      </c>
      <c r="G33" s="74">
        <v>0.22222222222222199</v>
      </c>
      <c r="H33" s="74">
        <v>0.77777777777777801</v>
      </c>
    </row>
    <row r="34" spans="1:8" x14ac:dyDescent="0.25">
      <c r="A34">
        <v>4101079</v>
      </c>
      <c r="B34" t="s">
        <v>1732</v>
      </c>
      <c r="C34" s="74">
        <v>0.33333333333333298</v>
      </c>
      <c r="D34" s="74">
        <v>0.11111111111111099</v>
      </c>
      <c r="E34" s="74">
        <v>0.55555555555555602</v>
      </c>
      <c r="F34" s="75">
        <v>9</v>
      </c>
      <c r="G34" s="74">
        <v>0.22222222222222199</v>
      </c>
      <c r="H34" s="74">
        <v>0.71428571428571397</v>
      </c>
    </row>
    <row r="35" spans="1:8" x14ac:dyDescent="0.25">
      <c r="A35">
        <v>1116045</v>
      </c>
      <c r="B35" t="s">
        <v>1035</v>
      </c>
      <c r="C35" s="74">
        <v>0.3</v>
      </c>
      <c r="D35" s="74">
        <v>0.2</v>
      </c>
      <c r="E35" s="74">
        <v>0.5</v>
      </c>
      <c r="F35" s="75">
        <v>10</v>
      </c>
      <c r="G35" s="74">
        <v>0.2</v>
      </c>
      <c r="H35" s="74">
        <v>0.77777777777777801</v>
      </c>
    </row>
    <row r="36" spans="1:8" x14ac:dyDescent="0.25">
      <c r="A36">
        <v>3903564</v>
      </c>
      <c r="B36" t="s">
        <v>1680</v>
      </c>
      <c r="C36" s="74">
        <v>0.2</v>
      </c>
      <c r="D36" s="74">
        <v>0.4</v>
      </c>
      <c r="E36" s="74">
        <v>0.4</v>
      </c>
      <c r="F36" s="75">
        <v>10</v>
      </c>
      <c r="G36" s="74">
        <v>0.2</v>
      </c>
      <c r="H36" s="74">
        <v>0.5</v>
      </c>
    </row>
    <row r="37" spans="1:8" x14ac:dyDescent="0.25">
      <c r="A37">
        <v>3903566</v>
      </c>
      <c r="B37" t="s">
        <v>1682</v>
      </c>
      <c r="C37" s="74">
        <v>0.266666666666667</v>
      </c>
      <c r="D37" s="74">
        <v>0.266666666666667</v>
      </c>
      <c r="E37" s="74">
        <v>0.46666666666666701</v>
      </c>
      <c r="F37" s="75">
        <v>15</v>
      </c>
      <c r="G37" s="74">
        <v>0.2</v>
      </c>
      <c r="H37" s="74">
        <v>0.6</v>
      </c>
    </row>
    <row r="38" spans="1:8" x14ac:dyDescent="0.25">
      <c r="A38">
        <v>4035915</v>
      </c>
      <c r="B38" t="s">
        <v>1710</v>
      </c>
      <c r="C38" s="74">
        <v>0.18181818181818199</v>
      </c>
      <c r="D38" s="74">
        <v>0.45454545454545497</v>
      </c>
      <c r="E38" s="74">
        <v>0.36363636363636398</v>
      </c>
      <c r="F38" s="75">
        <v>11</v>
      </c>
      <c r="G38" s="74">
        <v>0.18181818181818199</v>
      </c>
      <c r="H38" s="74">
        <v>0.7</v>
      </c>
    </row>
    <row r="39" spans="1:8" x14ac:dyDescent="0.25">
      <c r="A39">
        <v>908781</v>
      </c>
      <c r="B39" t="s">
        <v>1936</v>
      </c>
      <c r="C39" s="74">
        <v>0.27272727272727298</v>
      </c>
      <c r="D39" s="74">
        <v>0.27272727272727298</v>
      </c>
      <c r="E39" s="74">
        <v>0.45454545454545497</v>
      </c>
      <c r="F39" s="75">
        <v>11</v>
      </c>
      <c r="G39" s="74">
        <v>0.18181818181818199</v>
      </c>
      <c r="H39" s="74">
        <v>0.33333333333333298</v>
      </c>
    </row>
    <row r="40" spans="1:8" x14ac:dyDescent="0.25">
      <c r="A40">
        <v>1916242</v>
      </c>
      <c r="B40" t="s">
        <v>1196</v>
      </c>
      <c r="C40" s="74">
        <v>0.33333333333333298</v>
      </c>
      <c r="D40" s="74">
        <v>0.16666666666666699</v>
      </c>
      <c r="E40" s="74">
        <v>0.5</v>
      </c>
      <c r="F40" s="75">
        <v>6</v>
      </c>
      <c r="G40" s="74">
        <v>0.16666666666666699</v>
      </c>
      <c r="H40" s="74">
        <v>0.6</v>
      </c>
    </row>
    <row r="41" spans="1:8" x14ac:dyDescent="0.25">
      <c r="A41">
        <v>2363154</v>
      </c>
      <c r="B41" t="s">
        <v>1270</v>
      </c>
      <c r="C41" s="74">
        <v>0.33333333333333298</v>
      </c>
      <c r="D41" s="74">
        <v>0.16666666666666699</v>
      </c>
      <c r="E41" s="74">
        <v>0.5</v>
      </c>
      <c r="F41" s="75">
        <v>6</v>
      </c>
      <c r="G41" s="74">
        <v>0.16666666666666699</v>
      </c>
      <c r="H41" s="74">
        <v>0.33333333333333298</v>
      </c>
    </row>
    <row r="42" spans="1:8" x14ac:dyDescent="0.25">
      <c r="A42">
        <v>2557041</v>
      </c>
      <c r="B42" t="s">
        <v>1339</v>
      </c>
      <c r="C42" s="74">
        <v>0.33333333333333298</v>
      </c>
      <c r="D42" s="74">
        <v>0.16666666666666699</v>
      </c>
      <c r="E42" s="74">
        <v>0.5</v>
      </c>
      <c r="F42" s="75">
        <v>6</v>
      </c>
      <c r="G42" s="74">
        <v>0.16666666666666699</v>
      </c>
      <c r="H42" s="74">
        <v>0.8</v>
      </c>
    </row>
    <row r="43" spans="1:8" x14ac:dyDescent="0.25">
      <c r="A43">
        <v>4476024</v>
      </c>
      <c r="B43" t="s">
        <v>1788</v>
      </c>
      <c r="C43" s="74">
        <v>0.33333333333333298</v>
      </c>
      <c r="D43" s="74">
        <v>0.16666666666666699</v>
      </c>
      <c r="E43" s="74">
        <v>0.5</v>
      </c>
      <c r="F43" s="75">
        <v>6</v>
      </c>
      <c r="G43" s="74">
        <v>0.16666666666666699</v>
      </c>
      <c r="H43" s="74">
        <v>0.8</v>
      </c>
    </row>
    <row r="44" spans="1:8" x14ac:dyDescent="0.25">
      <c r="A44">
        <v>4490948</v>
      </c>
      <c r="B44" t="s">
        <v>1792</v>
      </c>
      <c r="C44" s="74">
        <v>0.33333333333333298</v>
      </c>
      <c r="D44" s="74">
        <v>0.16666666666666699</v>
      </c>
      <c r="E44" s="74">
        <v>0.5</v>
      </c>
      <c r="F44" s="75">
        <v>6</v>
      </c>
      <c r="G44" s="74">
        <v>0.16666666666666699</v>
      </c>
      <c r="H44" s="74">
        <v>0.33333333333333298</v>
      </c>
    </row>
    <row r="45" spans="1:8" x14ac:dyDescent="0.25">
      <c r="A45">
        <v>2803778</v>
      </c>
      <c r="B45" t="s">
        <v>1430</v>
      </c>
      <c r="C45" s="74">
        <v>0.38461538461538503</v>
      </c>
      <c r="D45" s="74">
        <v>7.69230769230769E-2</v>
      </c>
      <c r="E45" s="74">
        <v>0.53846153846153799</v>
      </c>
      <c r="F45" s="75">
        <v>13</v>
      </c>
      <c r="G45" s="74">
        <v>0.15384615384615399</v>
      </c>
      <c r="H45" s="74">
        <v>0.81818181818181801</v>
      </c>
    </row>
    <row r="46" spans="1:8" x14ac:dyDescent="0.25">
      <c r="A46">
        <v>2192077</v>
      </c>
      <c r="B46" t="s">
        <v>1234</v>
      </c>
      <c r="C46" s="74">
        <v>0.3</v>
      </c>
      <c r="D46" s="74">
        <v>0.25</v>
      </c>
      <c r="E46" s="74">
        <v>0.45</v>
      </c>
      <c r="F46" s="75">
        <v>20</v>
      </c>
      <c r="G46" s="74">
        <v>0.15</v>
      </c>
      <c r="H46" s="74">
        <v>0.68421052631578905</v>
      </c>
    </row>
    <row r="47" spans="1:8" x14ac:dyDescent="0.25">
      <c r="A47">
        <v>2200768</v>
      </c>
      <c r="B47" t="s">
        <v>1236</v>
      </c>
      <c r="C47" s="74">
        <v>0.28571428571428598</v>
      </c>
      <c r="D47" s="74">
        <v>0.28571428571428598</v>
      </c>
      <c r="E47" s="74">
        <v>0.42857142857142899</v>
      </c>
      <c r="F47" s="75">
        <v>14</v>
      </c>
      <c r="G47" s="74">
        <v>0.14285714285714299</v>
      </c>
      <c r="H47" s="74">
        <v>0.69230769230769196</v>
      </c>
    </row>
    <row r="48" spans="1:8" x14ac:dyDescent="0.25">
      <c r="A48">
        <v>2741473</v>
      </c>
      <c r="B48" t="s">
        <v>1390</v>
      </c>
      <c r="C48" s="74">
        <v>0.28571428571428598</v>
      </c>
      <c r="D48" s="74">
        <v>0.28571428571428598</v>
      </c>
      <c r="E48" s="74">
        <v>0.42857142857142899</v>
      </c>
      <c r="F48" s="75">
        <v>7</v>
      </c>
      <c r="G48" s="74">
        <v>0.14285714285714299</v>
      </c>
      <c r="H48" s="74">
        <v>0.83333333333333304</v>
      </c>
    </row>
    <row r="49" spans="1:8" x14ac:dyDescent="0.25">
      <c r="A49">
        <v>3138471</v>
      </c>
      <c r="B49" t="s">
        <v>1502</v>
      </c>
      <c r="C49" s="74">
        <v>0.35714285714285698</v>
      </c>
      <c r="D49" s="74">
        <v>0.14285714285714299</v>
      </c>
      <c r="E49" s="74">
        <v>0.5</v>
      </c>
      <c r="F49" s="75">
        <v>14</v>
      </c>
      <c r="G49" s="74">
        <v>0.14285714285714299</v>
      </c>
      <c r="H49" s="74">
        <v>0.45454545454545497</v>
      </c>
    </row>
    <row r="50" spans="1:8" x14ac:dyDescent="0.25">
      <c r="A50">
        <v>432511</v>
      </c>
      <c r="B50" t="s">
        <v>1734</v>
      </c>
      <c r="C50" s="74">
        <v>0.42857142857142899</v>
      </c>
      <c r="D50" s="74">
        <v>0</v>
      </c>
      <c r="E50" s="74">
        <v>0.57142857142857095</v>
      </c>
      <c r="F50" s="75">
        <v>7</v>
      </c>
      <c r="G50" s="74">
        <v>0.14285714285714299</v>
      </c>
      <c r="H50" s="74">
        <v>0.6</v>
      </c>
    </row>
    <row r="51" spans="1:8" x14ac:dyDescent="0.25">
      <c r="A51">
        <v>1508230</v>
      </c>
      <c r="B51" t="s">
        <v>1999</v>
      </c>
      <c r="C51" s="74">
        <v>0.375</v>
      </c>
      <c r="D51" s="74">
        <v>0.125</v>
      </c>
      <c r="E51" s="74">
        <v>0.5</v>
      </c>
      <c r="F51" s="75">
        <v>8</v>
      </c>
      <c r="G51" s="74">
        <v>0.125</v>
      </c>
      <c r="H51" s="74">
        <v>0.71428571428571397</v>
      </c>
    </row>
    <row r="52" spans="1:8" x14ac:dyDescent="0.25">
      <c r="A52">
        <v>2053018</v>
      </c>
      <c r="B52" t="s">
        <v>1222</v>
      </c>
      <c r="C52" s="74">
        <v>0.375</v>
      </c>
      <c r="D52" s="74">
        <v>0.125</v>
      </c>
      <c r="E52" s="74">
        <v>0.5</v>
      </c>
      <c r="F52" s="75">
        <v>8</v>
      </c>
      <c r="G52" s="74">
        <v>0.125</v>
      </c>
      <c r="H52" s="74">
        <v>0.57142857142857095</v>
      </c>
    </row>
    <row r="53" spans="1:8" x14ac:dyDescent="0.25">
      <c r="A53">
        <v>2744708</v>
      </c>
      <c r="B53" t="s">
        <v>1396</v>
      </c>
      <c r="C53" s="74">
        <v>0.375</v>
      </c>
      <c r="D53" s="74">
        <v>0.125</v>
      </c>
      <c r="E53" s="74">
        <v>0.5</v>
      </c>
      <c r="F53" s="75">
        <v>8</v>
      </c>
      <c r="G53" s="74">
        <v>0.125</v>
      </c>
      <c r="H53" s="74">
        <v>0.625</v>
      </c>
    </row>
    <row r="54" spans="1:8" x14ac:dyDescent="0.25">
      <c r="A54">
        <v>3247225</v>
      </c>
      <c r="B54" t="s">
        <v>1512</v>
      </c>
      <c r="C54" s="74">
        <v>0.375</v>
      </c>
      <c r="D54" s="74">
        <v>0.125</v>
      </c>
      <c r="E54" s="74">
        <v>0.5</v>
      </c>
      <c r="F54" s="75">
        <v>8</v>
      </c>
      <c r="G54" s="74">
        <v>0.125</v>
      </c>
      <c r="H54" s="74">
        <v>0.5</v>
      </c>
    </row>
    <row r="55" spans="1:8" x14ac:dyDescent="0.25">
      <c r="A55">
        <v>3295419</v>
      </c>
      <c r="B55" t="s">
        <v>1522</v>
      </c>
      <c r="C55" s="74">
        <v>0.375</v>
      </c>
      <c r="D55" s="74">
        <v>0.125</v>
      </c>
      <c r="E55" s="74">
        <v>0.5</v>
      </c>
      <c r="F55" s="75">
        <v>8</v>
      </c>
      <c r="G55" s="74">
        <v>0.125</v>
      </c>
      <c r="H55" s="74">
        <v>0.57142857142857095</v>
      </c>
    </row>
    <row r="56" spans="1:8" x14ac:dyDescent="0.25">
      <c r="A56">
        <v>3851512</v>
      </c>
      <c r="B56" t="s">
        <v>1618</v>
      </c>
      <c r="C56" s="74">
        <v>0.375</v>
      </c>
      <c r="D56" s="74">
        <v>0.125</v>
      </c>
      <c r="E56" s="74">
        <v>0.5</v>
      </c>
      <c r="F56" s="75">
        <v>8</v>
      </c>
      <c r="G56" s="74">
        <v>0.125</v>
      </c>
      <c r="H56" s="74">
        <v>0.71428571428571397</v>
      </c>
    </row>
    <row r="57" spans="1:8" x14ac:dyDescent="0.25">
      <c r="A57">
        <v>3903591</v>
      </c>
      <c r="B57" t="s">
        <v>1688</v>
      </c>
      <c r="C57" s="74">
        <v>0.35294117647058798</v>
      </c>
      <c r="D57" s="74">
        <v>0.17647058823529399</v>
      </c>
      <c r="E57" s="74">
        <v>0.47058823529411797</v>
      </c>
      <c r="F57" s="75">
        <v>17</v>
      </c>
      <c r="G57" s="74">
        <v>0.11764705882352899</v>
      </c>
      <c r="H57" s="74">
        <v>0.625</v>
      </c>
    </row>
    <row r="58" spans="1:8" x14ac:dyDescent="0.25">
      <c r="A58">
        <v>2389714</v>
      </c>
      <c r="B58" t="s">
        <v>1292</v>
      </c>
      <c r="C58" s="74">
        <v>0.33333333333333298</v>
      </c>
      <c r="D58" s="74">
        <v>0.22222222222222199</v>
      </c>
      <c r="E58" s="74">
        <v>0.44444444444444398</v>
      </c>
      <c r="F58" s="75">
        <v>9</v>
      </c>
      <c r="G58" s="74">
        <v>0.11111111111111099</v>
      </c>
      <c r="H58" s="74">
        <v>0.66666666666666696</v>
      </c>
    </row>
    <row r="59" spans="1:8" x14ac:dyDescent="0.25">
      <c r="A59">
        <v>2723548</v>
      </c>
      <c r="B59" t="s">
        <v>2033</v>
      </c>
      <c r="C59" s="74">
        <v>0.44444444444444398</v>
      </c>
      <c r="D59" s="74">
        <v>0</v>
      </c>
      <c r="E59" s="74">
        <v>0.55555555555555602</v>
      </c>
      <c r="F59" s="75">
        <v>9</v>
      </c>
      <c r="G59" s="74">
        <v>0.11111111111111099</v>
      </c>
      <c r="H59" s="74">
        <v>0.57142857142857095</v>
      </c>
    </row>
    <row r="60" spans="1:8" x14ac:dyDescent="0.25">
      <c r="A60">
        <v>2811361</v>
      </c>
      <c r="B60" t="s">
        <v>1444</v>
      </c>
      <c r="C60" s="74">
        <v>0.44444444444444398</v>
      </c>
      <c r="D60" s="74">
        <v>0</v>
      </c>
      <c r="E60" s="74">
        <v>0.55555555555555602</v>
      </c>
      <c r="F60" s="75">
        <v>9</v>
      </c>
      <c r="G60" s="74">
        <v>0.11111111111111099</v>
      </c>
      <c r="H60" s="74">
        <v>0.625</v>
      </c>
    </row>
    <row r="61" spans="1:8" x14ac:dyDescent="0.25">
      <c r="A61">
        <v>1291058</v>
      </c>
      <c r="B61" t="s">
        <v>1095</v>
      </c>
      <c r="C61" s="74">
        <v>0.4</v>
      </c>
      <c r="D61" s="74">
        <v>0.1</v>
      </c>
      <c r="E61" s="74">
        <v>0.5</v>
      </c>
      <c r="F61" s="75">
        <v>10</v>
      </c>
      <c r="G61" s="74">
        <v>0.1</v>
      </c>
      <c r="H61" s="74">
        <v>0.55555555555555602</v>
      </c>
    </row>
    <row r="62" spans="1:8" x14ac:dyDescent="0.25">
      <c r="A62">
        <v>2426426</v>
      </c>
      <c r="B62" t="s">
        <v>1313</v>
      </c>
      <c r="C62" s="74">
        <v>0.3</v>
      </c>
      <c r="D62" s="74">
        <v>0.3</v>
      </c>
      <c r="E62" s="74">
        <v>0.4</v>
      </c>
      <c r="F62" s="75">
        <v>10</v>
      </c>
      <c r="G62" s="74">
        <v>0.1</v>
      </c>
      <c r="H62" s="74">
        <v>0.44444444444444398</v>
      </c>
    </row>
    <row r="63" spans="1:8" x14ac:dyDescent="0.25">
      <c r="A63">
        <v>2779138</v>
      </c>
      <c r="B63" t="s">
        <v>1412</v>
      </c>
      <c r="C63" s="74">
        <v>0.2</v>
      </c>
      <c r="D63" s="74">
        <v>0.5</v>
      </c>
      <c r="E63" s="74">
        <v>0.3</v>
      </c>
      <c r="F63" s="75">
        <v>10</v>
      </c>
      <c r="G63" s="74">
        <v>0.1</v>
      </c>
      <c r="H63" s="74">
        <v>0.5</v>
      </c>
    </row>
    <row r="64" spans="1:8" x14ac:dyDescent="0.25">
      <c r="A64">
        <v>815166</v>
      </c>
      <c r="B64" t="s">
        <v>1926</v>
      </c>
      <c r="C64" s="74">
        <v>0.3</v>
      </c>
      <c r="D64" s="74">
        <v>0.3</v>
      </c>
      <c r="E64" s="74">
        <v>0.4</v>
      </c>
      <c r="F64" s="75">
        <v>10</v>
      </c>
      <c r="G64" s="74">
        <v>0.1</v>
      </c>
      <c r="H64" s="74">
        <v>0.44444444444444398</v>
      </c>
    </row>
    <row r="65" spans="1:8" x14ac:dyDescent="0.25">
      <c r="A65">
        <v>3888256</v>
      </c>
      <c r="B65" t="s">
        <v>1656</v>
      </c>
      <c r="C65" s="74">
        <v>0.39130434782608697</v>
      </c>
      <c r="D65" s="74">
        <v>0.13043478260869601</v>
      </c>
      <c r="E65" s="74">
        <v>0.47826086956521702</v>
      </c>
      <c r="F65" s="75">
        <v>23</v>
      </c>
      <c r="G65" s="74">
        <v>8.6956521739130405E-2</v>
      </c>
      <c r="H65" s="74">
        <v>0.55555555555555602</v>
      </c>
    </row>
    <row r="66" spans="1:8" x14ac:dyDescent="0.25">
      <c r="A66">
        <v>2811365</v>
      </c>
      <c r="B66" t="s">
        <v>1446</v>
      </c>
      <c r="C66" s="74">
        <v>0.33333333333333298</v>
      </c>
      <c r="D66" s="74">
        <v>0.25</v>
      </c>
      <c r="E66" s="74">
        <v>0.41666666666666702</v>
      </c>
      <c r="F66" s="75">
        <v>12</v>
      </c>
      <c r="G66" s="74">
        <v>8.3333333333333301E-2</v>
      </c>
      <c r="H66" s="74">
        <v>0.5</v>
      </c>
    </row>
    <row r="67" spans="1:8" x14ac:dyDescent="0.25">
      <c r="A67">
        <v>3118405</v>
      </c>
      <c r="B67" t="s">
        <v>1484</v>
      </c>
      <c r="C67" s="74">
        <v>0.33333333333333298</v>
      </c>
      <c r="D67" s="74">
        <v>0.25</v>
      </c>
      <c r="E67" s="74">
        <v>0.41666666666666702</v>
      </c>
      <c r="F67" s="75">
        <v>12</v>
      </c>
      <c r="G67" s="74">
        <v>8.3333333333333301E-2</v>
      </c>
      <c r="H67" s="74">
        <v>0.7</v>
      </c>
    </row>
    <row r="68" spans="1:8" x14ac:dyDescent="0.25">
      <c r="A68">
        <v>4035914</v>
      </c>
      <c r="B68" t="s">
        <v>1708</v>
      </c>
      <c r="C68" s="74">
        <v>0.41666666666666702</v>
      </c>
      <c r="D68" s="74">
        <v>8.3333333333333301E-2</v>
      </c>
      <c r="E68" s="74">
        <v>0.5</v>
      </c>
      <c r="F68" s="75">
        <v>12</v>
      </c>
      <c r="G68" s="74">
        <v>8.3333333333333301E-2</v>
      </c>
      <c r="H68" s="74">
        <v>0.625</v>
      </c>
    </row>
    <row r="69" spans="1:8" x14ac:dyDescent="0.25">
      <c r="A69">
        <v>4035957</v>
      </c>
      <c r="B69" t="s">
        <v>1714</v>
      </c>
      <c r="C69" s="74">
        <v>0.30769230769230799</v>
      </c>
      <c r="D69" s="74">
        <v>0.30769230769230799</v>
      </c>
      <c r="E69" s="74">
        <v>0.38461538461538503</v>
      </c>
      <c r="F69" s="75">
        <v>13</v>
      </c>
      <c r="G69" s="74">
        <v>7.69230769230769E-2</v>
      </c>
      <c r="H69" s="74">
        <v>0.41666666666666702</v>
      </c>
    </row>
    <row r="70" spans="1:8" x14ac:dyDescent="0.25">
      <c r="A70">
        <v>603960</v>
      </c>
      <c r="B70" t="s">
        <v>1902</v>
      </c>
      <c r="C70" s="74">
        <v>0.30769230769230799</v>
      </c>
      <c r="D70" s="74">
        <v>0.30769230769230799</v>
      </c>
      <c r="E70" s="74">
        <v>0.38461538461538503</v>
      </c>
      <c r="F70" s="75">
        <v>13</v>
      </c>
      <c r="G70" s="74">
        <v>7.69230769230769E-2</v>
      </c>
      <c r="H70" s="74">
        <v>0.8</v>
      </c>
    </row>
    <row r="71" spans="1:8" x14ac:dyDescent="0.25">
      <c r="A71">
        <v>1047316</v>
      </c>
      <c r="B71" t="s">
        <v>1017</v>
      </c>
      <c r="C71" s="74">
        <v>0.35714285714285698</v>
      </c>
      <c r="D71" s="74">
        <v>0.214285714285714</v>
      </c>
      <c r="E71" s="74">
        <v>0.42857142857142899</v>
      </c>
      <c r="F71" s="75">
        <v>14</v>
      </c>
      <c r="G71" s="74">
        <v>7.1428571428571397E-2</v>
      </c>
      <c r="H71" s="74">
        <v>0.81818181818181801</v>
      </c>
    </row>
    <row r="72" spans="1:8" x14ac:dyDescent="0.25">
      <c r="A72">
        <v>1515761</v>
      </c>
      <c r="B72" t="s">
        <v>1150</v>
      </c>
      <c r="C72" s="74">
        <v>0.35714285714285698</v>
      </c>
      <c r="D72" s="74">
        <v>0.214285714285714</v>
      </c>
      <c r="E72" s="74">
        <v>0.42857142857142899</v>
      </c>
      <c r="F72" s="75">
        <v>14</v>
      </c>
      <c r="G72" s="74">
        <v>7.1428571428571397E-2</v>
      </c>
      <c r="H72" s="74">
        <v>0.53846153846153799</v>
      </c>
    </row>
    <row r="73" spans="1:8" x14ac:dyDescent="0.25">
      <c r="A73">
        <v>2751840</v>
      </c>
      <c r="B73" t="s">
        <v>1406</v>
      </c>
      <c r="C73" s="74">
        <v>0.35714285714285698</v>
      </c>
      <c r="D73" s="74">
        <v>0.214285714285714</v>
      </c>
      <c r="E73" s="74">
        <v>0.42857142857142899</v>
      </c>
      <c r="F73" s="75">
        <v>14</v>
      </c>
      <c r="G73" s="74">
        <v>7.1428571428571397E-2</v>
      </c>
      <c r="H73" s="74">
        <v>0.63636363636363602</v>
      </c>
    </row>
    <row r="74" spans="1:8" x14ac:dyDescent="0.25">
      <c r="A74">
        <v>4101029</v>
      </c>
      <c r="B74" t="s">
        <v>1720</v>
      </c>
      <c r="C74" s="74">
        <v>0.28571428571428598</v>
      </c>
      <c r="D74" s="74">
        <v>0.35714285714285698</v>
      </c>
      <c r="E74" s="74">
        <v>0.35714285714285698</v>
      </c>
      <c r="F74" s="75">
        <v>14</v>
      </c>
      <c r="G74" s="74">
        <v>7.1428571428571397E-2</v>
      </c>
      <c r="H74" s="74">
        <v>0.5</v>
      </c>
    </row>
    <row r="75" spans="1:8" x14ac:dyDescent="0.25">
      <c r="A75">
        <v>3851835</v>
      </c>
      <c r="B75" t="s">
        <v>1630</v>
      </c>
      <c r="C75" s="74">
        <v>0.266666666666667</v>
      </c>
      <c r="D75" s="74">
        <v>0.4</v>
      </c>
      <c r="E75" s="74">
        <v>0.33333333333333298</v>
      </c>
      <c r="F75" s="75">
        <v>15</v>
      </c>
      <c r="G75" s="74">
        <v>6.6666666666666693E-2</v>
      </c>
      <c r="H75" s="74">
        <v>0.46153846153846201</v>
      </c>
    </row>
    <row r="76" spans="1:8" x14ac:dyDescent="0.25">
      <c r="A76">
        <v>1625618</v>
      </c>
      <c r="B76" t="s">
        <v>1167</v>
      </c>
      <c r="C76" s="74">
        <v>0.38888888888888901</v>
      </c>
      <c r="D76" s="74">
        <v>0.16666666666666699</v>
      </c>
      <c r="E76" s="74">
        <v>0.44444444444444398</v>
      </c>
      <c r="F76" s="75">
        <v>18</v>
      </c>
      <c r="G76" s="74">
        <v>5.5555555555555601E-2</v>
      </c>
      <c r="H76" s="74">
        <v>0.52941176470588203</v>
      </c>
    </row>
    <row r="77" spans="1:8" x14ac:dyDescent="0.25">
      <c r="A77">
        <v>4035958</v>
      </c>
      <c r="B77" t="s">
        <v>1716</v>
      </c>
      <c r="C77" s="74">
        <v>0.31818181818181801</v>
      </c>
      <c r="D77" s="74">
        <v>0.31818181818181801</v>
      </c>
      <c r="E77" s="74">
        <v>0.36363636363636398</v>
      </c>
      <c r="F77" s="75">
        <v>22</v>
      </c>
      <c r="G77" s="74">
        <v>4.5454545454545497E-2</v>
      </c>
      <c r="H77" s="74">
        <v>0.66666666666666696</v>
      </c>
    </row>
    <row r="78" spans="1:8" x14ac:dyDescent="0.25">
      <c r="A78">
        <v>1094918</v>
      </c>
      <c r="B78" t="s">
        <v>1029</v>
      </c>
      <c r="C78" s="74">
        <v>0.33333333333333298</v>
      </c>
      <c r="D78" s="74">
        <v>0.33333333333333298</v>
      </c>
      <c r="E78" s="74">
        <v>0.33333333333333298</v>
      </c>
      <c r="F78" s="75">
        <v>12</v>
      </c>
      <c r="G78" s="74">
        <v>0</v>
      </c>
      <c r="H78" s="74">
        <v>0.5</v>
      </c>
    </row>
    <row r="79" spans="1:8" x14ac:dyDescent="0.25">
      <c r="A79">
        <v>1192610</v>
      </c>
      <c r="B79" t="s">
        <v>1066</v>
      </c>
      <c r="C79" s="74">
        <v>0.230769230769231</v>
      </c>
      <c r="D79" s="74">
        <v>0.53846153846153799</v>
      </c>
      <c r="E79" s="74">
        <v>0.230769230769231</v>
      </c>
      <c r="F79" s="75">
        <v>13</v>
      </c>
      <c r="G79" s="74">
        <v>0</v>
      </c>
      <c r="H79" s="74">
        <v>0.66666666666666696</v>
      </c>
    </row>
    <row r="80" spans="1:8" x14ac:dyDescent="0.25">
      <c r="A80">
        <v>1358563</v>
      </c>
      <c r="B80" t="s">
        <v>1107</v>
      </c>
      <c r="C80" s="74">
        <v>0.375</v>
      </c>
      <c r="D80" s="74">
        <v>0.25</v>
      </c>
      <c r="E80" s="74">
        <v>0.375</v>
      </c>
      <c r="F80" s="75">
        <v>8</v>
      </c>
      <c r="G80" s="74">
        <v>0</v>
      </c>
      <c r="H80" s="74">
        <v>0.5</v>
      </c>
    </row>
    <row r="81" spans="1:8" x14ac:dyDescent="0.25">
      <c r="A81">
        <v>1384836</v>
      </c>
      <c r="B81" t="s">
        <v>1118</v>
      </c>
      <c r="C81" s="74">
        <v>0.25</v>
      </c>
      <c r="D81" s="74">
        <v>0.5</v>
      </c>
      <c r="E81" s="74">
        <v>0.25</v>
      </c>
      <c r="F81" s="75">
        <v>4</v>
      </c>
      <c r="G81" s="74">
        <v>0</v>
      </c>
      <c r="H81" s="74">
        <v>0.5</v>
      </c>
    </row>
    <row r="82" spans="1:8" x14ac:dyDescent="0.25">
      <c r="A82">
        <v>1497216</v>
      </c>
      <c r="B82" t="s">
        <v>1145</v>
      </c>
      <c r="C82" s="74">
        <v>0.2</v>
      </c>
      <c r="D82" s="74">
        <v>0.6</v>
      </c>
      <c r="E82" s="74">
        <v>0.2</v>
      </c>
      <c r="F82" s="75">
        <v>5</v>
      </c>
      <c r="G82" s="74">
        <v>0</v>
      </c>
      <c r="H82" s="74">
        <v>0.4</v>
      </c>
    </row>
    <row r="83" spans="1:8" x14ac:dyDescent="0.25">
      <c r="A83">
        <v>1521567</v>
      </c>
      <c r="B83" t="s">
        <v>1153</v>
      </c>
      <c r="C83" s="74">
        <v>0.33333333333333298</v>
      </c>
      <c r="D83" s="74">
        <v>0.33333333333333298</v>
      </c>
      <c r="E83" s="74">
        <v>0.33333333333333298</v>
      </c>
      <c r="F83" s="75">
        <v>3</v>
      </c>
      <c r="G83" s="74">
        <v>0</v>
      </c>
      <c r="H83" s="74">
        <v>0.5</v>
      </c>
    </row>
    <row r="84" spans="1:8" x14ac:dyDescent="0.25">
      <c r="A84">
        <v>1631467</v>
      </c>
      <c r="B84" t="s">
        <v>1169</v>
      </c>
      <c r="C84" s="74">
        <v>0.5</v>
      </c>
      <c r="D84" s="74">
        <v>0</v>
      </c>
      <c r="E84" s="74">
        <v>0.5</v>
      </c>
      <c r="F84" s="75">
        <v>2</v>
      </c>
      <c r="G84" s="74">
        <v>0</v>
      </c>
      <c r="H84" s="74">
        <v>0.5</v>
      </c>
    </row>
    <row r="85" spans="1:8" x14ac:dyDescent="0.25">
      <c r="A85">
        <v>1847111</v>
      </c>
      <c r="B85" t="s">
        <v>1185</v>
      </c>
      <c r="C85" s="74">
        <v>0.25</v>
      </c>
      <c r="D85" s="74">
        <v>0.5</v>
      </c>
      <c r="E85" s="74">
        <v>0.25</v>
      </c>
      <c r="F85" s="75">
        <v>4</v>
      </c>
      <c r="G85" s="74">
        <v>0</v>
      </c>
      <c r="H85" s="74">
        <v>0</v>
      </c>
    </row>
    <row r="86" spans="1:8" x14ac:dyDescent="0.25">
      <c r="A86">
        <v>1970600</v>
      </c>
      <c r="B86" t="s">
        <v>1204</v>
      </c>
      <c r="C86" s="74">
        <v>0.28571428571428598</v>
      </c>
      <c r="D86" s="74">
        <v>0.42857142857142899</v>
      </c>
      <c r="E86" s="74">
        <v>0.28571428571428598</v>
      </c>
      <c r="F86" s="75">
        <v>7</v>
      </c>
      <c r="G86" s="74">
        <v>0</v>
      </c>
      <c r="H86" s="74">
        <v>0.5</v>
      </c>
    </row>
    <row r="87" spans="1:8" x14ac:dyDescent="0.25">
      <c r="A87">
        <v>2294866</v>
      </c>
      <c r="B87" t="s">
        <v>1254</v>
      </c>
      <c r="C87" s="74">
        <v>0</v>
      </c>
      <c r="D87" s="74">
        <v>1</v>
      </c>
      <c r="E87" s="74">
        <v>0</v>
      </c>
      <c r="F87" s="75">
        <v>1</v>
      </c>
      <c r="G87" s="74">
        <v>0</v>
      </c>
      <c r="H87" s="74"/>
    </row>
    <row r="88" spans="1:8" x14ac:dyDescent="0.25">
      <c r="A88">
        <v>2364053</v>
      </c>
      <c r="B88" t="s">
        <v>1274</v>
      </c>
      <c r="C88" s="74">
        <v>0.42857142857142899</v>
      </c>
      <c r="D88" s="74">
        <v>0.14285714285714299</v>
      </c>
      <c r="E88" s="74">
        <v>0.42857142857142899</v>
      </c>
      <c r="F88" s="75">
        <v>7</v>
      </c>
      <c r="G88" s="74">
        <v>0</v>
      </c>
      <c r="H88" s="74">
        <v>0.75</v>
      </c>
    </row>
    <row r="89" spans="1:8" x14ac:dyDescent="0.25">
      <c r="A89">
        <v>2398456</v>
      </c>
      <c r="B89" t="s">
        <v>1304</v>
      </c>
      <c r="C89" s="74">
        <v>0.33333333333333298</v>
      </c>
      <c r="D89" s="74">
        <v>0.33333333333333298</v>
      </c>
      <c r="E89" s="74">
        <v>0.33333333333333298</v>
      </c>
      <c r="F89" s="75">
        <v>3</v>
      </c>
      <c r="G89" s="74">
        <v>0</v>
      </c>
      <c r="H89" s="74">
        <v>0.66666666666666696</v>
      </c>
    </row>
    <row r="90" spans="1:8" x14ac:dyDescent="0.25">
      <c r="A90">
        <v>2453666</v>
      </c>
      <c r="B90" t="s">
        <v>1327</v>
      </c>
      <c r="C90" s="74">
        <v>0.4</v>
      </c>
      <c r="D90" s="74">
        <v>0.2</v>
      </c>
      <c r="E90" s="74">
        <v>0.4</v>
      </c>
      <c r="F90" s="75">
        <v>15</v>
      </c>
      <c r="G90" s="74">
        <v>0</v>
      </c>
      <c r="H90" s="74">
        <v>0.45454545454545497</v>
      </c>
    </row>
    <row r="91" spans="1:8" x14ac:dyDescent="0.25">
      <c r="A91">
        <v>2715890</v>
      </c>
      <c r="B91" t="s">
        <v>1360</v>
      </c>
      <c r="C91" s="74">
        <v>0.33333333333333298</v>
      </c>
      <c r="D91" s="74">
        <v>0.33333333333333298</v>
      </c>
      <c r="E91" s="74">
        <v>0.33333333333333298</v>
      </c>
      <c r="F91" s="75">
        <v>6</v>
      </c>
      <c r="G91" s="74">
        <v>0</v>
      </c>
      <c r="H91" s="74">
        <v>0.4</v>
      </c>
    </row>
    <row r="92" spans="1:8" x14ac:dyDescent="0.25">
      <c r="A92">
        <v>2718494</v>
      </c>
      <c r="B92" t="s">
        <v>1372</v>
      </c>
      <c r="C92" s="74">
        <v>0.4</v>
      </c>
      <c r="D92" s="74">
        <v>0.2</v>
      </c>
      <c r="E92" s="74">
        <v>0.4</v>
      </c>
      <c r="F92" s="75">
        <v>10</v>
      </c>
      <c r="G92" s="74">
        <v>0</v>
      </c>
      <c r="H92" s="74">
        <v>0.57142857142857095</v>
      </c>
    </row>
    <row r="93" spans="1:8" x14ac:dyDescent="0.25">
      <c r="A93">
        <v>2738761</v>
      </c>
      <c r="B93" t="s">
        <v>1384</v>
      </c>
      <c r="C93" s="74">
        <v>0.33333333333333298</v>
      </c>
      <c r="D93" s="74">
        <v>0.33333333333333298</v>
      </c>
      <c r="E93" s="74">
        <v>0.33333333333333298</v>
      </c>
      <c r="F93" s="75">
        <v>9</v>
      </c>
      <c r="G93" s="74">
        <v>0</v>
      </c>
      <c r="H93" s="74">
        <v>0.5</v>
      </c>
    </row>
    <row r="94" spans="1:8" x14ac:dyDescent="0.25">
      <c r="A94">
        <v>2746136</v>
      </c>
      <c r="B94" t="s">
        <v>1400</v>
      </c>
      <c r="C94" s="74">
        <v>0.4</v>
      </c>
      <c r="D94" s="74">
        <v>0.2</v>
      </c>
      <c r="E94" s="74">
        <v>0.4</v>
      </c>
      <c r="F94" s="75">
        <v>10</v>
      </c>
      <c r="G94" s="74">
        <v>0</v>
      </c>
      <c r="H94" s="74">
        <v>0.57142857142857095</v>
      </c>
    </row>
    <row r="95" spans="1:8" x14ac:dyDescent="0.25">
      <c r="A95">
        <v>2750811</v>
      </c>
      <c r="B95" t="s">
        <v>1404</v>
      </c>
      <c r="C95" s="74">
        <v>0.33333333333333298</v>
      </c>
      <c r="D95" s="74">
        <v>0.33333333333333298</v>
      </c>
      <c r="E95" s="74">
        <v>0.33333333333333298</v>
      </c>
      <c r="F95" s="75">
        <v>6</v>
      </c>
      <c r="G95" s="74">
        <v>0</v>
      </c>
      <c r="H95" s="74">
        <v>0.2</v>
      </c>
    </row>
    <row r="96" spans="1:8" x14ac:dyDescent="0.25">
      <c r="A96">
        <v>2841542</v>
      </c>
      <c r="B96" t="s">
        <v>1466</v>
      </c>
      <c r="C96" s="74">
        <v>0.33333333333333298</v>
      </c>
      <c r="D96" s="74">
        <v>0.33333333333333298</v>
      </c>
      <c r="E96" s="74">
        <v>0.33333333333333298</v>
      </c>
      <c r="F96" s="75">
        <v>12</v>
      </c>
      <c r="G96" s="74">
        <v>0</v>
      </c>
      <c r="H96" s="74">
        <v>0.77777777777777801</v>
      </c>
    </row>
    <row r="97" spans="1:8" x14ac:dyDescent="0.25">
      <c r="A97">
        <v>3118389</v>
      </c>
      <c r="B97" t="s">
        <v>1478</v>
      </c>
      <c r="C97" s="74">
        <v>0.4</v>
      </c>
      <c r="D97" s="74">
        <v>0.2</v>
      </c>
      <c r="E97" s="74">
        <v>0.4</v>
      </c>
      <c r="F97" s="75">
        <v>5</v>
      </c>
      <c r="G97" s="74">
        <v>0</v>
      </c>
      <c r="H97" s="74">
        <v>0.6</v>
      </c>
    </row>
    <row r="98" spans="1:8" x14ac:dyDescent="0.25">
      <c r="A98">
        <v>3329079</v>
      </c>
      <c r="B98" t="s">
        <v>1524</v>
      </c>
      <c r="C98" s="74">
        <v>0.42105263157894701</v>
      </c>
      <c r="D98" s="74">
        <v>0.157894736842105</v>
      </c>
      <c r="E98" s="74">
        <v>0.42105263157894701</v>
      </c>
      <c r="F98" s="75">
        <v>19</v>
      </c>
      <c r="G98" s="74">
        <v>0</v>
      </c>
      <c r="H98" s="74">
        <v>0.5625</v>
      </c>
    </row>
    <row r="99" spans="1:8" x14ac:dyDescent="0.25">
      <c r="A99">
        <v>3466897</v>
      </c>
      <c r="B99" t="s">
        <v>1546</v>
      </c>
      <c r="C99" s="74">
        <v>0.33333333333333298</v>
      </c>
      <c r="D99" s="74">
        <v>0.33333333333333298</v>
      </c>
      <c r="E99" s="74">
        <v>0.33333333333333298</v>
      </c>
      <c r="F99" s="75">
        <v>6</v>
      </c>
      <c r="G99" s="74">
        <v>0</v>
      </c>
      <c r="H99" s="74">
        <v>0.66666666666666696</v>
      </c>
    </row>
    <row r="100" spans="1:8" x14ac:dyDescent="0.25">
      <c r="A100">
        <v>3523451</v>
      </c>
      <c r="B100" t="s">
        <v>1556</v>
      </c>
      <c r="C100" s="74">
        <v>0.41176470588235298</v>
      </c>
      <c r="D100" s="74">
        <v>0.17647058823529399</v>
      </c>
      <c r="E100" s="74">
        <v>0.41176470588235298</v>
      </c>
      <c r="F100" s="75">
        <v>17</v>
      </c>
      <c r="G100" s="74">
        <v>0</v>
      </c>
      <c r="H100" s="74">
        <v>0.66666666666666696</v>
      </c>
    </row>
    <row r="101" spans="1:8" x14ac:dyDescent="0.25">
      <c r="A101">
        <v>3523511</v>
      </c>
      <c r="B101" t="s">
        <v>2059</v>
      </c>
      <c r="C101" s="74">
        <v>0.36363636363636398</v>
      </c>
      <c r="D101" s="74">
        <v>0.27272727272727298</v>
      </c>
      <c r="E101" s="74">
        <v>0.36363636363636398</v>
      </c>
      <c r="F101" s="75">
        <v>11</v>
      </c>
      <c r="G101" s="74">
        <v>0</v>
      </c>
      <c r="H101" s="74">
        <v>0.55555555555555602</v>
      </c>
    </row>
    <row r="102" spans="1:8" x14ac:dyDescent="0.25">
      <c r="A102">
        <v>3525524</v>
      </c>
      <c r="B102" t="s">
        <v>1574</v>
      </c>
      <c r="C102" s="74">
        <v>0.36363636363636398</v>
      </c>
      <c r="D102" s="74">
        <v>0.27272727272727298</v>
      </c>
      <c r="E102" s="74">
        <v>0.36363636363636398</v>
      </c>
      <c r="F102" s="75">
        <v>11</v>
      </c>
      <c r="G102" s="74">
        <v>0</v>
      </c>
      <c r="H102" s="74">
        <v>0.54545454545454497</v>
      </c>
    </row>
    <row r="103" spans="1:8" x14ac:dyDescent="0.25">
      <c r="A103">
        <v>3525661</v>
      </c>
      <c r="B103" t="s">
        <v>1580</v>
      </c>
      <c r="C103" s="74">
        <v>0.375</v>
      </c>
      <c r="D103" s="74">
        <v>0.25</v>
      </c>
      <c r="E103" s="74">
        <v>0.375</v>
      </c>
      <c r="F103" s="75">
        <v>8</v>
      </c>
      <c r="G103" s="74">
        <v>0</v>
      </c>
      <c r="H103" s="74">
        <v>0.83333333333333304</v>
      </c>
    </row>
    <row r="104" spans="1:8" x14ac:dyDescent="0.25">
      <c r="A104">
        <v>3525914</v>
      </c>
      <c r="B104" t="s">
        <v>1590</v>
      </c>
      <c r="C104" s="74">
        <v>0.42857142857142899</v>
      </c>
      <c r="D104" s="74">
        <v>0.14285714285714299</v>
      </c>
      <c r="E104" s="74">
        <v>0.42857142857142899</v>
      </c>
      <c r="F104" s="75">
        <v>7</v>
      </c>
      <c r="G104" s="74">
        <v>0</v>
      </c>
      <c r="H104" s="74">
        <v>0.66666666666666696</v>
      </c>
    </row>
    <row r="105" spans="1:8" x14ac:dyDescent="0.25">
      <c r="A105">
        <v>3528314</v>
      </c>
      <c r="B105" t="s">
        <v>1598</v>
      </c>
      <c r="C105" s="74">
        <v>0.3</v>
      </c>
      <c r="D105" s="74">
        <v>0.4</v>
      </c>
      <c r="E105" s="74">
        <v>0.3</v>
      </c>
      <c r="F105" s="75">
        <v>10</v>
      </c>
      <c r="G105" s="74">
        <v>0</v>
      </c>
      <c r="H105" s="74">
        <v>0.625</v>
      </c>
    </row>
    <row r="106" spans="1:8" x14ac:dyDescent="0.25">
      <c r="A106">
        <v>3625046</v>
      </c>
      <c r="B106" t="s">
        <v>1600</v>
      </c>
      <c r="C106" s="74">
        <v>0.5</v>
      </c>
      <c r="D106" s="74">
        <v>0</v>
      </c>
      <c r="E106" s="74">
        <v>0.5</v>
      </c>
      <c r="F106" s="75">
        <v>2</v>
      </c>
      <c r="G106" s="74">
        <v>0</v>
      </c>
      <c r="H106" s="74">
        <v>0.5</v>
      </c>
    </row>
    <row r="107" spans="1:8" x14ac:dyDescent="0.25">
      <c r="A107">
        <v>3851814</v>
      </c>
      <c r="B107" t="s">
        <v>1626</v>
      </c>
      <c r="C107" s="74">
        <v>0.42857142857142899</v>
      </c>
      <c r="D107" s="74">
        <v>0.14285714285714299</v>
      </c>
      <c r="E107" s="74">
        <v>0.42857142857142899</v>
      </c>
      <c r="F107" s="75">
        <v>7</v>
      </c>
      <c r="G107" s="74">
        <v>0</v>
      </c>
      <c r="H107" s="74">
        <v>0.5</v>
      </c>
    </row>
    <row r="108" spans="1:8" x14ac:dyDescent="0.25">
      <c r="A108">
        <v>3851816</v>
      </c>
      <c r="B108" t="s">
        <v>1628</v>
      </c>
      <c r="C108" s="74">
        <v>0.38461538461538503</v>
      </c>
      <c r="D108" s="74">
        <v>0.230769230769231</v>
      </c>
      <c r="E108" s="74">
        <v>0.38461538461538503</v>
      </c>
      <c r="F108" s="75">
        <v>13</v>
      </c>
      <c r="G108" s="74">
        <v>0</v>
      </c>
      <c r="H108" s="74">
        <v>0.45454545454545497</v>
      </c>
    </row>
    <row r="109" spans="1:8" x14ac:dyDescent="0.25">
      <c r="A109">
        <v>3852957</v>
      </c>
      <c r="B109" t="s">
        <v>1636</v>
      </c>
      <c r="C109" s="74">
        <v>0.5</v>
      </c>
      <c r="D109" s="74">
        <v>0</v>
      </c>
      <c r="E109" s="74">
        <v>0.5</v>
      </c>
      <c r="F109" s="75">
        <v>2</v>
      </c>
      <c r="G109" s="74">
        <v>0</v>
      </c>
      <c r="H109" s="74">
        <v>0.5</v>
      </c>
    </row>
    <row r="110" spans="1:8" x14ac:dyDescent="0.25">
      <c r="A110">
        <v>3852976</v>
      </c>
      <c r="B110" t="s">
        <v>1638</v>
      </c>
      <c r="C110" s="74">
        <v>0.35714285714285698</v>
      </c>
      <c r="D110" s="74">
        <v>0.28571428571428598</v>
      </c>
      <c r="E110" s="74">
        <v>0.35714285714285698</v>
      </c>
      <c r="F110" s="75">
        <v>14</v>
      </c>
      <c r="G110" s="74">
        <v>0</v>
      </c>
      <c r="H110" s="74">
        <v>0.61538461538461497</v>
      </c>
    </row>
    <row r="111" spans="1:8" x14ac:dyDescent="0.25">
      <c r="A111">
        <v>3888255</v>
      </c>
      <c r="B111" t="s">
        <v>1654</v>
      </c>
      <c r="C111" s="74">
        <v>0.33333333333333298</v>
      </c>
      <c r="D111" s="74">
        <v>0.33333333333333298</v>
      </c>
      <c r="E111" s="74">
        <v>0.33333333333333298</v>
      </c>
      <c r="F111" s="75">
        <v>9</v>
      </c>
      <c r="G111" s="74">
        <v>0</v>
      </c>
      <c r="H111" s="74">
        <v>0.66666666666666696</v>
      </c>
    </row>
    <row r="112" spans="1:8" x14ac:dyDescent="0.25">
      <c r="A112">
        <v>3903503</v>
      </c>
      <c r="B112" t="s">
        <v>1670</v>
      </c>
      <c r="C112" s="74">
        <v>0.375</v>
      </c>
      <c r="D112" s="74">
        <v>0.25</v>
      </c>
      <c r="E112" s="74">
        <v>0.375</v>
      </c>
      <c r="F112" s="75">
        <v>8</v>
      </c>
      <c r="G112" s="74">
        <v>0</v>
      </c>
      <c r="H112" s="74">
        <v>0.14285714285714299</v>
      </c>
    </row>
    <row r="113" spans="1:8" x14ac:dyDescent="0.25">
      <c r="A113">
        <v>3903544</v>
      </c>
      <c r="B113" t="s">
        <v>1674</v>
      </c>
      <c r="C113" s="74">
        <v>0.5</v>
      </c>
      <c r="D113" s="74">
        <v>0</v>
      </c>
      <c r="E113" s="74">
        <v>0.5</v>
      </c>
      <c r="F113" s="75">
        <v>4</v>
      </c>
      <c r="G113" s="74">
        <v>0</v>
      </c>
      <c r="H113" s="74">
        <v>0.5</v>
      </c>
    </row>
    <row r="114" spans="1:8" x14ac:dyDescent="0.25">
      <c r="A114">
        <v>3903589</v>
      </c>
      <c r="B114" t="s">
        <v>2079</v>
      </c>
      <c r="C114" s="74">
        <v>0</v>
      </c>
      <c r="D114" s="74">
        <v>1</v>
      </c>
      <c r="E114" s="74">
        <v>0</v>
      </c>
      <c r="F114" s="75">
        <v>1</v>
      </c>
      <c r="G114" s="74">
        <v>0</v>
      </c>
      <c r="H114" s="74">
        <v>0</v>
      </c>
    </row>
    <row r="115" spans="1:8" x14ac:dyDescent="0.25">
      <c r="A115">
        <v>3903611</v>
      </c>
      <c r="B115" t="s">
        <v>1692</v>
      </c>
      <c r="C115" s="74">
        <v>0.33333333333333298</v>
      </c>
      <c r="D115" s="74">
        <v>0.33333333333333298</v>
      </c>
      <c r="E115" s="74">
        <v>0.33333333333333298</v>
      </c>
      <c r="F115" s="75">
        <v>9</v>
      </c>
      <c r="G115" s="74">
        <v>0</v>
      </c>
      <c r="H115" s="74">
        <v>0.5</v>
      </c>
    </row>
    <row r="116" spans="1:8" x14ac:dyDescent="0.25">
      <c r="A116">
        <v>4035893</v>
      </c>
      <c r="B116" t="s">
        <v>1698</v>
      </c>
      <c r="C116" s="74">
        <v>0.33333333333333298</v>
      </c>
      <c r="D116" s="74">
        <v>0.33333333333333298</v>
      </c>
      <c r="E116" s="74">
        <v>0.33333333333333298</v>
      </c>
      <c r="F116" s="75">
        <v>6</v>
      </c>
      <c r="G116" s="74">
        <v>0</v>
      </c>
      <c r="H116" s="74">
        <v>0.66666666666666696</v>
      </c>
    </row>
    <row r="117" spans="1:8" x14ac:dyDescent="0.25">
      <c r="A117">
        <v>4471979</v>
      </c>
      <c r="B117" t="s">
        <v>1740</v>
      </c>
      <c r="C117" s="74">
        <v>0.42857142857142899</v>
      </c>
      <c r="D117" s="74">
        <v>0.14285714285714299</v>
      </c>
      <c r="E117" s="74">
        <v>0.42857142857142899</v>
      </c>
      <c r="F117" s="75">
        <v>7</v>
      </c>
      <c r="G117" s="74">
        <v>0</v>
      </c>
      <c r="H117" s="74">
        <v>0.71428571428571397</v>
      </c>
    </row>
    <row r="118" spans="1:8" x14ac:dyDescent="0.25">
      <c r="A118">
        <v>4472922</v>
      </c>
      <c r="B118" t="s">
        <v>1742</v>
      </c>
      <c r="C118" s="74">
        <v>0.33333333333333298</v>
      </c>
      <c r="D118" s="74">
        <v>0.33333333333333298</v>
      </c>
      <c r="E118" s="74">
        <v>0.33333333333333298</v>
      </c>
      <c r="F118" s="75">
        <v>6</v>
      </c>
      <c r="G118" s="74">
        <v>0</v>
      </c>
      <c r="H118" s="74">
        <v>0.5</v>
      </c>
    </row>
    <row r="119" spans="1:8" x14ac:dyDescent="0.25">
      <c r="A119">
        <v>4473094</v>
      </c>
      <c r="B119" t="s">
        <v>2095</v>
      </c>
      <c r="C119" s="74">
        <v>0.5</v>
      </c>
      <c r="D119" s="74">
        <v>0</v>
      </c>
      <c r="E119" s="74">
        <v>0.5</v>
      </c>
      <c r="F119" s="75">
        <v>6</v>
      </c>
      <c r="G119" s="74">
        <v>0</v>
      </c>
      <c r="H119" s="74">
        <v>0.6</v>
      </c>
    </row>
    <row r="120" spans="1:8" x14ac:dyDescent="0.25">
      <c r="A120">
        <v>469387</v>
      </c>
      <c r="B120" t="s">
        <v>1850</v>
      </c>
      <c r="C120" s="74">
        <v>0.33333333333333298</v>
      </c>
      <c r="D120" s="74">
        <v>0.33333333333333298</v>
      </c>
      <c r="E120" s="74">
        <v>0.33333333333333298</v>
      </c>
      <c r="F120" s="75">
        <v>3</v>
      </c>
      <c r="G120" s="74">
        <v>0</v>
      </c>
      <c r="H120" s="74">
        <v>0.66666666666666696</v>
      </c>
    </row>
    <row r="121" spans="1:8" x14ac:dyDescent="0.25">
      <c r="A121">
        <v>506300</v>
      </c>
      <c r="B121" t="s">
        <v>1868</v>
      </c>
      <c r="C121" s="74">
        <v>0.5</v>
      </c>
      <c r="D121" s="74">
        <v>0</v>
      </c>
      <c r="E121" s="74">
        <v>0.5</v>
      </c>
      <c r="F121" s="75">
        <v>4</v>
      </c>
      <c r="G121" s="74">
        <v>0</v>
      </c>
      <c r="H121" s="74">
        <v>1</v>
      </c>
    </row>
    <row r="122" spans="1:8" x14ac:dyDescent="0.25">
      <c r="A122">
        <v>592776</v>
      </c>
      <c r="B122" t="s">
        <v>1888</v>
      </c>
      <c r="C122" s="74">
        <v>0.41379310344827602</v>
      </c>
      <c r="D122" s="74">
        <v>0.17241379310344801</v>
      </c>
      <c r="E122" s="74">
        <v>0.41379310344827602</v>
      </c>
      <c r="F122" s="75">
        <v>29</v>
      </c>
      <c r="G122" s="74">
        <v>0</v>
      </c>
      <c r="H122" s="74">
        <v>0.36</v>
      </c>
    </row>
    <row r="123" spans="1:8" x14ac:dyDescent="0.25">
      <c r="A123">
        <v>1590752</v>
      </c>
      <c r="B123" t="s">
        <v>1161</v>
      </c>
      <c r="C123" s="74">
        <v>0.45833333333333298</v>
      </c>
      <c r="D123" s="74">
        <v>0.125</v>
      </c>
      <c r="E123" s="74">
        <v>0.41666666666666702</v>
      </c>
      <c r="F123" s="75">
        <v>24</v>
      </c>
      <c r="G123" s="74">
        <v>-4.1666666666666699E-2</v>
      </c>
      <c r="H123" s="74">
        <v>0.476190476190476</v>
      </c>
    </row>
    <row r="124" spans="1:8" x14ac:dyDescent="0.25">
      <c r="A124">
        <v>3293106</v>
      </c>
      <c r="B124" t="s">
        <v>1520</v>
      </c>
      <c r="C124" s="74">
        <v>0.434782608695652</v>
      </c>
      <c r="D124" s="74">
        <v>0.173913043478261</v>
      </c>
      <c r="E124" s="74">
        <v>0.39130434782608697</v>
      </c>
      <c r="F124" s="75">
        <v>23</v>
      </c>
      <c r="G124" s="74">
        <v>-4.3478260869565202E-2</v>
      </c>
      <c r="H124" s="74">
        <v>0.76470588235294101</v>
      </c>
    </row>
    <row r="125" spans="1:8" x14ac:dyDescent="0.25">
      <c r="A125">
        <v>2778700</v>
      </c>
      <c r="B125" t="s">
        <v>1408</v>
      </c>
      <c r="C125" s="74">
        <v>0.36842105263157898</v>
      </c>
      <c r="D125" s="74">
        <v>0.31578947368421101</v>
      </c>
      <c r="E125" s="74">
        <v>0.31578947368421101</v>
      </c>
      <c r="F125" s="75">
        <v>19</v>
      </c>
      <c r="G125" s="74">
        <v>-5.2631578947368397E-2</v>
      </c>
      <c r="H125" s="74">
        <v>0.46153846153846201</v>
      </c>
    </row>
    <row r="126" spans="1:8" x14ac:dyDescent="0.25">
      <c r="A126">
        <v>4473155</v>
      </c>
      <c r="B126" t="s">
        <v>1772</v>
      </c>
      <c r="C126" s="74">
        <v>0.36842105263157898</v>
      </c>
      <c r="D126" s="74">
        <v>0.31578947368421101</v>
      </c>
      <c r="E126" s="74">
        <v>0.31578947368421101</v>
      </c>
      <c r="F126" s="75">
        <v>19</v>
      </c>
      <c r="G126" s="74">
        <v>-5.2631578947368397E-2</v>
      </c>
      <c r="H126" s="74">
        <v>0.5625</v>
      </c>
    </row>
    <row r="127" spans="1:8" x14ac:dyDescent="0.25">
      <c r="A127">
        <v>2778705</v>
      </c>
      <c r="B127" t="s">
        <v>1410</v>
      </c>
      <c r="C127" s="74">
        <v>0.41176470588235298</v>
      </c>
      <c r="D127" s="74">
        <v>0.23529411764705899</v>
      </c>
      <c r="E127" s="74">
        <v>0.35294117647058798</v>
      </c>
      <c r="F127" s="75">
        <v>17</v>
      </c>
      <c r="G127" s="74">
        <v>-5.8823529411764698E-2</v>
      </c>
      <c r="H127" s="74">
        <v>0.71428571428571397</v>
      </c>
    </row>
    <row r="128" spans="1:8" x14ac:dyDescent="0.25">
      <c r="A128">
        <v>2374832</v>
      </c>
      <c r="B128" t="s">
        <v>1284</v>
      </c>
      <c r="C128" s="74">
        <v>0.4</v>
      </c>
      <c r="D128" s="74">
        <v>0.266666666666667</v>
      </c>
      <c r="E128" s="74">
        <v>0.33333333333333298</v>
      </c>
      <c r="F128" s="75">
        <v>15</v>
      </c>
      <c r="G128" s="74">
        <v>-6.6666666666666693E-2</v>
      </c>
      <c r="H128" s="74">
        <v>0.57142857142857095</v>
      </c>
    </row>
    <row r="129" spans="1:8" x14ac:dyDescent="0.25">
      <c r="A129">
        <v>3851784</v>
      </c>
      <c r="B129" t="s">
        <v>1624</v>
      </c>
      <c r="C129" s="74">
        <v>0.46666666666666701</v>
      </c>
      <c r="D129" s="74">
        <v>0.133333333333333</v>
      </c>
      <c r="E129" s="74">
        <v>0.4</v>
      </c>
      <c r="F129" s="75">
        <v>15</v>
      </c>
      <c r="G129" s="74">
        <v>-6.6666666666666693E-2</v>
      </c>
      <c r="H129" s="74">
        <v>0.33333333333333298</v>
      </c>
    </row>
    <row r="130" spans="1:8" x14ac:dyDescent="0.25">
      <c r="A130">
        <v>2714364</v>
      </c>
      <c r="B130" t="s">
        <v>1354</v>
      </c>
      <c r="C130" s="74">
        <v>0.46153846153846201</v>
      </c>
      <c r="D130" s="74">
        <v>0.15384615384615399</v>
      </c>
      <c r="E130" s="74">
        <v>0.38461538461538503</v>
      </c>
      <c r="F130" s="75">
        <v>13</v>
      </c>
      <c r="G130" s="74">
        <v>-7.69230769230769E-2</v>
      </c>
      <c r="H130" s="74">
        <v>0.5</v>
      </c>
    </row>
    <row r="131" spans="1:8" x14ac:dyDescent="0.25">
      <c r="A131">
        <v>3419094</v>
      </c>
      <c r="B131" t="s">
        <v>1536</v>
      </c>
      <c r="C131" s="74">
        <v>0.230769230769231</v>
      </c>
      <c r="D131" s="74">
        <v>0.61538461538461497</v>
      </c>
      <c r="E131" s="74">
        <v>0.15384615384615399</v>
      </c>
      <c r="F131" s="75">
        <v>13</v>
      </c>
      <c r="G131" s="74">
        <v>-7.69230769230769E-2</v>
      </c>
      <c r="H131" s="74">
        <v>0.45454545454545497</v>
      </c>
    </row>
    <row r="132" spans="1:8" x14ac:dyDescent="0.25">
      <c r="A132">
        <v>3888258</v>
      </c>
      <c r="B132" t="s">
        <v>1660</v>
      </c>
      <c r="C132" s="74">
        <v>0.53846153846153799</v>
      </c>
      <c r="D132" s="74">
        <v>0</v>
      </c>
      <c r="E132" s="74">
        <v>0.46153846153846201</v>
      </c>
      <c r="F132" s="75">
        <v>13</v>
      </c>
      <c r="G132" s="74">
        <v>-7.69230769230769E-2</v>
      </c>
      <c r="H132" s="74">
        <v>0.58333333333333304</v>
      </c>
    </row>
    <row r="133" spans="1:8" x14ac:dyDescent="0.25">
      <c r="A133">
        <v>2741477</v>
      </c>
      <c r="B133" t="s">
        <v>1392</v>
      </c>
      <c r="C133" s="74">
        <v>0.41666666666666702</v>
      </c>
      <c r="D133" s="74">
        <v>0.25</v>
      </c>
      <c r="E133" s="74">
        <v>0.33333333333333298</v>
      </c>
      <c r="F133" s="75">
        <v>12</v>
      </c>
      <c r="G133" s="74">
        <v>-8.3333333333333301E-2</v>
      </c>
      <c r="H133" s="74">
        <v>0.63636363636363602</v>
      </c>
    </row>
    <row r="134" spans="1:8" x14ac:dyDescent="0.25">
      <c r="A134">
        <v>3903482</v>
      </c>
      <c r="B134" t="s">
        <v>1666</v>
      </c>
      <c r="C134" s="74">
        <v>0.41666666666666702</v>
      </c>
      <c r="D134" s="74">
        <v>0.25</v>
      </c>
      <c r="E134" s="74">
        <v>0.33333333333333298</v>
      </c>
      <c r="F134" s="75">
        <v>12</v>
      </c>
      <c r="G134" s="74">
        <v>-8.3333333333333301E-2</v>
      </c>
      <c r="H134" s="74">
        <v>0.6</v>
      </c>
    </row>
    <row r="135" spans="1:8" x14ac:dyDescent="0.25">
      <c r="A135">
        <v>4035908</v>
      </c>
      <c r="B135" t="s">
        <v>1704</v>
      </c>
      <c r="C135" s="74">
        <v>0.41666666666666702</v>
      </c>
      <c r="D135" s="74">
        <v>0.25</v>
      </c>
      <c r="E135" s="74">
        <v>0.33333333333333298</v>
      </c>
      <c r="F135" s="75">
        <v>12</v>
      </c>
      <c r="G135" s="74">
        <v>-8.3333333333333301E-2</v>
      </c>
      <c r="H135" s="74">
        <v>0.54545454545454497</v>
      </c>
    </row>
    <row r="136" spans="1:8" x14ac:dyDescent="0.25">
      <c r="A136">
        <v>596157</v>
      </c>
      <c r="B136" t="s">
        <v>1894</v>
      </c>
      <c r="C136" s="74">
        <v>0.5</v>
      </c>
      <c r="D136" s="74">
        <v>8.3333333333333301E-2</v>
      </c>
      <c r="E136" s="74">
        <v>0.41666666666666702</v>
      </c>
      <c r="F136" s="75">
        <v>12</v>
      </c>
      <c r="G136" s="74">
        <v>-8.3333333333333301E-2</v>
      </c>
      <c r="H136" s="74">
        <v>0.63636363636363602</v>
      </c>
    </row>
    <row r="137" spans="1:8" x14ac:dyDescent="0.25">
      <c r="A137">
        <v>696437</v>
      </c>
      <c r="B137" t="s">
        <v>1908</v>
      </c>
      <c r="C137" s="74">
        <v>0.33333333333333298</v>
      </c>
      <c r="D137" s="74">
        <v>0.41666666666666702</v>
      </c>
      <c r="E137" s="74">
        <v>0.25</v>
      </c>
      <c r="F137" s="75">
        <v>12</v>
      </c>
      <c r="G137" s="74">
        <v>-8.3333333333333301E-2</v>
      </c>
      <c r="H137" s="74">
        <v>0.63636363636363602</v>
      </c>
    </row>
    <row r="138" spans="1:8" x14ac:dyDescent="0.25">
      <c r="A138">
        <v>2445604</v>
      </c>
      <c r="B138" t="s">
        <v>1321</v>
      </c>
      <c r="C138" s="74">
        <v>0.40909090909090901</v>
      </c>
      <c r="D138" s="74">
        <v>0.27272727272727298</v>
      </c>
      <c r="E138" s="74">
        <v>0.31818181818181801</v>
      </c>
      <c r="F138" s="75">
        <v>22</v>
      </c>
      <c r="G138" s="74">
        <v>-9.0909090909090898E-2</v>
      </c>
      <c r="H138" s="74">
        <v>0.68421052631578905</v>
      </c>
    </row>
    <row r="139" spans="1:8" x14ac:dyDescent="0.25">
      <c r="A139">
        <v>3857518</v>
      </c>
      <c r="B139" t="s">
        <v>1646</v>
      </c>
      <c r="C139" s="74">
        <v>0.45454545454545497</v>
      </c>
      <c r="D139" s="74">
        <v>0.18181818181818199</v>
      </c>
      <c r="E139" s="74">
        <v>0.36363636363636398</v>
      </c>
      <c r="F139" s="75">
        <v>11</v>
      </c>
      <c r="G139" s="74">
        <v>-9.0909090909090898E-2</v>
      </c>
      <c r="H139" s="74">
        <v>0.27272727272727298</v>
      </c>
    </row>
    <row r="140" spans="1:8" x14ac:dyDescent="0.25">
      <c r="A140">
        <v>1453717</v>
      </c>
      <c r="B140" t="s">
        <v>1133</v>
      </c>
      <c r="C140" s="74">
        <v>0.4</v>
      </c>
      <c r="D140" s="74">
        <v>0.3</v>
      </c>
      <c r="E140" s="74">
        <v>0.3</v>
      </c>
      <c r="F140" s="75">
        <v>10</v>
      </c>
      <c r="G140" s="74">
        <v>-0.1</v>
      </c>
      <c r="H140" s="74">
        <v>0.44444444444444398</v>
      </c>
    </row>
    <row r="141" spans="1:8" x14ac:dyDescent="0.25">
      <c r="A141">
        <v>1919828</v>
      </c>
      <c r="B141" t="s">
        <v>1198</v>
      </c>
      <c r="C141" s="74">
        <v>0.5</v>
      </c>
      <c r="D141" s="74">
        <v>0.1</v>
      </c>
      <c r="E141" s="74">
        <v>0.4</v>
      </c>
      <c r="F141" s="75">
        <v>10</v>
      </c>
      <c r="G141" s="74">
        <v>-0.1</v>
      </c>
      <c r="H141" s="74">
        <v>0.5</v>
      </c>
    </row>
    <row r="142" spans="1:8" x14ac:dyDescent="0.25">
      <c r="A142">
        <v>2362835</v>
      </c>
      <c r="B142" t="s">
        <v>1268</v>
      </c>
      <c r="C142" s="74">
        <v>0.5</v>
      </c>
      <c r="D142" s="74">
        <v>0.1</v>
      </c>
      <c r="E142" s="74">
        <v>0.4</v>
      </c>
      <c r="F142" s="75">
        <v>10</v>
      </c>
      <c r="G142" s="74">
        <v>-0.1</v>
      </c>
      <c r="H142" s="74">
        <v>0.55555555555555602</v>
      </c>
    </row>
    <row r="143" spans="1:8" x14ac:dyDescent="0.25">
      <c r="A143">
        <v>2718919</v>
      </c>
      <c r="B143" t="s">
        <v>1376</v>
      </c>
      <c r="C143" s="74">
        <v>0.4</v>
      </c>
      <c r="D143" s="74">
        <v>0.3</v>
      </c>
      <c r="E143" s="74">
        <v>0.3</v>
      </c>
      <c r="F143" s="75">
        <v>10</v>
      </c>
      <c r="G143" s="74">
        <v>-0.1</v>
      </c>
      <c r="H143" s="74">
        <v>0.375</v>
      </c>
    </row>
    <row r="144" spans="1:8" x14ac:dyDescent="0.25">
      <c r="A144">
        <v>4101058</v>
      </c>
      <c r="B144" t="s">
        <v>1724</v>
      </c>
      <c r="C144" s="74">
        <v>0.4</v>
      </c>
      <c r="D144" s="74">
        <v>0.3</v>
      </c>
      <c r="E144" s="74">
        <v>0.3</v>
      </c>
      <c r="F144" s="75">
        <v>10</v>
      </c>
      <c r="G144" s="74">
        <v>-0.1</v>
      </c>
      <c r="H144" s="74">
        <v>0.6</v>
      </c>
    </row>
    <row r="145" spans="1:8" x14ac:dyDescent="0.25">
      <c r="A145">
        <v>4473150</v>
      </c>
      <c r="B145" t="s">
        <v>1770</v>
      </c>
      <c r="C145" s="74">
        <v>0.5</v>
      </c>
      <c r="D145" s="74">
        <v>0.1</v>
      </c>
      <c r="E145" s="74">
        <v>0.4</v>
      </c>
      <c r="F145" s="75">
        <v>10</v>
      </c>
      <c r="G145" s="74">
        <v>-0.1</v>
      </c>
      <c r="H145" s="74">
        <v>0.55555555555555602</v>
      </c>
    </row>
    <row r="146" spans="1:8" x14ac:dyDescent="0.25">
      <c r="A146">
        <v>4101068</v>
      </c>
      <c r="B146" t="s">
        <v>1728</v>
      </c>
      <c r="C146" s="74">
        <v>0.36842105263157898</v>
      </c>
      <c r="D146" s="74">
        <v>0.36842105263157898</v>
      </c>
      <c r="E146" s="74">
        <v>0.26315789473684198</v>
      </c>
      <c r="F146" s="75">
        <v>19</v>
      </c>
      <c r="G146" s="74">
        <v>-0.105263157894737</v>
      </c>
      <c r="H146" s="74">
        <v>0.44444444444444398</v>
      </c>
    </row>
    <row r="147" spans="1:8" x14ac:dyDescent="0.25">
      <c r="A147">
        <v>1367390</v>
      </c>
      <c r="B147" t="s">
        <v>1109</v>
      </c>
      <c r="C147" s="74">
        <v>0.33333333333333298</v>
      </c>
      <c r="D147" s="74">
        <v>0.44444444444444398</v>
      </c>
      <c r="E147" s="74">
        <v>0.22222222222222199</v>
      </c>
      <c r="F147" s="75">
        <v>9</v>
      </c>
      <c r="G147" s="74">
        <v>-0.11111111111111099</v>
      </c>
      <c r="H147" s="74">
        <v>0.625</v>
      </c>
    </row>
    <row r="148" spans="1:8" x14ac:dyDescent="0.25">
      <c r="A148">
        <v>2426434</v>
      </c>
      <c r="B148" t="s">
        <v>1315</v>
      </c>
      <c r="C148" s="74">
        <v>0.44444444444444398</v>
      </c>
      <c r="D148" s="74">
        <v>0.22222222222222199</v>
      </c>
      <c r="E148" s="74">
        <v>0.33333333333333298</v>
      </c>
      <c r="F148" s="75">
        <v>9</v>
      </c>
      <c r="G148" s="74">
        <v>-0.11111111111111099</v>
      </c>
      <c r="H148" s="74">
        <v>0.57142857142857095</v>
      </c>
    </row>
    <row r="149" spans="1:8" x14ac:dyDescent="0.25">
      <c r="A149">
        <v>2493915</v>
      </c>
      <c r="B149" t="s">
        <v>1335</v>
      </c>
      <c r="C149" s="74">
        <v>0.33333333333333298</v>
      </c>
      <c r="D149" s="74">
        <v>0.44444444444444398</v>
      </c>
      <c r="E149" s="74">
        <v>0.22222222222222199</v>
      </c>
      <c r="F149" s="75">
        <v>9</v>
      </c>
      <c r="G149" s="74">
        <v>-0.11111111111111099</v>
      </c>
      <c r="H149" s="74">
        <v>0.55555555555555602</v>
      </c>
    </row>
    <row r="150" spans="1:8" x14ac:dyDescent="0.25">
      <c r="A150">
        <v>4035895</v>
      </c>
      <c r="B150" t="s">
        <v>1700</v>
      </c>
      <c r="C150" s="74">
        <v>0.44444444444444398</v>
      </c>
      <c r="D150" s="74">
        <v>0.22222222222222199</v>
      </c>
      <c r="E150" s="74">
        <v>0.33333333333333298</v>
      </c>
      <c r="F150" s="75">
        <v>9</v>
      </c>
      <c r="G150" s="74">
        <v>-0.11111111111111099</v>
      </c>
      <c r="H150" s="74">
        <v>0.6</v>
      </c>
    </row>
    <row r="151" spans="1:8" x14ac:dyDescent="0.25">
      <c r="A151">
        <v>4476015</v>
      </c>
      <c r="B151" t="s">
        <v>1784</v>
      </c>
      <c r="C151" s="74">
        <v>0.33333333333333298</v>
      </c>
      <c r="D151" s="74">
        <v>0.44444444444444398</v>
      </c>
      <c r="E151" s="74">
        <v>0.22222222222222199</v>
      </c>
      <c r="F151" s="75">
        <v>9</v>
      </c>
      <c r="G151" s="74">
        <v>-0.11111111111111099</v>
      </c>
      <c r="H151" s="74">
        <v>0.625</v>
      </c>
    </row>
    <row r="152" spans="1:8" x14ac:dyDescent="0.25">
      <c r="A152">
        <v>2802533</v>
      </c>
      <c r="B152" t="s">
        <v>1424</v>
      </c>
      <c r="C152" s="74">
        <v>0.41176470588235298</v>
      </c>
      <c r="D152" s="74">
        <v>0.29411764705882398</v>
      </c>
      <c r="E152" s="74">
        <v>0.29411764705882398</v>
      </c>
      <c r="F152" s="75">
        <v>17</v>
      </c>
      <c r="G152" s="74">
        <v>-0.11764705882352899</v>
      </c>
      <c r="H152" s="74">
        <v>0.53846153846153799</v>
      </c>
    </row>
    <row r="153" spans="1:8" x14ac:dyDescent="0.25">
      <c r="A153">
        <v>1379895</v>
      </c>
      <c r="B153" t="s">
        <v>1114</v>
      </c>
      <c r="C153" s="74">
        <v>0.5</v>
      </c>
      <c r="D153" s="74">
        <v>0.125</v>
      </c>
      <c r="E153" s="74">
        <v>0.375</v>
      </c>
      <c r="F153" s="75">
        <v>16</v>
      </c>
      <c r="G153" s="74">
        <v>-0.125</v>
      </c>
      <c r="H153" s="74">
        <v>0.4375</v>
      </c>
    </row>
    <row r="154" spans="1:8" x14ac:dyDescent="0.25">
      <c r="A154">
        <v>2802208</v>
      </c>
      <c r="B154" t="s">
        <v>1420</v>
      </c>
      <c r="C154" s="74">
        <v>0.5</v>
      </c>
      <c r="D154" s="74">
        <v>0.125</v>
      </c>
      <c r="E154" s="74">
        <v>0.375</v>
      </c>
      <c r="F154" s="75">
        <v>16</v>
      </c>
      <c r="G154" s="74">
        <v>-0.125</v>
      </c>
      <c r="H154" s="74">
        <v>0.38461538461538503</v>
      </c>
    </row>
    <row r="155" spans="1:8" x14ac:dyDescent="0.25">
      <c r="A155">
        <v>2803779</v>
      </c>
      <c r="B155" t="s">
        <v>1432</v>
      </c>
      <c r="C155" s="74">
        <v>0.5</v>
      </c>
      <c r="D155" s="74">
        <v>0.125</v>
      </c>
      <c r="E155" s="74">
        <v>0.375</v>
      </c>
      <c r="F155" s="75">
        <v>8</v>
      </c>
      <c r="G155" s="74">
        <v>-0.125</v>
      </c>
      <c r="H155" s="74">
        <v>0.28571428571428598</v>
      </c>
    </row>
    <row r="156" spans="1:8" x14ac:dyDescent="0.25">
      <c r="A156">
        <v>3903581</v>
      </c>
      <c r="B156" t="s">
        <v>1686</v>
      </c>
      <c r="C156" s="74">
        <v>0.375</v>
      </c>
      <c r="D156" s="74">
        <v>0.375</v>
      </c>
      <c r="E156" s="74">
        <v>0.25</v>
      </c>
      <c r="F156" s="75">
        <v>8</v>
      </c>
      <c r="G156" s="74">
        <v>-0.125</v>
      </c>
      <c r="H156" s="74">
        <v>0.125</v>
      </c>
    </row>
    <row r="157" spans="1:8" x14ac:dyDescent="0.25">
      <c r="A157">
        <v>4035906</v>
      </c>
      <c r="B157" t="s">
        <v>1702</v>
      </c>
      <c r="C157" s="74">
        <v>0.5</v>
      </c>
      <c r="D157" s="74">
        <v>0.125</v>
      </c>
      <c r="E157" s="74">
        <v>0.375</v>
      </c>
      <c r="F157" s="75">
        <v>8</v>
      </c>
      <c r="G157" s="74">
        <v>-0.125</v>
      </c>
      <c r="H157" s="74">
        <v>0.16666666666666699</v>
      </c>
    </row>
    <row r="158" spans="1:8" x14ac:dyDescent="0.25">
      <c r="A158">
        <v>4473070</v>
      </c>
      <c r="B158" t="s">
        <v>1758</v>
      </c>
      <c r="C158" s="74">
        <v>0.375</v>
      </c>
      <c r="D158" s="74">
        <v>0.375</v>
      </c>
      <c r="E158" s="74">
        <v>0.25</v>
      </c>
      <c r="F158" s="75">
        <v>8</v>
      </c>
      <c r="G158" s="74">
        <v>-0.125</v>
      </c>
      <c r="H158" s="74">
        <v>0.71428571428571397</v>
      </c>
    </row>
    <row r="159" spans="1:8" x14ac:dyDescent="0.25">
      <c r="A159">
        <v>518512</v>
      </c>
      <c r="B159" t="s">
        <v>1870</v>
      </c>
      <c r="C159" s="74">
        <v>0.25</v>
      </c>
      <c r="D159" s="74">
        <v>0.625</v>
      </c>
      <c r="E159" s="74">
        <v>0.125</v>
      </c>
      <c r="F159" s="75">
        <v>8</v>
      </c>
      <c r="G159" s="74">
        <v>-0.125</v>
      </c>
      <c r="H159" s="74">
        <v>0.375</v>
      </c>
    </row>
    <row r="160" spans="1:8" x14ac:dyDescent="0.25">
      <c r="A160">
        <v>2715917</v>
      </c>
      <c r="B160" t="s">
        <v>1366</v>
      </c>
      <c r="C160" s="74">
        <v>0.47826086956521702</v>
      </c>
      <c r="D160" s="74">
        <v>0.173913043478261</v>
      </c>
      <c r="E160" s="74">
        <v>0.34782608695652201</v>
      </c>
      <c r="F160" s="75">
        <v>23</v>
      </c>
      <c r="G160" s="74">
        <v>-0.13043478260869601</v>
      </c>
      <c r="H160" s="74">
        <v>0.45</v>
      </c>
    </row>
    <row r="161" spans="1:8" x14ac:dyDescent="0.25">
      <c r="A161">
        <v>1192520</v>
      </c>
      <c r="B161" t="s">
        <v>1056</v>
      </c>
      <c r="C161" s="74">
        <v>0.57142857142857095</v>
      </c>
      <c r="D161" s="74">
        <v>0</v>
      </c>
      <c r="E161" s="74">
        <v>0.42857142857142899</v>
      </c>
      <c r="F161" s="75">
        <v>7</v>
      </c>
      <c r="G161" s="74">
        <v>-0.14285714285714299</v>
      </c>
      <c r="H161" s="74">
        <v>0.5</v>
      </c>
    </row>
    <row r="162" spans="1:8" x14ac:dyDescent="0.25">
      <c r="A162">
        <v>3525933</v>
      </c>
      <c r="B162" t="s">
        <v>1592</v>
      </c>
      <c r="C162" s="74">
        <v>0.42857142857142899</v>
      </c>
      <c r="D162" s="74">
        <v>0.28571428571428598</v>
      </c>
      <c r="E162" s="74">
        <v>0.28571428571428598</v>
      </c>
      <c r="F162" s="75">
        <v>7</v>
      </c>
      <c r="G162" s="74">
        <v>-0.14285714285714299</v>
      </c>
      <c r="H162" s="74">
        <v>0.5</v>
      </c>
    </row>
    <row r="163" spans="1:8" x14ac:dyDescent="0.25">
      <c r="A163">
        <v>4101064</v>
      </c>
      <c r="B163" t="s">
        <v>1726</v>
      </c>
      <c r="C163" s="74">
        <v>0.35714285714285698</v>
      </c>
      <c r="D163" s="74">
        <v>0.42857142857142899</v>
      </c>
      <c r="E163" s="74">
        <v>0.214285714285714</v>
      </c>
      <c r="F163" s="75">
        <v>14</v>
      </c>
      <c r="G163" s="74">
        <v>-0.14285714285714299</v>
      </c>
      <c r="H163" s="74">
        <v>0.53846153846153799</v>
      </c>
    </row>
    <row r="164" spans="1:8" x14ac:dyDescent="0.25">
      <c r="A164">
        <v>1793266</v>
      </c>
      <c r="B164" t="s">
        <v>1175</v>
      </c>
      <c r="C164" s="74">
        <v>0.30769230769230799</v>
      </c>
      <c r="D164" s="74">
        <v>0.53846153846153799</v>
      </c>
      <c r="E164" s="74">
        <v>0.15384615384615399</v>
      </c>
      <c r="F164" s="75">
        <v>13</v>
      </c>
      <c r="G164" s="74">
        <v>-0.15384615384615399</v>
      </c>
      <c r="H164" s="74">
        <v>0.7</v>
      </c>
    </row>
    <row r="165" spans="1:8" x14ac:dyDescent="0.25">
      <c r="A165">
        <v>2043582</v>
      </c>
      <c r="B165" t="s">
        <v>1212</v>
      </c>
      <c r="C165" s="74">
        <v>0.46153846153846201</v>
      </c>
      <c r="D165" s="74">
        <v>0.230769230769231</v>
      </c>
      <c r="E165" s="74">
        <v>0.30769230769230799</v>
      </c>
      <c r="F165" s="75">
        <v>13</v>
      </c>
      <c r="G165" s="74">
        <v>-0.15384615384615399</v>
      </c>
      <c r="H165" s="74">
        <v>0.46153846153846201</v>
      </c>
    </row>
    <row r="166" spans="1:8" x14ac:dyDescent="0.25">
      <c r="A166">
        <v>3857574</v>
      </c>
      <c r="B166" t="s">
        <v>1648</v>
      </c>
      <c r="C166" s="74">
        <v>0.46153846153846201</v>
      </c>
      <c r="D166" s="74">
        <v>0.230769230769231</v>
      </c>
      <c r="E166" s="74">
        <v>0.30769230769230799</v>
      </c>
      <c r="F166" s="75">
        <v>13</v>
      </c>
      <c r="G166" s="74">
        <v>-0.15384615384615399</v>
      </c>
      <c r="H166" s="74">
        <v>0.66666666666666696</v>
      </c>
    </row>
    <row r="167" spans="1:8" x14ac:dyDescent="0.25">
      <c r="A167">
        <v>3903542</v>
      </c>
      <c r="B167" t="s">
        <v>1672</v>
      </c>
      <c r="C167" s="74">
        <v>0.46153846153846201</v>
      </c>
      <c r="D167" s="74">
        <v>0.230769230769231</v>
      </c>
      <c r="E167" s="74">
        <v>0.30769230769230799</v>
      </c>
      <c r="F167" s="75">
        <v>13</v>
      </c>
      <c r="G167" s="74">
        <v>-0.15384615384615399</v>
      </c>
      <c r="H167" s="74">
        <v>0.6</v>
      </c>
    </row>
    <row r="168" spans="1:8" x14ac:dyDescent="0.25">
      <c r="A168">
        <v>4101071</v>
      </c>
      <c r="B168" t="s">
        <v>1730</v>
      </c>
      <c r="C168" s="74">
        <v>0.46153846153846201</v>
      </c>
      <c r="D168" s="74">
        <v>0.230769230769231</v>
      </c>
      <c r="E168" s="74">
        <v>0.30769230769230799</v>
      </c>
      <c r="F168" s="75">
        <v>13</v>
      </c>
      <c r="G168" s="74">
        <v>-0.15384615384615399</v>
      </c>
      <c r="H168" s="74">
        <v>0.45454545454545497</v>
      </c>
    </row>
    <row r="169" spans="1:8" x14ac:dyDescent="0.25">
      <c r="A169">
        <v>4473129</v>
      </c>
      <c r="B169" t="s">
        <v>1766</v>
      </c>
      <c r="C169" s="74">
        <v>0.53846153846153799</v>
      </c>
      <c r="D169" s="74">
        <v>7.69230769230769E-2</v>
      </c>
      <c r="E169" s="74">
        <v>0.38461538461538503</v>
      </c>
      <c r="F169" s="75">
        <v>13</v>
      </c>
      <c r="G169" s="74">
        <v>-0.15384615384615399</v>
      </c>
      <c r="H169" s="74">
        <v>0.41666666666666702</v>
      </c>
    </row>
    <row r="170" spans="1:8" x14ac:dyDescent="0.25">
      <c r="A170">
        <v>4476005</v>
      </c>
      <c r="B170" t="s">
        <v>1782</v>
      </c>
      <c r="C170" s="74">
        <v>0.53846153846153799</v>
      </c>
      <c r="D170" s="74">
        <v>7.69230769230769E-2</v>
      </c>
      <c r="E170" s="74">
        <v>0.38461538461538503</v>
      </c>
      <c r="F170" s="75">
        <v>13</v>
      </c>
      <c r="G170" s="74">
        <v>-0.15384615384615399</v>
      </c>
      <c r="H170" s="74">
        <v>0.58333333333333304</v>
      </c>
    </row>
    <row r="171" spans="1:8" x14ac:dyDescent="0.25">
      <c r="A171">
        <v>1215460</v>
      </c>
      <c r="B171" t="s">
        <v>1079</v>
      </c>
      <c r="C171" s="74">
        <v>0.33333333333333298</v>
      </c>
      <c r="D171" s="74">
        <v>0.5</v>
      </c>
      <c r="E171" s="74">
        <v>0.16666666666666699</v>
      </c>
      <c r="F171" s="75">
        <v>6</v>
      </c>
      <c r="G171" s="74">
        <v>-0.16666666666666699</v>
      </c>
      <c r="H171" s="74">
        <v>0.66666666666666696</v>
      </c>
    </row>
    <row r="172" spans="1:8" x14ac:dyDescent="0.25">
      <c r="A172">
        <v>2782115</v>
      </c>
      <c r="B172" t="s">
        <v>1416</v>
      </c>
      <c r="C172" s="74">
        <v>0.5</v>
      </c>
      <c r="D172" s="74">
        <v>0.16666666666666699</v>
      </c>
      <c r="E172" s="74">
        <v>0.33333333333333298</v>
      </c>
      <c r="F172" s="75">
        <v>6</v>
      </c>
      <c r="G172" s="74">
        <v>-0.16666666666666699</v>
      </c>
      <c r="H172" s="74">
        <v>0.5</v>
      </c>
    </row>
    <row r="173" spans="1:8" x14ac:dyDescent="0.25">
      <c r="A173">
        <v>3138551</v>
      </c>
      <c r="B173" t="s">
        <v>1510</v>
      </c>
      <c r="C173" s="74">
        <v>0.41666666666666702</v>
      </c>
      <c r="D173" s="74">
        <v>0.33333333333333298</v>
      </c>
      <c r="E173" s="74">
        <v>0.25</v>
      </c>
      <c r="F173" s="75">
        <v>12</v>
      </c>
      <c r="G173" s="74">
        <v>-0.16666666666666699</v>
      </c>
      <c r="H173" s="74">
        <v>0.8</v>
      </c>
    </row>
    <row r="174" spans="1:8" x14ac:dyDescent="0.25">
      <c r="A174">
        <v>4472929</v>
      </c>
      <c r="B174" t="s">
        <v>2090</v>
      </c>
      <c r="C174" s="74">
        <v>0.5</v>
      </c>
      <c r="D174" s="74">
        <v>0.16666666666666699</v>
      </c>
      <c r="E174" s="74">
        <v>0.33333333333333298</v>
      </c>
      <c r="F174" s="75">
        <v>6</v>
      </c>
      <c r="G174" s="74">
        <v>-0.16666666666666699</v>
      </c>
      <c r="H174" s="74">
        <v>0.5</v>
      </c>
    </row>
    <row r="175" spans="1:8" x14ac:dyDescent="0.25">
      <c r="A175">
        <v>4475998</v>
      </c>
      <c r="B175" t="s">
        <v>1780</v>
      </c>
      <c r="C175" s="74">
        <v>0.41666666666666702</v>
      </c>
      <c r="D175" s="74">
        <v>0.33333333333333298</v>
      </c>
      <c r="E175" s="74">
        <v>0.25</v>
      </c>
      <c r="F175" s="75">
        <v>12</v>
      </c>
      <c r="G175" s="74">
        <v>-0.16666666666666699</v>
      </c>
      <c r="H175" s="74">
        <v>0.5</v>
      </c>
    </row>
    <row r="176" spans="1:8" x14ac:dyDescent="0.25">
      <c r="A176">
        <v>500794</v>
      </c>
      <c r="B176" t="s">
        <v>1860</v>
      </c>
      <c r="C176" s="74">
        <v>0.5</v>
      </c>
      <c r="D176" s="74">
        <v>0.16666666666666699</v>
      </c>
      <c r="E176" s="74">
        <v>0.33333333333333298</v>
      </c>
      <c r="F176" s="75">
        <v>6</v>
      </c>
      <c r="G176" s="74">
        <v>-0.16666666666666699</v>
      </c>
      <c r="H176" s="74">
        <v>0.66666666666666696</v>
      </c>
    </row>
    <row r="177" spans="1:8" x14ac:dyDescent="0.25">
      <c r="A177">
        <v>598335</v>
      </c>
      <c r="B177" t="s">
        <v>1898</v>
      </c>
      <c r="C177" s="74">
        <v>0.41666666666666702</v>
      </c>
      <c r="D177" s="74">
        <v>0.33333333333333298</v>
      </c>
      <c r="E177" s="74">
        <v>0.25</v>
      </c>
      <c r="F177" s="75">
        <v>12</v>
      </c>
      <c r="G177" s="74">
        <v>-0.16666666666666699</v>
      </c>
      <c r="H177" s="74">
        <v>0.63636363636363602</v>
      </c>
    </row>
    <row r="178" spans="1:8" x14ac:dyDescent="0.25">
      <c r="A178">
        <v>2397200</v>
      </c>
      <c r="B178" t="s">
        <v>1302</v>
      </c>
      <c r="C178" s="74">
        <v>0.47058823529411797</v>
      </c>
      <c r="D178" s="74">
        <v>0.23529411764705899</v>
      </c>
      <c r="E178" s="74">
        <v>0.29411764705882398</v>
      </c>
      <c r="F178" s="75">
        <v>17</v>
      </c>
      <c r="G178" s="74">
        <v>-0.17647058823529399</v>
      </c>
      <c r="H178" s="74">
        <v>0.28571428571428598</v>
      </c>
    </row>
    <row r="179" spans="1:8" x14ac:dyDescent="0.25">
      <c r="A179">
        <v>2832096</v>
      </c>
      <c r="B179" t="s">
        <v>1458</v>
      </c>
      <c r="C179" s="74">
        <v>0.47058823529411797</v>
      </c>
      <c r="D179" s="74">
        <v>0.23529411764705899</v>
      </c>
      <c r="E179" s="74">
        <v>0.29411764705882398</v>
      </c>
      <c r="F179" s="75">
        <v>17</v>
      </c>
      <c r="G179" s="74">
        <v>-0.17647058823529399</v>
      </c>
      <c r="H179" s="74">
        <v>0.5625</v>
      </c>
    </row>
    <row r="180" spans="1:8" x14ac:dyDescent="0.25">
      <c r="A180">
        <v>2715908</v>
      </c>
      <c r="B180" t="s">
        <v>1364</v>
      </c>
      <c r="C180" s="74">
        <v>0.36363636363636398</v>
      </c>
      <c r="D180" s="74">
        <v>0.45454545454545497</v>
      </c>
      <c r="E180" s="74">
        <v>0.18181818181818199</v>
      </c>
      <c r="F180" s="75">
        <v>11</v>
      </c>
      <c r="G180" s="74">
        <v>-0.18181818181818199</v>
      </c>
      <c r="H180" s="74">
        <v>0.75</v>
      </c>
    </row>
    <row r="181" spans="1:8" x14ac:dyDescent="0.25">
      <c r="A181">
        <v>3523450</v>
      </c>
      <c r="B181" t="s">
        <v>1554</v>
      </c>
      <c r="C181" s="74">
        <v>0.5</v>
      </c>
      <c r="D181" s="74">
        <v>0.18181818181818199</v>
      </c>
      <c r="E181" s="74">
        <v>0.31818181818181801</v>
      </c>
      <c r="F181" s="75">
        <v>22</v>
      </c>
      <c r="G181" s="74">
        <v>-0.18181818181818199</v>
      </c>
      <c r="H181" s="74">
        <v>0.58823529411764697</v>
      </c>
    </row>
    <row r="182" spans="1:8" x14ac:dyDescent="0.25">
      <c r="A182">
        <v>1192611</v>
      </c>
      <c r="B182" t="s">
        <v>1068</v>
      </c>
      <c r="C182" s="74">
        <v>0.5</v>
      </c>
      <c r="D182" s="74">
        <v>0.2</v>
      </c>
      <c r="E182" s="74">
        <v>0.3</v>
      </c>
      <c r="F182" s="75">
        <v>10</v>
      </c>
      <c r="G182" s="74">
        <v>-0.2</v>
      </c>
      <c r="H182" s="74">
        <v>0.25</v>
      </c>
    </row>
    <row r="183" spans="1:8" x14ac:dyDescent="0.25">
      <c r="A183">
        <v>1846986</v>
      </c>
      <c r="B183" t="s">
        <v>1183</v>
      </c>
      <c r="C183" s="74">
        <v>0.3</v>
      </c>
      <c r="D183" s="74">
        <v>0.6</v>
      </c>
      <c r="E183" s="74">
        <v>0.1</v>
      </c>
      <c r="F183" s="75">
        <v>10</v>
      </c>
      <c r="G183" s="74">
        <v>-0.2</v>
      </c>
      <c r="H183" s="74">
        <v>0.5</v>
      </c>
    </row>
    <row r="184" spans="1:8" x14ac:dyDescent="0.25">
      <c r="A184">
        <v>1940857</v>
      </c>
      <c r="B184" t="s">
        <v>1200</v>
      </c>
      <c r="C184" s="74">
        <v>0.4</v>
      </c>
      <c r="D184" s="74">
        <v>0.4</v>
      </c>
      <c r="E184" s="74">
        <v>0.2</v>
      </c>
      <c r="F184" s="75">
        <v>5</v>
      </c>
      <c r="G184" s="74">
        <v>-0.2</v>
      </c>
      <c r="H184" s="74">
        <v>0.5</v>
      </c>
    </row>
    <row r="185" spans="1:8" x14ac:dyDescent="0.25">
      <c r="A185">
        <v>2339355</v>
      </c>
      <c r="B185" t="s">
        <v>1262</v>
      </c>
      <c r="C185" s="74">
        <v>0.4</v>
      </c>
      <c r="D185" s="74">
        <v>0.4</v>
      </c>
      <c r="E185" s="74">
        <v>0.2</v>
      </c>
      <c r="F185" s="75">
        <v>10</v>
      </c>
      <c r="G185" s="74">
        <v>-0.2</v>
      </c>
      <c r="H185" s="74">
        <v>0.66666666666666696</v>
      </c>
    </row>
    <row r="186" spans="1:8" x14ac:dyDescent="0.25">
      <c r="A186">
        <v>2369798</v>
      </c>
      <c r="B186" t="s">
        <v>1282</v>
      </c>
      <c r="C186" s="74">
        <v>0.53333333333333299</v>
      </c>
      <c r="D186" s="74">
        <v>0.133333333333333</v>
      </c>
      <c r="E186" s="74">
        <v>0.33333333333333298</v>
      </c>
      <c r="F186" s="75">
        <v>15</v>
      </c>
      <c r="G186" s="74">
        <v>-0.2</v>
      </c>
      <c r="H186" s="74">
        <v>0.5</v>
      </c>
    </row>
    <row r="187" spans="1:8" x14ac:dyDescent="0.25">
      <c r="A187">
        <v>2397185</v>
      </c>
      <c r="B187" t="s">
        <v>1300</v>
      </c>
      <c r="C187" s="74">
        <v>0.45</v>
      </c>
      <c r="D187" s="74">
        <v>0.3</v>
      </c>
      <c r="E187" s="74">
        <v>0.25</v>
      </c>
      <c r="F187" s="75">
        <v>20</v>
      </c>
      <c r="G187" s="74">
        <v>-0.2</v>
      </c>
      <c r="H187" s="74">
        <v>0.52631578947368396</v>
      </c>
    </row>
    <row r="188" spans="1:8" x14ac:dyDescent="0.25">
      <c r="A188">
        <v>2715651</v>
      </c>
      <c r="B188" t="s">
        <v>1358</v>
      </c>
      <c r="C188" s="74">
        <v>0.4</v>
      </c>
      <c r="D188" s="74">
        <v>0.4</v>
      </c>
      <c r="E188" s="74">
        <v>0.2</v>
      </c>
      <c r="F188" s="75">
        <v>20</v>
      </c>
      <c r="G188" s="74">
        <v>-0.2</v>
      </c>
      <c r="H188" s="74">
        <v>0.31578947368421101</v>
      </c>
    </row>
    <row r="189" spans="1:8" x14ac:dyDescent="0.25">
      <c r="A189">
        <v>2746074</v>
      </c>
      <c r="B189" t="s">
        <v>1398</v>
      </c>
      <c r="C189" s="74">
        <v>0.55000000000000004</v>
      </c>
      <c r="D189" s="74">
        <v>0.1</v>
      </c>
      <c r="E189" s="74">
        <v>0.35</v>
      </c>
      <c r="F189" s="75">
        <v>20</v>
      </c>
      <c r="G189" s="74">
        <v>-0.2</v>
      </c>
      <c r="H189" s="74">
        <v>0.57894736842105299</v>
      </c>
    </row>
    <row r="190" spans="1:8" x14ac:dyDescent="0.25">
      <c r="A190">
        <v>3119991</v>
      </c>
      <c r="B190" t="s">
        <v>1492</v>
      </c>
      <c r="C190" s="74">
        <v>0.55000000000000004</v>
      </c>
      <c r="D190" s="74">
        <v>0.1</v>
      </c>
      <c r="E190" s="74">
        <v>0.35</v>
      </c>
      <c r="F190" s="75">
        <v>20</v>
      </c>
      <c r="G190" s="74">
        <v>-0.2</v>
      </c>
      <c r="H190" s="74">
        <v>0.5625</v>
      </c>
    </row>
    <row r="191" spans="1:8" x14ac:dyDescent="0.25">
      <c r="A191">
        <v>3417590</v>
      </c>
      <c r="B191" t="s">
        <v>1532</v>
      </c>
      <c r="C191" s="74">
        <v>0.5</v>
      </c>
      <c r="D191" s="74">
        <v>0.2</v>
      </c>
      <c r="E191" s="74">
        <v>0.3</v>
      </c>
      <c r="F191" s="75">
        <v>10</v>
      </c>
      <c r="G191" s="74">
        <v>-0.2</v>
      </c>
      <c r="H191" s="74">
        <v>0.44444444444444398</v>
      </c>
    </row>
    <row r="192" spans="1:8" x14ac:dyDescent="0.25">
      <c r="A192">
        <v>3523562</v>
      </c>
      <c r="B192" t="s">
        <v>1572</v>
      </c>
      <c r="C192" s="74">
        <v>0.55000000000000004</v>
      </c>
      <c r="D192" s="74">
        <v>0.1</v>
      </c>
      <c r="E192" s="74">
        <v>0.35</v>
      </c>
      <c r="F192" s="75">
        <v>20</v>
      </c>
      <c r="G192" s="74">
        <v>-0.2</v>
      </c>
      <c r="H192" s="74">
        <v>0.41176470588235298</v>
      </c>
    </row>
    <row r="193" spans="1:8" x14ac:dyDescent="0.25">
      <c r="A193">
        <v>3525716</v>
      </c>
      <c r="B193" t="s">
        <v>1582</v>
      </c>
      <c r="C193" s="74">
        <v>0.5</v>
      </c>
      <c r="D193" s="74">
        <v>0.2</v>
      </c>
      <c r="E193" s="74">
        <v>0.3</v>
      </c>
      <c r="F193" s="75">
        <v>20</v>
      </c>
      <c r="G193" s="74">
        <v>-0.2</v>
      </c>
      <c r="H193" s="74">
        <v>0.52941176470588203</v>
      </c>
    </row>
    <row r="194" spans="1:8" x14ac:dyDescent="0.25">
      <c r="A194">
        <v>3851492</v>
      </c>
      <c r="B194" t="s">
        <v>1608</v>
      </c>
      <c r="C194" s="74">
        <v>0.4</v>
      </c>
      <c r="D194" s="74">
        <v>0.4</v>
      </c>
      <c r="E194" s="74">
        <v>0.2</v>
      </c>
      <c r="F194" s="75">
        <v>5</v>
      </c>
      <c r="G194" s="74">
        <v>-0.2</v>
      </c>
      <c r="H194" s="74">
        <v>0.8</v>
      </c>
    </row>
    <row r="195" spans="1:8" x14ac:dyDescent="0.25">
      <c r="A195">
        <v>3851502</v>
      </c>
      <c r="B195" t="s">
        <v>1614</v>
      </c>
      <c r="C195" s="74">
        <v>0.6</v>
      </c>
      <c r="D195" s="74">
        <v>0</v>
      </c>
      <c r="E195" s="74">
        <v>0.4</v>
      </c>
      <c r="F195" s="75">
        <v>5</v>
      </c>
      <c r="G195" s="74">
        <v>-0.2</v>
      </c>
      <c r="H195" s="74">
        <v>0.4</v>
      </c>
    </row>
    <row r="196" spans="1:8" x14ac:dyDescent="0.25">
      <c r="A196">
        <v>3851503</v>
      </c>
      <c r="B196" t="s">
        <v>1616</v>
      </c>
      <c r="C196" s="74">
        <v>0.6</v>
      </c>
      <c r="D196" s="74">
        <v>0</v>
      </c>
      <c r="E196" s="74">
        <v>0.4</v>
      </c>
      <c r="F196" s="75">
        <v>5</v>
      </c>
      <c r="G196" s="74">
        <v>-0.2</v>
      </c>
      <c r="H196" s="74">
        <v>0.33333333333333298</v>
      </c>
    </row>
    <row r="197" spans="1:8" x14ac:dyDescent="0.25">
      <c r="A197">
        <v>3903494</v>
      </c>
      <c r="B197" t="s">
        <v>1668</v>
      </c>
      <c r="C197" s="74">
        <v>0.4</v>
      </c>
      <c r="D197" s="74">
        <v>0.4</v>
      </c>
      <c r="E197" s="74">
        <v>0.2</v>
      </c>
      <c r="F197" s="75">
        <v>5</v>
      </c>
      <c r="G197" s="74">
        <v>-0.2</v>
      </c>
      <c r="H197" s="74">
        <v>0.6</v>
      </c>
    </row>
    <row r="198" spans="1:8" x14ac:dyDescent="0.25">
      <c r="A198">
        <v>3903605</v>
      </c>
      <c r="B198" t="s">
        <v>1690</v>
      </c>
      <c r="C198" s="74">
        <v>0.4</v>
      </c>
      <c r="D198" s="74">
        <v>0.4</v>
      </c>
      <c r="E198" s="74">
        <v>0.2</v>
      </c>
      <c r="F198" s="75">
        <v>10</v>
      </c>
      <c r="G198" s="74">
        <v>-0.2</v>
      </c>
      <c r="H198" s="74">
        <v>0.25</v>
      </c>
    </row>
    <row r="199" spans="1:8" x14ac:dyDescent="0.25">
      <c r="A199">
        <v>4473123</v>
      </c>
      <c r="B199" t="s">
        <v>1764</v>
      </c>
      <c r="C199" s="74">
        <v>0.46666666666666701</v>
      </c>
      <c r="D199" s="74">
        <v>0.266666666666667</v>
      </c>
      <c r="E199" s="74">
        <v>0.266666666666667</v>
      </c>
      <c r="F199" s="75">
        <v>15</v>
      </c>
      <c r="G199" s="74">
        <v>-0.2</v>
      </c>
      <c r="H199" s="74">
        <v>0.46153846153846201</v>
      </c>
    </row>
    <row r="200" spans="1:8" x14ac:dyDescent="0.25">
      <c r="A200">
        <v>457651</v>
      </c>
      <c r="B200" t="s">
        <v>1846</v>
      </c>
      <c r="C200" s="74">
        <v>0.6</v>
      </c>
      <c r="D200" s="74">
        <v>0</v>
      </c>
      <c r="E200" s="74">
        <v>0.4</v>
      </c>
      <c r="F200" s="75">
        <v>5</v>
      </c>
      <c r="G200" s="74">
        <v>-0.2</v>
      </c>
      <c r="H200" s="74">
        <v>0.4</v>
      </c>
    </row>
    <row r="201" spans="1:8" x14ac:dyDescent="0.25">
      <c r="A201">
        <v>501931</v>
      </c>
      <c r="B201" t="s">
        <v>1862</v>
      </c>
      <c r="C201" s="74">
        <v>0.6</v>
      </c>
      <c r="D201" s="74">
        <v>0</v>
      </c>
      <c r="E201" s="74">
        <v>0.4</v>
      </c>
      <c r="F201" s="75">
        <v>5</v>
      </c>
      <c r="G201" s="74">
        <v>-0.2</v>
      </c>
      <c r="H201" s="74">
        <v>0.66666666666666696</v>
      </c>
    </row>
    <row r="202" spans="1:8" x14ac:dyDescent="0.25">
      <c r="A202">
        <v>518958</v>
      </c>
      <c r="B202" t="s">
        <v>1872</v>
      </c>
      <c r="C202" s="74">
        <v>0.4</v>
      </c>
      <c r="D202" s="74">
        <v>0.4</v>
      </c>
      <c r="E202" s="74">
        <v>0.2</v>
      </c>
      <c r="F202" s="75">
        <v>5</v>
      </c>
      <c r="G202" s="74">
        <v>-0.2</v>
      </c>
      <c r="H202" s="74">
        <v>0.4</v>
      </c>
    </row>
    <row r="203" spans="1:8" x14ac:dyDescent="0.25">
      <c r="A203">
        <v>563731</v>
      </c>
      <c r="B203" t="s">
        <v>1880</v>
      </c>
      <c r="C203" s="74">
        <v>0.5</v>
      </c>
      <c r="D203" s="74">
        <v>0.2</v>
      </c>
      <c r="E203" s="74">
        <v>0.3</v>
      </c>
      <c r="F203" s="75">
        <v>10</v>
      </c>
      <c r="G203" s="74">
        <v>-0.2</v>
      </c>
      <c r="H203" s="74">
        <v>0.4</v>
      </c>
    </row>
    <row r="204" spans="1:8" x14ac:dyDescent="0.25">
      <c r="A204">
        <v>598316</v>
      </c>
      <c r="B204" t="s">
        <v>1896</v>
      </c>
      <c r="C204" s="74">
        <v>0.4</v>
      </c>
      <c r="D204" s="74">
        <v>0.4</v>
      </c>
      <c r="E204" s="74">
        <v>0.2</v>
      </c>
      <c r="F204" s="75">
        <v>10</v>
      </c>
      <c r="G204" s="74">
        <v>-0.2</v>
      </c>
      <c r="H204" s="74">
        <v>0.44444444444444398</v>
      </c>
    </row>
    <row r="205" spans="1:8" x14ac:dyDescent="0.25">
      <c r="A205">
        <v>3852995</v>
      </c>
      <c r="B205" t="s">
        <v>1640</v>
      </c>
      <c r="C205" s="74">
        <v>0.5</v>
      </c>
      <c r="D205" s="74">
        <v>0.214285714285714</v>
      </c>
      <c r="E205" s="74">
        <v>0.28571428571428598</v>
      </c>
      <c r="F205" s="75">
        <v>14</v>
      </c>
      <c r="G205" s="74">
        <v>-0.214285714285714</v>
      </c>
      <c r="H205" s="74">
        <v>0.38461538461538503</v>
      </c>
    </row>
    <row r="206" spans="1:8" x14ac:dyDescent="0.25">
      <c r="A206">
        <v>1378195</v>
      </c>
      <c r="B206" t="s">
        <v>1112</v>
      </c>
      <c r="C206" s="74">
        <v>0.5</v>
      </c>
      <c r="D206" s="74">
        <v>0.22222222222222199</v>
      </c>
      <c r="E206" s="74">
        <v>0.27777777777777801</v>
      </c>
      <c r="F206" s="75">
        <v>18</v>
      </c>
      <c r="G206" s="74">
        <v>-0.22222222222222199</v>
      </c>
      <c r="H206" s="74">
        <v>0.27272727272727298</v>
      </c>
    </row>
    <row r="207" spans="1:8" x14ac:dyDescent="0.25">
      <c r="A207">
        <v>1553769</v>
      </c>
      <c r="B207" t="s">
        <v>1157</v>
      </c>
      <c r="C207" s="74">
        <v>0.55555555555555602</v>
      </c>
      <c r="D207" s="74">
        <v>0.11111111111111099</v>
      </c>
      <c r="E207" s="74">
        <v>0.33333333333333298</v>
      </c>
      <c r="F207" s="75">
        <v>9</v>
      </c>
      <c r="G207" s="74">
        <v>-0.22222222222222199</v>
      </c>
      <c r="H207" s="74">
        <v>0.11111111111111099</v>
      </c>
    </row>
    <row r="208" spans="1:8" x14ac:dyDescent="0.25">
      <c r="A208">
        <v>1990108</v>
      </c>
      <c r="B208" t="s">
        <v>1206</v>
      </c>
      <c r="C208" s="74">
        <v>0.44444444444444398</v>
      </c>
      <c r="D208" s="74">
        <v>0.33333333333333298</v>
      </c>
      <c r="E208" s="74">
        <v>0.22222222222222199</v>
      </c>
      <c r="F208" s="75">
        <v>9</v>
      </c>
      <c r="G208" s="74">
        <v>-0.22222222222222199</v>
      </c>
      <c r="H208" s="74">
        <v>0.33333333333333298</v>
      </c>
    </row>
    <row r="209" spans="1:8" x14ac:dyDescent="0.25">
      <c r="A209">
        <v>3903551</v>
      </c>
      <c r="B209" t="s">
        <v>1676</v>
      </c>
      <c r="C209" s="74">
        <v>0.55555555555555602</v>
      </c>
      <c r="D209" s="74">
        <v>0.11111111111111099</v>
      </c>
      <c r="E209" s="74">
        <v>0.33333333333333298</v>
      </c>
      <c r="F209" s="75">
        <v>9</v>
      </c>
      <c r="G209" s="74">
        <v>-0.22222222222222199</v>
      </c>
      <c r="H209" s="74">
        <v>0.22222222222222199</v>
      </c>
    </row>
    <row r="210" spans="1:8" x14ac:dyDescent="0.25">
      <c r="A210">
        <v>677773</v>
      </c>
      <c r="B210" t="s">
        <v>1906</v>
      </c>
      <c r="C210" s="74">
        <v>0.33333333333333298</v>
      </c>
      <c r="D210" s="74">
        <v>0.55555555555555602</v>
      </c>
      <c r="E210" s="74">
        <v>0.11111111111111099</v>
      </c>
      <c r="F210" s="75">
        <v>9</v>
      </c>
      <c r="G210" s="74">
        <v>-0.22222222222222199</v>
      </c>
      <c r="H210" s="74">
        <v>0.33333333333333298</v>
      </c>
    </row>
    <row r="211" spans="1:8" x14ac:dyDescent="0.25">
      <c r="A211">
        <v>717226</v>
      </c>
      <c r="B211" t="s">
        <v>1918</v>
      </c>
      <c r="C211" s="74">
        <v>0.61111111111111105</v>
      </c>
      <c r="D211" s="74">
        <v>0</v>
      </c>
      <c r="E211" s="74">
        <v>0.38888888888888901</v>
      </c>
      <c r="F211" s="75">
        <v>18</v>
      </c>
      <c r="G211" s="74">
        <v>-0.22222222222222199</v>
      </c>
      <c r="H211" s="74">
        <v>0.266666666666667</v>
      </c>
    </row>
    <row r="212" spans="1:8" x14ac:dyDescent="0.25">
      <c r="A212">
        <v>1490802</v>
      </c>
      <c r="B212" t="s">
        <v>1143</v>
      </c>
      <c r="C212" s="74">
        <v>0.53846153846153799</v>
      </c>
      <c r="D212" s="74">
        <v>0.15384615384615399</v>
      </c>
      <c r="E212" s="74">
        <v>0.30769230769230799</v>
      </c>
      <c r="F212" s="75">
        <v>13</v>
      </c>
      <c r="G212" s="74">
        <v>-0.230769230769231</v>
      </c>
      <c r="H212" s="74">
        <v>0.45454545454545497</v>
      </c>
    </row>
    <row r="213" spans="1:8" x14ac:dyDescent="0.25">
      <c r="A213">
        <v>3525583</v>
      </c>
      <c r="B213" t="s">
        <v>1576</v>
      </c>
      <c r="C213" s="74">
        <v>0.53846153846153799</v>
      </c>
      <c r="D213" s="74">
        <v>0.15384615384615399</v>
      </c>
      <c r="E213" s="74">
        <v>0.30769230769230799</v>
      </c>
      <c r="F213" s="75">
        <v>13</v>
      </c>
      <c r="G213" s="74">
        <v>-0.230769230769231</v>
      </c>
      <c r="H213" s="74">
        <v>0.45454545454545497</v>
      </c>
    </row>
    <row r="214" spans="1:8" x14ac:dyDescent="0.25">
      <c r="A214">
        <v>1186407</v>
      </c>
      <c r="B214" t="s">
        <v>1053</v>
      </c>
      <c r="C214" s="74">
        <v>0.5</v>
      </c>
      <c r="D214" s="74">
        <v>0.25</v>
      </c>
      <c r="E214" s="74">
        <v>0.25</v>
      </c>
      <c r="F214" s="75">
        <v>8</v>
      </c>
      <c r="G214" s="74">
        <v>-0.25</v>
      </c>
      <c r="H214" s="74">
        <v>0.625</v>
      </c>
    </row>
    <row r="215" spans="1:8" x14ac:dyDescent="0.25">
      <c r="A215">
        <v>1294123</v>
      </c>
      <c r="B215" t="s">
        <v>1101</v>
      </c>
      <c r="C215" s="74">
        <v>0.5</v>
      </c>
      <c r="D215" s="74">
        <v>0.25</v>
      </c>
      <c r="E215" s="74">
        <v>0.25</v>
      </c>
      <c r="F215" s="75">
        <v>4</v>
      </c>
      <c r="G215" s="74">
        <v>-0.25</v>
      </c>
      <c r="H215" s="74">
        <v>0.33333333333333298</v>
      </c>
    </row>
    <row r="216" spans="1:8" x14ac:dyDescent="0.25">
      <c r="A216">
        <v>2248471</v>
      </c>
      <c r="B216" t="s">
        <v>1248</v>
      </c>
      <c r="C216" s="74">
        <v>0.5</v>
      </c>
      <c r="D216" s="74">
        <v>0.25</v>
      </c>
      <c r="E216" s="74">
        <v>0.25</v>
      </c>
      <c r="F216" s="75">
        <v>4</v>
      </c>
      <c r="G216" s="74">
        <v>-0.25</v>
      </c>
      <c r="H216" s="74">
        <v>0.25</v>
      </c>
    </row>
    <row r="217" spans="1:8" x14ac:dyDescent="0.25">
      <c r="A217">
        <v>2490289</v>
      </c>
      <c r="B217" t="s">
        <v>1333</v>
      </c>
      <c r="C217" s="74">
        <v>0.58333333333333304</v>
      </c>
      <c r="D217" s="74">
        <v>8.3333333333333301E-2</v>
      </c>
      <c r="E217" s="74">
        <v>0.33333333333333298</v>
      </c>
      <c r="F217" s="75">
        <v>12</v>
      </c>
      <c r="G217" s="74">
        <v>-0.25</v>
      </c>
      <c r="H217" s="74">
        <v>0.33333333333333298</v>
      </c>
    </row>
    <row r="218" spans="1:8" x14ac:dyDescent="0.25">
      <c r="A218">
        <v>2715891</v>
      </c>
      <c r="B218" t="s">
        <v>1362</v>
      </c>
      <c r="C218" s="74">
        <v>0.5</v>
      </c>
      <c r="D218" s="74">
        <v>0.25</v>
      </c>
      <c r="E218" s="74">
        <v>0.25</v>
      </c>
      <c r="F218" s="75">
        <v>8</v>
      </c>
      <c r="G218" s="74">
        <v>-0.25</v>
      </c>
      <c r="H218" s="74">
        <v>0.375</v>
      </c>
    </row>
    <row r="219" spans="1:8" x14ac:dyDescent="0.25">
      <c r="A219">
        <v>2839151</v>
      </c>
      <c r="B219" t="s">
        <v>1464</v>
      </c>
      <c r="C219" s="74">
        <v>0.5</v>
      </c>
      <c r="D219" s="74">
        <v>0.25</v>
      </c>
      <c r="E219" s="74">
        <v>0.25</v>
      </c>
      <c r="F219" s="75">
        <v>4</v>
      </c>
      <c r="G219" s="74">
        <v>-0.25</v>
      </c>
      <c r="H219" s="74">
        <v>0.5</v>
      </c>
    </row>
    <row r="220" spans="1:8" x14ac:dyDescent="0.25">
      <c r="A220">
        <v>3118345</v>
      </c>
      <c r="B220" t="s">
        <v>1476</v>
      </c>
      <c r="C220" s="74">
        <v>0.375</v>
      </c>
      <c r="D220" s="74">
        <v>0.5</v>
      </c>
      <c r="E220" s="74">
        <v>0.125</v>
      </c>
      <c r="F220" s="75">
        <v>8</v>
      </c>
      <c r="G220" s="74">
        <v>-0.25</v>
      </c>
      <c r="H220" s="74">
        <v>0.5</v>
      </c>
    </row>
    <row r="221" spans="1:8" x14ac:dyDescent="0.25">
      <c r="A221">
        <v>3118395</v>
      </c>
      <c r="B221" t="s">
        <v>1480</v>
      </c>
      <c r="C221" s="74">
        <v>0.5</v>
      </c>
      <c r="D221" s="74">
        <v>0.25</v>
      </c>
      <c r="E221" s="74">
        <v>0.25</v>
      </c>
      <c r="F221" s="75">
        <v>8</v>
      </c>
      <c r="G221" s="74">
        <v>-0.25</v>
      </c>
      <c r="H221" s="74">
        <v>0.57142857142857095</v>
      </c>
    </row>
    <row r="222" spans="1:8" x14ac:dyDescent="0.25">
      <c r="A222">
        <v>3118415</v>
      </c>
      <c r="B222" t="s">
        <v>1486</v>
      </c>
      <c r="C222" s="74">
        <v>0.5</v>
      </c>
      <c r="D222" s="74">
        <v>0.25</v>
      </c>
      <c r="E222" s="74">
        <v>0.25</v>
      </c>
      <c r="F222" s="75">
        <v>4</v>
      </c>
      <c r="G222" s="74">
        <v>-0.25</v>
      </c>
      <c r="H222" s="74">
        <v>0.25</v>
      </c>
    </row>
    <row r="223" spans="1:8" x14ac:dyDescent="0.25">
      <c r="A223">
        <v>3247234</v>
      </c>
      <c r="B223" t="s">
        <v>1514</v>
      </c>
      <c r="C223" s="74">
        <v>0.5</v>
      </c>
      <c r="D223" s="74">
        <v>0.25</v>
      </c>
      <c r="E223" s="74">
        <v>0.25</v>
      </c>
      <c r="F223" s="75">
        <v>8</v>
      </c>
      <c r="G223" s="74">
        <v>-0.25</v>
      </c>
      <c r="H223" s="74">
        <v>0.57142857142857095</v>
      </c>
    </row>
    <row r="224" spans="1:8" x14ac:dyDescent="0.25">
      <c r="A224">
        <v>3290784</v>
      </c>
      <c r="B224" t="s">
        <v>1516</v>
      </c>
      <c r="C224" s="74">
        <v>0.5</v>
      </c>
      <c r="D224" s="74">
        <v>0.25</v>
      </c>
      <c r="E224" s="74">
        <v>0.25</v>
      </c>
      <c r="F224" s="75">
        <v>12</v>
      </c>
      <c r="G224" s="74">
        <v>-0.25</v>
      </c>
      <c r="H224" s="74">
        <v>0.5</v>
      </c>
    </row>
    <row r="225" spans="1:8" x14ac:dyDescent="0.25">
      <c r="A225">
        <v>3397372</v>
      </c>
      <c r="B225" t="s">
        <v>1530</v>
      </c>
      <c r="C225" s="74">
        <v>0.4375</v>
      </c>
      <c r="D225" s="74">
        <v>0.375</v>
      </c>
      <c r="E225" s="74">
        <v>0.1875</v>
      </c>
      <c r="F225" s="75">
        <v>16</v>
      </c>
      <c r="G225" s="74">
        <v>-0.25</v>
      </c>
      <c r="H225" s="74">
        <v>0.54545454545454497</v>
      </c>
    </row>
    <row r="226" spans="1:8" x14ac:dyDescent="0.25">
      <c r="A226">
        <v>3419100</v>
      </c>
      <c r="B226" t="s">
        <v>1538</v>
      </c>
      <c r="C226" s="74">
        <v>0.625</v>
      </c>
      <c r="D226" s="74">
        <v>0</v>
      </c>
      <c r="E226" s="74">
        <v>0.375</v>
      </c>
      <c r="F226" s="75">
        <v>8</v>
      </c>
      <c r="G226" s="74">
        <v>-0.25</v>
      </c>
      <c r="H226" s="74">
        <v>0.33333333333333298</v>
      </c>
    </row>
    <row r="227" spans="1:8" x14ac:dyDescent="0.25">
      <c r="A227">
        <v>4472994</v>
      </c>
      <c r="B227" t="s">
        <v>1748</v>
      </c>
      <c r="C227" s="74">
        <v>0.5</v>
      </c>
      <c r="D227" s="74">
        <v>0.25</v>
      </c>
      <c r="E227" s="74">
        <v>0.25</v>
      </c>
      <c r="F227" s="75">
        <v>8</v>
      </c>
      <c r="G227" s="74">
        <v>-0.25</v>
      </c>
      <c r="H227" s="74">
        <v>0.57142857142857095</v>
      </c>
    </row>
    <row r="228" spans="1:8" x14ac:dyDescent="0.25">
      <c r="A228">
        <v>4473065</v>
      </c>
      <c r="B228" t="s">
        <v>1756</v>
      </c>
      <c r="C228" s="74">
        <v>0.5</v>
      </c>
      <c r="D228" s="74">
        <v>0.25</v>
      </c>
      <c r="E228" s="74">
        <v>0.25</v>
      </c>
      <c r="F228" s="75">
        <v>16</v>
      </c>
      <c r="G228" s="74">
        <v>-0.25</v>
      </c>
      <c r="H228" s="74">
        <v>0.38461538461538503</v>
      </c>
    </row>
    <row r="229" spans="1:8" x14ac:dyDescent="0.25">
      <c r="A229">
        <v>4473078</v>
      </c>
      <c r="B229" t="s">
        <v>1760</v>
      </c>
      <c r="C229" s="74">
        <v>0.5</v>
      </c>
      <c r="D229" s="74">
        <v>0.25</v>
      </c>
      <c r="E229" s="74">
        <v>0.25</v>
      </c>
      <c r="F229" s="75">
        <v>4</v>
      </c>
      <c r="G229" s="74">
        <v>-0.25</v>
      </c>
      <c r="H229" s="74">
        <v>0.33333333333333298</v>
      </c>
    </row>
    <row r="230" spans="1:8" x14ac:dyDescent="0.25">
      <c r="A230">
        <v>4473170</v>
      </c>
      <c r="B230" t="s">
        <v>2100</v>
      </c>
      <c r="C230" s="74">
        <v>0.5</v>
      </c>
      <c r="D230" s="74">
        <v>0.25</v>
      </c>
      <c r="E230" s="74">
        <v>0.25</v>
      </c>
      <c r="F230" s="75">
        <v>8</v>
      </c>
      <c r="G230" s="74">
        <v>-0.25</v>
      </c>
      <c r="H230" s="74">
        <v>0.85714285714285698</v>
      </c>
    </row>
    <row r="231" spans="1:8" x14ac:dyDescent="0.25">
      <c r="A231">
        <v>4035912</v>
      </c>
      <c r="B231" t="s">
        <v>1706</v>
      </c>
      <c r="C231" s="74">
        <v>0.53333333333333299</v>
      </c>
      <c r="D231" s="74">
        <v>0.2</v>
      </c>
      <c r="E231" s="74">
        <v>0.266666666666667</v>
      </c>
      <c r="F231" s="75">
        <v>15</v>
      </c>
      <c r="G231" s="74">
        <v>-0.266666666666667</v>
      </c>
      <c r="H231" s="74">
        <v>0.46153846153846201</v>
      </c>
    </row>
    <row r="232" spans="1:8" x14ac:dyDescent="0.25">
      <c r="A232">
        <v>600829</v>
      </c>
      <c r="B232" t="s">
        <v>1900</v>
      </c>
      <c r="C232" s="74">
        <v>0.6</v>
      </c>
      <c r="D232" s="74">
        <v>6.6666666666666693E-2</v>
      </c>
      <c r="E232" s="74">
        <v>0.33333333333333298</v>
      </c>
      <c r="F232" s="75">
        <v>15</v>
      </c>
      <c r="G232" s="74">
        <v>-0.266666666666667</v>
      </c>
      <c r="H232" s="74">
        <v>0.15384615384615399</v>
      </c>
    </row>
    <row r="233" spans="1:8" x14ac:dyDescent="0.25">
      <c r="A233">
        <v>1118334</v>
      </c>
      <c r="B233" t="s">
        <v>1042</v>
      </c>
      <c r="C233" s="74">
        <v>0.27272727272727298</v>
      </c>
      <c r="D233" s="74">
        <v>0.72727272727272696</v>
      </c>
      <c r="E233" s="74">
        <v>0</v>
      </c>
      <c r="F233" s="75">
        <v>11</v>
      </c>
      <c r="G233" s="74">
        <v>-0.27272727272727298</v>
      </c>
      <c r="H233" s="74">
        <v>0.625</v>
      </c>
    </row>
    <row r="234" spans="1:8" x14ac:dyDescent="0.25">
      <c r="A234">
        <v>2338319</v>
      </c>
      <c r="B234" t="s">
        <v>1258</v>
      </c>
      <c r="C234" s="74">
        <v>0.54545454545454497</v>
      </c>
      <c r="D234" s="74">
        <v>0.18181818181818199</v>
      </c>
      <c r="E234" s="74">
        <v>0.27272727272727298</v>
      </c>
      <c r="F234" s="75">
        <v>11</v>
      </c>
      <c r="G234" s="74">
        <v>-0.27272727272727298</v>
      </c>
      <c r="H234" s="74">
        <v>0.5</v>
      </c>
    </row>
    <row r="235" spans="1:8" x14ac:dyDescent="0.25">
      <c r="A235">
        <v>2475049</v>
      </c>
      <c r="B235" t="s">
        <v>1331</v>
      </c>
      <c r="C235" s="74">
        <v>0.63636363636363602</v>
      </c>
      <c r="D235" s="74">
        <v>0</v>
      </c>
      <c r="E235" s="74">
        <v>0.36363636363636398</v>
      </c>
      <c r="F235" s="75">
        <v>11</v>
      </c>
      <c r="G235" s="74">
        <v>-0.27272727272727298</v>
      </c>
      <c r="H235" s="74">
        <v>0.42857142857142899</v>
      </c>
    </row>
    <row r="236" spans="1:8" x14ac:dyDescent="0.25">
      <c r="A236">
        <v>3129249</v>
      </c>
      <c r="B236" t="s">
        <v>1496</v>
      </c>
      <c r="C236" s="74">
        <v>0.63636363636363602</v>
      </c>
      <c r="D236" s="74">
        <v>0</v>
      </c>
      <c r="E236" s="74">
        <v>0.36363636363636398</v>
      </c>
      <c r="F236" s="75">
        <v>11</v>
      </c>
      <c r="G236" s="74">
        <v>-0.27272727272727298</v>
      </c>
      <c r="H236" s="74">
        <v>0.44444444444444398</v>
      </c>
    </row>
    <row r="237" spans="1:8" x14ac:dyDescent="0.25">
      <c r="A237">
        <v>3851498</v>
      </c>
      <c r="B237" t="s">
        <v>1612</v>
      </c>
      <c r="C237" s="74">
        <v>0.55172413793103403</v>
      </c>
      <c r="D237" s="74">
        <v>0.17241379310344801</v>
      </c>
      <c r="E237" s="74">
        <v>0.27586206896551702</v>
      </c>
      <c r="F237" s="75">
        <v>29</v>
      </c>
      <c r="G237" s="74">
        <v>-0.27586206896551702</v>
      </c>
      <c r="H237" s="74">
        <v>0.52</v>
      </c>
    </row>
    <row r="238" spans="1:8" x14ac:dyDescent="0.25">
      <c r="A238">
        <v>4476079</v>
      </c>
      <c r="B238" t="s">
        <v>1790</v>
      </c>
      <c r="C238" s="74">
        <v>0.55555555555555602</v>
      </c>
      <c r="D238" s="74">
        <v>0.16666666666666699</v>
      </c>
      <c r="E238" s="74">
        <v>0.27777777777777801</v>
      </c>
      <c r="F238" s="75">
        <v>18</v>
      </c>
      <c r="G238" s="74">
        <v>-0.27777777777777801</v>
      </c>
      <c r="H238" s="74">
        <v>0.52941176470588203</v>
      </c>
    </row>
    <row r="239" spans="1:8" x14ac:dyDescent="0.25">
      <c r="A239">
        <v>1467806</v>
      </c>
      <c r="B239" t="s">
        <v>1137</v>
      </c>
      <c r="C239" s="74">
        <v>0.57142857142857095</v>
      </c>
      <c r="D239" s="74">
        <v>0.14285714285714299</v>
      </c>
      <c r="E239" s="74">
        <v>0.28571428571428598</v>
      </c>
      <c r="F239" s="75">
        <v>7</v>
      </c>
      <c r="G239" s="74">
        <v>-0.28571428571428598</v>
      </c>
      <c r="H239" s="74">
        <v>0.57142857142857095</v>
      </c>
    </row>
    <row r="240" spans="1:8" x14ac:dyDescent="0.25">
      <c r="A240">
        <v>1487548</v>
      </c>
      <c r="B240" t="s">
        <v>1141</v>
      </c>
      <c r="C240" s="74">
        <v>0.57142857142857095</v>
      </c>
      <c r="D240" s="74">
        <v>0.14285714285714299</v>
      </c>
      <c r="E240" s="74">
        <v>0.28571428571428598</v>
      </c>
      <c r="F240" s="75">
        <v>21</v>
      </c>
      <c r="G240" s="74">
        <v>-0.28571428571428598</v>
      </c>
      <c r="H240" s="74">
        <v>0.38888888888888901</v>
      </c>
    </row>
    <row r="241" spans="1:8" x14ac:dyDescent="0.25">
      <c r="A241">
        <v>2154237</v>
      </c>
      <c r="B241" t="s">
        <v>1230</v>
      </c>
      <c r="C241" s="74">
        <v>0.42857142857142899</v>
      </c>
      <c r="D241" s="74">
        <v>0.42857142857142899</v>
      </c>
      <c r="E241" s="74">
        <v>0.14285714285714299</v>
      </c>
      <c r="F241" s="75">
        <v>7</v>
      </c>
      <c r="G241" s="74">
        <v>-0.28571428571428598</v>
      </c>
      <c r="H241" s="74">
        <v>0.66666666666666696</v>
      </c>
    </row>
    <row r="242" spans="1:8" x14ac:dyDescent="0.25">
      <c r="A242">
        <v>2232241</v>
      </c>
      <c r="B242" t="s">
        <v>1240</v>
      </c>
      <c r="C242" s="74">
        <v>0.57142857142857095</v>
      </c>
      <c r="D242" s="74">
        <v>0.14285714285714299</v>
      </c>
      <c r="E242" s="74">
        <v>0.28571428571428598</v>
      </c>
      <c r="F242" s="75">
        <v>7</v>
      </c>
      <c r="G242" s="74">
        <v>-0.28571428571428598</v>
      </c>
      <c r="H242" s="74">
        <v>0.5</v>
      </c>
    </row>
    <row r="243" spans="1:8" x14ac:dyDescent="0.25">
      <c r="A243">
        <v>2338580</v>
      </c>
      <c r="B243" t="s">
        <v>1260</v>
      </c>
      <c r="C243" s="74">
        <v>0.5</v>
      </c>
      <c r="D243" s="74">
        <v>0.28571428571428598</v>
      </c>
      <c r="E243" s="74">
        <v>0.214285714285714</v>
      </c>
      <c r="F243" s="75">
        <v>14</v>
      </c>
      <c r="G243" s="74">
        <v>-0.28571428571428598</v>
      </c>
      <c r="H243" s="74">
        <v>0.42857142857142899</v>
      </c>
    </row>
    <row r="244" spans="1:8" x14ac:dyDescent="0.25">
      <c r="A244">
        <v>3903577</v>
      </c>
      <c r="B244" t="s">
        <v>1684</v>
      </c>
      <c r="C244" s="74">
        <v>0.42857142857142899</v>
      </c>
      <c r="D244" s="74">
        <v>0.42857142857142899</v>
      </c>
      <c r="E244" s="74">
        <v>0.14285714285714299</v>
      </c>
      <c r="F244" s="75">
        <v>7</v>
      </c>
      <c r="G244" s="74">
        <v>-0.28571428571428598</v>
      </c>
      <c r="H244" s="74">
        <v>0.25</v>
      </c>
    </row>
    <row r="245" spans="1:8" x14ac:dyDescent="0.25">
      <c r="A245">
        <v>502054</v>
      </c>
      <c r="B245" t="s">
        <v>1864</v>
      </c>
      <c r="C245" s="74">
        <v>0.57142857142857095</v>
      </c>
      <c r="D245" s="74">
        <v>0.14285714285714299</v>
      </c>
      <c r="E245" s="74">
        <v>0.28571428571428598</v>
      </c>
      <c r="F245" s="75">
        <v>7</v>
      </c>
      <c r="G245" s="74">
        <v>-0.28571428571428598</v>
      </c>
      <c r="H245" s="74">
        <v>0.16666666666666699</v>
      </c>
    </row>
    <row r="246" spans="1:8" x14ac:dyDescent="0.25">
      <c r="A246">
        <v>696477</v>
      </c>
      <c r="B246" t="s">
        <v>1910</v>
      </c>
      <c r="C246" s="74">
        <v>0.57142857142857095</v>
      </c>
      <c r="D246" s="74">
        <v>0.14285714285714299</v>
      </c>
      <c r="E246" s="74">
        <v>0.28571428571428598</v>
      </c>
      <c r="F246" s="75">
        <v>7</v>
      </c>
      <c r="G246" s="74">
        <v>-0.28571428571428598</v>
      </c>
      <c r="H246" s="74">
        <v>0.57142857142857095</v>
      </c>
    </row>
    <row r="247" spans="1:8" x14ac:dyDescent="0.25">
      <c r="A247">
        <v>3118339</v>
      </c>
      <c r="B247" t="s">
        <v>1474</v>
      </c>
      <c r="C247" s="74">
        <v>0.6</v>
      </c>
      <c r="D247" s="74">
        <v>0.1</v>
      </c>
      <c r="E247" s="74">
        <v>0.3</v>
      </c>
      <c r="F247" s="75">
        <v>10</v>
      </c>
      <c r="G247" s="74">
        <v>-0.3</v>
      </c>
      <c r="H247" s="74">
        <v>0.57142857142857095</v>
      </c>
    </row>
    <row r="248" spans="1:8" x14ac:dyDescent="0.25">
      <c r="A248">
        <v>524761</v>
      </c>
      <c r="B248" t="s">
        <v>1874</v>
      </c>
      <c r="C248" s="74">
        <v>0.5</v>
      </c>
      <c r="D248" s="74">
        <v>0.3</v>
      </c>
      <c r="E248" s="74">
        <v>0.2</v>
      </c>
      <c r="F248" s="75">
        <v>10</v>
      </c>
      <c r="G248" s="74">
        <v>-0.3</v>
      </c>
      <c r="H248" s="74">
        <v>0.55555555555555602</v>
      </c>
    </row>
    <row r="249" spans="1:8" x14ac:dyDescent="0.25">
      <c r="A249">
        <v>1193410</v>
      </c>
      <c r="B249" t="s">
        <v>1070</v>
      </c>
      <c r="C249" s="74">
        <v>0.5</v>
      </c>
      <c r="D249" s="74">
        <v>0.3125</v>
      </c>
      <c r="E249" s="74">
        <v>0.1875</v>
      </c>
      <c r="F249" s="75">
        <v>16</v>
      </c>
      <c r="G249" s="74">
        <v>-0.3125</v>
      </c>
      <c r="H249" s="74">
        <v>0.38461538461538503</v>
      </c>
    </row>
    <row r="250" spans="1:8" x14ac:dyDescent="0.25">
      <c r="A250">
        <v>1905372</v>
      </c>
      <c r="B250" t="s">
        <v>1194</v>
      </c>
      <c r="C250" s="74">
        <v>0.5625</v>
      </c>
      <c r="D250" s="74">
        <v>0.1875</v>
      </c>
      <c r="E250" s="74">
        <v>0.25</v>
      </c>
      <c r="F250" s="75">
        <v>16</v>
      </c>
      <c r="G250" s="74">
        <v>-0.3125</v>
      </c>
      <c r="H250" s="74">
        <v>0.42857142857142899</v>
      </c>
    </row>
    <row r="251" spans="1:8" x14ac:dyDescent="0.25">
      <c r="A251">
        <v>3132153</v>
      </c>
      <c r="B251" t="s">
        <v>1498</v>
      </c>
      <c r="C251" s="74">
        <v>0.5625</v>
      </c>
      <c r="D251" s="74">
        <v>0.1875</v>
      </c>
      <c r="E251" s="74">
        <v>0.25</v>
      </c>
      <c r="F251" s="75">
        <v>16</v>
      </c>
      <c r="G251" s="74">
        <v>-0.3125</v>
      </c>
      <c r="H251" s="74">
        <v>0.6</v>
      </c>
    </row>
    <row r="252" spans="1:8" x14ac:dyDescent="0.25">
      <c r="A252">
        <v>1117030</v>
      </c>
      <c r="B252" t="s">
        <v>1038</v>
      </c>
      <c r="C252" s="74">
        <v>0.66666666666666696</v>
      </c>
      <c r="D252" s="74">
        <v>0</v>
      </c>
      <c r="E252" s="74">
        <v>0.33333333333333298</v>
      </c>
      <c r="F252" s="75">
        <v>6</v>
      </c>
      <c r="G252" s="74">
        <v>-0.33333333333333298</v>
      </c>
      <c r="H252" s="74">
        <v>0.4</v>
      </c>
    </row>
    <row r="253" spans="1:8" x14ac:dyDescent="0.25">
      <c r="A253">
        <v>1172385</v>
      </c>
      <c r="B253" t="s">
        <v>1050</v>
      </c>
      <c r="C253" s="74">
        <v>0.5</v>
      </c>
      <c r="D253" s="74">
        <v>0.33333333333333298</v>
      </c>
      <c r="E253" s="74">
        <v>0.16666666666666699</v>
      </c>
      <c r="F253" s="75">
        <v>6</v>
      </c>
      <c r="G253" s="74">
        <v>-0.33333333333333298</v>
      </c>
      <c r="H253" s="74">
        <v>0.16666666666666699</v>
      </c>
    </row>
    <row r="254" spans="1:8" x14ac:dyDescent="0.25">
      <c r="A254">
        <v>1192601</v>
      </c>
      <c r="B254" t="s">
        <v>1063</v>
      </c>
      <c r="C254" s="74">
        <v>0.66666666666666696</v>
      </c>
      <c r="D254" s="74">
        <v>0</v>
      </c>
      <c r="E254" s="74">
        <v>0.33333333333333298</v>
      </c>
      <c r="F254" s="75">
        <v>3</v>
      </c>
      <c r="G254" s="74">
        <v>-0.33333333333333298</v>
      </c>
      <c r="H254" s="74">
        <v>0.66666666666666696</v>
      </c>
    </row>
    <row r="255" spans="1:8" x14ac:dyDescent="0.25">
      <c r="A255">
        <v>1311839</v>
      </c>
      <c r="B255" t="s">
        <v>1105</v>
      </c>
      <c r="C255" s="74">
        <v>0.61111111111111105</v>
      </c>
      <c r="D255" s="74">
        <v>0.11111111111111099</v>
      </c>
      <c r="E255" s="74">
        <v>0.27777777777777801</v>
      </c>
      <c r="F255" s="75">
        <v>18</v>
      </c>
      <c r="G255" s="74">
        <v>-0.33333333333333298</v>
      </c>
      <c r="H255" s="74">
        <v>0.41176470588235298</v>
      </c>
    </row>
    <row r="256" spans="1:8" x14ac:dyDescent="0.25">
      <c r="A256">
        <v>2043580</v>
      </c>
      <c r="B256" t="s">
        <v>1210</v>
      </c>
      <c r="C256" s="74">
        <v>0.66666666666666696</v>
      </c>
      <c r="D256" s="74">
        <v>0</v>
      </c>
      <c r="E256" s="74">
        <v>0.33333333333333298</v>
      </c>
      <c r="F256" s="75">
        <v>3</v>
      </c>
      <c r="G256" s="74">
        <v>-0.33333333333333298</v>
      </c>
      <c r="H256" s="74">
        <v>0.33333333333333298</v>
      </c>
    </row>
    <row r="257" spans="1:8" x14ac:dyDescent="0.25">
      <c r="A257">
        <v>2426278</v>
      </c>
      <c r="B257" t="s">
        <v>1311</v>
      </c>
      <c r="C257" s="74">
        <v>0.66666666666666696</v>
      </c>
      <c r="D257" s="74">
        <v>0</v>
      </c>
      <c r="E257" s="74">
        <v>0.33333333333333298</v>
      </c>
      <c r="F257" s="75">
        <v>3</v>
      </c>
      <c r="G257" s="74">
        <v>-0.33333333333333298</v>
      </c>
      <c r="H257" s="74">
        <v>0</v>
      </c>
    </row>
    <row r="258" spans="1:8" x14ac:dyDescent="0.25">
      <c r="A258">
        <v>2430670</v>
      </c>
      <c r="B258" t="s">
        <v>1317</v>
      </c>
      <c r="C258" s="74">
        <v>0.55555555555555602</v>
      </c>
      <c r="D258" s="74">
        <v>0.22222222222222199</v>
      </c>
      <c r="E258" s="74">
        <v>0.22222222222222199</v>
      </c>
      <c r="F258" s="75">
        <v>9</v>
      </c>
      <c r="G258" s="74">
        <v>-0.33333333333333298</v>
      </c>
      <c r="H258" s="74">
        <v>0.55555555555555602</v>
      </c>
    </row>
    <row r="259" spans="1:8" x14ac:dyDescent="0.25">
      <c r="A259">
        <v>2453469</v>
      </c>
      <c r="B259" t="s">
        <v>1325</v>
      </c>
      <c r="C259" s="74">
        <v>0.5</v>
      </c>
      <c r="D259" s="74">
        <v>0.33333333333333298</v>
      </c>
      <c r="E259" s="74">
        <v>0.16666666666666699</v>
      </c>
      <c r="F259" s="75">
        <v>6</v>
      </c>
      <c r="G259" s="74">
        <v>-0.33333333333333298</v>
      </c>
      <c r="H259" s="74">
        <v>0.66666666666666696</v>
      </c>
    </row>
    <row r="260" spans="1:8" x14ac:dyDescent="0.25">
      <c r="A260">
        <v>2801201</v>
      </c>
      <c r="B260" t="s">
        <v>1418</v>
      </c>
      <c r="C260" s="74">
        <v>0.66666666666666696</v>
      </c>
      <c r="D260" s="74">
        <v>0</v>
      </c>
      <c r="E260" s="74">
        <v>0.33333333333333298</v>
      </c>
      <c r="F260" s="75">
        <v>6</v>
      </c>
      <c r="G260" s="74">
        <v>-0.33333333333333298</v>
      </c>
      <c r="H260" s="74">
        <v>0.4</v>
      </c>
    </row>
    <row r="261" spans="1:8" x14ac:dyDescent="0.25">
      <c r="A261">
        <v>3138538</v>
      </c>
      <c r="B261" t="s">
        <v>1508</v>
      </c>
      <c r="C261" s="74">
        <v>0.6</v>
      </c>
      <c r="D261" s="74">
        <v>0.133333333333333</v>
      </c>
      <c r="E261" s="74">
        <v>0.266666666666667</v>
      </c>
      <c r="F261" s="75">
        <v>15</v>
      </c>
      <c r="G261" s="74">
        <v>-0.33333333333333298</v>
      </c>
      <c r="H261" s="74">
        <v>0.41666666666666702</v>
      </c>
    </row>
    <row r="262" spans="1:8" x14ac:dyDescent="0.25">
      <c r="A262">
        <v>3525833</v>
      </c>
      <c r="B262" t="s">
        <v>1586</v>
      </c>
      <c r="C262" s="74">
        <v>0.33333333333333298</v>
      </c>
      <c r="D262" s="74">
        <v>0.66666666666666696</v>
      </c>
      <c r="E262" s="74">
        <v>0</v>
      </c>
      <c r="F262" s="75">
        <v>3</v>
      </c>
      <c r="G262" s="74">
        <v>-0.33333333333333298</v>
      </c>
      <c r="H262" s="74">
        <v>0.66666666666666696</v>
      </c>
    </row>
    <row r="263" spans="1:8" x14ac:dyDescent="0.25">
      <c r="A263">
        <v>3851475</v>
      </c>
      <c r="B263" t="s">
        <v>1604</v>
      </c>
      <c r="C263" s="74">
        <v>0.66666666666666696</v>
      </c>
      <c r="D263" s="74">
        <v>0</v>
      </c>
      <c r="E263" s="74">
        <v>0.33333333333333298</v>
      </c>
      <c r="F263" s="75">
        <v>12</v>
      </c>
      <c r="G263" s="74">
        <v>-0.33333333333333298</v>
      </c>
      <c r="H263" s="74">
        <v>0.33333333333333298</v>
      </c>
    </row>
    <row r="264" spans="1:8" x14ac:dyDescent="0.25">
      <c r="A264">
        <v>3851490</v>
      </c>
      <c r="B264" t="s">
        <v>1606</v>
      </c>
      <c r="C264" s="74">
        <v>0.5</v>
      </c>
      <c r="D264" s="74">
        <v>0.33333333333333298</v>
      </c>
      <c r="E264" s="74">
        <v>0.16666666666666699</v>
      </c>
      <c r="F264" s="75">
        <v>12</v>
      </c>
      <c r="G264" s="74">
        <v>-0.33333333333333298</v>
      </c>
      <c r="H264" s="74">
        <v>0.33333333333333298</v>
      </c>
    </row>
    <row r="265" spans="1:8" x14ac:dyDescent="0.25">
      <c r="A265">
        <v>4473082</v>
      </c>
      <c r="B265" t="s">
        <v>2094</v>
      </c>
      <c r="C265" s="74">
        <v>0.66666666666666696</v>
      </c>
      <c r="D265" s="74">
        <v>0</v>
      </c>
      <c r="E265" s="74">
        <v>0.33333333333333298</v>
      </c>
      <c r="F265" s="75">
        <v>3</v>
      </c>
      <c r="G265" s="74">
        <v>-0.33333333333333298</v>
      </c>
      <c r="H265" s="74">
        <v>0.33333333333333298</v>
      </c>
    </row>
    <row r="266" spans="1:8" x14ac:dyDescent="0.25">
      <c r="A266">
        <v>4473162</v>
      </c>
      <c r="B266" t="s">
        <v>2098</v>
      </c>
      <c r="C266" s="74">
        <v>0.5</v>
      </c>
      <c r="D266" s="74">
        <v>0.33333333333333298</v>
      </c>
      <c r="E266" s="74">
        <v>0.16666666666666699</v>
      </c>
      <c r="F266" s="75">
        <v>6</v>
      </c>
      <c r="G266" s="74">
        <v>-0.33333333333333298</v>
      </c>
      <c r="H266" s="74">
        <v>0.2</v>
      </c>
    </row>
    <row r="267" spans="1:8" x14ac:dyDescent="0.25">
      <c r="A267">
        <v>719781</v>
      </c>
      <c r="B267" t="s">
        <v>1920</v>
      </c>
      <c r="C267" s="74">
        <v>0.66666666666666696</v>
      </c>
      <c r="D267" s="74">
        <v>0</v>
      </c>
      <c r="E267" s="74">
        <v>0.33333333333333298</v>
      </c>
      <c r="F267" s="75">
        <v>3</v>
      </c>
      <c r="G267" s="74">
        <v>-0.33333333333333298</v>
      </c>
      <c r="H267" s="74">
        <v>0.33333333333333298</v>
      </c>
    </row>
    <row r="268" spans="1:8" x14ac:dyDescent="0.25">
      <c r="A268">
        <v>908613</v>
      </c>
      <c r="B268" t="s">
        <v>1932</v>
      </c>
      <c r="C268" s="74">
        <v>0.55555555555555602</v>
      </c>
      <c r="D268" s="74">
        <v>0.22222222222222199</v>
      </c>
      <c r="E268" s="74">
        <v>0.22222222222222199</v>
      </c>
      <c r="F268" s="75">
        <v>9</v>
      </c>
      <c r="G268" s="74">
        <v>-0.33333333333333298</v>
      </c>
      <c r="H268" s="74">
        <v>0.44444444444444398</v>
      </c>
    </row>
    <row r="269" spans="1:8" x14ac:dyDescent="0.25">
      <c r="A269">
        <v>2718878</v>
      </c>
      <c r="B269" t="s">
        <v>1374</v>
      </c>
      <c r="C269" s="74">
        <v>0.5</v>
      </c>
      <c r="D269" s="74">
        <v>0.35714285714285698</v>
      </c>
      <c r="E269" s="74">
        <v>0.14285714285714299</v>
      </c>
      <c r="F269" s="75">
        <v>14</v>
      </c>
      <c r="G269" s="74">
        <v>-0.35714285714285698</v>
      </c>
      <c r="H269" s="74">
        <v>0.45454545454545497</v>
      </c>
    </row>
    <row r="270" spans="1:8" x14ac:dyDescent="0.25">
      <c r="A270">
        <v>706438</v>
      </c>
      <c r="B270" t="s">
        <v>1912</v>
      </c>
      <c r="C270" s="74">
        <v>0.5</v>
      </c>
      <c r="D270" s="74">
        <v>0.35714285714285698</v>
      </c>
      <c r="E270" s="74">
        <v>0.14285714285714299</v>
      </c>
      <c r="F270" s="75">
        <v>14</v>
      </c>
      <c r="G270" s="74">
        <v>-0.35714285714285698</v>
      </c>
      <c r="H270" s="74">
        <v>0.46153846153846201</v>
      </c>
    </row>
    <row r="271" spans="1:8" x14ac:dyDescent="0.25">
      <c r="A271">
        <v>978664</v>
      </c>
      <c r="B271" t="s">
        <v>1942</v>
      </c>
      <c r="C271" s="74">
        <v>0.57142857142857095</v>
      </c>
      <c r="D271" s="74">
        <v>0.214285714285714</v>
      </c>
      <c r="E271" s="74">
        <v>0.214285714285714</v>
      </c>
      <c r="F271" s="75">
        <v>14</v>
      </c>
      <c r="G271" s="74">
        <v>-0.35714285714285698</v>
      </c>
      <c r="H271" s="74">
        <v>0.18181818181818199</v>
      </c>
    </row>
    <row r="272" spans="1:8" x14ac:dyDescent="0.25">
      <c r="A272">
        <v>1603146</v>
      </c>
      <c r="B272" t="s">
        <v>1165</v>
      </c>
      <c r="C272" s="74">
        <v>0.63636363636363602</v>
      </c>
      <c r="D272" s="74">
        <v>9.0909090909090898E-2</v>
      </c>
      <c r="E272" s="74">
        <v>0.27272727272727298</v>
      </c>
      <c r="F272" s="75">
        <v>11</v>
      </c>
      <c r="G272" s="74">
        <v>-0.36363636363636398</v>
      </c>
      <c r="H272" s="74">
        <v>0.5</v>
      </c>
    </row>
    <row r="273" spans="1:8" x14ac:dyDescent="0.25">
      <c r="A273">
        <v>2701834</v>
      </c>
      <c r="B273" t="s">
        <v>1350</v>
      </c>
      <c r="C273" s="74">
        <v>0.45454545454545497</v>
      </c>
      <c r="D273" s="74">
        <v>0.45454545454545497</v>
      </c>
      <c r="E273" s="74">
        <v>9.0909090909090898E-2</v>
      </c>
      <c r="F273" s="75">
        <v>11</v>
      </c>
      <c r="G273" s="74">
        <v>-0.36363636363636398</v>
      </c>
      <c r="H273" s="74">
        <v>0.63636363636363602</v>
      </c>
    </row>
    <row r="274" spans="1:8" x14ac:dyDescent="0.25">
      <c r="A274">
        <v>3853118</v>
      </c>
      <c r="B274" t="s">
        <v>1644</v>
      </c>
      <c r="C274" s="74">
        <v>0.54545454545454497</v>
      </c>
      <c r="D274" s="74">
        <v>0.27272727272727298</v>
      </c>
      <c r="E274" s="74">
        <v>0.18181818181818199</v>
      </c>
      <c r="F274" s="75">
        <v>11</v>
      </c>
      <c r="G274" s="74">
        <v>-0.36363636363636398</v>
      </c>
      <c r="H274" s="74">
        <v>0.5</v>
      </c>
    </row>
    <row r="275" spans="1:8" x14ac:dyDescent="0.25">
      <c r="A275">
        <v>3903473</v>
      </c>
      <c r="B275" t="s">
        <v>1662</v>
      </c>
      <c r="C275" s="74">
        <v>0.54545454545454497</v>
      </c>
      <c r="D275" s="74">
        <v>0.27272727272727298</v>
      </c>
      <c r="E275" s="74">
        <v>0.18181818181818199</v>
      </c>
      <c r="F275" s="75">
        <v>11</v>
      </c>
      <c r="G275" s="74">
        <v>-0.36363636363636398</v>
      </c>
      <c r="H275" s="74">
        <v>0.4</v>
      </c>
    </row>
    <row r="276" spans="1:8" x14ac:dyDescent="0.25">
      <c r="A276">
        <v>795224</v>
      </c>
      <c r="B276" t="s">
        <v>1924</v>
      </c>
      <c r="C276" s="74">
        <v>0.54545454545454497</v>
      </c>
      <c r="D276" s="74">
        <v>0.27272727272727298</v>
      </c>
      <c r="E276" s="74">
        <v>0.18181818181818199</v>
      </c>
      <c r="F276" s="75">
        <v>11</v>
      </c>
      <c r="G276" s="74">
        <v>-0.36363636363636398</v>
      </c>
      <c r="H276" s="74">
        <v>0.27272727272727298</v>
      </c>
    </row>
    <row r="277" spans="1:8" x14ac:dyDescent="0.25">
      <c r="A277">
        <v>2716153</v>
      </c>
      <c r="B277" t="s">
        <v>1370</v>
      </c>
      <c r="C277" s="74">
        <v>0.625</v>
      </c>
      <c r="D277" s="74">
        <v>0.125</v>
      </c>
      <c r="E277" s="74">
        <v>0.25</v>
      </c>
      <c r="F277" s="75">
        <v>8</v>
      </c>
      <c r="G277" s="74">
        <v>-0.375</v>
      </c>
      <c r="H277" s="74">
        <v>0.4</v>
      </c>
    </row>
    <row r="278" spans="1:8" x14ac:dyDescent="0.25">
      <c r="A278">
        <v>3525863</v>
      </c>
      <c r="B278" t="s">
        <v>1588</v>
      </c>
      <c r="C278" s="74">
        <v>0.625</v>
      </c>
      <c r="D278" s="74">
        <v>0.125</v>
      </c>
      <c r="E278" s="74">
        <v>0.25</v>
      </c>
      <c r="F278" s="75">
        <v>8</v>
      </c>
      <c r="G278" s="74">
        <v>-0.375</v>
      </c>
      <c r="H278" s="74">
        <v>0.625</v>
      </c>
    </row>
    <row r="279" spans="1:8" x14ac:dyDescent="0.25">
      <c r="A279">
        <v>3903478</v>
      </c>
      <c r="B279" t="s">
        <v>1664</v>
      </c>
      <c r="C279" s="74">
        <v>0.5</v>
      </c>
      <c r="D279" s="74">
        <v>0.375</v>
      </c>
      <c r="E279" s="74">
        <v>0.125</v>
      </c>
      <c r="F279" s="75">
        <v>8</v>
      </c>
      <c r="G279" s="74">
        <v>-0.375</v>
      </c>
      <c r="H279" s="74">
        <v>0.57142857142857095</v>
      </c>
    </row>
    <row r="280" spans="1:8" x14ac:dyDescent="0.25">
      <c r="A280">
        <v>2716147</v>
      </c>
      <c r="B280" t="s">
        <v>1368</v>
      </c>
      <c r="C280" s="74">
        <v>0.61538461538461497</v>
      </c>
      <c r="D280" s="74">
        <v>0.15384615384615399</v>
      </c>
      <c r="E280" s="74">
        <v>0.230769230769231</v>
      </c>
      <c r="F280" s="75">
        <v>13</v>
      </c>
      <c r="G280" s="74">
        <v>-0.38461538461538503</v>
      </c>
      <c r="H280" s="74">
        <v>0.46153846153846201</v>
      </c>
    </row>
    <row r="281" spans="1:8" x14ac:dyDescent="0.25">
      <c r="A281">
        <v>3488852</v>
      </c>
      <c r="B281" t="s">
        <v>1550</v>
      </c>
      <c r="C281" s="74">
        <v>0.61538461538461497</v>
      </c>
      <c r="D281" s="74">
        <v>0.15384615384615399</v>
      </c>
      <c r="E281" s="74">
        <v>0.230769230769231</v>
      </c>
      <c r="F281" s="75">
        <v>13</v>
      </c>
      <c r="G281" s="74">
        <v>-0.38461538461538503</v>
      </c>
      <c r="H281" s="74">
        <v>0.46153846153846201</v>
      </c>
    </row>
    <row r="282" spans="1:8" x14ac:dyDescent="0.25">
      <c r="A282">
        <v>3857602</v>
      </c>
      <c r="B282" t="s">
        <v>1650</v>
      </c>
      <c r="C282" s="74">
        <v>0.61538461538461497</v>
      </c>
      <c r="D282" s="74">
        <v>0.15384615384615399</v>
      </c>
      <c r="E282" s="74">
        <v>0.230769230769231</v>
      </c>
      <c r="F282" s="75">
        <v>13</v>
      </c>
      <c r="G282" s="74">
        <v>-0.38461538461538503</v>
      </c>
      <c r="H282" s="74">
        <v>0.36363636363636398</v>
      </c>
    </row>
    <row r="283" spans="1:8" x14ac:dyDescent="0.25">
      <c r="A283">
        <v>4473042</v>
      </c>
      <c r="B283" t="s">
        <v>1752</v>
      </c>
      <c r="C283" s="74">
        <v>0.61111111111111105</v>
      </c>
      <c r="D283" s="74">
        <v>0.16666666666666699</v>
      </c>
      <c r="E283" s="74">
        <v>0.22222222222222199</v>
      </c>
      <c r="F283" s="75">
        <v>18</v>
      </c>
      <c r="G283" s="74">
        <v>-0.38888888888888901</v>
      </c>
      <c r="H283" s="74">
        <v>0.64285714285714302</v>
      </c>
    </row>
    <row r="284" spans="1:8" x14ac:dyDescent="0.25">
      <c r="A284">
        <v>1004728</v>
      </c>
      <c r="B284" t="s">
        <v>1014</v>
      </c>
      <c r="C284" s="74">
        <v>0.6</v>
      </c>
      <c r="D284" s="74">
        <v>0.2</v>
      </c>
      <c r="E284" s="74">
        <v>0.2</v>
      </c>
      <c r="F284" s="75">
        <v>5</v>
      </c>
      <c r="G284" s="74">
        <v>-0.4</v>
      </c>
      <c r="H284" s="74">
        <v>0.2</v>
      </c>
    </row>
    <row r="285" spans="1:8" x14ac:dyDescent="0.25">
      <c r="A285">
        <v>1081016</v>
      </c>
      <c r="B285" t="s">
        <v>1026</v>
      </c>
      <c r="C285" s="74">
        <v>0.6</v>
      </c>
      <c r="D285" s="74">
        <v>0.2</v>
      </c>
      <c r="E285" s="74">
        <v>0.2</v>
      </c>
      <c r="F285" s="75">
        <v>5</v>
      </c>
      <c r="G285" s="74">
        <v>-0.4</v>
      </c>
      <c r="H285" s="74">
        <v>0</v>
      </c>
    </row>
    <row r="286" spans="1:8" x14ac:dyDescent="0.25">
      <c r="A286">
        <v>1210616</v>
      </c>
      <c r="B286" t="s">
        <v>1076</v>
      </c>
      <c r="C286" s="74">
        <v>0.6</v>
      </c>
      <c r="D286" s="74">
        <v>0.2</v>
      </c>
      <c r="E286" s="74">
        <v>0.2</v>
      </c>
      <c r="F286" s="75">
        <v>15</v>
      </c>
      <c r="G286" s="74">
        <v>-0.4</v>
      </c>
      <c r="H286" s="74">
        <v>0.27272727272727298</v>
      </c>
    </row>
    <row r="287" spans="1:8" x14ac:dyDescent="0.25">
      <c r="A287">
        <v>1847158</v>
      </c>
      <c r="B287" t="s">
        <v>1187</v>
      </c>
      <c r="C287" s="74">
        <v>0.6</v>
      </c>
      <c r="D287" s="74">
        <v>0.2</v>
      </c>
      <c r="E287" s="74">
        <v>0.2</v>
      </c>
      <c r="F287" s="75">
        <v>5</v>
      </c>
      <c r="G287" s="74">
        <v>-0.4</v>
      </c>
      <c r="H287" s="74">
        <v>0.25</v>
      </c>
    </row>
    <row r="288" spans="1:8" x14ac:dyDescent="0.25">
      <c r="A288">
        <v>2126276</v>
      </c>
      <c r="B288" t="s">
        <v>1228</v>
      </c>
      <c r="C288" s="74">
        <v>0.6</v>
      </c>
      <c r="D288" s="74">
        <v>0.2</v>
      </c>
      <c r="E288" s="74">
        <v>0.2</v>
      </c>
      <c r="F288" s="75">
        <v>10</v>
      </c>
      <c r="G288" s="74">
        <v>-0.4</v>
      </c>
      <c r="H288" s="74">
        <v>0.5</v>
      </c>
    </row>
    <row r="289" spans="1:8" x14ac:dyDescent="0.25">
      <c r="A289">
        <v>2233489</v>
      </c>
      <c r="B289" t="s">
        <v>1246</v>
      </c>
      <c r="C289" s="74">
        <v>0.6</v>
      </c>
      <c r="D289" s="74">
        <v>0.2</v>
      </c>
      <c r="E289" s="74">
        <v>0.2</v>
      </c>
      <c r="F289" s="75">
        <v>10</v>
      </c>
      <c r="G289" s="74">
        <v>-0.4</v>
      </c>
      <c r="H289" s="74">
        <v>0.66666666666666696</v>
      </c>
    </row>
    <row r="290" spans="1:8" x14ac:dyDescent="0.25">
      <c r="A290">
        <v>2294732</v>
      </c>
      <c r="B290" t="s">
        <v>1252</v>
      </c>
      <c r="C290" s="74">
        <v>0.6</v>
      </c>
      <c r="D290" s="74">
        <v>0.2</v>
      </c>
      <c r="E290" s="74">
        <v>0.2</v>
      </c>
      <c r="F290" s="75">
        <v>10</v>
      </c>
      <c r="G290" s="74">
        <v>-0.4</v>
      </c>
      <c r="H290" s="74">
        <v>0.55555555555555602</v>
      </c>
    </row>
    <row r="291" spans="1:8" x14ac:dyDescent="0.25">
      <c r="A291">
        <v>2743754</v>
      </c>
      <c r="B291" t="s">
        <v>1394</v>
      </c>
      <c r="C291" s="74">
        <v>0.6</v>
      </c>
      <c r="D291" s="74">
        <v>0.2</v>
      </c>
      <c r="E291" s="74">
        <v>0.2</v>
      </c>
      <c r="F291" s="75">
        <v>15</v>
      </c>
      <c r="G291" s="74">
        <v>-0.4</v>
      </c>
      <c r="H291" s="74">
        <v>0.41666666666666702</v>
      </c>
    </row>
    <row r="292" spans="1:8" x14ac:dyDescent="0.25">
      <c r="A292">
        <v>4472974</v>
      </c>
      <c r="B292" t="s">
        <v>1746</v>
      </c>
      <c r="C292" s="74">
        <v>0.6</v>
      </c>
      <c r="D292" s="74">
        <v>0.2</v>
      </c>
      <c r="E292" s="74">
        <v>0.2</v>
      </c>
      <c r="F292" s="75">
        <v>5</v>
      </c>
      <c r="G292" s="74">
        <v>-0.4</v>
      </c>
      <c r="H292" s="74">
        <v>1</v>
      </c>
    </row>
    <row r="293" spans="1:8" x14ac:dyDescent="0.25">
      <c r="A293">
        <v>4473207</v>
      </c>
      <c r="B293" t="s">
        <v>1774</v>
      </c>
      <c r="C293" s="74">
        <v>0.6</v>
      </c>
      <c r="D293" s="74">
        <v>0.2</v>
      </c>
      <c r="E293" s="74">
        <v>0.2</v>
      </c>
      <c r="F293" s="75">
        <v>10</v>
      </c>
      <c r="G293" s="74">
        <v>-0.4</v>
      </c>
      <c r="H293" s="74">
        <v>0.5</v>
      </c>
    </row>
    <row r="294" spans="1:8" x14ac:dyDescent="0.25">
      <c r="A294">
        <v>466446</v>
      </c>
      <c r="B294" t="s">
        <v>1848</v>
      </c>
      <c r="C294" s="74">
        <v>0.6</v>
      </c>
      <c r="D294" s="74">
        <v>0.2</v>
      </c>
      <c r="E294" s="74">
        <v>0.2</v>
      </c>
      <c r="F294" s="75">
        <v>5</v>
      </c>
      <c r="G294" s="74">
        <v>-0.4</v>
      </c>
      <c r="H294" s="74">
        <v>0.25</v>
      </c>
    </row>
    <row r="295" spans="1:8" x14ac:dyDescent="0.25">
      <c r="A295">
        <v>491085</v>
      </c>
      <c r="B295" t="s">
        <v>1856</v>
      </c>
      <c r="C295" s="74">
        <v>0.6</v>
      </c>
      <c r="D295" s="74">
        <v>0.2</v>
      </c>
      <c r="E295" s="74">
        <v>0.2</v>
      </c>
      <c r="F295" s="75">
        <v>5</v>
      </c>
      <c r="G295" s="74">
        <v>-0.4</v>
      </c>
      <c r="H295" s="74">
        <v>0.33333333333333298</v>
      </c>
    </row>
    <row r="296" spans="1:8" x14ac:dyDescent="0.25">
      <c r="A296">
        <v>573348</v>
      </c>
      <c r="B296" t="s">
        <v>1882</v>
      </c>
      <c r="C296" s="74">
        <v>0.5</v>
      </c>
      <c r="D296" s="74">
        <v>0.4</v>
      </c>
      <c r="E296" s="74">
        <v>0.1</v>
      </c>
      <c r="F296" s="75">
        <v>10</v>
      </c>
      <c r="G296" s="74">
        <v>-0.4</v>
      </c>
      <c r="H296" s="74">
        <v>0.44444444444444398</v>
      </c>
    </row>
    <row r="297" spans="1:8" x14ac:dyDescent="0.25">
      <c r="A297">
        <v>595913</v>
      </c>
      <c r="B297" t="s">
        <v>1892</v>
      </c>
      <c r="C297" s="74">
        <v>0.6</v>
      </c>
      <c r="D297" s="74">
        <v>0.2</v>
      </c>
      <c r="E297" s="74">
        <v>0.2</v>
      </c>
      <c r="F297" s="75">
        <v>5</v>
      </c>
      <c r="G297" s="74">
        <v>-0.4</v>
      </c>
      <c r="H297" s="74">
        <v>0.5</v>
      </c>
    </row>
    <row r="298" spans="1:8" x14ac:dyDescent="0.25">
      <c r="A298">
        <v>908812</v>
      </c>
      <c r="B298" t="s">
        <v>1938</v>
      </c>
      <c r="C298" s="74">
        <v>0.6</v>
      </c>
      <c r="D298" s="74">
        <v>0.2</v>
      </c>
      <c r="E298" s="74">
        <v>0.2</v>
      </c>
      <c r="F298" s="75">
        <v>20</v>
      </c>
      <c r="G298" s="74">
        <v>-0.4</v>
      </c>
      <c r="H298" s="74">
        <v>0.41176470588235298</v>
      </c>
    </row>
    <row r="299" spans="1:8" x14ac:dyDescent="0.25">
      <c r="A299">
        <v>3470418</v>
      </c>
      <c r="B299" t="s">
        <v>1548</v>
      </c>
      <c r="C299" s="74">
        <v>0.5</v>
      </c>
      <c r="D299" s="74">
        <v>0.41666666666666702</v>
      </c>
      <c r="E299" s="74">
        <v>8.3333333333333301E-2</v>
      </c>
      <c r="F299" s="75">
        <v>12</v>
      </c>
      <c r="G299" s="74">
        <v>-0.41666666666666702</v>
      </c>
      <c r="H299" s="74">
        <v>0.6</v>
      </c>
    </row>
    <row r="300" spans="1:8" x14ac:dyDescent="0.25">
      <c r="A300">
        <v>1197668</v>
      </c>
      <c r="B300" t="s">
        <v>1073</v>
      </c>
      <c r="C300" s="74">
        <v>0.57142857142857095</v>
      </c>
      <c r="D300" s="74">
        <v>0.28571428571428598</v>
      </c>
      <c r="E300" s="74">
        <v>0.14285714285714299</v>
      </c>
      <c r="F300" s="75">
        <v>7</v>
      </c>
      <c r="G300" s="74">
        <v>-0.42857142857142899</v>
      </c>
      <c r="H300" s="74">
        <v>0.2</v>
      </c>
    </row>
    <row r="301" spans="1:8" x14ac:dyDescent="0.25">
      <c r="A301">
        <v>1278066</v>
      </c>
      <c r="B301" t="s">
        <v>1084</v>
      </c>
      <c r="C301" s="74">
        <v>0.71428571428571397</v>
      </c>
      <c r="D301" s="74">
        <v>0</v>
      </c>
      <c r="E301" s="74">
        <v>0.28571428571428598</v>
      </c>
      <c r="F301" s="75">
        <v>7</v>
      </c>
      <c r="G301" s="74">
        <v>-0.42857142857142899</v>
      </c>
      <c r="H301" s="74">
        <v>0.42857142857142899</v>
      </c>
    </row>
    <row r="302" spans="1:8" x14ac:dyDescent="0.25">
      <c r="A302">
        <v>1295755</v>
      </c>
      <c r="B302" t="s">
        <v>1103</v>
      </c>
      <c r="C302" s="74">
        <v>0.57142857142857095</v>
      </c>
      <c r="D302" s="74">
        <v>0.28571428571428598</v>
      </c>
      <c r="E302" s="74">
        <v>0.14285714285714299</v>
      </c>
      <c r="F302" s="75">
        <v>7</v>
      </c>
      <c r="G302" s="74">
        <v>-0.42857142857142899</v>
      </c>
      <c r="H302" s="74">
        <v>0.33333333333333298</v>
      </c>
    </row>
    <row r="303" spans="1:8" x14ac:dyDescent="0.25">
      <c r="A303">
        <v>1380208</v>
      </c>
      <c r="B303" t="s">
        <v>1116</v>
      </c>
      <c r="C303" s="74">
        <v>0.57142857142857095</v>
      </c>
      <c r="D303" s="74">
        <v>0.28571428571428598</v>
      </c>
      <c r="E303" s="74">
        <v>0.14285714285714299</v>
      </c>
      <c r="F303" s="75">
        <v>7</v>
      </c>
      <c r="G303" s="74">
        <v>-0.42857142857142899</v>
      </c>
      <c r="H303" s="74">
        <v>0.42857142857142899</v>
      </c>
    </row>
    <row r="304" spans="1:8" x14ac:dyDescent="0.25">
      <c r="A304">
        <v>1430472</v>
      </c>
      <c r="B304" t="s">
        <v>1126</v>
      </c>
      <c r="C304" s="74">
        <v>0.71428571428571397</v>
      </c>
      <c r="D304" s="74">
        <v>0</v>
      </c>
      <c r="E304" s="74">
        <v>0.28571428571428598</v>
      </c>
      <c r="F304" s="75">
        <v>14</v>
      </c>
      <c r="G304" s="74">
        <v>-0.42857142857142899</v>
      </c>
      <c r="H304" s="74">
        <v>0.41666666666666702</v>
      </c>
    </row>
    <row r="305" spans="1:8" x14ac:dyDescent="0.25">
      <c r="A305">
        <v>1645322</v>
      </c>
      <c r="B305" t="s">
        <v>1171</v>
      </c>
      <c r="C305" s="74">
        <v>0.64285714285714302</v>
      </c>
      <c r="D305" s="74">
        <v>0.14285714285714299</v>
      </c>
      <c r="E305" s="74">
        <v>0.214285714285714</v>
      </c>
      <c r="F305" s="75">
        <v>14</v>
      </c>
      <c r="G305" s="74">
        <v>-0.42857142857142899</v>
      </c>
      <c r="H305" s="74">
        <v>0.214285714285714</v>
      </c>
    </row>
    <row r="306" spans="1:8" x14ac:dyDescent="0.25">
      <c r="A306">
        <v>2832197</v>
      </c>
      <c r="B306" t="s">
        <v>1460</v>
      </c>
      <c r="C306" s="74">
        <v>0.64285714285714302</v>
      </c>
      <c r="D306" s="74">
        <v>0.14285714285714299</v>
      </c>
      <c r="E306" s="74">
        <v>0.214285714285714</v>
      </c>
      <c r="F306" s="75">
        <v>14</v>
      </c>
      <c r="G306" s="74">
        <v>-0.42857142857142899</v>
      </c>
      <c r="H306" s="74">
        <v>0.45454545454545497</v>
      </c>
    </row>
    <row r="307" spans="1:8" x14ac:dyDescent="0.25">
      <c r="A307">
        <v>2843709</v>
      </c>
      <c r="B307" t="s">
        <v>1468</v>
      </c>
      <c r="C307" s="74">
        <v>0.57142857142857095</v>
      </c>
      <c r="D307" s="74">
        <v>0.28571428571428598</v>
      </c>
      <c r="E307" s="74">
        <v>0.14285714285714299</v>
      </c>
      <c r="F307" s="75">
        <v>7</v>
      </c>
      <c r="G307" s="74">
        <v>-0.42857142857142899</v>
      </c>
      <c r="H307" s="74">
        <v>0.5</v>
      </c>
    </row>
    <row r="308" spans="1:8" x14ac:dyDescent="0.25">
      <c r="A308">
        <v>3851497</v>
      </c>
      <c r="B308" t="s">
        <v>1610</v>
      </c>
      <c r="C308" s="74">
        <v>0.71428571428571397</v>
      </c>
      <c r="D308" s="74">
        <v>0</v>
      </c>
      <c r="E308" s="74">
        <v>0.28571428571428598</v>
      </c>
      <c r="F308" s="75">
        <v>7</v>
      </c>
      <c r="G308" s="74">
        <v>-0.42857142857142899</v>
      </c>
      <c r="H308" s="74">
        <v>0.2</v>
      </c>
    </row>
    <row r="309" spans="1:8" x14ac:dyDescent="0.25">
      <c r="A309">
        <v>3888246</v>
      </c>
      <c r="B309" t="s">
        <v>1652</v>
      </c>
      <c r="C309" s="74">
        <v>0.64285714285714302</v>
      </c>
      <c r="D309" s="74">
        <v>0.14285714285714299</v>
      </c>
      <c r="E309" s="74">
        <v>0.214285714285714</v>
      </c>
      <c r="F309" s="75">
        <v>14</v>
      </c>
      <c r="G309" s="74">
        <v>-0.42857142857142899</v>
      </c>
      <c r="H309" s="74">
        <v>0.28571428571428598</v>
      </c>
    </row>
    <row r="310" spans="1:8" x14ac:dyDescent="0.25">
      <c r="A310">
        <v>4101034</v>
      </c>
      <c r="B310" t="s">
        <v>1722</v>
      </c>
      <c r="C310" s="74">
        <v>0.57142857142857095</v>
      </c>
      <c r="D310" s="74">
        <v>0.28571428571428598</v>
      </c>
      <c r="E310" s="74">
        <v>0.14285714285714299</v>
      </c>
      <c r="F310" s="75">
        <v>7</v>
      </c>
      <c r="G310" s="74">
        <v>-0.42857142857142899</v>
      </c>
      <c r="H310" s="74">
        <v>0.33333333333333298</v>
      </c>
    </row>
    <row r="311" spans="1:8" x14ac:dyDescent="0.25">
      <c r="A311">
        <v>4472963</v>
      </c>
      <c r="B311" t="s">
        <v>1744</v>
      </c>
      <c r="C311" s="74">
        <v>0.71428571428571397</v>
      </c>
      <c r="D311" s="74">
        <v>0</v>
      </c>
      <c r="E311" s="74">
        <v>0.28571428571428598</v>
      </c>
      <c r="F311" s="75">
        <v>7</v>
      </c>
      <c r="G311" s="74">
        <v>-0.42857142857142899</v>
      </c>
      <c r="H311" s="74">
        <v>0.42857142857142899</v>
      </c>
    </row>
    <row r="312" spans="1:8" x14ac:dyDescent="0.25">
      <c r="A312">
        <v>2593943</v>
      </c>
      <c r="B312" t="s">
        <v>1345</v>
      </c>
      <c r="C312" s="74">
        <v>0.6875</v>
      </c>
      <c r="D312" s="74">
        <v>6.25E-2</v>
      </c>
      <c r="E312" s="74">
        <v>0.25</v>
      </c>
      <c r="F312" s="75">
        <v>16</v>
      </c>
      <c r="G312" s="74">
        <v>-0.4375</v>
      </c>
      <c r="H312" s="74">
        <v>0.35714285714285698</v>
      </c>
    </row>
    <row r="313" spans="1:8" x14ac:dyDescent="0.25">
      <c r="A313">
        <v>3523536</v>
      </c>
      <c r="B313" t="s">
        <v>1570</v>
      </c>
      <c r="C313" s="74">
        <v>0.5625</v>
      </c>
      <c r="D313" s="74">
        <v>0.3125</v>
      </c>
      <c r="E313" s="74">
        <v>0.125</v>
      </c>
      <c r="F313" s="75">
        <v>16</v>
      </c>
      <c r="G313" s="74">
        <v>-0.4375</v>
      </c>
      <c r="H313" s="74">
        <v>0.45454545454545497</v>
      </c>
    </row>
    <row r="314" spans="1:8" x14ac:dyDescent="0.25">
      <c r="A314">
        <v>3525944</v>
      </c>
      <c r="B314" t="s">
        <v>1594</v>
      </c>
      <c r="C314" s="74">
        <v>0.55555555555555602</v>
      </c>
      <c r="D314" s="74">
        <v>0.33333333333333298</v>
      </c>
      <c r="E314" s="74">
        <v>0.11111111111111099</v>
      </c>
      <c r="F314" s="75">
        <v>9</v>
      </c>
      <c r="G314" s="74">
        <v>-0.44444444444444398</v>
      </c>
      <c r="H314" s="74">
        <v>0.55555555555555602</v>
      </c>
    </row>
    <row r="315" spans="1:8" x14ac:dyDescent="0.25">
      <c r="A315">
        <v>908758</v>
      </c>
      <c r="B315" t="s">
        <v>1934</v>
      </c>
      <c r="C315" s="74">
        <v>0.61111111111111105</v>
      </c>
      <c r="D315" s="74">
        <v>0.22222222222222199</v>
      </c>
      <c r="E315" s="74">
        <v>0.16666666666666699</v>
      </c>
      <c r="F315" s="75">
        <v>18</v>
      </c>
      <c r="G315" s="74">
        <v>-0.44444444444444398</v>
      </c>
      <c r="H315" s="74">
        <v>0.30769230769230799</v>
      </c>
    </row>
    <row r="316" spans="1:8" x14ac:dyDescent="0.25">
      <c r="A316">
        <v>2363172</v>
      </c>
      <c r="B316" t="s">
        <v>1272</v>
      </c>
      <c r="C316" s="74">
        <v>0.6</v>
      </c>
      <c r="D316" s="74">
        <v>0.25</v>
      </c>
      <c r="E316" s="74">
        <v>0.15</v>
      </c>
      <c r="F316" s="75">
        <v>20</v>
      </c>
      <c r="G316" s="74">
        <v>-0.45</v>
      </c>
      <c r="H316" s="74">
        <v>0.64705882352941202</v>
      </c>
    </row>
    <row r="317" spans="1:8" x14ac:dyDescent="0.25">
      <c r="A317">
        <v>2233478</v>
      </c>
      <c r="B317" t="s">
        <v>1244</v>
      </c>
      <c r="C317" s="74">
        <v>0.63636363636363602</v>
      </c>
      <c r="D317" s="74">
        <v>0.18181818181818199</v>
      </c>
      <c r="E317" s="74">
        <v>0.18181818181818199</v>
      </c>
      <c r="F317" s="75">
        <v>11</v>
      </c>
      <c r="G317" s="74">
        <v>-0.45454545454545497</v>
      </c>
      <c r="H317" s="74">
        <v>0.45454545454545497</v>
      </c>
    </row>
    <row r="318" spans="1:8" x14ac:dyDescent="0.25">
      <c r="A318">
        <v>3853081</v>
      </c>
      <c r="B318" t="s">
        <v>1642</v>
      </c>
      <c r="C318" s="74">
        <v>0.72727272727272696</v>
      </c>
      <c r="D318" s="74">
        <v>0</v>
      </c>
      <c r="E318" s="74">
        <v>0.27272727272727298</v>
      </c>
      <c r="F318" s="75">
        <v>11</v>
      </c>
      <c r="G318" s="74">
        <v>-0.45454545454545497</v>
      </c>
      <c r="H318" s="74">
        <v>0.2</v>
      </c>
    </row>
    <row r="319" spans="1:8" x14ac:dyDescent="0.25">
      <c r="A319">
        <v>1291086</v>
      </c>
      <c r="B319" t="s">
        <v>1099</v>
      </c>
      <c r="C319" s="74">
        <v>0.69230769230769196</v>
      </c>
      <c r="D319" s="74">
        <v>7.69230769230769E-2</v>
      </c>
      <c r="E319" s="74">
        <v>0.230769230769231</v>
      </c>
      <c r="F319" s="75">
        <v>13</v>
      </c>
      <c r="G319" s="74">
        <v>-0.46153846153846201</v>
      </c>
      <c r="H319" s="74">
        <v>0.46153846153846201</v>
      </c>
    </row>
    <row r="320" spans="1:8" x14ac:dyDescent="0.25">
      <c r="A320">
        <v>2590270</v>
      </c>
      <c r="B320" t="s">
        <v>1341</v>
      </c>
      <c r="C320" s="74">
        <v>0.66666666666666696</v>
      </c>
      <c r="D320" s="74">
        <v>0.133333333333333</v>
      </c>
      <c r="E320" s="74">
        <v>0.2</v>
      </c>
      <c r="F320" s="75">
        <v>15</v>
      </c>
      <c r="G320" s="74">
        <v>-0.46666666666666701</v>
      </c>
      <c r="H320" s="74">
        <v>0.38461538461538503</v>
      </c>
    </row>
    <row r="321" spans="1:8" x14ac:dyDescent="0.25">
      <c r="A321">
        <v>714537</v>
      </c>
      <c r="B321" t="s">
        <v>1916</v>
      </c>
      <c r="C321" s="74">
        <v>0.66666666666666696</v>
      </c>
      <c r="D321" s="74">
        <v>0.133333333333333</v>
      </c>
      <c r="E321" s="74">
        <v>0.2</v>
      </c>
      <c r="F321" s="75">
        <v>15</v>
      </c>
      <c r="G321" s="74">
        <v>-0.46666666666666701</v>
      </c>
      <c r="H321" s="74">
        <v>0.4</v>
      </c>
    </row>
    <row r="322" spans="1:8" x14ac:dyDescent="0.25">
      <c r="A322">
        <v>1081012</v>
      </c>
      <c r="B322" t="s">
        <v>1023</v>
      </c>
      <c r="C322" s="74">
        <v>0.71428571428571397</v>
      </c>
      <c r="D322" s="74">
        <v>7.1428571428571397E-2</v>
      </c>
      <c r="E322" s="74">
        <v>0.214285714285714</v>
      </c>
      <c r="F322" s="75">
        <v>14</v>
      </c>
      <c r="G322" s="74">
        <v>-0.5</v>
      </c>
      <c r="H322" s="74">
        <v>0.36363636363636398</v>
      </c>
    </row>
    <row r="323" spans="1:8" x14ac:dyDescent="0.25">
      <c r="A323">
        <v>1115939</v>
      </c>
      <c r="B323" t="s">
        <v>1032</v>
      </c>
      <c r="C323" s="74">
        <v>0.75</v>
      </c>
      <c r="D323" s="74">
        <v>0</v>
      </c>
      <c r="E323" s="74">
        <v>0.25</v>
      </c>
      <c r="F323" s="75">
        <v>12</v>
      </c>
      <c r="G323" s="74">
        <v>-0.5</v>
      </c>
      <c r="H323" s="74">
        <v>0.36363636363636398</v>
      </c>
    </row>
    <row r="324" spans="1:8" x14ac:dyDescent="0.25">
      <c r="A324">
        <v>1453719</v>
      </c>
      <c r="B324" t="s">
        <v>1135</v>
      </c>
      <c r="C324" s="74">
        <v>0.71428571428571397</v>
      </c>
      <c r="D324" s="74">
        <v>7.1428571428571397E-2</v>
      </c>
      <c r="E324" s="74">
        <v>0.214285714285714</v>
      </c>
      <c r="F324" s="75">
        <v>14</v>
      </c>
      <c r="G324" s="74">
        <v>-0.5</v>
      </c>
      <c r="H324" s="74">
        <v>0.45454545454545497</v>
      </c>
    </row>
    <row r="325" spans="1:8" x14ac:dyDescent="0.25">
      <c r="A325">
        <v>1601680</v>
      </c>
      <c r="B325" t="s">
        <v>1163</v>
      </c>
      <c r="C325" s="74">
        <v>0.64285714285714302</v>
      </c>
      <c r="D325" s="74">
        <v>0.214285714285714</v>
      </c>
      <c r="E325" s="74">
        <v>0.14285714285714299</v>
      </c>
      <c r="F325" s="75">
        <v>14</v>
      </c>
      <c r="G325" s="74">
        <v>-0.5</v>
      </c>
      <c r="H325" s="74">
        <v>0.46153846153846201</v>
      </c>
    </row>
    <row r="326" spans="1:8" x14ac:dyDescent="0.25">
      <c r="A326">
        <v>1817056</v>
      </c>
      <c r="B326" t="s">
        <v>1177</v>
      </c>
      <c r="C326" s="74">
        <v>0.66666666666666696</v>
      </c>
      <c r="D326" s="74">
        <v>0.16666666666666699</v>
      </c>
      <c r="E326" s="74">
        <v>0.16666666666666699</v>
      </c>
      <c r="F326" s="75">
        <v>12</v>
      </c>
      <c r="G326" s="74">
        <v>-0.5</v>
      </c>
      <c r="H326" s="74">
        <v>0.45454545454545497</v>
      </c>
    </row>
    <row r="327" spans="1:8" x14ac:dyDescent="0.25">
      <c r="A327">
        <v>1879990</v>
      </c>
      <c r="B327" t="s">
        <v>1189</v>
      </c>
      <c r="C327" s="74">
        <v>0.75</v>
      </c>
      <c r="D327" s="74">
        <v>0</v>
      </c>
      <c r="E327" s="74">
        <v>0.25</v>
      </c>
      <c r="F327" s="75">
        <v>4</v>
      </c>
      <c r="G327" s="74">
        <v>-0.5</v>
      </c>
      <c r="H327" s="74">
        <v>0.33333333333333298</v>
      </c>
    </row>
    <row r="328" spans="1:8" x14ac:dyDescent="0.25">
      <c r="A328">
        <v>1955738</v>
      </c>
      <c r="B328" t="s">
        <v>1202</v>
      </c>
      <c r="C328" s="74">
        <v>0.66666666666666696</v>
      </c>
      <c r="D328" s="74">
        <v>0.16666666666666699</v>
      </c>
      <c r="E328" s="74">
        <v>0.16666666666666699</v>
      </c>
      <c r="F328" s="75">
        <v>6</v>
      </c>
      <c r="G328" s="74">
        <v>-0.5</v>
      </c>
      <c r="H328" s="74">
        <v>0.6</v>
      </c>
    </row>
    <row r="329" spans="1:8" x14ac:dyDescent="0.25">
      <c r="A329">
        <v>2043289</v>
      </c>
      <c r="B329" t="s">
        <v>1208</v>
      </c>
      <c r="C329" s="74">
        <v>0.625</v>
      </c>
      <c r="D329" s="74">
        <v>0.25</v>
      </c>
      <c r="E329" s="74">
        <v>0.125</v>
      </c>
      <c r="F329" s="75">
        <v>16</v>
      </c>
      <c r="G329" s="74">
        <v>-0.5</v>
      </c>
      <c r="H329" s="74">
        <v>0.28571428571428598</v>
      </c>
    </row>
    <row r="330" spans="1:8" x14ac:dyDescent="0.25">
      <c r="A330">
        <v>2125108</v>
      </c>
      <c r="B330" t="s">
        <v>1226</v>
      </c>
      <c r="C330" s="74">
        <v>0.5</v>
      </c>
      <c r="D330" s="74">
        <v>0.5</v>
      </c>
      <c r="E330" s="74">
        <v>0</v>
      </c>
      <c r="F330" s="75">
        <v>6</v>
      </c>
      <c r="G330" s="74">
        <v>-0.5</v>
      </c>
      <c r="H330" s="74">
        <v>0.2</v>
      </c>
    </row>
    <row r="331" spans="1:8" x14ac:dyDescent="0.25">
      <c r="A331">
        <v>2379977</v>
      </c>
      <c r="B331" t="s">
        <v>1286</v>
      </c>
      <c r="C331" s="74">
        <v>0.66666666666666696</v>
      </c>
      <c r="D331" s="74">
        <v>0.16666666666666699</v>
      </c>
      <c r="E331" s="74">
        <v>0.16666666666666699</v>
      </c>
      <c r="F331" s="75">
        <v>6</v>
      </c>
      <c r="G331" s="74">
        <v>-0.5</v>
      </c>
      <c r="H331" s="74">
        <v>0.2</v>
      </c>
    </row>
    <row r="332" spans="1:8" x14ac:dyDescent="0.25">
      <c r="A332">
        <v>2382286</v>
      </c>
      <c r="B332" t="s">
        <v>1288</v>
      </c>
      <c r="C332" s="74">
        <v>0.625</v>
      </c>
      <c r="D332" s="74">
        <v>0.25</v>
      </c>
      <c r="E332" s="74">
        <v>0.125</v>
      </c>
      <c r="F332" s="75">
        <v>8</v>
      </c>
      <c r="G332" s="74">
        <v>-0.5</v>
      </c>
      <c r="H332" s="74">
        <v>0.5</v>
      </c>
    </row>
    <row r="333" spans="1:8" x14ac:dyDescent="0.25">
      <c r="A333">
        <v>2389885</v>
      </c>
      <c r="B333" t="s">
        <v>1294</v>
      </c>
      <c r="C333" s="74">
        <v>0.66666666666666696</v>
      </c>
      <c r="D333" s="74">
        <v>0.16666666666666699</v>
      </c>
      <c r="E333" s="74">
        <v>0.16666666666666699</v>
      </c>
      <c r="F333" s="75">
        <v>12</v>
      </c>
      <c r="G333" s="74">
        <v>-0.5</v>
      </c>
      <c r="H333" s="74">
        <v>0.11111111111111099</v>
      </c>
    </row>
    <row r="334" spans="1:8" x14ac:dyDescent="0.25">
      <c r="A334">
        <v>2389924</v>
      </c>
      <c r="B334" t="s">
        <v>1296</v>
      </c>
      <c r="C334" s="74">
        <v>0.75</v>
      </c>
      <c r="D334" s="74">
        <v>0</v>
      </c>
      <c r="E334" s="74">
        <v>0.25</v>
      </c>
      <c r="F334" s="75">
        <v>4</v>
      </c>
      <c r="G334" s="74">
        <v>-0.5</v>
      </c>
      <c r="H334" s="74">
        <v>0.25</v>
      </c>
    </row>
    <row r="335" spans="1:8" x14ac:dyDescent="0.25">
      <c r="A335">
        <v>2715475</v>
      </c>
      <c r="B335" t="s">
        <v>1356</v>
      </c>
      <c r="C335" s="74">
        <v>0.5</v>
      </c>
      <c r="D335" s="74">
        <v>0.5</v>
      </c>
      <c r="E335" s="74">
        <v>0</v>
      </c>
      <c r="F335" s="75">
        <v>4</v>
      </c>
      <c r="G335" s="74">
        <v>-0.5</v>
      </c>
      <c r="H335" s="74">
        <v>0.66666666666666696</v>
      </c>
    </row>
    <row r="336" spans="1:8" x14ac:dyDescent="0.25">
      <c r="A336">
        <v>2738560</v>
      </c>
      <c r="B336" t="s">
        <v>1382</v>
      </c>
      <c r="C336" s="74">
        <v>0.5</v>
      </c>
      <c r="D336" s="74">
        <v>0.5</v>
      </c>
      <c r="E336" s="74">
        <v>0</v>
      </c>
      <c r="F336" s="75">
        <v>2</v>
      </c>
      <c r="G336" s="74">
        <v>-0.5</v>
      </c>
      <c r="H336" s="74">
        <v>0</v>
      </c>
    </row>
    <row r="337" spans="1:8" x14ac:dyDescent="0.25">
      <c r="A337">
        <v>2738769</v>
      </c>
      <c r="B337" t="s">
        <v>1386</v>
      </c>
      <c r="C337" s="74">
        <v>0.7</v>
      </c>
      <c r="D337" s="74">
        <v>0.1</v>
      </c>
      <c r="E337" s="74">
        <v>0.2</v>
      </c>
      <c r="F337" s="75">
        <v>10</v>
      </c>
      <c r="G337" s="74">
        <v>-0.5</v>
      </c>
      <c r="H337" s="74">
        <v>0.375</v>
      </c>
    </row>
    <row r="338" spans="1:8" x14ac:dyDescent="0.25">
      <c r="A338">
        <v>2780692</v>
      </c>
      <c r="B338" t="s">
        <v>2039</v>
      </c>
      <c r="C338" s="74">
        <v>0.5</v>
      </c>
      <c r="D338" s="74">
        <v>0.5</v>
      </c>
      <c r="E338" s="74">
        <v>0</v>
      </c>
      <c r="F338" s="75">
        <v>2</v>
      </c>
      <c r="G338" s="74">
        <v>-0.5</v>
      </c>
      <c r="H338" s="74">
        <v>1</v>
      </c>
    </row>
    <row r="339" spans="1:8" x14ac:dyDescent="0.25">
      <c r="A339">
        <v>2811220</v>
      </c>
      <c r="B339" t="s">
        <v>2041</v>
      </c>
      <c r="C339" s="74">
        <v>0.5</v>
      </c>
      <c r="D339" s="74">
        <v>0.5</v>
      </c>
      <c r="E339" s="74">
        <v>0</v>
      </c>
      <c r="F339" s="75">
        <v>2</v>
      </c>
      <c r="G339" s="74">
        <v>-0.5</v>
      </c>
      <c r="H339" s="74"/>
    </row>
    <row r="340" spans="1:8" x14ac:dyDescent="0.25">
      <c r="A340">
        <v>2828835</v>
      </c>
      <c r="B340" t="s">
        <v>1448</v>
      </c>
      <c r="C340" s="74">
        <v>0.66666666666666696</v>
      </c>
      <c r="D340" s="74">
        <v>0.16666666666666699</v>
      </c>
      <c r="E340" s="74">
        <v>0.16666666666666699</v>
      </c>
      <c r="F340" s="75">
        <v>12</v>
      </c>
      <c r="G340" s="74">
        <v>-0.5</v>
      </c>
      <c r="H340" s="74">
        <v>0.18181818181818199</v>
      </c>
    </row>
    <row r="341" spans="1:8" x14ac:dyDescent="0.25">
      <c r="A341">
        <v>2828890</v>
      </c>
      <c r="B341" t="s">
        <v>1452</v>
      </c>
      <c r="C341" s="74">
        <v>0.6</v>
      </c>
      <c r="D341" s="74">
        <v>0.3</v>
      </c>
      <c r="E341" s="74">
        <v>0.1</v>
      </c>
      <c r="F341" s="75">
        <v>10</v>
      </c>
      <c r="G341" s="74">
        <v>-0.5</v>
      </c>
      <c r="H341" s="74">
        <v>0.44444444444444398</v>
      </c>
    </row>
    <row r="342" spans="1:8" x14ac:dyDescent="0.25">
      <c r="A342">
        <v>2832094</v>
      </c>
      <c r="B342" t="s">
        <v>1456</v>
      </c>
      <c r="C342" s="74">
        <v>0.5</v>
      </c>
      <c r="D342" s="74">
        <v>0.5</v>
      </c>
      <c r="E342" s="74">
        <v>0</v>
      </c>
      <c r="F342" s="75">
        <v>4</v>
      </c>
      <c r="G342" s="74">
        <v>-0.5</v>
      </c>
      <c r="H342" s="74">
        <v>0.25</v>
      </c>
    </row>
    <row r="343" spans="1:8" x14ac:dyDescent="0.25">
      <c r="A343">
        <v>3118404</v>
      </c>
      <c r="B343" t="s">
        <v>1482</v>
      </c>
      <c r="C343" s="74">
        <v>0.66666666666666696</v>
      </c>
      <c r="D343" s="74">
        <v>0.16666666666666699</v>
      </c>
      <c r="E343" s="74">
        <v>0.16666666666666699</v>
      </c>
      <c r="F343" s="75">
        <v>6</v>
      </c>
      <c r="G343" s="74">
        <v>-0.5</v>
      </c>
      <c r="H343" s="74">
        <v>0.4</v>
      </c>
    </row>
    <row r="344" spans="1:8" x14ac:dyDescent="0.25">
      <c r="A344">
        <v>3523461</v>
      </c>
      <c r="B344" t="s">
        <v>1562</v>
      </c>
      <c r="C344" s="74">
        <v>0.625</v>
      </c>
      <c r="D344" s="74">
        <v>0.25</v>
      </c>
      <c r="E344" s="74">
        <v>0.125</v>
      </c>
      <c r="F344" s="75">
        <v>16</v>
      </c>
      <c r="G344" s="74">
        <v>-0.5</v>
      </c>
      <c r="H344" s="74">
        <v>0.35714285714285698</v>
      </c>
    </row>
    <row r="345" spans="1:8" x14ac:dyDescent="0.25">
      <c r="A345">
        <v>3851530</v>
      </c>
      <c r="B345" t="s">
        <v>1622</v>
      </c>
      <c r="C345" s="74">
        <v>0.75</v>
      </c>
      <c r="D345" s="74">
        <v>0</v>
      </c>
      <c r="E345" s="74">
        <v>0.25</v>
      </c>
      <c r="F345" s="75">
        <v>4</v>
      </c>
      <c r="G345" s="74">
        <v>-0.5</v>
      </c>
      <c r="H345" s="74">
        <v>0</v>
      </c>
    </row>
    <row r="346" spans="1:8" x14ac:dyDescent="0.25">
      <c r="A346">
        <v>4035890</v>
      </c>
      <c r="B346" t="s">
        <v>1696</v>
      </c>
      <c r="C346" s="74">
        <v>0.75</v>
      </c>
      <c r="D346" s="74">
        <v>0</v>
      </c>
      <c r="E346" s="74">
        <v>0.25</v>
      </c>
      <c r="F346" s="75">
        <v>4</v>
      </c>
      <c r="G346" s="74">
        <v>-0.5</v>
      </c>
      <c r="H346" s="74">
        <v>0.25</v>
      </c>
    </row>
    <row r="347" spans="1:8" x14ac:dyDescent="0.25">
      <c r="A347">
        <v>4035948</v>
      </c>
      <c r="B347" t="s">
        <v>1712</v>
      </c>
      <c r="C347" s="74">
        <v>0.5625</v>
      </c>
      <c r="D347" s="74">
        <v>0.375</v>
      </c>
      <c r="E347" s="74">
        <v>6.25E-2</v>
      </c>
      <c r="F347" s="75">
        <v>16</v>
      </c>
      <c r="G347" s="74">
        <v>-0.5</v>
      </c>
      <c r="H347" s="74">
        <v>0.28571428571428598</v>
      </c>
    </row>
    <row r="348" spans="1:8" x14ac:dyDescent="0.25">
      <c r="A348">
        <v>433262</v>
      </c>
      <c r="B348" t="s">
        <v>1736</v>
      </c>
      <c r="C348" s="74">
        <v>0.625</v>
      </c>
      <c r="D348" s="74">
        <v>0.25</v>
      </c>
      <c r="E348" s="74">
        <v>0.125</v>
      </c>
      <c r="F348" s="75">
        <v>8</v>
      </c>
      <c r="G348" s="74">
        <v>-0.5</v>
      </c>
      <c r="H348" s="74">
        <v>0.5</v>
      </c>
    </row>
    <row r="349" spans="1:8" x14ac:dyDescent="0.25">
      <c r="A349">
        <v>4471974</v>
      </c>
      <c r="B349" t="s">
        <v>1738</v>
      </c>
      <c r="C349" s="74">
        <v>0.66666666666666696</v>
      </c>
      <c r="D349" s="74">
        <v>0.16666666666666699</v>
      </c>
      <c r="E349" s="74">
        <v>0.16666666666666699</v>
      </c>
      <c r="F349" s="75">
        <v>6</v>
      </c>
      <c r="G349" s="74">
        <v>-0.5</v>
      </c>
      <c r="H349" s="74">
        <v>0.5</v>
      </c>
    </row>
    <row r="350" spans="1:8" x14ac:dyDescent="0.25">
      <c r="A350">
        <v>4473004</v>
      </c>
      <c r="B350" t="s">
        <v>1750</v>
      </c>
      <c r="C350" s="74">
        <v>0.7</v>
      </c>
      <c r="D350" s="74">
        <v>0.1</v>
      </c>
      <c r="E350" s="74">
        <v>0.2</v>
      </c>
      <c r="F350" s="75">
        <v>10</v>
      </c>
      <c r="G350" s="74">
        <v>-0.5</v>
      </c>
      <c r="H350" s="74">
        <v>0.4</v>
      </c>
    </row>
    <row r="351" spans="1:8" x14ac:dyDescent="0.25">
      <c r="A351">
        <v>4473117</v>
      </c>
      <c r="B351" t="s">
        <v>1762</v>
      </c>
      <c r="C351" s="74">
        <v>0.7</v>
      </c>
      <c r="D351" s="74">
        <v>0.1</v>
      </c>
      <c r="E351" s="74">
        <v>0.2</v>
      </c>
      <c r="F351" s="75">
        <v>10</v>
      </c>
      <c r="G351" s="74">
        <v>-0.5</v>
      </c>
      <c r="H351" s="74">
        <v>0.5</v>
      </c>
    </row>
    <row r="352" spans="1:8" x14ac:dyDescent="0.25">
      <c r="A352">
        <v>4475989</v>
      </c>
      <c r="B352" t="s">
        <v>2103</v>
      </c>
      <c r="C352" s="74">
        <v>0.5</v>
      </c>
      <c r="D352" s="74">
        <v>0.5</v>
      </c>
      <c r="E352" s="74">
        <v>0</v>
      </c>
      <c r="F352" s="75">
        <v>2</v>
      </c>
      <c r="G352" s="74">
        <v>-0.5</v>
      </c>
      <c r="H352" s="74">
        <v>1</v>
      </c>
    </row>
    <row r="353" spans="1:8" x14ac:dyDescent="0.25">
      <c r="A353">
        <v>4475993</v>
      </c>
      <c r="B353" t="s">
        <v>1778</v>
      </c>
      <c r="C353" s="74">
        <v>0.75</v>
      </c>
      <c r="D353" s="74">
        <v>0</v>
      </c>
      <c r="E353" s="74">
        <v>0.25</v>
      </c>
      <c r="F353" s="75">
        <v>8</v>
      </c>
      <c r="G353" s="74">
        <v>-0.5</v>
      </c>
      <c r="H353" s="74">
        <v>0.14285714285714299</v>
      </c>
    </row>
    <row r="354" spans="1:8" x14ac:dyDescent="0.25">
      <c r="A354">
        <v>896062</v>
      </c>
      <c r="B354" t="s">
        <v>1928</v>
      </c>
      <c r="C354" s="74">
        <v>0.625</v>
      </c>
      <c r="D354" s="74">
        <v>0.25</v>
      </c>
      <c r="E354" s="74">
        <v>0.125</v>
      </c>
      <c r="F354" s="75">
        <v>8</v>
      </c>
      <c r="G354" s="74">
        <v>-0.5</v>
      </c>
      <c r="H354" s="74">
        <v>0.25</v>
      </c>
    </row>
    <row r="355" spans="1:8" x14ac:dyDescent="0.25">
      <c r="A355">
        <v>1192542</v>
      </c>
      <c r="B355" t="s">
        <v>1058</v>
      </c>
      <c r="C355" s="74">
        <v>0.73333333333333295</v>
      </c>
      <c r="D355" s="74">
        <v>6.6666666666666693E-2</v>
      </c>
      <c r="E355" s="74">
        <v>0.2</v>
      </c>
      <c r="F355" s="75">
        <v>15</v>
      </c>
      <c r="G355" s="74">
        <v>-0.53333333333333299</v>
      </c>
      <c r="H355" s="74">
        <v>0.54545454545454497</v>
      </c>
    </row>
    <row r="356" spans="1:8" x14ac:dyDescent="0.25">
      <c r="A356">
        <v>1771789</v>
      </c>
      <c r="B356" t="s">
        <v>1173</v>
      </c>
      <c r="C356" s="74">
        <v>0.63636363636363602</v>
      </c>
      <c r="D356" s="74">
        <v>0.27272727272727298</v>
      </c>
      <c r="E356" s="74">
        <v>9.0909090909090898E-2</v>
      </c>
      <c r="F356" s="75">
        <v>11</v>
      </c>
      <c r="G356" s="74">
        <v>-0.54545454545454497</v>
      </c>
      <c r="H356" s="74">
        <v>0.42857142857142899</v>
      </c>
    </row>
    <row r="357" spans="1:8" x14ac:dyDescent="0.25">
      <c r="A357">
        <v>2811291</v>
      </c>
      <c r="B357" t="s">
        <v>1440</v>
      </c>
      <c r="C357" s="74">
        <v>0.68181818181818199</v>
      </c>
      <c r="D357" s="74">
        <v>0.18181818181818199</v>
      </c>
      <c r="E357" s="74">
        <v>0.13636363636363599</v>
      </c>
      <c r="F357" s="75">
        <v>22</v>
      </c>
      <c r="G357" s="74">
        <v>-0.54545454545454497</v>
      </c>
      <c r="H357" s="74">
        <v>0.35294117647058798</v>
      </c>
    </row>
    <row r="358" spans="1:8" x14ac:dyDescent="0.25">
      <c r="A358">
        <v>2449780</v>
      </c>
      <c r="B358" t="s">
        <v>1323</v>
      </c>
      <c r="C358" s="74">
        <v>0.77777777777777801</v>
      </c>
      <c r="D358" s="74">
        <v>0</v>
      </c>
      <c r="E358" s="74">
        <v>0.22222222222222199</v>
      </c>
      <c r="F358" s="75">
        <v>9</v>
      </c>
      <c r="G358" s="74">
        <v>-0.55555555555555602</v>
      </c>
      <c r="H358" s="74">
        <v>0.16666666666666699</v>
      </c>
    </row>
    <row r="359" spans="1:8" x14ac:dyDescent="0.25">
      <c r="A359">
        <v>2453731</v>
      </c>
      <c r="B359" t="s">
        <v>1329</v>
      </c>
      <c r="C359" s="74">
        <v>0.77777777777777801</v>
      </c>
      <c r="D359" s="74">
        <v>0</v>
      </c>
      <c r="E359" s="74">
        <v>0.22222222222222199</v>
      </c>
      <c r="F359" s="75">
        <v>9</v>
      </c>
      <c r="G359" s="74">
        <v>-0.55555555555555602</v>
      </c>
      <c r="H359" s="74">
        <v>0.25</v>
      </c>
    </row>
    <row r="360" spans="1:8" x14ac:dyDescent="0.25">
      <c r="A360">
        <v>2746250</v>
      </c>
      <c r="B360" t="s">
        <v>1402</v>
      </c>
      <c r="C360" s="74">
        <v>0.77777777777777801</v>
      </c>
      <c r="D360" s="74">
        <v>0</v>
      </c>
      <c r="E360" s="74">
        <v>0.22222222222222199</v>
      </c>
      <c r="F360" s="75">
        <v>9</v>
      </c>
      <c r="G360" s="74">
        <v>-0.55555555555555602</v>
      </c>
      <c r="H360" s="74">
        <v>0.33333333333333298</v>
      </c>
    </row>
    <row r="361" spans="1:8" x14ac:dyDescent="0.25">
      <c r="A361">
        <v>1481690</v>
      </c>
      <c r="B361" t="s">
        <v>1139</v>
      </c>
      <c r="C361" s="74">
        <v>0.71428571428571397</v>
      </c>
      <c r="D361" s="74">
        <v>0.14285714285714299</v>
      </c>
      <c r="E361" s="74">
        <v>0.14285714285714299</v>
      </c>
      <c r="F361" s="75">
        <v>7</v>
      </c>
      <c r="G361" s="74">
        <v>-0.57142857142857095</v>
      </c>
      <c r="H361" s="74">
        <v>0.28571428571428598</v>
      </c>
    </row>
    <row r="362" spans="1:8" x14ac:dyDescent="0.25">
      <c r="A362">
        <v>2338314</v>
      </c>
      <c r="B362" t="s">
        <v>1256</v>
      </c>
      <c r="C362" s="74">
        <v>0.71428571428571397</v>
      </c>
      <c r="D362" s="74">
        <v>0.14285714285714299</v>
      </c>
      <c r="E362" s="74">
        <v>0.14285714285714299</v>
      </c>
      <c r="F362" s="75">
        <v>7</v>
      </c>
      <c r="G362" s="74">
        <v>-0.57142857142857095</v>
      </c>
      <c r="H362" s="74">
        <v>0.4</v>
      </c>
    </row>
    <row r="363" spans="1:8" x14ac:dyDescent="0.25">
      <c r="A363">
        <v>2811282</v>
      </c>
      <c r="B363" t="s">
        <v>1438</v>
      </c>
      <c r="C363" s="74">
        <v>0.71428571428571397</v>
      </c>
      <c r="D363" s="74">
        <v>0.14285714285714299</v>
      </c>
      <c r="E363" s="74">
        <v>0.14285714285714299</v>
      </c>
      <c r="F363" s="75">
        <v>7</v>
      </c>
      <c r="G363" s="74">
        <v>-0.57142857142857095</v>
      </c>
      <c r="H363" s="74">
        <v>0.4</v>
      </c>
    </row>
    <row r="364" spans="1:8" x14ac:dyDescent="0.25">
      <c r="A364">
        <v>3290803</v>
      </c>
      <c r="B364" t="s">
        <v>1518</v>
      </c>
      <c r="C364" s="74">
        <v>0.71428571428571397</v>
      </c>
      <c r="D364" s="74">
        <v>0.14285714285714299</v>
      </c>
      <c r="E364" s="74">
        <v>0.14285714285714299</v>
      </c>
      <c r="F364" s="75">
        <v>7</v>
      </c>
      <c r="G364" s="74">
        <v>-0.57142857142857095</v>
      </c>
      <c r="H364" s="74">
        <v>0.4</v>
      </c>
    </row>
    <row r="365" spans="1:8" x14ac:dyDescent="0.25">
      <c r="A365">
        <v>1117110</v>
      </c>
      <c r="B365" t="s">
        <v>1040</v>
      </c>
      <c r="C365" s="74">
        <v>0.6</v>
      </c>
      <c r="D365" s="74">
        <v>0.4</v>
      </c>
      <c r="E365" s="74">
        <v>0</v>
      </c>
      <c r="F365" s="75">
        <v>10</v>
      </c>
      <c r="G365" s="74">
        <v>-0.6</v>
      </c>
      <c r="H365" s="74">
        <v>0.44444444444444398</v>
      </c>
    </row>
    <row r="366" spans="1:8" x14ac:dyDescent="0.25">
      <c r="A366">
        <v>2052805</v>
      </c>
      <c r="B366" t="s">
        <v>1220</v>
      </c>
      <c r="C366" s="74">
        <v>0.6</v>
      </c>
      <c r="D366" s="74">
        <v>0.4</v>
      </c>
      <c r="E366" s="74">
        <v>0</v>
      </c>
      <c r="F366" s="75">
        <v>10</v>
      </c>
      <c r="G366" s="74">
        <v>-0.6</v>
      </c>
      <c r="H366" s="74">
        <v>0.6</v>
      </c>
    </row>
    <row r="367" spans="1:8" x14ac:dyDescent="0.25">
      <c r="A367">
        <v>2389463</v>
      </c>
      <c r="B367" t="s">
        <v>1290</v>
      </c>
      <c r="C367" s="74">
        <v>0.8</v>
      </c>
      <c r="D367" s="74">
        <v>0</v>
      </c>
      <c r="E367" s="74">
        <v>0.2</v>
      </c>
      <c r="F367" s="75">
        <v>5</v>
      </c>
      <c r="G367" s="74">
        <v>-0.6</v>
      </c>
      <c r="H367" s="74">
        <v>0.5</v>
      </c>
    </row>
    <row r="368" spans="1:8" x14ac:dyDescent="0.25">
      <c r="A368">
        <v>2523247</v>
      </c>
      <c r="B368" t="s">
        <v>1337</v>
      </c>
      <c r="C368" s="74">
        <v>0.8</v>
      </c>
      <c r="D368" s="74">
        <v>0</v>
      </c>
      <c r="E368" s="74">
        <v>0.2</v>
      </c>
      <c r="F368" s="75">
        <v>5</v>
      </c>
      <c r="G368" s="74">
        <v>-0.6</v>
      </c>
      <c r="H368" s="74">
        <v>0.2</v>
      </c>
    </row>
    <row r="369" spans="1:8" x14ac:dyDescent="0.25">
      <c r="A369">
        <v>2556748</v>
      </c>
      <c r="B369" t="s">
        <v>2026</v>
      </c>
      <c r="C369" s="74">
        <v>0.6</v>
      </c>
      <c r="D369" s="74">
        <v>0.4</v>
      </c>
      <c r="E369" s="74">
        <v>0</v>
      </c>
      <c r="F369" s="75">
        <v>5</v>
      </c>
      <c r="G369" s="74">
        <v>-0.6</v>
      </c>
      <c r="H369" s="74">
        <v>0.25</v>
      </c>
    </row>
    <row r="370" spans="1:8" x14ac:dyDescent="0.25">
      <c r="A370">
        <v>2723532</v>
      </c>
      <c r="B370" t="s">
        <v>1378</v>
      </c>
      <c r="C370" s="74">
        <v>0.6</v>
      </c>
      <c r="D370" s="74">
        <v>0.4</v>
      </c>
      <c r="E370" s="74">
        <v>0</v>
      </c>
      <c r="F370" s="75">
        <v>5</v>
      </c>
      <c r="G370" s="74">
        <v>-0.6</v>
      </c>
      <c r="H370" s="74">
        <v>0.5</v>
      </c>
    </row>
    <row r="371" spans="1:8" x14ac:dyDescent="0.25">
      <c r="A371">
        <v>2832290</v>
      </c>
      <c r="B371" t="s">
        <v>1462</v>
      </c>
      <c r="C371" s="74">
        <v>0.8</v>
      </c>
      <c r="D371" s="74">
        <v>0</v>
      </c>
      <c r="E371" s="74">
        <v>0.2</v>
      </c>
      <c r="F371" s="75">
        <v>5</v>
      </c>
      <c r="G371" s="74">
        <v>-0.6</v>
      </c>
      <c r="H371" s="74">
        <v>0.2</v>
      </c>
    </row>
    <row r="372" spans="1:8" x14ac:dyDescent="0.25">
      <c r="A372">
        <v>3419090</v>
      </c>
      <c r="B372" t="s">
        <v>1534</v>
      </c>
      <c r="C372" s="74">
        <v>0.7</v>
      </c>
      <c r="D372" s="74">
        <v>0.2</v>
      </c>
      <c r="E372" s="74">
        <v>0.1</v>
      </c>
      <c r="F372" s="75">
        <v>10</v>
      </c>
      <c r="G372" s="74">
        <v>-0.6</v>
      </c>
      <c r="H372" s="74">
        <v>0.4</v>
      </c>
    </row>
    <row r="373" spans="1:8" x14ac:dyDescent="0.25">
      <c r="A373">
        <v>471287</v>
      </c>
      <c r="B373" t="s">
        <v>1852</v>
      </c>
      <c r="C373" s="74">
        <v>0.6</v>
      </c>
      <c r="D373" s="74">
        <v>0.4</v>
      </c>
      <c r="E373" s="74">
        <v>0</v>
      </c>
      <c r="F373" s="75">
        <v>5</v>
      </c>
      <c r="G373" s="74">
        <v>-0.6</v>
      </c>
      <c r="H373" s="74">
        <v>0</v>
      </c>
    </row>
    <row r="374" spans="1:8" x14ac:dyDescent="0.25">
      <c r="A374">
        <v>896123</v>
      </c>
      <c r="B374" t="s">
        <v>1930</v>
      </c>
      <c r="C374" s="74">
        <v>0.8</v>
      </c>
      <c r="D374" s="74">
        <v>0</v>
      </c>
      <c r="E374" s="74">
        <v>0.2</v>
      </c>
      <c r="F374" s="75">
        <v>5</v>
      </c>
      <c r="G374" s="74">
        <v>-0.6</v>
      </c>
      <c r="H374" s="74">
        <v>0.75</v>
      </c>
    </row>
    <row r="375" spans="1:8" x14ac:dyDescent="0.25">
      <c r="A375">
        <v>2344462</v>
      </c>
      <c r="B375" t="s">
        <v>1266</v>
      </c>
      <c r="C375" s="74">
        <v>0.69230769230769196</v>
      </c>
      <c r="D375" s="74">
        <v>0.230769230769231</v>
      </c>
      <c r="E375" s="74">
        <v>7.69230769230769E-2</v>
      </c>
      <c r="F375" s="75">
        <v>13</v>
      </c>
      <c r="G375" s="74">
        <v>-0.61538461538461497</v>
      </c>
      <c r="H375" s="74">
        <v>0.36363636363636398</v>
      </c>
    </row>
    <row r="376" spans="1:8" x14ac:dyDescent="0.25">
      <c r="A376">
        <v>3523458</v>
      </c>
      <c r="B376" t="s">
        <v>1560</v>
      </c>
      <c r="C376" s="74">
        <v>0.75</v>
      </c>
      <c r="D376" s="74">
        <v>0.125</v>
      </c>
      <c r="E376" s="74">
        <v>0.125</v>
      </c>
      <c r="F376" s="75">
        <v>16</v>
      </c>
      <c r="G376" s="74">
        <v>-0.625</v>
      </c>
      <c r="H376" s="74">
        <v>0.266666666666667</v>
      </c>
    </row>
    <row r="377" spans="1:8" x14ac:dyDescent="0.25">
      <c r="A377">
        <v>969915</v>
      </c>
      <c r="B377" t="s">
        <v>1940</v>
      </c>
      <c r="C377" s="74">
        <v>0.75</v>
      </c>
      <c r="D377" s="74">
        <v>0.125</v>
      </c>
      <c r="E377" s="74">
        <v>0.125</v>
      </c>
      <c r="F377" s="75">
        <v>8</v>
      </c>
      <c r="G377" s="74">
        <v>-0.625</v>
      </c>
      <c r="H377" s="74">
        <v>0.16666666666666699</v>
      </c>
    </row>
    <row r="378" spans="1:8" x14ac:dyDescent="0.25">
      <c r="A378">
        <v>1453693</v>
      </c>
      <c r="B378" t="s">
        <v>1131</v>
      </c>
      <c r="C378" s="74">
        <v>0.72727272727272696</v>
      </c>
      <c r="D378" s="74">
        <v>0.18181818181818199</v>
      </c>
      <c r="E378" s="74">
        <v>9.0909090909090898E-2</v>
      </c>
      <c r="F378" s="75">
        <v>11</v>
      </c>
      <c r="G378" s="74">
        <v>-0.63636363636363602</v>
      </c>
      <c r="H378" s="74">
        <v>0.625</v>
      </c>
    </row>
    <row r="379" spans="1:8" x14ac:dyDescent="0.25">
      <c r="A379">
        <v>4473133</v>
      </c>
      <c r="B379" t="s">
        <v>1768</v>
      </c>
      <c r="C379" s="74">
        <v>0.71428571428571397</v>
      </c>
      <c r="D379" s="74">
        <v>0.214285714285714</v>
      </c>
      <c r="E379" s="74">
        <v>7.1428571428571397E-2</v>
      </c>
      <c r="F379" s="75">
        <v>14</v>
      </c>
      <c r="G379" s="74">
        <v>-0.64285714285714302</v>
      </c>
      <c r="H379" s="74">
        <v>0.25</v>
      </c>
    </row>
    <row r="380" spans="1:8" x14ac:dyDescent="0.25">
      <c r="A380">
        <v>3525806</v>
      </c>
      <c r="B380" t="s">
        <v>1584</v>
      </c>
      <c r="C380" s="74">
        <v>0.70588235294117696</v>
      </c>
      <c r="D380" s="74">
        <v>0.23529411764705899</v>
      </c>
      <c r="E380" s="74">
        <v>5.8823529411764698E-2</v>
      </c>
      <c r="F380" s="75">
        <v>17</v>
      </c>
      <c r="G380" s="74">
        <v>-0.64705882352941202</v>
      </c>
      <c r="H380" s="74">
        <v>0.38461538461538503</v>
      </c>
    </row>
    <row r="381" spans="1:8" x14ac:dyDescent="0.25">
      <c r="A381">
        <v>1284148</v>
      </c>
      <c r="B381" t="s">
        <v>1087</v>
      </c>
      <c r="C381" s="74">
        <v>0.83333333333333304</v>
      </c>
      <c r="D381" s="74">
        <v>0</v>
      </c>
      <c r="E381" s="74">
        <v>0.16666666666666699</v>
      </c>
      <c r="F381" s="75">
        <v>6</v>
      </c>
      <c r="G381" s="74">
        <v>-0.66666666666666696</v>
      </c>
      <c r="H381" s="74">
        <v>0.4</v>
      </c>
    </row>
    <row r="382" spans="1:8" x14ac:dyDescent="0.25">
      <c r="A382">
        <v>1506265</v>
      </c>
      <c r="B382" t="s">
        <v>1148</v>
      </c>
      <c r="C382" s="74">
        <v>0.83333333333333304</v>
      </c>
      <c r="D382" s="74">
        <v>0</v>
      </c>
      <c r="E382" s="74">
        <v>0.16666666666666699</v>
      </c>
      <c r="F382" s="75">
        <v>6</v>
      </c>
      <c r="G382" s="74">
        <v>-0.66666666666666696</v>
      </c>
      <c r="H382" s="74">
        <v>0.5</v>
      </c>
    </row>
    <row r="383" spans="1:8" x14ac:dyDescent="0.25">
      <c r="A383">
        <v>1542447</v>
      </c>
      <c r="B383" t="s">
        <v>1155</v>
      </c>
      <c r="C383" s="74">
        <v>0.66666666666666696</v>
      </c>
      <c r="D383" s="74">
        <v>0.33333333333333298</v>
      </c>
      <c r="E383" s="74">
        <v>0</v>
      </c>
      <c r="F383" s="75">
        <v>6</v>
      </c>
      <c r="G383" s="74">
        <v>-0.66666666666666696</v>
      </c>
      <c r="H383" s="74">
        <v>0.25</v>
      </c>
    </row>
    <row r="384" spans="1:8" x14ac:dyDescent="0.25">
      <c r="A384">
        <v>3138503</v>
      </c>
      <c r="B384" t="s">
        <v>1504</v>
      </c>
      <c r="C384" s="74">
        <v>0.77777777777777801</v>
      </c>
      <c r="D384" s="74">
        <v>0.11111111111111099</v>
      </c>
      <c r="E384" s="74">
        <v>0.11111111111111099</v>
      </c>
      <c r="F384" s="75">
        <v>9</v>
      </c>
      <c r="G384" s="74">
        <v>-0.66666666666666696</v>
      </c>
      <c r="H384" s="74">
        <v>0.28571428571428598</v>
      </c>
    </row>
    <row r="385" spans="1:8" x14ac:dyDescent="0.25">
      <c r="A385">
        <v>3523463</v>
      </c>
      <c r="B385" t="s">
        <v>1564</v>
      </c>
      <c r="C385" s="74">
        <v>0.66666666666666696</v>
      </c>
      <c r="D385" s="74">
        <v>0.33333333333333298</v>
      </c>
      <c r="E385" s="74">
        <v>0</v>
      </c>
      <c r="F385" s="75">
        <v>12</v>
      </c>
      <c r="G385" s="74">
        <v>-0.66666666666666696</v>
      </c>
      <c r="H385" s="74">
        <v>0.18181818181818199</v>
      </c>
    </row>
    <row r="386" spans="1:8" x14ac:dyDescent="0.25">
      <c r="A386">
        <v>2365422</v>
      </c>
      <c r="B386" t="s">
        <v>1276</v>
      </c>
      <c r="C386" s="74">
        <v>0.8</v>
      </c>
      <c r="D386" s="74">
        <v>0.1</v>
      </c>
      <c r="E386" s="74">
        <v>0.1</v>
      </c>
      <c r="F386" s="75">
        <v>10</v>
      </c>
      <c r="G386" s="74">
        <v>-0.7</v>
      </c>
      <c r="H386" s="74">
        <v>0.44444444444444398</v>
      </c>
    </row>
    <row r="387" spans="1:8" x14ac:dyDescent="0.25">
      <c r="A387">
        <v>3119780</v>
      </c>
      <c r="B387" t="s">
        <v>1488</v>
      </c>
      <c r="C387" s="74">
        <v>0.8</v>
      </c>
      <c r="D387" s="74">
        <v>0.1</v>
      </c>
      <c r="E387" s="74">
        <v>0.1</v>
      </c>
      <c r="F387" s="75">
        <v>10</v>
      </c>
      <c r="G387" s="74">
        <v>-0.7</v>
      </c>
      <c r="H387" s="74">
        <v>0.11111111111111099</v>
      </c>
    </row>
    <row r="388" spans="1:8" x14ac:dyDescent="0.25">
      <c r="A388">
        <v>606171</v>
      </c>
      <c r="B388" t="s">
        <v>1904</v>
      </c>
      <c r="C388" s="74">
        <v>0.8</v>
      </c>
      <c r="D388" s="74">
        <v>0.1</v>
      </c>
      <c r="E388" s="74">
        <v>0.1</v>
      </c>
      <c r="F388" s="75">
        <v>10</v>
      </c>
      <c r="G388" s="74">
        <v>-0.7</v>
      </c>
      <c r="H388" s="74">
        <v>0.14285714285714299</v>
      </c>
    </row>
    <row r="389" spans="1:8" x14ac:dyDescent="0.25">
      <c r="A389">
        <v>1168805</v>
      </c>
      <c r="B389" t="s">
        <v>1047</v>
      </c>
      <c r="C389" s="74">
        <v>0.76470588235294101</v>
      </c>
      <c r="D389" s="74">
        <v>0.17647058823529399</v>
      </c>
      <c r="E389" s="74">
        <v>5.8823529411764698E-2</v>
      </c>
      <c r="F389" s="75">
        <v>17</v>
      </c>
      <c r="G389" s="74">
        <v>-0.70588235294117696</v>
      </c>
      <c r="H389" s="74">
        <v>0.23529411764705899</v>
      </c>
    </row>
    <row r="390" spans="1:8" x14ac:dyDescent="0.25">
      <c r="A390">
        <v>3118302</v>
      </c>
      <c r="B390" t="s">
        <v>1472</v>
      </c>
      <c r="C390" s="74">
        <v>0.82352941176470595</v>
      </c>
      <c r="D390" s="74">
        <v>5.8823529411764698E-2</v>
      </c>
      <c r="E390" s="74">
        <v>0.11764705882352899</v>
      </c>
      <c r="F390" s="75">
        <v>17</v>
      </c>
      <c r="G390" s="74">
        <v>-0.70588235294117696</v>
      </c>
      <c r="H390" s="74">
        <v>0.46666666666666701</v>
      </c>
    </row>
    <row r="391" spans="1:8" x14ac:dyDescent="0.25">
      <c r="A391">
        <v>2366693</v>
      </c>
      <c r="B391" t="s">
        <v>1278</v>
      </c>
      <c r="C391" s="74">
        <v>0.85714285714285698</v>
      </c>
      <c r="D391" s="74">
        <v>0</v>
      </c>
      <c r="E391" s="74">
        <v>0.14285714285714299</v>
      </c>
      <c r="F391" s="75">
        <v>14</v>
      </c>
      <c r="G391" s="74">
        <v>-0.71428571428571397</v>
      </c>
      <c r="H391" s="74">
        <v>0.18181818181818199</v>
      </c>
    </row>
    <row r="392" spans="1:8" x14ac:dyDescent="0.25">
      <c r="A392">
        <v>2395764</v>
      </c>
      <c r="B392" t="s">
        <v>1298</v>
      </c>
      <c r="C392" s="74">
        <v>0.75</v>
      </c>
      <c r="D392" s="74">
        <v>0.25</v>
      </c>
      <c r="E392" s="74">
        <v>0</v>
      </c>
      <c r="F392" s="75">
        <v>4</v>
      </c>
      <c r="G392" s="74">
        <v>-0.75</v>
      </c>
      <c r="H392" s="74">
        <v>0.33333333333333298</v>
      </c>
    </row>
    <row r="393" spans="1:8" x14ac:dyDescent="0.25">
      <c r="A393">
        <v>2426252</v>
      </c>
      <c r="B393" t="s">
        <v>1309</v>
      </c>
      <c r="C393" s="74">
        <v>0.75</v>
      </c>
      <c r="D393" s="74">
        <v>0.25</v>
      </c>
      <c r="E393" s="74">
        <v>0</v>
      </c>
      <c r="F393" s="75">
        <v>4</v>
      </c>
      <c r="G393" s="74">
        <v>-0.75</v>
      </c>
      <c r="H393" s="74">
        <v>0.33333333333333298</v>
      </c>
    </row>
    <row r="394" spans="1:8" x14ac:dyDescent="0.25">
      <c r="A394">
        <v>3138469</v>
      </c>
      <c r="B394" t="s">
        <v>2048</v>
      </c>
      <c r="C394" s="74">
        <v>0.75</v>
      </c>
      <c r="D394" s="74">
        <v>0.25</v>
      </c>
      <c r="E394" s="74">
        <v>0</v>
      </c>
      <c r="F394" s="75">
        <v>4</v>
      </c>
      <c r="G394" s="74">
        <v>-0.75</v>
      </c>
      <c r="H394" s="74">
        <v>0.33333333333333298</v>
      </c>
    </row>
    <row r="395" spans="1:8" x14ac:dyDescent="0.25">
      <c r="A395">
        <v>2366715</v>
      </c>
      <c r="B395" t="s">
        <v>1280</v>
      </c>
      <c r="C395" s="74">
        <v>0.88888888888888895</v>
      </c>
      <c r="D395" s="74">
        <v>0</v>
      </c>
      <c r="E395" s="74">
        <v>0.11111111111111099</v>
      </c>
      <c r="F395" s="75">
        <v>9</v>
      </c>
      <c r="G395" s="74">
        <v>-0.77777777777777801</v>
      </c>
      <c r="H395" s="74">
        <v>0.28571428571428598</v>
      </c>
    </row>
    <row r="396" spans="1:8" x14ac:dyDescent="0.25">
      <c r="A396">
        <v>2018980</v>
      </c>
      <c r="B396" t="s">
        <v>2009</v>
      </c>
      <c r="C396" s="74">
        <v>0.8</v>
      </c>
      <c r="D396" s="74">
        <v>0.2</v>
      </c>
      <c r="E396" s="74">
        <v>0</v>
      </c>
      <c r="F396" s="75">
        <v>5</v>
      </c>
      <c r="G396" s="74">
        <v>-0.8</v>
      </c>
      <c r="H396" s="74">
        <v>0.2</v>
      </c>
    </row>
    <row r="397" spans="1:8" x14ac:dyDescent="0.25">
      <c r="A397">
        <v>3523464</v>
      </c>
      <c r="B397" t="s">
        <v>1566</v>
      </c>
      <c r="C397" s="74">
        <v>0.8</v>
      </c>
      <c r="D397" s="74">
        <v>0.2</v>
      </c>
      <c r="E397" s="74">
        <v>0</v>
      </c>
      <c r="F397" s="75">
        <v>5</v>
      </c>
      <c r="G397" s="74">
        <v>-0.8</v>
      </c>
      <c r="H397" s="74">
        <v>0.33333333333333298</v>
      </c>
    </row>
    <row r="398" spans="1:8" x14ac:dyDescent="0.25">
      <c r="A398">
        <v>484559</v>
      </c>
      <c r="B398" t="s">
        <v>1854</v>
      </c>
      <c r="C398" s="74">
        <v>0.8</v>
      </c>
      <c r="D398" s="74">
        <v>0.2</v>
      </c>
      <c r="E398" s="74">
        <v>0</v>
      </c>
      <c r="F398" s="75">
        <v>5</v>
      </c>
      <c r="G398" s="74">
        <v>-0.8</v>
      </c>
      <c r="H398" s="74">
        <v>0.2</v>
      </c>
    </row>
    <row r="399" spans="1:8" x14ac:dyDescent="0.25">
      <c r="A399">
        <v>3464950</v>
      </c>
      <c r="B399" t="s">
        <v>1544</v>
      </c>
      <c r="C399" s="74">
        <v>0.83333333333333304</v>
      </c>
      <c r="D399" s="74">
        <v>0.16666666666666699</v>
      </c>
      <c r="E399" s="74">
        <v>0</v>
      </c>
      <c r="F399" s="75">
        <v>6</v>
      </c>
      <c r="G399" s="74">
        <v>-0.83333333333333304</v>
      </c>
      <c r="H399" s="74">
        <v>0.4</v>
      </c>
    </row>
    <row r="400" spans="1:8" x14ac:dyDescent="0.25">
      <c r="A400">
        <v>1846609</v>
      </c>
      <c r="B400" t="s">
        <v>1181</v>
      </c>
      <c r="C400" s="74">
        <v>0.86956521739130399</v>
      </c>
      <c r="D400" s="74">
        <v>0.13043478260869601</v>
      </c>
      <c r="E400" s="74">
        <v>0</v>
      </c>
      <c r="F400" s="75">
        <v>23</v>
      </c>
      <c r="G400" s="74">
        <v>-0.86956521739130399</v>
      </c>
      <c r="H400" s="74">
        <v>0.29411764705882398</v>
      </c>
    </row>
    <row r="401" spans="1:8" x14ac:dyDescent="0.25">
      <c r="A401">
        <v>706446</v>
      </c>
      <c r="B401" t="s">
        <v>1914</v>
      </c>
      <c r="C401" s="74">
        <v>0.92307692307692302</v>
      </c>
      <c r="D401" s="74">
        <v>7.69230769230769E-2</v>
      </c>
      <c r="E401" s="74">
        <v>0</v>
      </c>
      <c r="F401" s="75">
        <v>13</v>
      </c>
      <c r="G401" s="74">
        <v>-0.92307692307692302</v>
      </c>
      <c r="H401" s="74">
        <v>0.2</v>
      </c>
    </row>
    <row r="402" spans="1:8" x14ac:dyDescent="0.25">
      <c r="A402">
        <v>1390816</v>
      </c>
      <c r="B402" t="s">
        <v>1122</v>
      </c>
      <c r="C402" s="74">
        <v>1</v>
      </c>
      <c r="D402" s="74">
        <v>0</v>
      </c>
      <c r="E402" s="74">
        <v>0</v>
      </c>
      <c r="F402" s="75">
        <v>1</v>
      </c>
      <c r="G402" s="74">
        <v>-1</v>
      </c>
      <c r="H402" s="74">
        <v>0</v>
      </c>
    </row>
    <row r="403" spans="1:8" x14ac:dyDescent="0.25">
      <c r="A403">
        <v>1423026</v>
      </c>
      <c r="B403" t="s">
        <v>1124</v>
      </c>
      <c r="C403" s="74">
        <v>1</v>
      </c>
      <c r="D403" s="74">
        <v>0</v>
      </c>
      <c r="E403" s="74">
        <v>0</v>
      </c>
      <c r="F403" s="75">
        <v>6</v>
      </c>
      <c r="G403" s="74">
        <v>-1</v>
      </c>
      <c r="H403" s="74">
        <v>0</v>
      </c>
    </row>
    <row r="404" spans="1:8" x14ac:dyDescent="0.25">
      <c r="A404">
        <v>2051588</v>
      </c>
      <c r="B404" t="s">
        <v>1216</v>
      </c>
      <c r="C404" s="74">
        <v>1</v>
      </c>
      <c r="D404" s="74">
        <v>0</v>
      </c>
      <c r="E404" s="74">
        <v>0</v>
      </c>
      <c r="F404" s="75">
        <v>1</v>
      </c>
      <c r="G404" s="74">
        <v>-1</v>
      </c>
      <c r="H404" s="74">
        <v>0</v>
      </c>
    </row>
    <row r="405" spans="1:8" x14ac:dyDescent="0.25">
      <c r="A405">
        <v>2738784</v>
      </c>
      <c r="B405" t="s">
        <v>1388</v>
      </c>
      <c r="C405" s="74">
        <v>1</v>
      </c>
      <c r="D405" s="74">
        <v>0</v>
      </c>
      <c r="E405" s="74">
        <v>0</v>
      </c>
      <c r="F405" s="75">
        <v>3</v>
      </c>
      <c r="G405" s="74">
        <v>-1</v>
      </c>
      <c r="H405" s="74">
        <v>0.33333333333333298</v>
      </c>
    </row>
    <row r="406" spans="1:8" x14ac:dyDescent="0.25">
      <c r="A406">
        <v>2802548</v>
      </c>
      <c r="B406" t="s">
        <v>1428</v>
      </c>
      <c r="C406" s="74">
        <v>1</v>
      </c>
      <c r="D406" s="74">
        <v>0</v>
      </c>
      <c r="E406" s="74">
        <v>0</v>
      </c>
      <c r="F406" s="75">
        <v>2</v>
      </c>
      <c r="G406" s="74">
        <v>-1</v>
      </c>
      <c r="H406" s="74">
        <v>0</v>
      </c>
    </row>
    <row r="407" spans="1:8" x14ac:dyDescent="0.25">
      <c r="A407">
        <v>2811354</v>
      </c>
      <c r="B407" t="s">
        <v>1442</v>
      </c>
      <c r="C407" s="74">
        <v>1</v>
      </c>
      <c r="D407" s="74">
        <v>0</v>
      </c>
      <c r="E407" s="74">
        <v>0</v>
      </c>
      <c r="F407" s="75">
        <v>3</v>
      </c>
      <c r="G407" s="74">
        <v>-1</v>
      </c>
      <c r="H407" s="74">
        <v>0</v>
      </c>
    </row>
    <row r="408" spans="1:8" x14ac:dyDescent="0.25">
      <c r="A408">
        <v>2828842</v>
      </c>
      <c r="B408" t="s">
        <v>1450</v>
      </c>
      <c r="C408" s="74">
        <v>1</v>
      </c>
      <c r="D408" s="74">
        <v>0</v>
      </c>
      <c r="E408" s="74">
        <v>0</v>
      </c>
      <c r="F408" s="75">
        <v>2</v>
      </c>
      <c r="G408" s="74">
        <v>-1</v>
      </c>
      <c r="H408" s="74">
        <v>0</v>
      </c>
    </row>
    <row r="409" spans="1:8" x14ac:dyDescent="0.25">
      <c r="A409">
        <v>3523465</v>
      </c>
      <c r="B409" t="s">
        <v>1568</v>
      </c>
      <c r="C409" s="74">
        <v>1</v>
      </c>
      <c r="D409" s="74">
        <v>0</v>
      </c>
      <c r="E409" s="74">
        <v>0</v>
      </c>
      <c r="F409" s="75">
        <v>2</v>
      </c>
      <c r="G409" s="74">
        <v>-1</v>
      </c>
      <c r="H409" s="74">
        <v>0</v>
      </c>
    </row>
    <row r="410" spans="1:8" x14ac:dyDescent="0.25">
      <c r="A410">
        <v>3525649</v>
      </c>
      <c r="B410" t="s">
        <v>1578</v>
      </c>
      <c r="C410" s="74">
        <v>1</v>
      </c>
      <c r="D410" s="74">
        <v>0</v>
      </c>
      <c r="E410" s="74">
        <v>0</v>
      </c>
      <c r="F410" s="75">
        <v>2</v>
      </c>
      <c r="G410" s="74">
        <v>-1</v>
      </c>
      <c r="H410" s="74">
        <v>0</v>
      </c>
    </row>
    <row r="411" spans="1:8" x14ac:dyDescent="0.25">
      <c r="A411">
        <v>3526293</v>
      </c>
      <c r="B411" t="s">
        <v>1596</v>
      </c>
      <c r="C411" s="74">
        <v>1</v>
      </c>
      <c r="D411" s="74">
        <v>0</v>
      </c>
      <c r="E411" s="74">
        <v>0</v>
      </c>
      <c r="F411" s="75">
        <v>1</v>
      </c>
      <c r="G411" s="74">
        <v>-1</v>
      </c>
      <c r="H411" s="74">
        <v>0</v>
      </c>
    </row>
    <row r="412" spans="1:8" x14ac:dyDescent="0.25">
      <c r="A412">
        <v>3852737</v>
      </c>
      <c r="B412" t="s">
        <v>1632</v>
      </c>
      <c r="C412" s="74">
        <v>1</v>
      </c>
      <c r="D412" s="74">
        <v>0</v>
      </c>
      <c r="E412" s="74">
        <v>0</v>
      </c>
      <c r="F412" s="75">
        <v>3</v>
      </c>
      <c r="G412" s="74">
        <v>-1</v>
      </c>
      <c r="H412" s="74">
        <v>0</v>
      </c>
    </row>
    <row r="413" spans="1:8" x14ac:dyDescent="0.25">
      <c r="A413">
        <v>3903554</v>
      </c>
      <c r="B413" t="s">
        <v>1678</v>
      </c>
      <c r="C413" s="74">
        <v>1</v>
      </c>
      <c r="D413" s="74">
        <v>0</v>
      </c>
      <c r="E413" s="74">
        <v>0</v>
      </c>
      <c r="F413" s="75">
        <v>3</v>
      </c>
      <c r="G413" s="74">
        <v>-1</v>
      </c>
      <c r="H413" s="74">
        <v>0.5</v>
      </c>
    </row>
    <row r="414" spans="1:8" x14ac:dyDescent="0.25">
      <c r="A414">
        <v>3903632</v>
      </c>
      <c r="B414" t="s">
        <v>1694</v>
      </c>
      <c r="C414" s="74">
        <v>1</v>
      </c>
      <c r="D414" s="74">
        <v>0</v>
      </c>
      <c r="E414" s="74">
        <v>0</v>
      </c>
      <c r="F414" s="75">
        <v>1</v>
      </c>
      <c r="G414" s="74">
        <v>-1</v>
      </c>
      <c r="H414" s="74">
        <v>0</v>
      </c>
    </row>
    <row r="415" spans="1:8" x14ac:dyDescent="0.25">
      <c r="A415">
        <v>4035967</v>
      </c>
      <c r="B415" t="s">
        <v>1718</v>
      </c>
      <c r="C415" s="74">
        <v>1</v>
      </c>
      <c r="D415" s="74">
        <v>0</v>
      </c>
      <c r="E415" s="74">
        <v>0</v>
      </c>
      <c r="F415" s="75">
        <v>5</v>
      </c>
      <c r="G415" s="74">
        <v>-1</v>
      </c>
      <c r="H415" s="74">
        <v>0.25</v>
      </c>
    </row>
    <row r="416" spans="1:8" x14ac:dyDescent="0.25">
      <c r="A416">
        <v>4101054</v>
      </c>
      <c r="B416" t="s">
        <v>2083</v>
      </c>
      <c r="C416" s="74">
        <v>1</v>
      </c>
      <c r="D416" s="74">
        <v>0</v>
      </c>
      <c r="E416" s="74">
        <v>0</v>
      </c>
      <c r="F416" s="75">
        <v>1</v>
      </c>
      <c r="G416" s="74">
        <v>-1</v>
      </c>
      <c r="H416" s="74">
        <v>0</v>
      </c>
    </row>
    <row r="417" spans="1:8" x14ac:dyDescent="0.25">
      <c r="A417">
        <v>502114</v>
      </c>
      <c r="B417" t="s">
        <v>1866</v>
      </c>
      <c r="C417" s="74">
        <v>1</v>
      </c>
      <c r="D417" s="74">
        <v>0</v>
      </c>
      <c r="E417" s="74">
        <v>0</v>
      </c>
      <c r="F417" s="75">
        <v>3</v>
      </c>
      <c r="G417" s="74">
        <v>-1</v>
      </c>
      <c r="H417" s="74">
        <v>0</v>
      </c>
    </row>
    <row r="418" spans="1:8" x14ac:dyDescent="0.25">
      <c r="A418">
        <v>538918</v>
      </c>
      <c r="B418" t="s">
        <v>2130</v>
      </c>
      <c r="C418" s="74">
        <v>1</v>
      </c>
      <c r="D418" s="74">
        <v>0</v>
      </c>
      <c r="E418" s="74">
        <v>0</v>
      </c>
      <c r="F418" s="75">
        <v>2</v>
      </c>
      <c r="G418" s="74">
        <v>-1</v>
      </c>
      <c r="H418" s="74">
        <v>0.5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"/>
  <sheetViews>
    <sheetView workbookViewId="0">
      <selection activeCell="I19" sqref="I19"/>
    </sheetView>
  </sheetViews>
  <sheetFormatPr baseColWidth="10" defaultRowHeight="15" x14ac:dyDescent="0.25"/>
  <sheetData>
    <row r="1" spans="1:18" x14ac:dyDescent="0.25">
      <c r="A1" t="s">
        <v>32</v>
      </c>
      <c r="B1" t="s">
        <v>2142</v>
      </c>
      <c r="C1" t="s">
        <v>3051</v>
      </c>
      <c r="D1" t="s">
        <v>3052</v>
      </c>
      <c r="E1" t="s">
        <v>3053</v>
      </c>
      <c r="F1" t="s">
        <v>3054</v>
      </c>
      <c r="H1" s="82" t="s">
        <v>54</v>
      </c>
      <c r="I1" s="80" t="s">
        <v>3051</v>
      </c>
      <c r="J1" s="80" t="s">
        <v>3052</v>
      </c>
      <c r="K1" s="80" t="s">
        <v>3053</v>
      </c>
      <c r="L1" s="81" t="s">
        <v>3054</v>
      </c>
      <c r="N1" t="s">
        <v>121</v>
      </c>
      <c r="O1" t="s">
        <v>3051</v>
      </c>
      <c r="P1" t="s">
        <v>3052</v>
      </c>
      <c r="Q1" t="s">
        <v>3053</v>
      </c>
      <c r="R1" t="s">
        <v>3054</v>
      </c>
    </row>
    <row r="2" spans="1:18" x14ac:dyDescent="0.25">
      <c r="A2" t="s">
        <v>2432</v>
      </c>
      <c r="B2" s="75">
        <v>1192611</v>
      </c>
      <c r="C2" s="75">
        <v>351</v>
      </c>
      <c r="D2" s="75">
        <v>276</v>
      </c>
      <c r="E2" s="74">
        <v>0.78632478632478597</v>
      </c>
      <c r="F2" s="75">
        <v>75</v>
      </c>
      <c r="H2" s="84" t="s">
        <v>1969</v>
      </c>
      <c r="I2" s="85">
        <v>45180</v>
      </c>
      <c r="J2" s="85">
        <v>36651</v>
      </c>
      <c r="K2" s="89">
        <v>0.81122177954847297</v>
      </c>
      <c r="L2" s="90">
        <v>8529</v>
      </c>
      <c r="N2" t="s">
        <v>1110</v>
      </c>
      <c r="O2" s="75">
        <v>7075</v>
      </c>
      <c r="P2" s="75">
        <v>5654</v>
      </c>
      <c r="Q2" s="74">
        <v>0.79915194346289797</v>
      </c>
      <c r="R2" s="75">
        <v>1421</v>
      </c>
    </row>
    <row r="3" spans="1:18" x14ac:dyDescent="0.25">
      <c r="A3" t="s">
        <v>2231</v>
      </c>
      <c r="B3" s="75">
        <v>3138471</v>
      </c>
      <c r="C3" s="75">
        <v>322</v>
      </c>
      <c r="D3" s="75">
        <v>277</v>
      </c>
      <c r="E3" s="74">
        <v>0.86024844720496896</v>
      </c>
      <c r="F3" s="75">
        <v>45</v>
      </c>
      <c r="H3" s="87" t="s">
        <v>1965</v>
      </c>
      <c r="I3" s="88">
        <v>17627</v>
      </c>
      <c r="J3" s="88">
        <v>14340</v>
      </c>
      <c r="K3" s="91">
        <v>0.81352470641629304</v>
      </c>
      <c r="L3" s="92">
        <v>3287</v>
      </c>
      <c r="N3" t="s">
        <v>1071</v>
      </c>
      <c r="O3" s="75">
        <v>5318</v>
      </c>
      <c r="P3" s="75">
        <v>4296</v>
      </c>
      <c r="Q3" s="74">
        <v>0.80782248965776604</v>
      </c>
      <c r="R3" s="75">
        <v>1022</v>
      </c>
    </row>
    <row r="4" spans="1:18" x14ac:dyDescent="0.25">
      <c r="A4" t="s">
        <v>2260</v>
      </c>
      <c r="B4" s="75">
        <v>3525833</v>
      </c>
      <c r="C4" s="75">
        <v>223</v>
      </c>
      <c r="D4" s="75">
        <v>180</v>
      </c>
      <c r="E4" s="74">
        <v>0.80717488789237701</v>
      </c>
      <c r="F4" s="75">
        <v>43</v>
      </c>
      <c r="H4" s="84" t="s">
        <v>1971</v>
      </c>
      <c r="I4" s="85">
        <v>40144</v>
      </c>
      <c r="J4" s="85">
        <v>32480</v>
      </c>
      <c r="K4" s="89">
        <v>0.80908728577122402</v>
      </c>
      <c r="L4" s="90">
        <v>7664</v>
      </c>
      <c r="N4" t="s">
        <v>1307</v>
      </c>
      <c r="O4" s="75">
        <v>4391</v>
      </c>
      <c r="P4" s="75">
        <v>3510</v>
      </c>
      <c r="Q4" s="74">
        <v>0.79936233204281504</v>
      </c>
      <c r="R4" s="75">
        <v>881</v>
      </c>
    </row>
    <row r="5" spans="1:18" x14ac:dyDescent="0.25">
      <c r="A5" t="s">
        <v>2291</v>
      </c>
      <c r="B5" s="75">
        <v>4472963</v>
      </c>
      <c r="C5" s="75">
        <v>364</v>
      </c>
      <c r="D5" s="75">
        <v>281</v>
      </c>
      <c r="E5" s="74">
        <v>0.77197802197802201</v>
      </c>
      <c r="F5" s="75">
        <v>83</v>
      </c>
      <c r="H5" s="87" t="s">
        <v>1973</v>
      </c>
      <c r="I5" s="88">
        <v>42417</v>
      </c>
      <c r="J5" s="88">
        <v>34209</v>
      </c>
      <c r="K5" s="91">
        <v>0.80649267982176998</v>
      </c>
      <c r="L5" s="92">
        <v>8208</v>
      </c>
      <c r="N5" t="s">
        <v>1030</v>
      </c>
      <c r="O5" s="75">
        <v>4968</v>
      </c>
      <c r="P5" s="75">
        <v>3980</v>
      </c>
      <c r="Q5" s="74">
        <v>0.80112721417069199</v>
      </c>
      <c r="R5" s="75">
        <v>988</v>
      </c>
    </row>
    <row r="6" spans="1:18" x14ac:dyDescent="0.25">
      <c r="A6" t="s">
        <v>2374</v>
      </c>
      <c r="B6" s="75">
        <v>1521567</v>
      </c>
      <c r="C6" s="75">
        <v>292</v>
      </c>
      <c r="D6" s="75">
        <v>228</v>
      </c>
      <c r="E6" s="74">
        <v>0.78082191780821897</v>
      </c>
      <c r="F6" s="75">
        <v>64</v>
      </c>
      <c r="N6" t="s">
        <v>1059</v>
      </c>
      <c r="O6" s="75">
        <v>5757</v>
      </c>
      <c r="P6" s="75">
        <v>4740</v>
      </c>
      <c r="Q6" s="74">
        <v>0.82334549244398103</v>
      </c>
      <c r="R6" s="75">
        <v>1017</v>
      </c>
    </row>
    <row r="7" spans="1:18" x14ac:dyDescent="0.25">
      <c r="A7" t="s">
        <v>2521</v>
      </c>
      <c r="B7" s="75">
        <v>2338580</v>
      </c>
      <c r="C7" s="75">
        <v>430</v>
      </c>
      <c r="D7" s="75">
        <v>370</v>
      </c>
      <c r="E7" s="74">
        <v>0.86046511627906996</v>
      </c>
      <c r="F7" s="75">
        <v>60</v>
      </c>
      <c r="N7" t="s">
        <v>1088</v>
      </c>
      <c r="O7" s="75">
        <v>6399</v>
      </c>
      <c r="P7" s="75">
        <v>5217</v>
      </c>
      <c r="Q7" s="74">
        <v>0.81528363806844795</v>
      </c>
      <c r="R7" s="75">
        <v>1182</v>
      </c>
    </row>
    <row r="8" spans="1:18" x14ac:dyDescent="0.25">
      <c r="A8" t="s">
        <v>2330</v>
      </c>
      <c r="B8" s="75">
        <v>4472929</v>
      </c>
      <c r="C8" s="75">
        <v>252</v>
      </c>
      <c r="D8" s="75">
        <v>201</v>
      </c>
      <c r="E8" s="74">
        <v>0.797619047619048</v>
      </c>
      <c r="F8" s="75">
        <v>51</v>
      </c>
      <c r="N8" t="s">
        <v>1085</v>
      </c>
      <c r="O8" s="75">
        <v>6236</v>
      </c>
      <c r="P8" s="75">
        <v>5083</v>
      </c>
      <c r="Q8" s="74">
        <v>0.81510583707504802</v>
      </c>
      <c r="R8" s="75">
        <v>1153</v>
      </c>
    </row>
    <row r="9" spans="1:18" x14ac:dyDescent="0.25">
      <c r="A9" t="s">
        <v>2414</v>
      </c>
      <c r="B9" s="75">
        <v>3523451</v>
      </c>
      <c r="C9" s="75">
        <v>501</v>
      </c>
      <c r="D9" s="75">
        <v>422</v>
      </c>
      <c r="E9" s="74">
        <v>0.84231536926147699</v>
      </c>
      <c r="F9" s="75">
        <v>79</v>
      </c>
    </row>
    <row r="10" spans="1:18" x14ac:dyDescent="0.25">
      <c r="A10" t="s">
        <v>2335</v>
      </c>
      <c r="B10" s="75">
        <v>3903566</v>
      </c>
      <c r="C10" s="75">
        <v>394</v>
      </c>
      <c r="D10" s="75">
        <v>282</v>
      </c>
      <c r="E10" s="74">
        <v>0.71573604060913698</v>
      </c>
      <c r="F10" s="75">
        <v>112</v>
      </c>
    </row>
    <row r="11" spans="1:18" x14ac:dyDescent="0.25">
      <c r="A11" t="s">
        <v>2359</v>
      </c>
      <c r="B11" s="75">
        <v>538955</v>
      </c>
      <c r="C11" s="75">
        <v>587</v>
      </c>
      <c r="D11" s="75">
        <v>478</v>
      </c>
      <c r="E11" s="74">
        <v>0.81431005110732502</v>
      </c>
      <c r="F11" s="75">
        <v>109</v>
      </c>
    </row>
    <row r="12" spans="1:18" x14ac:dyDescent="0.25">
      <c r="A12" t="s">
        <v>2514</v>
      </c>
      <c r="B12" s="75">
        <v>596157</v>
      </c>
      <c r="C12" s="75">
        <v>347</v>
      </c>
      <c r="D12" s="75">
        <v>296</v>
      </c>
      <c r="E12" s="74">
        <v>0.85302593659942405</v>
      </c>
      <c r="F12" s="75">
        <v>51</v>
      </c>
    </row>
    <row r="13" spans="1:18" x14ac:dyDescent="0.25">
      <c r="A13" t="s">
        <v>2423</v>
      </c>
      <c r="B13" s="75">
        <v>1115939</v>
      </c>
      <c r="C13" s="75">
        <v>427</v>
      </c>
      <c r="D13" s="75">
        <v>357</v>
      </c>
      <c r="E13" s="74">
        <v>0.83606557377049195</v>
      </c>
      <c r="F13" s="75">
        <v>70</v>
      </c>
    </row>
    <row r="14" spans="1:18" x14ac:dyDescent="0.25">
      <c r="A14" t="s">
        <v>2292</v>
      </c>
      <c r="B14" s="75">
        <v>1118334</v>
      </c>
      <c r="C14" s="75">
        <v>409</v>
      </c>
      <c r="D14" s="75">
        <v>335</v>
      </c>
      <c r="E14" s="74">
        <v>0.81907090464547705</v>
      </c>
      <c r="F14" s="75">
        <v>74</v>
      </c>
    </row>
    <row r="15" spans="1:18" x14ac:dyDescent="0.25">
      <c r="A15" t="s">
        <v>2173</v>
      </c>
      <c r="B15" s="75">
        <v>3528314</v>
      </c>
      <c r="C15" s="75">
        <v>406</v>
      </c>
      <c r="D15" s="75">
        <v>324</v>
      </c>
      <c r="E15" s="74">
        <v>0.798029556650246</v>
      </c>
      <c r="F15" s="75">
        <v>82</v>
      </c>
    </row>
    <row r="16" spans="1:18" x14ac:dyDescent="0.25">
      <c r="A16" t="s">
        <v>2320</v>
      </c>
      <c r="B16" s="75">
        <v>4473123</v>
      </c>
      <c r="C16" s="75">
        <v>318</v>
      </c>
      <c r="D16" s="75">
        <v>250</v>
      </c>
      <c r="E16" s="74">
        <v>0.786163522012579</v>
      </c>
      <c r="F16" s="75">
        <v>68</v>
      </c>
    </row>
    <row r="17" spans="1:6" x14ac:dyDescent="0.25">
      <c r="A17" t="s">
        <v>2375</v>
      </c>
      <c r="B17" s="75">
        <v>502114</v>
      </c>
      <c r="C17" s="75">
        <v>203</v>
      </c>
      <c r="D17" s="75">
        <v>155</v>
      </c>
      <c r="E17" s="74">
        <v>0.76354679802955705</v>
      </c>
      <c r="F17" s="75">
        <v>48</v>
      </c>
    </row>
    <row r="18" spans="1:6" x14ac:dyDescent="0.25">
      <c r="A18" t="s">
        <v>2225</v>
      </c>
      <c r="B18" s="75">
        <v>3118345</v>
      </c>
      <c r="C18" s="75">
        <v>415</v>
      </c>
      <c r="D18" s="75">
        <v>335</v>
      </c>
      <c r="E18" s="74">
        <v>0.80722891566265098</v>
      </c>
      <c r="F18" s="75">
        <v>80</v>
      </c>
    </row>
    <row r="19" spans="1:6" x14ac:dyDescent="0.25">
      <c r="A19" t="s">
        <v>2472</v>
      </c>
      <c r="B19" s="75">
        <v>2200831</v>
      </c>
      <c r="C19" s="75">
        <v>120</v>
      </c>
      <c r="D19" s="75">
        <v>94</v>
      </c>
      <c r="E19" s="74">
        <v>0.78333333333333299</v>
      </c>
      <c r="F19" s="75">
        <v>26</v>
      </c>
    </row>
    <row r="20" spans="1:6" x14ac:dyDescent="0.25">
      <c r="A20" t="s">
        <v>2261</v>
      </c>
      <c r="B20" s="75">
        <v>1311839</v>
      </c>
      <c r="C20" s="75">
        <v>370</v>
      </c>
      <c r="D20" s="75">
        <v>306</v>
      </c>
      <c r="E20" s="74">
        <v>0.82702702702702702</v>
      </c>
      <c r="F20" s="75">
        <v>64</v>
      </c>
    </row>
    <row r="21" spans="1:6" x14ac:dyDescent="0.25">
      <c r="A21" t="s">
        <v>2406</v>
      </c>
      <c r="B21" s="75">
        <v>2389885</v>
      </c>
      <c r="C21" s="75">
        <v>358</v>
      </c>
      <c r="D21" s="75">
        <v>289</v>
      </c>
      <c r="E21" s="74">
        <v>0.80726256983240197</v>
      </c>
      <c r="F21" s="75">
        <v>69</v>
      </c>
    </row>
    <row r="22" spans="1:6" x14ac:dyDescent="0.25">
      <c r="A22" t="s">
        <v>2242</v>
      </c>
      <c r="B22" s="75">
        <v>4035908</v>
      </c>
      <c r="C22" s="75">
        <v>423</v>
      </c>
      <c r="D22" s="75">
        <v>354</v>
      </c>
      <c r="E22" s="74">
        <v>0.83687943262411302</v>
      </c>
      <c r="F22" s="75">
        <v>69</v>
      </c>
    </row>
    <row r="23" spans="1:6" x14ac:dyDescent="0.25">
      <c r="A23" t="s">
        <v>2151</v>
      </c>
      <c r="B23" s="75">
        <v>518512</v>
      </c>
      <c r="C23" s="75">
        <v>204</v>
      </c>
      <c r="D23" s="75">
        <v>152</v>
      </c>
      <c r="E23" s="74">
        <v>0.74509803921568596</v>
      </c>
      <c r="F23" s="75">
        <v>52</v>
      </c>
    </row>
    <row r="24" spans="1:6" x14ac:dyDescent="0.25">
      <c r="A24" t="s">
        <v>2536</v>
      </c>
      <c r="B24" s="75">
        <v>2181624</v>
      </c>
      <c r="C24" s="75">
        <v>131</v>
      </c>
      <c r="D24" s="75">
        <v>115</v>
      </c>
      <c r="E24" s="74">
        <v>0.87786259541984701</v>
      </c>
      <c r="F24" s="75">
        <v>16</v>
      </c>
    </row>
    <row r="25" spans="1:6" x14ac:dyDescent="0.25">
      <c r="A25" t="s">
        <v>3055</v>
      </c>
      <c r="B25" s="75">
        <v>2344462</v>
      </c>
      <c r="C25" s="75">
        <v>285</v>
      </c>
      <c r="D25" s="75">
        <v>238</v>
      </c>
      <c r="E25" s="74">
        <v>0.83508771929824599</v>
      </c>
      <c r="F25" s="75">
        <v>47</v>
      </c>
    </row>
    <row r="26" spans="1:6" x14ac:dyDescent="0.25">
      <c r="A26" t="s">
        <v>2311</v>
      </c>
      <c r="B26" s="75">
        <v>4473155</v>
      </c>
      <c r="C26" s="75">
        <v>344</v>
      </c>
      <c r="D26" s="75">
        <v>272</v>
      </c>
      <c r="E26" s="74">
        <v>0.79069767441860495</v>
      </c>
      <c r="F26" s="75">
        <v>72</v>
      </c>
    </row>
    <row r="27" spans="1:6" x14ac:dyDescent="0.25">
      <c r="A27" t="s">
        <v>2204</v>
      </c>
      <c r="B27" s="75">
        <v>3290784</v>
      </c>
      <c r="C27" s="75">
        <v>360</v>
      </c>
      <c r="D27" s="75">
        <v>293</v>
      </c>
      <c r="E27" s="74">
        <v>0.81388888888888899</v>
      </c>
      <c r="F27" s="75">
        <v>67</v>
      </c>
    </row>
    <row r="28" spans="1:6" x14ac:dyDescent="0.25">
      <c r="A28" t="s">
        <v>2331</v>
      </c>
      <c r="B28" s="75">
        <v>3903577</v>
      </c>
      <c r="C28" s="75">
        <v>385</v>
      </c>
      <c r="D28" s="75">
        <v>303</v>
      </c>
      <c r="E28" s="74">
        <v>0.78701298701298705</v>
      </c>
      <c r="F28" s="75">
        <v>82</v>
      </c>
    </row>
    <row r="29" spans="1:6" x14ac:dyDescent="0.25">
      <c r="A29" t="s">
        <v>2162</v>
      </c>
      <c r="B29" s="75">
        <v>1210616</v>
      </c>
      <c r="C29" s="75">
        <v>452</v>
      </c>
      <c r="D29" s="75">
        <v>335</v>
      </c>
      <c r="E29" s="74">
        <v>0.74115044247787598</v>
      </c>
      <c r="F29" s="75">
        <v>117</v>
      </c>
    </row>
    <row r="30" spans="1:6" x14ac:dyDescent="0.25">
      <c r="A30" t="s">
        <v>3056</v>
      </c>
      <c r="B30" s="75">
        <v>1379895</v>
      </c>
      <c r="C30" s="75">
        <v>421</v>
      </c>
      <c r="D30" s="75">
        <v>335</v>
      </c>
      <c r="E30" s="74">
        <v>0.79572446555819498</v>
      </c>
      <c r="F30" s="75">
        <v>86</v>
      </c>
    </row>
    <row r="31" spans="1:6" x14ac:dyDescent="0.25">
      <c r="A31" t="s">
        <v>2415</v>
      </c>
      <c r="B31" s="75">
        <v>3851530</v>
      </c>
      <c r="C31" s="75">
        <v>287</v>
      </c>
      <c r="D31" s="75">
        <v>227</v>
      </c>
      <c r="E31" s="74">
        <v>0.79094076655052303</v>
      </c>
      <c r="F31" s="75">
        <v>60</v>
      </c>
    </row>
    <row r="32" spans="1:6" x14ac:dyDescent="0.25">
      <c r="A32" t="s">
        <v>2392</v>
      </c>
      <c r="B32" s="75">
        <v>2751840</v>
      </c>
      <c r="C32" s="75">
        <v>275</v>
      </c>
      <c r="D32" s="75">
        <v>217</v>
      </c>
      <c r="E32" s="74">
        <v>0.78909090909090895</v>
      </c>
      <c r="F32" s="75">
        <v>58</v>
      </c>
    </row>
    <row r="33" spans="1:6" x14ac:dyDescent="0.25">
      <c r="A33" t="s">
        <v>2174</v>
      </c>
      <c r="B33" s="75">
        <v>4473170</v>
      </c>
      <c r="C33" s="75">
        <v>225</v>
      </c>
      <c r="D33" s="75">
        <v>185</v>
      </c>
      <c r="E33" s="74">
        <v>0.82222222222222197</v>
      </c>
      <c r="F33" s="75">
        <v>40</v>
      </c>
    </row>
    <row r="34" spans="1:6" x14ac:dyDescent="0.25">
      <c r="A34" t="s">
        <v>2252</v>
      </c>
      <c r="B34" s="75">
        <v>3852737</v>
      </c>
      <c r="C34" s="75">
        <v>383</v>
      </c>
      <c r="D34" s="75">
        <v>312</v>
      </c>
      <c r="E34" s="74">
        <v>0.81462140992167098</v>
      </c>
      <c r="F34" s="75">
        <v>71</v>
      </c>
    </row>
    <row r="35" spans="1:6" x14ac:dyDescent="0.25">
      <c r="A35" t="s">
        <v>2473</v>
      </c>
      <c r="B35" s="75">
        <v>2475049</v>
      </c>
      <c r="C35" s="75">
        <v>393</v>
      </c>
      <c r="D35" s="75">
        <v>325</v>
      </c>
      <c r="E35" s="74">
        <v>0.82697201017811695</v>
      </c>
      <c r="F35" s="75">
        <v>68</v>
      </c>
    </row>
    <row r="36" spans="1:6" x14ac:dyDescent="0.25">
      <c r="A36" t="s">
        <v>2336</v>
      </c>
      <c r="B36" s="75">
        <v>2811365</v>
      </c>
      <c r="C36" s="75">
        <v>363</v>
      </c>
      <c r="D36" s="75">
        <v>308</v>
      </c>
      <c r="E36" s="74">
        <v>0.84848484848484895</v>
      </c>
      <c r="F36" s="75">
        <v>55</v>
      </c>
    </row>
    <row r="37" spans="1:6" x14ac:dyDescent="0.25">
      <c r="A37" t="s">
        <v>2416</v>
      </c>
      <c r="B37" s="75">
        <v>4473057</v>
      </c>
      <c r="C37" s="75">
        <v>178</v>
      </c>
      <c r="D37" s="75">
        <v>151</v>
      </c>
      <c r="E37" s="74">
        <v>0.848314606741573</v>
      </c>
      <c r="F37" s="75">
        <v>27</v>
      </c>
    </row>
    <row r="38" spans="1:6" x14ac:dyDescent="0.25">
      <c r="A38" t="s">
        <v>2424</v>
      </c>
      <c r="B38" s="75">
        <v>3523562</v>
      </c>
      <c r="C38" s="75">
        <v>540</v>
      </c>
      <c r="D38" s="75">
        <v>453</v>
      </c>
      <c r="E38" s="74">
        <v>0.83888888888888902</v>
      </c>
      <c r="F38" s="75">
        <v>87</v>
      </c>
    </row>
    <row r="39" spans="1:6" x14ac:dyDescent="0.25">
      <c r="A39" t="s">
        <v>2229</v>
      </c>
      <c r="B39" s="75">
        <v>908812</v>
      </c>
      <c r="C39" s="75">
        <v>427</v>
      </c>
      <c r="D39" s="75">
        <v>355</v>
      </c>
      <c r="E39" s="74">
        <v>0.83138173302107699</v>
      </c>
      <c r="F39" s="75">
        <v>72</v>
      </c>
    </row>
    <row r="40" spans="1:6" x14ac:dyDescent="0.25">
      <c r="A40" t="s">
        <v>2586</v>
      </c>
      <c r="B40" s="75">
        <v>2734904</v>
      </c>
      <c r="C40" s="75">
        <v>26</v>
      </c>
      <c r="D40" s="75">
        <v>21</v>
      </c>
      <c r="E40" s="74">
        <v>0.80769230769230804</v>
      </c>
      <c r="F40" s="75">
        <v>5</v>
      </c>
    </row>
    <row r="41" spans="1:6" x14ac:dyDescent="0.25">
      <c r="A41" t="s">
        <v>2268</v>
      </c>
      <c r="B41" s="75">
        <v>2780719</v>
      </c>
      <c r="C41" s="75">
        <v>249</v>
      </c>
      <c r="D41" s="75">
        <v>204</v>
      </c>
      <c r="E41" s="74">
        <v>0.81927710843373502</v>
      </c>
      <c r="F41" s="75">
        <v>45</v>
      </c>
    </row>
    <row r="42" spans="1:6" x14ac:dyDescent="0.25">
      <c r="A42" t="s">
        <v>2417</v>
      </c>
      <c r="B42" s="75">
        <v>2811354</v>
      </c>
      <c r="C42" s="75">
        <v>121</v>
      </c>
      <c r="D42" s="75">
        <v>102</v>
      </c>
      <c r="E42" s="74">
        <v>0.84297520661156999</v>
      </c>
      <c r="F42" s="75">
        <v>19</v>
      </c>
    </row>
    <row r="43" spans="1:6" x14ac:dyDescent="0.25">
      <c r="A43" t="s">
        <v>2508</v>
      </c>
      <c r="B43" s="75">
        <v>2701834</v>
      </c>
      <c r="C43" s="75">
        <v>358</v>
      </c>
      <c r="D43" s="75">
        <v>278</v>
      </c>
      <c r="E43" s="74">
        <v>0.77653631284916202</v>
      </c>
      <c r="F43" s="75">
        <v>80</v>
      </c>
    </row>
    <row r="44" spans="1:6" x14ac:dyDescent="0.25">
      <c r="A44" t="s">
        <v>2304</v>
      </c>
      <c r="B44" s="75">
        <v>3118415</v>
      </c>
      <c r="C44" s="75">
        <v>273</v>
      </c>
      <c r="D44" s="75">
        <v>199</v>
      </c>
      <c r="E44" s="74">
        <v>0.72893772893772901</v>
      </c>
      <c r="F44" s="75">
        <v>74</v>
      </c>
    </row>
    <row r="45" spans="1:6" x14ac:dyDescent="0.25">
      <c r="A45" t="s">
        <v>2537</v>
      </c>
      <c r="B45" s="75">
        <v>1004728</v>
      </c>
      <c r="C45" s="75">
        <v>234</v>
      </c>
      <c r="D45" s="75">
        <v>205</v>
      </c>
      <c r="E45" s="74">
        <v>0.87606837606837595</v>
      </c>
      <c r="F45" s="75">
        <v>29</v>
      </c>
    </row>
    <row r="46" spans="1:6" x14ac:dyDescent="0.25">
      <c r="A46" t="s">
        <v>2515</v>
      </c>
      <c r="B46" s="75">
        <v>2426434</v>
      </c>
      <c r="C46" s="75">
        <v>253</v>
      </c>
      <c r="D46" s="75">
        <v>204</v>
      </c>
      <c r="E46" s="74">
        <v>0.80632411067193699</v>
      </c>
      <c r="F46" s="75">
        <v>49</v>
      </c>
    </row>
    <row r="47" spans="1:6" x14ac:dyDescent="0.25">
      <c r="A47" t="s">
        <v>2194</v>
      </c>
      <c r="B47" s="75">
        <v>4472974</v>
      </c>
      <c r="C47" s="75">
        <v>298</v>
      </c>
      <c r="D47" s="75">
        <v>224</v>
      </c>
      <c r="E47" s="74">
        <v>0.75167785234899298</v>
      </c>
      <c r="F47" s="75">
        <v>74</v>
      </c>
    </row>
    <row r="48" spans="1:6" x14ac:dyDescent="0.25">
      <c r="A48" t="s">
        <v>2393</v>
      </c>
      <c r="B48" s="75">
        <v>2453469</v>
      </c>
      <c r="C48" s="75">
        <v>436</v>
      </c>
      <c r="D48" s="75">
        <v>350</v>
      </c>
      <c r="E48" s="74">
        <v>0.80275229357798195</v>
      </c>
      <c r="F48" s="75">
        <v>86</v>
      </c>
    </row>
    <row r="49" spans="1:6" x14ac:dyDescent="0.25">
      <c r="A49" t="s">
        <v>2490</v>
      </c>
      <c r="B49" s="75">
        <v>2716153</v>
      </c>
      <c r="C49" s="75">
        <v>213</v>
      </c>
      <c r="D49" s="75">
        <v>174</v>
      </c>
      <c r="E49" s="74">
        <v>0.81690140845070403</v>
      </c>
      <c r="F49" s="75">
        <v>39</v>
      </c>
    </row>
    <row r="50" spans="1:6" x14ac:dyDescent="0.25">
      <c r="A50" t="s">
        <v>2441</v>
      </c>
      <c r="B50" s="75">
        <v>3118404</v>
      </c>
      <c r="C50" s="75">
        <v>139</v>
      </c>
      <c r="D50" s="75">
        <v>121</v>
      </c>
      <c r="E50" s="74">
        <v>0.87050359712230196</v>
      </c>
      <c r="F50" s="75">
        <v>18</v>
      </c>
    </row>
    <row r="51" spans="1:6" x14ac:dyDescent="0.25">
      <c r="A51" t="s">
        <v>2243</v>
      </c>
      <c r="B51" s="75">
        <v>4035915</v>
      </c>
      <c r="C51" s="75">
        <v>432</v>
      </c>
      <c r="D51" s="75">
        <v>373</v>
      </c>
      <c r="E51" s="74">
        <v>0.86342592592592604</v>
      </c>
      <c r="F51" s="75">
        <v>59</v>
      </c>
    </row>
    <row r="52" spans="1:6" x14ac:dyDescent="0.25">
      <c r="A52" t="s">
        <v>2351</v>
      </c>
      <c r="B52" s="75">
        <v>2389924</v>
      </c>
      <c r="C52" s="75">
        <v>230</v>
      </c>
      <c r="D52" s="75">
        <v>164</v>
      </c>
      <c r="E52" s="74">
        <v>0.71304347826087</v>
      </c>
      <c r="F52" s="75">
        <v>66</v>
      </c>
    </row>
    <row r="53" spans="1:6" x14ac:dyDescent="0.25">
      <c r="A53" t="s">
        <v>2418</v>
      </c>
      <c r="B53" s="75">
        <v>3903544</v>
      </c>
      <c r="C53" s="75">
        <v>329</v>
      </c>
      <c r="D53" s="75">
        <v>270</v>
      </c>
      <c r="E53" s="74">
        <v>0.82066869300911804</v>
      </c>
      <c r="F53" s="75">
        <v>59</v>
      </c>
    </row>
    <row r="54" spans="1:6" x14ac:dyDescent="0.25">
      <c r="A54" t="s">
        <v>2175</v>
      </c>
      <c r="B54" s="75">
        <v>1380208</v>
      </c>
      <c r="C54" s="75">
        <v>355</v>
      </c>
      <c r="D54" s="75">
        <v>289</v>
      </c>
      <c r="E54" s="74">
        <v>0.81408450704225399</v>
      </c>
      <c r="F54" s="75">
        <v>66</v>
      </c>
    </row>
    <row r="55" spans="1:6" x14ac:dyDescent="0.25">
      <c r="A55" t="s">
        <v>2460</v>
      </c>
      <c r="B55" s="75">
        <v>1453693</v>
      </c>
      <c r="C55" s="75">
        <v>315</v>
      </c>
      <c r="D55" s="75">
        <v>277</v>
      </c>
      <c r="E55" s="74">
        <v>0.87936507936507902</v>
      </c>
      <c r="F55" s="75">
        <v>38</v>
      </c>
    </row>
    <row r="56" spans="1:6" x14ac:dyDescent="0.25">
      <c r="A56" t="s">
        <v>2167</v>
      </c>
      <c r="B56" s="75">
        <v>2154237</v>
      </c>
      <c r="C56" s="75">
        <v>357</v>
      </c>
      <c r="D56" s="75">
        <v>304</v>
      </c>
      <c r="E56" s="74">
        <v>0.85154061624649902</v>
      </c>
      <c r="F56" s="75">
        <v>53</v>
      </c>
    </row>
    <row r="57" spans="1:6" x14ac:dyDescent="0.25">
      <c r="A57" t="s">
        <v>2236</v>
      </c>
      <c r="B57" s="75">
        <v>1378195</v>
      </c>
      <c r="C57" s="75">
        <v>428</v>
      </c>
      <c r="D57" s="75">
        <v>369</v>
      </c>
      <c r="E57" s="74">
        <v>0.86214953271028005</v>
      </c>
      <c r="F57" s="75">
        <v>59</v>
      </c>
    </row>
    <row r="58" spans="1:6" x14ac:dyDescent="0.25">
      <c r="A58" t="s">
        <v>2400</v>
      </c>
      <c r="B58" s="75">
        <v>2718494</v>
      </c>
      <c r="C58" s="75">
        <v>289</v>
      </c>
      <c r="D58" s="75">
        <v>244</v>
      </c>
      <c r="E58" s="74">
        <v>0.84429065743944598</v>
      </c>
      <c r="F58" s="75">
        <v>45</v>
      </c>
    </row>
    <row r="59" spans="1:6" x14ac:dyDescent="0.25">
      <c r="A59" t="s">
        <v>2461</v>
      </c>
      <c r="B59" s="75">
        <v>1490802</v>
      </c>
      <c r="C59" s="75">
        <v>328</v>
      </c>
      <c r="D59" s="75">
        <v>281</v>
      </c>
      <c r="E59" s="74">
        <v>0.85670731707317105</v>
      </c>
      <c r="F59" s="75">
        <v>47</v>
      </c>
    </row>
    <row r="60" spans="1:6" x14ac:dyDescent="0.25">
      <c r="A60" t="s">
        <v>2425</v>
      </c>
      <c r="B60" s="75">
        <v>2778705</v>
      </c>
      <c r="C60" s="75">
        <v>552</v>
      </c>
      <c r="D60" s="75">
        <v>469</v>
      </c>
      <c r="E60" s="74">
        <v>0.84963768115941996</v>
      </c>
      <c r="F60" s="75">
        <v>83</v>
      </c>
    </row>
    <row r="61" spans="1:6" x14ac:dyDescent="0.25">
      <c r="A61" t="s">
        <v>2280</v>
      </c>
      <c r="B61" s="75">
        <v>3903611</v>
      </c>
      <c r="C61" s="75">
        <v>545</v>
      </c>
      <c r="D61" s="75">
        <v>460</v>
      </c>
      <c r="E61" s="74">
        <v>0.84403669724770602</v>
      </c>
      <c r="F61" s="75">
        <v>85</v>
      </c>
    </row>
    <row r="62" spans="1:6" x14ac:dyDescent="0.25">
      <c r="A62" t="s">
        <v>2522</v>
      </c>
      <c r="B62" s="75">
        <v>1390816</v>
      </c>
      <c r="C62" s="75">
        <v>60</v>
      </c>
      <c r="D62" s="75">
        <v>47</v>
      </c>
      <c r="E62" s="74">
        <v>0.78333333333333299</v>
      </c>
      <c r="F62" s="75">
        <v>13</v>
      </c>
    </row>
    <row r="63" spans="1:6" x14ac:dyDescent="0.25">
      <c r="A63" t="s">
        <v>2376</v>
      </c>
      <c r="B63" s="75">
        <v>3525914</v>
      </c>
      <c r="C63" s="75">
        <v>310</v>
      </c>
      <c r="D63" s="75">
        <v>230</v>
      </c>
      <c r="E63" s="74">
        <v>0.74193548387096797</v>
      </c>
      <c r="F63" s="75">
        <v>80</v>
      </c>
    </row>
    <row r="64" spans="1:6" x14ac:dyDescent="0.25">
      <c r="A64" t="s">
        <v>2339</v>
      </c>
      <c r="B64" s="75">
        <v>4472922</v>
      </c>
      <c r="C64" s="75">
        <v>298</v>
      </c>
      <c r="D64" s="75">
        <v>232</v>
      </c>
      <c r="E64" s="74">
        <v>0.778523489932886</v>
      </c>
      <c r="F64" s="75">
        <v>66</v>
      </c>
    </row>
    <row r="65" spans="1:6" x14ac:dyDescent="0.25">
      <c r="A65" t="s">
        <v>2211</v>
      </c>
      <c r="B65" s="75">
        <v>598335</v>
      </c>
      <c r="C65" s="75">
        <v>371</v>
      </c>
      <c r="D65" s="75">
        <v>309</v>
      </c>
      <c r="E65" s="74">
        <v>0.83288409703503996</v>
      </c>
      <c r="F65" s="75">
        <v>62</v>
      </c>
    </row>
    <row r="66" spans="1:6" x14ac:dyDescent="0.25">
      <c r="A66" t="s">
        <v>2148</v>
      </c>
      <c r="B66" s="75">
        <v>1817056</v>
      </c>
      <c r="C66" s="75">
        <v>462</v>
      </c>
      <c r="D66" s="75">
        <v>395</v>
      </c>
      <c r="E66" s="74">
        <v>0.85497835497835495</v>
      </c>
      <c r="F66" s="75">
        <v>67</v>
      </c>
    </row>
    <row r="67" spans="1:6" x14ac:dyDescent="0.25">
      <c r="A67" t="s">
        <v>3057</v>
      </c>
      <c r="B67" s="75">
        <v>1294123</v>
      </c>
      <c r="C67" s="75">
        <v>350</v>
      </c>
      <c r="D67" s="75">
        <v>278</v>
      </c>
      <c r="E67" s="74">
        <v>0.79428571428571404</v>
      </c>
      <c r="F67" s="75">
        <v>72</v>
      </c>
    </row>
    <row r="68" spans="1:6" x14ac:dyDescent="0.25">
      <c r="A68" t="s">
        <v>2227</v>
      </c>
      <c r="B68" s="75">
        <v>3888256</v>
      </c>
      <c r="C68" s="75">
        <v>567</v>
      </c>
      <c r="D68" s="75">
        <v>477</v>
      </c>
      <c r="E68" s="74">
        <v>0.84126984126984095</v>
      </c>
      <c r="F68" s="75">
        <v>90</v>
      </c>
    </row>
    <row r="69" spans="1:6" x14ac:dyDescent="0.25">
      <c r="A69" t="s">
        <v>2516</v>
      </c>
      <c r="B69" s="75">
        <v>1384836</v>
      </c>
      <c r="C69" s="75">
        <v>269</v>
      </c>
      <c r="D69" s="75">
        <v>213</v>
      </c>
      <c r="E69" s="74">
        <v>0.79182156133828996</v>
      </c>
      <c r="F69" s="75">
        <v>56</v>
      </c>
    </row>
    <row r="70" spans="1:6" x14ac:dyDescent="0.25">
      <c r="A70" t="s">
        <v>2517</v>
      </c>
      <c r="B70" s="75">
        <v>2052803</v>
      </c>
      <c r="C70" s="75">
        <v>285</v>
      </c>
      <c r="D70" s="75">
        <v>232</v>
      </c>
      <c r="E70" s="74">
        <v>0.814035087719298</v>
      </c>
      <c r="F70" s="75">
        <v>53</v>
      </c>
    </row>
    <row r="71" spans="1:6" x14ac:dyDescent="0.25">
      <c r="A71" t="s">
        <v>2509</v>
      </c>
      <c r="B71" s="75">
        <v>696437</v>
      </c>
      <c r="C71" s="75">
        <v>278</v>
      </c>
      <c r="D71" s="75">
        <v>212</v>
      </c>
      <c r="E71" s="74">
        <v>0.76258992805755399</v>
      </c>
      <c r="F71" s="75">
        <v>66</v>
      </c>
    </row>
    <row r="72" spans="1:6" x14ac:dyDescent="0.25">
      <c r="A72" t="s">
        <v>2232</v>
      </c>
      <c r="B72" s="75">
        <v>2750811</v>
      </c>
      <c r="C72" s="75">
        <v>323</v>
      </c>
      <c r="D72" s="75">
        <v>268</v>
      </c>
      <c r="E72" s="74">
        <v>0.82972136222910198</v>
      </c>
      <c r="F72" s="75">
        <v>55</v>
      </c>
    </row>
    <row r="73" spans="1:6" x14ac:dyDescent="0.25">
      <c r="A73" t="s">
        <v>2153</v>
      </c>
      <c r="B73" s="75">
        <v>4471974</v>
      </c>
      <c r="C73" s="75">
        <v>308</v>
      </c>
      <c r="D73" s="75">
        <v>247</v>
      </c>
      <c r="E73" s="74">
        <v>0.80194805194805197</v>
      </c>
      <c r="F73" s="75">
        <v>61</v>
      </c>
    </row>
    <row r="74" spans="1:6" x14ac:dyDescent="0.25">
      <c r="A74" t="s">
        <v>2426</v>
      </c>
      <c r="B74" s="75">
        <v>2828835</v>
      </c>
      <c r="C74" s="75">
        <v>491</v>
      </c>
      <c r="D74" s="75">
        <v>401</v>
      </c>
      <c r="E74" s="74">
        <v>0.81670061099796298</v>
      </c>
      <c r="F74" s="75">
        <v>90</v>
      </c>
    </row>
    <row r="75" spans="1:6" x14ac:dyDescent="0.25">
      <c r="A75" t="s">
        <v>2195</v>
      </c>
      <c r="B75" s="75">
        <v>3857518</v>
      </c>
      <c r="C75" s="75">
        <v>386</v>
      </c>
      <c r="D75" s="75">
        <v>328</v>
      </c>
      <c r="E75" s="74">
        <v>0.84974093264248696</v>
      </c>
      <c r="F75" s="75">
        <v>58</v>
      </c>
    </row>
    <row r="76" spans="1:6" x14ac:dyDescent="0.25">
      <c r="A76" t="s">
        <v>2321</v>
      </c>
      <c r="B76" s="75">
        <v>2811361</v>
      </c>
      <c r="C76" s="75">
        <v>282</v>
      </c>
      <c r="D76" s="75">
        <v>239</v>
      </c>
      <c r="E76" s="74">
        <v>0.84751773049645396</v>
      </c>
      <c r="F76" s="75">
        <v>43</v>
      </c>
    </row>
    <row r="77" spans="1:6" x14ac:dyDescent="0.25">
      <c r="A77" t="s">
        <v>2233</v>
      </c>
      <c r="B77" s="75">
        <v>4476005</v>
      </c>
      <c r="C77" s="75">
        <v>375</v>
      </c>
      <c r="D77" s="75">
        <v>318</v>
      </c>
      <c r="E77" s="74">
        <v>0.84799999999999998</v>
      </c>
      <c r="F77" s="75">
        <v>57</v>
      </c>
    </row>
    <row r="78" spans="1:6" x14ac:dyDescent="0.25">
      <c r="A78" t="s">
        <v>2250</v>
      </c>
      <c r="B78" s="75">
        <v>2338314</v>
      </c>
      <c r="C78" s="75">
        <v>415</v>
      </c>
      <c r="D78" s="75">
        <v>332</v>
      </c>
      <c r="E78" s="74">
        <v>0.8</v>
      </c>
      <c r="F78" s="75">
        <v>83</v>
      </c>
    </row>
    <row r="79" spans="1:6" x14ac:dyDescent="0.25">
      <c r="A79" t="s">
        <v>2149</v>
      </c>
      <c r="B79" s="75">
        <v>2233489</v>
      </c>
      <c r="C79" s="75">
        <v>328</v>
      </c>
      <c r="D79" s="75">
        <v>260</v>
      </c>
      <c r="E79" s="74">
        <v>0.792682926829268</v>
      </c>
      <c r="F79" s="75">
        <v>68</v>
      </c>
    </row>
    <row r="80" spans="1:6" x14ac:dyDescent="0.25">
      <c r="A80" t="s">
        <v>2529</v>
      </c>
      <c r="B80" s="75">
        <v>1879990</v>
      </c>
      <c r="C80" s="75">
        <v>194</v>
      </c>
      <c r="D80" s="75">
        <v>164</v>
      </c>
      <c r="E80" s="74">
        <v>0.84536082474226804</v>
      </c>
      <c r="F80" s="75">
        <v>30</v>
      </c>
    </row>
    <row r="81" spans="1:6" x14ac:dyDescent="0.25">
      <c r="A81" t="s">
        <v>2207</v>
      </c>
      <c r="B81" s="75">
        <v>1603146</v>
      </c>
      <c r="C81" s="75">
        <v>370</v>
      </c>
      <c r="D81" s="75">
        <v>277</v>
      </c>
      <c r="E81" s="74">
        <v>0.748648648648649</v>
      </c>
      <c r="F81" s="75">
        <v>93</v>
      </c>
    </row>
    <row r="82" spans="1:6" x14ac:dyDescent="0.25">
      <c r="A82" t="s">
        <v>2180</v>
      </c>
      <c r="B82" s="75">
        <v>3903551</v>
      </c>
      <c r="C82" s="75">
        <v>362</v>
      </c>
      <c r="D82" s="75">
        <v>295</v>
      </c>
      <c r="E82" s="74">
        <v>0.81491712707182296</v>
      </c>
      <c r="F82" s="75">
        <v>67</v>
      </c>
    </row>
    <row r="83" spans="1:6" x14ac:dyDescent="0.25">
      <c r="A83" t="s">
        <v>2281</v>
      </c>
      <c r="B83" s="75">
        <v>1277822</v>
      </c>
      <c r="C83" s="75">
        <v>351</v>
      </c>
      <c r="D83" s="75">
        <v>299</v>
      </c>
      <c r="E83" s="74">
        <v>0.85185185185185197</v>
      </c>
      <c r="F83" s="75">
        <v>52</v>
      </c>
    </row>
    <row r="84" spans="1:6" x14ac:dyDescent="0.25">
      <c r="A84" t="s">
        <v>2234</v>
      </c>
      <c r="B84" s="75">
        <v>3129249</v>
      </c>
      <c r="C84" s="75">
        <v>337</v>
      </c>
      <c r="D84" s="75">
        <v>289</v>
      </c>
      <c r="E84" s="74">
        <v>0.85756676557863498</v>
      </c>
      <c r="F84" s="75">
        <v>48</v>
      </c>
    </row>
    <row r="85" spans="1:6" x14ac:dyDescent="0.25">
      <c r="A85" t="s">
        <v>2299</v>
      </c>
      <c r="B85" s="75">
        <v>2192077</v>
      </c>
      <c r="C85" s="75">
        <v>449</v>
      </c>
      <c r="D85" s="75">
        <v>374</v>
      </c>
      <c r="E85" s="74">
        <v>0.83296213808463204</v>
      </c>
      <c r="F85" s="75">
        <v>75</v>
      </c>
    </row>
    <row r="86" spans="1:6" x14ac:dyDescent="0.25">
      <c r="A86" t="s">
        <v>2228</v>
      </c>
      <c r="B86" s="75">
        <v>3397372</v>
      </c>
      <c r="C86" s="75">
        <v>411</v>
      </c>
      <c r="D86" s="75">
        <v>343</v>
      </c>
      <c r="E86" s="74">
        <v>0.83454987834549899</v>
      </c>
      <c r="F86" s="75">
        <v>68</v>
      </c>
    </row>
    <row r="87" spans="1:6" x14ac:dyDescent="0.25">
      <c r="A87" t="s">
        <v>2482</v>
      </c>
      <c r="B87" s="75">
        <v>3523511</v>
      </c>
      <c r="C87" s="75">
        <v>302</v>
      </c>
      <c r="D87" s="75">
        <v>259</v>
      </c>
      <c r="E87" s="74">
        <v>0.85761589403973504</v>
      </c>
      <c r="F87" s="75">
        <v>43</v>
      </c>
    </row>
    <row r="88" spans="1:6" x14ac:dyDescent="0.25">
      <c r="A88" t="s">
        <v>2181</v>
      </c>
      <c r="B88" s="75">
        <v>2802208</v>
      </c>
      <c r="C88" s="75">
        <v>530</v>
      </c>
      <c r="D88" s="75">
        <v>429</v>
      </c>
      <c r="E88" s="74">
        <v>0.80943396226415099</v>
      </c>
      <c r="F88" s="75">
        <v>101</v>
      </c>
    </row>
    <row r="89" spans="1:6" x14ac:dyDescent="0.25">
      <c r="A89" t="s">
        <v>2307</v>
      </c>
      <c r="B89" s="75">
        <v>3903494</v>
      </c>
      <c r="C89" s="75">
        <v>162</v>
      </c>
      <c r="D89" s="75">
        <v>123</v>
      </c>
      <c r="E89" s="74">
        <v>0.75925925925925897</v>
      </c>
      <c r="F89" s="75">
        <v>39</v>
      </c>
    </row>
    <row r="90" spans="1:6" x14ac:dyDescent="0.25">
      <c r="A90" t="s">
        <v>2352</v>
      </c>
      <c r="B90" s="75">
        <v>2744708</v>
      </c>
      <c r="C90" s="75">
        <v>294</v>
      </c>
      <c r="D90" s="75">
        <v>196</v>
      </c>
      <c r="E90" s="74">
        <v>0.66666666666666696</v>
      </c>
      <c r="F90" s="75">
        <v>98</v>
      </c>
    </row>
    <row r="91" spans="1:6" x14ac:dyDescent="0.25">
      <c r="A91" t="s">
        <v>2275</v>
      </c>
      <c r="B91" s="75">
        <v>3293106</v>
      </c>
      <c r="C91" s="75">
        <v>518</v>
      </c>
      <c r="D91" s="75">
        <v>425</v>
      </c>
      <c r="E91" s="74">
        <v>0.82046332046332004</v>
      </c>
      <c r="F91" s="75">
        <v>93</v>
      </c>
    </row>
    <row r="92" spans="1:6" x14ac:dyDescent="0.25">
      <c r="A92" t="s">
        <v>2474</v>
      </c>
      <c r="B92" s="75">
        <v>908613</v>
      </c>
      <c r="C92" s="75">
        <v>453</v>
      </c>
      <c r="D92" s="75">
        <v>376</v>
      </c>
      <c r="E92" s="74">
        <v>0.83002207505518799</v>
      </c>
      <c r="F92" s="75">
        <v>77</v>
      </c>
    </row>
    <row r="93" spans="1:6" x14ac:dyDescent="0.25">
      <c r="A93" t="s">
        <v>2483</v>
      </c>
      <c r="B93" s="75">
        <v>4101064</v>
      </c>
      <c r="C93" s="75">
        <v>260</v>
      </c>
      <c r="D93" s="75">
        <v>232</v>
      </c>
      <c r="E93" s="74">
        <v>0.89230769230769202</v>
      </c>
      <c r="F93" s="75">
        <v>28</v>
      </c>
    </row>
    <row r="94" spans="1:6" x14ac:dyDescent="0.25">
      <c r="A94" t="s">
        <v>2409</v>
      </c>
      <c r="B94" s="75">
        <v>4473117</v>
      </c>
      <c r="C94" s="75">
        <v>339</v>
      </c>
      <c r="D94" s="75">
        <v>268</v>
      </c>
      <c r="E94" s="74">
        <v>0.790560471976401</v>
      </c>
      <c r="F94" s="75">
        <v>71</v>
      </c>
    </row>
    <row r="95" spans="1:6" x14ac:dyDescent="0.25">
      <c r="A95" t="s">
        <v>2217</v>
      </c>
      <c r="B95" s="75">
        <v>2743754</v>
      </c>
      <c r="C95" s="75">
        <v>502</v>
      </c>
      <c r="D95" s="75">
        <v>408</v>
      </c>
      <c r="E95" s="74">
        <v>0.81274900398406402</v>
      </c>
      <c r="F95" s="75">
        <v>94</v>
      </c>
    </row>
    <row r="96" spans="1:6" x14ac:dyDescent="0.25">
      <c r="A96" t="s">
        <v>2462</v>
      </c>
      <c r="B96" s="75">
        <v>1079086</v>
      </c>
      <c r="C96" s="75">
        <v>154</v>
      </c>
      <c r="D96" s="75">
        <v>116</v>
      </c>
      <c r="E96" s="74">
        <v>0.75324675324675305</v>
      </c>
      <c r="F96" s="75">
        <v>38</v>
      </c>
    </row>
    <row r="97" spans="1:6" x14ac:dyDescent="0.25">
      <c r="A97" t="s">
        <v>2257</v>
      </c>
      <c r="B97" s="75">
        <v>4101068</v>
      </c>
      <c r="C97" s="75">
        <v>484</v>
      </c>
      <c r="D97" s="75">
        <v>384</v>
      </c>
      <c r="E97" s="74">
        <v>0.79338842975206603</v>
      </c>
      <c r="F97" s="75">
        <v>100</v>
      </c>
    </row>
    <row r="98" spans="1:6" x14ac:dyDescent="0.25">
      <c r="A98" t="s">
        <v>2491</v>
      </c>
      <c r="B98" s="75">
        <v>3851492</v>
      </c>
      <c r="C98" s="75">
        <v>231</v>
      </c>
      <c r="D98" s="75">
        <v>188</v>
      </c>
      <c r="E98" s="74">
        <v>0.81385281385281405</v>
      </c>
      <c r="F98" s="75">
        <v>43</v>
      </c>
    </row>
    <row r="99" spans="1:6" x14ac:dyDescent="0.25">
      <c r="A99" t="s">
        <v>2448</v>
      </c>
      <c r="B99" s="75">
        <v>466446</v>
      </c>
      <c r="C99" s="75">
        <v>296</v>
      </c>
      <c r="D99" s="75">
        <v>254</v>
      </c>
      <c r="E99" s="74">
        <v>0.858108108108108</v>
      </c>
      <c r="F99" s="75">
        <v>42</v>
      </c>
    </row>
    <row r="100" spans="1:6" x14ac:dyDescent="0.25">
      <c r="A100" t="s">
        <v>2253</v>
      </c>
      <c r="B100" s="75">
        <v>3525716</v>
      </c>
      <c r="C100" s="75">
        <v>412</v>
      </c>
      <c r="D100" s="75">
        <v>327</v>
      </c>
      <c r="E100" s="74">
        <v>0.79368932038834905</v>
      </c>
      <c r="F100" s="75">
        <v>85</v>
      </c>
    </row>
    <row r="101" spans="1:6" x14ac:dyDescent="0.25">
      <c r="A101" t="s">
        <v>2577</v>
      </c>
      <c r="B101" s="75">
        <v>2556748</v>
      </c>
      <c r="C101" s="75">
        <v>88</v>
      </c>
      <c r="D101" s="75">
        <v>76</v>
      </c>
      <c r="E101" s="74">
        <v>0.86363636363636398</v>
      </c>
      <c r="F101" s="75">
        <v>12</v>
      </c>
    </row>
    <row r="102" spans="1:6" x14ac:dyDescent="0.25">
      <c r="A102" t="s">
        <v>2377</v>
      </c>
      <c r="B102" s="75">
        <v>2363172</v>
      </c>
      <c r="C102" s="75">
        <v>458</v>
      </c>
      <c r="D102" s="75">
        <v>392</v>
      </c>
      <c r="E102" s="74">
        <v>0.85589519650654999</v>
      </c>
      <c r="F102" s="75">
        <v>66</v>
      </c>
    </row>
    <row r="103" spans="1:6" x14ac:dyDescent="0.25">
      <c r="A103" t="s">
        <v>3058</v>
      </c>
      <c r="B103" s="75">
        <v>3852813</v>
      </c>
      <c r="C103" s="75">
        <v>326</v>
      </c>
      <c r="D103" s="75">
        <v>256</v>
      </c>
      <c r="E103" s="74">
        <v>0.78527607361963203</v>
      </c>
      <c r="F103" s="75">
        <v>70</v>
      </c>
    </row>
    <row r="104" spans="1:6" x14ac:dyDescent="0.25">
      <c r="A104" t="s">
        <v>2287</v>
      </c>
      <c r="B104" s="75">
        <v>592776</v>
      </c>
      <c r="C104" s="75">
        <v>569</v>
      </c>
      <c r="D104" s="75">
        <v>472</v>
      </c>
      <c r="E104" s="74">
        <v>0.82952548330404197</v>
      </c>
      <c r="F104" s="75">
        <v>97</v>
      </c>
    </row>
    <row r="105" spans="1:6" x14ac:dyDescent="0.25">
      <c r="A105" t="s">
        <v>2322</v>
      </c>
      <c r="B105" s="75">
        <v>2369798</v>
      </c>
      <c r="C105" s="75">
        <v>585</v>
      </c>
      <c r="D105" s="75">
        <v>490</v>
      </c>
      <c r="E105" s="74">
        <v>0.83760683760683796</v>
      </c>
      <c r="F105" s="75">
        <v>95</v>
      </c>
    </row>
    <row r="106" spans="1:6" x14ac:dyDescent="0.25">
      <c r="A106" t="s">
        <v>2343</v>
      </c>
      <c r="B106" s="75">
        <v>3247234</v>
      </c>
      <c r="C106" s="75">
        <v>273</v>
      </c>
      <c r="D106" s="75">
        <v>215</v>
      </c>
      <c r="E106" s="74">
        <v>0.78754578754578797</v>
      </c>
      <c r="F106" s="75">
        <v>58</v>
      </c>
    </row>
    <row r="107" spans="1:6" x14ac:dyDescent="0.25">
      <c r="A107" t="s">
        <v>2551</v>
      </c>
      <c r="B107" s="75">
        <v>538918</v>
      </c>
      <c r="C107" s="75">
        <v>45</v>
      </c>
      <c r="D107" s="75">
        <v>38</v>
      </c>
      <c r="E107" s="74">
        <v>0.844444444444444</v>
      </c>
      <c r="F107" s="75">
        <v>7</v>
      </c>
    </row>
    <row r="108" spans="1:6" x14ac:dyDescent="0.25">
      <c r="A108" t="s">
        <v>2419</v>
      </c>
      <c r="B108" s="75">
        <v>2126276</v>
      </c>
      <c r="C108" s="75">
        <v>446</v>
      </c>
      <c r="D108" s="75">
        <v>369</v>
      </c>
      <c r="E108" s="74">
        <v>0.82735426008968604</v>
      </c>
      <c r="F108" s="75">
        <v>77</v>
      </c>
    </row>
    <row r="109" spans="1:6" x14ac:dyDescent="0.25">
      <c r="A109" t="s">
        <v>2433</v>
      </c>
      <c r="B109" s="75">
        <v>2232241</v>
      </c>
      <c r="C109" s="75">
        <v>380</v>
      </c>
      <c r="D109" s="75">
        <v>314</v>
      </c>
      <c r="E109" s="74">
        <v>0.826315789473684</v>
      </c>
      <c r="F109" s="75">
        <v>66</v>
      </c>
    </row>
    <row r="110" spans="1:6" x14ac:dyDescent="0.25">
      <c r="A110" t="s">
        <v>2332</v>
      </c>
      <c r="B110" s="75">
        <v>3464950</v>
      </c>
      <c r="C110" s="75">
        <v>331</v>
      </c>
      <c r="D110" s="75">
        <v>275</v>
      </c>
      <c r="E110" s="74">
        <v>0.83081570996978804</v>
      </c>
      <c r="F110" s="75">
        <v>56</v>
      </c>
    </row>
    <row r="111" spans="1:6" x14ac:dyDescent="0.25">
      <c r="A111" t="s">
        <v>2262</v>
      </c>
      <c r="B111" s="75">
        <v>4101054</v>
      </c>
      <c r="C111" s="75">
        <v>276</v>
      </c>
      <c r="D111" s="75">
        <v>180</v>
      </c>
      <c r="E111" s="74">
        <v>0.65217391304347805</v>
      </c>
      <c r="F111" s="75">
        <v>96</v>
      </c>
    </row>
    <row r="112" spans="1:6" x14ac:dyDescent="0.25">
      <c r="A112" t="s">
        <v>2475</v>
      </c>
      <c r="B112" s="75">
        <v>2051587</v>
      </c>
      <c r="C112" s="75">
        <v>488</v>
      </c>
      <c r="D112" s="75">
        <v>402</v>
      </c>
      <c r="E112" s="74">
        <v>0.82377049180327899</v>
      </c>
      <c r="F112" s="75">
        <v>86</v>
      </c>
    </row>
    <row r="113" spans="1:6" x14ac:dyDescent="0.25">
      <c r="A113" t="s">
        <v>2295</v>
      </c>
      <c r="B113" s="75">
        <v>3488852</v>
      </c>
      <c r="C113" s="75">
        <v>384</v>
      </c>
      <c r="D113" s="75">
        <v>297</v>
      </c>
      <c r="E113" s="74">
        <v>0.7734375</v>
      </c>
      <c r="F113" s="75">
        <v>87</v>
      </c>
    </row>
    <row r="114" spans="1:6" x14ac:dyDescent="0.25">
      <c r="A114" t="s">
        <v>2296</v>
      </c>
      <c r="B114" s="75">
        <v>3851475</v>
      </c>
      <c r="C114" s="75">
        <v>408</v>
      </c>
      <c r="D114" s="75">
        <v>332</v>
      </c>
      <c r="E114" s="74">
        <v>0.81372549019607798</v>
      </c>
      <c r="F114" s="75">
        <v>76</v>
      </c>
    </row>
    <row r="115" spans="1:6" x14ac:dyDescent="0.25">
      <c r="A115" t="s">
        <v>2557</v>
      </c>
      <c r="B115" s="75">
        <v>3852957</v>
      </c>
      <c r="C115" s="75">
        <v>114</v>
      </c>
      <c r="D115" s="75">
        <v>85</v>
      </c>
      <c r="E115" s="74">
        <v>0.74561403508771895</v>
      </c>
      <c r="F115" s="75">
        <v>29</v>
      </c>
    </row>
    <row r="116" spans="1:6" x14ac:dyDescent="0.25">
      <c r="A116" t="s">
        <v>2366</v>
      </c>
      <c r="B116" s="75">
        <v>1567508</v>
      </c>
      <c r="C116" s="75">
        <v>206</v>
      </c>
      <c r="D116" s="75">
        <v>175</v>
      </c>
      <c r="E116" s="74">
        <v>0.84951456310679596</v>
      </c>
      <c r="F116" s="75">
        <v>31</v>
      </c>
    </row>
    <row r="117" spans="1:6" x14ac:dyDescent="0.25">
      <c r="A117" t="s">
        <v>2524</v>
      </c>
      <c r="B117" s="75">
        <v>2426252</v>
      </c>
      <c r="C117" s="75">
        <v>100</v>
      </c>
      <c r="D117" s="75">
        <v>81</v>
      </c>
      <c r="E117" s="74">
        <v>0.81</v>
      </c>
      <c r="F117" s="75">
        <v>19</v>
      </c>
    </row>
    <row r="118" spans="1:6" x14ac:dyDescent="0.25">
      <c r="A118" t="s">
        <v>2407</v>
      </c>
      <c r="B118" s="75">
        <v>2803778</v>
      </c>
      <c r="C118" s="75">
        <v>412</v>
      </c>
      <c r="D118" s="75">
        <v>352</v>
      </c>
      <c r="E118" s="74">
        <v>0.85436893203883502</v>
      </c>
      <c r="F118" s="75">
        <v>60</v>
      </c>
    </row>
    <row r="119" spans="1:6" x14ac:dyDescent="0.25">
      <c r="A119" t="s">
        <v>2533</v>
      </c>
      <c r="B119" s="75">
        <v>3851503</v>
      </c>
      <c r="C119" s="75">
        <v>157</v>
      </c>
      <c r="D119" s="75">
        <v>131</v>
      </c>
      <c r="E119" s="74">
        <v>0.83439490445859898</v>
      </c>
      <c r="F119" s="75">
        <v>26</v>
      </c>
    </row>
    <row r="120" spans="1:6" x14ac:dyDescent="0.25">
      <c r="A120" t="s">
        <v>2543</v>
      </c>
      <c r="B120" s="75">
        <v>1481690</v>
      </c>
      <c r="C120" s="75">
        <v>408</v>
      </c>
      <c r="D120" s="75">
        <v>336</v>
      </c>
      <c r="E120" s="74">
        <v>0.82352941176470595</v>
      </c>
      <c r="F120" s="75">
        <v>72</v>
      </c>
    </row>
    <row r="121" spans="1:6" x14ac:dyDescent="0.25">
      <c r="A121" t="s">
        <v>2510</v>
      </c>
      <c r="B121" s="75">
        <v>3851497</v>
      </c>
      <c r="C121" s="75">
        <v>182</v>
      </c>
      <c r="D121" s="75">
        <v>149</v>
      </c>
      <c r="E121" s="74">
        <v>0.81868131868131899</v>
      </c>
      <c r="F121" s="75">
        <v>33</v>
      </c>
    </row>
    <row r="122" spans="1:6" x14ac:dyDescent="0.25">
      <c r="A122" t="s">
        <v>2254</v>
      </c>
      <c r="B122" s="75">
        <v>1081012</v>
      </c>
      <c r="C122" s="75">
        <v>419</v>
      </c>
      <c r="D122" s="75">
        <v>315</v>
      </c>
      <c r="E122" s="74">
        <v>0.75178997613365195</v>
      </c>
      <c r="F122" s="75">
        <v>104</v>
      </c>
    </row>
    <row r="123" spans="1:6" x14ac:dyDescent="0.25">
      <c r="A123" t="s">
        <v>2564</v>
      </c>
      <c r="B123" s="75">
        <v>592737</v>
      </c>
      <c r="C123" s="75">
        <v>57</v>
      </c>
      <c r="D123" s="75">
        <v>53</v>
      </c>
      <c r="E123" s="74">
        <v>0.929824561403509</v>
      </c>
      <c r="F123" s="75">
        <v>4</v>
      </c>
    </row>
    <row r="124" spans="1:6" x14ac:dyDescent="0.25">
      <c r="A124" t="s">
        <v>2383</v>
      </c>
      <c r="B124" s="75">
        <v>3625139</v>
      </c>
      <c r="C124" s="75">
        <v>100</v>
      </c>
      <c r="D124" s="75">
        <v>68</v>
      </c>
      <c r="E124" s="74">
        <v>0.68</v>
      </c>
      <c r="F124" s="75">
        <v>32</v>
      </c>
    </row>
    <row r="125" spans="1:6" x14ac:dyDescent="0.25">
      <c r="A125" t="s">
        <v>2463</v>
      </c>
      <c r="B125" s="75">
        <v>2430670</v>
      </c>
      <c r="C125" s="75">
        <v>256</v>
      </c>
      <c r="D125" s="75">
        <v>210</v>
      </c>
      <c r="E125" s="74">
        <v>0.8203125</v>
      </c>
      <c r="F125" s="75">
        <v>46</v>
      </c>
    </row>
    <row r="126" spans="1:6" x14ac:dyDescent="0.25">
      <c r="A126" t="s">
        <v>2344</v>
      </c>
      <c r="B126" s="75">
        <v>2715917</v>
      </c>
      <c r="C126" s="75">
        <v>582</v>
      </c>
      <c r="D126" s="75">
        <v>468</v>
      </c>
      <c r="E126" s="74">
        <v>0.80412371134020599</v>
      </c>
      <c r="F126" s="75">
        <v>114</v>
      </c>
    </row>
    <row r="127" spans="1:6" x14ac:dyDescent="0.25">
      <c r="A127" t="s">
        <v>2237</v>
      </c>
      <c r="B127" s="75">
        <v>2714251</v>
      </c>
      <c r="C127" s="75">
        <v>317</v>
      </c>
      <c r="D127" s="75">
        <v>258</v>
      </c>
      <c r="E127" s="74">
        <v>0.81388012618296501</v>
      </c>
      <c r="F127" s="75">
        <v>59</v>
      </c>
    </row>
    <row r="128" spans="1:6" x14ac:dyDescent="0.25">
      <c r="A128" t="s">
        <v>2171</v>
      </c>
      <c r="B128" s="75">
        <v>2593943</v>
      </c>
      <c r="C128" s="75">
        <v>408</v>
      </c>
      <c r="D128" s="75">
        <v>350</v>
      </c>
      <c r="E128" s="74">
        <v>0.85784313725490202</v>
      </c>
      <c r="F128" s="75">
        <v>58</v>
      </c>
    </row>
    <row r="129" spans="1:6" x14ac:dyDescent="0.25">
      <c r="A129" t="s">
        <v>2420</v>
      </c>
      <c r="B129" s="75">
        <v>1542447</v>
      </c>
      <c r="C129" s="75">
        <v>238</v>
      </c>
      <c r="D129" s="75">
        <v>197</v>
      </c>
      <c r="E129" s="74">
        <v>0.82773109243697496</v>
      </c>
      <c r="F129" s="75">
        <v>41</v>
      </c>
    </row>
    <row r="130" spans="1:6" x14ac:dyDescent="0.25">
      <c r="A130" t="s">
        <v>2340</v>
      </c>
      <c r="B130" s="75">
        <v>2043289</v>
      </c>
      <c r="C130" s="75">
        <v>399</v>
      </c>
      <c r="D130" s="75">
        <v>327</v>
      </c>
      <c r="E130" s="74">
        <v>0.81954887218045103</v>
      </c>
      <c r="F130" s="75">
        <v>72</v>
      </c>
    </row>
    <row r="131" spans="1:6" x14ac:dyDescent="0.25">
      <c r="A131" t="s">
        <v>2538</v>
      </c>
      <c r="B131" s="75">
        <v>896123</v>
      </c>
      <c r="C131" s="75">
        <v>148</v>
      </c>
      <c r="D131" s="75">
        <v>122</v>
      </c>
      <c r="E131" s="74">
        <v>0.82432432432432401</v>
      </c>
      <c r="F131" s="75">
        <v>26</v>
      </c>
    </row>
    <row r="132" spans="1:6" x14ac:dyDescent="0.25">
      <c r="A132" t="s">
        <v>2408</v>
      </c>
      <c r="B132" s="75">
        <v>3851490</v>
      </c>
      <c r="C132" s="75">
        <v>250</v>
      </c>
      <c r="D132" s="75">
        <v>194</v>
      </c>
      <c r="E132" s="74">
        <v>0.77600000000000002</v>
      </c>
      <c r="F132" s="75">
        <v>56</v>
      </c>
    </row>
    <row r="133" spans="1:6" x14ac:dyDescent="0.25">
      <c r="A133" t="s">
        <v>2341</v>
      </c>
      <c r="B133" s="75">
        <v>2738761</v>
      </c>
      <c r="C133" s="75">
        <v>255</v>
      </c>
      <c r="D133" s="75">
        <v>195</v>
      </c>
      <c r="E133" s="74">
        <v>0.76470588235294101</v>
      </c>
      <c r="F133" s="75">
        <v>60</v>
      </c>
    </row>
    <row r="134" spans="1:6" x14ac:dyDescent="0.25">
      <c r="A134" t="s">
        <v>2163</v>
      </c>
      <c r="B134" s="75">
        <v>4473065</v>
      </c>
      <c r="C134" s="75">
        <v>386</v>
      </c>
      <c r="D134" s="75">
        <v>289</v>
      </c>
      <c r="E134" s="74">
        <v>0.74870466321243501</v>
      </c>
      <c r="F134" s="75">
        <v>97</v>
      </c>
    </row>
    <row r="135" spans="1:6" x14ac:dyDescent="0.25">
      <c r="A135" t="s">
        <v>2553</v>
      </c>
      <c r="B135" s="75">
        <v>2397200</v>
      </c>
      <c r="C135" s="75">
        <v>330</v>
      </c>
      <c r="D135" s="75">
        <v>253</v>
      </c>
      <c r="E135" s="74">
        <v>0.76666666666666705</v>
      </c>
      <c r="F135" s="75">
        <v>77</v>
      </c>
    </row>
    <row r="136" spans="1:6" x14ac:dyDescent="0.25">
      <c r="A136" t="s">
        <v>2255</v>
      </c>
      <c r="B136" s="75">
        <v>2802533</v>
      </c>
      <c r="C136" s="75">
        <v>615</v>
      </c>
      <c r="D136" s="75">
        <v>489</v>
      </c>
      <c r="E136" s="74">
        <v>0.79512195121951201</v>
      </c>
      <c r="F136" s="75">
        <v>126</v>
      </c>
    </row>
    <row r="137" spans="1:6" x14ac:dyDescent="0.25">
      <c r="A137" t="s">
        <v>2164</v>
      </c>
      <c r="B137" s="75">
        <v>3857602</v>
      </c>
      <c r="C137" s="75">
        <v>418</v>
      </c>
      <c r="D137" s="75">
        <v>336</v>
      </c>
      <c r="E137" s="74">
        <v>0.803827751196172</v>
      </c>
      <c r="F137" s="75">
        <v>82</v>
      </c>
    </row>
    <row r="138" spans="1:6" x14ac:dyDescent="0.25">
      <c r="A138" t="s">
        <v>2434</v>
      </c>
      <c r="B138" s="75">
        <v>3857574</v>
      </c>
      <c r="C138" s="75">
        <v>295</v>
      </c>
      <c r="D138" s="75">
        <v>245</v>
      </c>
      <c r="E138" s="74">
        <v>0.83050847457627097</v>
      </c>
      <c r="F138" s="75">
        <v>50</v>
      </c>
    </row>
    <row r="139" spans="1:6" x14ac:dyDescent="0.25">
      <c r="A139" t="s">
        <v>2464</v>
      </c>
      <c r="B139" s="75">
        <v>2843709</v>
      </c>
      <c r="C139" s="75">
        <v>326</v>
      </c>
      <c r="D139" s="75">
        <v>272</v>
      </c>
      <c r="E139" s="74">
        <v>0.83435582822085896</v>
      </c>
      <c r="F139" s="75">
        <v>54</v>
      </c>
    </row>
    <row r="140" spans="1:6" x14ac:dyDescent="0.25">
      <c r="A140" t="s">
        <v>2159</v>
      </c>
      <c r="B140" s="75">
        <v>432511</v>
      </c>
      <c r="C140" s="75">
        <v>244</v>
      </c>
      <c r="D140" s="75">
        <v>172</v>
      </c>
      <c r="E140" s="74">
        <v>0.70491803278688503</v>
      </c>
      <c r="F140" s="75">
        <v>72</v>
      </c>
    </row>
    <row r="141" spans="1:6" x14ac:dyDescent="0.25">
      <c r="A141" t="s">
        <v>2353</v>
      </c>
      <c r="B141" s="75">
        <v>4473042</v>
      </c>
      <c r="C141" s="75">
        <v>399</v>
      </c>
      <c r="D141" s="75">
        <v>319</v>
      </c>
      <c r="E141" s="74">
        <v>0.79949874686716804</v>
      </c>
      <c r="F141" s="75">
        <v>80</v>
      </c>
    </row>
    <row r="142" spans="1:6" x14ac:dyDescent="0.25">
      <c r="A142" t="s">
        <v>2492</v>
      </c>
      <c r="B142" s="75">
        <v>4473082</v>
      </c>
      <c r="C142" s="75">
        <v>98</v>
      </c>
      <c r="D142" s="75">
        <v>69</v>
      </c>
      <c r="E142" s="74">
        <v>0.70408163265306101</v>
      </c>
      <c r="F142" s="75">
        <v>29</v>
      </c>
    </row>
    <row r="143" spans="1:6" x14ac:dyDescent="0.25">
      <c r="A143" t="s">
        <v>2282</v>
      </c>
      <c r="B143" s="75">
        <v>3138551</v>
      </c>
      <c r="C143" s="75">
        <v>509</v>
      </c>
      <c r="D143" s="75">
        <v>429</v>
      </c>
      <c r="E143" s="74">
        <v>0.84282907662082496</v>
      </c>
      <c r="F143" s="75">
        <v>80</v>
      </c>
    </row>
    <row r="144" spans="1:6" x14ac:dyDescent="0.25">
      <c r="A144" t="s">
        <v>2435</v>
      </c>
      <c r="B144" s="75">
        <v>573348</v>
      </c>
      <c r="C144" s="75">
        <v>266</v>
      </c>
      <c r="D144" s="75">
        <v>227</v>
      </c>
      <c r="E144" s="74">
        <v>0.85338345864661702</v>
      </c>
      <c r="F144" s="75">
        <v>39</v>
      </c>
    </row>
    <row r="145" spans="1:6" x14ac:dyDescent="0.25">
      <c r="A145" t="s">
        <v>2401</v>
      </c>
      <c r="B145" s="75">
        <v>3523461</v>
      </c>
      <c r="C145" s="75">
        <v>466</v>
      </c>
      <c r="D145" s="75">
        <v>373</v>
      </c>
      <c r="E145" s="74">
        <v>0.80042918454935597</v>
      </c>
      <c r="F145" s="75">
        <v>93</v>
      </c>
    </row>
    <row r="146" spans="1:6" x14ac:dyDescent="0.25">
      <c r="A146" t="s">
        <v>2390</v>
      </c>
      <c r="B146" s="75">
        <v>2043582</v>
      </c>
      <c r="C146" s="75">
        <v>458</v>
      </c>
      <c r="D146" s="75">
        <v>395</v>
      </c>
      <c r="E146" s="74">
        <v>0.86244541484716197</v>
      </c>
      <c r="F146" s="75">
        <v>63</v>
      </c>
    </row>
    <row r="147" spans="1:6" x14ac:dyDescent="0.25">
      <c r="A147" t="s">
        <v>2442</v>
      </c>
      <c r="B147" s="75">
        <v>1117110</v>
      </c>
      <c r="C147" s="75">
        <v>343</v>
      </c>
      <c r="D147" s="75">
        <v>284</v>
      </c>
      <c r="E147" s="74">
        <v>0.82798833819242001</v>
      </c>
      <c r="F147" s="75">
        <v>59</v>
      </c>
    </row>
    <row r="148" spans="1:6" x14ac:dyDescent="0.25">
      <c r="A148" t="s">
        <v>2205</v>
      </c>
      <c r="B148" s="75">
        <v>4473129</v>
      </c>
      <c r="C148" s="75">
        <v>413</v>
      </c>
      <c r="D148" s="75">
        <v>318</v>
      </c>
      <c r="E148" s="74">
        <v>0.76997578692493995</v>
      </c>
      <c r="F148" s="75">
        <v>95</v>
      </c>
    </row>
    <row r="149" spans="1:6" x14ac:dyDescent="0.25">
      <c r="A149" t="s">
        <v>2484</v>
      </c>
      <c r="B149" s="75">
        <v>4035895</v>
      </c>
      <c r="C149" s="75">
        <v>382</v>
      </c>
      <c r="D149" s="75">
        <v>315</v>
      </c>
      <c r="E149" s="74">
        <v>0.82460732984293195</v>
      </c>
      <c r="F149" s="75">
        <v>67</v>
      </c>
    </row>
    <row r="150" spans="1:6" x14ac:dyDescent="0.25">
      <c r="A150" t="s">
        <v>2465</v>
      </c>
      <c r="B150" s="75">
        <v>3419100</v>
      </c>
      <c r="C150" s="75">
        <v>258</v>
      </c>
      <c r="D150" s="75">
        <v>211</v>
      </c>
      <c r="E150" s="74">
        <v>0.81782945736434098</v>
      </c>
      <c r="F150" s="75">
        <v>47</v>
      </c>
    </row>
    <row r="151" spans="1:6" x14ac:dyDescent="0.25">
      <c r="A151" t="s">
        <v>2315</v>
      </c>
      <c r="B151" s="75">
        <v>3118395</v>
      </c>
      <c r="C151" s="75">
        <v>534</v>
      </c>
      <c r="D151" s="75">
        <v>426</v>
      </c>
      <c r="E151" s="74">
        <v>0.797752808988764</v>
      </c>
      <c r="F151" s="75">
        <v>108</v>
      </c>
    </row>
    <row r="152" spans="1:6" x14ac:dyDescent="0.25">
      <c r="A152" t="s">
        <v>3059</v>
      </c>
      <c r="B152" s="75">
        <v>1601680</v>
      </c>
      <c r="C152" s="75">
        <v>343</v>
      </c>
      <c r="D152" s="75">
        <v>278</v>
      </c>
      <c r="E152" s="74">
        <v>0.81049562682215703</v>
      </c>
      <c r="F152" s="75">
        <v>65</v>
      </c>
    </row>
    <row r="153" spans="1:6" x14ac:dyDescent="0.25">
      <c r="A153" t="s">
        <v>2316</v>
      </c>
      <c r="B153" s="75">
        <v>2746250</v>
      </c>
      <c r="C153" s="75">
        <v>428</v>
      </c>
      <c r="D153" s="75">
        <v>359</v>
      </c>
      <c r="E153" s="74">
        <v>0.83878504672897203</v>
      </c>
      <c r="F153" s="75">
        <v>69</v>
      </c>
    </row>
    <row r="154" spans="1:6" x14ac:dyDescent="0.25">
      <c r="A154" t="s">
        <v>2182</v>
      </c>
      <c r="B154" s="75">
        <v>4101071</v>
      </c>
      <c r="C154" s="75">
        <v>491</v>
      </c>
      <c r="D154" s="75">
        <v>408</v>
      </c>
      <c r="E154" s="74">
        <v>0.83095723014256595</v>
      </c>
      <c r="F154" s="75">
        <v>83</v>
      </c>
    </row>
    <row r="155" spans="1:6" x14ac:dyDescent="0.25">
      <c r="A155" t="s">
        <v>2258</v>
      </c>
      <c r="B155" s="75">
        <v>1192542</v>
      </c>
      <c r="C155" s="75">
        <v>394</v>
      </c>
      <c r="D155" s="75">
        <v>321</v>
      </c>
      <c r="E155" s="74">
        <v>0.81472081218274095</v>
      </c>
      <c r="F155" s="75">
        <v>73</v>
      </c>
    </row>
    <row r="156" spans="1:6" x14ac:dyDescent="0.25">
      <c r="A156" t="s">
        <v>2165</v>
      </c>
      <c r="B156" s="75">
        <v>1278066</v>
      </c>
      <c r="C156" s="75">
        <v>500</v>
      </c>
      <c r="D156" s="75">
        <v>408</v>
      </c>
      <c r="E156" s="74">
        <v>0.81599999999999995</v>
      </c>
      <c r="F156" s="75">
        <v>92</v>
      </c>
    </row>
    <row r="157" spans="1:6" x14ac:dyDescent="0.25">
      <c r="A157" t="s">
        <v>2443</v>
      </c>
      <c r="B157" s="75">
        <v>3903554</v>
      </c>
      <c r="C157" s="75">
        <v>138</v>
      </c>
      <c r="D157" s="75">
        <v>108</v>
      </c>
      <c r="E157" s="74">
        <v>0.78260869565217395</v>
      </c>
      <c r="F157" s="75">
        <v>30</v>
      </c>
    </row>
    <row r="158" spans="1:6" x14ac:dyDescent="0.25">
      <c r="A158" t="s">
        <v>2526</v>
      </c>
      <c r="B158" s="75">
        <v>719781</v>
      </c>
      <c r="C158" s="75">
        <v>125</v>
      </c>
      <c r="D158" s="75">
        <v>103</v>
      </c>
      <c r="E158" s="74">
        <v>0.82399999999999995</v>
      </c>
      <c r="F158" s="75">
        <v>22</v>
      </c>
    </row>
    <row r="159" spans="1:6" x14ac:dyDescent="0.25">
      <c r="A159" t="s">
        <v>2444</v>
      </c>
      <c r="B159" s="75">
        <v>2828842</v>
      </c>
      <c r="C159" s="75">
        <v>206</v>
      </c>
      <c r="D159" s="75">
        <v>165</v>
      </c>
      <c r="E159" s="74">
        <v>0.80097087378640797</v>
      </c>
      <c r="F159" s="75">
        <v>41</v>
      </c>
    </row>
    <row r="160" spans="1:6" x14ac:dyDescent="0.25">
      <c r="A160" t="s">
        <v>2290</v>
      </c>
      <c r="B160" s="75">
        <v>3903503</v>
      </c>
      <c r="C160" s="75">
        <v>295</v>
      </c>
      <c r="D160" s="75">
        <v>251</v>
      </c>
      <c r="E160" s="74">
        <v>0.850847457627119</v>
      </c>
      <c r="F160" s="75">
        <v>44</v>
      </c>
    </row>
    <row r="161" spans="1:6" x14ac:dyDescent="0.25">
      <c r="A161" t="s">
        <v>2548</v>
      </c>
      <c r="B161" s="75">
        <v>2396945</v>
      </c>
      <c r="C161" s="75">
        <v>39</v>
      </c>
      <c r="D161" s="75">
        <v>25</v>
      </c>
      <c r="E161" s="74">
        <v>0.64102564102564097</v>
      </c>
      <c r="F161" s="75">
        <v>14</v>
      </c>
    </row>
    <row r="162" spans="1:6" x14ac:dyDescent="0.25">
      <c r="A162" t="s">
        <v>2218</v>
      </c>
      <c r="B162" s="75">
        <v>3119780</v>
      </c>
      <c r="C162" s="75">
        <v>372</v>
      </c>
      <c r="D162" s="75">
        <v>297</v>
      </c>
      <c r="E162" s="74">
        <v>0.79838709677419395</v>
      </c>
      <c r="F162" s="75">
        <v>75</v>
      </c>
    </row>
    <row r="163" spans="1:6" x14ac:dyDescent="0.25">
      <c r="A163" t="s">
        <v>2449</v>
      </c>
      <c r="B163" s="75">
        <v>1631467</v>
      </c>
      <c r="C163" s="75">
        <v>179</v>
      </c>
      <c r="D163" s="75">
        <v>155</v>
      </c>
      <c r="E163" s="74">
        <v>0.86592178770949702</v>
      </c>
      <c r="F163" s="75">
        <v>24</v>
      </c>
    </row>
    <row r="164" spans="1:6" x14ac:dyDescent="0.25">
      <c r="A164" t="s">
        <v>2558</v>
      </c>
      <c r="B164" s="75">
        <v>550981</v>
      </c>
      <c r="C164" s="75">
        <v>112</v>
      </c>
      <c r="D164" s="75">
        <v>95</v>
      </c>
      <c r="E164" s="74">
        <v>0.84821428571428603</v>
      </c>
      <c r="F164" s="75">
        <v>17</v>
      </c>
    </row>
    <row r="165" spans="1:6" x14ac:dyDescent="0.25">
      <c r="A165" t="s">
        <v>2305</v>
      </c>
      <c r="B165" s="75">
        <v>3525863</v>
      </c>
      <c r="C165" s="75">
        <v>473</v>
      </c>
      <c r="D165" s="75">
        <v>379</v>
      </c>
      <c r="E165" s="74">
        <v>0.80126849894291796</v>
      </c>
      <c r="F165" s="75">
        <v>94</v>
      </c>
    </row>
    <row r="166" spans="1:6" x14ac:dyDescent="0.25">
      <c r="A166" t="s">
        <v>2277</v>
      </c>
      <c r="B166" s="75">
        <v>4475998</v>
      </c>
      <c r="C166" s="75">
        <v>415</v>
      </c>
      <c r="D166" s="75">
        <v>338</v>
      </c>
      <c r="E166" s="74">
        <v>0.81445783132530103</v>
      </c>
      <c r="F166" s="75">
        <v>77</v>
      </c>
    </row>
    <row r="167" spans="1:6" x14ac:dyDescent="0.25">
      <c r="A167" t="s">
        <v>2244</v>
      </c>
      <c r="B167" s="75">
        <v>2366693</v>
      </c>
      <c r="C167" s="75">
        <v>425</v>
      </c>
      <c r="D167" s="75">
        <v>348</v>
      </c>
      <c r="E167" s="74">
        <v>0.81882352941176495</v>
      </c>
      <c r="F167" s="75">
        <v>77</v>
      </c>
    </row>
    <row r="168" spans="1:6" x14ac:dyDescent="0.25">
      <c r="A168" t="s">
        <v>2345</v>
      </c>
      <c r="B168" s="75">
        <v>1467806</v>
      </c>
      <c r="C168" s="75">
        <v>435</v>
      </c>
      <c r="D168" s="75">
        <v>336</v>
      </c>
      <c r="E168" s="74">
        <v>0.77241379310344804</v>
      </c>
      <c r="F168" s="75">
        <v>99</v>
      </c>
    </row>
    <row r="169" spans="1:6" x14ac:dyDescent="0.25">
      <c r="A169" t="s">
        <v>2288</v>
      </c>
      <c r="B169" s="75">
        <v>4490948</v>
      </c>
      <c r="C169" s="75">
        <v>310</v>
      </c>
      <c r="D169" s="75">
        <v>240</v>
      </c>
      <c r="E169" s="74">
        <v>0.77419354838709697</v>
      </c>
      <c r="F169" s="75">
        <v>70</v>
      </c>
    </row>
    <row r="170" spans="1:6" x14ac:dyDescent="0.25">
      <c r="A170" t="s">
        <v>2212</v>
      </c>
      <c r="B170" s="75">
        <v>1793266</v>
      </c>
      <c r="C170" s="75">
        <v>406</v>
      </c>
      <c r="D170" s="75">
        <v>330</v>
      </c>
      <c r="E170" s="74">
        <v>0.81280788177339902</v>
      </c>
      <c r="F170" s="75">
        <v>76</v>
      </c>
    </row>
    <row r="171" spans="1:6" x14ac:dyDescent="0.25">
      <c r="A171" t="s">
        <v>2300</v>
      </c>
      <c r="B171" s="75">
        <v>3526293</v>
      </c>
      <c r="C171" s="75">
        <v>236</v>
      </c>
      <c r="D171" s="75">
        <v>206</v>
      </c>
      <c r="E171" s="74">
        <v>0.87288135593220295</v>
      </c>
      <c r="F171" s="75">
        <v>30</v>
      </c>
    </row>
    <row r="172" spans="1:6" x14ac:dyDescent="0.25">
      <c r="A172" t="s">
        <v>2238</v>
      </c>
      <c r="B172" s="75">
        <v>2811291</v>
      </c>
      <c r="C172" s="75">
        <v>832</v>
      </c>
      <c r="D172" s="75">
        <v>710</v>
      </c>
      <c r="E172" s="74">
        <v>0.85336538461538503</v>
      </c>
      <c r="F172" s="75">
        <v>122</v>
      </c>
    </row>
    <row r="173" spans="1:6" x14ac:dyDescent="0.25">
      <c r="A173" t="s">
        <v>2394</v>
      </c>
      <c r="B173" s="75">
        <v>4473094</v>
      </c>
      <c r="C173" s="75">
        <v>314</v>
      </c>
      <c r="D173" s="75">
        <v>195</v>
      </c>
      <c r="E173" s="74">
        <v>0.62101910828025497</v>
      </c>
      <c r="F173" s="75">
        <v>119</v>
      </c>
    </row>
    <row r="174" spans="1:6" x14ac:dyDescent="0.25">
      <c r="A174" t="s">
        <v>2493</v>
      </c>
      <c r="B174" s="75">
        <v>1919828</v>
      </c>
      <c r="C174" s="75">
        <v>354</v>
      </c>
      <c r="D174" s="75">
        <v>296</v>
      </c>
      <c r="E174" s="74">
        <v>0.83615819209039499</v>
      </c>
      <c r="F174" s="75">
        <v>58</v>
      </c>
    </row>
    <row r="175" spans="1:6" x14ac:dyDescent="0.25">
      <c r="A175" t="s">
        <v>2312</v>
      </c>
      <c r="B175" s="75">
        <v>4101058</v>
      </c>
      <c r="C175" s="75">
        <v>444</v>
      </c>
      <c r="D175" s="75">
        <v>375</v>
      </c>
      <c r="E175" s="74">
        <v>0.84459459459459496</v>
      </c>
      <c r="F175" s="75">
        <v>69</v>
      </c>
    </row>
    <row r="176" spans="1:6" x14ac:dyDescent="0.25">
      <c r="A176" t="s">
        <v>2421</v>
      </c>
      <c r="B176" s="75">
        <v>2294732</v>
      </c>
      <c r="C176" s="75">
        <v>461</v>
      </c>
      <c r="D176" s="75">
        <v>388</v>
      </c>
      <c r="E176" s="74">
        <v>0.84164859002169201</v>
      </c>
      <c r="F176" s="75">
        <v>73</v>
      </c>
    </row>
    <row r="177" spans="1:6" x14ac:dyDescent="0.25">
      <c r="A177" t="s">
        <v>2346</v>
      </c>
      <c r="B177" s="75">
        <v>4476015</v>
      </c>
      <c r="C177" s="75">
        <v>294</v>
      </c>
      <c r="D177" s="75">
        <v>245</v>
      </c>
      <c r="E177" s="74">
        <v>0.83333333333333304</v>
      </c>
      <c r="F177" s="75">
        <v>49</v>
      </c>
    </row>
    <row r="178" spans="1:6" x14ac:dyDescent="0.25">
      <c r="A178" t="s">
        <v>2544</v>
      </c>
      <c r="B178" s="75">
        <v>1358563</v>
      </c>
      <c r="C178" s="75">
        <v>187</v>
      </c>
      <c r="D178" s="75">
        <v>151</v>
      </c>
      <c r="E178" s="74">
        <v>0.80748663101604301</v>
      </c>
      <c r="F178" s="75">
        <v>36</v>
      </c>
    </row>
    <row r="179" spans="1:6" x14ac:dyDescent="0.25">
      <c r="A179" t="s">
        <v>2494</v>
      </c>
      <c r="B179" s="75">
        <v>2395764</v>
      </c>
      <c r="C179" s="75">
        <v>190</v>
      </c>
      <c r="D179" s="75">
        <v>142</v>
      </c>
      <c r="E179" s="74">
        <v>0.74736842105263201</v>
      </c>
      <c r="F179" s="75">
        <v>48</v>
      </c>
    </row>
    <row r="180" spans="1:6" x14ac:dyDescent="0.25">
      <c r="A180" t="s">
        <v>2466</v>
      </c>
      <c r="B180" s="75">
        <v>1847111</v>
      </c>
      <c r="C180" s="75">
        <v>200</v>
      </c>
      <c r="D180" s="75">
        <v>159</v>
      </c>
      <c r="E180" s="74">
        <v>0.79500000000000004</v>
      </c>
      <c r="F180" s="75">
        <v>41</v>
      </c>
    </row>
    <row r="181" spans="1:6" x14ac:dyDescent="0.25">
      <c r="A181" t="s">
        <v>3060</v>
      </c>
      <c r="B181" s="75">
        <v>2018980</v>
      </c>
      <c r="C181" s="75">
        <v>281</v>
      </c>
      <c r="D181" s="75">
        <v>225</v>
      </c>
      <c r="E181" s="74">
        <v>0.80071174377224197</v>
      </c>
      <c r="F181" s="75">
        <v>56</v>
      </c>
    </row>
    <row r="182" spans="1:6" x14ac:dyDescent="0.25">
      <c r="A182" t="s">
        <v>2154</v>
      </c>
      <c r="B182" s="75">
        <v>3523536</v>
      </c>
      <c r="C182" s="75">
        <v>543</v>
      </c>
      <c r="D182" s="75">
        <v>406</v>
      </c>
      <c r="E182" s="74">
        <v>0.74769797421731099</v>
      </c>
      <c r="F182" s="75">
        <v>137</v>
      </c>
    </row>
    <row r="183" spans="1:6" x14ac:dyDescent="0.25">
      <c r="A183" t="s">
        <v>2189</v>
      </c>
      <c r="B183" s="75">
        <v>3851784</v>
      </c>
      <c r="C183" s="75">
        <v>473</v>
      </c>
      <c r="D183" s="75">
        <v>395</v>
      </c>
      <c r="E183" s="74">
        <v>0.83509513742071895</v>
      </c>
      <c r="F183" s="75">
        <v>78</v>
      </c>
    </row>
    <row r="184" spans="1:6" x14ac:dyDescent="0.25">
      <c r="A184" t="s">
        <v>2219</v>
      </c>
      <c r="B184" s="75">
        <v>4035914</v>
      </c>
      <c r="C184" s="75">
        <v>499</v>
      </c>
      <c r="D184" s="75">
        <v>424</v>
      </c>
      <c r="E184" s="74">
        <v>0.84969939879759504</v>
      </c>
      <c r="F184" s="75">
        <v>75</v>
      </c>
    </row>
    <row r="185" spans="1:6" x14ac:dyDescent="0.25">
      <c r="A185" t="s">
        <v>2518</v>
      </c>
      <c r="B185" s="75">
        <v>2592139</v>
      </c>
      <c r="C185" s="75">
        <v>427</v>
      </c>
      <c r="D185" s="75">
        <v>372</v>
      </c>
      <c r="E185" s="74">
        <v>0.871194379391101</v>
      </c>
      <c r="F185" s="75">
        <v>55</v>
      </c>
    </row>
    <row r="186" spans="1:6" x14ac:dyDescent="0.25">
      <c r="A186" t="s">
        <v>2501</v>
      </c>
      <c r="B186" s="75">
        <v>2200768</v>
      </c>
      <c r="C186" s="75">
        <v>381</v>
      </c>
      <c r="D186" s="75">
        <v>323</v>
      </c>
      <c r="E186" s="74">
        <v>0.84776902887139105</v>
      </c>
      <c r="F186" s="75">
        <v>58</v>
      </c>
    </row>
    <row r="187" spans="1:6" x14ac:dyDescent="0.25">
      <c r="A187" t="s">
        <v>2293</v>
      </c>
      <c r="B187" s="75">
        <v>3333530</v>
      </c>
      <c r="C187" s="75">
        <v>434</v>
      </c>
      <c r="D187" s="75">
        <v>331</v>
      </c>
      <c r="E187" s="74">
        <v>0.76267281105990803</v>
      </c>
      <c r="F187" s="75">
        <v>103</v>
      </c>
    </row>
    <row r="188" spans="1:6" x14ac:dyDescent="0.25">
      <c r="A188" t="s">
        <v>2354</v>
      </c>
      <c r="B188" s="75">
        <v>4035893</v>
      </c>
      <c r="C188" s="75">
        <v>326</v>
      </c>
      <c r="D188" s="75">
        <v>277</v>
      </c>
      <c r="E188" s="74">
        <v>0.84969325153374198</v>
      </c>
      <c r="F188" s="75">
        <v>49</v>
      </c>
    </row>
    <row r="189" spans="1:6" x14ac:dyDescent="0.25">
      <c r="A189" t="s">
        <v>2183</v>
      </c>
      <c r="B189" s="75">
        <v>3417590</v>
      </c>
      <c r="C189" s="75">
        <v>491</v>
      </c>
      <c r="D189" s="75">
        <v>388</v>
      </c>
      <c r="E189" s="74">
        <v>0.79022403258655805</v>
      </c>
      <c r="F189" s="75">
        <v>103</v>
      </c>
    </row>
    <row r="190" spans="1:6" x14ac:dyDescent="0.25">
      <c r="A190" t="s">
        <v>2450</v>
      </c>
      <c r="B190" s="75">
        <v>2715890</v>
      </c>
      <c r="C190" s="75">
        <v>268</v>
      </c>
      <c r="D190" s="75">
        <v>207</v>
      </c>
      <c r="E190" s="74">
        <v>0.77238805970149205</v>
      </c>
      <c r="F190" s="75">
        <v>61</v>
      </c>
    </row>
    <row r="191" spans="1:6" x14ac:dyDescent="0.25">
      <c r="A191" t="s">
        <v>2317</v>
      </c>
      <c r="B191" s="75">
        <v>2590270</v>
      </c>
      <c r="C191" s="75">
        <v>497</v>
      </c>
      <c r="D191" s="75">
        <v>409</v>
      </c>
      <c r="E191" s="74">
        <v>0.822937625754527</v>
      </c>
      <c r="F191" s="75">
        <v>88</v>
      </c>
    </row>
    <row r="192" spans="1:6" x14ac:dyDescent="0.25">
      <c r="A192" t="s">
        <v>2410</v>
      </c>
      <c r="B192" s="75">
        <v>3138469</v>
      </c>
      <c r="C192" s="75">
        <v>144</v>
      </c>
      <c r="D192" s="75">
        <v>115</v>
      </c>
      <c r="E192" s="74">
        <v>0.79861111111111105</v>
      </c>
      <c r="F192" s="75">
        <v>29</v>
      </c>
    </row>
    <row r="193" spans="1:6" x14ac:dyDescent="0.25">
      <c r="A193" t="s">
        <v>2166</v>
      </c>
      <c r="B193" s="75">
        <v>1625618</v>
      </c>
      <c r="C193" s="75">
        <v>431</v>
      </c>
      <c r="D193" s="75">
        <v>331</v>
      </c>
      <c r="E193" s="74">
        <v>0.76798143851508105</v>
      </c>
      <c r="F193" s="75">
        <v>100</v>
      </c>
    </row>
    <row r="194" spans="1:6" x14ac:dyDescent="0.25">
      <c r="A194" t="s">
        <v>2519</v>
      </c>
      <c r="B194" s="75">
        <v>2453731</v>
      </c>
      <c r="C194" s="75">
        <v>302</v>
      </c>
      <c r="D194" s="75">
        <v>264</v>
      </c>
      <c r="E194" s="74">
        <v>0.87417218543046404</v>
      </c>
      <c r="F194" s="75">
        <v>38</v>
      </c>
    </row>
    <row r="195" spans="1:6" x14ac:dyDescent="0.25">
      <c r="A195" t="s">
        <v>2276</v>
      </c>
      <c r="B195" s="75">
        <v>1168805</v>
      </c>
      <c r="C195" s="75">
        <v>633</v>
      </c>
      <c r="D195" s="75">
        <v>526</v>
      </c>
      <c r="E195" s="74">
        <v>0.83096366508688801</v>
      </c>
      <c r="F195" s="75">
        <v>107</v>
      </c>
    </row>
    <row r="196" spans="1:6" x14ac:dyDescent="0.25">
      <c r="A196" t="s">
        <v>2152</v>
      </c>
      <c r="B196" s="75">
        <v>3888255</v>
      </c>
      <c r="C196" s="75">
        <v>482</v>
      </c>
      <c r="D196" s="75">
        <v>348</v>
      </c>
      <c r="E196" s="74">
        <v>0.72199170124481304</v>
      </c>
      <c r="F196" s="75">
        <v>134</v>
      </c>
    </row>
    <row r="197" spans="1:6" x14ac:dyDescent="0.25">
      <c r="A197" t="s">
        <v>2559</v>
      </c>
      <c r="B197" s="75">
        <v>3523465</v>
      </c>
      <c r="C197" s="75">
        <v>151</v>
      </c>
      <c r="D197" s="75">
        <v>129</v>
      </c>
      <c r="E197" s="74">
        <v>0.85430463576158899</v>
      </c>
      <c r="F197" s="75">
        <v>22</v>
      </c>
    </row>
    <row r="198" spans="1:6" x14ac:dyDescent="0.25">
      <c r="A198" t="s">
        <v>2511</v>
      </c>
      <c r="B198" s="75">
        <v>2366715</v>
      </c>
      <c r="C198" s="75">
        <v>237</v>
      </c>
      <c r="D198" s="75">
        <v>186</v>
      </c>
      <c r="E198" s="74">
        <v>0.784810126582278</v>
      </c>
      <c r="F198" s="75">
        <v>51</v>
      </c>
    </row>
    <row r="199" spans="1:6" x14ac:dyDescent="0.25">
      <c r="A199" t="s">
        <v>2476</v>
      </c>
      <c r="B199" s="75">
        <v>1423026</v>
      </c>
      <c r="C199" s="75">
        <v>302</v>
      </c>
      <c r="D199" s="75">
        <v>228</v>
      </c>
      <c r="E199" s="74">
        <v>0.75496688741721896</v>
      </c>
      <c r="F199" s="75">
        <v>74</v>
      </c>
    </row>
    <row r="200" spans="1:6" x14ac:dyDescent="0.25">
      <c r="A200" t="s">
        <v>2530</v>
      </c>
      <c r="B200" s="75">
        <v>3138536</v>
      </c>
      <c r="C200" s="75">
        <v>169</v>
      </c>
      <c r="D200" s="75">
        <v>127</v>
      </c>
      <c r="E200" s="74">
        <v>0.75147928994082802</v>
      </c>
      <c r="F200" s="75">
        <v>42</v>
      </c>
    </row>
    <row r="201" spans="1:6" x14ac:dyDescent="0.25">
      <c r="A201" t="s">
        <v>2391</v>
      </c>
      <c r="B201" s="75">
        <v>3119991</v>
      </c>
      <c r="C201" s="75">
        <v>461</v>
      </c>
      <c r="D201" s="75">
        <v>376</v>
      </c>
      <c r="E201" s="74">
        <v>0.81561822125813399</v>
      </c>
      <c r="F201" s="75">
        <v>85</v>
      </c>
    </row>
    <row r="202" spans="1:6" x14ac:dyDescent="0.25">
      <c r="A202" t="s">
        <v>2208</v>
      </c>
      <c r="B202" s="75">
        <v>4101034</v>
      </c>
      <c r="C202" s="75">
        <v>228</v>
      </c>
      <c r="D202" s="75">
        <v>195</v>
      </c>
      <c r="E202" s="74">
        <v>0.85526315789473695</v>
      </c>
      <c r="F202" s="75">
        <v>33</v>
      </c>
    </row>
    <row r="203" spans="1:6" x14ac:dyDescent="0.25">
      <c r="A203" t="s">
        <v>2367</v>
      </c>
      <c r="B203" s="75">
        <v>3419094</v>
      </c>
      <c r="C203" s="75">
        <v>525</v>
      </c>
      <c r="D203" s="75">
        <v>453</v>
      </c>
      <c r="E203" s="74">
        <v>0.86285714285714299</v>
      </c>
      <c r="F203" s="75">
        <v>72</v>
      </c>
    </row>
    <row r="204" spans="1:6" x14ac:dyDescent="0.25">
      <c r="A204" t="s">
        <v>2384</v>
      </c>
      <c r="B204" s="75">
        <v>2398456</v>
      </c>
      <c r="C204" s="75">
        <v>92</v>
      </c>
      <c r="D204" s="75">
        <v>75</v>
      </c>
      <c r="E204" s="74">
        <v>0.815217391304348</v>
      </c>
      <c r="F204" s="75">
        <v>17</v>
      </c>
    </row>
    <row r="205" spans="1:6" x14ac:dyDescent="0.25">
      <c r="A205" t="s">
        <v>2196</v>
      </c>
      <c r="B205" s="75">
        <v>3888258</v>
      </c>
      <c r="C205" s="75">
        <v>406</v>
      </c>
      <c r="D205" s="75">
        <v>313</v>
      </c>
      <c r="E205" s="74">
        <v>0.77093596059113301</v>
      </c>
      <c r="F205" s="75">
        <v>93</v>
      </c>
    </row>
    <row r="206" spans="1:6" x14ac:dyDescent="0.25">
      <c r="A206" t="s">
        <v>2539</v>
      </c>
      <c r="B206" s="75">
        <v>2445604</v>
      </c>
      <c r="C206" s="75">
        <v>562</v>
      </c>
      <c r="D206" s="75">
        <v>451</v>
      </c>
      <c r="E206" s="74">
        <v>0.802491103202847</v>
      </c>
      <c r="F206" s="75">
        <v>111</v>
      </c>
    </row>
    <row r="207" spans="1:6" x14ac:dyDescent="0.25">
      <c r="A207" t="s">
        <v>2318</v>
      </c>
      <c r="B207" s="75">
        <v>1846986</v>
      </c>
      <c r="C207" s="75">
        <v>296</v>
      </c>
      <c r="D207" s="75">
        <v>245</v>
      </c>
      <c r="E207" s="74">
        <v>0.82770270270270296</v>
      </c>
      <c r="F207" s="75">
        <v>51</v>
      </c>
    </row>
    <row r="208" spans="1:6" x14ac:dyDescent="0.25">
      <c r="A208" t="s">
        <v>2467</v>
      </c>
      <c r="B208" s="75">
        <v>1590752</v>
      </c>
      <c r="C208" s="75">
        <v>642</v>
      </c>
      <c r="D208" s="75">
        <v>523</v>
      </c>
      <c r="E208" s="74">
        <v>0.81464174454828697</v>
      </c>
      <c r="F208" s="75">
        <v>119</v>
      </c>
    </row>
    <row r="209" spans="1:6" x14ac:dyDescent="0.25">
      <c r="A209" t="s">
        <v>2202</v>
      </c>
      <c r="B209" s="75">
        <v>4035958</v>
      </c>
      <c r="C209" s="75">
        <v>634</v>
      </c>
      <c r="D209" s="75">
        <v>480</v>
      </c>
      <c r="E209" s="74">
        <v>0.75709779179810699</v>
      </c>
      <c r="F209" s="75">
        <v>154</v>
      </c>
    </row>
    <row r="210" spans="1:6" x14ac:dyDescent="0.25">
      <c r="A210" t="s">
        <v>2436</v>
      </c>
      <c r="B210" s="75">
        <v>491085</v>
      </c>
      <c r="C210" s="75">
        <v>213</v>
      </c>
      <c r="D210" s="75">
        <v>182</v>
      </c>
      <c r="E210" s="74">
        <v>0.85446009389671396</v>
      </c>
      <c r="F210" s="75">
        <v>31</v>
      </c>
    </row>
    <row r="211" spans="1:6" x14ac:dyDescent="0.25">
      <c r="A211" t="s">
        <v>2451</v>
      </c>
      <c r="B211" s="75">
        <v>1990108</v>
      </c>
      <c r="C211" s="75">
        <v>326</v>
      </c>
      <c r="D211" s="75">
        <v>262</v>
      </c>
      <c r="E211" s="74">
        <v>0.80368098159509205</v>
      </c>
      <c r="F211" s="75">
        <v>64</v>
      </c>
    </row>
    <row r="212" spans="1:6" x14ac:dyDescent="0.25">
      <c r="A212" t="s">
        <v>2560</v>
      </c>
      <c r="B212" s="75">
        <v>2803852</v>
      </c>
      <c r="C212" s="75">
        <v>117</v>
      </c>
      <c r="D212" s="75">
        <v>102</v>
      </c>
      <c r="E212" s="74">
        <v>0.87179487179487203</v>
      </c>
      <c r="F212" s="75">
        <v>15</v>
      </c>
    </row>
    <row r="213" spans="1:6" x14ac:dyDescent="0.25">
      <c r="A213" t="s">
        <v>2545</v>
      </c>
      <c r="B213" s="75">
        <v>3525806</v>
      </c>
      <c r="C213" s="75">
        <v>500</v>
      </c>
      <c r="D213" s="75">
        <v>392</v>
      </c>
      <c r="E213" s="74">
        <v>0.78400000000000003</v>
      </c>
      <c r="F213" s="75">
        <v>108</v>
      </c>
    </row>
    <row r="214" spans="1:6" x14ac:dyDescent="0.25">
      <c r="A214" t="s">
        <v>2209</v>
      </c>
      <c r="B214" s="75">
        <v>4473070</v>
      </c>
      <c r="C214" s="75">
        <v>400</v>
      </c>
      <c r="D214" s="75">
        <v>335</v>
      </c>
      <c r="E214" s="74">
        <v>0.83750000000000002</v>
      </c>
      <c r="F214" s="75">
        <v>65</v>
      </c>
    </row>
    <row r="215" spans="1:6" x14ac:dyDescent="0.25">
      <c r="A215" t="s">
        <v>2323</v>
      </c>
      <c r="B215" s="75">
        <v>795224</v>
      </c>
      <c r="C215" s="75">
        <v>396</v>
      </c>
      <c r="D215" s="75">
        <v>303</v>
      </c>
      <c r="E215" s="74">
        <v>0.76515151515151503</v>
      </c>
      <c r="F215" s="75">
        <v>93</v>
      </c>
    </row>
    <row r="216" spans="1:6" x14ac:dyDescent="0.25">
      <c r="A216" t="s">
        <v>2452</v>
      </c>
      <c r="B216" s="75">
        <v>2365422</v>
      </c>
      <c r="C216" s="75">
        <v>405</v>
      </c>
      <c r="D216" s="75">
        <v>332</v>
      </c>
      <c r="E216" s="74">
        <v>0.81975308641975297</v>
      </c>
      <c r="F216" s="75">
        <v>73</v>
      </c>
    </row>
    <row r="217" spans="1:6" x14ac:dyDescent="0.25">
      <c r="A217" t="s">
        <v>2206</v>
      </c>
      <c r="B217" s="75">
        <v>706438</v>
      </c>
      <c r="C217" s="75">
        <v>579</v>
      </c>
      <c r="D217" s="75">
        <v>452</v>
      </c>
      <c r="E217" s="74">
        <v>0.78065630397236596</v>
      </c>
      <c r="F217" s="75">
        <v>127</v>
      </c>
    </row>
    <row r="218" spans="1:6" x14ac:dyDescent="0.25">
      <c r="A218" t="s">
        <v>2245</v>
      </c>
      <c r="B218" s="75">
        <v>3470418</v>
      </c>
      <c r="C218" s="75">
        <v>269</v>
      </c>
      <c r="D218" s="75">
        <v>203</v>
      </c>
      <c r="E218" s="74">
        <v>0.75464684014869898</v>
      </c>
      <c r="F218" s="75">
        <v>66</v>
      </c>
    </row>
    <row r="219" spans="1:6" x14ac:dyDescent="0.25">
      <c r="A219" t="s">
        <v>2246</v>
      </c>
      <c r="B219" s="75">
        <v>4476017</v>
      </c>
      <c r="C219" s="75">
        <v>417</v>
      </c>
      <c r="D219" s="75">
        <v>319</v>
      </c>
      <c r="E219" s="74">
        <v>0.76498800959232605</v>
      </c>
      <c r="F219" s="75">
        <v>98</v>
      </c>
    </row>
    <row r="220" spans="1:6" x14ac:dyDescent="0.25">
      <c r="A220" t="s">
        <v>3061</v>
      </c>
      <c r="B220" s="75">
        <v>2741473</v>
      </c>
      <c r="C220" s="75">
        <v>294</v>
      </c>
      <c r="D220" s="75">
        <v>232</v>
      </c>
      <c r="E220" s="74">
        <v>0.78911564625850295</v>
      </c>
      <c r="F220" s="75">
        <v>62</v>
      </c>
    </row>
    <row r="221" spans="1:6" x14ac:dyDescent="0.25">
      <c r="A221" t="s">
        <v>2368</v>
      </c>
      <c r="B221" s="75">
        <v>3132153</v>
      </c>
      <c r="C221" s="75">
        <v>570</v>
      </c>
      <c r="D221" s="75">
        <v>462</v>
      </c>
      <c r="E221" s="74">
        <v>0.81052631578947398</v>
      </c>
      <c r="F221" s="75">
        <v>108</v>
      </c>
    </row>
    <row r="222" spans="1:6" x14ac:dyDescent="0.25">
      <c r="A222" t="s">
        <v>2570</v>
      </c>
      <c r="B222" s="75">
        <v>2832197</v>
      </c>
      <c r="C222" s="75">
        <v>298</v>
      </c>
      <c r="D222" s="75">
        <v>222</v>
      </c>
      <c r="E222" s="74">
        <v>0.74496644295301995</v>
      </c>
      <c r="F222" s="75">
        <v>76</v>
      </c>
    </row>
    <row r="223" spans="1:6" x14ac:dyDescent="0.25">
      <c r="A223" t="s">
        <v>2453</v>
      </c>
      <c r="B223" s="75">
        <v>484559</v>
      </c>
      <c r="C223" s="75">
        <v>289</v>
      </c>
      <c r="D223" s="75">
        <v>243</v>
      </c>
      <c r="E223" s="74">
        <v>0.84083044982698996</v>
      </c>
      <c r="F223" s="75">
        <v>46</v>
      </c>
    </row>
    <row r="224" spans="1:6" x14ac:dyDescent="0.25">
      <c r="A224" t="s">
        <v>2265</v>
      </c>
      <c r="B224" s="75">
        <v>1192520</v>
      </c>
      <c r="C224" s="75">
        <v>340</v>
      </c>
      <c r="D224" s="75">
        <v>288</v>
      </c>
      <c r="E224" s="74">
        <v>0.84705882352941197</v>
      </c>
      <c r="F224" s="75">
        <v>52</v>
      </c>
    </row>
    <row r="225" spans="1:6" x14ac:dyDescent="0.25">
      <c r="A225" t="s">
        <v>2214</v>
      </c>
      <c r="B225" s="75">
        <v>1846609</v>
      </c>
      <c r="C225" s="75">
        <v>467</v>
      </c>
      <c r="D225" s="75">
        <v>384</v>
      </c>
      <c r="E225" s="74">
        <v>0.82226980728051402</v>
      </c>
      <c r="F225" s="75">
        <v>83</v>
      </c>
    </row>
    <row r="226" spans="1:6" x14ac:dyDescent="0.25">
      <c r="A226" t="s">
        <v>2251</v>
      </c>
      <c r="B226" s="75">
        <v>896062</v>
      </c>
      <c r="C226" s="75">
        <v>424</v>
      </c>
      <c r="D226" s="75">
        <v>313</v>
      </c>
      <c r="E226" s="74">
        <v>0.73820754716981096</v>
      </c>
      <c r="F226" s="75">
        <v>111</v>
      </c>
    </row>
    <row r="227" spans="1:6" x14ac:dyDescent="0.25">
      <c r="A227" t="s">
        <v>2355</v>
      </c>
      <c r="B227" s="75">
        <v>603960</v>
      </c>
      <c r="C227" s="75">
        <v>396</v>
      </c>
      <c r="D227" s="75">
        <v>330</v>
      </c>
      <c r="E227" s="74">
        <v>0.83333333333333304</v>
      </c>
      <c r="F227" s="75">
        <v>66</v>
      </c>
    </row>
    <row r="228" spans="1:6" x14ac:dyDescent="0.25">
      <c r="A228" t="s">
        <v>2200</v>
      </c>
      <c r="B228" s="75">
        <v>2714364</v>
      </c>
      <c r="C228" s="75">
        <v>365</v>
      </c>
      <c r="D228" s="75">
        <v>258</v>
      </c>
      <c r="E228" s="74">
        <v>0.70684931506849302</v>
      </c>
      <c r="F228" s="75">
        <v>107</v>
      </c>
    </row>
    <row r="229" spans="1:6" x14ac:dyDescent="0.25">
      <c r="A229" t="s">
        <v>2178</v>
      </c>
      <c r="B229" s="75">
        <v>3138503</v>
      </c>
      <c r="C229" s="75">
        <v>461</v>
      </c>
      <c r="D229" s="75">
        <v>372</v>
      </c>
      <c r="E229" s="74">
        <v>0.80694143167028198</v>
      </c>
      <c r="F229" s="75">
        <v>89</v>
      </c>
    </row>
    <row r="230" spans="1:6" x14ac:dyDescent="0.25">
      <c r="A230" t="s">
        <v>2591</v>
      </c>
      <c r="B230" s="75">
        <v>2125108</v>
      </c>
      <c r="C230" s="75">
        <v>260</v>
      </c>
      <c r="D230" s="75">
        <v>216</v>
      </c>
      <c r="E230" s="74">
        <v>0.83076923076923104</v>
      </c>
      <c r="F230" s="75">
        <v>44</v>
      </c>
    </row>
    <row r="231" spans="1:6" x14ac:dyDescent="0.25">
      <c r="A231" t="s">
        <v>2319</v>
      </c>
      <c r="B231" s="75">
        <v>4035890</v>
      </c>
      <c r="C231" s="75">
        <v>310</v>
      </c>
      <c r="D231" s="75">
        <v>262</v>
      </c>
      <c r="E231" s="74">
        <v>0.84516129032258103</v>
      </c>
      <c r="F231" s="75">
        <v>48</v>
      </c>
    </row>
    <row r="232" spans="1:6" x14ac:dyDescent="0.25">
      <c r="A232" t="s">
        <v>2360</v>
      </c>
      <c r="B232" s="75">
        <v>2746136</v>
      </c>
      <c r="C232" s="75">
        <v>293</v>
      </c>
      <c r="D232" s="75">
        <v>242</v>
      </c>
      <c r="E232" s="74">
        <v>0.82593856655290099</v>
      </c>
      <c r="F232" s="75">
        <v>51</v>
      </c>
    </row>
    <row r="233" spans="1:6" x14ac:dyDescent="0.25">
      <c r="A233" t="s">
        <v>2270</v>
      </c>
      <c r="B233" s="75">
        <v>1916242</v>
      </c>
      <c r="C233" s="75">
        <v>179</v>
      </c>
      <c r="D233" s="75">
        <v>148</v>
      </c>
      <c r="E233" s="74">
        <v>0.82681564245810102</v>
      </c>
      <c r="F233" s="75">
        <v>31</v>
      </c>
    </row>
    <row r="234" spans="1:6" x14ac:dyDescent="0.25">
      <c r="A234" t="s">
        <v>2378</v>
      </c>
      <c r="B234" s="75">
        <v>4101029</v>
      </c>
      <c r="C234" s="75">
        <v>323</v>
      </c>
      <c r="D234" s="75">
        <v>267</v>
      </c>
      <c r="E234" s="74">
        <v>0.82662538699690402</v>
      </c>
      <c r="F234" s="75">
        <v>56</v>
      </c>
    </row>
    <row r="235" spans="1:6" x14ac:dyDescent="0.25">
      <c r="A235" t="s">
        <v>2215</v>
      </c>
      <c r="B235" s="75">
        <v>3853118</v>
      </c>
      <c r="C235" s="75">
        <v>389</v>
      </c>
      <c r="D235" s="75">
        <v>314</v>
      </c>
      <c r="E235" s="74">
        <v>0.80719794344472995</v>
      </c>
      <c r="F235" s="75">
        <v>75</v>
      </c>
    </row>
    <row r="236" spans="1:6" x14ac:dyDescent="0.25">
      <c r="A236" t="s">
        <v>2222</v>
      </c>
      <c r="B236" s="75">
        <v>4101079</v>
      </c>
      <c r="C236" s="75">
        <v>305</v>
      </c>
      <c r="D236" s="75">
        <v>223</v>
      </c>
      <c r="E236" s="74">
        <v>0.73114754098360701</v>
      </c>
      <c r="F236" s="75">
        <v>82</v>
      </c>
    </row>
    <row r="237" spans="1:6" x14ac:dyDescent="0.25">
      <c r="A237" t="s">
        <v>2402</v>
      </c>
      <c r="B237" s="75">
        <v>1094918</v>
      </c>
      <c r="C237" s="75">
        <v>330</v>
      </c>
      <c r="D237" s="75">
        <v>282</v>
      </c>
      <c r="E237" s="74">
        <v>0.85454545454545405</v>
      </c>
      <c r="F237" s="75">
        <v>48</v>
      </c>
    </row>
    <row r="238" spans="1:6" x14ac:dyDescent="0.25">
      <c r="A238" t="s">
        <v>2326</v>
      </c>
      <c r="B238" s="75">
        <v>1117030</v>
      </c>
      <c r="C238" s="75">
        <v>309</v>
      </c>
      <c r="D238" s="75">
        <v>260</v>
      </c>
      <c r="E238" s="74">
        <v>0.84142394822006505</v>
      </c>
      <c r="F238" s="75">
        <v>49</v>
      </c>
    </row>
    <row r="239" spans="1:6" x14ac:dyDescent="0.25">
      <c r="A239" t="s">
        <v>2186</v>
      </c>
      <c r="B239" s="75">
        <v>1116045</v>
      </c>
      <c r="C239" s="75">
        <v>408</v>
      </c>
      <c r="D239" s="75">
        <v>336</v>
      </c>
      <c r="E239" s="74">
        <v>0.82352941176470595</v>
      </c>
      <c r="F239" s="75">
        <v>72</v>
      </c>
    </row>
    <row r="240" spans="1:6" x14ac:dyDescent="0.25">
      <c r="A240" t="s">
        <v>2454</v>
      </c>
      <c r="B240" s="75">
        <v>563731</v>
      </c>
      <c r="C240" s="75">
        <v>299</v>
      </c>
      <c r="D240" s="75">
        <v>253</v>
      </c>
      <c r="E240" s="74">
        <v>0.84615384615384603</v>
      </c>
      <c r="F240" s="75">
        <v>46</v>
      </c>
    </row>
    <row r="241" spans="1:6" x14ac:dyDescent="0.25">
      <c r="A241" t="s">
        <v>2502</v>
      </c>
      <c r="B241" s="75">
        <v>2738769</v>
      </c>
      <c r="C241" s="75">
        <v>313</v>
      </c>
      <c r="D241" s="75">
        <v>273</v>
      </c>
      <c r="E241" s="74">
        <v>0.87220447284345004</v>
      </c>
      <c r="F241" s="75">
        <v>40</v>
      </c>
    </row>
    <row r="242" spans="1:6" x14ac:dyDescent="0.25">
      <c r="A242" t="s">
        <v>2485</v>
      </c>
      <c r="B242" s="75">
        <v>4475993</v>
      </c>
      <c r="C242" s="75">
        <v>427</v>
      </c>
      <c r="D242" s="75">
        <v>349</v>
      </c>
      <c r="E242" s="74">
        <v>0.81733021077283396</v>
      </c>
      <c r="F242" s="75">
        <v>78</v>
      </c>
    </row>
    <row r="243" spans="1:6" x14ac:dyDescent="0.25">
      <c r="A243" t="s">
        <v>2503</v>
      </c>
      <c r="B243" s="75">
        <v>4473133</v>
      </c>
      <c r="C243" s="75">
        <v>343</v>
      </c>
      <c r="D243" s="75">
        <v>285</v>
      </c>
      <c r="E243" s="74">
        <v>0.83090379008746396</v>
      </c>
      <c r="F243" s="75">
        <v>58</v>
      </c>
    </row>
    <row r="244" spans="1:6" x14ac:dyDescent="0.25">
      <c r="A244" t="s">
        <v>2313</v>
      </c>
      <c r="B244" s="75">
        <v>2803855</v>
      </c>
      <c r="C244" s="75">
        <v>133</v>
      </c>
      <c r="D244" s="75">
        <v>92</v>
      </c>
      <c r="E244" s="74">
        <v>0.69172932330827097</v>
      </c>
      <c r="F244" s="75">
        <v>41</v>
      </c>
    </row>
    <row r="245" spans="1:6" x14ac:dyDescent="0.25">
      <c r="A245" t="s">
        <v>2504</v>
      </c>
      <c r="B245" s="75">
        <v>4473078</v>
      </c>
      <c r="C245" s="75">
        <v>315</v>
      </c>
      <c r="D245" s="75">
        <v>243</v>
      </c>
      <c r="E245" s="74">
        <v>0.77142857142857102</v>
      </c>
      <c r="F245" s="75">
        <v>72</v>
      </c>
    </row>
    <row r="246" spans="1:6" x14ac:dyDescent="0.25">
      <c r="A246" t="s">
        <v>2158</v>
      </c>
      <c r="B246" s="75">
        <v>1197668</v>
      </c>
      <c r="C246" s="75">
        <v>425</v>
      </c>
      <c r="D246" s="75">
        <v>347</v>
      </c>
      <c r="E246" s="74">
        <v>0.81647058823529395</v>
      </c>
      <c r="F246" s="75">
        <v>78</v>
      </c>
    </row>
    <row r="247" spans="1:6" x14ac:dyDescent="0.25">
      <c r="A247" t="s">
        <v>2301</v>
      </c>
      <c r="B247" s="75">
        <v>3138538</v>
      </c>
      <c r="C247" s="75">
        <v>414</v>
      </c>
      <c r="D247" s="75">
        <v>328</v>
      </c>
      <c r="E247" s="74">
        <v>0.79227053140096604</v>
      </c>
      <c r="F247" s="75">
        <v>86</v>
      </c>
    </row>
    <row r="248" spans="1:6" x14ac:dyDescent="0.25">
      <c r="A248" t="s">
        <v>2546</v>
      </c>
      <c r="B248" s="75">
        <v>3523453</v>
      </c>
      <c r="C248" s="75">
        <v>579</v>
      </c>
      <c r="D248" s="75">
        <v>492</v>
      </c>
      <c r="E248" s="74">
        <v>0.84974093264248696</v>
      </c>
      <c r="F248" s="75">
        <v>87</v>
      </c>
    </row>
    <row r="249" spans="1:6" x14ac:dyDescent="0.25">
      <c r="A249" t="s">
        <v>2495</v>
      </c>
      <c r="B249" s="75">
        <v>469387</v>
      </c>
      <c r="C249" s="75">
        <v>113</v>
      </c>
      <c r="D249" s="75">
        <v>86</v>
      </c>
      <c r="E249" s="74">
        <v>0.76106194690265505</v>
      </c>
      <c r="F249" s="75">
        <v>27</v>
      </c>
    </row>
    <row r="250" spans="1:6" x14ac:dyDescent="0.25">
      <c r="A250" t="s">
        <v>2437</v>
      </c>
      <c r="B250" s="75">
        <v>1389080</v>
      </c>
      <c r="C250" s="75">
        <v>221</v>
      </c>
      <c r="D250" s="75">
        <v>184</v>
      </c>
      <c r="E250" s="74">
        <v>0.83257918552036203</v>
      </c>
      <c r="F250" s="75">
        <v>37</v>
      </c>
    </row>
    <row r="251" spans="1:6" x14ac:dyDescent="0.25">
      <c r="A251" t="s">
        <v>2271</v>
      </c>
      <c r="B251" s="75">
        <v>2493915</v>
      </c>
      <c r="C251" s="75">
        <v>374</v>
      </c>
      <c r="D251" s="75">
        <v>294</v>
      </c>
      <c r="E251" s="74">
        <v>0.78609625668449201</v>
      </c>
      <c r="F251" s="75">
        <v>80</v>
      </c>
    </row>
    <row r="252" spans="1:6" x14ac:dyDescent="0.25">
      <c r="A252" t="s">
        <v>2496</v>
      </c>
      <c r="B252" s="75">
        <v>2716147</v>
      </c>
      <c r="C252" s="75">
        <v>275</v>
      </c>
      <c r="D252" s="75">
        <v>213</v>
      </c>
      <c r="E252" s="74">
        <v>0.77454545454545498</v>
      </c>
      <c r="F252" s="75">
        <v>62</v>
      </c>
    </row>
    <row r="253" spans="1:6" x14ac:dyDescent="0.25">
      <c r="A253" t="s">
        <v>2327</v>
      </c>
      <c r="B253" s="75">
        <v>500794</v>
      </c>
      <c r="C253" s="75">
        <v>131</v>
      </c>
      <c r="D253" s="75">
        <v>104</v>
      </c>
      <c r="E253" s="74">
        <v>0.79389312977099202</v>
      </c>
      <c r="F253" s="75">
        <v>27</v>
      </c>
    </row>
    <row r="254" spans="1:6" x14ac:dyDescent="0.25">
      <c r="A254" t="s">
        <v>2438</v>
      </c>
      <c r="B254" s="75">
        <v>1645322</v>
      </c>
      <c r="C254" s="75">
        <v>362</v>
      </c>
      <c r="D254" s="75">
        <v>287</v>
      </c>
      <c r="E254" s="74">
        <v>0.79281767955801097</v>
      </c>
      <c r="F254" s="75">
        <v>75</v>
      </c>
    </row>
    <row r="255" spans="1:6" x14ac:dyDescent="0.25">
      <c r="A255" t="s">
        <v>2226</v>
      </c>
      <c r="B255" s="75">
        <v>1192610</v>
      </c>
      <c r="C255" s="75">
        <v>346</v>
      </c>
      <c r="D255" s="75">
        <v>283</v>
      </c>
      <c r="E255" s="74">
        <v>0.81791907514450901</v>
      </c>
      <c r="F255" s="75">
        <v>63</v>
      </c>
    </row>
    <row r="256" spans="1:6" x14ac:dyDescent="0.25">
      <c r="A256" t="s">
        <v>2527</v>
      </c>
      <c r="B256" s="75">
        <v>2832290</v>
      </c>
      <c r="C256" s="75">
        <v>112</v>
      </c>
      <c r="D256" s="75">
        <v>91</v>
      </c>
      <c r="E256" s="74">
        <v>0.8125</v>
      </c>
      <c r="F256" s="75">
        <v>21</v>
      </c>
    </row>
    <row r="257" spans="1:6" x14ac:dyDescent="0.25">
      <c r="A257" t="s">
        <v>2379</v>
      </c>
      <c r="B257" s="75">
        <v>2715475</v>
      </c>
      <c r="C257" s="75">
        <v>294</v>
      </c>
      <c r="D257" s="75">
        <v>236</v>
      </c>
      <c r="E257" s="74">
        <v>0.80272108843537404</v>
      </c>
      <c r="F257" s="75">
        <v>58</v>
      </c>
    </row>
    <row r="258" spans="1:6" x14ac:dyDescent="0.25">
      <c r="A258" t="s">
        <v>2380</v>
      </c>
      <c r="B258" s="75">
        <v>3625046</v>
      </c>
      <c r="C258" s="75">
        <v>182</v>
      </c>
      <c r="D258" s="75">
        <v>147</v>
      </c>
      <c r="E258" s="74">
        <v>0.80769230769230804</v>
      </c>
      <c r="F258" s="75">
        <v>35</v>
      </c>
    </row>
    <row r="259" spans="1:6" x14ac:dyDescent="0.25">
      <c r="A259" t="s">
        <v>2239</v>
      </c>
      <c r="B259" s="75">
        <v>2782115</v>
      </c>
      <c r="C259" s="75">
        <v>274</v>
      </c>
      <c r="D259" s="75">
        <v>212</v>
      </c>
      <c r="E259" s="74">
        <v>0.773722627737226</v>
      </c>
      <c r="F259" s="75">
        <v>62</v>
      </c>
    </row>
    <row r="260" spans="1:6" x14ac:dyDescent="0.25">
      <c r="A260" t="s">
        <v>2395</v>
      </c>
      <c r="B260" s="75">
        <v>1291058</v>
      </c>
      <c r="C260" s="75">
        <v>349</v>
      </c>
      <c r="D260" s="75">
        <v>280</v>
      </c>
      <c r="E260" s="74">
        <v>0.80229226361031503</v>
      </c>
      <c r="F260" s="75">
        <v>69</v>
      </c>
    </row>
    <row r="261" spans="1:6" x14ac:dyDescent="0.25">
      <c r="A261" t="s">
        <v>2203</v>
      </c>
      <c r="B261" s="75">
        <v>4476079</v>
      </c>
      <c r="C261" s="75">
        <v>578</v>
      </c>
      <c r="D261" s="75">
        <v>446</v>
      </c>
      <c r="E261" s="74">
        <v>0.77162629757785495</v>
      </c>
      <c r="F261" s="75">
        <v>132</v>
      </c>
    </row>
    <row r="262" spans="1:6" x14ac:dyDescent="0.25">
      <c r="A262" t="s">
        <v>2361</v>
      </c>
      <c r="B262" s="75">
        <v>2801201</v>
      </c>
      <c r="C262" s="75">
        <v>265</v>
      </c>
      <c r="D262" s="75">
        <v>216</v>
      </c>
      <c r="E262" s="74">
        <v>0.81509433962264199</v>
      </c>
      <c r="F262" s="75">
        <v>49</v>
      </c>
    </row>
    <row r="263" spans="1:6" x14ac:dyDescent="0.25">
      <c r="A263" t="s">
        <v>2486</v>
      </c>
      <c r="B263" s="75">
        <v>3903632</v>
      </c>
      <c r="C263" s="75">
        <v>105</v>
      </c>
      <c r="D263" s="75">
        <v>77</v>
      </c>
      <c r="E263" s="74">
        <v>0.73333333333333295</v>
      </c>
      <c r="F263" s="75">
        <v>28</v>
      </c>
    </row>
    <row r="264" spans="1:6" x14ac:dyDescent="0.25">
      <c r="A264" t="s">
        <v>2455</v>
      </c>
      <c r="B264" s="75">
        <v>2811220</v>
      </c>
      <c r="C264" s="75">
        <v>125</v>
      </c>
      <c r="D264" s="75">
        <v>105</v>
      </c>
      <c r="E264" s="74">
        <v>0.84</v>
      </c>
      <c r="F264" s="75">
        <v>20</v>
      </c>
    </row>
    <row r="265" spans="1:6" x14ac:dyDescent="0.25">
      <c r="A265" t="s">
        <v>2308</v>
      </c>
      <c r="B265" s="75">
        <v>4035912</v>
      </c>
      <c r="C265" s="75">
        <v>406</v>
      </c>
      <c r="D265" s="75">
        <v>340</v>
      </c>
      <c r="E265" s="74">
        <v>0.83743842364531995</v>
      </c>
      <c r="F265" s="75">
        <v>66</v>
      </c>
    </row>
    <row r="266" spans="1:6" x14ac:dyDescent="0.25">
      <c r="A266" t="s">
        <v>2427</v>
      </c>
      <c r="B266" s="75">
        <v>2723532</v>
      </c>
      <c r="C266" s="75">
        <v>251</v>
      </c>
      <c r="D266" s="75">
        <v>217</v>
      </c>
      <c r="E266" s="74">
        <v>0.86454183266932305</v>
      </c>
      <c r="F266" s="75">
        <v>34</v>
      </c>
    </row>
    <row r="267" spans="1:6" x14ac:dyDescent="0.25">
      <c r="A267" t="s">
        <v>2168</v>
      </c>
      <c r="B267" s="75">
        <v>2718878</v>
      </c>
      <c r="C267" s="75">
        <v>425</v>
      </c>
      <c r="D267" s="75">
        <v>337</v>
      </c>
      <c r="E267" s="74">
        <v>0.79294117647058804</v>
      </c>
      <c r="F267" s="75">
        <v>88</v>
      </c>
    </row>
    <row r="268" spans="1:6" x14ac:dyDescent="0.25">
      <c r="A268" t="s">
        <v>2468</v>
      </c>
      <c r="B268" s="75">
        <v>3118302</v>
      </c>
      <c r="C268" s="75">
        <v>385</v>
      </c>
      <c r="D268" s="75">
        <v>320</v>
      </c>
      <c r="E268" s="74">
        <v>0.831168831168831</v>
      </c>
      <c r="F268" s="75">
        <v>65</v>
      </c>
    </row>
    <row r="269" spans="1:6" x14ac:dyDescent="0.25">
      <c r="A269" t="s">
        <v>2324</v>
      </c>
      <c r="B269" s="75">
        <v>908781</v>
      </c>
      <c r="C269" s="75">
        <v>412</v>
      </c>
      <c r="D269" s="75">
        <v>339</v>
      </c>
      <c r="E269" s="74">
        <v>0.82281553398058205</v>
      </c>
      <c r="F269" s="75">
        <v>73</v>
      </c>
    </row>
    <row r="270" spans="1:6" x14ac:dyDescent="0.25">
      <c r="A270" t="s">
        <v>2381</v>
      </c>
      <c r="B270" s="75">
        <v>4473207</v>
      </c>
      <c r="C270" s="75">
        <v>237</v>
      </c>
      <c r="D270" s="75">
        <v>199</v>
      </c>
      <c r="E270" s="74">
        <v>0.83966244725738404</v>
      </c>
      <c r="F270" s="75">
        <v>38</v>
      </c>
    </row>
    <row r="271" spans="1:6" x14ac:dyDescent="0.25">
      <c r="A271" t="s">
        <v>2385</v>
      </c>
      <c r="B271" s="75">
        <v>2718919</v>
      </c>
      <c r="C271" s="75">
        <v>305</v>
      </c>
      <c r="D271" s="75">
        <v>242</v>
      </c>
      <c r="E271" s="74">
        <v>0.79344262295082002</v>
      </c>
      <c r="F271" s="75">
        <v>63</v>
      </c>
    </row>
    <row r="272" spans="1:6" x14ac:dyDescent="0.25">
      <c r="A272" t="s">
        <v>2289</v>
      </c>
      <c r="B272" s="75">
        <v>3290803</v>
      </c>
      <c r="C272" s="75">
        <v>313</v>
      </c>
      <c r="D272" s="75">
        <v>230</v>
      </c>
      <c r="E272" s="74">
        <v>0.73482428115015996</v>
      </c>
      <c r="F272" s="75">
        <v>83</v>
      </c>
    </row>
    <row r="273" spans="1:6" x14ac:dyDescent="0.25">
      <c r="A273" t="s">
        <v>2193</v>
      </c>
      <c r="B273" s="75">
        <v>3137873</v>
      </c>
      <c r="C273" s="75">
        <v>393</v>
      </c>
      <c r="D273" s="75">
        <v>298</v>
      </c>
      <c r="E273" s="74">
        <v>0.75826972010178095</v>
      </c>
      <c r="F273" s="75">
        <v>95</v>
      </c>
    </row>
    <row r="274" spans="1:6" x14ac:dyDescent="0.25">
      <c r="A274" t="s">
        <v>2197</v>
      </c>
      <c r="B274" s="75">
        <v>2364053</v>
      </c>
      <c r="C274" s="75">
        <v>311</v>
      </c>
      <c r="D274" s="75">
        <v>266</v>
      </c>
      <c r="E274" s="74">
        <v>0.85530546623794201</v>
      </c>
      <c r="F274" s="75">
        <v>45</v>
      </c>
    </row>
    <row r="275" spans="1:6" x14ac:dyDescent="0.25">
      <c r="A275" t="s">
        <v>2497</v>
      </c>
      <c r="B275" s="75">
        <v>1940857</v>
      </c>
      <c r="C275" s="75">
        <v>297</v>
      </c>
      <c r="D275" s="75">
        <v>258</v>
      </c>
      <c r="E275" s="74">
        <v>0.86868686868686895</v>
      </c>
      <c r="F275" s="75">
        <v>39</v>
      </c>
    </row>
    <row r="276" spans="1:6" x14ac:dyDescent="0.25">
      <c r="A276" t="s">
        <v>2428</v>
      </c>
      <c r="B276" s="75">
        <v>2832096</v>
      </c>
      <c r="C276" s="75">
        <v>392</v>
      </c>
      <c r="D276" s="75">
        <v>316</v>
      </c>
      <c r="E276" s="74">
        <v>0.80612244897959195</v>
      </c>
      <c r="F276" s="75">
        <v>76</v>
      </c>
    </row>
    <row r="277" spans="1:6" x14ac:dyDescent="0.25">
      <c r="A277" t="s">
        <v>2356</v>
      </c>
      <c r="B277" s="75">
        <v>2053018</v>
      </c>
      <c r="C277" s="75">
        <v>213</v>
      </c>
      <c r="D277" s="75">
        <v>178</v>
      </c>
      <c r="E277" s="74">
        <v>0.83568075117370899</v>
      </c>
      <c r="F277" s="75">
        <v>35</v>
      </c>
    </row>
    <row r="278" spans="1:6" x14ac:dyDescent="0.25">
      <c r="A278" t="s">
        <v>3062</v>
      </c>
      <c r="B278" s="75">
        <v>4035906</v>
      </c>
      <c r="C278" s="75">
        <v>211</v>
      </c>
      <c r="D278" s="75">
        <v>175</v>
      </c>
      <c r="E278" s="74">
        <v>0.82938388625592396</v>
      </c>
      <c r="F278" s="75">
        <v>36</v>
      </c>
    </row>
    <row r="279" spans="1:6" x14ac:dyDescent="0.25">
      <c r="A279" t="s">
        <v>2248</v>
      </c>
      <c r="B279" s="75">
        <v>1506265</v>
      </c>
      <c r="C279" s="75">
        <v>367</v>
      </c>
      <c r="D279" s="75">
        <v>282</v>
      </c>
      <c r="E279" s="74">
        <v>0.768392370572207</v>
      </c>
      <c r="F279" s="75">
        <v>85</v>
      </c>
    </row>
    <row r="280" spans="1:6" x14ac:dyDescent="0.25">
      <c r="A280" t="s">
        <v>2531</v>
      </c>
      <c r="B280" s="75">
        <v>471287</v>
      </c>
      <c r="C280" s="75">
        <v>216</v>
      </c>
      <c r="D280" s="75">
        <v>194</v>
      </c>
      <c r="E280" s="74">
        <v>0.89814814814814803</v>
      </c>
      <c r="F280" s="75">
        <v>22</v>
      </c>
    </row>
    <row r="281" spans="1:6" x14ac:dyDescent="0.25">
      <c r="A281" t="s">
        <v>2540</v>
      </c>
      <c r="B281" s="75">
        <v>1192601</v>
      </c>
      <c r="C281" s="75">
        <v>253</v>
      </c>
      <c r="D281" s="75">
        <v>184</v>
      </c>
      <c r="E281" s="74">
        <v>0.72727272727272696</v>
      </c>
      <c r="F281" s="75">
        <v>69</v>
      </c>
    </row>
    <row r="282" spans="1:6" x14ac:dyDescent="0.25">
      <c r="A282" t="s">
        <v>2532</v>
      </c>
      <c r="B282" s="75">
        <v>501931</v>
      </c>
      <c r="C282" s="75">
        <v>248</v>
      </c>
      <c r="D282" s="75">
        <v>212</v>
      </c>
      <c r="E282" s="74">
        <v>0.85483870967741904</v>
      </c>
      <c r="F282" s="75">
        <v>36</v>
      </c>
    </row>
    <row r="283" spans="1:6" x14ac:dyDescent="0.25">
      <c r="A283" t="s">
        <v>2369</v>
      </c>
      <c r="B283" s="75">
        <v>3903564</v>
      </c>
      <c r="C283" s="75">
        <v>226</v>
      </c>
      <c r="D283" s="75">
        <v>183</v>
      </c>
      <c r="E283" s="74">
        <v>0.80973451327433599</v>
      </c>
      <c r="F283" s="75">
        <v>43</v>
      </c>
    </row>
    <row r="284" spans="1:6" x14ac:dyDescent="0.25">
      <c r="A284" t="s">
        <v>2309</v>
      </c>
      <c r="B284" s="75">
        <v>3525661</v>
      </c>
      <c r="C284" s="75">
        <v>305</v>
      </c>
      <c r="D284" s="75">
        <v>251</v>
      </c>
      <c r="E284" s="74">
        <v>0.82295081967213102</v>
      </c>
      <c r="F284" s="75">
        <v>54</v>
      </c>
    </row>
    <row r="285" spans="1:6" x14ac:dyDescent="0.25">
      <c r="A285" t="s">
        <v>2528</v>
      </c>
      <c r="B285" s="75">
        <v>2389714</v>
      </c>
      <c r="C285" s="75">
        <v>307</v>
      </c>
      <c r="D285" s="75">
        <v>263</v>
      </c>
      <c r="E285" s="74">
        <v>0.85667752442996703</v>
      </c>
      <c r="F285" s="75">
        <v>44</v>
      </c>
    </row>
    <row r="286" spans="1:6" x14ac:dyDescent="0.25">
      <c r="A286" t="s">
        <v>2512</v>
      </c>
      <c r="B286" s="75">
        <v>457651</v>
      </c>
      <c r="C286" s="75">
        <v>246</v>
      </c>
      <c r="D286" s="75">
        <v>203</v>
      </c>
      <c r="E286" s="74">
        <v>0.82520325203251998</v>
      </c>
      <c r="F286" s="75">
        <v>43</v>
      </c>
    </row>
    <row r="287" spans="1:6" x14ac:dyDescent="0.25">
      <c r="A287" t="s">
        <v>2172</v>
      </c>
      <c r="B287" s="75">
        <v>2778700</v>
      </c>
      <c r="C287" s="75">
        <v>400</v>
      </c>
      <c r="D287" s="75">
        <v>326</v>
      </c>
      <c r="E287" s="74">
        <v>0.81499999999999995</v>
      </c>
      <c r="F287" s="75">
        <v>74</v>
      </c>
    </row>
    <row r="288" spans="1:6" x14ac:dyDescent="0.25">
      <c r="A288" t="s">
        <v>2337</v>
      </c>
      <c r="B288" s="75">
        <v>1367390</v>
      </c>
      <c r="C288" s="75">
        <v>417</v>
      </c>
      <c r="D288" s="75">
        <v>361</v>
      </c>
      <c r="E288" s="74">
        <v>0.86570743405275796</v>
      </c>
      <c r="F288" s="75">
        <v>56</v>
      </c>
    </row>
    <row r="289" spans="1:6" x14ac:dyDescent="0.25">
      <c r="A289" t="s">
        <v>2160</v>
      </c>
      <c r="B289" s="75">
        <v>3329079</v>
      </c>
      <c r="C289" s="75">
        <v>636</v>
      </c>
      <c r="D289" s="75">
        <v>523</v>
      </c>
      <c r="E289" s="74">
        <v>0.82232704402515699</v>
      </c>
      <c r="F289" s="75">
        <v>113</v>
      </c>
    </row>
    <row r="290" spans="1:6" x14ac:dyDescent="0.25">
      <c r="A290" t="s">
        <v>2456</v>
      </c>
      <c r="B290" s="75">
        <v>1453719</v>
      </c>
      <c r="C290" s="75">
        <v>381</v>
      </c>
      <c r="D290" s="75">
        <v>309</v>
      </c>
      <c r="E290" s="74">
        <v>0.81102362204724399</v>
      </c>
      <c r="F290" s="75">
        <v>72</v>
      </c>
    </row>
    <row r="291" spans="1:6" x14ac:dyDescent="0.25">
      <c r="A291" t="s">
        <v>2278</v>
      </c>
      <c r="B291" s="75">
        <v>2779138</v>
      </c>
      <c r="C291" s="75">
        <v>370</v>
      </c>
      <c r="D291" s="75">
        <v>311</v>
      </c>
      <c r="E291" s="74">
        <v>0.84054054054054095</v>
      </c>
      <c r="F291" s="75">
        <v>59</v>
      </c>
    </row>
    <row r="292" spans="1:6" x14ac:dyDescent="0.25">
      <c r="A292" t="s">
        <v>2594</v>
      </c>
      <c r="B292" s="75">
        <v>2841542</v>
      </c>
      <c r="C292" s="75">
        <v>656</v>
      </c>
      <c r="D292" s="75">
        <v>499</v>
      </c>
      <c r="E292" s="74">
        <v>0.76067073170731703</v>
      </c>
      <c r="F292" s="75">
        <v>157</v>
      </c>
    </row>
    <row r="293" spans="1:6" x14ac:dyDescent="0.25">
      <c r="A293" t="s">
        <v>2549</v>
      </c>
      <c r="B293" s="75">
        <v>4475989</v>
      </c>
      <c r="C293" s="75">
        <v>44</v>
      </c>
      <c r="D293" s="75">
        <v>39</v>
      </c>
      <c r="E293" s="74">
        <v>0.88636363636363602</v>
      </c>
      <c r="F293" s="75">
        <v>5</v>
      </c>
    </row>
    <row r="294" spans="1:6" x14ac:dyDescent="0.25">
      <c r="A294" t="s">
        <v>2362</v>
      </c>
      <c r="B294" s="75">
        <v>2738784</v>
      </c>
      <c r="C294" s="75">
        <v>252</v>
      </c>
      <c r="D294" s="75">
        <v>196</v>
      </c>
      <c r="E294" s="74">
        <v>0.77777777777777801</v>
      </c>
      <c r="F294" s="75">
        <v>56</v>
      </c>
    </row>
    <row r="295" spans="1:6" x14ac:dyDescent="0.25">
      <c r="A295" t="s">
        <v>2411</v>
      </c>
      <c r="B295" s="75">
        <v>2523247</v>
      </c>
      <c r="C295" s="75">
        <v>246</v>
      </c>
      <c r="D295" s="75">
        <v>199</v>
      </c>
      <c r="E295" s="74">
        <v>0.80894308943089399</v>
      </c>
      <c r="F295" s="75">
        <v>47</v>
      </c>
    </row>
    <row r="296" spans="1:6" x14ac:dyDescent="0.25">
      <c r="A296" t="s">
        <v>2247</v>
      </c>
      <c r="B296" s="75">
        <v>1955738</v>
      </c>
      <c r="C296" s="75">
        <v>353</v>
      </c>
      <c r="D296" s="75">
        <v>277</v>
      </c>
      <c r="E296" s="74">
        <v>0.78470254957507102</v>
      </c>
      <c r="F296" s="75">
        <v>76</v>
      </c>
    </row>
    <row r="297" spans="1:6" x14ac:dyDescent="0.25">
      <c r="A297" t="s">
        <v>2429</v>
      </c>
      <c r="B297" s="75">
        <v>518958</v>
      </c>
      <c r="C297" s="75">
        <v>332</v>
      </c>
      <c r="D297" s="75">
        <v>259</v>
      </c>
      <c r="E297" s="74">
        <v>0.780120481927711</v>
      </c>
      <c r="F297" s="75">
        <v>73</v>
      </c>
    </row>
    <row r="298" spans="1:6" x14ac:dyDescent="0.25">
      <c r="A298" t="s">
        <v>2176</v>
      </c>
      <c r="B298" s="75">
        <v>2780692</v>
      </c>
      <c r="C298" s="75">
        <v>146</v>
      </c>
      <c r="D298" s="75">
        <v>99</v>
      </c>
      <c r="E298" s="74">
        <v>0.67808219178082196</v>
      </c>
      <c r="F298" s="75">
        <v>47</v>
      </c>
    </row>
    <row r="299" spans="1:6" x14ac:dyDescent="0.25">
      <c r="A299" t="s">
        <v>2487</v>
      </c>
      <c r="B299" s="75">
        <v>1553769</v>
      </c>
      <c r="C299" s="75">
        <v>379</v>
      </c>
      <c r="D299" s="75">
        <v>314</v>
      </c>
      <c r="E299" s="74">
        <v>0.82849604221635897</v>
      </c>
      <c r="F299" s="75">
        <v>65</v>
      </c>
    </row>
    <row r="300" spans="1:6" x14ac:dyDescent="0.25">
      <c r="A300" t="s">
        <v>3063</v>
      </c>
      <c r="B300" s="75">
        <v>1508230</v>
      </c>
      <c r="C300" s="75">
        <v>308</v>
      </c>
      <c r="D300" s="75">
        <v>248</v>
      </c>
      <c r="E300" s="74">
        <v>0.80519480519480502</v>
      </c>
      <c r="F300" s="75">
        <v>60</v>
      </c>
    </row>
    <row r="301" spans="1:6" x14ac:dyDescent="0.25">
      <c r="A301" t="s">
        <v>2363</v>
      </c>
      <c r="B301" s="75">
        <v>3852976</v>
      </c>
      <c r="C301" s="75">
        <v>381</v>
      </c>
      <c r="D301" s="75">
        <v>320</v>
      </c>
      <c r="E301" s="74">
        <v>0.83989501312336001</v>
      </c>
      <c r="F301" s="75">
        <v>61</v>
      </c>
    </row>
    <row r="302" spans="1:6" x14ac:dyDescent="0.25">
      <c r="A302" t="s">
        <v>2199</v>
      </c>
      <c r="B302" s="75">
        <v>3247225</v>
      </c>
      <c r="C302" s="75">
        <v>371</v>
      </c>
      <c r="D302" s="75">
        <v>319</v>
      </c>
      <c r="E302" s="74">
        <v>0.859838274932615</v>
      </c>
      <c r="F302" s="75">
        <v>52</v>
      </c>
    </row>
    <row r="303" spans="1:6" x14ac:dyDescent="0.25">
      <c r="A303" t="s">
        <v>2283</v>
      </c>
      <c r="B303" s="75">
        <v>3851512</v>
      </c>
      <c r="C303" s="75">
        <v>515</v>
      </c>
      <c r="D303" s="75">
        <v>414</v>
      </c>
      <c r="E303" s="74">
        <v>0.80388349514563096</v>
      </c>
      <c r="F303" s="75">
        <v>101</v>
      </c>
    </row>
    <row r="304" spans="1:6" x14ac:dyDescent="0.25">
      <c r="A304" t="s">
        <v>2370</v>
      </c>
      <c r="B304" s="75">
        <v>1970600</v>
      </c>
      <c r="C304" s="75">
        <v>219</v>
      </c>
      <c r="D304" s="75">
        <v>169</v>
      </c>
      <c r="E304" s="74">
        <v>0.77168949771689499</v>
      </c>
      <c r="F304" s="75">
        <v>50</v>
      </c>
    </row>
    <row r="305" spans="1:6" x14ac:dyDescent="0.25">
      <c r="A305" t="s">
        <v>2150</v>
      </c>
      <c r="B305" s="75">
        <v>3466897</v>
      </c>
      <c r="C305" s="75">
        <v>446</v>
      </c>
      <c r="D305" s="75">
        <v>339</v>
      </c>
      <c r="E305" s="74">
        <v>0.76008968609865502</v>
      </c>
      <c r="F305" s="75">
        <v>107</v>
      </c>
    </row>
    <row r="306" spans="1:6" x14ac:dyDescent="0.25">
      <c r="A306" t="s">
        <v>3064</v>
      </c>
      <c r="B306" s="75">
        <v>506300</v>
      </c>
      <c r="C306" s="75">
        <v>293</v>
      </c>
      <c r="D306" s="75">
        <v>247</v>
      </c>
      <c r="E306" s="74">
        <v>0.84300341296928305</v>
      </c>
      <c r="F306" s="75">
        <v>46</v>
      </c>
    </row>
    <row r="307" spans="1:6" x14ac:dyDescent="0.25">
      <c r="A307" t="s">
        <v>2412</v>
      </c>
      <c r="B307" s="75">
        <v>2294866</v>
      </c>
      <c r="C307" s="75">
        <v>243</v>
      </c>
      <c r="D307" s="75">
        <v>198</v>
      </c>
      <c r="E307" s="74">
        <v>0.81481481481481499</v>
      </c>
      <c r="F307" s="75">
        <v>45</v>
      </c>
    </row>
    <row r="308" spans="1:6" x14ac:dyDescent="0.25">
      <c r="A308" t="s">
        <v>2314</v>
      </c>
      <c r="B308" s="75">
        <v>2374832</v>
      </c>
      <c r="C308" s="75">
        <v>651</v>
      </c>
      <c r="D308" s="75">
        <v>543</v>
      </c>
      <c r="E308" s="74">
        <v>0.83410138248847898</v>
      </c>
      <c r="F308" s="75">
        <v>108</v>
      </c>
    </row>
    <row r="309" spans="1:6" x14ac:dyDescent="0.25">
      <c r="A309" t="s">
        <v>2333</v>
      </c>
      <c r="B309" s="75">
        <v>969915</v>
      </c>
      <c r="C309" s="75">
        <v>195</v>
      </c>
      <c r="D309" s="75">
        <v>161</v>
      </c>
      <c r="E309" s="74">
        <v>0.82564102564102604</v>
      </c>
      <c r="F309" s="75">
        <v>34</v>
      </c>
    </row>
    <row r="310" spans="1:6" x14ac:dyDescent="0.25">
      <c r="A310" t="s">
        <v>2357</v>
      </c>
      <c r="B310" s="75">
        <v>2802546</v>
      </c>
      <c r="C310" s="75">
        <v>223</v>
      </c>
      <c r="D310" s="75">
        <v>177</v>
      </c>
      <c r="E310" s="74">
        <v>0.79372197309417003</v>
      </c>
      <c r="F310" s="75">
        <v>46</v>
      </c>
    </row>
    <row r="311" spans="1:6" x14ac:dyDescent="0.25">
      <c r="A311" t="s">
        <v>2477</v>
      </c>
      <c r="B311" s="75">
        <v>2828890</v>
      </c>
      <c r="C311" s="75">
        <v>366</v>
      </c>
      <c r="D311" s="75">
        <v>295</v>
      </c>
      <c r="E311" s="74">
        <v>0.80601092896174897</v>
      </c>
      <c r="F311" s="75">
        <v>71</v>
      </c>
    </row>
    <row r="312" spans="1:6" x14ac:dyDescent="0.25">
      <c r="A312" t="s">
        <v>2169</v>
      </c>
      <c r="B312" s="75">
        <v>2449780</v>
      </c>
      <c r="C312" s="75">
        <v>348</v>
      </c>
      <c r="D312" s="75">
        <v>269</v>
      </c>
      <c r="E312" s="74">
        <v>0.77298850574712596</v>
      </c>
      <c r="F312" s="75">
        <v>79</v>
      </c>
    </row>
    <row r="313" spans="1:6" x14ac:dyDescent="0.25">
      <c r="A313" t="s">
        <v>2259</v>
      </c>
      <c r="B313" s="75">
        <v>2715651</v>
      </c>
      <c r="C313" s="75">
        <v>425</v>
      </c>
      <c r="D313" s="75">
        <v>334</v>
      </c>
      <c r="E313" s="74">
        <v>0.78588235294117603</v>
      </c>
      <c r="F313" s="75">
        <v>91</v>
      </c>
    </row>
    <row r="314" spans="1:6" x14ac:dyDescent="0.25">
      <c r="A314" t="s">
        <v>2396</v>
      </c>
      <c r="B314" s="75">
        <v>578019</v>
      </c>
      <c r="C314" s="75">
        <v>141</v>
      </c>
      <c r="D314" s="75">
        <v>120</v>
      </c>
      <c r="E314" s="74">
        <v>0.85106382978723405</v>
      </c>
      <c r="F314" s="75">
        <v>21</v>
      </c>
    </row>
    <row r="315" spans="1:6" x14ac:dyDescent="0.25">
      <c r="A315" t="s">
        <v>2624</v>
      </c>
      <c r="B315" s="75">
        <v>2294730</v>
      </c>
      <c r="C315" s="75">
        <v>20</v>
      </c>
      <c r="D315" s="75">
        <v>17</v>
      </c>
      <c r="E315" s="74">
        <v>0.85</v>
      </c>
      <c r="F315" s="75">
        <v>3</v>
      </c>
    </row>
    <row r="316" spans="1:6" x14ac:dyDescent="0.25">
      <c r="A316" t="s">
        <v>2240</v>
      </c>
      <c r="B316" s="75">
        <v>3120398</v>
      </c>
      <c r="C316" s="75">
        <v>284</v>
      </c>
      <c r="D316" s="75">
        <v>231</v>
      </c>
      <c r="E316" s="74">
        <v>0.81338028169014098</v>
      </c>
      <c r="F316" s="75">
        <v>53</v>
      </c>
    </row>
    <row r="317" spans="1:6" x14ac:dyDescent="0.25">
      <c r="A317" t="s">
        <v>2430</v>
      </c>
      <c r="B317" s="75">
        <v>1515761</v>
      </c>
      <c r="C317" s="75">
        <v>475</v>
      </c>
      <c r="D317" s="75">
        <v>415</v>
      </c>
      <c r="E317" s="74">
        <v>0.87368421052631595</v>
      </c>
      <c r="F317" s="75">
        <v>60</v>
      </c>
    </row>
    <row r="318" spans="1:6" x14ac:dyDescent="0.25">
      <c r="A318" t="s">
        <v>2498</v>
      </c>
      <c r="B318" s="75">
        <v>3523450</v>
      </c>
      <c r="C318" s="75">
        <v>590</v>
      </c>
      <c r="D318" s="75">
        <v>493</v>
      </c>
      <c r="E318" s="74">
        <v>0.83559322033898298</v>
      </c>
      <c r="F318" s="75">
        <v>97</v>
      </c>
    </row>
    <row r="319" spans="1:6" x14ac:dyDescent="0.25">
      <c r="A319" t="s">
        <v>2190</v>
      </c>
      <c r="B319" s="75">
        <v>3450084</v>
      </c>
      <c r="C319" s="75">
        <v>316</v>
      </c>
      <c r="D319" s="75">
        <v>265</v>
      </c>
      <c r="E319" s="74">
        <v>0.838607594936709</v>
      </c>
      <c r="F319" s="75">
        <v>51</v>
      </c>
    </row>
    <row r="320" spans="1:6" x14ac:dyDescent="0.25">
      <c r="A320" t="s">
        <v>2371</v>
      </c>
      <c r="B320" s="75">
        <v>3903581</v>
      </c>
      <c r="C320" s="75">
        <v>405</v>
      </c>
      <c r="D320" s="75">
        <v>325</v>
      </c>
      <c r="E320" s="74">
        <v>0.80246913580246904</v>
      </c>
      <c r="F320" s="75">
        <v>80</v>
      </c>
    </row>
    <row r="321" spans="1:6" x14ac:dyDescent="0.25">
      <c r="A321" t="s">
        <v>2328</v>
      </c>
      <c r="B321" s="75">
        <v>2803779</v>
      </c>
      <c r="C321" s="75">
        <v>344</v>
      </c>
      <c r="D321" s="75">
        <v>288</v>
      </c>
      <c r="E321" s="74">
        <v>0.837209302325581</v>
      </c>
      <c r="F321" s="75">
        <v>56</v>
      </c>
    </row>
    <row r="322" spans="1:6" x14ac:dyDescent="0.25">
      <c r="A322" t="s">
        <v>2266</v>
      </c>
      <c r="B322" s="75">
        <v>4035957</v>
      </c>
      <c r="C322" s="75">
        <v>438</v>
      </c>
      <c r="D322" s="75">
        <v>355</v>
      </c>
      <c r="E322" s="74">
        <v>0.81050228310502304</v>
      </c>
      <c r="F322" s="75">
        <v>83</v>
      </c>
    </row>
    <row r="323" spans="1:6" x14ac:dyDescent="0.25">
      <c r="A323" t="s">
        <v>2157</v>
      </c>
      <c r="B323" s="75">
        <v>677773</v>
      </c>
      <c r="C323" s="75">
        <v>287</v>
      </c>
      <c r="D323" s="75">
        <v>238</v>
      </c>
      <c r="E323" s="74">
        <v>0.82926829268292701</v>
      </c>
      <c r="F323" s="75">
        <v>49</v>
      </c>
    </row>
    <row r="324" spans="1:6" x14ac:dyDescent="0.25">
      <c r="A324" t="s">
        <v>2439</v>
      </c>
      <c r="B324" s="75">
        <v>2715891</v>
      </c>
      <c r="C324" s="75">
        <v>553</v>
      </c>
      <c r="D324" s="75">
        <v>439</v>
      </c>
      <c r="E324" s="74">
        <v>0.79385171790235098</v>
      </c>
      <c r="F324" s="75">
        <v>114</v>
      </c>
    </row>
    <row r="325" spans="1:6" x14ac:dyDescent="0.25">
      <c r="A325" t="s">
        <v>2386</v>
      </c>
      <c r="B325" s="75">
        <v>3523463</v>
      </c>
      <c r="C325" s="75">
        <v>503</v>
      </c>
      <c r="D325" s="75">
        <v>410</v>
      </c>
      <c r="E325" s="74">
        <v>0.81510934393638201</v>
      </c>
      <c r="F325" s="75">
        <v>93</v>
      </c>
    </row>
    <row r="326" spans="1:6" x14ac:dyDescent="0.25">
      <c r="A326" t="s">
        <v>2566</v>
      </c>
      <c r="B326" s="75">
        <v>3903589</v>
      </c>
      <c r="C326" s="75">
        <v>36</v>
      </c>
      <c r="D326" s="75">
        <v>28</v>
      </c>
      <c r="E326" s="74">
        <v>0.77777777777777801</v>
      </c>
      <c r="F326" s="75">
        <v>8</v>
      </c>
    </row>
    <row r="327" spans="1:6" x14ac:dyDescent="0.25">
      <c r="A327" t="s">
        <v>2499</v>
      </c>
      <c r="B327" s="75">
        <v>2811282</v>
      </c>
      <c r="C327" s="75">
        <v>307</v>
      </c>
      <c r="D327" s="75">
        <v>253</v>
      </c>
      <c r="E327" s="74">
        <v>0.824104234527687</v>
      </c>
      <c r="F327" s="75">
        <v>54</v>
      </c>
    </row>
    <row r="328" spans="1:6" x14ac:dyDescent="0.25">
      <c r="A328" t="s">
        <v>2216</v>
      </c>
      <c r="B328" s="75">
        <v>2715908</v>
      </c>
      <c r="C328" s="75">
        <v>439</v>
      </c>
      <c r="D328" s="75">
        <v>368</v>
      </c>
      <c r="E328" s="74">
        <v>0.83826879271070598</v>
      </c>
      <c r="F328" s="75">
        <v>71</v>
      </c>
    </row>
    <row r="329" spans="1:6" x14ac:dyDescent="0.25">
      <c r="A329" t="s">
        <v>2387</v>
      </c>
      <c r="B329" s="75">
        <v>3118339</v>
      </c>
      <c r="C329" s="75">
        <v>448</v>
      </c>
      <c r="D329" s="75">
        <v>373</v>
      </c>
      <c r="E329" s="74">
        <v>0.83258928571428603</v>
      </c>
      <c r="F329" s="75">
        <v>75</v>
      </c>
    </row>
    <row r="330" spans="1:6" x14ac:dyDescent="0.25">
      <c r="A330" t="s">
        <v>2534</v>
      </c>
      <c r="B330" s="75">
        <v>600829</v>
      </c>
      <c r="C330" s="75">
        <v>425</v>
      </c>
      <c r="D330" s="75">
        <v>339</v>
      </c>
      <c r="E330" s="74">
        <v>0.79764705882352904</v>
      </c>
      <c r="F330" s="75">
        <v>86</v>
      </c>
    </row>
    <row r="331" spans="1:6" x14ac:dyDescent="0.25">
      <c r="A331" t="s">
        <v>2235</v>
      </c>
      <c r="B331" s="75">
        <v>2339355</v>
      </c>
      <c r="C331" s="75">
        <v>419</v>
      </c>
      <c r="D331" s="75">
        <v>345</v>
      </c>
      <c r="E331" s="74">
        <v>0.82338902147971404</v>
      </c>
      <c r="F331" s="75">
        <v>74</v>
      </c>
    </row>
    <row r="332" spans="1:6" x14ac:dyDescent="0.25">
      <c r="A332" t="s">
        <v>2446</v>
      </c>
      <c r="B332" s="75">
        <v>1497216</v>
      </c>
      <c r="C332" s="75">
        <v>216</v>
      </c>
      <c r="D332" s="75">
        <v>175</v>
      </c>
      <c r="E332" s="74">
        <v>0.81018518518518501</v>
      </c>
      <c r="F332" s="75">
        <v>41</v>
      </c>
    </row>
    <row r="333" spans="1:6" x14ac:dyDescent="0.25">
      <c r="A333" t="s">
        <v>2170</v>
      </c>
      <c r="B333" s="75">
        <v>714537</v>
      </c>
      <c r="C333" s="75">
        <v>506</v>
      </c>
      <c r="D333" s="75">
        <v>398</v>
      </c>
      <c r="E333" s="74">
        <v>0.78656126482213395</v>
      </c>
      <c r="F333" s="75">
        <v>108</v>
      </c>
    </row>
    <row r="334" spans="1:6" x14ac:dyDescent="0.25">
      <c r="A334" t="s">
        <v>2329</v>
      </c>
      <c r="B334" s="75">
        <v>598316</v>
      </c>
      <c r="C334" s="75">
        <v>435</v>
      </c>
      <c r="D334" s="75">
        <v>321</v>
      </c>
      <c r="E334" s="74">
        <v>0.73793103448275899</v>
      </c>
      <c r="F334" s="75">
        <v>114</v>
      </c>
    </row>
    <row r="335" spans="1:6" x14ac:dyDescent="0.25">
      <c r="A335" t="s">
        <v>2447</v>
      </c>
      <c r="B335" s="75">
        <v>2052805</v>
      </c>
      <c r="C335" s="75">
        <v>414</v>
      </c>
      <c r="D335" s="75">
        <v>339</v>
      </c>
      <c r="E335" s="74">
        <v>0.81884057971014501</v>
      </c>
      <c r="F335" s="75">
        <v>75</v>
      </c>
    </row>
    <row r="336" spans="1:6" x14ac:dyDescent="0.25">
      <c r="A336" t="s">
        <v>2198</v>
      </c>
      <c r="B336" s="75">
        <v>3525583</v>
      </c>
      <c r="C336" s="75">
        <v>437</v>
      </c>
      <c r="D336" s="75">
        <v>361</v>
      </c>
      <c r="E336" s="74">
        <v>0.82608695652173902</v>
      </c>
      <c r="F336" s="75">
        <v>76</v>
      </c>
    </row>
    <row r="337" spans="1:6" x14ac:dyDescent="0.25">
      <c r="A337" t="s">
        <v>2457</v>
      </c>
      <c r="B337" s="75">
        <v>706446</v>
      </c>
      <c r="C337" s="75">
        <v>357</v>
      </c>
      <c r="D337" s="75">
        <v>292</v>
      </c>
      <c r="E337" s="74">
        <v>0.81792717086834699</v>
      </c>
      <c r="F337" s="75">
        <v>65</v>
      </c>
    </row>
    <row r="338" spans="1:6" x14ac:dyDescent="0.25">
      <c r="A338" t="s">
        <v>2348</v>
      </c>
      <c r="B338" s="75">
        <v>3903473</v>
      </c>
      <c r="C338" s="75">
        <v>245</v>
      </c>
      <c r="D338" s="75">
        <v>189</v>
      </c>
      <c r="E338" s="74">
        <v>0.77142857142857102</v>
      </c>
      <c r="F338" s="75">
        <v>56</v>
      </c>
    </row>
    <row r="339" spans="1:6" x14ac:dyDescent="0.25">
      <c r="A339" t="s">
        <v>2297</v>
      </c>
      <c r="B339" s="75">
        <v>3523458</v>
      </c>
      <c r="C339" s="75">
        <v>485</v>
      </c>
      <c r="D339" s="75">
        <v>374</v>
      </c>
      <c r="E339" s="74">
        <v>0.77113402061855696</v>
      </c>
      <c r="F339" s="75">
        <v>111</v>
      </c>
    </row>
    <row r="340" spans="1:6" x14ac:dyDescent="0.25">
      <c r="A340" t="s">
        <v>2241</v>
      </c>
      <c r="B340" s="75">
        <v>4035967</v>
      </c>
      <c r="C340" s="75">
        <v>304</v>
      </c>
      <c r="D340" s="75">
        <v>250</v>
      </c>
      <c r="E340" s="74">
        <v>0.82236842105263197</v>
      </c>
      <c r="F340" s="75">
        <v>54</v>
      </c>
    </row>
    <row r="341" spans="1:6" x14ac:dyDescent="0.25">
      <c r="A341" t="s">
        <v>3065</v>
      </c>
      <c r="B341" s="75">
        <v>2718937</v>
      </c>
      <c r="C341" s="75">
        <v>12</v>
      </c>
      <c r="D341" s="75">
        <v>8</v>
      </c>
      <c r="E341" s="74">
        <v>0.66666666666666696</v>
      </c>
      <c r="F341" s="75">
        <v>4</v>
      </c>
    </row>
    <row r="342" spans="1:6" x14ac:dyDescent="0.25">
      <c r="A342" t="s">
        <v>2310</v>
      </c>
      <c r="B342" s="75">
        <v>1081016</v>
      </c>
      <c r="C342" s="75">
        <v>339</v>
      </c>
      <c r="D342" s="75">
        <v>263</v>
      </c>
      <c r="E342" s="74">
        <v>0.77581120943952797</v>
      </c>
      <c r="F342" s="75">
        <v>76</v>
      </c>
    </row>
    <row r="343" spans="1:6" x14ac:dyDescent="0.25">
      <c r="A343" t="s">
        <v>2505</v>
      </c>
      <c r="B343" s="75">
        <v>1284148</v>
      </c>
      <c r="C343" s="75">
        <v>392</v>
      </c>
      <c r="D343" s="75">
        <v>305</v>
      </c>
      <c r="E343" s="74">
        <v>0.77806122448979598</v>
      </c>
      <c r="F343" s="75">
        <v>87</v>
      </c>
    </row>
    <row r="344" spans="1:6" x14ac:dyDescent="0.25">
      <c r="A344" t="s">
        <v>2358</v>
      </c>
      <c r="B344" s="75">
        <v>4473162</v>
      </c>
      <c r="C344" s="75">
        <v>170</v>
      </c>
      <c r="D344" s="75">
        <v>136</v>
      </c>
      <c r="E344" s="74">
        <v>0.8</v>
      </c>
      <c r="F344" s="75">
        <v>34</v>
      </c>
    </row>
    <row r="345" spans="1:6" x14ac:dyDescent="0.25">
      <c r="A345" t="s">
        <v>2161</v>
      </c>
      <c r="B345" s="75">
        <v>2363154</v>
      </c>
      <c r="C345" s="75">
        <v>492</v>
      </c>
      <c r="D345" s="75">
        <v>403</v>
      </c>
      <c r="E345" s="74">
        <v>0.819105691056911</v>
      </c>
      <c r="F345" s="75">
        <v>89</v>
      </c>
    </row>
    <row r="346" spans="1:6" x14ac:dyDescent="0.25">
      <c r="A346" t="s">
        <v>2177</v>
      </c>
      <c r="B346" s="75">
        <v>4035948</v>
      </c>
      <c r="C346" s="75">
        <v>415</v>
      </c>
      <c r="D346" s="75">
        <v>346</v>
      </c>
      <c r="E346" s="74">
        <v>0.83373493975903601</v>
      </c>
      <c r="F346" s="75">
        <v>69</v>
      </c>
    </row>
    <row r="347" spans="1:6" x14ac:dyDescent="0.25">
      <c r="A347" t="s">
        <v>2187</v>
      </c>
      <c r="B347" s="75">
        <v>908758</v>
      </c>
      <c r="C347" s="75">
        <v>607</v>
      </c>
      <c r="D347" s="75">
        <v>491</v>
      </c>
      <c r="E347" s="74">
        <v>0.808896210873147</v>
      </c>
      <c r="F347" s="75">
        <v>116</v>
      </c>
    </row>
    <row r="348" spans="1:6" x14ac:dyDescent="0.25">
      <c r="A348" t="s">
        <v>2469</v>
      </c>
      <c r="B348" s="75">
        <v>1295755</v>
      </c>
      <c r="C348" s="75">
        <v>349</v>
      </c>
      <c r="D348" s="75">
        <v>281</v>
      </c>
      <c r="E348" s="74">
        <v>0.805157593123209</v>
      </c>
      <c r="F348" s="75">
        <v>68</v>
      </c>
    </row>
    <row r="349" spans="1:6" x14ac:dyDescent="0.25">
      <c r="A349" t="s">
        <v>2561</v>
      </c>
      <c r="B349" s="75">
        <v>2490289</v>
      </c>
      <c r="C349" s="75">
        <v>471</v>
      </c>
      <c r="D349" s="75">
        <v>371</v>
      </c>
      <c r="E349" s="74">
        <v>0.78768577494692105</v>
      </c>
      <c r="F349" s="75">
        <v>100</v>
      </c>
    </row>
    <row r="350" spans="1:6" x14ac:dyDescent="0.25">
      <c r="A350" t="s">
        <v>2403</v>
      </c>
      <c r="B350" s="75">
        <v>1487548</v>
      </c>
      <c r="C350" s="75">
        <v>601</v>
      </c>
      <c r="D350" s="75">
        <v>461</v>
      </c>
      <c r="E350" s="74">
        <v>0.767054908485857</v>
      </c>
      <c r="F350" s="75">
        <v>140</v>
      </c>
    </row>
    <row r="351" spans="1:6" x14ac:dyDescent="0.25">
      <c r="A351" t="s">
        <v>2191</v>
      </c>
      <c r="B351" s="75">
        <v>2453666</v>
      </c>
      <c r="C351" s="75">
        <v>420</v>
      </c>
      <c r="D351" s="75">
        <v>325</v>
      </c>
      <c r="E351" s="74">
        <v>0.77380952380952395</v>
      </c>
      <c r="F351" s="75">
        <v>95</v>
      </c>
    </row>
    <row r="352" spans="1:6" x14ac:dyDescent="0.25">
      <c r="A352" t="s">
        <v>2284</v>
      </c>
      <c r="B352" s="75">
        <v>4473150</v>
      </c>
      <c r="C352" s="75">
        <v>396</v>
      </c>
      <c r="D352" s="75">
        <v>317</v>
      </c>
      <c r="E352" s="74">
        <v>0.80050505050505005</v>
      </c>
      <c r="F352" s="75">
        <v>79</v>
      </c>
    </row>
    <row r="353" spans="1:6" x14ac:dyDescent="0.25">
      <c r="A353" t="s">
        <v>2388</v>
      </c>
      <c r="B353" s="75">
        <v>2426426</v>
      </c>
      <c r="C353" s="75">
        <v>386</v>
      </c>
      <c r="D353" s="75">
        <v>319</v>
      </c>
      <c r="E353" s="74">
        <v>0.82642487046632096</v>
      </c>
      <c r="F353" s="75">
        <v>67</v>
      </c>
    </row>
    <row r="354" spans="1:6" x14ac:dyDescent="0.25">
      <c r="A354" t="s">
        <v>2184</v>
      </c>
      <c r="B354" s="75">
        <v>4475985</v>
      </c>
      <c r="C354" s="75">
        <v>409</v>
      </c>
      <c r="D354" s="75">
        <v>318</v>
      </c>
      <c r="E354" s="74">
        <v>0.77750611246943802</v>
      </c>
      <c r="F354" s="75">
        <v>91</v>
      </c>
    </row>
    <row r="355" spans="1:6" x14ac:dyDescent="0.25">
      <c r="A355" t="s">
        <v>2279</v>
      </c>
      <c r="B355" s="75">
        <v>1193410</v>
      </c>
      <c r="C355" s="75">
        <v>335</v>
      </c>
      <c r="D355" s="75">
        <v>258</v>
      </c>
      <c r="E355" s="74">
        <v>0.77014925373134302</v>
      </c>
      <c r="F355" s="75">
        <v>77</v>
      </c>
    </row>
    <row r="356" spans="1:6" x14ac:dyDescent="0.25">
      <c r="A356" t="s">
        <v>2223</v>
      </c>
      <c r="B356" s="75">
        <v>3525933</v>
      </c>
      <c r="C356" s="75">
        <v>481</v>
      </c>
      <c r="D356" s="75">
        <v>379</v>
      </c>
      <c r="E356" s="74">
        <v>0.78794178794178804</v>
      </c>
      <c r="F356" s="75">
        <v>102</v>
      </c>
    </row>
    <row r="357" spans="1:6" x14ac:dyDescent="0.25">
      <c r="A357" t="s">
        <v>2470</v>
      </c>
      <c r="B357" s="75">
        <v>3903542</v>
      </c>
      <c r="C357" s="75">
        <v>366</v>
      </c>
      <c r="D357" s="75">
        <v>308</v>
      </c>
      <c r="E357" s="74">
        <v>0.84153005464480901</v>
      </c>
      <c r="F357" s="75">
        <v>58</v>
      </c>
    </row>
    <row r="358" spans="1:6" x14ac:dyDescent="0.25">
      <c r="A358" t="s">
        <v>2520</v>
      </c>
      <c r="B358" s="75">
        <v>2839151</v>
      </c>
      <c r="C358" s="75">
        <v>242</v>
      </c>
      <c r="D358" s="75">
        <v>214</v>
      </c>
      <c r="E358" s="74">
        <v>0.88429752066115697</v>
      </c>
      <c r="F358" s="75">
        <v>28</v>
      </c>
    </row>
    <row r="359" spans="1:6" x14ac:dyDescent="0.25">
      <c r="A359" t="s">
        <v>2201</v>
      </c>
      <c r="B359" s="75">
        <v>2379977</v>
      </c>
      <c r="C359" s="75">
        <v>424</v>
      </c>
      <c r="D359" s="75">
        <v>340</v>
      </c>
      <c r="E359" s="74">
        <v>0.80188679245283001</v>
      </c>
      <c r="F359" s="75">
        <v>84</v>
      </c>
    </row>
    <row r="360" spans="1:6" x14ac:dyDescent="0.25">
      <c r="A360" t="s">
        <v>2567</v>
      </c>
      <c r="B360" s="75">
        <v>2382286</v>
      </c>
      <c r="C360" s="75">
        <v>295</v>
      </c>
      <c r="D360" s="75">
        <v>239</v>
      </c>
      <c r="E360" s="74">
        <v>0.81016949152542395</v>
      </c>
      <c r="F360" s="75">
        <v>56</v>
      </c>
    </row>
    <row r="361" spans="1:6" x14ac:dyDescent="0.25">
      <c r="A361" t="s">
        <v>2334</v>
      </c>
      <c r="B361" s="75">
        <v>2741477</v>
      </c>
      <c r="C361" s="75">
        <v>498</v>
      </c>
      <c r="D361" s="75">
        <v>434</v>
      </c>
      <c r="E361" s="74">
        <v>0.87148594377510002</v>
      </c>
      <c r="F361" s="75">
        <v>64</v>
      </c>
    </row>
    <row r="362" spans="1:6" x14ac:dyDescent="0.25">
      <c r="A362" t="s">
        <v>2478</v>
      </c>
      <c r="B362" s="75">
        <v>3903482</v>
      </c>
      <c r="C362" s="75">
        <v>412</v>
      </c>
      <c r="D362" s="75">
        <v>322</v>
      </c>
      <c r="E362" s="74">
        <v>0.78155339805825197</v>
      </c>
      <c r="F362" s="75">
        <v>90</v>
      </c>
    </row>
    <row r="363" spans="1:6" x14ac:dyDescent="0.25">
      <c r="A363" t="s">
        <v>2431</v>
      </c>
      <c r="B363" s="75">
        <v>3903605</v>
      </c>
      <c r="C363" s="75">
        <v>595</v>
      </c>
      <c r="D363" s="75">
        <v>477</v>
      </c>
      <c r="E363" s="74">
        <v>0.80168067226890805</v>
      </c>
      <c r="F363" s="75">
        <v>118</v>
      </c>
    </row>
    <row r="364" spans="1:6" x14ac:dyDescent="0.25">
      <c r="A364" t="s">
        <v>2285</v>
      </c>
      <c r="B364" s="75">
        <v>717226</v>
      </c>
      <c r="C364" s="75">
        <v>350</v>
      </c>
      <c r="D364" s="75">
        <v>272</v>
      </c>
      <c r="E364" s="74">
        <v>0.77714285714285702</v>
      </c>
      <c r="F364" s="75">
        <v>78</v>
      </c>
    </row>
    <row r="365" spans="1:6" x14ac:dyDescent="0.25">
      <c r="A365" t="s">
        <v>2273</v>
      </c>
      <c r="B365" s="75">
        <v>2832094</v>
      </c>
      <c r="C365" s="75">
        <v>304</v>
      </c>
      <c r="D365" s="75">
        <v>237</v>
      </c>
      <c r="E365" s="74">
        <v>0.77960526315789502</v>
      </c>
      <c r="F365" s="75">
        <v>67</v>
      </c>
    </row>
    <row r="366" spans="1:6" x14ac:dyDescent="0.25">
      <c r="A366" t="s">
        <v>2256</v>
      </c>
      <c r="B366" s="75">
        <v>3118298</v>
      </c>
      <c r="C366" s="75">
        <v>363</v>
      </c>
      <c r="D366" s="75">
        <v>279</v>
      </c>
      <c r="E366" s="74">
        <v>0.76859504132231404</v>
      </c>
      <c r="F366" s="75">
        <v>84</v>
      </c>
    </row>
    <row r="367" spans="1:6" x14ac:dyDescent="0.25">
      <c r="A367" t="s">
        <v>2440</v>
      </c>
      <c r="B367" s="75">
        <v>815166</v>
      </c>
      <c r="C367" s="75">
        <v>529</v>
      </c>
      <c r="D367" s="75">
        <v>424</v>
      </c>
      <c r="E367" s="74">
        <v>0.80151228733459401</v>
      </c>
      <c r="F367" s="75">
        <v>105</v>
      </c>
    </row>
    <row r="368" spans="1:6" x14ac:dyDescent="0.25">
      <c r="A368" t="s">
        <v>2156</v>
      </c>
      <c r="B368" s="75">
        <v>1771789</v>
      </c>
      <c r="C368" s="75">
        <v>479</v>
      </c>
      <c r="D368" s="75">
        <v>378</v>
      </c>
      <c r="E368" s="74">
        <v>0.78914405010438404</v>
      </c>
      <c r="F368" s="75">
        <v>101</v>
      </c>
    </row>
    <row r="369" spans="1:6" x14ac:dyDescent="0.25">
      <c r="A369" t="s">
        <v>2224</v>
      </c>
      <c r="B369" s="75">
        <v>4472994</v>
      </c>
      <c r="C369" s="75">
        <v>342</v>
      </c>
      <c r="D369" s="75">
        <v>290</v>
      </c>
      <c r="E369" s="74">
        <v>0.84795321637426901</v>
      </c>
      <c r="F369" s="75">
        <v>52</v>
      </c>
    </row>
    <row r="370" spans="1:6" x14ac:dyDescent="0.25">
      <c r="A370" t="s">
        <v>2342</v>
      </c>
      <c r="B370" s="75">
        <v>2233478</v>
      </c>
      <c r="C370" s="75">
        <v>266</v>
      </c>
      <c r="D370" s="75">
        <v>211</v>
      </c>
      <c r="E370" s="74">
        <v>0.79323308270676696</v>
      </c>
      <c r="F370" s="75">
        <v>55</v>
      </c>
    </row>
    <row r="371" spans="1:6" x14ac:dyDescent="0.25">
      <c r="A371" t="s">
        <v>2338</v>
      </c>
      <c r="B371" s="75">
        <v>3903478</v>
      </c>
      <c r="C371" s="75">
        <v>440</v>
      </c>
      <c r="D371" s="75">
        <v>365</v>
      </c>
      <c r="E371" s="74">
        <v>0.82954545454545503</v>
      </c>
      <c r="F371" s="75">
        <v>75</v>
      </c>
    </row>
    <row r="372" spans="1:6" x14ac:dyDescent="0.25">
      <c r="A372" t="s">
        <v>2274</v>
      </c>
      <c r="B372" s="75">
        <v>595898</v>
      </c>
      <c r="C372" s="75">
        <v>304</v>
      </c>
      <c r="D372" s="75">
        <v>233</v>
      </c>
      <c r="E372" s="74">
        <v>0.76644736842105299</v>
      </c>
      <c r="F372" s="75">
        <v>71</v>
      </c>
    </row>
    <row r="373" spans="1:6" x14ac:dyDescent="0.25">
      <c r="A373" t="s">
        <v>2397</v>
      </c>
      <c r="B373" s="75">
        <v>3851502</v>
      </c>
      <c r="C373" s="75">
        <v>369</v>
      </c>
      <c r="D373" s="75">
        <v>305</v>
      </c>
      <c r="E373" s="74">
        <v>0.82655826558265599</v>
      </c>
      <c r="F373" s="75">
        <v>64</v>
      </c>
    </row>
    <row r="374" spans="1:6" x14ac:dyDescent="0.25">
      <c r="A374" t="s">
        <v>2562</v>
      </c>
      <c r="B374" s="75">
        <v>1285232</v>
      </c>
      <c r="C374" s="75">
        <v>296</v>
      </c>
      <c r="D374" s="75">
        <v>247</v>
      </c>
      <c r="E374" s="74">
        <v>0.83445945945945899</v>
      </c>
      <c r="F374" s="75">
        <v>49</v>
      </c>
    </row>
    <row r="375" spans="1:6" x14ac:dyDescent="0.25">
      <c r="A375" t="s">
        <v>2488</v>
      </c>
      <c r="B375" s="75">
        <v>1047316</v>
      </c>
      <c r="C375" s="75">
        <v>460</v>
      </c>
      <c r="D375" s="75">
        <v>366</v>
      </c>
      <c r="E375" s="74">
        <v>0.79565217391304299</v>
      </c>
      <c r="F375" s="75">
        <v>94</v>
      </c>
    </row>
    <row r="376" spans="1:6" x14ac:dyDescent="0.25">
      <c r="A376" t="s">
        <v>2630</v>
      </c>
      <c r="B376" s="75">
        <v>1291086</v>
      </c>
      <c r="C376" s="75">
        <v>312</v>
      </c>
      <c r="D376" s="75">
        <v>244</v>
      </c>
      <c r="E376" s="74">
        <v>0.78205128205128205</v>
      </c>
      <c r="F376" s="75">
        <v>68</v>
      </c>
    </row>
    <row r="377" spans="1:6" x14ac:dyDescent="0.25">
      <c r="A377" t="s">
        <v>2210</v>
      </c>
      <c r="B377" s="75">
        <v>2043580</v>
      </c>
      <c r="C377" s="75">
        <v>241</v>
      </c>
      <c r="D377" s="75">
        <v>184</v>
      </c>
      <c r="E377" s="74">
        <v>0.76348547717842297</v>
      </c>
      <c r="F377" s="75">
        <v>57</v>
      </c>
    </row>
    <row r="378" spans="1:6" x14ac:dyDescent="0.25">
      <c r="A378" t="s">
        <v>2600</v>
      </c>
      <c r="B378" s="75">
        <v>696477</v>
      </c>
      <c r="C378" s="75">
        <v>373</v>
      </c>
      <c r="D378" s="75">
        <v>281</v>
      </c>
      <c r="E378" s="74">
        <v>0.75335120643431597</v>
      </c>
      <c r="F378" s="75">
        <v>92</v>
      </c>
    </row>
    <row r="379" spans="1:6" x14ac:dyDescent="0.25">
      <c r="A379" t="s">
        <v>2220</v>
      </c>
      <c r="B379" s="75">
        <v>4473004</v>
      </c>
      <c r="C379" s="75">
        <v>341</v>
      </c>
      <c r="D379" s="75">
        <v>279</v>
      </c>
      <c r="E379" s="74">
        <v>0.81818181818181801</v>
      </c>
      <c r="F379" s="75">
        <v>62</v>
      </c>
    </row>
    <row r="380" spans="1:6" x14ac:dyDescent="0.25">
      <c r="A380" t="s">
        <v>3066</v>
      </c>
      <c r="B380" s="75">
        <v>3525533</v>
      </c>
      <c r="C380" s="75">
        <v>13</v>
      </c>
      <c r="D380" s="75">
        <v>11</v>
      </c>
      <c r="E380" s="74">
        <v>0.84615384615384603</v>
      </c>
      <c r="F380" s="75">
        <v>2</v>
      </c>
    </row>
    <row r="381" spans="1:6" x14ac:dyDescent="0.25">
      <c r="A381" t="s">
        <v>2230</v>
      </c>
      <c r="B381" s="75">
        <v>3903591</v>
      </c>
      <c r="C381" s="75">
        <v>414</v>
      </c>
      <c r="D381" s="75">
        <v>338</v>
      </c>
      <c r="E381" s="74">
        <v>0.81642512077294704</v>
      </c>
      <c r="F381" s="75">
        <v>76</v>
      </c>
    </row>
    <row r="382" spans="1:6" x14ac:dyDescent="0.25">
      <c r="A382" t="s">
        <v>2479</v>
      </c>
      <c r="B382" s="75">
        <v>433262</v>
      </c>
      <c r="C382" s="75">
        <v>180</v>
      </c>
      <c r="D382" s="75">
        <v>158</v>
      </c>
      <c r="E382" s="74">
        <v>0.87777777777777799</v>
      </c>
      <c r="F382" s="75">
        <v>22</v>
      </c>
    </row>
    <row r="383" spans="1:6" x14ac:dyDescent="0.25">
      <c r="A383" t="s">
        <v>2404</v>
      </c>
      <c r="B383" s="75">
        <v>1186407</v>
      </c>
      <c r="C383" s="75">
        <v>309</v>
      </c>
      <c r="D383" s="75">
        <v>231</v>
      </c>
      <c r="E383" s="74">
        <v>0.74757281553398103</v>
      </c>
      <c r="F383" s="75">
        <v>78</v>
      </c>
    </row>
    <row r="384" spans="1:6" x14ac:dyDescent="0.25">
      <c r="A384" t="s">
        <v>2349</v>
      </c>
      <c r="B384" s="75">
        <v>3851814</v>
      </c>
      <c r="C384" s="75">
        <v>399</v>
      </c>
      <c r="D384" s="75">
        <v>326</v>
      </c>
      <c r="E384" s="74">
        <v>0.81704260651629101</v>
      </c>
      <c r="F384" s="75">
        <v>73</v>
      </c>
    </row>
    <row r="385" spans="1:6" x14ac:dyDescent="0.25">
      <c r="A385" t="s">
        <v>2405</v>
      </c>
      <c r="B385" s="75">
        <v>2248471</v>
      </c>
      <c r="C385" s="75">
        <v>167</v>
      </c>
      <c r="D385" s="75">
        <v>122</v>
      </c>
      <c r="E385" s="74">
        <v>0.73053892215568905</v>
      </c>
      <c r="F385" s="75">
        <v>45</v>
      </c>
    </row>
    <row r="386" spans="1:6" x14ac:dyDescent="0.25">
      <c r="A386" t="s">
        <v>2535</v>
      </c>
      <c r="B386" s="75">
        <v>2802548</v>
      </c>
      <c r="C386" s="75">
        <v>87</v>
      </c>
      <c r="D386" s="75">
        <v>69</v>
      </c>
      <c r="E386" s="74">
        <v>0.79310344827586199</v>
      </c>
      <c r="F386" s="75">
        <v>18</v>
      </c>
    </row>
    <row r="387" spans="1:6" x14ac:dyDescent="0.25">
      <c r="A387" t="s">
        <v>2506</v>
      </c>
      <c r="B387" s="75">
        <v>606171</v>
      </c>
      <c r="C387" s="75">
        <v>202</v>
      </c>
      <c r="D387" s="75">
        <v>172</v>
      </c>
      <c r="E387" s="74">
        <v>0.85148514851485102</v>
      </c>
      <c r="F387" s="75">
        <v>30</v>
      </c>
    </row>
    <row r="388" spans="1:6" x14ac:dyDescent="0.25">
      <c r="A388" t="s">
        <v>2572</v>
      </c>
      <c r="B388" s="75">
        <v>741495</v>
      </c>
      <c r="C388" s="75">
        <v>133</v>
      </c>
      <c r="D388" s="75">
        <v>98</v>
      </c>
      <c r="E388" s="74">
        <v>0.73684210526315796</v>
      </c>
      <c r="F388" s="75">
        <v>35</v>
      </c>
    </row>
    <row r="389" spans="1:6" x14ac:dyDescent="0.25">
      <c r="A389" t="s">
        <v>2573</v>
      </c>
      <c r="B389" s="75">
        <v>4472992</v>
      </c>
      <c r="C389" s="75">
        <v>20</v>
      </c>
      <c r="D389" s="75">
        <v>19</v>
      </c>
      <c r="E389" s="74">
        <v>0.95</v>
      </c>
      <c r="F389" s="75">
        <v>1</v>
      </c>
    </row>
    <row r="390" spans="1:6" x14ac:dyDescent="0.25">
      <c r="A390" t="s">
        <v>2364</v>
      </c>
      <c r="B390" s="75">
        <v>3851816</v>
      </c>
      <c r="C390" s="75">
        <v>433</v>
      </c>
      <c r="D390" s="75">
        <v>362</v>
      </c>
      <c r="E390" s="74">
        <v>0.83602771362586603</v>
      </c>
      <c r="F390" s="75">
        <v>71</v>
      </c>
    </row>
    <row r="391" spans="1:6" x14ac:dyDescent="0.25">
      <c r="A391" t="s">
        <v>2541</v>
      </c>
      <c r="B391" s="75">
        <v>595913</v>
      </c>
      <c r="C391" s="75">
        <v>214</v>
      </c>
      <c r="D391" s="75">
        <v>164</v>
      </c>
      <c r="E391" s="74">
        <v>0.76635514018691597</v>
      </c>
      <c r="F391" s="75">
        <v>50</v>
      </c>
    </row>
    <row r="392" spans="1:6" x14ac:dyDescent="0.25">
      <c r="A392" t="s">
        <v>2306</v>
      </c>
      <c r="B392" s="75">
        <v>524761</v>
      </c>
      <c r="C392" s="75">
        <v>375</v>
      </c>
      <c r="D392" s="75">
        <v>303</v>
      </c>
      <c r="E392" s="74">
        <v>0.80800000000000005</v>
      </c>
      <c r="F392" s="75">
        <v>72</v>
      </c>
    </row>
    <row r="393" spans="1:6" x14ac:dyDescent="0.25">
      <c r="A393" t="s">
        <v>2302</v>
      </c>
      <c r="B393" s="75">
        <v>3853081</v>
      </c>
      <c r="C393" s="75">
        <v>294</v>
      </c>
      <c r="D393" s="75">
        <v>229</v>
      </c>
      <c r="E393" s="74">
        <v>0.77891156462584998</v>
      </c>
      <c r="F393" s="75">
        <v>65</v>
      </c>
    </row>
    <row r="394" spans="1:6" x14ac:dyDescent="0.25">
      <c r="A394" t="s">
        <v>2382</v>
      </c>
      <c r="B394" s="75">
        <v>3888246</v>
      </c>
      <c r="C394" s="75">
        <v>690</v>
      </c>
      <c r="D394" s="75">
        <v>578</v>
      </c>
      <c r="E394" s="74">
        <v>0.83768115942028998</v>
      </c>
      <c r="F394" s="75">
        <v>112</v>
      </c>
    </row>
    <row r="395" spans="1:6" x14ac:dyDescent="0.25">
      <c r="A395" t="s">
        <v>2542</v>
      </c>
      <c r="B395" s="75">
        <v>2051588</v>
      </c>
      <c r="C395" s="75">
        <v>195</v>
      </c>
      <c r="D395" s="75">
        <v>169</v>
      </c>
      <c r="E395" s="74">
        <v>0.86666666666666703</v>
      </c>
      <c r="F395" s="75">
        <v>26</v>
      </c>
    </row>
    <row r="396" spans="1:6" x14ac:dyDescent="0.25">
      <c r="A396" t="s">
        <v>2286</v>
      </c>
      <c r="B396" s="75">
        <v>4476024</v>
      </c>
      <c r="C396" s="75">
        <v>391</v>
      </c>
      <c r="D396" s="75">
        <v>321</v>
      </c>
      <c r="E396" s="74">
        <v>0.820971867007673</v>
      </c>
      <c r="F396" s="75">
        <v>70</v>
      </c>
    </row>
    <row r="397" spans="1:6" x14ac:dyDescent="0.25">
      <c r="A397" t="s">
        <v>2480</v>
      </c>
      <c r="B397" s="75">
        <v>3295419</v>
      </c>
      <c r="C397" s="75">
        <v>345</v>
      </c>
      <c r="D397" s="75">
        <v>276</v>
      </c>
      <c r="E397" s="74">
        <v>0.8</v>
      </c>
      <c r="F397" s="75">
        <v>69</v>
      </c>
    </row>
    <row r="398" spans="1:6" x14ac:dyDescent="0.25">
      <c r="A398" t="s">
        <v>2547</v>
      </c>
      <c r="B398" s="75">
        <v>3851835</v>
      </c>
      <c r="C398" s="75">
        <v>348</v>
      </c>
      <c r="D398" s="75">
        <v>281</v>
      </c>
      <c r="E398" s="74">
        <v>0.80747126436781602</v>
      </c>
      <c r="F398" s="75">
        <v>67</v>
      </c>
    </row>
    <row r="399" spans="1:6" x14ac:dyDescent="0.25">
      <c r="A399" t="s">
        <v>2179</v>
      </c>
      <c r="B399" s="75">
        <v>502054</v>
      </c>
      <c r="C399" s="75">
        <v>369</v>
      </c>
      <c r="D399" s="75">
        <v>293</v>
      </c>
      <c r="E399" s="74">
        <v>0.79403794037940401</v>
      </c>
      <c r="F399" s="75">
        <v>76</v>
      </c>
    </row>
    <row r="400" spans="1:6" x14ac:dyDescent="0.25">
      <c r="A400" t="s">
        <v>2413</v>
      </c>
      <c r="B400" s="75">
        <v>2746074</v>
      </c>
      <c r="C400" s="75">
        <v>385</v>
      </c>
      <c r="D400" s="75">
        <v>316</v>
      </c>
      <c r="E400" s="74">
        <v>0.82077922077922105</v>
      </c>
      <c r="F400" s="75">
        <v>69</v>
      </c>
    </row>
    <row r="401" spans="1:6" x14ac:dyDescent="0.25">
      <c r="A401" t="s">
        <v>2398</v>
      </c>
      <c r="B401" s="75">
        <v>3525649</v>
      </c>
      <c r="C401" s="75">
        <v>184</v>
      </c>
      <c r="D401" s="75">
        <v>159</v>
      </c>
      <c r="E401" s="74">
        <v>0.86413043478260898</v>
      </c>
      <c r="F401" s="75">
        <v>25</v>
      </c>
    </row>
    <row r="402" spans="1:6" x14ac:dyDescent="0.25">
      <c r="A402" t="s">
        <v>2365</v>
      </c>
      <c r="B402" s="75">
        <v>1172385</v>
      </c>
      <c r="C402" s="75">
        <v>275</v>
      </c>
      <c r="D402" s="75">
        <v>220</v>
      </c>
      <c r="E402" s="74">
        <v>0.8</v>
      </c>
      <c r="F402" s="75">
        <v>55</v>
      </c>
    </row>
    <row r="403" spans="1:6" x14ac:dyDescent="0.25">
      <c r="A403" t="s">
        <v>3067</v>
      </c>
      <c r="B403" s="75">
        <v>1291062</v>
      </c>
      <c r="C403" s="75">
        <v>15</v>
      </c>
      <c r="D403" s="75">
        <v>12</v>
      </c>
      <c r="E403" s="74">
        <v>0.8</v>
      </c>
      <c r="F403" s="75">
        <v>3</v>
      </c>
    </row>
    <row r="404" spans="1:6" x14ac:dyDescent="0.25">
      <c r="A404" t="s">
        <v>2185</v>
      </c>
      <c r="B404" s="75">
        <v>978664</v>
      </c>
      <c r="C404" s="75">
        <v>534</v>
      </c>
      <c r="D404" s="75">
        <v>426</v>
      </c>
      <c r="E404" s="74">
        <v>0.797752808988764</v>
      </c>
      <c r="F404" s="75">
        <v>108</v>
      </c>
    </row>
    <row r="405" spans="1:6" x14ac:dyDescent="0.25">
      <c r="A405" t="s">
        <v>2500</v>
      </c>
      <c r="B405" s="75">
        <v>2723548</v>
      </c>
      <c r="C405" s="75">
        <v>290</v>
      </c>
      <c r="D405" s="75">
        <v>236</v>
      </c>
      <c r="E405" s="74">
        <v>0.81379310344827605</v>
      </c>
      <c r="F405" s="75">
        <v>54</v>
      </c>
    </row>
    <row r="406" spans="1:6" x14ac:dyDescent="0.25">
      <c r="A406" t="s">
        <v>2155</v>
      </c>
      <c r="B406" s="75">
        <v>4472997</v>
      </c>
      <c r="C406" s="75">
        <v>184</v>
      </c>
      <c r="D406" s="75">
        <v>92</v>
      </c>
      <c r="E406" s="74">
        <v>0.5</v>
      </c>
      <c r="F406" s="75">
        <v>92</v>
      </c>
    </row>
    <row r="407" spans="1:6" x14ac:dyDescent="0.25">
      <c r="A407" t="s">
        <v>2298</v>
      </c>
      <c r="B407" s="75">
        <v>1905372</v>
      </c>
      <c r="C407" s="75">
        <v>422</v>
      </c>
      <c r="D407" s="75">
        <v>339</v>
      </c>
      <c r="E407" s="74">
        <v>0.80331753554502405</v>
      </c>
      <c r="F407" s="75">
        <v>83</v>
      </c>
    </row>
    <row r="408" spans="1:6" x14ac:dyDescent="0.25">
      <c r="A408" t="s">
        <v>2554</v>
      </c>
      <c r="B408" s="75">
        <v>2338319</v>
      </c>
      <c r="C408" s="75">
        <v>384</v>
      </c>
      <c r="D408" s="75">
        <v>319</v>
      </c>
      <c r="E408" s="74">
        <v>0.83072916666666696</v>
      </c>
      <c r="F408" s="75">
        <v>65</v>
      </c>
    </row>
    <row r="409" spans="1:6" x14ac:dyDescent="0.25">
      <c r="A409" t="s">
        <v>2267</v>
      </c>
      <c r="B409" s="75">
        <v>1847158</v>
      </c>
      <c r="C409" s="75">
        <v>276</v>
      </c>
      <c r="D409" s="75">
        <v>224</v>
      </c>
      <c r="E409" s="74">
        <v>0.811594202898551</v>
      </c>
      <c r="F409" s="75">
        <v>52</v>
      </c>
    </row>
    <row r="410" spans="1:6" x14ac:dyDescent="0.25">
      <c r="A410" t="s">
        <v>2422</v>
      </c>
      <c r="B410" s="75">
        <v>1215460</v>
      </c>
      <c r="C410" s="75">
        <v>133</v>
      </c>
      <c r="D410" s="75">
        <v>106</v>
      </c>
      <c r="E410" s="74">
        <v>0.79699248120300703</v>
      </c>
      <c r="F410" s="75">
        <v>27</v>
      </c>
    </row>
    <row r="411" spans="1:6" x14ac:dyDescent="0.25">
      <c r="A411" t="s">
        <v>2249</v>
      </c>
      <c r="B411" s="75">
        <v>2362835</v>
      </c>
      <c r="C411" s="75">
        <v>336</v>
      </c>
      <c r="D411" s="75">
        <v>273</v>
      </c>
      <c r="E411" s="74">
        <v>0.8125</v>
      </c>
      <c r="F411" s="75">
        <v>63</v>
      </c>
    </row>
    <row r="412" spans="1:6" x14ac:dyDescent="0.25">
      <c r="A412" t="s">
        <v>2350</v>
      </c>
      <c r="B412" s="75">
        <v>2397185</v>
      </c>
      <c r="C412" s="75">
        <v>457</v>
      </c>
      <c r="D412" s="75">
        <v>390</v>
      </c>
      <c r="E412" s="74">
        <v>0.85339168490153205</v>
      </c>
      <c r="F412" s="75">
        <v>67</v>
      </c>
    </row>
    <row r="413" spans="1:6" x14ac:dyDescent="0.25">
      <c r="A413" t="s">
        <v>2471</v>
      </c>
      <c r="B413" s="75">
        <v>2426278</v>
      </c>
      <c r="C413" s="75">
        <v>223</v>
      </c>
      <c r="D413" s="75">
        <v>184</v>
      </c>
      <c r="E413" s="74">
        <v>0.82511210762331799</v>
      </c>
      <c r="F413" s="75">
        <v>39</v>
      </c>
    </row>
    <row r="414" spans="1:6" x14ac:dyDescent="0.25">
      <c r="A414" t="s">
        <v>2513</v>
      </c>
      <c r="B414" s="75">
        <v>1654971</v>
      </c>
      <c r="C414" s="75">
        <v>77</v>
      </c>
      <c r="D414" s="75">
        <v>59</v>
      </c>
      <c r="E414" s="74">
        <v>0.76623376623376604</v>
      </c>
      <c r="F414" s="75">
        <v>18</v>
      </c>
    </row>
    <row r="415" spans="1:6" x14ac:dyDescent="0.25">
      <c r="A415" t="s">
        <v>2213</v>
      </c>
      <c r="B415" s="75">
        <v>3851498</v>
      </c>
      <c r="C415" s="75">
        <v>733</v>
      </c>
      <c r="D415" s="75">
        <v>622</v>
      </c>
      <c r="E415" s="74">
        <v>0.84856753069577096</v>
      </c>
      <c r="F415" s="75">
        <v>111</v>
      </c>
    </row>
    <row r="416" spans="1:6" x14ac:dyDescent="0.25">
      <c r="A416" t="s">
        <v>2303</v>
      </c>
      <c r="B416" s="75">
        <v>3525524</v>
      </c>
      <c r="C416" s="75">
        <v>274</v>
      </c>
      <c r="D416" s="75">
        <v>222</v>
      </c>
      <c r="E416" s="74">
        <v>0.81021897810219001</v>
      </c>
      <c r="F416" s="75">
        <v>52</v>
      </c>
    </row>
    <row r="417" spans="1:6" x14ac:dyDescent="0.25">
      <c r="A417" t="s">
        <v>2389</v>
      </c>
      <c r="B417" s="75">
        <v>3118389</v>
      </c>
      <c r="C417" s="75">
        <v>434</v>
      </c>
      <c r="D417" s="75">
        <v>365</v>
      </c>
      <c r="E417" s="74">
        <v>0.84101382488479304</v>
      </c>
      <c r="F417" s="75">
        <v>69</v>
      </c>
    </row>
    <row r="418" spans="1:6" x14ac:dyDescent="0.25">
      <c r="A418" t="s">
        <v>2188</v>
      </c>
      <c r="B418" s="75">
        <v>2557041</v>
      </c>
      <c r="C418" s="75">
        <v>318</v>
      </c>
      <c r="D418" s="75">
        <v>239</v>
      </c>
      <c r="E418" s="74">
        <v>0.75157232704402499</v>
      </c>
      <c r="F418" s="75">
        <v>79</v>
      </c>
    </row>
    <row r="419" spans="1:6" x14ac:dyDescent="0.25">
      <c r="A419" t="s">
        <v>2507</v>
      </c>
      <c r="B419" s="75">
        <v>3118405</v>
      </c>
      <c r="C419" s="75">
        <v>298</v>
      </c>
      <c r="D419" s="75">
        <v>244</v>
      </c>
      <c r="E419" s="74">
        <v>0.81879194630872498</v>
      </c>
      <c r="F419" s="75">
        <v>54</v>
      </c>
    </row>
    <row r="420" spans="1:6" x14ac:dyDescent="0.25">
      <c r="A420" t="s">
        <v>2399</v>
      </c>
      <c r="B420" s="75">
        <v>3523464</v>
      </c>
      <c r="C420" s="75">
        <v>347</v>
      </c>
      <c r="D420" s="75">
        <v>289</v>
      </c>
      <c r="E420" s="74">
        <v>0.83285302593659905</v>
      </c>
      <c r="F420" s="75">
        <v>58</v>
      </c>
    </row>
    <row r="421" spans="1:6" x14ac:dyDescent="0.25">
      <c r="A421" t="s">
        <v>2489</v>
      </c>
      <c r="B421" s="75">
        <v>1453717</v>
      </c>
      <c r="C421" s="75">
        <v>346</v>
      </c>
      <c r="D421" s="75">
        <v>278</v>
      </c>
      <c r="E421" s="74">
        <v>0.80346820809248598</v>
      </c>
      <c r="F421" s="75">
        <v>68</v>
      </c>
    </row>
    <row r="422" spans="1:6" x14ac:dyDescent="0.25">
      <c r="A422" t="s">
        <v>2325</v>
      </c>
      <c r="B422" s="75">
        <v>3525944</v>
      </c>
      <c r="C422" s="75">
        <v>264</v>
      </c>
      <c r="D422" s="75">
        <v>211</v>
      </c>
      <c r="E422" s="74">
        <v>0.79924242424242398</v>
      </c>
      <c r="F422" s="75">
        <v>53</v>
      </c>
    </row>
    <row r="423" spans="1:6" x14ac:dyDescent="0.25">
      <c r="A423" t="s">
        <v>2192</v>
      </c>
      <c r="B423" s="75">
        <v>3419090</v>
      </c>
      <c r="C423" s="75">
        <v>453</v>
      </c>
      <c r="D423" s="75">
        <v>389</v>
      </c>
      <c r="E423" s="74">
        <v>0.85871964679911705</v>
      </c>
      <c r="F423" s="75">
        <v>64</v>
      </c>
    </row>
    <row r="424" spans="1:6" x14ac:dyDescent="0.25">
      <c r="A424" t="s">
        <v>2373</v>
      </c>
      <c r="B424" s="75">
        <v>4471979</v>
      </c>
      <c r="C424" s="75">
        <v>388</v>
      </c>
      <c r="D424" s="75">
        <v>314</v>
      </c>
      <c r="E424" s="74">
        <v>0.80927835051546404</v>
      </c>
      <c r="F424" s="75">
        <v>74</v>
      </c>
    </row>
    <row r="425" spans="1:6" x14ac:dyDescent="0.25">
      <c r="A425" t="s">
        <v>2584</v>
      </c>
      <c r="B425" s="75">
        <v>2738560</v>
      </c>
      <c r="C425" s="75">
        <v>116</v>
      </c>
      <c r="D425" s="75">
        <v>93</v>
      </c>
      <c r="E425" s="74">
        <v>0.80172413793103403</v>
      </c>
      <c r="F425" s="75">
        <v>23</v>
      </c>
    </row>
    <row r="426" spans="1:6" x14ac:dyDescent="0.25">
      <c r="A426" t="s">
        <v>2481</v>
      </c>
      <c r="B426" s="75">
        <v>2426251</v>
      </c>
      <c r="C426" s="75">
        <v>437</v>
      </c>
      <c r="D426" s="75">
        <v>354</v>
      </c>
      <c r="E426" s="74">
        <v>0.81006864988558303</v>
      </c>
      <c r="F426" s="75">
        <v>83</v>
      </c>
    </row>
    <row r="427" spans="1:6" x14ac:dyDescent="0.25">
      <c r="A427" t="s">
        <v>2221</v>
      </c>
      <c r="B427" s="75">
        <v>1430472</v>
      </c>
      <c r="C427" s="75">
        <v>389</v>
      </c>
      <c r="D427" s="75">
        <v>283</v>
      </c>
      <c r="E427" s="74">
        <v>0.72750642673521804</v>
      </c>
      <c r="F427" s="75">
        <v>106</v>
      </c>
    </row>
    <row r="428" spans="1:6" x14ac:dyDescent="0.25">
      <c r="A428" t="s">
        <v>2555</v>
      </c>
      <c r="B428" s="75">
        <v>1453666</v>
      </c>
      <c r="C428" s="75">
        <v>60</v>
      </c>
      <c r="D428" s="75">
        <v>52</v>
      </c>
      <c r="E428" s="74">
        <v>0.86666666666666703</v>
      </c>
      <c r="F428" s="75">
        <v>8</v>
      </c>
    </row>
    <row r="429" spans="1:6" x14ac:dyDescent="0.25">
      <c r="A429" t="s">
        <v>2458</v>
      </c>
      <c r="B429" s="75">
        <v>3852995</v>
      </c>
      <c r="C429" s="75">
        <v>364</v>
      </c>
      <c r="D429" s="75">
        <v>302</v>
      </c>
      <c r="E429" s="74">
        <v>0.82967032967033005</v>
      </c>
      <c r="F429" s="75">
        <v>62</v>
      </c>
    </row>
    <row r="430" spans="1:6" x14ac:dyDescent="0.25">
      <c r="A430" t="s">
        <v>2459</v>
      </c>
      <c r="B430" s="75">
        <v>2389463</v>
      </c>
      <c r="C430" s="75">
        <v>174</v>
      </c>
      <c r="D430" s="75">
        <v>125</v>
      </c>
      <c r="E430" s="74">
        <v>0.71839080459770099</v>
      </c>
      <c r="F430" s="75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0"/>
  <sheetViews>
    <sheetView workbookViewId="0">
      <selection activeCell="N9" sqref="N9"/>
    </sheetView>
  </sheetViews>
  <sheetFormatPr baseColWidth="10" defaultRowHeight="15" x14ac:dyDescent="0.25"/>
  <sheetData>
    <row r="1" spans="1:25" x14ac:dyDescent="0.25">
      <c r="A1" t="s">
        <v>32</v>
      </c>
      <c r="B1" t="s">
        <v>2142</v>
      </c>
      <c r="C1" t="s">
        <v>3068</v>
      </c>
      <c r="D1" t="s">
        <v>2147</v>
      </c>
      <c r="E1" t="s">
        <v>3069</v>
      </c>
      <c r="F1" t="s">
        <v>3070</v>
      </c>
      <c r="G1" t="s">
        <v>3071</v>
      </c>
      <c r="H1" t="s">
        <v>3072</v>
      </c>
      <c r="I1" t="s">
        <v>3073</v>
      </c>
      <c r="K1" t="s">
        <v>3156</v>
      </c>
      <c r="L1" t="s">
        <v>3068</v>
      </c>
      <c r="M1" t="s">
        <v>2147</v>
      </c>
      <c r="N1" t="s">
        <v>3069</v>
      </c>
      <c r="O1" t="s">
        <v>3070</v>
      </c>
      <c r="P1" t="s">
        <v>3071</v>
      </c>
      <c r="Q1" t="s">
        <v>3072</v>
      </c>
      <c r="S1" t="s">
        <v>121</v>
      </c>
      <c r="T1" t="s">
        <v>3068</v>
      </c>
      <c r="U1" t="s">
        <v>2147</v>
      </c>
      <c r="V1" t="s">
        <v>3069</v>
      </c>
      <c r="W1" t="s">
        <v>3070</v>
      </c>
      <c r="X1" t="s">
        <v>3071</v>
      </c>
      <c r="Y1" t="s">
        <v>3072</v>
      </c>
    </row>
    <row r="2" spans="1:25" x14ac:dyDescent="0.25">
      <c r="A2" t="s">
        <v>3074</v>
      </c>
      <c r="B2" s="75">
        <v>4592772</v>
      </c>
      <c r="D2" s="75">
        <v>0</v>
      </c>
      <c r="K2" t="s">
        <v>1969</v>
      </c>
      <c r="L2" s="75">
        <v>57863</v>
      </c>
      <c r="M2" s="75">
        <v>587.92757029535301</v>
      </c>
      <c r="N2" s="74">
        <v>0.138093001283661</v>
      </c>
      <c r="O2" s="75">
        <v>44.2726612861414</v>
      </c>
      <c r="P2" s="75">
        <v>11.4326426213643</v>
      </c>
      <c r="Q2" s="75">
        <v>532.22226638784696</v>
      </c>
      <c r="S2" t="s">
        <v>1110</v>
      </c>
      <c r="T2" s="75">
        <v>9652</v>
      </c>
      <c r="U2" s="75">
        <v>564.81185246581003</v>
      </c>
      <c r="V2" s="74">
        <v>0.12864552139515101</v>
      </c>
      <c r="W2" s="75">
        <v>17.260878574388698</v>
      </c>
      <c r="X2" s="75">
        <v>3.1308537090758399</v>
      </c>
      <c r="Y2" s="75">
        <v>544.42012018234595</v>
      </c>
    </row>
    <row r="3" spans="1:25" x14ac:dyDescent="0.25">
      <c r="A3" t="s">
        <v>2432</v>
      </c>
      <c r="B3" s="75">
        <v>1192611</v>
      </c>
      <c r="C3" s="75">
        <v>435</v>
      </c>
      <c r="D3" s="75">
        <v>666.16091954023</v>
      </c>
      <c r="E3" s="74">
        <v>0.124626693890485</v>
      </c>
      <c r="F3" s="75">
        <v>32.170114942528699</v>
      </c>
      <c r="G3" s="75">
        <v>55.413793103448299</v>
      </c>
      <c r="H3" s="75">
        <v>578.57701149425304</v>
      </c>
      <c r="I3" s="75">
        <v>0</v>
      </c>
      <c r="K3" t="s">
        <v>1965</v>
      </c>
      <c r="L3" s="75">
        <v>23376</v>
      </c>
      <c r="M3" s="75">
        <v>615.34514031485298</v>
      </c>
      <c r="N3" s="74">
        <v>0.13943311051874599</v>
      </c>
      <c r="O3" s="75">
        <v>30.767624914442202</v>
      </c>
      <c r="P3" s="75">
        <v>25.420473990417499</v>
      </c>
      <c r="Q3" s="75">
        <v>559.15704140999298</v>
      </c>
      <c r="S3" t="s">
        <v>2638</v>
      </c>
      <c r="T3" s="75">
        <v>7566</v>
      </c>
      <c r="U3" s="75">
        <v>617.30359503039904</v>
      </c>
      <c r="V3" s="74">
        <v>0.12688017896079701</v>
      </c>
      <c r="W3" s="75">
        <v>29.977795400475799</v>
      </c>
      <c r="X3" s="75">
        <v>7.6949510970129502</v>
      </c>
      <c r="Y3" s="75">
        <v>579.63084853291002</v>
      </c>
    </row>
    <row r="4" spans="1:25" x14ac:dyDescent="0.25">
      <c r="A4" t="s">
        <v>3075</v>
      </c>
      <c r="B4" s="75">
        <v>3138471</v>
      </c>
      <c r="C4" s="75">
        <v>462</v>
      </c>
      <c r="D4" s="75">
        <v>673.32467532467501</v>
      </c>
      <c r="E4" s="74">
        <v>0.101350261820095</v>
      </c>
      <c r="F4" s="75">
        <v>30.415584415584402</v>
      </c>
      <c r="G4" s="75">
        <v>3.7337662337662301</v>
      </c>
      <c r="H4" s="75">
        <v>639.17532467532499</v>
      </c>
      <c r="I4" s="75">
        <v>0</v>
      </c>
      <c r="K4" t="s">
        <v>1971</v>
      </c>
      <c r="L4" s="75">
        <v>51868</v>
      </c>
      <c r="M4" s="75">
        <v>615.12934757461198</v>
      </c>
      <c r="N4" s="74">
        <v>0.12704807995262199</v>
      </c>
      <c r="O4" s="75">
        <v>24.3743734094239</v>
      </c>
      <c r="P4" s="75">
        <v>11.495449988432201</v>
      </c>
      <c r="Q4" s="75">
        <v>579.25952417675603</v>
      </c>
      <c r="S4" t="s">
        <v>1307</v>
      </c>
      <c r="T4" s="75">
        <v>5919</v>
      </c>
      <c r="U4" s="75">
        <v>620.44179760094596</v>
      </c>
      <c r="V4" s="74">
        <v>0.14050744406108101</v>
      </c>
      <c r="W4" s="75">
        <v>21.967731035647901</v>
      </c>
      <c r="X4" s="75">
        <v>22.313566480824498</v>
      </c>
      <c r="Y4" s="75">
        <v>576.16050008447405</v>
      </c>
    </row>
    <row r="5" spans="1:25" x14ac:dyDescent="0.25">
      <c r="A5" t="s">
        <v>2260</v>
      </c>
      <c r="B5" s="75">
        <v>3525833</v>
      </c>
      <c r="C5" s="75">
        <v>314</v>
      </c>
      <c r="D5" s="75">
        <v>764.31528662420396</v>
      </c>
      <c r="E5" s="74">
        <v>0.111002567106515</v>
      </c>
      <c r="F5" s="75">
        <v>18.550955414012702</v>
      </c>
      <c r="G5" s="75">
        <v>60.773885350318501</v>
      </c>
      <c r="H5" s="75">
        <v>684.99044585987303</v>
      </c>
      <c r="I5" s="75">
        <v>0</v>
      </c>
      <c r="K5" t="s">
        <v>1973</v>
      </c>
      <c r="L5" s="75">
        <v>55982</v>
      </c>
      <c r="M5" s="75">
        <v>587.957843592583</v>
      </c>
      <c r="N5" s="74">
        <v>0.125794791327134</v>
      </c>
      <c r="O5" s="75">
        <v>25.1287020828123</v>
      </c>
      <c r="P5" s="75">
        <v>9.6415990854203102</v>
      </c>
      <c r="Q5" s="75">
        <v>553.18754242435102</v>
      </c>
      <c r="S5" t="s">
        <v>1030</v>
      </c>
      <c r="T5" s="75">
        <v>6828</v>
      </c>
      <c r="U5" s="75">
        <v>656.80082015231403</v>
      </c>
      <c r="V5" s="74">
        <v>0.115962044602089</v>
      </c>
      <c r="W5" s="75">
        <v>35.729056824838899</v>
      </c>
      <c r="X5" s="75">
        <v>19.5888986526069</v>
      </c>
      <c r="Y5" s="75">
        <v>601.48286467486798</v>
      </c>
    </row>
    <row r="6" spans="1:25" x14ac:dyDescent="0.25">
      <c r="A6" t="s">
        <v>2291</v>
      </c>
      <c r="B6" s="75">
        <v>4472963</v>
      </c>
      <c r="C6" s="75">
        <v>561</v>
      </c>
      <c r="D6" s="75">
        <v>472.21033868092701</v>
      </c>
      <c r="E6" s="74">
        <v>9.5345215086086899E-2</v>
      </c>
      <c r="F6" s="75">
        <v>23.663101604278101</v>
      </c>
      <c r="G6" s="75">
        <v>0</v>
      </c>
      <c r="H6" s="75">
        <v>448.54723707664903</v>
      </c>
      <c r="I6" s="75">
        <v>0</v>
      </c>
      <c r="S6" t="s">
        <v>1059</v>
      </c>
      <c r="T6" s="75">
        <v>7560</v>
      </c>
      <c r="U6" s="75">
        <v>616.42129629629596</v>
      </c>
      <c r="V6" s="74">
        <v>0.117617515965833</v>
      </c>
      <c r="W6" s="75">
        <v>26.960052910052902</v>
      </c>
      <c r="X6" s="75">
        <v>13.034126984127001</v>
      </c>
      <c r="Y6" s="75">
        <v>576.42711640211598</v>
      </c>
    </row>
    <row r="7" spans="1:25" x14ac:dyDescent="0.25">
      <c r="A7" t="s">
        <v>2374</v>
      </c>
      <c r="B7" s="75">
        <v>1521567</v>
      </c>
      <c r="C7" s="75">
        <v>413</v>
      </c>
      <c r="D7" s="75">
        <v>576.37046004842603</v>
      </c>
      <c r="E7" s="74">
        <v>0.12271067620855799</v>
      </c>
      <c r="F7" s="75">
        <v>31.428571428571399</v>
      </c>
      <c r="G7" s="75">
        <v>5.6755447941888599</v>
      </c>
      <c r="H7" s="75">
        <v>539.26634382566601</v>
      </c>
      <c r="I7" s="75">
        <v>0</v>
      </c>
      <c r="S7" t="s">
        <v>1088</v>
      </c>
      <c r="T7" s="75">
        <v>6174</v>
      </c>
      <c r="U7" s="75">
        <v>598.68918043407803</v>
      </c>
      <c r="V7" s="74">
        <v>0.13039520236135199</v>
      </c>
      <c r="W7" s="75">
        <v>21.897149335924802</v>
      </c>
      <c r="X7" s="75">
        <v>10.369290573372201</v>
      </c>
      <c r="Y7" s="75">
        <v>566.42274052478103</v>
      </c>
    </row>
    <row r="8" spans="1:25" x14ac:dyDescent="0.25">
      <c r="A8" t="s">
        <v>2521</v>
      </c>
      <c r="B8" s="75">
        <v>2338580</v>
      </c>
      <c r="C8" s="75">
        <v>529</v>
      </c>
      <c r="D8" s="75">
        <v>593.47069943289205</v>
      </c>
      <c r="E8" s="74">
        <v>0.145435887127702</v>
      </c>
      <c r="F8" s="75">
        <v>27.270321361058599</v>
      </c>
      <c r="G8" s="75">
        <v>51.425330812854398</v>
      </c>
      <c r="H8" s="75">
        <v>514.77504725897904</v>
      </c>
      <c r="I8" s="75">
        <v>0</v>
      </c>
      <c r="S8" t="s">
        <v>1085</v>
      </c>
      <c r="T8" s="75">
        <v>8169</v>
      </c>
      <c r="U8" s="75">
        <v>645.11727261598696</v>
      </c>
      <c r="V8" s="74">
        <v>0.130386002343127</v>
      </c>
      <c r="W8" s="75">
        <v>19.321826416942098</v>
      </c>
      <c r="X8" s="75">
        <v>9.7223650385604099</v>
      </c>
      <c r="Y8" s="75">
        <v>616.073081160485</v>
      </c>
    </row>
    <row r="9" spans="1:25" x14ac:dyDescent="0.25">
      <c r="A9" t="s">
        <v>2330</v>
      </c>
      <c r="B9" s="75">
        <v>4472929</v>
      </c>
      <c r="C9" s="75">
        <v>439</v>
      </c>
      <c r="D9" s="75">
        <v>583.17995444191297</v>
      </c>
      <c r="E9" s="74">
        <v>0.119358065737351</v>
      </c>
      <c r="F9" s="75">
        <v>17.6810933940775</v>
      </c>
      <c r="G9" s="75">
        <v>2.2779043280182199E-2</v>
      </c>
      <c r="H9" s="75">
        <v>565.47608200455602</v>
      </c>
      <c r="I9" s="75">
        <v>0</v>
      </c>
    </row>
    <row r="10" spans="1:25" x14ac:dyDescent="0.25">
      <c r="A10" t="s">
        <v>2414</v>
      </c>
      <c r="B10" s="75">
        <v>3523451</v>
      </c>
      <c r="C10" s="75">
        <v>617</v>
      </c>
      <c r="D10" s="75">
        <v>569.57698541329</v>
      </c>
      <c r="E10" s="74">
        <v>9.0732410028305704E-2</v>
      </c>
      <c r="F10" s="75">
        <v>24.9935170178282</v>
      </c>
      <c r="G10" s="75">
        <v>6.6450567260939994E-2</v>
      </c>
      <c r="H10" s="75">
        <v>544.51701782820101</v>
      </c>
      <c r="I10" s="75">
        <v>0</v>
      </c>
    </row>
    <row r="11" spans="1:25" x14ac:dyDescent="0.25">
      <c r="A11" t="s">
        <v>2335</v>
      </c>
      <c r="B11" s="75">
        <v>3903566</v>
      </c>
      <c r="C11" s="75">
        <v>564</v>
      </c>
      <c r="D11" s="75">
        <v>637.00177304964495</v>
      </c>
      <c r="E11" s="74">
        <v>0.12837024880565301</v>
      </c>
      <c r="F11" s="75">
        <v>41.427304964538997</v>
      </c>
      <c r="G11" s="75">
        <v>3.5443262411347498</v>
      </c>
      <c r="H11" s="75">
        <v>592.03014184397205</v>
      </c>
      <c r="I11" s="75">
        <v>0</v>
      </c>
    </row>
    <row r="12" spans="1:25" x14ac:dyDescent="0.25">
      <c r="A12" t="s">
        <v>2359</v>
      </c>
      <c r="B12" s="75">
        <v>538955</v>
      </c>
      <c r="C12" s="75">
        <v>432</v>
      </c>
      <c r="D12" s="75">
        <v>539.12962962963002</v>
      </c>
      <c r="E12" s="74">
        <v>9.0424558003277894E-2</v>
      </c>
      <c r="F12" s="75">
        <v>20.002314814814799</v>
      </c>
      <c r="G12" s="75">
        <v>4.6296296296296302E-3</v>
      </c>
      <c r="H12" s="75">
        <v>519.12268518518499</v>
      </c>
      <c r="I12" s="75">
        <v>0</v>
      </c>
    </row>
    <row r="13" spans="1:25" x14ac:dyDescent="0.25">
      <c r="A13" t="s">
        <v>2514</v>
      </c>
      <c r="B13" s="75">
        <v>596157</v>
      </c>
      <c r="C13" s="75">
        <v>440</v>
      </c>
      <c r="D13" s="75">
        <v>555.11818181818205</v>
      </c>
      <c r="E13" s="74">
        <v>0.117800747714325</v>
      </c>
      <c r="F13" s="75">
        <v>34.393181818181802</v>
      </c>
      <c r="G13" s="75">
        <v>1.5409090909090899</v>
      </c>
      <c r="H13" s="75">
        <v>519.18409090909097</v>
      </c>
      <c r="I13" s="75">
        <v>0</v>
      </c>
    </row>
    <row r="14" spans="1:25" x14ac:dyDescent="0.25">
      <c r="A14" t="s">
        <v>2423</v>
      </c>
      <c r="B14" s="75">
        <v>1115939</v>
      </c>
      <c r="C14" s="75">
        <v>556</v>
      </c>
      <c r="D14" s="75">
        <v>618.13669064748206</v>
      </c>
      <c r="E14" s="74">
        <v>0.116560663188229</v>
      </c>
      <c r="F14" s="75">
        <v>67.7697841726619</v>
      </c>
      <c r="G14" s="75">
        <v>2.02517985611511</v>
      </c>
      <c r="H14" s="75">
        <v>548.34172661870502</v>
      </c>
      <c r="I14" s="75">
        <v>0</v>
      </c>
    </row>
    <row r="15" spans="1:25" x14ac:dyDescent="0.25">
      <c r="A15" t="s">
        <v>2292</v>
      </c>
      <c r="B15" s="75">
        <v>1118334</v>
      </c>
      <c r="C15" s="75">
        <v>565</v>
      </c>
      <c r="D15" s="75">
        <v>605.02300884955798</v>
      </c>
      <c r="E15" s="74">
        <v>0.11319920350941</v>
      </c>
      <c r="F15" s="75">
        <v>19.145132743362801</v>
      </c>
      <c r="G15" s="75">
        <v>4.8530973451327402</v>
      </c>
      <c r="H15" s="75">
        <v>581.02477876106195</v>
      </c>
      <c r="I15" s="75">
        <v>0</v>
      </c>
    </row>
    <row r="16" spans="1:25" x14ac:dyDescent="0.25">
      <c r="A16" t="s">
        <v>2173</v>
      </c>
      <c r="B16" s="75">
        <v>3528314</v>
      </c>
      <c r="C16" s="75">
        <v>463</v>
      </c>
      <c r="D16" s="75">
        <v>761.57667386609103</v>
      </c>
      <c r="E16" s="74">
        <v>0.12435561450523799</v>
      </c>
      <c r="F16" s="75">
        <v>21.6630669546436</v>
      </c>
      <c r="G16" s="75">
        <v>26.8488120950324</v>
      </c>
      <c r="H16" s="75">
        <v>713.06479481641497</v>
      </c>
      <c r="I16" s="75">
        <v>0</v>
      </c>
    </row>
    <row r="17" spans="1:9" x14ac:dyDescent="0.25">
      <c r="A17" t="s">
        <v>2264</v>
      </c>
      <c r="B17" s="75">
        <v>1193702</v>
      </c>
      <c r="C17" s="75">
        <v>304</v>
      </c>
      <c r="D17" s="75">
        <v>587.76644736842104</v>
      </c>
      <c r="E17" s="74">
        <v>0.107315929341879</v>
      </c>
      <c r="F17" s="75">
        <v>12.7631578947368</v>
      </c>
      <c r="G17" s="75">
        <v>0.88157894736842102</v>
      </c>
      <c r="H17" s="75">
        <v>574.12171052631595</v>
      </c>
      <c r="I17" s="75">
        <v>0</v>
      </c>
    </row>
    <row r="18" spans="1:9" x14ac:dyDescent="0.25">
      <c r="A18" t="s">
        <v>2320</v>
      </c>
      <c r="B18" s="75">
        <v>4473123</v>
      </c>
      <c r="C18" s="75">
        <v>473</v>
      </c>
      <c r="D18" s="75">
        <v>668.72093023255798</v>
      </c>
      <c r="E18" s="74">
        <v>0.13763952814614799</v>
      </c>
      <c r="F18" s="75">
        <v>27.302325581395301</v>
      </c>
      <c r="G18" s="75">
        <v>2.9598308668076102E-2</v>
      </c>
      <c r="H18" s="75">
        <v>641.38900634249501</v>
      </c>
      <c r="I18" s="75">
        <v>0</v>
      </c>
    </row>
    <row r="19" spans="1:9" x14ac:dyDescent="0.25">
      <c r="A19" t="s">
        <v>2375</v>
      </c>
      <c r="B19" s="75">
        <v>502114</v>
      </c>
      <c r="C19" s="75">
        <v>293</v>
      </c>
      <c r="D19" s="75">
        <v>810.09556313993198</v>
      </c>
      <c r="E19" s="74">
        <v>0.14826881308291801</v>
      </c>
      <c r="F19" s="75">
        <v>67.365187713310604</v>
      </c>
      <c r="G19" s="75">
        <v>10.3890784982935</v>
      </c>
      <c r="H19" s="75">
        <v>732.34129692832801</v>
      </c>
      <c r="I19" s="75">
        <v>0</v>
      </c>
    </row>
    <row r="20" spans="1:9" x14ac:dyDescent="0.25">
      <c r="A20" t="s">
        <v>3076</v>
      </c>
      <c r="B20" s="75">
        <v>3118345</v>
      </c>
      <c r="C20" s="75">
        <v>461</v>
      </c>
      <c r="D20" s="75">
        <v>629.01084598698503</v>
      </c>
      <c r="E20" s="74">
        <v>0.121651196583731</v>
      </c>
      <c r="F20" s="75">
        <v>23.253796095444699</v>
      </c>
      <c r="G20" s="75">
        <v>7.9088937093275504</v>
      </c>
      <c r="H20" s="75">
        <v>597.84815618221296</v>
      </c>
      <c r="I20" s="75">
        <v>0</v>
      </c>
    </row>
    <row r="21" spans="1:9" x14ac:dyDescent="0.25">
      <c r="A21" t="s">
        <v>2472</v>
      </c>
      <c r="B21" s="75">
        <v>2200831</v>
      </c>
      <c r="C21" s="75">
        <v>211</v>
      </c>
      <c r="D21" s="75">
        <v>466.65876777251202</v>
      </c>
      <c r="E21" s="74">
        <v>0.12960489504178499</v>
      </c>
      <c r="F21" s="75">
        <v>38.7677725118483</v>
      </c>
      <c r="G21" s="75">
        <v>8.6824644549762997</v>
      </c>
      <c r="H21" s="75">
        <v>419.20853080568702</v>
      </c>
      <c r="I21" s="75">
        <v>0</v>
      </c>
    </row>
    <row r="22" spans="1:9" x14ac:dyDescent="0.25">
      <c r="A22" t="s">
        <v>2261</v>
      </c>
      <c r="B22" s="75">
        <v>1311839</v>
      </c>
      <c r="C22" s="75">
        <v>518</v>
      </c>
      <c r="D22" s="75">
        <v>567.42664092664097</v>
      </c>
      <c r="E22" s="74">
        <v>9.2488710456042594E-2</v>
      </c>
      <c r="F22" s="75">
        <v>39.345559845559798</v>
      </c>
      <c r="G22" s="75">
        <v>5</v>
      </c>
      <c r="H22" s="75">
        <v>523.08108108108104</v>
      </c>
      <c r="I22" s="75">
        <v>0</v>
      </c>
    </row>
    <row r="23" spans="1:9" x14ac:dyDescent="0.25">
      <c r="A23" t="s">
        <v>2406</v>
      </c>
      <c r="B23" s="75">
        <v>2389885</v>
      </c>
      <c r="C23" s="75">
        <v>480</v>
      </c>
      <c r="D23" s="75">
        <v>577.60833333333301</v>
      </c>
      <c r="E23" s="74">
        <v>0.16702425262559001</v>
      </c>
      <c r="F23" s="75">
        <v>29.579166666666701</v>
      </c>
      <c r="G23" s="75">
        <v>11.6145833333333</v>
      </c>
      <c r="H23" s="75">
        <v>536.41458333333298</v>
      </c>
      <c r="I23" s="75">
        <v>0</v>
      </c>
    </row>
    <row r="24" spans="1:9" x14ac:dyDescent="0.25">
      <c r="A24" t="s">
        <v>3077</v>
      </c>
      <c r="B24" s="75">
        <v>4561660</v>
      </c>
      <c r="C24" s="75"/>
      <c r="D24" s="75">
        <v>0</v>
      </c>
      <c r="E24" s="74"/>
      <c r="F24" s="75"/>
      <c r="G24" s="75"/>
      <c r="H24" s="75"/>
      <c r="I24" s="75"/>
    </row>
    <row r="25" spans="1:9" x14ac:dyDescent="0.25">
      <c r="A25" t="s">
        <v>2242</v>
      </c>
      <c r="B25" s="75">
        <v>4035908</v>
      </c>
      <c r="C25" s="75">
        <v>551</v>
      </c>
      <c r="D25" s="75">
        <v>620.69328493647902</v>
      </c>
      <c r="E25" s="74">
        <v>0.11985858565290899</v>
      </c>
      <c r="F25" s="75">
        <v>5.9945553539020002</v>
      </c>
      <c r="G25" s="75">
        <v>1.2994555353902</v>
      </c>
      <c r="H25" s="75">
        <v>613.39927404718696</v>
      </c>
      <c r="I25" s="75">
        <v>0</v>
      </c>
    </row>
    <row r="26" spans="1:9" x14ac:dyDescent="0.25">
      <c r="A26" t="s">
        <v>2151</v>
      </c>
      <c r="B26" s="75">
        <v>518512</v>
      </c>
      <c r="C26" s="75">
        <v>294</v>
      </c>
      <c r="D26" s="75">
        <v>665.18367346938805</v>
      </c>
      <c r="E26" s="74">
        <v>0.15088249266112</v>
      </c>
      <c r="F26" s="75">
        <v>79.846938775510196</v>
      </c>
      <c r="G26" s="75">
        <v>48.142857142857103</v>
      </c>
      <c r="H26" s="75">
        <v>537.19387755102002</v>
      </c>
      <c r="I26" s="75">
        <v>0</v>
      </c>
    </row>
    <row r="27" spans="1:9" x14ac:dyDescent="0.25">
      <c r="A27" t="s">
        <v>3078</v>
      </c>
      <c r="B27" s="75">
        <v>4587951</v>
      </c>
      <c r="C27" s="75"/>
      <c r="D27" s="75">
        <v>0</v>
      </c>
      <c r="E27" s="74"/>
      <c r="F27" s="75"/>
      <c r="G27" s="75"/>
      <c r="H27" s="75"/>
      <c r="I27" s="75"/>
    </row>
    <row r="28" spans="1:9" x14ac:dyDescent="0.25">
      <c r="A28" t="s">
        <v>2536</v>
      </c>
      <c r="B28" s="75">
        <v>2181624</v>
      </c>
      <c r="C28" s="75">
        <v>154</v>
      </c>
      <c r="D28" s="75">
        <v>704.75974025974006</v>
      </c>
      <c r="E28" s="74">
        <v>0.22308938195161099</v>
      </c>
      <c r="F28" s="75">
        <v>51.571428571428598</v>
      </c>
      <c r="G28" s="75">
        <v>6.8896103896103904</v>
      </c>
      <c r="H28" s="75">
        <v>646.29870129870096</v>
      </c>
      <c r="I28" s="75">
        <v>0</v>
      </c>
    </row>
    <row r="29" spans="1:9" x14ac:dyDescent="0.25">
      <c r="A29" t="s">
        <v>3079</v>
      </c>
      <c r="B29" s="75">
        <v>4561656</v>
      </c>
      <c r="C29" s="75"/>
      <c r="D29" s="75">
        <v>0</v>
      </c>
      <c r="E29" s="74"/>
      <c r="F29" s="75"/>
      <c r="G29" s="75"/>
      <c r="H29" s="75"/>
      <c r="I29" s="75"/>
    </row>
    <row r="30" spans="1:9" x14ac:dyDescent="0.25">
      <c r="A30" t="s">
        <v>3055</v>
      </c>
      <c r="B30" s="75">
        <v>2344462</v>
      </c>
      <c r="C30" s="75">
        <v>433</v>
      </c>
      <c r="D30" s="75">
        <v>571.93764434180105</v>
      </c>
      <c r="E30" s="74">
        <v>0.23411695834360399</v>
      </c>
      <c r="F30" s="75">
        <v>33.935334872979197</v>
      </c>
      <c r="G30" s="75">
        <v>23.159353348729798</v>
      </c>
      <c r="H30" s="75">
        <v>514.84295612009203</v>
      </c>
      <c r="I30" s="75">
        <v>0</v>
      </c>
    </row>
    <row r="31" spans="1:9" x14ac:dyDescent="0.25">
      <c r="A31" t="s">
        <v>2311</v>
      </c>
      <c r="B31" s="75">
        <v>4473155</v>
      </c>
      <c r="C31" s="75">
        <v>507</v>
      </c>
      <c r="D31" s="75">
        <v>696.34122287968398</v>
      </c>
      <c r="E31" s="74">
        <v>0.15552582982148799</v>
      </c>
      <c r="F31" s="75">
        <v>21.891518737672602</v>
      </c>
      <c r="G31" s="75">
        <v>3.7810650887574</v>
      </c>
      <c r="H31" s="75">
        <v>670.66863905325397</v>
      </c>
      <c r="I31" s="75">
        <v>0</v>
      </c>
    </row>
    <row r="32" spans="1:9" x14ac:dyDescent="0.25">
      <c r="A32" t="s">
        <v>3080</v>
      </c>
      <c r="B32" s="75">
        <v>3290784</v>
      </c>
      <c r="C32" s="75">
        <v>487</v>
      </c>
      <c r="D32" s="75">
        <v>784.17864476386001</v>
      </c>
      <c r="E32" s="74">
        <v>0.13111515162425599</v>
      </c>
      <c r="F32" s="75">
        <v>28.574948665297701</v>
      </c>
      <c r="G32" s="75">
        <v>0.30800821355236102</v>
      </c>
      <c r="H32" s="75">
        <v>755.29568788501001</v>
      </c>
      <c r="I32" s="75">
        <v>0</v>
      </c>
    </row>
    <row r="33" spans="1:9" x14ac:dyDescent="0.25">
      <c r="A33" t="s">
        <v>2331</v>
      </c>
      <c r="B33" s="75">
        <v>3903577</v>
      </c>
      <c r="C33" s="75">
        <v>488</v>
      </c>
      <c r="D33" s="75">
        <v>567.37090163934397</v>
      </c>
      <c r="E33" s="74">
        <v>0.107257874229158</v>
      </c>
      <c r="F33" s="75">
        <v>25.430327868852501</v>
      </c>
      <c r="G33" s="75">
        <v>5.2643442622950802</v>
      </c>
      <c r="H33" s="75">
        <v>536.67622950819703</v>
      </c>
      <c r="I33" s="75">
        <v>0</v>
      </c>
    </row>
    <row r="34" spans="1:9" x14ac:dyDescent="0.25">
      <c r="A34" t="s">
        <v>2162</v>
      </c>
      <c r="B34" s="75">
        <v>1210616</v>
      </c>
      <c r="C34" s="75">
        <v>637</v>
      </c>
      <c r="D34" s="75">
        <v>540.276295133438</v>
      </c>
      <c r="E34" s="74">
        <v>0.134460842140742</v>
      </c>
      <c r="F34" s="75">
        <v>67.270015698587102</v>
      </c>
      <c r="G34" s="75">
        <v>6.8540031397174301</v>
      </c>
      <c r="H34" s="75">
        <v>466.15227629513299</v>
      </c>
      <c r="I34" s="75">
        <v>0</v>
      </c>
    </row>
    <row r="35" spans="1:9" x14ac:dyDescent="0.25">
      <c r="A35" t="s">
        <v>3081</v>
      </c>
      <c r="B35" s="75">
        <v>4561711</v>
      </c>
      <c r="C35" s="75"/>
      <c r="D35" s="75">
        <v>0</v>
      </c>
      <c r="E35" s="74"/>
      <c r="F35" s="75"/>
      <c r="G35" s="75"/>
      <c r="H35" s="75"/>
      <c r="I35" s="75"/>
    </row>
    <row r="36" spans="1:9" x14ac:dyDescent="0.25">
      <c r="A36" t="s">
        <v>2415</v>
      </c>
      <c r="B36" s="75">
        <v>3851530</v>
      </c>
      <c r="C36" s="75">
        <v>488</v>
      </c>
      <c r="D36" s="75">
        <v>387.41803278688502</v>
      </c>
      <c r="E36" s="74">
        <v>0.128969431573907</v>
      </c>
      <c r="F36" s="75">
        <v>40.760245901639301</v>
      </c>
      <c r="G36" s="75">
        <v>0</v>
      </c>
      <c r="H36" s="75">
        <v>346.65778688524603</v>
      </c>
      <c r="I36" s="75">
        <v>0</v>
      </c>
    </row>
    <row r="37" spans="1:9" x14ac:dyDescent="0.25">
      <c r="A37" t="s">
        <v>3082</v>
      </c>
      <c r="B37" s="75">
        <v>3308487</v>
      </c>
      <c r="C37" s="75"/>
      <c r="D37" s="75">
        <v>0</v>
      </c>
      <c r="E37" s="74"/>
      <c r="F37" s="75"/>
      <c r="G37" s="75"/>
      <c r="H37" s="75"/>
      <c r="I37" s="75"/>
    </row>
    <row r="38" spans="1:9" x14ac:dyDescent="0.25">
      <c r="A38" t="s">
        <v>2392</v>
      </c>
      <c r="B38" s="75">
        <v>2751840</v>
      </c>
      <c r="C38" s="75">
        <v>375</v>
      </c>
      <c r="D38" s="75">
        <v>695.565333333333</v>
      </c>
      <c r="E38" s="74">
        <v>0.119445206992829</v>
      </c>
      <c r="F38" s="75">
        <v>23.808</v>
      </c>
      <c r="G38" s="75">
        <v>30.5066666666667</v>
      </c>
      <c r="H38" s="75">
        <v>641.25066666666703</v>
      </c>
      <c r="I38" s="75">
        <v>0</v>
      </c>
    </row>
    <row r="39" spans="1:9" x14ac:dyDescent="0.25">
      <c r="A39" t="s">
        <v>2174</v>
      </c>
      <c r="B39" s="75">
        <v>4473170</v>
      </c>
      <c r="C39" s="75">
        <v>321</v>
      </c>
      <c r="D39" s="75">
        <v>755.155763239875</v>
      </c>
      <c r="E39" s="74">
        <v>0.12431718991975201</v>
      </c>
      <c r="F39" s="75">
        <v>18.2710280373832</v>
      </c>
      <c r="G39" s="75">
        <v>1.9345794392523401</v>
      </c>
      <c r="H39" s="75">
        <v>734.95015576323999</v>
      </c>
      <c r="I39" s="75">
        <v>0</v>
      </c>
    </row>
    <row r="40" spans="1:9" x14ac:dyDescent="0.25">
      <c r="A40" t="s">
        <v>2252</v>
      </c>
      <c r="B40" s="75">
        <v>3852737</v>
      </c>
      <c r="C40" s="75">
        <v>305</v>
      </c>
      <c r="D40" s="75">
        <v>724.51803278688499</v>
      </c>
      <c r="E40" s="74">
        <v>9.4916262283559302E-2</v>
      </c>
      <c r="F40" s="75">
        <v>54.370491803278703</v>
      </c>
      <c r="G40" s="75">
        <v>0.44262295081967201</v>
      </c>
      <c r="H40" s="75">
        <v>669.70491803278696</v>
      </c>
      <c r="I40" s="75">
        <v>0</v>
      </c>
    </row>
    <row r="41" spans="1:9" x14ac:dyDescent="0.25">
      <c r="A41" t="s">
        <v>2473</v>
      </c>
      <c r="B41" s="75">
        <v>2475049</v>
      </c>
      <c r="C41" s="75">
        <v>546</v>
      </c>
      <c r="D41" s="75">
        <v>604.37179487179503</v>
      </c>
      <c r="E41" s="74">
        <v>0.152405966674835</v>
      </c>
      <c r="F41" s="75">
        <v>74.219780219780205</v>
      </c>
      <c r="G41" s="75">
        <v>19.630036630036599</v>
      </c>
      <c r="H41" s="75">
        <v>510.52197802197799</v>
      </c>
      <c r="I41" s="75">
        <v>0</v>
      </c>
    </row>
    <row r="42" spans="1:9" x14ac:dyDescent="0.25">
      <c r="A42" t="s">
        <v>2336</v>
      </c>
      <c r="B42" s="75">
        <v>2811365</v>
      </c>
      <c r="C42" s="75">
        <v>542</v>
      </c>
      <c r="D42" s="75">
        <v>682.149446494465</v>
      </c>
      <c r="E42" s="74">
        <v>0.108189412113276</v>
      </c>
      <c r="F42" s="75">
        <v>24.990774907749099</v>
      </c>
      <c r="G42" s="75">
        <v>1.76568265682657</v>
      </c>
      <c r="H42" s="75">
        <v>655.39298892988904</v>
      </c>
      <c r="I42" s="75">
        <v>0</v>
      </c>
    </row>
    <row r="43" spans="1:9" x14ac:dyDescent="0.25">
      <c r="A43" t="s">
        <v>2416</v>
      </c>
      <c r="B43" s="75">
        <v>4473057</v>
      </c>
      <c r="C43" s="75">
        <v>270</v>
      </c>
      <c r="D43" s="75">
        <v>721.8</v>
      </c>
      <c r="E43" s="74">
        <v>0.112400084565455</v>
      </c>
      <c r="F43" s="75">
        <v>15.281481481481499</v>
      </c>
      <c r="G43" s="75">
        <v>1.0333333333333301</v>
      </c>
      <c r="H43" s="75">
        <v>705.48518518518495</v>
      </c>
      <c r="I43" s="75">
        <v>0</v>
      </c>
    </row>
    <row r="44" spans="1:9" x14ac:dyDescent="0.25">
      <c r="A44" t="s">
        <v>2424</v>
      </c>
      <c r="B44" s="75">
        <v>3523562</v>
      </c>
      <c r="C44" s="75">
        <v>684</v>
      </c>
      <c r="D44" s="75">
        <v>510.62134502923999</v>
      </c>
      <c r="E44" s="74">
        <v>0.107553154356305</v>
      </c>
      <c r="F44" s="75">
        <v>15.5453216374269</v>
      </c>
      <c r="G44" s="75">
        <v>4.6783625730994101E-2</v>
      </c>
      <c r="H44" s="75">
        <v>495.02923976608201</v>
      </c>
      <c r="I44" s="75">
        <v>0</v>
      </c>
    </row>
    <row r="45" spans="1:9" x14ac:dyDescent="0.25">
      <c r="A45" t="s">
        <v>2229</v>
      </c>
      <c r="B45" s="75">
        <v>908812</v>
      </c>
      <c r="C45" s="75">
        <v>587</v>
      </c>
      <c r="D45" s="75">
        <v>589.02385008517899</v>
      </c>
      <c r="E45" s="74">
        <v>0.117604944514398</v>
      </c>
      <c r="F45" s="75">
        <v>31.497444633730801</v>
      </c>
      <c r="G45" s="75">
        <v>14.313458262350901</v>
      </c>
      <c r="H45" s="75">
        <v>543.21294718909701</v>
      </c>
      <c r="I45" s="75">
        <v>0</v>
      </c>
    </row>
    <row r="46" spans="1:9" x14ac:dyDescent="0.25">
      <c r="A46" t="s">
        <v>2586</v>
      </c>
      <c r="B46" s="75">
        <v>2734904</v>
      </c>
      <c r="C46" s="75">
        <v>34</v>
      </c>
      <c r="D46" s="75">
        <v>483.85294117647101</v>
      </c>
      <c r="E46" s="74">
        <v>0.78328060037130998</v>
      </c>
      <c r="F46" s="75">
        <v>61.852941176470601</v>
      </c>
      <c r="G46" s="75">
        <v>35.588235294117602</v>
      </c>
      <c r="H46" s="75">
        <v>386.41176470588198</v>
      </c>
      <c r="I46" s="75">
        <v>0</v>
      </c>
    </row>
    <row r="47" spans="1:9" x14ac:dyDescent="0.25">
      <c r="A47" t="s">
        <v>2268</v>
      </c>
      <c r="B47" s="75">
        <v>2780719</v>
      </c>
      <c r="C47" s="75">
        <v>313</v>
      </c>
      <c r="D47" s="75">
        <v>705.23003194888202</v>
      </c>
      <c r="E47" s="74">
        <v>0.12100021938072</v>
      </c>
      <c r="F47" s="75">
        <v>31.447284345047901</v>
      </c>
      <c r="G47" s="75">
        <v>1.5175718849840301</v>
      </c>
      <c r="H47" s="75">
        <v>672.26517571884995</v>
      </c>
      <c r="I47" s="75">
        <v>0</v>
      </c>
    </row>
    <row r="48" spans="1:9" x14ac:dyDescent="0.25">
      <c r="A48" t="s">
        <v>2417</v>
      </c>
      <c r="B48" s="75">
        <v>2811354</v>
      </c>
      <c r="C48" s="75">
        <v>171</v>
      </c>
      <c r="D48" s="75">
        <v>592.30994152046799</v>
      </c>
      <c r="E48" s="74">
        <v>0.130695627050086</v>
      </c>
      <c r="F48" s="75">
        <v>37.093567251461998</v>
      </c>
      <c r="G48" s="75">
        <v>17.9298245614035</v>
      </c>
      <c r="H48" s="75">
        <v>537.28654970760203</v>
      </c>
      <c r="I48" s="75">
        <v>0</v>
      </c>
    </row>
    <row r="49" spans="1:9" x14ac:dyDescent="0.25">
      <c r="A49" t="s">
        <v>2508</v>
      </c>
      <c r="B49" s="75">
        <v>2701834</v>
      </c>
      <c r="C49" s="75">
        <v>476</v>
      </c>
      <c r="D49" s="75">
        <v>475.45168067226899</v>
      </c>
      <c r="E49" s="74">
        <v>0.153787166583716</v>
      </c>
      <c r="F49" s="75">
        <v>17.436974789916</v>
      </c>
      <c r="G49" s="75">
        <v>14.3991596638655</v>
      </c>
      <c r="H49" s="75">
        <v>443.615546218487</v>
      </c>
      <c r="I49" s="75">
        <v>0</v>
      </c>
    </row>
    <row r="50" spans="1:9" x14ac:dyDescent="0.25">
      <c r="A50" t="s">
        <v>2304</v>
      </c>
      <c r="B50" s="75">
        <v>3118415</v>
      </c>
      <c r="C50" s="75">
        <v>465</v>
      </c>
      <c r="D50" s="75">
        <v>446.74193548387098</v>
      </c>
      <c r="E50" s="74">
        <v>9.6486848795821201E-2</v>
      </c>
      <c r="F50" s="75">
        <v>28.541935483871001</v>
      </c>
      <c r="G50" s="75">
        <v>0.42150537634408602</v>
      </c>
      <c r="H50" s="75">
        <v>417.778494623656</v>
      </c>
      <c r="I50" s="75">
        <v>0</v>
      </c>
    </row>
    <row r="51" spans="1:9" x14ac:dyDescent="0.25">
      <c r="A51" t="s">
        <v>2537</v>
      </c>
      <c r="B51" s="75">
        <v>1004728</v>
      </c>
      <c r="C51" s="75">
        <v>304</v>
      </c>
      <c r="D51" s="75">
        <v>597.27302631578902</v>
      </c>
      <c r="E51" s="74">
        <v>0.112437581487756</v>
      </c>
      <c r="F51" s="75">
        <v>27.509868421052602</v>
      </c>
      <c r="G51" s="75">
        <v>12.0065789473684</v>
      </c>
      <c r="H51" s="75">
        <v>557.75657894736798</v>
      </c>
      <c r="I51" s="75">
        <v>0</v>
      </c>
    </row>
    <row r="52" spans="1:9" x14ac:dyDescent="0.25">
      <c r="A52" t="s">
        <v>2515</v>
      </c>
      <c r="B52" s="75">
        <v>2426434</v>
      </c>
      <c r="C52" s="75">
        <v>318</v>
      </c>
      <c r="D52" s="75">
        <v>649.81761006289298</v>
      </c>
      <c r="E52" s="74">
        <v>0.15310072209937201</v>
      </c>
      <c r="F52" s="75">
        <v>27.191823899371101</v>
      </c>
      <c r="G52" s="75">
        <v>2.92138364779874</v>
      </c>
      <c r="H52" s="75">
        <v>619.70440251572302</v>
      </c>
      <c r="I52" s="75">
        <v>0</v>
      </c>
    </row>
    <row r="53" spans="1:9" x14ac:dyDescent="0.25">
      <c r="A53" t="s">
        <v>2194</v>
      </c>
      <c r="B53" s="75">
        <v>4472974</v>
      </c>
      <c r="C53" s="75">
        <v>463</v>
      </c>
      <c r="D53" s="75">
        <v>639.116630669546</v>
      </c>
      <c r="E53" s="74">
        <v>0.106524227688732</v>
      </c>
      <c r="F53" s="75">
        <v>21.982721382289402</v>
      </c>
      <c r="G53" s="75">
        <v>5.1835853131749501E-2</v>
      </c>
      <c r="H53" s="75">
        <v>617.08207343412505</v>
      </c>
      <c r="I53" s="75">
        <v>0</v>
      </c>
    </row>
    <row r="54" spans="1:9" x14ac:dyDescent="0.25">
      <c r="A54" t="s">
        <v>2393</v>
      </c>
      <c r="B54" s="75">
        <v>2453469</v>
      </c>
      <c r="C54" s="75">
        <v>273</v>
      </c>
      <c r="D54" s="75">
        <v>607.96336996337004</v>
      </c>
      <c r="E54" s="74">
        <v>0.101160738771179</v>
      </c>
      <c r="F54" s="75">
        <v>31.981684981685</v>
      </c>
      <c r="G54" s="75">
        <v>9.5238095238095205E-2</v>
      </c>
      <c r="H54" s="75">
        <v>575.88644688644695</v>
      </c>
      <c r="I54" s="75">
        <v>0</v>
      </c>
    </row>
    <row r="55" spans="1:9" x14ac:dyDescent="0.25">
      <c r="A55" t="s">
        <v>2490</v>
      </c>
      <c r="B55" s="75">
        <v>2716153</v>
      </c>
      <c r="C55" s="75">
        <v>270</v>
      </c>
      <c r="D55" s="75">
        <v>605.77407407407395</v>
      </c>
      <c r="E55" s="74">
        <v>8.3182670138831294E-2</v>
      </c>
      <c r="F55" s="75">
        <v>41.744444444444397</v>
      </c>
      <c r="G55" s="75">
        <v>19.411111111111101</v>
      </c>
      <c r="H55" s="75">
        <v>544.61851851851804</v>
      </c>
      <c r="I55" s="75">
        <v>0</v>
      </c>
    </row>
    <row r="56" spans="1:9" x14ac:dyDescent="0.25">
      <c r="A56" t="s">
        <v>2441</v>
      </c>
      <c r="B56" s="75">
        <v>3118404</v>
      </c>
      <c r="C56" s="75">
        <v>179</v>
      </c>
      <c r="D56" s="75">
        <v>685.91061452513998</v>
      </c>
      <c r="E56" s="74">
        <v>0.16554797794488901</v>
      </c>
      <c r="F56" s="75">
        <v>42.3240223463687</v>
      </c>
      <c r="G56" s="75">
        <v>18.245810055865899</v>
      </c>
      <c r="H56" s="75">
        <v>625.34078212290501</v>
      </c>
      <c r="I56" s="75">
        <v>0</v>
      </c>
    </row>
    <row r="57" spans="1:9" x14ac:dyDescent="0.25">
      <c r="A57" t="s">
        <v>2243</v>
      </c>
      <c r="B57" s="75">
        <v>4035915</v>
      </c>
      <c r="C57" s="75">
        <v>533</v>
      </c>
      <c r="D57" s="75">
        <v>624.17260787992495</v>
      </c>
      <c r="E57" s="74">
        <v>0.14434900978783699</v>
      </c>
      <c r="F57" s="75">
        <v>15.3264540337711</v>
      </c>
      <c r="G57" s="75">
        <v>4.3151969981238301</v>
      </c>
      <c r="H57" s="75">
        <v>604.53095684802997</v>
      </c>
      <c r="I57" s="75">
        <v>0</v>
      </c>
    </row>
    <row r="58" spans="1:9" x14ac:dyDescent="0.25">
      <c r="A58" t="s">
        <v>2351</v>
      </c>
      <c r="B58" s="75">
        <v>2389924</v>
      </c>
      <c r="C58" s="75">
        <v>303</v>
      </c>
      <c r="D58" s="75">
        <v>510.22442244224402</v>
      </c>
      <c r="E58" s="74">
        <v>0.32011245014928003</v>
      </c>
      <c r="F58" s="75">
        <v>47.141914191419097</v>
      </c>
      <c r="G58" s="75">
        <v>54.462046204620499</v>
      </c>
      <c r="H58" s="75">
        <v>408.62046204620498</v>
      </c>
      <c r="I58" s="75">
        <v>0</v>
      </c>
    </row>
    <row r="59" spans="1:9" x14ac:dyDescent="0.25">
      <c r="A59" t="s">
        <v>2418</v>
      </c>
      <c r="B59" s="75">
        <v>3903544</v>
      </c>
      <c r="C59" s="75">
        <v>447</v>
      </c>
      <c r="D59" s="75">
        <v>595.33780760626405</v>
      </c>
      <c r="E59" s="74">
        <v>0.110507711447698</v>
      </c>
      <c r="F59" s="75">
        <v>6.0469798657718101</v>
      </c>
      <c r="G59" s="75">
        <v>4.4541387024608499</v>
      </c>
      <c r="H59" s="75">
        <v>584.83668903803095</v>
      </c>
      <c r="I59" s="75">
        <v>0</v>
      </c>
    </row>
    <row r="60" spans="1:9" x14ac:dyDescent="0.25">
      <c r="A60" t="s">
        <v>2175</v>
      </c>
      <c r="B60" s="75">
        <v>1380208</v>
      </c>
      <c r="C60" s="75">
        <v>457</v>
      </c>
      <c r="D60" s="75">
        <v>735.50984682713397</v>
      </c>
      <c r="E60" s="74">
        <v>0.109117004117322</v>
      </c>
      <c r="F60" s="75">
        <v>14.599562363238499</v>
      </c>
      <c r="G60" s="75">
        <v>9.58205689277899</v>
      </c>
      <c r="H60" s="75">
        <v>711.32822757111603</v>
      </c>
      <c r="I60" s="75">
        <v>0</v>
      </c>
    </row>
    <row r="61" spans="1:9" x14ac:dyDescent="0.25">
      <c r="A61" t="s">
        <v>3083</v>
      </c>
      <c r="B61" s="75">
        <v>3500970</v>
      </c>
      <c r="C61" s="75"/>
      <c r="D61" s="75">
        <v>0</v>
      </c>
      <c r="E61" s="74"/>
      <c r="F61" s="75"/>
      <c r="G61" s="75"/>
      <c r="H61" s="75"/>
      <c r="I61" s="75"/>
    </row>
    <row r="62" spans="1:9" x14ac:dyDescent="0.25">
      <c r="A62" t="s">
        <v>3084</v>
      </c>
      <c r="B62" s="75">
        <v>4587959</v>
      </c>
      <c r="C62" s="75"/>
      <c r="D62" s="75">
        <v>0</v>
      </c>
      <c r="E62" s="74"/>
      <c r="F62" s="75"/>
      <c r="G62" s="75"/>
      <c r="H62" s="75"/>
      <c r="I62" s="75"/>
    </row>
    <row r="63" spans="1:9" x14ac:dyDescent="0.25">
      <c r="A63" t="s">
        <v>2460</v>
      </c>
      <c r="B63" s="75">
        <v>1453693</v>
      </c>
      <c r="C63" s="75">
        <v>408</v>
      </c>
      <c r="D63" s="75">
        <v>568.18382352941205</v>
      </c>
      <c r="E63" s="74">
        <v>0.102194138066071</v>
      </c>
      <c r="F63" s="75">
        <v>48.178921568627501</v>
      </c>
      <c r="G63" s="75">
        <v>34.941176470588204</v>
      </c>
      <c r="H63" s="75">
        <v>485.06372549019602</v>
      </c>
      <c r="I63" s="75">
        <v>0</v>
      </c>
    </row>
    <row r="64" spans="1:9" x14ac:dyDescent="0.25">
      <c r="A64" t="s">
        <v>3085</v>
      </c>
      <c r="B64" s="75">
        <v>4561688</v>
      </c>
      <c r="C64" s="75"/>
      <c r="D64" s="75">
        <v>0</v>
      </c>
      <c r="E64" s="74"/>
      <c r="F64" s="75"/>
      <c r="G64" s="75"/>
      <c r="H64" s="75"/>
      <c r="I64" s="75"/>
    </row>
    <row r="65" spans="1:9" x14ac:dyDescent="0.25">
      <c r="A65" t="s">
        <v>2167</v>
      </c>
      <c r="B65" s="75">
        <v>2154237</v>
      </c>
      <c r="C65" s="75">
        <v>446</v>
      </c>
      <c r="D65" s="75">
        <v>698.23094170403601</v>
      </c>
      <c r="E65" s="74">
        <v>0.13085375976428301</v>
      </c>
      <c r="F65" s="75">
        <v>11.042600896861</v>
      </c>
      <c r="G65" s="75">
        <v>11.2062780269058</v>
      </c>
      <c r="H65" s="75">
        <v>675.98206278026896</v>
      </c>
      <c r="I65" s="75">
        <v>0</v>
      </c>
    </row>
    <row r="66" spans="1:9" x14ac:dyDescent="0.25">
      <c r="A66" t="s">
        <v>3086</v>
      </c>
      <c r="B66" s="75">
        <v>4587975</v>
      </c>
      <c r="C66" s="75"/>
      <c r="D66" s="75">
        <v>0</v>
      </c>
      <c r="E66" s="74"/>
      <c r="F66" s="75"/>
      <c r="G66" s="75"/>
      <c r="H66" s="75"/>
      <c r="I66" s="75"/>
    </row>
    <row r="67" spans="1:9" x14ac:dyDescent="0.25">
      <c r="A67" t="s">
        <v>2236</v>
      </c>
      <c r="B67" s="75">
        <v>1378195</v>
      </c>
      <c r="C67" s="75">
        <v>539</v>
      </c>
      <c r="D67" s="75">
        <v>608.322820037106</v>
      </c>
      <c r="E67" s="74">
        <v>9.2922146901317407E-2</v>
      </c>
      <c r="F67" s="75">
        <v>23.7012987012987</v>
      </c>
      <c r="G67" s="75">
        <v>27.716141001855298</v>
      </c>
      <c r="H67" s="75">
        <v>556.90538033395205</v>
      </c>
      <c r="I67" s="75">
        <v>0</v>
      </c>
    </row>
    <row r="68" spans="1:9" x14ac:dyDescent="0.25">
      <c r="A68" t="s">
        <v>2400</v>
      </c>
      <c r="B68" s="75">
        <v>2718494</v>
      </c>
      <c r="C68" s="75">
        <v>380</v>
      </c>
      <c r="D68" s="75">
        <v>673.27894736842097</v>
      </c>
      <c r="E68" s="74">
        <v>0.173355302249244</v>
      </c>
      <c r="F68" s="75">
        <v>56.884210526315798</v>
      </c>
      <c r="G68" s="75">
        <v>13.828947368421099</v>
      </c>
      <c r="H68" s="75">
        <v>602.56578947368405</v>
      </c>
      <c r="I68" s="75">
        <v>0</v>
      </c>
    </row>
    <row r="69" spans="1:9" x14ac:dyDescent="0.25">
      <c r="A69" t="s">
        <v>2461</v>
      </c>
      <c r="B69" s="75">
        <v>1490802</v>
      </c>
      <c r="C69" s="75">
        <v>450</v>
      </c>
      <c r="D69" s="75">
        <v>542.52444444444404</v>
      </c>
      <c r="E69" s="74">
        <v>0.114081381537302</v>
      </c>
      <c r="F69" s="75">
        <v>20.8822222222222</v>
      </c>
      <c r="G69" s="75">
        <v>0.81333333333333302</v>
      </c>
      <c r="H69" s="75">
        <v>520.82888888888897</v>
      </c>
      <c r="I69" s="75">
        <v>0</v>
      </c>
    </row>
    <row r="70" spans="1:9" x14ac:dyDescent="0.25">
      <c r="A70" t="s">
        <v>3087</v>
      </c>
      <c r="B70" s="75">
        <v>4587958</v>
      </c>
      <c r="C70" s="75"/>
      <c r="D70" s="75">
        <v>0</v>
      </c>
      <c r="E70" s="74"/>
      <c r="F70" s="75"/>
      <c r="G70" s="75"/>
      <c r="H70" s="75"/>
      <c r="I70" s="75"/>
    </row>
    <row r="71" spans="1:9" x14ac:dyDescent="0.25">
      <c r="A71" t="s">
        <v>2425</v>
      </c>
      <c r="B71" s="75">
        <v>2778705</v>
      </c>
      <c r="C71" s="75">
        <v>737</v>
      </c>
      <c r="D71" s="75">
        <v>571.93080054274105</v>
      </c>
      <c r="E71" s="74">
        <v>0.101926676854513</v>
      </c>
      <c r="F71" s="75">
        <v>16.907734056987799</v>
      </c>
      <c r="G71" s="75">
        <v>6.8561736770691999</v>
      </c>
      <c r="H71" s="75">
        <v>548.166892808684</v>
      </c>
      <c r="I71" s="75">
        <v>0</v>
      </c>
    </row>
    <row r="72" spans="1:9" x14ac:dyDescent="0.25">
      <c r="A72" t="s">
        <v>3088</v>
      </c>
      <c r="B72" s="75">
        <v>4587967</v>
      </c>
      <c r="C72" s="75"/>
      <c r="D72" s="75">
        <v>0</v>
      </c>
      <c r="E72" s="74"/>
      <c r="F72" s="75"/>
      <c r="G72" s="75"/>
      <c r="H72" s="75"/>
      <c r="I72" s="75"/>
    </row>
    <row r="73" spans="1:9" x14ac:dyDescent="0.25">
      <c r="A73" t="s">
        <v>2280</v>
      </c>
      <c r="B73" s="75">
        <v>3903611</v>
      </c>
      <c r="C73" s="75">
        <v>703</v>
      </c>
      <c r="D73" s="75">
        <v>637.36130867709801</v>
      </c>
      <c r="E73" s="74">
        <v>9.16159074902788E-2</v>
      </c>
      <c r="F73" s="75">
        <v>40.667140825035602</v>
      </c>
      <c r="G73" s="75">
        <v>1.37411095305832</v>
      </c>
      <c r="H73" s="75">
        <v>595.32005689900404</v>
      </c>
      <c r="I73" s="75">
        <v>0</v>
      </c>
    </row>
    <row r="74" spans="1:9" x14ac:dyDescent="0.25">
      <c r="A74" t="s">
        <v>2522</v>
      </c>
      <c r="B74" s="75">
        <v>1390816</v>
      </c>
      <c r="C74" s="75">
        <v>62</v>
      </c>
      <c r="D74" s="75">
        <v>729.77419354838696</v>
      </c>
      <c r="E74" s="74">
        <v>0.10838746804484201</v>
      </c>
      <c r="F74" s="75">
        <v>34.322580645161302</v>
      </c>
      <c r="G74" s="75">
        <v>0.83870967741935498</v>
      </c>
      <c r="H74" s="75">
        <v>694.61290322580601</v>
      </c>
      <c r="I74" s="75">
        <v>0</v>
      </c>
    </row>
    <row r="75" spans="1:9" x14ac:dyDescent="0.25">
      <c r="A75" t="s">
        <v>2376</v>
      </c>
      <c r="B75" s="75">
        <v>3525914</v>
      </c>
      <c r="C75" s="75">
        <v>422</v>
      </c>
      <c r="D75" s="75">
        <v>627.43838862559198</v>
      </c>
      <c r="E75" s="74">
        <v>0.19241598421554101</v>
      </c>
      <c r="F75" s="75">
        <v>46.533175355450197</v>
      </c>
      <c r="G75" s="75">
        <v>58.497630331753598</v>
      </c>
      <c r="H75" s="75">
        <v>522.40758293838906</v>
      </c>
      <c r="I75" s="75">
        <v>0</v>
      </c>
    </row>
    <row r="76" spans="1:9" x14ac:dyDescent="0.25">
      <c r="A76" t="s">
        <v>2339</v>
      </c>
      <c r="B76" s="75">
        <v>4472922</v>
      </c>
      <c r="C76" s="75">
        <v>494</v>
      </c>
      <c r="D76" s="75">
        <v>501.28340080971702</v>
      </c>
      <c r="E76" s="74">
        <v>0.121942225471955</v>
      </c>
      <c r="F76" s="75">
        <v>12.1882591093117</v>
      </c>
      <c r="G76" s="75">
        <v>2.0242914979757098E-3</v>
      </c>
      <c r="H76" s="75">
        <v>489.09311740890701</v>
      </c>
      <c r="I76" s="75">
        <v>0</v>
      </c>
    </row>
    <row r="77" spans="1:9" x14ac:dyDescent="0.25">
      <c r="A77" t="s">
        <v>2211</v>
      </c>
      <c r="B77" s="75">
        <v>598335</v>
      </c>
      <c r="C77" s="75">
        <v>460</v>
      </c>
      <c r="D77" s="75">
        <v>656.66956521739098</v>
      </c>
      <c r="E77" s="74">
        <v>0.15997403116807701</v>
      </c>
      <c r="F77" s="75">
        <v>47.347826086956502</v>
      </c>
      <c r="G77" s="75">
        <v>38.0717391304348</v>
      </c>
      <c r="H77" s="75">
        <v>571.25</v>
      </c>
      <c r="I77" s="75">
        <v>0</v>
      </c>
    </row>
    <row r="78" spans="1:9" x14ac:dyDescent="0.25">
      <c r="A78" t="s">
        <v>2550</v>
      </c>
      <c r="B78" s="75">
        <v>3888259</v>
      </c>
      <c r="C78" s="75">
        <v>72</v>
      </c>
      <c r="D78" s="75">
        <v>564.34722222222194</v>
      </c>
      <c r="E78" s="74">
        <v>0.37715105162523899</v>
      </c>
      <c r="F78" s="75">
        <v>17.8055555555556</v>
      </c>
      <c r="G78" s="75">
        <v>0.27777777777777801</v>
      </c>
      <c r="H78" s="75">
        <v>546.26388888888903</v>
      </c>
      <c r="I78" s="75">
        <v>0</v>
      </c>
    </row>
    <row r="79" spans="1:9" x14ac:dyDescent="0.25">
      <c r="A79" t="s">
        <v>2148</v>
      </c>
      <c r="B79" s="75">
        <v>1817056</v>
      </c>
      <c r="C79" s="75">
        <v>628</v>
      </c>
      <c r="D79" s="75">
        <v>628.64968152866197</v>
      </c>
      <c r="E79" s="74">
        <v>0.11213286999816199</v>
      </c>
      <c r="F79" s="75">
        <v>13.9187898089172</v>
      </c>
      <c r="G79" s="75">
        <v>26.5541401273885</v>
      </c>
      <c r="H79" s="75">
        <v>588.17675159235705</v>
      </c>
      <c r="I79" s="75">
        <v>0</v>
      </c>
    </row>
    <row r="80" spans="1:9" x14ac:dyDescent="0.25">
      <c r="A80" t="s">
        <v>2269</v>
      </c>
      <c r="B80" s="75">
        <v>1294123</v>
      </c>
      <c r="C80" s="75">
        <v>278</v>
      </c>
      <c r="D80" s="75">
        <v>607.03956834532403</v>
      </c>
      <c r="E80" s="74">
        <v>9.4013373148948004E-2</v>
      </c>
      <c r="F80" s="75">
        <v>30.571942446043199</v>
      </c>
      <c r="G80" s="75">
        <v>0.72661870503597104</v>
      </c>
      <c r="H80" s="75">
        <v>575.74100719424496</v>
      </c>
      <c r="I80" s="75">
        <v>0</v>
      </c>
    </row>
    <row r="81" spans="1:9" x14ac:dyDescent="0.25">
      <c r="A81" t="s">
        <v>2227</v>
      </c>
      <c r="B81" s="75">
        <v>3888256</v>
      </c>
      <c r="C81" s="75">
        <v>762</v>
      </c>
      <c r="D81" s="75">
        <v>443.14304461942299</v>
      </c>
      <c r="E81" s="74">
        <v>0.124857365771343</v>
      </c>
      <c r="F81" s="75">
        <v>13.215223097112901</v>
      </c>
      <c r="G81" s="75">
        <v>0.523622047244094</v>
      </c>
      <c r="H81" s="75">
        <v>429.40419947506598</v>
      </c>
      <c r="I81" s="75">
        <v>0</v>
      </c>
    </row>
    <row r="82" spans="1:9" x14ac:dyDescent="0.25">
      <c r="A82" t="s">
        <v>2516</v>
      </c>
      <c r="B82" s="75">
        <v>1384836</v>
      </c>
      <c r="C82" s="75">
        <v>357</v>
      </c>
      <c r="D82" s="75">
        <v>534.01400560224101</v>
      </c>
      <c r="E82" s="74">
        <v>0.14668113892081999</v>
      </c>
      <c r="F82" s="75">
        <v>19.8403361344538</v>
      </c>
      <c r="G82" s="75">
        <v>5.60224089635854E-3</v>
      </c>
      <c r="H82" s="75">
        <v>514.16806722689103</v>
      </c>
      <c r="I82" s="75">
        <v>0</v>
      </c>
    </row>
    <row r="83" spans="1:9" x14ac:dyDescent="0.25">
      <c r="A83" t="s">
        <v>2517</v>
      </c>
      <c r="B83" s="75">
        <v>2052803</v>
      </c>
      <c r="C83" s="75">
        <v>381</v>
      </c>
      <c r="D83" s="75">
        <v>533.15485564304504</v>
      </c>
      <c r="E83" s="74">
        <v>0.12985840196503401</v>
      </c>
      <c r="F83" s="75">
        <v>16.674540682414701</v>
      </c>
      <c r="G83" s="75">
        <v>9.3018372703412098</v>
      </c>
      <c r="H83" s="75">
        <v>507.17847769028901</v>
      </c>
      <c r="I83" s="75">
        <v>0</v>
      </c>
    </row>
    <row r="84" spans="1:9" x14ac:dyDescent="0.25">
      <c r="A84" t="s">
        <v>2509</v>
      </c>
      <c r="B84" s="75">
        <v>696437</v>
      </c>
      <c r="C84" s="75">
        <v>350</v>
      </c>
      <c r="D84" s="75">
        <v>618.43714285714304</v>
      </c>
      <c r="E84" s="74">
        <v>0.150260131965605</v>
      </c>
      <c r="F84" s="75">
        <v>64.325714285714298</v>
      </c>
      <c r="G84" s="75">
        <v>1.4285714285714299E-2</v>
      </c>
      <c r="H84" s="75">
        <v>554.09714285714301</v>
      </c>
      <c r="I84" s="75">
        <v>0</v>
      </c>
    </row>
    <row r="85" spans="1:9" x14ac:dyDescent="0.25">
      <c r="A85" t="s">
        <v>3089</v>
      </c>
      <c r="B85" s="75">
        <v>4561670</v>
      </c>
      <c r="C85" s="75"/>
      <c r="D85" s="75">
        <v>0</v>
      </c>
      <c r="E85" s="74"/>
      <c r="F85" s="75"/>
      <c r="G85" s="75"/>
      <c r="H85" s="75"/>
      <c r="I85" s="75"/>
    </row>
    <row r="86" spans="1:9" x14ac:dyDescent="0.25">
      <c r="A86" t="s">
        <v>3090</v>
      </c>
      <c r="B86" s="75">
        <v>4561658</v>
      </c>
      <c r="C86" s="75"/>
      <c r="D86" s="75">
        <v>0</v>
      </c>
      <c r="E86" s="74"/>
      <c r="F86" s="75"/>
      <c r="G86" s="75"/>
      <c r="H86" s="75"/>
      <c r="I86" s="75"/>
    </row>
    <row r="87" spans="1:9" x14ac:dyDescent="0.25">
      <c r="A87" t="s">
        <v>2232</v>
      </c>
      <c r="B87" s="75">
        <v>2750811</v>
      </c>
      <c r="C87" s="75">
        <v>400</v>
      </c>
      <c r="D87" s="75">
        <v>667.24249999999995</v>
      </c>
      <c r="E87" s="74">
        <v>0.118255932019598</v>
      </c>
      <c r="F87" s="75">
        <v>24.907499999999999</v>
      </c>
      <c r="G87" s="75">
        <v>7.24</v>
      </c>
      <c r="H87" s="75">
        <v>635.09500000000003</v>
      </c>
      <c r="I87" s="75">
        <v>0</v>
      </c>
    </row>
    <row r="88" spans="1:9" x14ac:dyDescent="0.25">
      <c r="A88" t="s">
        <v>2153</v>
      </c>
      <c r="B88" s="75">
        <v>4471974</v>
      </c>
      <c r="C88" s="75">
        <v>443</v>
      </c>
      <c r="D88" s="75">
        <v>664.10383747178298</v>
      </c>
      <c r="E88" s="74">
        <v>0.13100846969237601</v>
      </c>
      <c r="F88" s="75">
        <v>24.408577878103799</v>
      </c>
      <c r="G88" s="75">
        <v>1.2121896162528201</v>
      </c>
      <c r="H88" s="75">
        <v>638.48306997742702</v>
      </c>
      <c r="I88" s="75">
        <v>0</v>
      </c>
    </row>
    <row r="89" spans="1:9" x14ac:dyDescent="0.25">
      <c r="A89" t="s">
        <v>2426</v>
      </c>
      <c r="B89" s="75">
        <v>2828835</v>
      </c>
      <c r="C89" s="75">
        <v>655</v>
      </c>
      <c r="D89" s="75">
        <v>568.52671755725203</v>
      </c>
      <c r="E89" s="74">
        <v>0.121561458171416</v>
      </c>
      <c r="F89" s="75">
        <v>16.732824427480899</v>
      </c>
      <c r="G89" s="75">
        <v>11.3389312977099</v>
      </c>
      <c r="H89" s="75">
        <v>540.45496183206103</v>
      </c>
      <c r="I89" s="75">
        <v>0</v>
      </c>
    </row>
    <row r="90" spans="1:9" x14ac:dyDescent="0.25">
      <c r="A90" t="s">
        <v>2195</v>
      </c>
      <c r="B90" s="75">
        <v>3857518</v>
      </c>
      <c r="C90" s="75">
        <v>530</v>
      </c>
      <c r="D90" s="75">
        <v>685.04339622641498</v>
      </c>
      <c r="E90" s="74">
        <v>0.163326897141467</v>
      </c>
      <c r="F90" s="75">
        <v>19.913207547169801</v>
      </c>
      <c r="G90" s="75">
        <v>11.881132075471699</v>
      </c>
      <c r="H90" s="75">
        <v>653.24905660377397</v>
      </c>
      <c r="I90" s="75">
        <v>0</v>
      </c>
    </row>
    <row r="91" spans="1:9" x14ac:dyDescent="0.25">
      <c r="A91" t="s">
        <v>3091</v>
      </c>
      <c r="B91" s="75">
        <v>3133502</v>
      </c>
      <c r="C91" s="75"/>
      <c r="D91" s="75">
        <v>0</v>
      </c>
      <c r="E91" s="74"/>
      <c r="F91" s="75"/>
      <c r="G91" s="75"/>
      <c r="H91" s="75"/>
      <c r="I91" s="75"/>
    </row>
    <row r="92" spans="1:9" x14ac:dyDescent="0.25">
      <c r="A92" t="s">
        <v>3092</v>
      </c>
      <c r="B92" s="75">
        <v>4561638</v>
      </c>
      <c r="C92" s="75"/>
      <c r="D92" s="75">
        <v>0</v>
      </c>
      <c r="E92" s="74"/>
      <c r="F92" s="75"/>
      <c r="G92" s="75"/>
      <c r="H92" s="75"/>
      <c r="I92" s="75"/>
    </row>
    <row r="93" spans="1:9" x14ac:dyDescent="0.25">
      <c r="A93" t="s">
        <v>2321</v>
      </c>
      <c r="B93" s="75">
        <v>2811361</v>
      </c>
      <c r="C93" s="75">
        <v>334</v>
      </c>
      <c r="D93" s="75">
        <v>571.41916167664704</v>
      </c>
      <c r="E93" s="74">
        <v>0.119732086755407</v>
      </c>
      <c r="F93" s="75">
        <v>31.850299401197599</v>
      </c>
      <c r="G93" s="75">
        <v>4.9970059880239504</v>
      </c>
      <c r="H93" s="75">
        <v>534.57185628742502</v>
      </c>
      <c r="I93" s="75">
        <v>0</v>
      </c>
    </row>
    <row r="94" spans="1:9" x14ac:dyDescent="0.25">
      <c r="A94" t="s">
        <v>2233</v>
      </c>
      <c r="B94" s="75">
        <v>4476005</v>
      </c>
      <c r="C94" s="75">
        <v>540</v>
      </c>
      <c r="D94" s="75">
        <v>823.681481481481</v>
      </c>
      <c r="E94" s="74">
        <v>7.7178013754253205E-2</v>
      </c>
      <c r="F94" s="75">
        <v>15.6537037037037</v>
      </c>
      <c r="G94" s="75">
        <v>5.1851851851851899E-2</v>
      </c>
      <c r="H94" s="75">
        <v>807.97592592592605</v>
      </c>
      <c r="I94" s="75">
        <v>0</v>
      </c>
    </row>
    <row r="95" spans="1:9" x14ac:dyDescent="0.25">
      <c r="A95" t="s">
        <v>2250</v>
      </c>
      <c r="B95" s="75">
        <v>2338314</v>
      </c>
      <c r="C95" s="75">
        <v>543</v>
      </c>
      <c r="D95" s="75">
        <v>567.99631675874798</v>
      </c>
      <c r="E95" s="74">
        <v>0.14667822052326901</v>
      </c>
      <c r="F95" s="75">
        <v>68.755064456721897</v>
      </c>
      <c r="G95" s="75">
        <v>12.860036832412501</v>
      </c>
      <c r="H95" s="75">
        <v>486.38121546961298</v>
      </c>
      <c r="I95" s="75">
        <v>0</v>
      </c>
    </row>
    <row r="96" spans="1:9" x14ac:dyDescent="0.25">
      <c r="A96" t="s">
        <v>2149</v>
      </c>
      <c r="B96" s="75">
        <v>2233489</v>
      </c>
      <c r="C96" s="75">
        <v>467</v>
      </c>
      <c r="D96" s="75">
        <v>576.16916488222705</v>
      </c>
      <c r="E96" s="74">
        <v>0.140243673500038</v>
      </c>
      <c r="F96" s="75">
        <v>26.246252676659498</v>
      </c>
      <c r="G96" s="75">
        <v>4.6916488222698103</v>
      </c>
      <c r="H96" s="75">
        <v>545.23126338329803</v>
      </c>
      <c r="I96" s="75">
        <v>0</v>
      </c>
    </row>
    <row r="97" spans="1:9" x14ac:dyDescent="0.25">
      <c r="A97" t="s">
        <v>2529</v>
      </c>
      <c r="B97" s="75">
        <v>1879990</v>
      </c>
      <c r="C97" s="75">
        <v>268</v>
      </c>
      <c r="D97" s="75">
        <v>697.32462686567203</v>
      </c>
      <c r="E97" s="74">
        <v>0.12791652173913001</v>
      </c>
      <c r="F97" s="75">
        <v>28.679104477611901</v>
      </c>
      <c r="G97" s="75">
        <v>57.981343283582099</v>
      </c>
      <c r="H97" s="75">
        <v>610.66417910447797</v>
      </c>
      <c r="I97" s="75">
        <v>0</v>
      </c>
    </row>
    <row r="98" spans="1:9" x14ac:dyDescent="0.25">
      <c r="A98" t="s">
        <v>2207</v>
      </c>
      <c r="B98" s="75">
        <v>1603146</v>
      </c>
      <c r="C98" s="75">
        <v>514</v>
      </c>
      <c r="D98" s="75">
        <v>532.78015564202303</v>
      </c>
      <c r="E98" s="74">
        <v>0.137340561124629</v>
      </c>
      <c r="F98" s="75">
        <v>119.60700389105099</v>
      </c>
      <c r="G98" s="75">
        <v>22.961089494163399</v>
      </c>
      <c r="H98" s="75">
        <v>390.21206225680902</v>
      </c>
      <c r="I98" s="75">
        <v>0</v>
      </c>
    </row>
    <row r="99" spans="1:9" x14ac:dyDescent="0.25">
      <c r="A99" t="s">
        <v>2180</v>
      </c>
      <c r="B99" s="75">
        <v>3903551</v>
      </c>
      <c r="C99" s="75">
        <v>515</v>
      </c>
      <c r="D99" s="75">
        <v>769.35145631067996</v>
      </c>
      <c r="E99" s="74">
        <v>0.11567796701904901</v>
      </c>
      <c r="F99" s="75">
        <v>42.988349514563097</v>
      </c>
      <c r="G99" s="75">
        <v>9.2097087378640801</v>
      </c>
      <c r="H99" s="75">
        <v>717.15339805825204</v>
      </c>
      <c r="I99" s="75">
        <v>0</v>
      </c>
    </row>
    <row r="100" spans="1:9" x14ac:dyDescent="0.25">
      <c r="A100" t="s">
        <v>2281</v>
      </c>
      <c r="B100" s="75">
        <v>1277822</v>
      </c>
      <c r="C100" s="75">
        <v>459</v>
      </c>
      <c r="D100" s="75">
        <v>694.44226579520705</v>
      </c>
      <c r="E100" s="74">
        <v>0.112176233668424</v>
      </c>
      <c r="F100" s="75">
        <v>32.257080610021802</v>
      </c>
      <c r="G100" s="75">
        <v>11.2440087145969</v>
      </c>
      <c r="H100" s="75">
        <v>650.94117647058795</v>
      </c>
      <c r="I100" s="75">
        <v>0</v>
      </c>
    </row>
    <row r="101" spans="1:9" x14ac:dyDescent="0.25">
      <c r="A101" t="s">
        <v>2234</v>
      </c>
      <c r="B101" s="75">
        <v>3129249</v>
      </c>
      <c r="C101" s="75">
        <v>421</v>
      </c>
      <c r="D101" s="75">
        <v>553.54156769596204</v>
      </c>
      <c r="E101" s="74">
        <v>0.102191553206906</v>
      </c>
      <c r="F101" s="75">
        <v>22.4631828978622</v>
      </c>
      <c r="G101" s="75">
        <v>3.2375296912114</v>
      </c>
      <c r="H101" s="75">
        <v>527.84085510688794</v>
      </c>
      <c r="I101" s="75">
        <v>0</v>
      </c>
    </row>
    <row r="102" spans="1:9" x14ac:dyDescent="0.25">
      <c r="A102" t="s">
        <v>2299</v>
      </c>
      <c r="B102" s="75">
        <v>2192077</v>
      </c>
      <c r="C102" s="75">
        <v>573</v>
      </c>
      <c r="D102" s="75">
        <v>537.39092495636999</v>
      </c>
      <c r="E102" s="74">
        <v>0.117534377971174</v>
      </c>
      <c r="F102" s="75">
        <v>19.1762652705061</v>
      </c>
      <c r="G102" s="75">
        <v>6.9808027923211197E-2</v>
      </c>
      <c r="H102" s="75">
        <v>518.14485165794099</v>
      </c>
      <c r="I102" s="75">
        <v>0</v>
      </c>
    </row>
    <row r="103" spans="1:9" x14ac:dyDescent="0.25">
      <c r="A103" t="s">
        <v>3093</v>
      </c>
      <c r="B103" s="75">
        <v>2831204</v>
      </c>
      <c r="C103" s="75"/>
      <c r="D103" s="75">
        <v>0</v>
      </c>
      <c r="E103" s="74"/>
      <c r="F103" s="75"/>
      <c r="G103" s="75"/>
      <c r="H103" s="75"/>
      <c r="I103" s="75"/>
    </row>
    <row r="104" spans="1:9" x14ac:dyDescent="0.25">
      <c r="A104" t="s">
        <v>2228</v>
      </c>
      <c r="B104" s="75">
        <v>3397372</v>
      </c>
      <c r="C104" s="75">
        <v>507</v>
      </c>
      <c r="D104" s="75">
        <v>611.30769230769204</v>
      </c>
      <c r="E104" s="74">
        <v>0.117077338205564</v>
      </c>
      <c r="F104" s="75">
        <v>3.9033530571992099</v>
      </c>
      <c r="G104" s="75">
        <v>0.97830374753451699</v>
      </c>
      <c r="H104" s="75">
        <v>606.42603550295905</v>
      </c>
      <c r="I104" s="75">
        <v>0</v>
      </c>
    </row>
    <row r="105" spans="1:9" x14ac:dyDescent="0.25">
      <c r="A105" t="s">
        <v>2482</v>
      </c>
      <c r="B105" s="75">
        <v>3523511</v>
      </c>
      <c r="C105" s="75">
        <v>441</v>
      </c>
      <c r="D105" s="75">
        <v>562.60544217687095</v>
      </c>
      <c r="E105" s="74">
        <v>0.12618544099620499</v>
      </c>
      <c r="F105" s="75">
        <v>27.748299319727899</v>
      </c>
      <c r="G105" s="75">
        <v>0.33106575963718798</v>
      </c>
      <c r="H105" s="75">
        <v>534.526077097506</v>
      </c>
      <c r="I105" s="75">
        <v>0</v>
      </c>
    </row>
    <row r="106" spans="1:9" x14ac:dyDescent="0.25">
      <c r="A106" t="s">
        <v>2181</v>
      </c>
      <c r="B106" s="75">
        <v>2802208</v>
      </c>
      <c r="C106" s="75">
        <v>657</v>
      </c>
      <c r="D106" s="75">
        <v>535.08828006088299</v>
      </c>
      <c r="E106" s="74">
        <v>0.12733651733877299</v>
      </c>
      <c r="F106" s="75">
        <v>17.375951293759499</v>
      </c>
      <c r="G106" s="75">
        <v>5.9223744292237397</v>
      </c>
      <c r="H106" s="75">
        <v>511.78995433789999</v>
      </c>
      <c r="I106" s="75">
        <v>0</v>
      </c>
    </row>
    <row r="107" spans="1:9" x14ac:dyDescent="0.25">
      <c r="A107" t="s">
        <v>2307</v>
      </c>
      <c r="B107" s="75">
        <v>3903494</v>
      </c>
      <c r="C107" s="75">
        <v>224</v>
      </c>
      <c r="D107" s="75">
        <v>765.950892857143</v>
      </c>
      <c r="E107" s="74">
        <v>0.155073090815399</v>
      </c>
      <c r="F107" s="75">
        <v>64.383928571428598</v>
      </c>
      <c r="G107" s="75">
        <v>30.75</v>
      </c>
      <c r="H107" s="75">
        <v>670.81696428571399</v>
      </c>
      <c r="I107" s="75">
        <v>0</v>
      </c>
    </row>
    <row r="108" spans="1:9" x14ac:dyDescent="0.25">
      <c r="A108" t="s">
        <v>3094</v>
      </c>
      <c r="B108" s="75">
        <v>4588028</v>
      </c>
      <c r="C108" s="75"/>
      <c r="D108" s="75">
        <v>0</v>
      </c>
      <c r="E108" s="74"/>
      <c r="F108" s="75"/>
      <c r="G108" s="75"/>
      <c r="H108" s="75"/>
      <c r="I108" s="75"/>
    </row>
    <row r="109" spans="1:9" x14ac:dyDescent="0.25">
      <c r="A109" t="s">
        <v>3095</v>
      </c>
      <c r="B109" s="75">
        <v>4561654</v>
      </c>
      <c r="C109" s="75"/>
      <c r="D109" s="75">
        <v>0</v>
      </c>
      <c r="E109" s="74"/>
      <c r="F109" s="75"/>
      <c r="G109" s="75"/>
      <c r="H109" s="75"/>
      <c r="I109" s="75"/>
    </row>
    <row r="110" spans="1:9" x14ac:dyDescent="0.25">
      <c r="A110" t="s">
        <v>2352</v>
      </c>
      <c r="B110" s="75">
        <v>2744708</v>
      </c>
      <c r="C110" s="75">
        <v>398</v>
      </c>
      <c r="D110" s="75">
        <v>338.53266331658301</v>
      </c>
      <c r="E110" s="74">
        <v>0.271335321137884</v>
      </c>
      <c r="F110" s="75">
        <v>44.085427135678401</v>
      </c>
      <c r="G110" s="75">
        <v>34.844221105527602</v>
      </c>
      <c r="H110" s="75">
        <v>259.60301507537702</v>
      </c>
      <c r="I110" s="75">
        <v>0</v>
      </c>
    </row>
    <row r="111" spans="1:9" x14ac:dyDescent="0.25">
      <c r="A111" t="s">
        <v>2275</v>
      </c>
      <c r="B111" s="75">
        <v>3293106</v>
      </c>
      <c r="C111" s="75">
        <v>699</v>
      </c>
      <c r="D111" s="75">
        <v>512.05722460658103</v>
      </c>
      <c r="E111" s="74">
        <v>0.132711122615778</v>
      </c>
      <c r="F111" s="75">
        <v>17.587982832618</v>
      </c>
      <c r="G111" s="75">
        <v>4.84978540772532</v>
      </c>
      <c r="H111" s="75">
        <v>489.61945636623801</v>
      </c>
      <c r="I111" s="75">
        <v>0</v>
      </c>
    </row>
    <row r="112" spans="1:9" x14ac:dyDescent="0.25">
      <c r="A112" t="s">
        <v>3096</v>
      </c>
      <c r="B112" s="75">
        <v>4561667</v>
      </c>
      <c r="C112" s="75"/>
      <c r="D112" s="75">
        <v>0</v>
      </c>
      <c r="E112" s="74"/>
      <c r="F112" s="75"/>
      <c r="G112" s="75"/>
      <c r="H112" s="75"/>
      <c r="I112" s="75"/>
    </row>
    <row r="113" spans="1:9" x14ac:dyDescent="0.25">
      <c r="A113" t="s">
        <v>2474</v>
      </c>
      <c r="B113" s="75">
        <v>908613</v>
      </c>
      <c r="C113" s="75">
        <v>615</v>
      </c>
      <c r="D113" s="75">
        <v>533.53821138211401</v>
      </c>
      <c r="E113" s="74">
        <v>0.105395335022354</v>
      </c>
      <c r="F113" s="75">
        <v>19</v>
      </c>
      <c r="G113" s="75">
        <v>14.7593495934959</v>
      </c>
      <c r="H113" s="75">
        <v>499.77886178861797</v>
      </c>
      <c r="I113" s="75">
        <v>0</v>
      </c>
    </row>
    <row r="114" spans="1:9" x14ac:dyDescent="0.25">
      <c r="A114" t="s">
        <v>2483</v>
      </c>
      <c r="B114" s="75">
        <v>4101064</v>
      </c>
      <c r="C114" s="75">
        <v>309</v>
      </c>
      <c r="D114" s="75">
        <v>651.74110032362501</v>
      </c>
      <c r="E114" s="74">
        <v>0.127886194157488</v>
      </c>
      <c r="F114" s="75">
        <v>28.161812297734599</v>
      </c>
      <c r="G114" s="75">
        <v>8.8317152103559895</v>
      </c>
      <c r="H114" s="75">
        <v>614.747572815534</v>
      </c>
      <c r="I114" s="75">
        <v>0</v>
      </c>
    </row>
    <row r="115" spans="1:9" x14ac:dyDescent="0.25">
      <c r="A115" t="s">
        <v>2409</v>
      </c>
      <c r="B115" s="75">
        <v>4473117</v>
      </c>
      <c r="C115" s="75">
        <v>446</v>
      </c>
      <c r="D115" s="75">
        <v>691.15470852017904</v>
      </c>
      <c r="E115" s="74">
        <v>0.15083062883583401</v>
      </c>
      <c r="F115" s="75">
        <v>25.576233183856498</v>
      </c>
      <c r="G115" s="75">
        <v>9.5538116591928208</v>
      </c>
      <c r="H115" s="75">
        <v>656.02466367712998</v>
      </c>
      <c r="I115" s="75">
        <v>0</v>
      </c>
    </row>
    <row r="116" spans="1:9" x14ac:dyDescent="0.25">
      <c r="A116" t="s">
        <v>3097</v>
      </c>
      <c r="B116" s="75">
        <v>2699911</v>
      </c>
      <c r="C116" s="75"/>
      <c r="D116" s="75">
        <v>0</v>
      </c>
      <c r="E116" s="74"/>
      <c r="F116" s="75"/>
      <c r="G116" s="75"/>
      <c r="H116" s="75"/>
      <c r="I116" s="75"/>
    </row>
    <row r="117" spans="1:9" x14ac:dyDescent="0.25">
      <c r="A117" t="s">
        <v>2217</v>
      </c>
      <c r="B117" s="75">
        <v>2743754</v>
      </c>
      <c r="C117" s="75">
        <v>670</v>
      </c>
      <c r="D117" s="75">
        <v>575.41940298507495</v>
      </c>
      <c r="E117" s="74">
        <v>0.13038457251142599</v>
      </c>
      <c r="F117" s="75">
        <v>44.004477611940302</v>
      </c>
      <c r="G117" s="75">
        <v>0</v>
      </c>
      <c r="H117" s="75">
        <v>531.414925373134</v>
      </c>
      <c r="I117" s="75">
        <v>0</v>
      </c>
    </row>
    <row r="118" spans="1:9" x14ac:dyDescent="0.25">
      <c r="A118" t="s">
        <v>2462</v>
      </c>
      <c r="B118" s="75">
        <v>1079086</v>
      </c>
      <c r="C118" s="75">
        <v>266</v>
      </c>
      <c r="D118" s="75">
        <v>515.28571428571399</v>
      </c>
      <c r="E118" s="74">
        <v>0.11788381006844301</v>
      </c>
      <c r="F118" s="75">
        <v>42.913533834586502</v>
      </c>
      <c r="G118" s="75">
        <v>13.3082706766917</v>
      </c>
      <c r="H118" s="75">
        <v>459.06390977443601</v>
      </c>
      <c r="I118" s="75">
        <v>0</v>
      </c>
    </row>
    <row r="119" spans="1:9" x14ac:dyDescent="0.25">
      <c r="A119" t="s">
        <v>2257</v>
      </c>
      <c r="B119" s="75">
        <v>4101068</v>
      </c>
      <c r="C119" s="75">
        <v>648</v>
      </c>
      <c r="D119" s="75">
        <v>551.59259259259295</v>
      </c>
      <c r="E119" s="74">
        <v>0.12849063104101699</v>
      </c>
      <c r="F119" s="75">
        <v>20.969135802469101</v>
      </c>
      <c r="G119" s="75">
        <v>8.4876543209876504E-2</v>
      </c>
      <c r="H119" s="75">
        <v>530.53858024691397</v>
      </c>
      <c r="I119" s="75">
        <v>0</v>
      </c>
    </row>
    <row r="120" spans="1:9" x14ac:dyDescent="0.25">
      <c r="A120" t="s">
        <v>2491</v>
      </c>
      <c r="B120" s="75">
        <v>3851492</v>
      </c>
      <c r="C120" s="75">
        <v>349</v>
      </c>
      <c r="D120" s="75">
        <v>634.54441260745</v>
      </c>
      <c r="E120" s="74">
        <v>0.13858186010761001</v>
      </c>
      <c r="F120" s="75">
        <v>24.4097421203438</v>
      </c>
      <c r="G120" s="75">
        <v>22.140401146131801</v>
      </c>
      <c r="H120" s="75">
        <v>587.99426934097403</v>
      </c>
      <c r="I120" s="75">
        <v>0</v>
      </c>
    </row>
    <row r="121" spans="1:9" x14ac:dyDescent="0.25">
      <c r="A121" t="s">
        <v>2448</v>
      </c>
      <c r="B121" s="75">
        <v>466446</v>
      </c>
      <c r="C121" s="75">
        <v>390</v>
      </c>
      <c r="D121" s="75">
        <v>747.60769230769199</v>
      </c>
      <c r="E121" s="74">
        <v>0.19583553048938801</v>
      </c>
      <c r="F121" s="75">
        <v>32.9051282051282</v>
      </c>
      <c r="G121" s="75">
        <v>3.8461538461538498E-2</v>
      </c>
      <c r="H121" s="75">
        <v>714.66410256410302</v>
      </c>
      <c r="I121" s="75">
        <v>0</v>
      </c>
    </row>
    <row r="122" spans="1:9" x14ac:dyDescent="0.25">
      <c r="A122" t="s">
        <v>2253</v>
      </c>
      <c r="B122" s="75">
        <v>3525716</v>
      </c>
      <c r="C122" s="75">
        <v>573</v>
      </c>
      <c r="D122" s="75">
        <v>625.98254799301901</v>
      </c>
      <c r="E122" s="74">
        <v>0.103122458535624</v>
      </c>
      <c r="F122" s="75">
        <v>23.221640488656199</v>
      </c>
      <c r="G122" s="75">
        <v>0.32635253054101199</v>
      </c>
      <c r="H122" s="75">
        <v>602.43455497382195</v>
      </c>
      <c r="I122" s="75">
        <v>0</v>
      </c>
    </row>
    <row r="123" spans="1:9" x14ac:dyDescent="0.25">
      <c r="A123" t="s">
        <v>2577</v>
      </c>
      <c r="B123" s="75">
        <v>2556748</v>
      </c>
      <c r="C123" s="75">
        <v>130</v>
      </c>
      <c r="D123" s="75">
        <v>577.68461538461497</v>
      </c>
      <c r="E123" s="74">
        <v>0.13024634074324001</v>
      </c>
      <c r="F123" s="75">
        <v>37.869230769230803</v>
      </c>
      <c r="G123" s="75">
        <v>1.0076923076923101</v>
      </c>
      <c r="H123" s="75">
        <v>538.80769230769204</v>
      </c>
      <c r="I123" s="75">
        <v>0</v>
      </c>
    </row>
    <row r="124" spans="1:9" x14ac:dyDescent="0.25">
      <c r="A124" t="s">
        <v>2377</v>
      </c>
      <c r="B124" s="75">
        <v>2363172</v>
      </c>
      <c r="C124" s="75">
        <v>615</v>
      </c>
      <c r="D124" s="75">
        <v>599.21951219512198</v>
      </c>
      <c r="E124" s="74">
        <v>0.11485606348951199</v>
      </c>
      <c r="F124" s="75">
        <v>50.884552845528503</v>
      </c>
      <c r="G124" s="75">
        <v>0.569105691056911</v>
      </c>
      <c r="H124" s="75">
        <v>547.76585365853703</v>
      </c>
      <c r="I124" s="75">
        <v>0</v>
      </c>
    </row>
    <row r="125" spans="1:9" x14ac:dyDescent="0.25">
      <c r="A125" t="s">
        <v>3058</v>
      </c>
      <c r="B125" s="75">
        <v>3852813</v>
      </c>
      <c r="C125" s="75">
        <v>368</v>
      </c>
      <c r="D125" s="75">
        <v>604.65489130434798</v>
      </c>
      <c r="E125" s="74">
        <v>0.16502874370077</v>
      </c>
      <c r="F125" s="75">
        <v>33</v>
      </c>
      <c r="G125" s="75">
        <v>1.71467391304348</v>
      </c>
      <c r="H125" s="75">
        <v>569.94021739130403</v>
      </c>
      <c r="I125" s="75">
        <v>0</v>
      </c>
    </row>
    <row r="126" spans="1:9" x14ac:dyDescent="0.25">
      <c r="A126" t="s">
        <v>2287</v>
      </c>
      <c r="B126" s="75">
        <v>592776</v>
      </c>
      <c r="C126" s="75">
        <v>766</v>
      </c>
      <c r="D126" s="75">
        <v>544.97127937336802</v>
      </c>
      <c r="E126" s="74">
        <v>0.109165400534395</v>
      </c>
      <c r="F126" s="75">
        <v>15.985639686684101</v>
      </c>
      <c r="G126" s="75">
        <v>0</v>
      </c>
      <c r="H126" s="75">
        <v>528.98563968668395</v>
      </c>
      <c r="I126" s="75">
        <v>0</v>
      </c>
    </row>
    <row r="127" spans="1:9" x14ac:dyDescent="0.25">
      <c r="A127" t="s">
        <v>2322</v>
      </c>
      <c r="B127" s="75">
        <v>2369798</v>
      </c>
      <c r="C127" s="75">
        <v>740</v>
      </c>
      <c r="D127" s="75">
        <v>543.51216216216199</v>
      </c>
      <c r="E127" s="74">
        <v>0.100169378544656</v>
      </c>
      <c r="F127" s="75">
        <v>15.733783783783799</v>
      </c>
      <c r="G127" s="75">
        <v>3.92162162162162</v>
      </c>
      <c r="H127" s="75">
        <v>523.85675675675702</v>
      </c>
      <c r="I127" s="75">
        <v>0</v>
      </c>
    </row>
    <row r="128" spans="1:9" x14ac:dyDescent="0.25">
      <c r="A128" t="s">
        <v>2343</v>
      </c>
      <c r="B128" s="75">
        <v>3247234</v>
      </c>
      <c r="C128" s="75">
        <v>373</v>
      </c>
      <c r="D128" s="75">
        <v>622.15817694370003</v>
      </c>
      <c r="E128" s="74">
        <v>0.142359893641889</v>
      </c>
      <c r="F128" s="75">
        <v>19.525469168900798</v>
      </c>
      <c r="G128" s="75">
        <v>36.820375335120602</v>
      </c>
      <c r="H128" s="75">
        <v>565.81233243967802</v>
      </c>
      <c r="I128" s="75">
        <v>0</v>
      </c>
    </row>
    <row r="129" spans="1:9" x14ac:dyDescent="0.25">
      <c r="A129" t="s">
        <v>2551</v>
      </c>
      <c r="B129" s="75">
        <v>538918</v>
      </c>
      <c r="C129" s="75">
        <v>76</v>
      </c>
      <c r="D129" s="75">
        <v>649.15789473684197</v>
      </c>
      <c r="E129" s="74">
        <v>0.117015062746695</v>
      </c>
      <c r="F129" s="75">
        <v>40.289473684210499</v>
      </c>
      <c r="G129" s="75">
        <v>25.75</v>
      </c>
      <c r="H129" s="75">
        <v>583.11842105263202</v>
      </c>
      <c r="I129" s="75">
        <v>0</v>
      </c>
    </row>
    <row r="130" spans="1:9" x14ac:dyDescent="0.25">
      <c r="A130" t="s">
        <v>2419</v>
      </c>
      <c r="B130" s="75">
        <v>2126276</v>
      </c>
      <c r="C130" s="75">
        <v>578</v>
      </c>
      <c r="D130" s="75">
        <v>569.81314878892704</v>
      </c>
      <c r="E130" s="74">
        <v>0.11263324628622801</v>
      </c>
      <c r="F130" s="75">
        <v>15.4792387543253</v>
      </c>
      <c r="G130" s="75">
        <v>12.8771626297578</v>
      </c>
      <c r="H130" s="75">
        <v>541.45674740484401</v>
      </c>
      <c r="I130" s="75">
        <v>0</v>
      </c>
    </row>
    <row r="131" spans="1:9" x14ac:dyDescent="0.25">
      <c r="A131" t="s">
        <v>2433</v>
      </c>
      <c r="B131" s="75">
        <v>2232241</v>
      </c>
      <c r="C131" s="75">
        <v>486</v>
      </c>
      <c r="D131" s="75">
        <v>575.73456790123498</v>
      </c>
      <c r="E131" s="74">
        <v>0.23089956125512201</v>
      </c>
      <c r="F131" s="75">
        <v>21.053497942386802</v>
      </c>
      <c r="G131" s="75">
        <v>25.973251028806601</v>
      </c>
      <c r="H131" s="75">
        <v>528.70781893004096</v>
      </c>
      <c r="I131" s="75">
        <v>0</v>
      </c>
    </row>
    <row r="132" spans="1:9" x14ac:dyDescent="0.25">
      <c r="A132" t="s">
        <v>2332</v>
      </c>
      <c r="B132" s="75">
        <v>3464950</v>
      </c>
      <c r="C132" s="75">
        <v>270</v>
      </c>
      <c r="D132" s="75">
        <v>614.42592592592598</v>
      </c>
      <c r="E132" s="74">
        <v>0.16949088597970299</v>
      </c>
      <c r="F132" s="75">
        <v>25.9962962962963</v>
      </c>
      <c r="G132" s="75">
        <v>7.7666666666666702</v>
      </c>
      <c r="H132" s="75">
        <v>580.66296296296298</v>
      </c>
      <c r="I132" s="75">
        <v>0</v>
      </c>
    </row>
    <row r="133" spans="1:9" x14ac:dyDescent="0.25">
      <c r="A133" t="s">
        <v>2262</v>
      </c>
      <c r="B133" s="75">
        <v>4101054</v>
      </c>
      <c r="C133" s="75">
        <v>346</v>
      </c>
      <c r="D133" s="75">
        <v>512.89595375722502</v>
      </c>
      <c r="E133" s="74">
        <v>0.20697109715513601</v>
      </c>
      <c r="F133" s="75">
        <v>93.598265895953801</v>
      </c>
      <c r="G133" s="75">
        <v>0.199421965317919</v>
      </c>
      <c r="H133" s="75">
        <v>419.098265895954</v>
      </c>
      <c r="I133" s="75">
        <v>0</v>
      </c>
    </row>
    <row r="134" spans="1:9" x14ac:dyDescent="0.25">
      <c r="A134" t="s">
        <v>2475</v>
      </c>
      <c r="B134" s="75">
        <v>2051587</v>
      </c>
      <c r="C134" s="75">
        <v>617</v>
      </c>
      <c r="D134" s="75">
        <v>604.37763371150697</v>
      </c>
      <c r="E134" s="74">
        <v>0.100202053128228</v>
      </c>
      <c r="F134" s="75">
        <v>20.014586709886501</v>
      </c>
      <c r="G134" s="75">
        <v>16.244732576985399</v>
      </c>
      <c r="H134" s="75">
        <v>568.11831442463495</v>
      </c>
      <c r="I134" s="75">
        <v>0</v>
      </c>
    </row>
    <row r="135" spans="1:9" x14ac:dyDescent="0.25">
      <c r="A135" t="s">
        <v>2295</v>
      </c>
      <c r="B135" s="75">
        <v>3488852</v>
      </c>
      <c r="C135" s="75">
        <v>503</v>
      </c>
      <c r="D135" s="75">
        <v>593.23061630218695</v>
      </c>
      <c r="E135" s="74">
        <v>0.131913185339563</v>
      </c>
      <c r="F135" s="75">
        <v>8.5705765407554697</v>
      </c>
      <c r="G135" s="75">
        <v>0</v>
      </c>
      <c r="H135" s="75">
        <v>584.66003976143099</v>
      </c>
      <c r="I135" s="75">
        <v>0</v>
      </c>
    </row>
    <row r="136" spans="1:9" x14ac:dyDescent="0.25">
      <c r="A136" t="s">
        <v>2296</v>
      </c>
      <c r="B136" s="75">
        <v>3851475</v>
      </c>
      <c r="C136" s="75">
        <v>565</v>
      </c>
      <c r="D136" s="75">
        <v>504.22831858407102</v>
      </c>
      <c r="E136" s="74">
        <v>0.118230270225356</v>
      </c>
      <c r="F136" s="75">
        <v>24.249557522123901</v>
      </c>
      <c r="G136" s="75">
        <v>0.61946902654867297</v>
      </c>
      <c r="H136" s="75">
        <v>479.35929203539803</v>
      </c>
      <c r="I136" s="75">
        <v>0</v>
      </c>
    </row>
    <row r="137" spans="1:9" x14ac:dyDescent="0.25">
      <c r="A137" t="s">
        <v>2557</v>
      </c>
      <c r="B137" s="75">
        <v>3852957</v>
      </c>
      <c r="C137" s="75">
        <v>130</v>
      </c>
      <c r="D137" s="75">
        <v>651.37692307692305</v>
      </c>
      <c r="E137" s="74">
        <v>0.16283241666173801</v>
      </c>
      <c r="F137" s="75">
        <v>23.7615384615385</v>
      </c>
      <c r="G137" s="75">
        <v>0</v>
      </c>
      <c r="H137" s="75">
        <v>627.61538461538498</v>
      </c>
      <c r="I137" s="75">
        <v>0</v>
      </c>
    </row>
    <row r="138" spans="1:9" x14ac:dyDescent="0.25">
      <c r="A138" t="s">
        <v>2366</v>
      </c>
      <c r="B138" s="75">
        <v>1567508</v>
      </c>
      <c r="C138" s="75">
        <v>258</v>
      </c>
      <c r="D138" s="75">
        <v>586.86046511627899</v>
      </c>
      <c r="E138" s="74">
        <v>0.106430653318434</v>
      </c>
      <c r="F138" s="75">
        <v>26.717054263565899</v>
      </c>
      <c r="G138" s="75">
        <v>25.2209302325581</v>
      </c>
      <c r="H138" s="75">
        <v>534.92248062015506</v>
      </c>
      <c r="I138" s="75">
        <v>0</v>
      </c>
    </row>
    <row r="139" spans="1:9" x14ac:dyDescent="0.25">
      <c r="A139" t="s">
        <v>2524</v>
      </c>
      <c r="B139" s="75">
        <v>2426252</v>
      </c>
      <c r="C139" s="75">
        <v>121</v>
      </c>
      <c r="D139" s="75">
        <v>514.93388429752099</v>
      </c>
      <c r="E139" s="74">
        <v>0.51016338409892403</v>
      </c>
      <c r="F139" s="75">
        <v>121.867768595041</v>
      </c>
      <c r="G139" s="75">
        <v>9.4545454545454604</v>
      </c>
      <c r="H139" s="75">
        <v>383.61157024793403</v>
      </c>
      <c r="I139" s="75">
        <v>0</v>
      </c>
    </row>
    <row r="140" spans="1:9" x14ac:dyDescent="0.25">
      <c r="A140" t="s">
        <v>2407</v>
      </c>
      <c r="B140" s="75">
        <v>2803778</v>
      </c>
      <c r="C140" s="75">
        <v>515</v>
      </c>
      <c r="D140" s="75">
        <v>626.58058252427202</v>
      </c>
      <c r="E140" s="74">
        <v>9.9756233728186802E-2</v>
      </c>
      <c r="F140" s="75">
        <v>19.982524271844699</v>
      </c>
      <c r="G140" s="75">
        <v>1.5495145631067999</v>
      </c>
      <c r="H140" s="75">
        <v>605.04854368932001</v>
      </c>
      <c r="I140" s="75">
        <v>0</v>
      </c>
    </row>
    <row r="141" spans="1:9" x14ac:dyDescent="0.25">
      <c r="A141" t="s">
        <v>2533</v>
      </c>
      <c r="B141" s="75">
        <v>3851503</v>
      </c>
      <c r="C141" s="75">
        <v>173</v>
      </c>
      <c r="D141" s="75">
        <v>437.65317919075102</v>
      </c>
      <c r="E141" s="74">
        <v>0.11162779910243199</v>
      </c>
      <c r="F141" s="75">
        <v>13.826589595375699</v>
      </c>
      <c r="G141" s="75">
        <v>34.242774566473997</v>
      </c>
      <c r="H141" s="75">
        <v>389.58381502890199</v>
      </c>
      <c r="I141" s="75">
        <v>0</v>
      </c>
    </row>
    <row r="142" spans="1:9" x14ac:dyDescent="0.25">
      <c r="A142" t="s">
        <v>2543</v>
      </c>
      <c r="B142" s="75">
        <v>1481690</v>
      </c>
      <c r="C142" s="75">
        <v>304</v>
      </c>
      <c r="D142" s="75">
        <v>620.78618421052602</v>
      </c>
      <c r="E142" s="74">
        <v>0.13420652898068</v>
      </c>
      <c r="F142" s="75">
        <v>14.851973684210501</v>
      </c>
      <c r="G142" s="75">
        <v>10.203947368421099</v>
      </c>
      <c r="H142" s="75">
        <v>595.73026315789502</v>
      </c>
      <c r="I142" s="75">
        <v>0</v>
      </c>
    </row>
    <row r="143" spans="1:9" x14ac:dyDescent="0.25">
      <c r="A143" t="s">
        <v>2510</v>
      </c>
      <c r="B143" s="75">
        <v>3851497</v>
      </c>
      <c r="C143" s="75">
        <v>259</v>
      </c>
      <c r="D143" s="75">
        <v>625.27799227799198</v>
      </c>
      <c r="E143" s="74">
        <v>0.15675640486348999</v>
      </c>
      <c r="F143" s="75">
        <v>33.938223938223899</v>
      </c>
      <c r="G143" s="75">
        <v>2.3552123552123598</v>
      </c>
      <c r="H143" s="75">
        <v>588.98455598455598</v>
      </c>
      <c r="I143" s="75">
        <v>0</v>
      </c>
    </row>
    <row r="144" spans="1:9" x14ac:dyDescent="0.25">
      <c r="A144" t="s">
        <v>2254</v>
      </c>
      <c r="B144" s="75">
        <v>1081012</v>
      </c>
      <c r="C144" s="75">
        <v>556</v>
      </c>
      <c r="D144" s="75">
        <v>630.28956834532403</v>
      </c>
      <c r="E144" s="74">
        <v>0.143684033757566</v>
      </c>
      <c r="F144" s="75">
        <v>124.201438848921</v>
      </c>
      <c r="G144" s="75">
        <v>8.2733812949640301E-2</v>
      </c>
      <c r="H144" s="75">
        <v>506.005395683453</v>
      </c>
      <c r="I144" s="75">
        <v>0</v>
      </c>
    </row>
    <row r="145" spans="1:9" x14ac:dyDescent="0.25">
      <c r="A145" t="s">
        <v>2564</v>
      </c>
      <c r="B145" s="75">
        <v>592737</v>
      </c>
      <c r="C145" s="75">
        <v>58</v>
      </c>
      <c r="D145" s="75">
        <v>825.20689655172396</v>
      </c>
      <c r="E145" s="74">
        <v>0.21389169957894</v>
      </c>
      <c r="F145" s="75">
        <v>36.965517241379303</v>
      </c>
      <c r="G145" s="75">
        <v>1.2586206896551699</v>
      </c>
      <c r="H145" s="75">
        <v>786.98275862068999</v>
      </c>
      <c r="I145" s="75">
        <v>0</v>
      </c>
    </row>
    <row r="146" spans="1:9" x14ac:dyDescent="0.25">
      <c r="A146" t="s">
        <v>3098</v>
      </c>
      <c r="B146" s="75">
        <v>3130854</v>
      </c>
      <c r="C146" s="75"/>
      <c r="D146" s="75">
        <v>0</v>
      </c>
      <c r="E146" s="74"/>
      <c r="F146" s="75"/>
      <c r="G146" s="75"/>
      <c r="H146" s="75"/>
      <c r="I146" s="75"/>
    </row>
    <row r="147" spans="1:9" x14ac:dyDescent="0.25">
      <c r="A147" t="s">
        <v>2383</v>
      </c>
      <c r="B147" s="75">
        <v>3625139</v>
      </c>
      <c r="C147" s="75">
        <v>112</v>
      </c>
      <c r="D147" s="75">
        <v>686.59821428571399</v>
      </c>
      <c r="E147" s="74">
        <v>0.258845835219363</v>
      </c>
      <c r="F147" s="75">
        <v>43.633928571428598</v>
      </c>
      <c r="G147" s="75">
        <v>49.678571428571402</v>
      </c>
      <c r="H147" s="75">
        <v>593.28571428571399</v>
      </c>
      <c r="I147" s="75">
        <v>0</v>
      </c>
    </row>
    <row r="148" spans="1:9" x14ac:dyDescent="0.25">
      <c r="A148" t="s">
        <v>2463</v>
      </c>
      <c r="B148" s="75">
        <v>2430670</v>
      </c>
      <c r="C148" s="75">
        <v>335</v>
      </c>
      <c r="D148" s="75">
        <v>568.23582089552201</v>
      </c>
      <c r="E148" s="74">
        <v>0.14125564447233999</v>
      </c>
      <c r="F148" s="75">
        <v>13.955223880597</v>
      </c>
      <c r="G148" s="75">
        <v>0.51044776119403001</v>
      </c>
      <c r="H148" s="75">
        <v>553.77014925373101</v>
      </c>
      <c r="I148" s="75">
        <v>0</v>
      </c>
    </row>
    <row r="149" spans="1:9" x14ac:dyDescent="0.25">
      <c r="A149" t="s">
        <v>2344</v>
      </c>
      <c r="B149" s="75">
        <v>2715917</v>
      </c>
      <c r="C149" s="75">
        <v>755</v>
      </c>
      <c r="D149" s="75">
        <v>525.06490066225194</v>
      </c>
      <c r="E149" s="74">
        <v>9.7262446403318104E-2</v>
      </c>
      <c r="F149" s="75">
        <v>29.2715231788079</v>
      </c>
      <c r="G149" s="75">
        <v>0.32317880794701997</v>
      </c>
      <c r="H149" s="75">
        <v>495.47019867549699</v>
      </c>
      <c r="I149" s="75">
        <v>0</v>
      </c>
    </row>
    <row r="150" spans="1:9" x14ac:dyDescent="0.25">
      <c r="A150" t="s">
        <v>2237</v>
      </c>
      <c r="B150" s="75">
        <v>2714251</v>
      </c>
      <c r="C150" s="75">
        <v>428</v>
      </c>
      <c r="D150" s="75">
        <v>573.96028037383201</v>
      </c>
      <c r="E150" s="74">
        <v>0.14261136861636001</v>
      </c>
      <c r="F150" s="75">
        <v>47.161214953270999</v>
      </c>
      <c r="G150" s="75">
        <v>13.278037383177599</v>
      </c>
      <c r="H150" s="75">
        <v>513.52102803738296</v>
      </c>
      <c r="I150" s="75">
        <v>0</v>
      </c>
    </row>
    <row r="151" spans="1:9" x14ac:dyDescent="0.25">
      <c r="A151" t="s">
        <v>3099</v>
      </c>
      <c r="B151" s="75">
        <v>1513208</v>
      </c>
      <c r="C151" s="75"/>
      <c r="D151" s="75">
        <v>0</v>
      </c>
      <c r="E151" s="74"/>
      <c r="F151" s="75"/>
      <c r="G151" s="75"/>
      <c r="H151" s="75"/>
      <c r="I151" s="75"/>
    </row>
    <row r="152" spans="1:9" x14ac:dyDescent="0.25">
      <c r="A152" t="s">
        <v>2171</v>
      </c>
      <c r="B152" s="75">
        <v>2593943</v>
      </c>
      <c r="C152" s="75">
        <v>557</v>
      </c>
      <c r="D152" s="75">
        <v>743.38240574506301</v>
      </c>
      <c r="E152" s="74">
        <v>0.12892746687603501</v>
      </c>
      <c r="F152" s="75">
        <v>27.184919210053899</v>
      </c>
      <c r="G152" s="75">
        <v>60.269299820466799</v>
      </c>
      <c r="H152" s="75">
        <v>655.92818671454199</v>
      </c>
      <c r="I152" s="75">
        <v>0</v>
      </c>
    </row>
    <row r="153" spans="1:9" x14ac:dyDescent="0.25">
      <c r="A153" t="s">
        <v>2420</v>
      </c>
      <c r="B153" s="75">
        <v>1542447</v>
      </c>
      <c r="C153" s="75">
        <v>332</v>
      </c>
      <c r="D153" s="75">
        <v>641.69277108433698</v>
      </c>
      <c r="E153" s="74">
        <v>0.134482568532796</v>
      </c>
      <c r="F153" s="75">
        <v>33.159638554216897</v>
      </c>
      <c r="G153" s="75">
        <v>14.527108433734901</v>
      </c>
      <c r="H153" s="75">
        <v>594.006024096386</v>
      </c>
      <c r="I153" s="75">
        <v>0</v>
      </c>
    </row>
    <row r="154" spans="1:9" x14ac:dyDescent="0.25">
      <c r="A154" t="s">
        <v>2340</v>
      </c>
      <c r="B154" s="75">
        <v>2043289</v>
      </c>
      <c r="C154" s="75">
        <v>532</v>
      </c>
      <c r="D154" s="75">
        <v>609.37030075188</v>
      </c>
      <c r="E154" s="74">
        <v>8.1128186221112397E-2</v>
      </c>
      <c r="F154" s="75">
        <v>19.953007518797001</v>
      </c>
      <c r="G154" s="75">
        <v>0.18984962406014999</v>
      </c>
      <c r="H154" s="75">
        <v>589.227443609023</v>
      </c>
      <c r="I154" s="75">
        <v>0</v>
      </c>
    </row>
    <row r="155" spans="1:9" x14ac:dyDescent="0.25">
      <c r="A155" t="s">
        <v>2538</v>
      </c>
      <c r="B155" s="75">
        <v>896123</v>
      </c>
      <c r="C155" s="75">
        <v>169</v>
      </c>
      <c r="D155" s="75">
        <v>736.50295857988203</v>
      </c>
      <c r="E155" s="74">
        <v>0.29044221731498798</v>
      </c>
      <c r="F155" s="75">
        <v>85.923076923076906</v>
      </c>
      <c r="G155" s="75">
        <v>3.8047337278106501</v>
      </c>
      <c r="H155" s="75">
        <v>646.77514792899399</v>
      </c>
      <c r="I155" s="75">
        <v>0</v>
      </c>
    </row>
    <row r="156" spans="1:9" x14ac:dyDescent="0.25">
      <c r="A156" t="s">
        <v>2408</v>
      </c>
      <c r="B156" s="75">
        <v>3851490</v>
      </c>
      <c r="C156" s="75">
        <v>310</v>
      </c>
      <c r="D156" s="75">
        <v>684.58064516129002</v>
      </c>
      <c r="E156" s="74">
        <v>0.14752926708510999</v>
      </c>
      <c r="F156" s="75">
        <v>26.245161290322599</v>
      </c>
      <c r="G156" s="75">
        <v>2.5290322580645199</v>
      </c>
      <c r="H156" s="75">
        <v>655.80645161290295</v>
      </c>
      <c r="I156" s="75">
        <v>0</v>
      </c>
    </row>
    <row r="157" spans="1:9" x14ac:dyDescent="0.25">
      <c r="A157" t="s">
        <v>2341</v>
      </c>
      <c r="B157" s="75">
        <v>2738761</v>
      </c>
      <c r="C157" s="75">
        <v>420</v>
      </c>
      <c r="D157" s="75">
        <v>456.52619047618998</v>
      </c>
      <c r="E157" s="74">
        <v>0.14168178331852099</v>
      </c>
      <c r="F157" s="75">
        <v>14.9261904761905</v>
      </c>
      <c r="G157" s="75">
        <v>10.1214285714286</v>
      </c>
      <c r="H157" s="75">
        <v>431.478571428571</v>
      </c>
      <c r="I157" s="75">
        <v>0</v>
      </c>
    </row>
    <row r="158" spans="1:9" x14ac:dyDescent="0.25">
      <c r="A158" t="s">
        <v>2163</v>
      </c>
      <c r="B158" s="75">
        <v>4473065</v>
      </c>
      <c r="C158" s="75">
        <v>558</v>
      </c>
      <c r="D158" s="75">
        <v>574.99462365591398</v>
      </c>
      <c r="E158" s="74">
        <v>0.14563547458391901</v>
      </c>
      <c r="F158" s="75">
        <v>14.2060931899642</v>
      </c>
      <c r="G158" s="75">
        <v>0.10573476702509001</v>
      </c>
      <c r="H158" s="75">
        <v>560.68279569892502</v>
      </c>
      <c r="I158" s="75">
        <v>0</v>
      </c>
    </row>
    <row r="159" spans="1:9" x14ac:dyDescent="0.25">
      <c r="A159" t="s">
        <v>3100</v>
      </c>
      <c r="B159" s="75">
        <v>3526051</v>
      </c>
      <c r="C159" s="75"/>
      <c r="D159" s="75">
        <v>0</v>
      </c>
      <c r="E159" s="74"/>
      <c r="F159" s="75"/>
      <c r="G159" s="75"/>
      <c r="H159" s="75"/>
      <c r="I159" s="75"/>
    </row>
    <row r="160" spans="1:9" x14ac:dyDescent="0.25">
      <c r="A160" t="s">
        <v>3101</v>
      </c>
      <c r="B160" s="75">
        <v>4587977</v>
      </c>
      <c r="C160" s="75"/>
      <c r="D160" s="75">
        <v>0</v>
      </c>
      <c r="E160" s="74"/>
      <c r="F160" s="75"/>
      <c r="G160" s="75"/>
      <c r="H160" s="75"/>
      <c r="I160" s="75"/>
    </row>
    <row r="161" spans="1:9" x14ac:dyDescent="0.25">
      <c r="A161" t="s">
        <v>2553</v>
      </c>
      <c r="B161" s="75">
        <v>2397200</v>
      </c>
      <c r="C161" s="75">
        <v>437</v>
      </c>
      <c r="D161" s="75">
        <v>658.29977116704799</v>
      </c>
      <c r="E161" s="74">
        <v>0.132840469279149</v>
      </c>
      <c r="F161" s="75">
        <v>18.441647597254001</v>
      </c>
      <c r="G161" s="75">
        <v>10.745995423341</v>
      </c>
      <c r="H161" s="75">
        <v>629.11212814645296</v>
      </c>
      <c r="I161" s="75">
        <v>0</v>
      </c>
    </row>
    <row r="162" spans="1:9" x14ac:dyDescent="0.25">
      <c r="A162" t="s">
        <v>2255</v>
      </c>
      <c r="B162" s="75">
        <v>2802533</v>
      </c>
      <c r="C162" s="75">
        <v>798</v>
      </c>
      <c r="D162" s="75">
        <v>497.80325814536297</v>
      </c>
      <c r="E162" s="74">
        <v>0.118775216138329</v>
      </c>
      <c r="F162" s="75">
        <v>33.338345864661697</v>
      </c>
      <c r="G162" s="75">
        <v>11.7694235588972</v>
      </c>
      <c r="H162" s="75">
        <v>452.69548872180502</v>
      </c>
      <c r="I162" s="75">
        <v>0</v>
      </c>
    </row>
    <row r="163" spans="1:9" x14ac:dyDescent="0.25">
      <c r="A163" t="s">
        <v>2164</v>
      </c>
      <c r="B163" s="75">
        <v>3857602</v>
      </c>
      <c r="C163" s="75">
        <v>569</v>
      </c>
      <c r="D163" s="75">
        <v>648.947275922671</v>
      </c>
      <c r="E163" s="74">
        <v>0.12445586967226201</v>
      </c>
      <c r="F163" s="75">
        <v>28.776801405975402</v>
      </c>
      <c r="G163" s="75">
        <v>4.0949033391915597</v>
      </c>
      <c r="H163" s="75">
        <v>616.075571177504</v>
      </c>
      <c r="I163" s="75">
        <v>0</v>
      </c>
    </row>
    <row r="164" spans="1:9" x14ac:dyDescent="0.25">
      <c r="A164" t="s">
        <v>2434</v>
      </c>
      <c r="B164" s="75">
        <v>3857574</v>
      </c>
      <c r="C164" s="75">
        <v>387</v>
      </c>
      <c r="D164" s="75">
        <v>498.912144702842</v>
      </c>
      <c r="E164" s="74">
        <v>0.14134713767927401</v>
      </c>
      <c r="F164" s="75">
        <v>23.392764857881101</v>
      </c>
      <c r="G164" s="75">
        <v>8.7002583979328207</v>
      </c>
      <c r="H164" s="75">
        <v>466.81912144702801</v>
      </c>
      <c r="I164" s="75">
        <v>0</v>
      </c>
    </row>
    <row r="165" spans="1:9" x14ac:dyDescent="0.25">
      <c r="A165" t="s">
        <v>2464</v>
      </c>
      <c r="B165" s="75">
        <v>2843709</v>
      </c>
      <c r="C165" s="75">
        <v>421</v>
      </c>
      <c r="D165" s="75">
        <v>588.75771971496397</v>
      </c>
      <c r="E165" s="74">
        <v>0.100468674244465</v>
      </c>
      <c r="F165" s="75">
        <v>10.779097387173399</v>
      </c>
      <c r="G165" s="75">
        <v>3.3919239904988099</v>
      </c>
      <c r="H165" s="75">
        <v>574.58669833729198</v>
      </c>
      <c r="I165" s="75">
        <v>0</v>
      </c>
    </row>
    <row r="166" spans="1:9" x14ac:dyDescent="0.25">
      <c r="A166" t="s">
        <v>2159</v>
      </c>
      <c r="B166" s="75">
        <v>432511</v>
      </c>
      <c r="C166" s="75">
        <v>346</v>
      </c>
      <c r="D166" s="75">
        <v>718.86127167630104</v>
      </c>
      <c r="E166" s="74">
        <v>0.115360692171142</v>
      </c>
      <c r="F166" s="75">
        <v>105.46820809248599</v>
      </c>
      <c r="G166" s="75">
        <v>7.95953757225434</v>
      </c>
      <c r="H166" s="75">
        <v>605.43352601156096</v>
      </c>
      <c r="I166" s="75">
        <v>0</v>
      </c>
    </row>
    <row r="167" spans="1:9" x14ac:dyDescent="0.25">
      <c r="A167" t="s">
        <v>2353</v>
      </c>
      <c r="B167" s="75">
        <v>4473042</v>
      </c>
      <c r="C167" s="75">
        <v>514</v>
      </c>
      <c r="D167" s="75">
        <v>788.75291828793797</v>
      </c>
      <c r="E167" s="74">
        <v>0.15743918478092001</v>
      </c>
      <c r="F167" s="75">
        <v>20.4027237354086</v>
      </c>
      <c r="G167" s="75">
        <v>7.4747081712062302</v>
      </c>
      <c r="H167" s="75">
        <v>760.87548638132296</v>
      </c>
      <c r="I167" s="75">
        <v>0</v>
      </c>
    </row>
    <row r="168" spans="1:9" x14ac:dyDescent="0.25">
      <c r="A168" t="s">
        <v>2492</v>
      </c>
      <c r="B168" s="75">
        <v>4473082</v>
      </c>
      <c r="C168" s="75">
        <v>139</v>
      </c>
      <c r="D168" s="75">
        <v>669.52517985611496</v>
      </c>
      <c r="E168" s="74">
        <v>0.224244922081558</v>
      </c>
      <c r="F168" s="75">
        <v>170.80575539568301</v>
      </c>
      <c r="G168" s="75">
        <v>13.0503597122302</v>
      </c>
      <c r="H168" s="75">
        <v>485.66906474820098</v>
      </c>
      <c r="I168" s="75">
        <v>0</v>
      </c>
    </row>
    <row r="169" spans="1:9" x14ac:dyDescent="0.25">
      <c r="A169" t="s">
        <v>2282</v>
      </c>
      <c r="B169" s="75">
        <v>3138551</v>
      </c>
      <c r="C169" s="75">
        <v>675</v>
      </c>
      <c r="D169" s="75">
        <v>569.08444444444399</v>
      </c>
      <c r="E169" s="74">
        <v>0.13123060190466099</v>
      </c>
      <c r="F169" s="75">
        <v>14.404444444444399</v>
      </c>
      <c r="G169" s="75">
        <v>0.124444444444444</v>
      </c>
      <c r="H169" s="75">
        <v>554.555555555556</v>
      </c>
      <c r="I169" s="75">
        <v>0</v>
      </c>
    </row>
    <row r="170" spans="1:9" x14ac:dyDescent="0.25">
      <c r="A170" t="s">
        <v>2435</v>
      </c>
      <c r="B170" s="75">
        <v>573348</v>
      </c>
      <c r="C170" s="75">
        <v>330</v>
      </c>
      <c r="D170" s="75">
        <v>533.97878787878801</v>
      </c>
      <c r="E170" s="74">
        <v>0.11676697385743801</v>
      </c>
      <c r="F170" s="75">
        <v>44.051515151515197</v>
      </c>
      <c r="G170" s="75">
        <v>25.7878787878788</v>
      </c>
      <c r="H170" s="75">
        <v>464.13939393939398</v>
      </c>
      <c r="I170" s="75">
        <v>0</v>
      </c>
    </row>
    <row r="171" spans="1:9" x14ac:dyDescent="0.25">
      <c r="A171" t="s">
        <v>2401</v>
      </c>
      <c r="B171" s="75">
        <v>3523461</v>
      </c>
      <c r="C171" s="75">
        <v>703</v>
      </c>
      <c r="D171" s="75">
        <v>540.258890469417</v>
      </c>
      <c r="E171" s="74">
        <v>9.4059195519011596E-2</v>
      </c>
      <c r="F171" s="75">
        <v>22.062588904694199</v>
      </c>
      <c r="G171" s="75">
        <v>15.8762446657183</v>
      </c>
      <c r="H171" s="75">
        <v>502.32005689900399</v>
      </c>
      <c r="I171" s="75">
        <v>0</v>
      </c>
    </row>
    <row r="172" spans="1:9" x14ac:dyDescent="0.25">
      <c r="A172" t="s">
        <v>3102</v>
      </c>
      <c r="B172" s="75">
        <v>4561689</v>
      </c>
      <c r="C172" s="75"/>
      <c r="D172" s="75">
        <v>0</v>
      </c>
      <c r="E172" s="74"/>
      <c r="F172" s="75"/>
      <c r="G172" s="75"/>
      <c r="H172" s="75"/>
      <c r="I172" s="75"/>
    </row>
    <row r="173" spans="1:9" x14ac:dyDescent="0.25">
      <c r="A173" t="s">
        <v>2390</v>
      </c>
      <c r="B173" s="75">
        <v>2043582</v>
      </c>
      <c r="C173" s="75">
        <v>580</v>
      </c>
      <c r="D173" s="75">
        <v>638.97413793103499</v>
      </c>
      <c r="E173" s="74">
        <v>0.10967223704000301</v>
      </c>
      <c r="F173" s="75">
        <v>43.9275862068965</v>
      </c>
      <c r="G173" s="75">
        <v>12.2241379310345</v>
      </c>
      <c r="H173" s="75">
        <v>582.82241379310301</v>
      </c>
      <c r="I173" s="75">
        <v>0</v>
      </c>
    </row>
    <row r="174" spans="1:9" x14ac:dyDescent="0.25">
      <c r="A174" t="s">
        <v>2442</v>
      </c>
      <c r="B174" s="75">
        <v>1117110</v>
      </c>
      <c r="C174" s="75">
        <v>484</v>
      </c>
      <c r="D174" s="75">
        <v>604.36570247933901</v>
      </c>
      <c r="E174" s="74">
        <v>0.18495616449959801</v>
      </c>
      <c r="F174" s="75">
        <v>37.289256198347097</v>
      </c>
      <c r="G174" s="75">
        <v>2.1859504132231402</v>
      </c>
      <c r="H174" s="75">
        <v>564.890495867769</v>
      </c>
      <c r="I174" s="75">
        <v>0</v>
      </c>
    </row>
    <row r="175" spans="1:9" x14ac:dyDescent="0.25">
      <c r="A175" t="s">
        <v>3103</v>
      </c>
      <c r="B175" s="75">
        <v>4587994</v>
      </c>
      <c r="C175" s="75"/>
      <c r="D175" s="75">
        <v>0</v>
      </c>
      <c r="E175" s="74"/>
      <c r="F175" s="75"/>
      <c r="G175" s="75"/>
      <c r="H175" s="75"/>
      <c r="I175" s="75"/>
    </row>
    <row r="176" spans="1:9" x14ac:dyDescent="0.25">
      <c r="A176" t="s">
        <v>2205</v>
      </c>
      <c r="B176" s="75">
        <v>4473129</v>
      </c>
      <c r="C176" s="75">
        <v>558</v>
      </c>
      <c r="D176" s="75">
        <v>553.36200716845894</v>
      </c>
      <c r="E176" s="74">
        <v>0.13051172585630799</v>
      </c>
      <c r="F176" s="75">
        <v>10.1308243727599</v>
      </c>
      <c r="G176" s="75">
        <v>0.62544802867383498</v>
      </c>
      <c r="H176" s="75">
        <v>542.60573476702496</v>
      </c>
      <c r="I176" s="75">
        <v>0</v>
      </c>
    </row>
    <row r="177" spans="1:9" x14ac:dyDescent="0.25">
      <c r="A177" t="s">
        <v>2484</v>
      </c>
      <c r="B177" s="75">
        <v>4035895</v>
      </c>
      <c r="C177" s="75">
        <v>481</v>
      </c>
      <c r="D177" s="75">
        <v>492.16008316008299</v>
      </c>
      <c r="E177" s="74">
        <v>8.6887906263492506E-2</v>
      </c>
      <c r="F177" s="75">
        <v>46.893970893970902</v>
      </c>
      <c r="G177" s="75">
        <v>1.21621621621622</v>
      </c>
      <c r="H177" s="75">
        <v>444.04989604989601</v>
      </c>
      <c r="I177" s="75">
        <v>0</v>
      </c>
    </row>
    <row r="178" spans="1:9" x14ac:dyDescent="0.25">
      <c r="A178" t="s">
        <v>2525</v>
      </c>
      <c r="B178" s="75">
        <v>1601680</v>
      </c>
      <c r="C178" s="75">
        <v>464</v>
      </c>
      <c r="D178" s="75">
        <v>695.15086206896501</v>
      </c>
      <c r="E178" s="74">
        <v>0.180800225932156</v>
      </c>
      <c r="F178" s="75">
        <v>28.256465517241399</v>
      </c>
      <c r="G178" s="75">
        <v>2.0711206896551699</v>
      </c>
      <c r="H178" s="75">
        <v>664.82327586206895</v>
      </c>
      <c r="I178" s="75">
        <v>0</v>
      </c>
    </row>
    <row r="179" spans="1:9" x14ac:dyDescent="0.25">
      <c r="A179" t="s">
        <v>2465</v>
      </c>
      <c r="B179" s="75">
        <v>3419100</v>
      </c>
      <c r="C179" s="75">
        <v>309</v>
      </c>
      <c r="D179" s="75">
        <v>761.87055016181205</v>
      </c>
      <c r="E179" s="74">
        <v>0.110687508894398</v>
      </c>
      <c r="F179" s="75">
        <v>26.330097087378601</v>
      </c>
      <c r="G179" s="75">
        <v>9.7087378640776708E-3</v>
      </c>
      <c r="H179" s="75">
        <v>735.53074433657002</v>
      </c>
      <c r="I179" s="75">
        <v>0</v>
      </c>
    </row>
    <row r="180" spans="1:9" x14ac:dyDescent="0.25">
      <c r="A180" t="s">
        <v>2315</v>
      </c>
      <c r="B180" s="75">
        <v>3118395</v>
      </c>
      <c r="C180" s="75">
        <v>687</v>
      </c>
      <c r="D180" s="75">
        <v>461.80203784570602</v>
      </c>
      <c r="E180" s="74">
        <v>0.12195634883188</v>
      </c>
      <c r="F180" s="75">
        <v>22.590975254730701</v>
      </c>
      <c r="G180" s="75">
        <v>4.3333333333333304</v>
      </c>
      <c r="H180" s="75">
        <v>434.87772925764199</v>
      </c>
      <c r="I180" s="75">
        <v>0</v>
      </c>
    </row>
    <row r="181" spans="1:9" x14ac:dyDescent="0.25">
      <c r="A181" t="s">
        <v>3104</v>
      </c>
      <c r="B181" s="75">
        <v>4587991</v>
      </c>
      <c r="C181" s="75"/>
      <c r="D181" s="75">
        <v>0</v>
      </c>
      <c r="E181" s="74"/>
      <c r="F181" s="75"/>
      <c r="G181" s="75"/>
      <c r="H181" s="75"/>
      <c r="I181" s="75"/>
    </row>
    <row r="182" spans="1:9" x14ac:dyDescent="0.25">
      <c r="A182" t="s">
        <v>2316</v>
      </c>
      <c r="B182" s="75">
        <v>2746250</v>
      </c>
      <c r="C182" s="75">
        <v>584</v>
      </c>
      <c r="D182" s="75">
        <v>630.078767123288</v>
      </c>
      <c r="E182" s="74">
        <v>0.126544118323384</v>
      </c>
      <c r="F182" s="75">
        <v>20.7705479452055</v>
      </c>
      <c r="G182" s="75">
        <v>2.3972602739725998E-2</v>
      </c>
      <c r="H182" s="75">
        <v>609.28424657534197</v>
      </c>
      <c r="I182" s="75">
        <v>0</v>
      </c>
    </row>
    <row r="183" spans="1:9" x14ac:dyDescent="0.25">
      <c r="A183" t="s">
        <v>3105</v>
      </c>
      <c r="B183" s="75">
        <v>2062041</v>
      </c>
      <c r="C183" s="75"/>
      <c r="D183" s="75">
        <v>0</v>
      </c>
      <c r="E183" s="74"/>
      <c r="F183" s="75"/>
      <c r="G183" s="75"/>
      <c r="H183" s="75"/>
      <c r="I183" s="75"/>
    </row>
    <row r="184" spans="1:9" x14ac:dyDescent="0.25">
      <c r="A184" t="s">
        <v>2182</v>
      </c>
      <c r="B184" s="75">
        <v>4101071</v>
      </c>
      <c r="C184" s="75">
        <v>634</v>
      </c>
      <c r="D184" s="75">
        <v>527.61198738170299</v>
      </c>
      <c r="E184" s="74">
        <v>0.1346505979789</v>
      </c>
      <c r="F184" s="75">
        <v>47.250788643533099</v>
      </c>
      <c r="G184" s="75">
        <v>0.14984227129337499</v>
      </c>
      <c r="H184" s="75">
        <v>480.21135646687702</v>
      </c>
      <c r="I184" s="75">
        <v>0</v>
      </c>
    </row>
    <row r="185" spans="1:9" x14ac:dyDescent="0.25">
      <c r="A185" t="s">
        <v>3106</v>
      </c>
      <c r="B185" s="75">
        <v>3446690</v>
      </c>
      <c r="C185" s="75"/>
      <c r="D185" s="75">
        <v>0</v>
      </c>
      <c r="E185" s="74"/>
      <c r="F185" s="75"/>
      <c r="G185" s="75"/>
      <c r="H185" s="75"/>
      <c r="I185" s="75"/>
    </row>
    <row r="186" spans="1:9" x14ac:dyDescent="0.25">
      <c r="A186" t="s">
        <v>2258</v>
      </c>
      <c r="B186" s="75">
        <v>1192542</v>
      </c>
      <c r="C186" s="75">
        <v>548</v>
      </c>
      <c r="D186" s="75">
        <v>637.25</v>
      </c>
      <c r="E186" s="74">
        <v>0.11353149023062099</v>
      </c>
      <c r="F186" s="75">
        <v>33.200729927007302</v>
      </c>
      <c r="G186" s="75">
        <v>5.1094890510948898E-2</v>
      </c>
      <c r="H186" s="75">
        <v>603.99817518248199</v>
      </c>
      <c r="I186" s="75">
        <v>0</v>
      </c>
    </row>
    <row r="187" spans="1:9" x14ac:dyDescent="0.25">
      <c r="A187" t="s">
        <v>3107</v>
      </c>
      <c r="B187" s="75">
        <v>4473118</v>
      </c>
      <c r="C187" s="75"/>
      <c r="D187" s="75">
        <v>0</v>
      </c>
      <c r="E187" s="74"/>
      <c r="F187" s="75"/>
      <c r="G187" s="75"/>
      <c r="H187" s="75"/>
      <c r="I187" s="75"/>
    </row>
    <row r="188" spans="1:9" x14ac:dyDescent="0.25">
      <c r="A188" t="s">
        <v>2165</v>
      </c>
      <c r="B188" s="75">
        <v>1278066</v>
      </c>
      <c r="C188" s="75">
        <v>655</v>
      </c>
      <c r="D188" s="75">
        <v>553.90381679389304</v>
      </c>
      <c r="E188" s="74">
        <v>0.103528562756146</v>
      </c>
      <c r="F188" s="75">
        <v>9.1480916030534392</v>
      </c>
      <c r="G188" s="75">
        <v>5.0702290076335901</v>
      </c>
      <c r="H188" s="75">
        <v>539.68549618320606</v>
      </c>
      <c r="I188" s="75">
        <v>0</v>
      </c>
    </row>
    <row r="189" spans="1:9" x14ac:dyDescent="0.25">
      <c r="A189" t="s">
        <v>2443</v>
      </c>
      <c r="B189" s="75">
        <v>3903554</v>
      </c>
      <c r="C189" s="75">
        <v>195</v>
      </c>
      <c r="D189" s="75">
        <v>554.34871794871799</v>
      </c>
      <c r="E189" s="74">
        <v>0.14494782682683499</v>
      </c>
      <c r="F189" s="75">
        <v>20.148717948717898</v>
      </c>
      <c r="G189" s="75">
        <v>108.21538461538501</v>
      </c>
      <c r="H189" s="75">
        <v>425.98461538461498</v>
      </c>
      <c r="I189" s="75">
        <v>0</v>
      </c>
    </row>
    <row r="190" spans="1:9" x14ac:dyDescent="0.25">
      <c r="A190" t="s">
        <v>2526</v>
      </c>
      <c r="B190" s="75">
        <v>719781</v>
      </c>
      <c r="C190" s="75">
        <v>103</v>
      </c>
      <c r="D190" s="75">
        <v>666.14563106796095</v>
      </c>
      <c r="E190" s="74">
        <v>0.139999564361899</v>
      </c>
      <c r="F190" s="75">
        <v>21.9223300970874</v>
      </c>
      <c r="G190" s="75">
        <v>24.893203883495101</v>
      </c>
      <c r="H190" s="75">
        <v>619.33009708737904</v>
      </c>
      <c r="I190" s="75">
        <v>0</v>
      </c>
    </row>
    <row r="191" spans="1:9" x14ac:dyDescent="0.25">
      <c r="A191" t="s">
        <v>2444</v>
      </c>
      <c r="B191" s="75">
        <v>2828842</v>
      </c>
      <c r="C191" s="75">
        <v>237</v>
      </c>
      <c r="D191" s="75">
        <v>547.01687763713096</v>
      </c>
      <c r="E191" s="74">
        <v>0.15248547696697901</v>
      </c>
      <c r="F191" s="75">
        <v>17.670886075949401</v>
      </c>
      <c r="G191" s="75">
        <v>31.6540084388186</v>
      </c>
      <c r="H191" s="75">
        <v>497.69198312236301</v>
      </c>
      <c r="I191" s="75">
        <v>0</v>
      </c>
    </row>
    <row r="192" spans="1:9" x14ac:dyDescent="0.25">
      <c r="A192" t="s">
        <v>2290</v>
      </c>
      <c r="B192" s="75">
        <v>3903503</v>
      </c>
      <c r="C192" s="75">
        <v>389</v>
      </c>
      <c r="D192" s="75">
        <v>580.66066838046299</v>
      </c>
      <c r="E192" s="74">
        <v>0.13525789769021901</v>
      </c>
      <c r="F192" s="75">
        <v>18.503856041131101</v>
      </c>
      <c r="G192" s="75">
        <v>0.29820051413881699</v>
      </c>
      <c r="H192" s="75">
        <v>561.85861182519295</v>
      </c>
      <c r="I192" s="75">
        <v>0</v>
      </c>
    </row>
    <row r="193" spans="1:9" x14ac:dyDescent="0.25">
      <c r="A193" t="s">
        <v>2548</v>
      </c>
      <c r="B193" s="75">
        <v>2396945</v>
      </c>
      <c r="C193" s="75">
        <v>49</v>
      </c>
      <c r="D193" s="75">
        <v>502.20408163265301</v>
      </c>
      <c r="E193" s="74">
        <v>0.18611847922192801</v>
      </c>
      <c r="F193" s="75">
        <v>20.244897959183699</v>
      </c>
      <c r="G193" s="75">
        <v>11.1224489795918</v>
      </c>
      <c r="H193" s="75">
        <v>470.83673469387799</v>
      </c>
      <c r="I193" s="75">
        <v>0</v>
      </c>
    </row>
    <row r="194" spans="1:9" x14ac:dyDescent="0.25">
      <c r="A194" t="s">
        <v>2218</v>
      </c>
      <c r="B194" s="75">
        <v>3119780</v>
      </c>
      <c r="C194" s="75">
        <v>438</v>
      </c>
      <c r="D194" s="75">
        <v>673.61415525114205</v>
      </c>
      <c r="E194" s="74">
        <v>0.13462317695655601</v>
      </c>
      <c r="F194" s="75">
        <v>28.794520547945201</v>
      </c>
      <c r="G194" s="75">
        <v>1.45662100456621</v>
      </c>
      <c r="H194" s="75">
        <v>643.36301369862997</v>
      </c>
      <c r="I194" s="75">
        <v>0</v>
      </c>
    </row>
    <row r="195" spans="1:9" x14ac:dyDescent="0.25">
      <c r="A195" t="s">
        <v>2449</v>
      </c>
      <c r="B195" s="75">
        <v>1631467</v>
      </c>
      <c r="C195" s="75">
        <v>221</v>
      </c>
      <c r="D195" s="75">
        <v>711.67420814479601</v>
      </c>
      <c r="E195" s="74">
        <v>0.12724973033351</v>
      </c>
      <c r="F195" s="75">
        <v>48.429864253393703</v>
      </c>
      <c r="G195" s="75">
        <v>8.2307692307692299</v>
      </c>
      <c r="H195" s="75">
        <v>655.01357466063303</v>
      </c>
      <c r="I195" s="75">
        <v>0</v>
      </c>
    </row>
    <row r="196" spans="1:9" x14ac:dyDescent="0.25">
      <c r="A196" t="s">
        <v>3108</v>
      </c>
      <c r="B196" s="75">
        <v>4561668</v>
      </c>
      <c r="C196" s="75"/>
      <c r="D196" s="75">
        <v>0</v>
      </c>
      <c r="E196" s="74"/>
      <c r="F196" s="75"/>
      <c r="G196" s="75"/>
      <c r="H196" s="75"/>
      <c r="I196" s="75"/>
    </row>
    <row r="197" spans="1:9" x14ac:dyDescent="0.25">
      <c r="A197" t="s">
        <v>2558</v>
      </c>
      <c r="B197" s="75">
        <v>550981</v>
      </c>
      <c r="C197" s="75">
        <v>177</v>
      </c>
      <c r="D197" s="75">
        <v>717.77966101694904</v>
      </c>
      <c r="E197" s="74">
        <v>0.13611891943398899</v>
      </c>
      <c r="F197" s="75">
        <v>38.920903954802299</v>
      </c>
      <c r="G197" s="75">
        <v>23.316384180791001</v>
      </c>
      <c r="H197" s="75">
        <v>655.54237288135596</v>
      </c>
      <c r="I197" s="75">
        <v>0</v>
      </c>
    </row>
    <row r="198" spans="1:9" x14ac:dyDescent="0.25">
      <c r="A198" t="s">
        <v>3109</v>
      </c>
      <c r="B198" s="75">
        <v>4561710</v>
      </c>
      <c r="C198" s="75"/>
      <c r="D198" s="75">
        <v>0</v>
      </c>
      <c r="E198" s="74"/>
      <c r="F198" s="75"/>
      <c r="G198" s="75"/>
      <c r="H198" s="75"/>
      <c r="I198" s="75"/>
    </row>
    <row r="199" spans="1:9" x14ac:dyDescent="0.25">
      <c r="A199" t="s">
        <v>2305</v>
      </c>
      <c r="B199" s="75">
        <v>3525863</v>
      </c>
      <c r="C199" s="75">
        <v>575</v>
      </c>
      <c r="D199" s="75">
        <v>567.99478260869603</v>
      </c>
      <c r="E199" s="74">
        <v>0.121227214131234</v>
      </c>
      <c r="F199" s="75">
        <v>18.939130434782601</v>
      </c>
      <c r="G199" s="75">
        <v>0.81739130434782603</v>
      </c>
      <c r="H199" s="75">
        <v>548.23826086956501</v>
      </c>
      <c r="I199" s="75">
        <v>0</v>
      </c>
    </row>
    <row r="200" spans="1:9" x14ac:dyDescent="0.25">
      <c r="A200" t="s">
        <v>2277</v>
      </c>
      <c r="B200" s="75">
        <v>4475998</v>
      </c>
      <c r="C200" s="75">
        <v>602</v>
      </c>
      <c r="D200" s="75">
        <v>679.715946843854</v>
      </c>
      <c r="E200" s="74">
        <v>0.13267167438021699</v>
      </c>
      <c r="F200" s="75">
        <v>7.6262458471760803</v>
      </c>
      <c r="G200" s="75">
        <v>3.4734219269103002</v>
      </c>
      <c r="H200" s="75">
        <v>668.61627906976696</v>
      </c>
      <c r="I200" s="75">
        <v>0</v>
      </c>
    </row>
    <row r="201" spans="1:9" x14ac:dyDescent="0.25">
      <c r="A201" t="s">
        <v>2244</v>
      </c>
      <c r="B201" s="75">
        <v>2366693</v>
      </c>
      <c r="C201" s="75">
        <v>531</v>
      </c>
      <c r="D201" s="75">
        <v>580.82674199623398</v>
      </c>
      <c r="E201" s="74">
        <v>0.11678136070899001</v>
      </c>
      <c r="F201" s="75">
        <v>16.6873822975518</v>
      </c>
      <c r="G201" s="75">
        <v>0.12617702448210899</v>
      </c>
      <c r="H201" s="75">
        <v>564.01318267420004</v>
      </c>
      <c r="I201" s="75">
        <v>0</v>
      </c>
    </row>
    <row r="202" spans="1:9" x14ac:dyDescent="0.25">
      <c r="A202" t="s">
        <v>2345</v>
      </c>
      <c r="B202" s="75">
        <v>1467806</v>
      </c>
      <c r="C202" s="75">
        <v>649</v>
      </c>
      <c r="D202" s="75">
        <v>569.06163328197204</v>
      </c>
      <c r="E202" s="74">
        <v>0.134425924497307</v>
      </c>
      <c r="F202" s="75">
        <v>21.228043143297398</v>
      </c>
      <c r="G202" s="75">
        <v>0.20030816640986099</v>
      </c>
      <c r="H202" s="75">
        <v>547.63328197226497</v>
      </c>
      <c r="I202" s="75">
        <v>0</v>
      </c>
    </row>
    <row r="203" spans="1:9" x14ac:dyDescent="0.25">
      <c r="A203" t="s">
        <v>3110</v>
      </c>
      <c r="B203" s="75">
        <v>4588001</v>
      </c>
      <c r="C203" s="75"/>
      <c r="D203" s="75">
        <v>0</v>
      </c>
      <c r="E203" s="74"/>
      <c r="F203" s="75"/>
      <c r="G203" s="75"/>
      <c r="H203" s="75"/>
      <c r="I203" s="75"/>
    </row>
    <row r="204" spans="1:9" x14ac:dyDescent="0.25">
      <c r="A204" t="s">
        <v>2288</v>
      </c>
      <c r="B204" s="75">
        <v>4490948</v>
      </c>
      <c r="C204" s="75">
        <v>471</v>
      </c>
      <c r="D204" s="75">
        <v>612.20594479830197</v>
      </c>
      <c r="E204" s="74">
        <v>0.12667119873102201</v>
      </c>
      <c r="F204" s="75">
        <v>9.2929936305732497</v>
      </c>
      <c r="G204" s="75">
        <v>3.1847133757961797E-2</v>
      </c>
      <c r="H204" s="75">
        <v>602.88110403397002</v>
      </c>
      <c r="I204" s="75">
        <v>0</v>
      </c>
    </row>
    <row r="205" spans="1:9" x14ac:dyDescent="0.25">
      <c r="A205" t="s">
        <v>2212</v>
      </c>
      <c r="B205" s="75">
        <v>1793266</v>
      </c>
      <c r="C205" s="75">
        <v>533</v>
      </c>
      <c r="D205" s="75">
        <v>679.56285178236396</v>
      </c>
      <c r="E205" s="74">
        <v>0.13123826181703499</v>
      </c>
      <c r="F205" s="75">
        <v>27.6360225140713</v>
      </c>
      <c r="G205" s="75">
        <v>1.17073170731707</v>
      </c>
      <c r="H205" s="75">
        <v>650.75609756097595</v>
      </c>
      <c r="I205" s="75">
        <v>0</v>
      </c>
    </row>
    <row r="206" spans="1:9" x14ac:dyDescent="0.25">
      <c r="A206" t="s">
        <v>2300</v>
      </c>
      <c r="B206" s="75">
        <v>3526293</v>
      </c>
      <c r="C206" s="75">
        <v>352</v>
      </c>
      <c r="D206" s="75">
        <v>692.86079545454504</v>
      </c>
      <c r="E206" s="74">
        <v>0.142342933078487</v>
      </c>
      <c r="F206" s="75">
        <v>23.340909090909101</v>
      </c>
      <c r="G206" s="75">
        <v>11.224431818181801</v>
      </c>
      <c r="H206" s="75">
        <v>658.29545454545496</v>
      </c>
      <c r="I206" s="75">
        <v>0</v>
      </c>
    </row>
    <row r="207" spans="1:9" x14ac:dyDescent="0.25">
      <c r="A207" t="s">
        <v>2238</v>
      </c>
      <c r="B207" s="75">
        <v>2811291</v>
      </c>
      <c r="C207" s="75">
        <v>1012</v>
      </c>
      <c r="D207" s="75">
        <v>561.49505928853796</v>
      </c>
      <c r="E207" s="74">
        <v>0.108593660778498</v>
      </c>
      <c r="F207" s="75">
        <v>22.9169960474308</v>
      </c>
      <c r="G207" s="75">
        <v>19.806324110671898</v>
      </c>
      <c r="H207" s="75">
        <v>518.77173913043498</v>
      </c>
      <c r="I207" s="75">
        <v>0</v>
      </c>
    </row>
    <row r="208" spans="1:9" x14ac:dyDescent="0.25">
      <c r="A208" t="s">
        <v>2394</v>
      </c>
      <c r="B208" s="75">
        <v>4473094</v>
      </c>
      <c r="C208" s="75">
        <v>436</v>
      </c>
      <c r="D208" s="75">
        <v>609.54357798165097</v>
      </c>
      <c r="E208" s="74">
        <v>9.0041093394692295E-2</v>
      </c>
      <c r="F208" s="75">
        <v>18.183486238532101</v>
      </c>
      <c r="G208" s="75">
        <v>0</v>
      </c>
      <c r="H208" s="75">
        <v>591.36009174311903</v>
      </c>
      <c r="I208" s="75">
        <v>0</v>
      </c>
    </row>
    <row r="209" spans="1:9" x14ac:dyDescent="0.25">
      <c r="A209" t="s">
        <v>2493</v>
      </c>
      <c r="B209" s="75">
        <v>1919828</v>
      </c>
      <c r="C209" s="75">
        <v>467</v>
      </c>
      <c r="D209" s="75">
        <v>576.73447537473203</v>
      </c>
      <c r="E209" s="74">
        <v>0.14028081846398599</v>
      </c>
      <c r="F209" s="75">
        <v>22.269807280513898</v>
      </c>
      <c r="G209" s="75">
        <v>4.6959314775160603</v>
      </c>
      <c r="H209" s="75">
        <v>549.76873661670197</v>
      </c>
      <c r="I209" s="75">
        <v>0</v>
      </c>
    </row>
    <row r="210" spans="1:9" x14ac:dyDescent="0.25">
      <c r="A210" t="s">
        <v>2312</v>
      </c>
      <c r="B210" s="75">
        <v>4101058</v>
      </c>
      <c r="C210" s="75">
        <v>551</v>
      </c>
      <c r="D210" s="75">
        <v>649.18511796733196</v>
      </c>
      <c r="E210" s="74">
        <v>9.4687100640955799E-2</v>
      </c>
      <c r="F210" s="75">
        <v>21.916515426497298</v>
      </c>
      <c r="G210" s="75">
        <v>3.72595281306715</v>
      </c>
      <c r="H210" s="75">
        <v>623.54264972776798</v>
      </c>
      <c r="I210" s="75">
        <v>0</v>
      </c>
    </row>
    <row r="211" spans="1:9" x14ac:dyDescent="0.25">
      <c r="A211" t="s">
        <v>2421</v>
      </c>
      <c r="B211" s="75">
        <v>2294732</v>
      </c>
      <c r="C211" s="75">
        <v>487</v>
      </c>
      <c r="D211" s="75">
        <v>605.55236139630404</v>
      </c>
      <c r="E211" s="74">
        <v>0.106781890684003</v>
      </c>
      <c r="F211" s="75">
        <v>24.084188911704299</v>
      </c>
      <c r="G211" s="75">
        <v>5.0184804928131399</v>
      </c>
      <c r="H211" s="75">
        <v>576.44969199178604</v>
      </c>
      <c r="I211" s="75">
        <v>0</v>
      </c>
    </row>
    <row r="212" spans="1:9" x14ac:dyDescent="0.25">
      <c r="A212" t="s">
        <v>2346</v>
      </c>
      <c r="B212" s="75">
        <v>4476015</v>
      </c>
      <c r="C212" s="75">
        <v>397</v>
      </c>
      <c r="D212" s="75">
        <v>839.71788413098204</v>
      </c>
      <c r="E212" s="74">
        <v>0.13983792528028799</v>
      </c>
      <c r="F212" s="75">
        <v>9.20654911838791</v>
      </c>
      <c r="G212" s="75">
        <v>10.176322418135999</v>
      </c>
      <c r="H212" s="75">
        <v>820.33501259445802</v>
      </c>
      <c r="I212" s="75">
        <v>0</v>
      </c>
    </row>
    <row r="213" spans="1:9" x14ac:dyDescent="0.25">
      <c r="A213" t="s">
        <v>3111</v>
      </c>
      <c r="B213" s="75">
        <v>4561682</v>
      </c>
      <c r="C213" s="75"/>
      <c r="D213" s="75">
        <v>0</v>
      </c>
      <c r="E213" s="74"/>
      <c r="F213" s="75"/>
      <c r="G213" s="75"/>
      <c r="H213" s="75"/>
      <c r="I213" s="75"/>
    </row>
    <row r="214" spans="1:9" x14ac:dyDescent="0.25">
      <c r="A214" t="s">
        <v>2544</v>
      </c>
      <c r="B214" s="75">
        <v>1358563</v>
      </c>
      <c r="C214" s="75">
        <v>220</v>
      </c>
      <c r="D214" s="75">
        <v>612.16363636363599</v>
      </c>
      <c r="E214" s="74">
        <v>0.120886661875999</v>
      </c>
      <c r="F214" s="75">
        <v>12.318181818181801</v>
      </c>
      <c r="G214" s="75">
        <v>12.5409090909091</v>
      </c>
      <c r="H214" s="75">
        <v>587.30454545454495</v>
      </c>
      <c r="I214" s="75">
        <v>0</v>
      </c>
    </row>
    <row r="215" spans="1:9" x14ac:dyDescent="0.25">
      <c r="A215" t="s">
        <v>2494</v>
      </c>
      <c r="B215" s="75">
        <v>2395764</v>
      </c>
      <c r="C215" s="75">
        <v>268</v>
      </c>
      <c r="D215" s="75">
        <v>521.36194029850697</v>
      </c>
      <c r="E215" s="74">
        <v>0.102747181453822</v>
      </c>
      <c r="F215" s="75">
        <v>13.955223880597</v>
      </c>
      <c r="G215" s="75">
        <v>3.2313432835820901</v>
      </c>
      <c r="H215" s="75">
        <v>504.17537313432803</v>
      </c>
      <c r="I215" s="75">
        <v>0</v>
      </c>
    </row>
    <row r="216" spans="1:9" x14ac:dyDescent="0.25">
      <c r="A216" t="s">
        <v>2466</v>
      </c>
      <c r="B216" s="75">
        <v>1847111</v>
      </c>
      <c r="C216" s="75">
        <v>311</v>
      </c>
      <c r="D216" s="75">
        <v>499.60128617363301</v>
      </c>
      <c r="E216" s="74">
        <v>0.14359185014788001</v>
      </c>
      <c r="F216" s="75">
        <v>27.6720257234727</v>
      </c>
      <c r="G216" s="75">
        <v>24.2475884244373</v>
      </c>
      <c r="H216" s="75">
        <v>447.681672025723</v>
      </c>
      <c r="I216" s="75">
        <v>0</v>
      </c>
    </row>
    <row r="217" spans="1:9" x14ac:dyDescent="0.25">
      <c r="A217" t="s">
        <v>3112</v>
      </c>
      <c r="B217" s="75">
        <v>4561686</v>
      </c>
      <c r="C217" s="75"/>
      <c r="D217" s="75">
        <v>0</v>
      </c>
      <c r="E217" s="74"/>
      <c r="F217" s="75"/>
      <c r="G217" s="75"/>
      <c r="H217" s="75"/>
      <c r="I217" s="75"/>
    </row>
    <row r="218" spans="1:9" x14ac:dyDescent="0.25">
      <c r="A218" t="s">
        <v>3113</v>
      </c>
      <c r="B218" s="75">
        <v>1819108</v>
      </c>
      <c r="C218" s="75"/>
      <c r="D218" s="75">
        <v>0</v>
      </c>
      <c r="E218" s="74"/>
      <c r="F218" s="75"/>
      <c r="G218" s="75"/>
      <c r="H218" s="75"/>
      <c r="I218" s="75"/>
    </row>
    <row r="219" spans="1:9" x14ac:dyDescent="0.25">
      <c r="A219" t="s">
        <v>2445</v>
      </c>
      <c r="B219" s="75">
        <v>2018980</v>
      </c>
      <c r="C219" s="75">
        <v>481</v>
      </c>
      <c r="D219" s="75">
        <v>585.96465696465702</v>
      </c>
      <c r="E219" s="74">
        <v>0.116096880578746</v>
      </c>
      <c r="F219" s="75">
        <v>8.9958419958419995</v>
      </c>
      <c r="G219" s="75">
        <v>0.71309771309771297</v>
      </c>
      <c r="H219" s="75">
        <v>576.25571725571695</v>
      </c>
      <c r="I219" s="75">
        <v>0</v>
      </c>
    </row>
    <row r="220" spans="1:9" x14ac:dyDescent="0.25">
      <c r="A220" t="s">
        <v>2154</v>
      </c>
      <c r="B220" s="75">
        <v>3523536</v>
      </c>
      <c r="C220" s="75">
        <v>716</v>
      </c>
      <c r="D220" s="75">
        <v>641.52793296089396</v>
      </c>
      <c r="E220" s="74">
        <v>0.11230527737274</v>
      </c>
      <c r="F220" s="75">
        <v>26.643854748603399</v>
      </c>
      <c r="G220" s="75">
        <v>26.860335195530698</v>
      </c>
      <c r="H220" s="75">
        <v>588.02374301676002</v>
      </c>
      <c r="I220" s="75">
        <v>0</v>
      </c>
    </row>
    <row r="221" spans="1:9" x14ac:dyDescent="0.25">
      <c r="A221" t="s">
        <v>3114</v>
      </c>
      <c r="B221" s="75">
        <v>3851784</v>
      </c>
      <c r="C221" s="75">
        <v>615</v>
      </c>
      <c r="D221" s="75">
        <v>635.86016260162603</v>
      </c>
      <c r="E221" s="74">
        <v>0.13018652874870801</v>
      </c>
      <c r="F221" s="75">
        <v>36.013008130081303</v>
      </c>
      <c r="G221" s="75">
        <v>3.6699186991869901</v>
      </c>
      <c r="H221" s="75">
        <v>596.17723577235802</v>
      </c>
      <c r="I221" s="75">
        <v>0</v>
      </c>
    </row>
    <row r="222" spans="1:9" x14ac:dyDescent="0.25">
      <c r="A222" t="s">
        <v>2219</v>
      </c>
      <c r="B222" s="75">
        <v>4035914</v>
      </c>
      <c r="C222" s="75">
        <v>631</v>
      </c>
      <c r="D222" s="75">
        <v>522.50554675118894</v>
      </c>
      <c r="E222" s="74">
        <v>0.10965602332869701</v>
      </c>
      <c r="F222" s="75">
        <v>13.702060221869999</v>
      </c>
      <c r="G222" s="75">
        <v>25.774960380348698</v>
      </c>
      <c r="H222" s="75">
        <v>483.02852614897</v>
      </c>
      <c r="I222" s="75">
        <v>0</v>
      </c>
    </row>
    <row r="223" spans="1:9" x14ac:dyDescent="0.25">
      <c r="A223" t="s">
        <v>2518</v>
      </c>
      <c r="B223" s="75">
        <v>2592139</v>
      </c>
      <c r="C223" s="75">
        <v>528</v>
      </c>
      <c r="D223" s="75">
        <v>598.29356060606096</v>
      </c>
      <c r="E223" s="74">
        <v>9.6404576504652395E-2</v>
      </c>
      <c r="F223" s="75">
        <v>21.106060606060598</v>
      </c>
      <c r="G223" s="75">
        <v>17.539772727272702</v>
      </c>
      <c r="H223" s="75">
        <v>559.64772727272702</v>
      </c>
      <c r="I223" s="75">
        <v>0</v>
      </c>
    </row>
    <row r="224" spans="1:9" x14ac:dyDescent="0.25">
      <c r="A224" t="s">
        <v>2501</v>
      </c>
      <c r="B224" s="75">
        <v>2200768</v>
      </c>
      <c r="C224" s="75">
        <v>495</v>
      </c>
      <c r="D224" s="75">
        <v>643.30505050505099</v>
      </c>
      <c r="E224" s="74">
        <v>0.15373632342670901</v>
      </c>
      <c r="F224" s="75">
        <v>29.2747474747475</v>
      </c>
      <c r="G224" s="75">
        <v>51.238383838383797</v>
      </c>
      <c r="H224" s="75">
        <v>562.79191919191896</v>
      </c>
      <c r="I224" s="75">
        <v>0</v>
      </c>
    </row>
    <row r="225" spans="1:9" x14ac:dyDescent="0.25">
      <c r="A225" t="s">
        <v>2293</v>
      </c>
      <c r="B225" s="75">
        <v>3333530</v>
      </c>
      <c r="C225" s="75">
        <v>513</v>
      </c>
      <c r="D225" s="75">
        <v>593.41130604288503</v>
      </c>
      <c r="E225" s="74">
        <v>0.120744041026561</v>
      </c>
      <c r="F225" s="75">
        <v>25.567251461988299</v>
      </c>
      <c r="G225" s="75">
        <v>0.47953216374268998</v>
      </c>
      <c r="H225" s="75">
        <v>567.36452241715403</v>
      </c>
      <c r="I225" s="75">
        <v>0</v>
      </c>
    </row>
    <row r="226" spans="1:9" x14ac:dyDescent="0.25">
      <c r="A226" t="s">
        <v>2354</v>
      </c>
      <c r="B226" s="75">
        <v>4035893</v>
      </c>
      <c r="C226" s="75">
        <v>427</v>
      </c>
      <c r="D226" s="75">
        <v>600.470725995316</v>
      </c>
      <c r="E226" s="74">
        <v>0.10648676987816701</v>
      </c>
      <c r="F226" s="75">
        <v>66.716627634660398</v>
      </c>
      <c r="G226" s="75">
        <v>7.3138173302107701</v>
      </c>
      <c r="H226" s="75">
        <v>526.44028103044502</v>
      </c>
      <c r="I226" s="75">
        <v>0</v>
      </c>
    </row>
    <row r="227" spans="1:9" x14ac:dyDescent="0.25">
      <c r="A227" t="s">
        <v>2183</v>
      </c>
      <c r="B227" s="75">
        <v>3417590</v>
      </c>
      <c r="C227" s="75">
        <v>592</v>
      </c>
      <c r="D227" s="75">
        <v>497.930743243243</v>
      </c>
      <c r="E227" s="74">
        <v>0.112816262563855</v>
      </c>
      <c r="F227" s="75">
        <v>46.668918918918898</v>
      </c>
      <c r="G227" s="75">
        <v>55.601351351351397</v>
      </c>
      <c r="H227" s="75">
        <v>395.66047297297303</v>
      </c>
      <c r="I227" s="75">
        <v>0</v>
      </c>
    </row>
    <row r="228" spans="1:9" x14ac:dyDescent="0.25">
      <c r="A228" t="s">
        <v>2450</v>
      </c>
      <c r="B228" s="75">
        <v>2715890</v>
      </c>
      <c r="C228" s="75">
        <v>445</v>
      </c>
      <c r="D228" s="75">
        <v>507.33932584269701</v>
      </c>
      <c r="E228" s="74">
        <v>0.113575722796704</v>
      </c>
      <c r="F228" s="75">
        <v>28.017977528089901</v>
      </c>
      <c r="G228" s="75">
        <v>0.77528089887640494</v>
      </c>
      <c r="H228" s="75">
        <v>478.54606741573002</v>
      </c>
      <c r="I228" s="75">
        <v>0</v>
      </c>
    </row>
    <row r="229" spans="1:9" x14ac:dyDescent="0.25">
      <c r="A229" t="s">
        <v>2317</v>
      </c>
      <c r="B229" s="75">
        <v>2590270</v>
      </c>
      <c r="C229" s="75">
        <v>599</v>
      </c>
      <c r="D229" s="75">
        <v>572.045075125209</v>
      </c>
      <c r="E229" s="74">
        <v>0.115140326473837</v>
      </c>
      <c r="F229" s="75">
        <v>15.9348914858097</v>
      </c>
      <c r="G229" s="75">
        <v>2.17028380634391E-2</v>
      </c>
      <c r="H229" s="75">
        <v>556.088480801336</v>
      </c>
      <c r="I229" s="75">
        <v>0</v>
      </c>
    </row>
    <row r="230" spans="1:9" x14ac:dyDescent="0.25">
      <c r="A230" t="s">
        <v>2410</v>
      </c>
      <c r="B230" s="75">
        <v>3138469</v>
      </c>
      <c r="C230" s="75">
        <v>218</v>
      </c>
      <c r="D230" s="75">
        <v>561.76605504587201</v>
      </c>
      <c r="E230" s="74">
        <v>0.15131503426854401</v>
      </c>
      <c r="F230" s="75">
        <v>15.550458715596299</v>
      </c>
      <c r="G230" s="75">
        <v>27.642201834862401</v>
      </c>
      <c r="H230" s="75">
        <v>518.57339449541303</v>
      </c>
      <c r="I230" s="75">
        <v>0</v>
      </c>
    </row>
    <row r="231" spans="1:9" x14ac:dyDescent="0.25">
      <c r="A231" t="s">
        <v>2347</v>
      </c>
      <c r="B231" s="75">
        <v>3450193</v>
      </c>
      <c r="C231" s="75">
        <v>326</v>
      </c>
      <c r="D231" s="75">
        <v>563.23312883435597</v>
      </c>
      <c r="E231" s="74">
        <v>0.14723545908479399</v>
      </c>
      <c r="F231" s="75">
        <v>17.9693251533742</v>
      </c>
      <c r="G231" s="75">
        <v>2.14723926380368E-2</v>
      </c>
      <c r="H231" s="75">
        <v>545.24233128834396</v>
      </c>
      <c r="I231" s="75">
        <v>0</v>
      </c>
    </row>
    <row r="232" spans="1:9" x14ac:dyDescent="0.25">
      <c r="A232" t="s">
        <v>3115</v>
      </c>
      <c r="B232" s="75">
        <v>4588037</v>
      </c>
      <c r="C232" s="75"/>
      <c r="D232" s="75">
        <v>0</v>
      </c>
      <c r="E232" s="74"/>
      <c r="F232" s="75"/>
      <c r="G232" s="75"/>
      <c r="H232" s="75"/>
      <c r="I232" s="75"/>
    </row>
    <row r="233" spans="1:9" x14ac:dyDescent="0.25">
      <c r="A233" t="s">
        <v>2166</v>
      </c>
      <c r="B233" s="75">
        <v>1625618</v>
      </c>
      <c r="C233" s="75">
        <v>575</v>
      </c>
      <c r="D233" s="75">
        <v>636.88695652173897</v>
      </c>
      <c r="E233" s="74">
        <v>0.14307018189852</v>
      </c>
      <c r="F233" s="75">
        <v>13.5339130434783</v>
      </c>
      <c r="G233" s="75">
        <v>3.01913043478261</v>
      </c>
      <c r="H233" s="75">
        <v>620.33391304347799</v>
      </c>
      <c r="I233" s="75">
        <v>0</v>
      </c>
    </row>
    <row r="234" spans="1:9" x14ac:dyDescent="0.25">
      <c r="A234" t="s">
        <v>3116</v>
      </c>
      <c r="B234" s="75">
        <v>2821249</v>
      </c>
      <c r="C234" s="75"/>
      <c r="D234" s="75">
        <v>0</v>
      </c>
      <c r="E234" s="74"/>
      <c r="F234" s="75"/>
      <c r="G234" s="75"/>
      <c r="H234" s="75"/>
      <c r="I234" s="75"/>
    </row>
    <row r="235" spans="1:9" x14ac:dyDescent="0.25">
      <c r="A235" t="s">
        <v>2519</v>
      </c>
      <c r="B235" s="75">
        <v>2453731</v>
      </c>
      <c r="C235" s="75">
        <v>443</v>
      </c>
      <c r="D235" s="75">
        <v>654.08803611738199</v>
      </c>
      <c r="E235" s="74">
        <v>0.14085506840841799</v>
      </c>
      <c r="F235" s="75">
        <v>36.6365688487585</v>
      </c>
      <c r="G235" s="75">
        <v>59.747178329571099</v>
      </c>
      <c r="H235" s="75">
        <v>557.70428893905205</v>
      </c>
      <c r="I235" s="75">
        <v>0</v>
      </c>
    </row>
    <row r="236" spans="1:9" x14ac:dyDescent="0.25">
      <c r="A236" t="s">
        <v>2276</v>
      </c>
      <c r="B236" s="75">
        <v>1168805</v>
      </c>
      <c r="C236" s="75">
        <v>746</v>
      </c>
      <c r="D236" s="75">
        <v>592.56568364611303</v>
      </c>
      <c r="E236" s="74">
        <v>0.10605545177660899</v>
      </c>
      <c r="F236" s="75">
        <v>13.4772117962466</v>
      </c>
      <c r="G236" s="75">
        <v>0.70241286863270802</v>
      </c>
      <c r="H236" s="75">
        <v>578.38605898123296</v>
      </c>
      <c r="I236" s="75">
        <v>0</v>
      </c>
    </row>
    <row r="237" spans="1:9" x14ac:dyDescent="0.25">
      <c r="A237" t="s">
        <v>2152</v>
      </c>
      <c r="B237" s="75">
        <v>3888255</v>
      </c>
      <c r="C237" s="75">
        <v>655</v>
      </c>
      <c r="D237" s="75">
        <v>565.02290076335896</v>
      </c>
      <c r="E237" s="74">
        <v>0.104218997943514</v>
      </c>
      <c r="F237" s="75">
        <v>28.665648854961798</v>
      </c>
      <c r="G237" s="75">
        <v>16.209160305343499</v>
      </c>
      <c r="H237" s="75">
        <v>520.14809160305299</v>
      </c>
      <c r="I237" s="75">
        <v>0</v>
      </c>
    </row>
    <row r="238" spans="1:9" x14ac:dyDescent="0.25">
      <c r="A238" t="s">
        <v>2559</v>
      </c>
      <c r="B238" s="75">
        <v>3523465</v>
      </c>
      <c r="C238" s="75">
        <v>172</v>
      </c>
      <c r="D238" s="75">
        <v>670.47093023255798</v>
      </c>
      <c r="E238" s="74">
        <v>0.120641793521717</v>
      </c>
      <c r="F238" s="75">
        <v>47.662790697674403</v>
      </c>
      <c r="G238" s="75">
        <v>2.32558139534884E-2</v>
      </c>
      <c r="H238" s="75">
        <v>622.78488372093</v>
      </c>
      <c r="I238" s="75">
        <v>0</v>
      </c>
    </row>
    <row r="239" spans="1:9" x14ac:dyDescent="0.25">
      <c r="A239" t="s">
        <v>3117</v>
      </c>
      <c r="B239" s="75">
        <v>2426395</v>
      </c>
      <c r="C239" s="75"/>
      <c r="D239" s="75">
        <v>0</v>
      </c>
      <c r="E239" s="74"/>
      <c r="F239" s="75"/>
      <c r="G239" s="75"/>
      <c r="H239" s="75"/>
      <c r="I239" s="75"/>
    </row>
    <row r="240" spans="1:9" x14ac:dyDescent="0.25">
      <c r="A240" t="s">
        <v>3118</v>
      </c>
      <c r="B240" s="75">
        <v>2054678</v>
      </c>
      <c r="C240" s="75"/>
      <c r="D240" s="75">
        <v>0</v>
      </c>
      <c r="E240" s="74"/>
      <c r="F240" s="75"/>
      <c r="G240" s="75"/>
      <c r="H240" s="75"/>
      <c r="I240" s="75"/>
    </row>
    <row r="241" spans="1:9" x14ac:dyDescent="0.25">
      <c r="A241" t="s">
        <v>2511</v>
      </c>
      <c r="B241" s="75">
        <v>2366715</v>
      </c>
      <c r="C241" s="75">
        <v>278</v>
      </c>
      <c r="D241" s="75">
        <v>574.74100719424496</v>
      </c>
      <c r="E241" s="74">
        <v>0.18458816790604099</v>
      </c>
      <c r="F241" s="75">
        <v>21.7194244604317</v>
      </c>
      <c r="G241" s="75">
        <v>1.6798561151079101</v>
      </c>
      <c r="H241" s="75">
        <v>551.34172661870502</v>
      </c>
      <c r="I241" s="75">
        <v>0</v>
      </c>
    </row>
    <row r="242" spans="1:9" x14ac:dyDescent="0.25">
      <c r="A242" t="s">
        <v>3119</v>
      </c>
      <c r="B242" s="75">
        <v>4561718</v>
      </c>
      <c r="C242" s="75"/>
      <c r="D242" s="75">
        <v>0</v>
      </c>
      <c r="E242" s="74"/>
      <c r="F242" s="75"/>
      <c r="G242" s="75"/>
      <c r="H242" s="75"/>
      <c r="I242" s="75"/>
    </row>
    <row r="243" spans="1:9" x14ac:dyDescent="0.25">
      <c r="A243" t="s">
        <v>2476</v>
      </c>
      <c r="B243" s="75">
        <v>1423026</v>
      </c>
      <c r="C243" s="75">
        <v>379</v>
      </c>
      <c r="D243" s="75">
        <v>576.20052770448501</v>
      </c>
      <c r="E243" s="74">
        <v>0.17071157401419601</v>
      </c>
      <c r="F243" s="75">
        <v>31.649076517150402</v>
      </c>
      <c r="G243" s="75">
        <v>0.83113456464379898</v>
      </c>
      <c r="H243" s="75">
        <v>543.72031662269103</v>
      </c>
      <c r="I243" s="75">
        <v>0</v>
      </c>
    </row>
    <row r="244" spans="1:9" x14ac:dyDescent="0.25">
      <c r="A244" t="s">
        <v>3120</v>
      </c>
      <c r="B244" s="75">
        <v>2661431</v>
      </c>
      <c r="C244" s="75"/>
      <c r="D244" s="75">
        <v>0</v>
      </c>
      <c r="E244" s="74"/>
      <c r="F244" s="75"/>
      <c r="G244" s="75"/>
      <c r="H244" s="75"/>
      <c r="I244" s="75"/>
    </row>
    <row r="245" spans="1:9" x14ac:dyDescent="0.25">
      <c r="A245" t="s">
        <v>2530</v>
      </c>
      <c r="B245" s="75">
        <v>3138536</v>
      </c>
      <c r="C245" s="75">
        <v>271</v>
      </c>
      <c r="D245" s="75">
        <v>621.01845018450194</v>
      </c>
      <c r="E245" s="74">
        <v>0.111458393222075</v>
      </c>
      <c r="F245" s="75">
        <v>31.785977859778601</v>
      </c>
      <c r="G245" s="75">
        <v>0.55350553505535105</v>
      </c>
      <c r="H245" s="75">
        <v>588.67896678966804</v>
      </c>
      <c r="I245" s="75">
        <v>0</v>
      </c>
    </row>
    <row r="246" spans="1:9" x14ac:dyDescent="0.25">
      <c r="A246" t="s">
        <v>2391</v>
      </c>
      <c r="B246" s="75">
        <v>3119991</v>
      </c>
      <c r="C246" s="75">
        <v>590</v>
      </c>
      <c r="D246" s="75">
        <v>586.94915254237299</v>
      </c>
      <c r="E246" s="74">
        <v>0.17035036230942999</v>
      </c>
      <c r="F246" s="75">
        <v>33.249152542372897</v>
      </c>
      <c r="G246" s="75">
        <v>8.7389830508474606</v>
      </c>
      <c r="H246" s="75">
        <v>544.96101694915296</v>
      </c>
      <c r="I246" s="75">
        <v>0</v>
      </c>
    </row>
    <row r="247" spans="1:9" x14ac:dyDescent="0.25">
      <c r="A247" t="s">
        <v>2208</v>
      </c>
      <c r="B247" s="75">
        <v>4101034</v>
      </c>
      <c r="C247" s="75">
        <v>306</v>
      </c>
      <c r="D247" s="75">
        <v>549.03921568627402</v>
      </c>
      <c r="E247" s="74">
        <v>0.138806082694483</v>
      </c>
      <c r="F247" s="75">
        <v>47.039215686274503</v>
      </c>
      <c r="G247" s="75">
        <v>2.0065359477124201</v>
      </c>
      <c r="H247" s="75">
        <v>499.993464052288</v>
      </c>
      <c r="I247" s="75">
        <v>0</v>
      </c>
    </row>
    <row r="248" spans="1:9" x14ac:dyDescent="0.25">
      <c r="A248" t="s">
        <v>2367</v>
      </c>
      <c r="B248" s="75">
        <v>3419094</v>
      </c>
      <c r="C248" s="75">
        <v>673</v>
      </c>
      <c r="D248" s="75">
        <v>606.01783060921298</v>
      </c>
      <c r="E248" s="74">
        <v>0.12881609138657499</v>
      </c>
      <c r="F248" s="75">
        <v>26.815750371471001</v>
      </c>
      <c r="G248" s="75">
        <v>6.0653789004457597</v>
      </c>
      <c r="H248" s="75">
        <v>573.13670133729602</v>
      </c>
      <c r="I248" s="75">
        <v>0</v>
      </c>
    </row>
    <row r="249" spans="1:9" x14ac:dyDescent="0.25">
      <c r="A249" t="s">
        <v>2384</v>
      </c>
      <c r="B249" s="75">
        <v>2398456</v>
      </c>
      <c r="C249" s="75">
        <v>141</v>
      </c>
      <c r="D249" s="75">
        <v>691.21985815602795</v>
      </c>
      <c r="E249" s="74">
        <v>0.172046403261819</v>
      </c>
      <c r="F249" s="75">
        <v>66.304964539007102</v>
      </c>
      <c r="G249" s="75">
        <v>1.4964539007092199</v>
      </c>
      <c r="H249" s="75">
        <v>623.41843971631204</v>
      </c>
      <c r="I249" s="75">
        <v>0</v>
      </c>
    </row>
    <row r="250" spans="1:9" x14ac:dyDescent="0.25">
      <c r="A250" t="s">
        <v>2196</v>
      </c>
      <c r="B250" s="75">
        <v>3888258</v>
      </c>
      <c r="C250" s="75">
        <v>495</v>
      </c>
      <c r="D250" s="75">
        <v>731.07878787878803</v>
      </c>
      <c r="E250" s="74">
        <v>0.110647925851558</v>
      </c>
      <c r="F250" s="75">
        <v>36.098989898989899</v>
      </c>
      <c r="G250" s="75">
        <v>1.4424242424242399</v>
      </c>
      <c r="H250" s="75">
        <v>693.53737373737397</v>
      </c>
      <c r="I250" s="75">
        <v>0</v>
      </c>
    </row>
    <row r="251" spans="1:9" x14ac:dyDescent="0.25">
      <c r="A251" t="s">
        <v>2539</v>
      </c>
      <c r="B251" s="75">
        <v>2445604</v>
      </c>
      <c r="C251" s="75">
        <v>709</v>
      </c>
      <c r="D251" s="75">
        <v>570.74894217207304</v>
      </c>
      <c r="E251" s="74">
        <v>0.101842013605682</v>
      </c>
      <c r="F251" s="75">
        <v>21.506346967559899</v>
      </c>
      <c r="G251" s="75">
        <v>36.0733427362482</v>
      </c>
      <c r="H251" s="75">
        <v>513.16925246826497</v>
      </c>
      <c r="I251" s="75">
        <v>0</v>
      </c>
    </row>
    <row r="252" spans="1:9" x14ac:dyDescent="0.25">
      <c r="A252" t="s">
        <v>2318</v>
      </c>
      <c r="B252" s="75">
        <v>1846986</v>
      </c>
      <c r="C252" s="75">
        <v>384</v>
      </c>
      <c r="D252" s="75">
        <v>786.05729166666697</v>
      </c>
      <c r="E252" s="74">
        <v>0.100092088592746</v>
      </c>
      <c r="F252" s="75">
        <v>50.7057291666667</v>
      </c>
      <c r="G252" s="75">
        <v>0.5390625</v>
      </c>
      <c r="H252" s="75">
        <v>734.8125</v>
      </c>
      <c r="I252" s="75">
        <v>0</v>
      </c>
    </row>
    <row r="253" spans="1:9" x14ac:dyDescent="0.25">
      <c r="A253" t="s">
        <v>2467</v>
      </c>
      <c r="B253" s="75">
        <v>1590752</v>
      </c>
      <c r="C253" s="75">
        <v>893</v>
      </c>
      <c r="D253" s="75">
        <v>451.29227323628203</v>
      </c>
      <c r="E253" s="74">
        <v>9.7451065719164398E-2</v>
      </c>
      <c r="F253" s="75">
        <v>16.8880179171333</v>
      </c>
      <c r="G253" s="75">
        <v>0</v>
      </c>
      <c r="H253" s="75">
        <v>434.404255319149</v>
      </c>
      <c r="I253" s="75">
        <v>0</v>
      </c>
    </row>
    <row r="254" spans="1:9" x14ac:dyDescent="0.25">
      <c r="A254" t="s">
        <v>2202</v>
      </c>
      <c r="B254" s="75">
        <v>4035958</v>
      </c>
      <c r="C254" s="75">
        <v>843</v>
      </c>
      <c r="D254" s="75">
        <v>418.00948991696299</v>
      </c>
      <c r="E254" s="74">
        <v>0.113483544861517</v>
      </c>
      <c r="F254" s="75">
        <v>6.6014234875444799</v>
      </c>
      <c r="G254" s="75">
        <v>7.7105575326215897E-2</v>
      </c>
      <c r="H254" s="75">
        <v>411.33096085409301</v>
      </c>
      <c r="I254" s="75">
        <v>0</v>
      </c>
    </row>
    <row r="255" spans="1:9" x14ac:dyDescent="0.25">
      <c r="A255" t="s">
        <v>2436</v>
      </c>
      <c r="B255" s="75">
        <v>491085</v>
      </c>
      <c r="C255" s="75">
        <v>268</v>
      </c>
      <c r="D255" s="75">
        <v>617.20895522388105</v>
      </c>
      <c r="E255" s="74">
        <v>0.12566092511174801</v>
      </c>
      <c r="F255" s="75">
        <v>20.6044776119403</v>
      </c>
      <c r="G255" s="75">
        <v>3.98880597014925</v>
      </c>
      <c r="H255" s="75">
        <v>592.61567164179098</v>
      </c>
      <c r="I255" s="75">
        <v>0</v>
      </c>
    </row>
    <row r="256" spans="1:9" x14ac:dyDescent="0.25">
      <c r="A256" t="s">
        <v>3121</v>
      </c>
      <c r="B256" s="75">
        <v>4588008</v>
      </c>
      <c r="C256" s="75"/>
      <c r="D256" s="75">
        <v>0</v>
      </c>
      <c r="E256" s="74"/>
      <c r="F256" s="75"/>
      <c r="G256" s="75"/>
      <c r="H256" s="75"/>
      <c r="I256" s="75"/>
    </row>
    <row r="257" spans="1:9" x14ac:dyDescent="0.25">
      <c r="A257" t="s">
        <v>2451</v>
      </c>
      <c r="B257" s="75">
        <v>1990108</v>
      </c>
      <c r="C257" s="75">
        <v>421</v>
      </c>
      <c r="D257" s="75">
        <v>554.84323040380002</v>
      </c>
      <c r="E257" s="74">
        <v>0.15234904139043201</v>
      </c>
      <c r="F257" s="75">
        <v>46.467933491686502</v>
      </c>
      <c r="G257" s="75">
        <v>23.377672209026102</v>
      </c>
      <c r="H257" s="75">
        <v>484.99762470308798</v>
      </c>
      <c r="I257" s="75">
        <v>0</v>
      </c>
    </row>
    <row r="258" spans="1:9" x14ac:dyDescent="0.25">
      <c r="A258" t="s">
        <v>2560</v>
      </c>
      <c r="B258" s="75">
        <v>2803852</v>
      </c>
      <c r="C258" s="75">
        <v>69</v>
      </c>
      <c r="D258" s="75">
        <v>547.65217391304304</v>
      </c>
      <c r="E258" s="74">
        <v>0.13450801427523301</v>
      </c>
      <c r="F258" s="75">
        <v>23.072463768115899</v>
      </c>
      <c r="G258" s="75">
        <v>7.27536231884058</v>
      </c>
      <c r="H258" s="75">
        <v>517.304347826087</v>
      </c>
      <c r="I258" s="75">
        <v>0</v>
      </c>
    </row>
    <row r="259" spans="1:9" x14ac:dyDescent="0.25">
      <c r="A259" t="s">
        <v>2545</v>
      </c>
      <c r="B259" s="75">
        <v>3525806</v>
      </c>
      <c r="C259" s="75">
        <v>650</v>
      </c>
      <c r="D259" s="75">
        <v>522.94000000000005</v>
      </c>
      <c r="E259" s="74">
        <v>0.12332582820818901</v>
      </c>
      <c r="F259" s="75">
        <v>35.930769230769201</v>
      </c>
      <c r="G259" s="75">
        <v>1.18307692307692</v>
      </c>
      <c r="H259" s="75">
        <v>485.826153846154</v>
      </c>
      <c r="I259" s="75">
        <v>0</v>
      </c>
    </row>
    <row r="260" spans="1:9" x14ac:dyDescent="0.25">
      <c r="A260" t="s">
        <v>2209</v>
      </c>
      <c r="B260" s="75">
        <v>4473070</v>
      </c>
      <c r="C260" s="75">
        <v>501</v>
      </c>
      <c r="D260" s="75">
        <v>725.45309381237496</v>
      </c>
      <c r="E260" s="74">
        <v>0.106431774143725</v>
      </c>
      <c r="F260" s="75">
        <v>10.071856287425099</v>
      </c>
      <c r="G260" s="75">
        <v>6.7864271457085804E-2</v>
      </c>
      <c r="H260" s="75">
        <v>715.31337325349295</v>
      </c>
      <c r="I260" s="75">
        <v>0</v>
      </c>
    </row>
    <row r="261" spans="1:9" x14ac:dyDescent="0.25">
      <c r="A261" t="s">
        <v>2323</v>
      </c>
      <c r="B261" s="75">
        <v>795224</v>
      </c>
      <c r="C261" s="75">
        <v>558</v>
      </c>
      <c r="D261" s="75">
        <v>640.43189964157705</v>
      </c>
      <c r="E261" s="74">
        <v>0.142445196900642</v>
      </c>
      <c r="F261" s="75">
        <v>61.164874551971302</v>
      </c>
      <c r="G261" s="75">
        <v>27.939068100358401</v>
      </c>
      <c r="H261" s="75">
        <v>551.32795698924701</v>
      </c>
      <c r="I261" s="75">
        <v>0</v>
      </c>
    </row>
    <row r="262" spans="1:9" x14ac:dyDescent="0.25">
      <c r="A262" t="s">
        <v>2452</v>
      </c>
      <c r="B262" s="75">
        <v>2365422</v>
      </c>
      <c r="C262" s="75">
        <v>533</v>
      </c>
      <c r="D262" s="75">
        <v>555.91557223264499</v>
      </c>
      <c r="E262" s="74">
        <v>0.14205865591162201</v>
      </c>
      <c r="F262" s="75">
        <v>64.589118198874303</v>
      </c>
      <c r="G262" s="75">
        <v>10.589118198874299</v>
      </c>
      <c r="H262" s="75">
        <v>480.73733583489701</v>
      </c>
      <c r="I262" s="75">
        <v>0</v>
      </c>
    </row>
    <row r="263" spans="1:9" x14ac:dyDescent="0.25">
      <c r="A263" t="s">
        <v>2206</v>
      </c>
      <c r="B263" s="75">
        <v>706438</v>
      </c>
      <c r="C263" s="75">
        <v>741</v>
      </c>
      <c r="D263" s="75">
        <v>488.29284750337399</v>
      </c>
      <c r="E263" s="74">
        <v>0.13401102458158001</v>
      </c>
      <c r="F263" s="75">
        <v>42.6410256410256</v>
      </c>
      <c r="G263" s="75">
        <v>0.80566801619433204</v>
      </c>
      <c r="H263" s="75">
        <v>444.84615384615398</v>
      </c>
      <c r="I263" s="75">
        <v>0</v>
      </c>
    </row>
    <row r="264" spans="1:9" x14ac:dyDescent="0.25">
      <c r="A264" t="s">
        <v>2245</v>
      </c>
      <c r="B264" s="75">
        <v>3470418</v>
      </c>
      <c r="C264" s="75">
        <v>370</v>
      </c>
      <c r="D264" s="75">
        <v>732.59459459459504</v>
      </c>
      <c r="E264" s="74">
        <v>0.14612143289445101</v>
      </c>
      <c r="F264" s="75">
        <v>75.532432432432401</v>
      </c>
      <c r="G264" s="75">
        <v>27.670270270270301</v>
      </c>
      <c r="H264" s="75">
        <v>629.39189189189199</v>
      </c>
      <c r="I264" s="75">
        <v>0</v>
      </c>
    </row>
    <row r="265" spans="1:9" x14ac:dyDescent="0.25">
      <c r="A265" t="s">
        <v>2246</v>
      </c>
      <c r="B265" s="75">
        <v>4476017</v>
      </c>
      <c r="C265" s="75">
        <v>525</v>
      </c>
      <c r="D265" s="75">
        <v>620.80571428571398</v>
      </c>
      <c r="E265" s="74">
        <v>0.135933185471968</v>
      </c>
      <c r="F265" s="75">
        <v>6.5561904761904799</v>
      </c>
      <c r="G265" s="75">
        <v>1.3047619047618999</v>
      </c>
      <c r="H265" s="75">
        <v>612.944761904762</v>
      </c>
      <c r="I265" s="75">
        <v>0</v>
      </c>
    </row>
    <row r="266" spans="1:9" x14ac:dyDescent="0.25">
      <c r="A266" t="s">
        <v>2294</v>
      </c>
      <c r="B266" s="75">
        <v>2741473</v>
      </c>
      <c r="C266" s="75">
        <v>414</v>
      </c>
      <c r="D266" s="75">
        <v>722.61352657004795</v>
      </c>
      <c r="E266" s="74">
        <v>0.15829338340267901</v>
      </c>
      <c r="F266" s="75">
        <v>57.577294685990303</v>
      </c>
      <c r="G266" s="75">
        <v>9.9951690821255994</v>
      </c>
      <c r="H266" s="75">
        <v>655.04106280193196</v>
      </c>
      <c r="I266" s="75">
        <v>0</v>
      </c>
    </row>
    <row r="267" spans="1:9" x14ac:dyDescent="0.25">
      <c r="A267" t="s">
        <v>2368</v>
      </c>
      <c r="B267" s="75">
        <v>3132153</v>
      </c>
      <c r="C267" s="75">
        <v>671</v>
      </c>
      <c r="D267" s="75">
        <v>593.68703427719799</v>
      </c>
      <c r="E267" s="74">
        <v>0.120397614314115</v>
      </c>
      <c r="F267" s="75">
        <v>36.968703427719802</v>
      </c>
      <c r="G267" s="75">
        <v>63.423248882265298</v>
      </c>
      <c r="H267" s="75">
        <v>493.29508196721298</v>
      </c>
      <c r="I267" s="75">
        <v>0</v>
      </c>
    </row>
    <row r="268" spans="1:9" x14ac:dyDescent="0.25">
      <c r="A268" t="s">
        <v>2570</v>
      </c>
      <c r="B268" s="75">
        <v>2832197</v>
      </c>
      <c r="C268" s="75">
        <v>421</v>
      </c>
      <c r="D268" s="75">
        <v>573.42042755344403</v>
      </c>
      <c r="E268" s="74">
        <v>0.16144381544356001</v>
      </c>
      <c r="F268" s="75">
        <v>37.952494061757697</v>
      </c>
      <c r="G268" s="75">
        <v>22.978622327791001</v>
      </c>
      <c r="H268" s="75">
        <v>512.48931116389599</v>
      </c>
      <c r="I268" s="75">
        <v>0</v>
      </c>
    </row>
    <row r="269" spans="1:9" x14ac:dyDescent="0.25">
      <c r="A269" t="s">
        <v>3122</v>
      </c>
      <c r="B269" s="75">
        <v>4561669</v>
      </c>
      <c r="C269" s="75"/>
      <c r="D269" s="75">
        <v>0</v>
      </c>
      <c r="E269" s="74"/>
      <c r="F269" s="75"/>
      <c r="G269" s="75"/>
      <c r="H269" s="75"/>
      <c r="I269" s="75"/>
    </row>
    <row r="270" spans="1:9" x14ac:dyDescent="0.25">
      <c r="A270" t="s">
        <v>2453</v>
      </c>
      <c r="B270" s="75">
        <v>484559</v>
      </c>
      <c r="C270" s="75">
        <v>379</v>
      </c>
      <c r="D270" s="75">
        <v>677.21372031662304</v>
      </c>
      <c r="E270" s="74">
        <v>0.13089225164917501</v>
      </c>
      <c r="F270" s="75">
        <v>47.820580474933998</v>
      </c>
      <c r="G270" s="75">
        <v>1.97889182058047</v>
      </c>
      <c r="H270" s="75">
        <v>627.41424802110805</v>
      </c>
      <c r="I270" s="75">
        <v>0</v>
      </c>
    </row>
    <row r="271" spans="1:9" x14ac:dyDescent="0.25">
      <c r="A271" t="s">
        <v>2265</v>
      </c>
      <c r="B271" s="75">
        <v>1192520</v>
      </c>
      <c r="C271" s="75">
        <v>462</v>
      </c>
      <c r="D271" s="75">
        <v>556.58874458874504</v>
      </c>
      <c r="E271" s="74">
        <v>0.13719791680505899</v>
      </c>
      <c r="F271" s="75">
        <v>44.2683982683983</v>
      </c>
      <c r="G271" s="75">
        <v>20.272727272727298</v>
      </c>
      <c r="H271" s="75">
        <v>492.04761904761898</v>
      </c>
      <c r="I271" s="75">
        <v>0</v>
      </c>
    </row>
    <row r="272" spans="1:9" x14ac:dyDescent="0.25">
      <c r="A272" t="s">
        <v>3123</v>
      </c>
      <c r="B272" s="75">
        <v>4561645</v>
      </c>
      <c r="C272" s="75"/>
      <c r="D272" s="75">
        <v>0</v>
      </c>
      <c r="E272" s="74"/>
      <c r="F272" s="75"/>
      <c r="G272" s="75"/>
      <c r="H272" s="75"/>
      <c r="I272" s="75"/>
    </row>
    <row r="273" spans="1:9" x14ac:dyDescent="0.25">
      <c r="A273" t="s">
        <v>3124</v>
      </c>
      <c r="B273" s="75">
        <v>3119934</v>
      </c>
      <c r="C273" s="75"/>
      <c r="D273" s="75">
        <v>0</v>
      </c>
      <c r="E273" s="74"/>
      <c r="F273" s="75"/>
      <c r="G273" s="75"/>
      <c r="H273" s="75"/>
      <c r="I273" s="75"/>
    </row>
    <row r="274" spans="1:9" x14ac:dyDescent="0.25">
      <c r="A274" t="s">
        <v>2214</v>
      </c>
      <c r="B274" s="75">
        <v>1846609</v>
      </c>
      <c r="C274" s="75">
        <v>634</v>
      </c>
      <c r="D274" s="75">
        <v>616.71924290220795</v>
      </c>
      <c r="E274" s="74">
        <v>0.10696322035157101</v>
      </c>
      <c r="F274" s="75">
        <v>35.365930599369101</v>
      </c>
      <c r="G274" s="75">
        <v>3.2492113564668799</v>
      </c>
      <c r="H274" s="75">
        <v>578.104100946372</v>
      </c>
      <c r="I274" s="75">
        <v>0</v>
      </c>
    </row>
    <row r="275" spans="1:9" x14ac:dyDescent="0.25">
      <c r="A275" t="s">
        <v>2251</v>
      </c>
      <c r="B275" s="75">
        <v>896062</v>
      </c>
      <c r="C275" s="75">
        <v>274</v>
      </c>
      <c r="D275" s="75">
        <v>512.32116788321196</v>
      </c>
      <c r="E275" s="74">
        <v>0.14566445431084399</v>
      </c>
      <c r="F275" s="75">
        <v>112.715328467153</v>
      </c>
      <c r="G275" s="75">
        <v>28.540145985401502</v>
      </c>
      <c r="H275" s="75">
        <v>371.06569343065701</v>
      </c>
      <c r="I275" s="75">
        <v>0</v>
      </c>
    </row>
    <row r="276" spans="1:9" x14ac:dyDescent="0.25">
      <c r="A276" t="s">
        <v>2355</v>
      </c>
      <c r="B276" s="75">
        <v>603960</v>
      </c>
      <c r="C276" s="75">
        <v>532</v>
      </c>
      <c r="D276" s="75">
        <v>636.29135338345895</v>
      </c>
      <c r="E276" s="74">
        <v>0.10094056706652101</v>
      </c>
      <c r="F276" s="75">
        <v>35.426691729323302</v>
      </c>
      <c r="G276" s="75">
        <v>0.98120300751879697</v>
      </c>
      <c r="H276" s="75">
        <v>599.88345864661699</v>
      </c>
      <c r="I276" s="75">
        <v>0</v>
      </c>
    </row>
    <row r="277" spans="1:9" x14ac:dyDescent="0.25">
      <c r="A277" t="s">
        <v>2200</v>
      </c>
      <c r="B277" s="75">
        <v>2714364</v>
      </c>
      <c r="C277" s="75">
        <v>508</v>
      </c>
      <c r="D277" s="75">
        <v>632.66141732283495</v>
      </c>
      <c r="E277" s="74">
        <v>0.15476015008235899</v>
      </c>
      <c r="F277" s="75">
        <v>78.417322834645702</v>
      </c>
      <c r="G277" s="75">
        <v>0</v>
      </c>
      <c r="H277" s="75">
        <v>554.24409448818903</v>
      </c>
      <c r="I277" s="75">
        <v>0</v>
      </c>
    </row>
    <row r="278" spans="1:9" x14ac:dyDescent="0.25">
      <c r="A278" t="s">
        <v>2178</v>
      </c>
      <c r="B278" s="75">
        <v>3138503</v>
      </c>
      <c r="C278" s="75">
        <v>596</v>
      </c>
      <c r="D278" s="75">
        <v>617.60570469798699</v>
      </c>
      <c r="E278" s="74">
        <v>0.113355290889996</v>
      </c>
      <c r="F278" s="75">
        <v>28.151006711409401</v>
      </c>
      <c r="G278" s="75">
        <v>11.011744966443</v>
      </c>
      <c r="H278" s="75">
        <v>578.44295302013404</v>
      </c>
      <c r="I278" s="75">
        <v>0</v>
      </c>
    </row>
    <row r="279" spans="1:9" x14ac:dyDescent="0.25">
      <c r="A279" t="s">
        <v>2591</v>
      </c>
      <c r="B279" s="75">
        <v>2125108</v>
      </c>
      <c r="C279" s="75">
        <v>441</v>
      </c>
      <c r="D279" s="75">
        <v>569.519274376417</v>
      </c>
      <c r="E279" s="74">
        <v>0.11724209867528899</v>
      </c>
      <c r="F279" s="75">
        <v>54.551020408163303</v>
      </c>
      <c r="G279" s="75">
        <v>22.1473922902494</v>
      </c>
      <c r="H279" s="75">
        <v>492.82086167800497</v>
      </c>
      <c r="I279" s="75">
        <v>0</v>
      </c>
    </row>
    <row r="280" spans="1:9" x14ac:dyDescent="0.25">
      <c r="A280" t="s">
        <v>2319</v>
      </c>
      <c r="B280" s="75">
        <v>4035890</v>
      </c>
      <c r="C280" s="75">
        <v>408</v>
      </c>
      <c r="D280" s="75">
        <v>713.18137254902001</v>
      </c>
      <c r="E280" s="74">
        <v>0.125834042894058</v>
      </c>
      <c r="F280" s="75">
        <v>93.213235294117695</v>
      </c>
      <c r="G280" s="75">
        <v>26.718137254902</v>
      </c>
      <c r="H280" s="75">
        <v>593.25</v>
      </c>
      <c r="I280" s="75">
        <v>0</v>
      </c>
    </row>
    <row r="281" spans="1:9" x14ac:dyDescent="0.25">
      <c r="A281" t="s">
        <v>2360</v>
      </c>
      <c r="B281" s="75">
        <v>2746136</v>
      </c>
      <c r="C281" s="75">
        <v>402</v>
      </c>
      <c r="D281" s="75">
        <v>688.28855721392995</v>
      </c>
      <c r="E281" s="74">
        <v>0.124548220672417</v>
      </c>
      <c r="F281" s="75">
        <v>43.019900497512403</v>
      </c>
      <c r="G281" s="75">
        <v>12.8333333333333</v>
      </c>
      <c r="H281" s="75">
        <v>632.43532338308501</v>
      </c>
      <c r="I281" s="75">
        <v>0</v>
      </c>
    </row>
    <row r="282" spans="1:9" x14ac:dyDescent="0.25">
      <c r="A282" t="s">
        <v>2270</v>
      </c>
      <c r="B282" s="75">
        <v>1916242</v>
      </c>
      <c r="C282" s="75">
        <v>244</v>
      </c>
      <c r="D282" s="75">
        <v>698.70901639344299</v>
      </c>
      <c r="E282" s="74">
        <v>0.18210621249108799</v>
      </c>
      <c r="F282" s="75">
        <v>20.282786885245901</v>
      </c>
      <c r="G282" s="75">
        <v>8.5450819672131093</v>
      </c>
      <c r="H282" s="75">
        <v>669.88114754098399</v>
      </c>
      <c r="I282" s="75">
        <v>0</v>
      </c>
    </row>
    <row r="283" spans="1:9" x14ac:dyDescent="0.25">
      <c r="A283" t="s">
        <v>2378</v>
      </c>
      <c r="B283" s="75">
        <v>4101029</v>
      </c>
      <c r="C283" s="75">
        <v>426</v>
      </c>
      <c r="D283" s="75">
        <v>551.81220657277004</v>
      </c>
      <c r="E283" s="74">
        <v>0.110200029967036</v>
      </c>
      <c r="F283" s="75">
        <v>48.753521126760603</v>
      </c>
      <c r="G283" s="75">
        <v>0.48356807511737099</v>
      </c>
      <c r="H283" s="75">
        <v>502.57511737089197</v>
      </c>
      <c r="I283" s="75">
        <v>0</v>
      </c>
    </row>
    <row r="284" spans="1:9" x14ac:dyDescent="0.25">
      <c r="A284" t="s">
        <v>3125</v>
      </c>
      <c r="B284" s="75">
        <v>4473189</v>
      </c>
      <c r="C284" s="75"/>
      <c r="D284" s="75">
        <v>0</v>
      </c>
      <c r="E284" s="74"/>
      <c r="F284" s="75"/>
      <c r="G284" s="75"/>
      <c r="H284" s="75"/>
      <c r="I284" s="75"/>
    </row>
    <row r="285" spans="1:9" x14ac:dyDescent="0.25">
      <c r="A285" t="s">
        <v>2215</v>
      </c>
      <c r="B285" s="75">
        <v>3853118</v>
      </c>
      <c r="C285" s="75">
        <v>479</v>
      </c>
      <c r="D285" s="75">
        <v>667.57202505219198</v>
      </c>
      <c r="E285" s="74">
        <v>9.3928185730033406E-2</v>
      </c>
      <c r="F285" s="75">
        <v>34.022964509394598</v>
      </c>
      <c r="G285" s="75">
        <v>17.342379958246301</v>
      </c>
      <c r="H285" s="75">
        <v>616.20668058455101</v>
      </c>
      <c r="I285" s="75">
        <v>0</v>
      </c>
    </row>
    <row r="286" spans="1:9" x14ac:dyDescent="0.25">
      <c r="A286" t="s">
        <v>2222</v>
      </c>
      <c r="B286" s="75">
        <v>4101079</v>
      </c>
      <c r="C286" s="75">
        <v>405</v>
      </c>
      <c r="D286" s="75">
        <v>609.90370370370397</v>
      </c>
      <c r="E286" s="74">
        <v>0.20729694154084399</v>
      </c>
      <c r="F286" s="75">
        <v>32.306172839506203</v>
      </c>
      <c r="G286" s="75">
        <v>0.501234567901235</v>
      </c>
      <c r="H286" s="75">
        <v>577.09629629629603</v>
      </c>
      <c r="I286" s="75">
        <v>0</v>
      </c>
    </row>
    <row r="287" spans="1:9" x14ac:dyDescent="0.25">
      <c r="A287" t="s">
        <v>2402</v>
      </c>
      <c r="B287" s="75">
        <v>1094918</v>
      </c>
      <c r="C287" s="75">
        <v>452</v>
      </c>
      <c r="D287" s="75">
        <v>720.73008849557505</v>
      </c>
      <c r="E287" s="74">
        <v>9.9731764158169797E-2</v>
      </c>
      <c r="F287" s="75">
        <v>24.599557522123899</v>
      </c>
      <c r="G287" s="75">
        <v>4.2942477876106198</v>
      </c>
      <c r="H287" s="75">
        <v>691.83628318584101</v>
      </c>
      <c r="I287" s="75">
        <v>0</v>
      </c>
    </row>
    <row r="288" spans="1:9" x14ac:dyDescent="0.25">
      <c r="A288" t="s">
        <v>2326</v>
      </c>
      <c r="B288" s="75">
        <v>1117030</v>
      </c>
      <c r="C288" s="75">
        <v>385</v>
      </c>
      <c r="D288" s="75">
        <v>596.672727272727</v>
      </c>
      <c r="E288" s="74">
        <v>0.14114046320214901</v>
      </c>
      <c r="F288" s="75">
        <v>57.264935064935102</v>
      </c>
      <c r="G288" s="75">
        <v>10.103896103896099</v>
      </c>
      <c r="H288" s="75">
        <v>529.30389610389602</v>
      </c>
      <c r="I288" s="75">
        <v>0</v>
      </c>
    </row>
    <row r="289" spans="1:9" x14ac:dyDescent="0.25">
      <c r="A289" t="s">
        <v>2186</v>
      </c>
      <c r="B289" s="75">
        <v>1116045</v>
      </c>
      <c r="C289" s="75">
        <v>563</v>
      </c>
      <c r="D289" s="75">
        <v>578.035523978686</v>
      </c>
      <c r="E289" s="74">
        <v>0.14163850273800899</v>
      </c>
      <c r="F289" s="75">
        <v>16.303730017762</v>
      </c>
      <c r="G289" s="75">
        <v>32.412078152753097</v>
      </c>
      <c r="H289" s="75">
        <v>529.31971580817003</v>
      </c>
      <c r="I289" s="75">
        <v>0</v>
      </c>
    </row>
    <row r="290" spans="1:9" x14ac:dyDescent="0.25">
      <c r="A290" t="s">
        <v>2454</v>
      </c>
      <c r="B290" s="75">
        <v>563731</v>
      </c>
      <c r="C290" s="75">
        <v>452</v>
      </c>
      <c r="D290" s="75">
        <v>629.86504424778798</v>
      </c>
      <c r="E290" s="74">
        <v>0.15271371199082001</v>
      </c>
      <c r="F290" s="75">
        <v>18.911504424778801</v>
      </c>
      <c r="G290" s="75">
        <v>21.5840707964602</v>
      </c>
      <c r="H290" s="75">
        <v>589.36946902654904</v>
      </c>
      <c r="I290" s="75">
        <v>0</v>
      </c>
    </row>
    <row r="291" spans="1:9" x14ac:dyDescent="0.25">
      <c r="A291" t="s">
        <v>2502</v>
      </c>
      <c r="B291" s="75">
        <v>2738769</v>
      </c>
      <c r="C291" s="75">
        <v>428</v>
      </c>
      <c r="D291" s="75">
        <v>815.14018691588797</v>
      </c>
      <c r="E291" s="74">
        <v>0.123294902973349</v>
      </c>
      <c r="F291" s="75">
        <v>119.689252336449</v>
      </c>
      <c r="G291" s="75">
        <v>84.338785046729001</v>
      </c>
      <c r="H291" s="75">
        <v>611.11214953270996</v>
      </c>
      <c r="I291" s="75">
        <v>0</v>
      </c>
    </row>
    <row r="292" spans="1:9" x14ac:dyDescent="0.25">
      <c r="A292" t="s">
        <v>2485</v>
      </c>
      <c r="B292" s="75">
        <v>4475993</v>
      </c>
      <c r="C292" s="75">
        <v>536</v>
      </c>
      <c r="D292" s="75">
        <v>602.78731343283596</v>
      </c>
      <c r="E292" s="74">
        <v>0.12240294176236501</v>
      </c>
      <c r="F292" s="75">
        <v>69.091417910447802</v>
      </c>
      <c r="G292" s="75">
        <v>23.048507462686601</v>
      </c>
      <c r="H292" s="75">
        <v>510.64738805970097</v>
      </c>
      <c r="I292" s="75">
        <v>0</v>
      </c>
    </row>
    <row r="293" spans="1:9" x14ac:dyDescent="0.25">
      <c r="A293" t="s">
        <v>2503</v>
      </c>
      <c r="B293" s="75">
        <v>4473133</v>
      </c>
      <c r="C293" s="75">
        <v>444</v>
      </c>
      <c r="D293" s="75">
        <v>712.23423423423401</v>
      </c>
      <c r="E293" s="74">
        <v>0.12549372325799499</v>
      </c>
      <c r="F293" s="75">
        <v>24.2004504504505</v>
      </c>
      <c r="G293" s="75">
        <v>0.186936936936937</v>
      </c>
      <c r="H293" s="75">
        <v>687.84684684684703</v>
      </c>
      <c r="I293" s="75">
        <v>0</v>
      </c>
    </row>
    <row r="294" spans="1:9" x14ac:dyDescent="0.25">
      <c r="A294" t="s">
        <v>2313</v>
      </c>
      <c r="B294" s="75">
        <v>2803855</v>
      </c>
      <c r="C294" s="75">
        <v>234</v>
      </c>
      <c r="D294" s="75">
        <v>459.32478632478598</v>
      </c>
      <c r="E294" s="74">
        <v>0.11983133664842099</v>
      </c>
      <c r="F294" s="75">
        <v>28.914529914529901</v>
      </c>
      <c r="G294" s="75">
        <v>0.23931623931623899</v>
      </c>
      <c r="H294" s="75">
        <v>430.17094017094001</v>
      </c>
      <c r="I294" s="75">
        <v>0</v>
      </c>
    </row>
    <row r="295" spans="1:9" x14ac:dyDescent="0.25">
      <c r="A295" t="s">
        <v>2504</v>
      </c>
      <c r="B295" s="75">
        <v>4473078</v>
      </c>
      <c r="C295" s="75">
        <v>391</v>
      </c>
      <c r="D295" s="75">
        <v>857.21227621483399</v>
      </c>
      <c r="E295" s="74">
        <v>0.120260127803231</v>
      </c>
      <c r="F295" s="75">
        <v>52.130434782608702</v>
      </c>
      <c r="G295" s="75">
        <v>2.3708439897698201</v>
      </c>
      <c r="H295" s="75">
        <v>802.71099744245498</v>
      </c>
      <c r="I295" s="75">
        <v>0</v>
      </c>
    </row>
    <row r="296" spans="1:9" x14ac:dyDescent="0.25">
      <c r="A296" t="s">
        <v>3126</v>
      </c>
      <c r="B296" s="75">
        <v>3271700</v>
      </c>
      <c r="C296" s="75"/>
      <c r="D296" s="75">
        <v>0</v>
      </c>
      <c r="E296" s="74"/>
      <c r="F296" s="75"/>
      <c r="G296" s="75"/>
      <c r="H296" s="75"/>
      <c r="I296" s="75"/>
    </row>
    <row r="297" spans="1:9" x14ac:dyDescent="0.25">
      <c r="A297" t="s">
        <v>2158</v>
      </c>
      <c r="B297" s="75">
        <v>1197668</v>
      </c>
      <c r="C297" s="75">
        <v>523</v>
      </c>
      <c r="D297" s="75">
        <v>614.01720841300198</v>
      </c>
      <c r="E297" s="74">
        <v>0.134917039469959</v>
      </c>
      <c r="F297" s="75">
        <v>13.430210325047801</v>
      </c>
      <c r="G297" s="75">
        <v>2.52963671128107</v>
      </c>
      <c r="H297" s="75">
        <v>598.05736137667304</v>
      </c>
      <c r="I297" s="75">
        <v>0</v>
      </c>
    </row>
    <row r="298" spans="1:9" x14ac:dyDescent="0.25">
      <c r="A298" t="s">
        <v>2301</v>
      </c>
      <c r="B298" s="75">
        <v>3138538</v>
      </c>
      <c r="C298" s="75">
        <v>594</v>
      </c>
      <c r="D298" s="75">
        <v>543.70707070707101</v>
      </c>
      <c r="E298" s="74">
        <v>9.8625043001534393E-2</v>
      </c>
      <c r="F298" s="75">
        <v>16.563973063973101</v>
      </c>
      <c r="G298" s="75">
        <v>39.089225589225599</v>
      </c>
      <c r="H298" s="75">
        <v>488.053872053872</v>
      </c>
      <c r="I298" s="75">
        <v>0</v>
      </c>
    </row>
    <row r="299" spans="1:9" x14ac:dyDescent="0.25">
      <c r="A299" t="s">
        <v>3127</v>
      </c>
      <c r="B299" s="75">
        <v>4587969</v>
      </c>
      <c r="C299" s="75"/>
      <c r="D299" s="75">
        <v>0</v>
      </c>
      <c r="E299" s="74"/>
      <c r="F299" s="75"/>
      <c r="G299" s="75"/>
      <c r="H299" s="75"/>
      <c r="I299" s="75"/>
    </row>
    <row r="300" spans="1:9" x14ac:dyDescent="0.25">
      <c r="A300" t="s">
        <v>2546</v>
      </c>
      <c r="B300" s="75">
        <v>3523453</v>
      </c>
      <c r="C300" s="75">
        <v>666</v>
      </c>
      <c r="D300" s="75">
        <v>583.33933933933895</v>
      </c>
      <c r="E300" s="74">
        <v>0.111031183685214</v>
      </c>
      <c r="F300" s="75">
        <v>10.490990990991</v>
      </c>
      <c r="G300" s="75">
        <v>2.17867867867868</v>
      </c>
      <c r="H300" s="75">
        <v>570.66966966967004</v>
      </c>
      <c r="I300" s="75">
        <v>0</v>
      </c>
    </row>
    <row r="301" spans="1:9" x14ac:dyDescent="0.25">
      <c r="A301" t="s">
        <v>2495</v>
      </c>
      <c r="B301" s="75">
        <v>469387</v>
      </c>
      <c r="C301" s="75">
        <v>174</v>
      </c>
      <c r="D301" s="75">
        <v>658.34482758620697</v>
      </c>
      <c r="E301" s="74">
        <v>0.14245092507350099</v>
      </c>
      <c r="F301" s="75">
        <v>27.034482758620701</v>
      </c>
      <c r="G301" s="75">
        <v>0.17241379310344801</v>
      </c>
      <c r="H301" s="75">
        <v>631.13793103448302</v>
      </c>
      <c r="I301" s="75">
        <v>0</v>
      </c>
    </row>
    <row r="302" spans="1:9" x14ac:dyDescent="0.25">
      <c r="A302" t="s">
        <v>2437</v>
      </c>
      <c r="B302" s="75">
        <v>1389080</v>
      </c>
      <c r="C302" s="75">
        <v>303</v>
      </c>
      <c r="D302" s="75">
        <v>692.17821782178203</v>
      </c>
      <c r="E302" s="74">
        <v>0.23652880121820999</v>
      </c>
      <c r="F302" s="75">
        <v>56.468646864686498</v>
      </c>
      <c r="G302" s="75">
        <v>63.254125412541299</v>
      </c>
      <c r="H302" s="75">
        <v>572.45544554455398</v>
      </c>
      <c r="I302" s="75">
        <v>0</v>
      </c>
    </row>
    <row r="303" spans="1:9" x14ac:dyDescent="0.25">
      <c r="A303" t="s">
        <v>2271</v>
      </c>
      <c r="B303" s="75">
        <v>2493915</v>
      </c>
      <c r="C303" s="75">
        <v>483</v>
      </c>
      <c r="D303" s="75">
        <v>575.10351966873702</v>
      </c>
      <c r="E303" s="74">
        <v>0.10153767625853399</v>
      </c>
      <c r="F303" s="75">
        <v>49.472049689441</v>
      </c>
      <c r="G303" s="75">
        <v>0.31055900621117999</v>
      </c>
      <c r="H303" s="75">
        <v>525.32091097308501</v>
      </c>
      <c r="I303" s="75">
        <v>0</v>
      </c>
    </row>
    <row r="304" spans="1:9" x14ac:dyDescent="0.25">
      <c r="A304" t="s">
        <v>2496</v>
      </c>
      <c r="B304" s="75">
        <v>2716147</v>
      </c>
      <c r="C304" s="75">
        <v>311</v>
      </c>
      <c r="D304" s="75">
        <v>684.41800643086799</v>
      </c>
      <c r="E304" s="74">
        <v>0.15570619182517201</v>
      </c>
      <c r="F304" s="75">
        <v>22.877813504823202</v>
      </c>
      <c r="G304" s="75">
        <v>53.299035369774899</v>
      </c>
      <c r="H304" s="75">
        <v>608.24115755626997</v>
      </c>
      <c r="I304" s="75">
        <v>0</v>
      </c>
    </row>
    <row r="305" spans="1:9" x14ac:dyDescent="0.25">
      <c r="A305" t="s">
        <v>3128</v>
      </c>
      <c r="B305" s="75">
        <v>4561677</v>
      </c>
      <c r="C305" s="75"/>
      <c r="D305" s="75">
        <v>0</v>
      </c>
      <c r="E305" s="74"/>
      <c r="F305" s="75"/>
      <c r="G305" s="75"/>
      <c r="H305" s="75"/>
      <c r="I305" s="75"/>
    </row>
    <row r="306" spans="1:9" x14ac:dyDescent="0.25">
      <c r="A306" t="s">
        <v>2327</v>
      </c>
      <c r="B306" s="75">
        <v>500794</v>
      </c>
      <c r="C306" s="75">
        <v>220</v>
      </c>
      <c r="D306" s="75">
        <v>657.11363636363603</v>
      </c>
      <c r="E306" s="74">
        <v>0.11544370252092701</v>
      </c>
      <c r="F306" s="75">
        <v>31.886363636363601</v>
      </c>
      <c r="G306" s="75">
        <v>157.44545454545499</v>
      </c>
      <c r="H306" s="75">
        <v>467.78181818181798</v>
      </c>
      <c r="I306" s="75">
        <v>0</v>
      </c>
    </row>
    <row r="307" spans="1:9" x14ac:dyDescent="0.25">
      <c r="A307" t="s">
        <v>2438</v>
      </c>
      <c r="B307" s="75">
        <v>1645322</v>
      </c>
      <c r="C307" s="75">
        <v>464</v>
      </c>
      <c r="D307" s="75">
        <v>523.10560344827604</v>
      </c>
      <c r="E307" s="74">
        <v>0.13769305379392699</v>
      </c>
      <c r="F307" s="75">
        <v>30.3318965517241</v>
      </c>
      <c r="G307" s="75">
        <v>41.3556034482759</v>
      </c>
      <c r="H307" s="75">
        <v>451.41810344827599</v>
      </c>
      <c r="I307" s="75">
        <v>0</v>
      </c>
    </row>
    <row r="308" spans="1:9" x14ac:dyDescent="0.25">
      <c r="A308" t="s">
        <v>3129</v>
      </c>
      <c r="B308" s="75">
        <v>1126136</v>
      </c>
      <c r="C308" s="75"/>
      <c r="D308" s="75">
        <v>0</v>
      </c>
      <c r="E308" s="74"/>
      <c r="F308" s="75"/>
      <c r="G308" s="75"/>
      <c r="H308" s="75"/>
      <c r="I308" s="75"/>
    </row>
    <row r="309" spans="1:9" x14ac:dyDescent="0.25">
      <c r="A309" t="s">
        <v>2226</v>
      </c>
      <c r="B309" s="75">
        <v>1192610</v>
      </c>
      <c r="C309" s="75">
        <v>461</v>
      </c>
      <c r="D309" s="75">
        <v>680.73752711496695</v>
      </c>
      <c r="E309" s="74">
        <v>0.15049657035408801</v>
      </c>
      <c r="F309" s="75">
        <v>29.459869848156199</v>
      </c>
      <c r="G309" s="75">
        <v>7.7310195227765703</v>
      </c>
      <c r="H309" s="75">
        <v>643.54663774403502</v>
      </c>
      <c r="I309" s="75">
        <v>0</v>
      </c>
    </row>
    <row r="310" spans="1:9" x14ac:dyDescent="0.25">
      <c r="A310" t="s">
        <v>2527</v>
      </c>
      <c r="B310" s="75">
        <v>2832290</v>
      </c>
      <c r="C310" s="75">
        <v>148</v>
      </c>
      <c r="D310" s="75">
        <v>696.14189189189199</v>
      </c>
      <c r="E310" s="74">
        <v>0.165182963407319</v>
      </c>
      <c r="F310" s="75">
        <v>42.513513513513502</v>
      </c>
      <c r="G310" s="75">
        <v>0</v>
      </c>
      <c r="H310" s="75">
        <v>653.62837837837799</v>
      </c>
      <c r="I310" s="75">
        <v>0</v>
      </c>
    </row>
    <row r="311" spans="1:9" x14ac:dyDescent="0.25">
      <c r="A311" t="s">
        <v>2379</v>
      </c>
      <c r="B311" s="75">
        <v>2715475</v>
      </c>
      <c r="C311" s="75">
        <v>364</v>
      </c>
      <c r="D311" s="75">
        <v>553.31043956044005</v>
      </c>
      <c r="E311" s="74">
        <v>0.21952906538046099</v>
      </c>
      <c r="F311" s="75">
        <v>20.379120879120901</v>
      </c>
      <c r="G311" s="75">
        <v>49.310439560439598</v>
      </c>
      <c r="H311" s="75">
        <v>483.62087912087901</v>
      </c>
      <c r="I311" s="75">
        <v>0</v>
      </c>
    </row>
    <row r="312" spans="1:9" x14ac:dyDescent="0.25">
      <c r="A312" t="s">
        <v>2380</v>
      </c>
      <c r="B312" s="75">
        <v>3625046</v>
      </c>
      <c r="C312" s="75">
        <v>273</v>
      </c>
      <c r="D312" s="75">
        <v>631.85347985348005</v>
      </c>
      <c r="E312" s="74">
        <v>0.120121683148804</v>
      </c>
      <c r="F312" s="75">
        <v>19.721611721611701</v>
      </c>
      <c r="G312" s="75">
        <v>36.098901098901102</v>
      </c>
      <c r="H312" s="75">
        <v>576.03296703296701</v>
      </c>
      <c r="I312" s="75">
        <v>0</v>
      </c>
    </row>
    <row r="313" spans="1:9" x14ac:dyDescent="0.25">
      <c r="A313" t="s">
        <v>2239</v>
      </c>
      <c r="B313" s="75">
        <v>2782115</v>
      </c>
      <c r="C313" s="75">
        <v>360</v>
      </c>
      <c r="D313" s="75">
        <v>594.61111111111097</v>
      </c>
      <c r="E313" s="74">
        <v>0.121892903679497</v>
      </c>
      <c r="F313" s="75">
        <v>22.5833333333333</v>
      </c>
      <c r="G313" s="75">
        <v>27.25</v>
      </c>
      <c r="H313" s="75">
        <v>544.77777777777806</v>
      </c>
      <c r="I313" s="75">
        <v>0</v>
      </c>
    </row>
    <row r="314" spans="1:9" x14ac:dyDescent="0.25">
      <c r="A314" t="s">
        <v>2395</v>
      </c>
      <c r="B314" s="75">
        <v>1291058</v>
      </c>
      <c r="C314" s="75">
        <v>458</v>
      </c>
      <c r="D314" s="75">
        <v>655.27729257641897</v>
      </c>
      <c r="E314" s="74">
        <v>0.14545459710039499</v>
      </c>
      <c r="F314" s="75">
        <v>38.303493449781698</v>
      </c>
      <c r="G314" s="75">
        <v>26.849344978165899</v>
      </c>
      <c r="H314" s="75">
        <v>590.12445414847195</v>
      </c>
      <c r="I314" s="75">
        <v>0</v>
      </c>
    </row>
    <row r="315" spans="1:9" x14ac:dyDescent="0.25">
      <c r="A315" t="s">
        <v>2203</v>
      </c>
      <c r="B315" s="75">
        <v>4476079</v>
      </c>
      <c r="C315" s="75">
        <v>744</v>
      </c>
      <c r="D315" s="75">
        <v>569.13844086021504</v>
      </c>
      <c r="E315" s="74">
        <v>0.117766582806903</v>
      </c>
      <c r="F315" s="75">
        <v>19.778225806451601</v>
      </c>
      <c r="G315" s="75">
        <v>34.033602150537597</v>
      </c>
      <c r="H315" s="75">
        <v>515.32661290322596</v>
      </c>
      <c r="I315" s="75">
        <v>0</v>
      </c>
    </row>
    <row r="316" spans="1:9" x14ac:dyDescent="0.25">
      <c r="A316" t="s">
        <v>2361</v>
      </c>
      <c r="B316" s="75">
        <v>2801201</v>
      </c>
      <c r="C316" s="75">
        <v>350</v>
      </c>
      <c r="D316" s="75">
        <v>567.094285714286</v>
      </c>
      <c r="E316" s="74">
        <v>8.6712121763827699E-2</v>
      </c>
      <c r="F316" s="75">
        <v>18.294285714285699</v>
      </c>
      <c r="G316" s="75">
        <v>0.41428571428571398</v>
      </c>
      <c r="H316" s="75">
        <v>548.38571428571402</v>
      </c>
      <c r="I316" s="75">
        <v>0</v>
      </c>
    </row>
    <row r="317" spans="1:9" x14ac:dyDescent="0.25">
      <c r="A317" t="s">
        <v>3130</v>
      </c>
      <c r="B317" s="75">
        <v>4561684</v>
      </c>
      <c r="C317" s="75"/>
      <c r="D317" s="75">
        <v>0</v>
      </c>
      <c r="E317" s="74"/>
      <c r="F317" s="75"/>
      <c r="G317" s="75"/>
      <c r="H317" s="75"/>
      <c r="I317" s="75"/>
    </row>
    <row r="318" spans="1:9" x14ac:dyDescent="0.25">
      <c r="A318" t="s">
        <v>2486</v>
      </c>
      <c r="B318" s="75">
        <v>3903632</v>
      </c>
      <c r="C318" s="75">
        <v>131</v>
      </c>
      <c r="D318" s="75">
        <v>436.83206106870199</v>
      </c>
      <c r="E318" s="74">
        <v>0.12516338852234499</v>
      </c>
      <c r="F318" s="75">
        <v>16.9541984732824</v>
      </c>
      <c r="G318" s="75">
        <v>0.18320610687022901</v>
      </c>
      <c r="H318" s="75">
        <v>419.69465648854998</v>
      </c>
      <c r="I318" s="75">
        <v>0</v>
      </c>
    </row>
    <row r="319" spans="1:9" x14ac:dyDescent="0.25">
      <c r="A319" t="s">
        <v>2455</v>
      </c>
      <c r="B319" s="75">
        <v>2811220</v>
      </c>
      <c r="C319" s="75">
        <v>218</v>
      </c>
      <c r="D319" s="75">
        <v>456.06422018348599</v>
      </c>
      <c r="E319" s="74">
        <v>9.1411941215813197E-2</v>
      </c>
      <c r="F319" s="75">
        <v>10.8899082568807</v>
      </c>
      <c r="G319" s="75">
        <v>15.211009174311901</v>
      </c>
      <c r="H319" s="75">
        <v>429.963302752294</v>
      </c>
      <c r="I319" s="75">
        <v>0</v>
      </c>
    </row>
    <row r="320" spans="1:9" x14ac:dyDescent="0.25">
      <c r="A320" t="s">
        <v>3131</v>
      </c>
      <c r="B320" s="75">
        <v>4588053</v>
      </c>
      <c r="C320" s="75"/>
      <c r="D320" s="75">
        <v>0</v>
      </c>
      <c r="E320" s="74"/>
      <c r="F320" s="75"/>
      <c r="G320" s="75"/>
      <c r="H320" s="75"/>
      <c r="I320" s="75"/>
    </row>
    <row r="321" spans="1:9" x14ac:dyDescent="0.25">
      <c r="A321" t="s">
        <v>3132</v>
      </c>
      <c r="B321" s="75">
        <v>1290980</v>
      </c>
      <c r="C321" s="75"/>
      <c r="D321" s="75">
        <v>0</v>
      </c>
      <c r="E321" s="74"/>
      <c r="F321" s="75"/>
      <c r="G321" s="75"/>
      <c r="H321" s="75"/>
      <c r="I321" s="75"/>
    </row>
    <row r="322" spans="1:9" x14ac:dyDescent="0.25">
      <c r="A322" t="s">
        <v>2308</v>
      </c>
      <c r="B322" s="75">
        <v>4035912</v>
      </c>
      <c r="C322" s="75">
        <v>530</v>
      </c>
      <c r="D322" s="75">
        <v>651.56415094339604</v>
      </c>
      <c r="E322" s="74">
        <v>0.116567913358282</v>
      </c>
      <c r="F322" s="75">
        <v>27.660377358490599</v>
      </c>
      <c r="G322" s="75">
        <v>8.5339622641509401</v>
      </c>
      <c r="H322" s="75">
        <v>615.36981132075505</v>
      </c>
      <c r="I322" s="75">
        <v>0</v>
      </c>
    </row>
    <row r="323" spans="1:9" x14ac:dyDescent="0.25">
      <c r="A323" t="s">
        <v>3133</v>
      </c>
      <c r="B323" s="75">
        <v>4588033</v>
      </c>
      <c r="C323" s="75"/>
      <c r="D323" s="75">
        <v>0</v>
      </c>
      <c r="E323" s="74"/>
      <c r="F323" s="75"/>
      <c r="G323" s="75"/>
      <c r="H323" s="75"/>
      <c r="I323" s="75"/>
    </row>
    <row r="324" spans="1:9" x14ac:dyDescent="0.25">
      <c r="A324" t="s">
        <v>2427</v>
      </c>
      <c r="B324" s="75">
        <v>2723532</v>
      </c>
      <c r="C324" s="75">
        <v>307</v>
      </c>
      <c r="D324" s="75">
        <v>638.07491856677495</v>
      </c>
      <c r="E324" s="74">
        <v>0.10461398720260399</v>
      </c>
      <c r="F324" s="75">
        <v>33.534201954397403</v>
      </c>
      <c r="G324" s="75">
        <v>14.237785016286599</v>
      </c>
      <c r="H324" s="75">
        <v>590.30293159609096</v>
      </c>
      <c r="I324" s="75">
        <v>0</v>
      </c>
    </row>
    <row r="325" spans="1:9" x14ac:dyDescent="0.25">
      <c r="A325" t="s">
        <v>2168</v>
      </c>
      <c r="B325" s="75">
        <v>2718878</v>
      </c>
      <c r="C325" s="75">
        <v>578</v>
      </c>
      <c r="D325" s="75">
        <v>648.26470588235304</v>
      </c>
      <c r="E325" s="74">
        <v>0.115358986206144</v>
      </c>
      <c r="F325" s="75">
        <v>37.095155709342599</v>
      </c>
      <c r="G325" s="75">
        <v>1.74048442906574</v>
      </c>
      <c r="H325" s="75">
        <v>609.42906574394499</v>
      </c>
      <c r="I325" s="75">
        <v>0</v>
      </c>
    </row>
    <row r="326" spans="1:9" x14ac:dyDescent="0.25">
      <c r="A326" t="s">
        <v>2468</v>
      </c>
      <c r="B326" s="75">
        <v>3118302</v>
      </c>
      <c r="C326" s="75">
        <v>463</v>
      </c>
      <c r="D326" s="75">
        <v>598.69330453563703</v>
      </c>
      <c r="E326" s="74">
        <v>0.106150732244767</v>
      </c>
      <c r="F326" s="75">
        <v>54.676025917926601</v>
      </c>
      <c r="G326" s="75">
        <v>0.65226781857451399</v>
      </c>
      <c r="H326" s="75">
        <v>543.36501079913603</v>
      </c>
      <c r="I326" s="75">
        <v>0</v>
      </c>
    </row>
    <row r="327" spans="1:9" x14ac:dyDescent="0.25">
      <c r="A327" t="s">
        <v>2324</v>
      </c>
      <c r="B327" s="75">
        <v>908781</v>
      </c>
      <c r="C327" s="75">
        <v>560</v>
      </c>
      <c r="D327" s="75">
        <v>587.5625</v>
      </c>
      <c r="E327" s="74">
        <v>0.11860774949873799</v>
      </c>
      <c r="F327" s="75">
        <v>19.526785714285701</v>
      </c>
      <c r="G327" s="75">
        <v>29.928571428571399</v>
      </c>
      <c r="H327" s="75">
        <v>538.107142857143</v>
      </c>
      <c r="I327" s="75">
        <v>0</v>
      </c>
    </row>
    <row r="328" spans="1:9" x14ac:dyDescent="0.25">
      <c r="A328" t="s">
        <v>2381</v>
      </c>
      <c r="B328" s="75">
        <v>4473207</v>
      </c>
      <c r="C328" s="75">
        <v>303</v>
      </c>
      <c r="D328" s="75">
        <v>934.04620462046205</v>
      </c>
      <c r="E328" s="74">
        <v>0.115558258819398</v>
      </c>
      <c r="F328" s="75">
        <v>59.844884488448798</v>
      </c>
      <c r="G328" s="75">
        <v>18.801980198019798</v>
      </c>
      <c r="H328" s="75">
        <v>855.39933993399302</v>
      </c>
      <c r="I328" s="75">
        <v>0</v>
      </c>
    </row>
    <row r="329" spans="1:9" x14ac:dyDescent="0.25">
      <c r="A329" t="s">
        <v>3134</v>
      </c>
      <c r="B329" s="75">
        <v>3903477</v>
      </c>
      <c r="C329" s="75"/>
      <c r="D329" s="75">
        <v>0</v>
      </c>
      <c r="E329" s="74"/>
      <c r="F329" s="75"/>
      <c r="G329" s="75"/>
      <c r="H329" s="75"/>
      <c r="I329" s="75"/>
    </row>
    <row r="330" spans="1:9" x14ac:dyDescent="0.25">
      <c r="A330" t="s">
        <v>2385</v>
      </c>
      <c r="B330" s="75">
        <v>2718919</v>
      </c>
      <c r="C330" s="75">
        <v>463</v>
      </c>
      <c r="D330" s="75">
        <v>628.38228941684702</v>
      </c>
      <c r="E330" s="74">
        <v>0.112915797299566</v>
      </c>
      <c r="F330" s="75">
        <v>33.261339092872603</v>
      </c>
      <c r="G330" s="75">
        <v>0.63498920086393096</v>
      </c>
      <c r="H330" s="75">
        <v>594.48596112310997</v>
      </c>
      <c r="I330" s="75">
        <v>0</v>
      </c>
    </row>
    <row r="331" spans="1:9" x14ac:dyDescent="0.25">
      <c r="A331" t="s">
        <v>2289</v>
      </c>
      <c r="B331" s="75">
        <v>3290803</v>
      </c>
      <c r="C331" s="75">
        <v>457</v>
      </c>
      <c r="D331" s="75">
        <v>651.067833698031</v>
      </c>
      <c r="E331" s="74">
        <v>9.1140527999374096E-2</v>
      </c>
      <c r="F331" s="75">
        <v>34.361050328227599</v>
      </c>
      <c r="G331" s="75">
        <v>38.881838074398203</v>
      </c>
      <c r="H331" s="75">
        <v>577.82494529540497</v>
      </c>
      <c r="I331" s="75">
        <v>0</v>
      </c>
    </row>
    <row r="332" spans="1:9" x14ac:dyDescent="0.25">
      <c r="A332" t="s">
        <v>2193</v>
      </c>
      <c r="B332" s="75">
        <v>3137873</v>
      </c>
      <c r="C332" s="75">
        <v>526</v>
      </c>
      <c r="D332" s="75">
        <v>673.35931558935397</v>
      </c>
      <c r="E332" s="74">
        <v>0.141018136466698</v>
      </c>
      <c r="F332" s="75">
        <v>34.513307984790899</v>
      </c>
      <c r="G332" s="75">
        <v>3.8022813688212902E-3</v>
      </c>
      <c r="H332" s="75">
        <v>638.84220532319398</v>
      </c>
      <c r="I332" s="75">
        <v>0</v>
      </c>
    </row>
    <row r="333" spans="1:9" x14ac:dyDescent="0.25">
      <c r="A333" t="s">
        <v>3135</v>
      </c>
      <c r="B333" s="75">
        <v>4587983</v>
      </c>
      <c r="C333" s="75"/>
      <c r="D333" s="75">
        <v>0</v>
      </c>
      <c r="E333" s="74"/>
      <c r="F333" s="75"/>
      <c r="G333" s="75"/>
      <c r="H333" s="75"/>
      <c r="I333" s="75"/>
    </row>
    <row r="334" spans="1:9" x14ac:dyDescent="0.25">
      <c r="A334" t="s">
        <v>2197</v>
      </c>
      <c r="B334" s="75">
        <v>2364053</v>
      </c>
      <c r="C334" s="75">
        <v>390</v>
      </c>
      <c r="D334" s="75">
        <v>574.21538461538501</v>
      </c>
      <c r="E334" s="74">
        <v>9.8402550823404794E-2</v>
      </c>
      <c r="F334" s="75">
        <v>22.8923076923077</v>
      </c>
      <c r="G334" s="75">
        <v>24.653846153846199</v>
      </c>
      <c r="H334" s="75">
        <v>526.66923076923104</v>
      </c>
      <c r="I334" s="75">
        <v>0</v>
      </c>
    </row>
    <row r="335" spans="1:9" x14ac:dyDescent="0.25">
      <c r="A335" t="s">
        <v>2497</v>
      </c>
      <c r="B335" s="75">
        <v>1940857</v>
      </c>
      <c r="C335" s="75">
        <v>404</v>
      </c>
      <c r="D335" s="75">
        <v>616.26732673267304</v>
      </c>
      <c r="E335" s="74">
        <v>0.12707751293389899</v>
      </c>
      <c r="F335" s="75">
        <v>27.670792079207899</v>
      </c>
      <c r="G335" s="75">
        <v>25.618811881188101</v>
      </c>
      <c r="H335" s="75">
        <v>562.97772277227705</v>
      </c>
      <c r="I335" s="75">
        <v>0</v>
      </c>
    </row>
    <row r="336" spans="1:9" x14ac:dyDescent="0.25">
      <c r="A336" t="s">
        <v>2428</v>
      </c>
      <c r="B336" s="75">
        <v>2832096</v>
      </c>
      <c r="C336" s="75">
        <v>490</v>
      </c>
      <c r="D336" s="75">
        <v>496.11224489795899</v>
      </c>
      <c r="E336" s="74">
        <v>0.12108950140248401</v>
      </c>
      <c r="F336" s="75">
        <v>25.104081632653099</v>
      </c>
      <c r="G336" s="75">
        <v>1.46734693877551</v>
      </c>
      <c r="H336" s="75">
        <v>469.540816326531</v>
      </c>
      <c r="I336" s="75">
        <v>0</v>
      </c>
    </row>
    <row r="337" spans="1:9" x14ac:dyDescent="0.25">
      <c r="A337" t="s">
        <v>2356</v>
      </c>
      <c r="B337" s="75">
        <v>2053018</v>
      </c>
      <c r="C337" s="75">
        <v>287</v>
      </c>
      <c r="D337" s="75">
        <v>661.17770034843204</v>
      </c>
      <c r="E337" s="74">
        <v>0.12809085943190099</v>
      </c>
      <c r="F337" s="75">
        <v>33.944250871080101</v>
      </c>
      <c r="G337" s="75">
        <v>59.379790940766497</v>
      </c>
      <c r="H337" s="75">
        <v>567.85365853658504</v>
      </c>
      <c r="I337" s="75">
        <v>0</v>
      </c>
    </row>
    <row r="338" spans="1:9" x14ac:dyDescent="0.25">
      <c r="A338" t="s">
        <v>2263</v>
      </c>
      <c r="B338" s="75">
        <v>4035906</v>
      </c>
      <c r="C338" s="75">
        <v>310</v>
      </c>
      <c r="D338" s="75">
        <v>620.11290322580601</v>
      </c>
      <c r="E338" s="74">
        <v>0.13828035794896301</v>
      </c>
      <c r="F338" s="75">
        <v>17.2</v>
      </c>
      <c r="G338" s="75">
        <v>0.112903225806452</v>
      </c>
      <c r="H338" s="75">
        <v>602.79999999999995</v>
      </c>
      <c r="I338" s="75">
        <v>0</v>
      </c>
    </row>
    <row r="339" spans="1:9" x14ac:dyDescent="0.25">
      <c r="A339" t="s">
        <v>3136</v>
      </c>
      <c r="B339" s="75">
        <v>2233916</v>
      </c>
      <c r="C339" s="75"/>
      <c r="D339" s="75">
        <v>0</v>
      </c>
      <c r="E339" s="74"/>
      <c r="F339" s="75"/>
      <c r="G339" s="75"/>
      <c r="H339" s="75"/>
      <c r="I339" s="75"/>
    </row>
    <row r="340" spans="1:9" x14ac:dyDescent="0.25">
      <c r="A340" t="s">
        <v>2248</v>
      </c>
      <c r="B340" s="75">
        <v>1506265</v>
      </c>
      <c r="C340" s="75">
        <v>550</v>
      </c>
      <c r="D340" s="75">
        <v>500.47818181818201</v>
      </c>
      <c r="E340" s="74">
        <v>0.104935598983818</v>
      </c>
      <c r="F340" s="75">
        <v>5.9509090909090903</v>
      </c>
      <c r="G340" s="75">
        <v>4.1818181818181803E-2</v>
      </c>
      <c r="H340" s="75">
        <v>494.48545454545501</v>
      </c>
      <c r="I340" s="75">
        <v>0</v>
      </c>
    </row>
    <row r="341" spans="1:9" x14ac:dyDescent="0.25">
      <c r="A341" t="s">
        <v>3137</v>
      </c>
      <c r="B341" s="75">
        <v>4587987</v>
      </c>
      <c r="C341" s="75"/>
      <c r="D341" s="75">
        <v>0</v>
      </c>
      <c r="E341" s="74"/>
      <c r="F341" s="75"/>
      <c r="G341" s="75"/>
      <c r="H341" s="75"/>
      <c r="I341" s="75"/>
    </row>
    <row r="342" spans="1:9" x14ac:dyDescent="0.25">
      <c r="A342" t="s">
        <v>2531</v>
      </c>
      <c r="B342" s="75">
        <v>471287</v>
      </c>
      <c r="C342" s="75">
        <v>271</v>
      </c>
      <c r="D342" s="75">
        <v>484.90036900369</v>
      </c>
      <c r="E342" s="74">
        <v>0.118928106658168</v>
      </c>
      <c r="F342" s="75">
        <v>12.929889298893</v>
      </c>
      <c r="G342" s="75">
        <v>5.3874538745387497</v>
      </c>
      <c r="H342" s="75">
        <v>466.58302583025801</v>
      </c>
      <c r="I342" s="75">
        <v>0</v>
      </c>
    </row>
    <row r="343" spans="1:9" x14ac:dyDescent="0.25">
      <c r="A343" t="s">
        <v>3138</v>
      </c>
      <c r="B343" s="75">
        <v>4561641</v>
      </c>
      <c r="C343" s="75"/>
      <c r="D343" s="75">
        <v>0</v>
      </c>
      <c r="E343" s="74"/>
      <c r="F343" s="75"/>
      <c r="G343" s="75"/>
      <c r="H343" s="75"/>
      <c r="I343" s="75"/>
    </row>
    <row r="344" spans="1:9" x14ac:dyDescent="0.25">
      <c r="A344" t="s">
        <v>2540</v>
      </c>
      <c r="B344" s="75">
        <v>1192601</v>
      </c>
      <c r="C344" s="75">
        <v>319</v>
      </c>
      <c r="D344" s="75">
        <v>502.050156739812</v>
      </c>
      <c r="E344" s="74">
        <v>0.152446273433928</v>
      </c>
      <c r="F344" s="75">
        <v>34.429467084639498</v>
      </c>
      <c r="G344" s="75">
        <v>55.210031347962399</v>
      </c>
      <c r="H344" s="75">
        <v>412.41065830720999</v>
      </c>
      <c r="I344" s="75">
        <v>0</v>
      </c>
    </row>
    <row r="345" spans="1:9" x14ac:dyDescent="0.25">
      <c r="A345" t="s">
        <v>2532</v>
      </c>
      <c r="B345" s="75">
        <v>501931</v>
      </c>
      <c r="C345" s="75">
        <v>309</v>
      </c>
      <c r="D345" s="75">
        <v>640.50161812297699</v>
      </c>
      <c r="E345" s="74">
        <v>0.126280715274007</v>
      </c>
      <c r="F345" s="75">
        <v>22.275080906148901</v>
      </c>
      <c r="G345" s="75">
        <v>9.4595469255663396</v>
      </c>
      <c r="H345" s="75">
        <v>608.766990291262</v>
      </c>
      <c r="I345" s="75">
        <v>0</v>
      </c>
    </row>
    <row r="346" spans="1:9" x14ac:dyDescent="0.25">
      <c r="A346" t="s">
        <v>3139</v>
      </c>
      <c r="B346" s="75">
        <v>4473164</v>
      </c>
      <c r="C346" s="75"/>
      <c r="D346" s="75">
        <v>0</v>
      </c>
      <c r="E346" s="74"/>
      <c r="F346" s="75"/>
      <c r="G346" s="75"/>
      <c r="H346" s="75"/>
      <c r="I346" s="75"/>
    </row>
    <row r="347" spans="1:9" x14ac:dyDescent="0.25">
      <c r="A347" t="s">
        <v>2369</v>
      </c>
      <c r="B347" s="75">
        <v>3903564</v>
      </c>
      <c r="C347" s="75">
        <v>311</v>
      </c>
      <c r="D347" s="75">
        <v>541.98070739549803</v>
      </c>
      <c r="E347" s="74">
        <v>0.121152877154086</v>
      </c>
      <c r="F347" s="75">
        <v>24.5819935691318</v>
      </c>
      <c r="G347" s="75">
        <v>7.3954983922829606E-2</v>
      </c>
      <c r="H347" s="75">
        <v>517.324758842444</v>
      </c>
      <c r="I347" s="75">
        <v>0</v>
      </c>
    </row>
    <row r="348" spans="1:9" x14ac:dyDescent="0.25">
      <c r="A348" t="s">
        <v>3140</v>
      </c>
      <c r="B348" s="75">
        <v>4588049</v>
      </c>
      <c r="C348" s="75"/>
      <c r="D348" s="75">
        <v>0</v>
      </c>
      <c r="E348" s="74"/>
      <c r="F348" s="75"/>
      <c r="G348" s="75"/>
      <c r="H348" s="75"/>
      <c r="I348" s="75"/>
    </row>
    <row r="349" spans="1:9" x14ac:dyDescent="0.25">
      <c r="A349" t="s">
        <v>2309</v>
      </c>
      <c r="B349" s="75">
        <v>3525661</v>
      </c>
      <c r="C349" s="75">
        <v>387</v>
      </c>
      <c r="D349" s="75">
        <v>531.88630490956098</v>
      </c>
      <c r="E349" s="74">
        <v>0.100510143652392</v>
      </c>
      <c r="F349" s="75">
        <v>31.245478036175701</v>
      </c>
      <c r="G349" s="75">
        <v>8.2687338501291993E-2</v>
      </c>
      <c r="H349" s="75">
        <v>500.55813953488399</v>
      </c>
      <c r="I349" s="75">
        <v>0</v>
      </c>
    </row>
    <row r="350" spans="1:9" x14ac:dyDescent="0.25">
      <c r="A350" t="s">
        <v>2528</v>
      </c>
      <c r="B350" s="75">
        <v>2389714</v>
      </c>
      <c r="C350" s="75">
        <v>333</v>
      </c>
      <c r="D350" s="75">
        <v>610.13213213213203</v>
      </c>
      <c r="E350" s="74">
        <v>0.129411575329787</v>
      </c>
      <c r="F350" s="75">
        <v>21.480480480480502</v>
      </c>
      <c r="G350" s="75">
        <v>10.7417417417417</v>
      </c>
      <c r="H350" s="75">
        <v>577.90990990990997</v>
      </c>
      <c r="I350" s="75">
        <v>0</v>
      </c>
    </row>
    <row r="351" spans="1:9" x14ac:dyDescent="0.25">
      <c r="A351" t="s">
        <v>3141</v>
      </c>
      <c r="B351" s="75">
        <v>4561664</v>
      </c>
      <c r="C351" s="75"/>
      <c r="D351" s="75">
        <v>0</v>
      </c>
      <c r="E351" s="74"/>
      <c r="F351" s="75"/>
      <c r="G351" s="75"/>
      <c r="H351" s="75"/>
      <c r="I351" s="75"/>
    </row>
    <row r="352" spans="1:9" x14ac:dyDescent="0.25">
      <c r="A352" t="s">
        <v>2512</v>
      </c>
      <c r="B352" s="75">
        <v>457651</v>
      </c>
      <c r="C352" s="75">
        <v>324</v>
      </c>
      <c r="D352" s="75">
        <v>658.20679012345704</v>
      </c>
      <c r="E352" s="74">
        <v>8.2705177581709602E-2</v>
      </c>
      <c r="F352" s="75">
        <v>19.422839506172799</v>
      </c>
      <c r="G352" s="75">
        <v>21.484567901234598</v>
      </c>
      <c r="H352" s="75">
        <v>617.29938271604897</v>
      </c>
      <c r="I352" s="75">
        <v>0</v>
      </c>
    </row>
    <row r="353" spans="1:9" x14ac:dyDescent="0.25">
      <c r="A353" t="s">
        <v>2172</v>
      </c>
      <c r="B353" s="75">
        <v>2778700</v>
      </c>
      <c r="C353" s="75">
        <v>557</v>
      </c>
      <c r="D353" s="75">
        <v>593.43806104129305</v>
      </c>
      <c r="E353" s="74">
        <v>0.12363031270829999</v>
      </c>
      <c r="F353" s="75">
        <v>35.685816876122097</v>
      </c>
      <c r="G353" s="75">
        <v>0.64452423698384198</v>
      </c>
      <c r="H353" s="75">
        <v>557.10771992818695</v>
      </c>
      <c r="I353" s="75">
        <v>0</v>
      </c>
    </row>
    <row r="354" spans="1:9" x14ac:dyDescent="0.25">
      <c r="A354" t="s">
        <v>2337</v>
      </c>
      <c r="B354" s="75">
        <v>1367390</v>
      </c>
      <c r="C354" s="75">
        <v>535</v>
      </c>
      <c r="D354" s="75">
        <v>571.87663551401897</v>
      </c>
      <c r="E354" s="74">
        <v>0.10152359930628201</v>
      </c>
      <c r="F354" s="75">
        <v>30.663551401869199</v>
      </c>
      <c r="G354" s="75">
        <v>2.0560747663551399E-2</v>
      </c>
      <c r="H354" s="75">
        <v>541.19252336448596</v>
      </c>
      <c r="I354" s="75">
        <v>0</v>
      </c>
    </row>
    <row r="355" spans="1:9" x14ac:dyDescent="0.25">
      <c r="A355" t="s">
        <v>2160</v>
      </c>
      <c r="B355" s="75">
        <v>3329079</v>
      </c>
      <c r="C355" s="75">
        <v>810</v>
      </c>
      <c r="D355" s="75">
        <v>572.464197530864</v>
      </c>
      <c r="E355" s="74">
        <v>0.10968938218353</v>
      </c>
      <c r="F355" s="75">
        <v>16.817283950617298</v>
      </c>
      <c r="G355" s="75">
        <v>3.1962962962963002</v>
      </c>
      <c r="H355" s="75">
        <v>552.45061728395103</v>
      </c>
      <c r="I355" s="75">
        <v>0</v>
      </c>
    </row>
    <row r="356" spans="1:9" x14ac:dyDescent="0.25">
      <c r="A356" t="s">
        <v>2456</v>
      </c>
      <c r="B356" s="75">
        <v>1453719</v>
      </c>
      <c r="C356" s="75">
        <v>504</v>
      </c>
      <c r="D356" s="75">
        <v>565.16071428571399</v>
      </c>
      <c r="E356" s="74">
        <v>0.112558757251467</v>
      </c>
      <c r="F356" s="75">
        <v>24.359126984126998</v>
      </c>
      <c r="G356" s="75">
        <v>4.5634920634920598E-2</v>
      </c>
      <c r="H356" s="75">
        <v>540.75595238095195</v>
      </c>
      <c r="I356" s="75">
        <v>0</v>
      </c>
    </row>
    <row r="357" spans="1:9" x14ac:dyDescent="0.25">
      <c r="A357" t="s">
        <v>2278</v>
      </c>
      <c r="B357" s="75">
        <v>2779138</v>
      </c>
      <c r="C357" s="75">
        <v>546</v>
      </c>
      <c r="D357" s="75">
        <v>679.43040293040303</v>
      </c>
      <c r="E357" s="74">
        <v>0.11589439781837001</v>
      </c>
      <c r="F357" s="75">
        <v>27.468864468864499</v>
      </c>
      <c r="G357" s="75">
        <v>20.580586080586102</v>
      </c>
      <c r="H357" s="75">
        <v>631.38095238095195</v>
      </c>
      <c r="I357" s="75">
        <v>0</v>
      </c>
    </row>
    <row r="358" spans="1:9" x14ac:dyDescent="0.25">
      <c r="A358" t="s">
        <v>2594</v>
      </c>
      <c r="B358" s="75">
        <v>2841542</v>
      </c>
      <c r="C358" s="75">
        <v>893</v>
      </c>
      <c r="D358" s="75">
        <v>426.86002239641698</v>
      </c>
      <c r="E358" s="74">
        <v>0.131845129606562</v>
      </c>
      <c r="F358" s="75">
        <v>77.068309070548693</v>
      </c>
      <c r="G358" s="75">
        <v>0.23292273236282199</v>
      </c>
      <c r="H358" s="75">
        <v>349.55879059350502</v>
      </c>
      <c r="I358" s="75">
        <v>0</v>
      </c>
    </row>
    <row r="359" spans="1:9" x14ac:dyDescent="0.25">
      <c r="A359" t="s">
        <v>2549</v>
      </c>
      <c r="B359" s="75">
        <v>4475989</v>
      </c>
      <c r="C359" s="75">
        <v>49</v>
      </c>
      <c r="D359" s="75">
        <v>883.55102040816303</v>
      </c>
      <c r="E359" s="74">
        <v>0.157877453252975</v>
      </c>
      <c r="F359" s="75">
        <v>105.204081632653</v>
      </c>
      <c r="G359" s="75">
        <v>46.4897959183673</v>
      </c>
      <c r="H359" s="75">
        <v>731.857142857143</v>
      </c>
      <c r="I359" s="75">
        <v>0</v>
      </c>
    </row>
    <row r="360" spans="1:9" x14ac:dyDescent="0.25">
      <c r="A360" t="s">
        <v>2362</v>
      </c>
      <c r="B360" s="75">
        <v>2738784</v>
      </c>
      <c r="C360" s="75">
        <v>329</v>
      </c>
      <c r="D360" s="75">
        <v>670.86018237082101</v>
      </c>
      <c r="E360" s="74">
        <v>0.12527524193864401</v>
      </c>
      <c r="F360" s="75">
        <v>21.851063829787201</v>
      </c>
      <c r="G360" s="75">
        <v>71.4437689969605</v>
      </c>
      <c r="H360" s="75">
        <v>577.565349544073</v>
      </c>
      <c r="I360" s="75">
        <v>0</v>
      </c>
    </row>
    <row r="361" spans="1:9" x14ac:dyDescent="0.25">
      <c r="A361" t="s">
        <v>2411</v>
      </c>
      <c r="B361" s="75">
        <v>2523247</v>
      </c>
      <c r="C361" s="75">
        <v>337</v>
      </c>
      <c r="D361" s="75">
        <v>552.100890207715</v>
      </c>
      <c r="E361" s="74">
        <v>0.14557289906975701</v>
      </c>
      <c r="F361" s="75">
        <v>102.14243323442101</v>
      </c>
      <c r="G361" s="75">
        <v>10.7804154302671</v>
      </c>
      <c r="H361" s="75">
        <v>439.17804154302701</v>
      </c>
      <c r="I361" s="75">
        <v>0</v>
      </c>
    </row>
    <row r="362" spans="1:9" x14ac:dyDescent="0.25">
      <c r="A362" t="s">
        <v>2247</v>
      </c>
      <c r="B362" s="75">
        <v>1955738</v>
      </c>
      <c r="C362" s="75">
        <v>483</v>
      </c>
      <c r="D362" s="75">
        <v>736.89855072463797</v>
      </c>
      <c r="E362" s="74">
        <v>0.128233434650456</v>
      </c>
      <c r="F362" s="75">
        <v>32.633540372670801</v>
      </c>
      <c r="G362" s="75">
        <v>1.40786749482402</v>
      </c>
      <c r="H362" s="75">
        <v>702.857142857143</v>
      </c>
      <c r="I362" s="75">
        <v>0</v>
      </c>
    </row>
    <row r="363" spans="1:9" x14ac:dyDescent="0.25">
      <c r="A363" t="s">
        <v>2429</v>
      </c>
      <c r="B363" s="75">
        <v>518958</v>
      </c>
      <c r="C363" s="75">
        <v>233</v>
      </c>
      <c r="D363" s="75">
        <v>677.77253218884096</v>
      </c>
      <c r="E363" s="74">
        <v>9.5689530609583795E-2</v>
      </c>
      <c r="F363" s="75">
        <v>53.351931330472098</v>
      </c>
      <c r="G363" s="75">
        <v>0.30472103004291801</v>
      </c>
      <c r="H363" s="75">
        <v>624.115879828326</v>
      </c>
      <c r="I363" s="75">
        <v>0</v>
      </c>
    </row>
    <row r="364" spans="1:9" x14ac:dyDescent="0.25">
      <c r="A364" t="s">
        <v>2176</v>
      </c>
      <c r="B364" s="75">
        <v>2780692</v>
      </c>
      <c r="C364" s="75">
        <v>201</v>
      </c>
      <c r="D364" s="75">
        <v>812.39800995024905</v>
      </c>
      <c r="E364" s="74">
        <v>0.20229964514493801</v>
      </c>
      <c r="F364" s="75">
        <v>102.44776119402999</v>
      </c>
      <c r="G364" s="75">
        <v>13.8557213930348</v>
      </c>
      <c r="H364" s="75">
        <v>696.09452736318406</v>
      </c>
      <c r="I364" s="75">
        <v>0</v>
      </c>
    </row>
    <row r="365" spans="1:9" x14ac:dyDescent="0.25">
      <c r="A365" t="s">
        <v>2487</v>
      </c>
      <c r="B365" s="75">
        <v>1553769</v>
      </c>
      <c r="C365" s="75">
        <v>490</v>
      </c>
      <c r="D365" s="75">
        <v>568.44285714285695</v>
      </c>
      <c r="E365" s="74">
        <v>0.12984102147403301</v>
      </c>
      <c r="F365" s="75">
        <v>19.871428571428599</v>
      </c>
      <c r="G365" s="75">
        <v>1.02040816326531E-2</v>
      </c>
      <c r="H365" s="75">
        <v>548.56122448979602</v>
      </c>
      <c r="I365" s="75">
        <v>0</v>
      </c>
    </row>
    <row r="366" spans="1:9" x14ac:dyDescent="0.25">
      <c r="A366" t="s">
        <v>2272</v>
      </c>
      <c r="B366" s="75">
        <v>1508230</v>
      </c>
      <c r="C366" s="75">
        <v>412</v>
      </c>
      <c r="D366" s="75">
        <v>763.12378640776706</v>
      </c>
      <c r="E366" s="74">
        <v>0.16022325147092401</v>
      </c>
      <c r="F366" s="75">
        <v>43.2160194174757</v>
      </c>
      <c r="G366" s="75">
        <v>112.203883495146</v>
      </c>
      <c r="H366" s="75">
        <v>607.70388349514599</v>
      </c>
      <c r="I366" s="75">
        <v>0</v>
      </c>
    </row>
    <row r="367" spans="1:9" x14ac:dyDescent="0.25">
      <c r="A367" t="s">
        <v>2363</v>
      </c>
      <c r="B367" s="75">
        <v>3852976</v>
      </c>
      <c r="C367" s="75">
        <v>490</v>
      </c>
      <c r="D367" s="75">
        <v>708.35306122449003</v>
      </c>
      <c r="E367" s="74">
        <v>0.13067212977012499</v>
      </c>
      <c r="F367" s="75">
        <v>30.069387755101999</v>
      </c>
      <c r="G367" s="75">
        <v>10.9938775510204</v>
      </c>
      <c r="H367" s="75">
        <v>667.28979591836696</v>
      </c>
      <c r="I367" s="75">
        <v>0</v>
      </c>
    </row>
    <row r="368" spans="1:9" x14ac:dyDescent="0.25">
      <c r="A368" t="s">
        <v>2199</v>
      </c>
      <c r="B368" s="75">
        <v>3247225</v>
      </c>
      <c r="C368" s="75">
        <v>466</v>
      </c>
      <c r="D368" s="75">
        <v>516.79613733905603</v>
      </c>
      <c r="E368" s="74">
        <v>0.100140097330777</v>
      </c>
      <c r="F368" s="75">
        <v>33.847639484978501</v>
      </c>
      <c r="G368" s="75">
        <v>34.165236051502099</v>
      </c>
      <c r="H368" s="75">
        <v>448.783261802575</v>
      </c>
      <c r="I368" s="75">
        <v>0</v>
      </c>
    </row>
    <row r="369" spans="1:9" x14ac:dyDescent="0.25">
      <c r="A369" t="s">
        <v>2283</v>
      </c>
      <c r="B369" s="75">
        <v>3851512</v>
      </c>
      <c r="C369" s="75">
        <v>708</v>
      </c>
      <c r="D369" s="75">
        <v>576.89830508474597</v>
      </c>
      <c r="E369" s="74">
        <v>9.7397419008049602E-2</v>
      </c>
      <c r="F369" s="75">
        <v>3.9929378531073398</v>
      </c>
      <c r="G369" s="75">
        <v>8.8276836158192094</v>
      </c>
      <c r="H369" s="75">
        <v>564.07768361581896</v>
      </c>
      <c r="I369" s="75">
        <v>0</v>
      </c>
    </row>
    <row r="370" spans="1:9" x14ac:dyDescent="0.25">
      <c r="A370" t="s">
        <v>2370</v>
      </c>
      <c r="B370" s="75">
        <v>1970600</v>
      </c>
      <c r="C370" s="75">
        <v>302</v>
      </c>
      <c r="D370" s="75">
        <v>609.62913907284803</v>
      </c>
      <c r="E370" s="74">
        <v>0.28920662809366599</v>
      </c>
      <c r="F370" s="75">
        <v>25.324503311258301</v>
      </c>
      <c r="G370" s="75">
        <v>16.7417218543046</v>
      </c>
      <c r="H370" s="75">
        <v>567.56291390728495</v>
      </c>
      <c r="I370" s="75">
        <v>0</v>
      </c>
    </row>
    <row r="371" spans="1:9" x14ac:dyDescent="0.25">
      <c r="A371" t="s">
        <v>2150</v>
      </c>
      <c r="B371" s="75">
        <v>3466897</v>
      </c>
      <c r="C371" s="75">
        <v>625</v>
      </c>
      <c r="D371" s="75">
        <v>658.30240000000003</v>
      </c>
      <c r="E371" s="74">
        <v>0.120031656700668</v>
      </c>
      <c r="F371" s="75">
        <v>14.459199999999999</v>
      </c>
      <c r="G371" s="75">
        <v>0.40960000000000002</v>
      </c>
      <c r="H371" s="75">
        <v>643.43359999999996</v>
      </c>
      <c r="I371" s="75">
        <v>0</v>
      </c>
    </row>
    <row r="372" spans="1:9" x14ac:dyDescent="0.25">
      <c r="A372" t="s">
        <v>3064</v>
      </c>
      <c r="B372" s="75">
        <v>506300</v>
      </c>
      <c r="C372" s="75">
        <v>396</v>
      </c>
      <c r="D372" s="75">
        <v>536.29040404040404</v>
      </c>
      <c r="E372" s="74">
        <v>0.120391546600861</v>
      </c>
      <c r="F372" s="75">
        <v>40.502525252525302</v>
      </c>
      <c r="G372" s="75">
        <v>20.510101010101</v>
      </c>
      <c r="H372" s="75">
        <v>475.277777777778</v>
      </c>
      <c r="I372" s="75">
        <v>0</v>
      </c>
    </row>
    <row r="373" spans="1:9" x14ac:dyDescent="0.25">
      <c r="A373" t="s">
        <v>3142</v>
      </c>
      <c r="B373" s="75">
        <v>2433097</v>
      </c>
      <c r="C373" s="75"/>
      <c r="D373" s="75">
        <v>0</v>
      </c>
      <c r="E373" s="74"/>
      <c r="F373" s="75"/>
      <c r="G373" s="75"/>
      <c r="H373" s="75"/>
      <c r="I373" s="75"/>
    </row>
    <row r="374" spans="1:9" x14ac:dyDescent="0.25">
      <c r="A374" t="s">
        <v>2412</v>
      </c>
      <c r="B374" s="75">
        <v>2294866</v>
      </c>
      <c r="C374" s="75">
        <v>310</v>
      </c>
      <c r="D374" s="75">
        <v>631.42580645161297</v>
      </c>
      <c r="E374" s="74">
        <v>0.206049088963766</v>
      </c>
      <c r="F374" s="75">
        <v>19.064516129032299</v>
      </c>
      <c r="G374" s="75">
        <v>75.361290322580601</v>
      </c>
      <c r="H374" s="75">
        <v>537</v>
      </c>
      <c r="I374" s="75">
        <v>0</v>
      </c>
    </row>
    <row r="375" spans="1:9" x14ac:dyDescent="0.25">
      <c r="A375" t="s">
        <v>2314</v>
      </c>
      <c r="B375" s="75">
        <v>2374832</v>
      </c>
      <c r="C375" s="75">
        <v>796</v>
      </c>
      <c r="D375" s="75">
        <v>519.01130653266296</v>
      </c>
      <c r="E375" s="74">
        <v>0.10264752123314599</v>
      </c>
      <c r="F375" s="75">
        <v>17.272613065326599</v>
      </c>
      <c r="G375" s="75">
        <v>44.874371859296502</v>
      </c>
      <c r="H375" s="75">
        <v>456.86432160803997</v>
      </c>
      <c r="I375" s="75">
        <v>0</v>
      </c>
    </row>
    <row r="376" spans="1:9" x14ac:dyDescent="0.25">
      <c r="A376" t="s">
        <v>2333</v>
      </c>
      <c r="B376" s="75">
        <v>969915</v>
      </c>
      <c r="C376" s="75">
        <v>257</v>
      </c>
      <c r="D376" s="75">
        <v>779.87548638132296</v>
      </c>
      <c r="E376" s="74">
        <v>0.16463729614050601</v>
      </c>
      <c r="F376" s="75">
        <v>35.564202334630401</v>
      </c>
      <c r="G376" s="75">
        <v>59.459143968871601</v>
      </c>
      <c r="H376" s="75">
        <v>684.85214007782099</v>
      </c>
      <c r="I376" s="75">
        <v>0</v>
      </c>
    </row>
    <row r="377" spans="1:9" x14ac:dyDescent="0.25">
      <c r="A377" t="s">
        <v>2357</v>
      </c>
      <c r="B377" s="75">
        <v>2802546</v>
      </c>
      <c r="C377" s="75">
        <v>288</v>
      </c>
      <c r="D377" s="75">
        <v>595.774305555556</v>
      </c>
      <c r="E377" s="74">
        <v>0.118399325078578</v>
      </c>
      <c r="F377" s="75">
        <v>50.40625</v>
      </c>
      <c r="G377" s="75">
        <v>125.75</v>
      </c>
      <c r="H377" s="75">
        <v>419.618055555556</v>
      </c>
      <c r="I377" s="75">
        <v>0</v>
      </c>
    </row>
    <row r="378" spans="1:9" x14ac:dyDescent="0.25">
      <c r="A378" t="s">
        <v>2477</v>
      </c>
      <c r="B378" s="75">
        <v>2828890</v>
      </c>
      <c r="C378" s="75">
        <v>465</v>
      </c>
      <c r="D378" s="75">
        <v>652.32903225806501</v>
      </c>
      <c r="E378" s="74">
        <v>0.20011979695951199</v>
      </c>
      <c r="F378" s="75">
        <v>36.443010752688203</v>
      </c>
      <c r="G378" s="75">
        <v>9.8494623655913998</v>
      </c>
      <c r="H378" s="75">
        <v>606.03655913978503</v>
      </c>
      <c r="I378" s="75">
        <v>0</v>
      </c>
    </row>
    <row r="379" spans="1:9" x14ac:dyDescent="0.25">
      <c r="A379" t="s">
        <v>3143</v>
      </c>
      <c r="B379" s="75">
        <v>4588019</v>
      </c>
      <c r="C379" s="75"/>
      <c r="D379" s="75">
        <v>0</v>
      </c>
      <c r="E379" s="74"/>
      <c r="F379" s="75"/>
      <c r="G379" s="75"/>
      <c r="H379" s="75"/>
      <c r="I379" s="75"/>
    </row>
    <row r="380" spans="1:9" x14ac:dyDescent="0.25">
      <c r="A380" t="s">
        <v>2169</v>
      </c>
      <c r="B380" s="75">
        <v>2449780</v>
      </c>
      <c r="C380" s="75">
        <v>468</v>
      </c>
      <c r="D380" s="75">
        <v>647.79914529914504</v>
      </c>
      <c r="E380" s="74">
        <v>0.10272248243559701</v>
      </c>
      <c r="F380" s="75">
        <v>70.521367521367495</v>
      </c>
      <c r="G380" s="75">
        <v>10.75</v>
      </c>
      <c r="H380" s="75">
        <v>566.52777777777806</v>
      </c>
      <c r="I380" s="75">
        <v>0</v>
      </c>
    </row>
    <row r="381" spans="1:9" x14ac:dyDescent="0.25">
      <c r="A381" t="s">
        <v>2259</v>
      </c>
      <c r="B381" s="75">
        <v>2715651</v>
      </c>
      <c r="C381" s="75">
        <v>574</v>
      </c>
      <c r="D381" s="75">
        <v>625.37804878048803</v>
      </c>
      <c r="E381" s="74">
        <v>0.117076630248025</v>
      </c>
      <c r="F381" s="75">
        <v>34.216027874564503</v>
      </c>
      <c r="G381" s="75">
        <v>7.1062717770034798</v>
      </c>
      <c r="H381" s="75">
        <v>584.05574912891996</v>
      </c>
      <c r="I381" s="75">
        <v>0</v>
      </c>
    </row>
    <row r="382" spans="1:9" x14ac:dyDescent="0.25">
      <c r="A382" t="s">
        <v>2396</v>
      </c>
      <c r="B382" s="75">
        <v>578019</v>
      </c>
      <c r="C382" s="75">
        <v>206</v>
      </c>
      <c r="D382" s="75">
        <v>531.44660194174799</v>
      </c>
      <c r="E382" s="74">
        <v>0.14195756534107701</v>
      </c>
      <c r="F382" s="75">
        <v>22.3446601941748</v>
      </c>
      <c r="G382" s="75">
        <v>7.1844660194174796</v>
      </c>
      <c r="H382" s="75">
        <v>501.91747572815501</v>
      </c>
      <c r="I382" s="75">
        <v>0</v>
      </c>
    </row>
    <row r="383" spans="1:9" x14ac:dyDescent="0.25">
      <c r="A383" t="s">
        <v>2624</v>
      </c>
      <c r="B383" s="75">
        <v>2294730</v>
      </c>
      <c r="C383" s="75">
        <v>22</v>
      </c>
      <c r="D383" s="75">
        <v>888.27272727272702</v>
      </c>
      <c r="E383" s="74">
        <v>8.8233924663593602E-2</v>
      </c>
      <c r="F383" s="75">
        <v>26</v>
      </c>
      <c r="G383" s="75">
        <v>1.6818181818181801</v>
      </c>
      <c r="H383" s="75">
        <v>860.59090909090901</v>
      </c>
      <c r="I383" s="75">
        <v>0</v>
      </c>
    </row>
    <row r="384" spans="1:9" x14ac:dyDescent="0.25">
      <c r="A384" t="s">
        <v>2240</v>
      </c>
      <c r="B384" s="75">
        <v>3120398</v>
      </c>
      <c r="C384" s="75">
        <v>380</v>
      </c>
      <c r="D384" s="75">
        <v>551.389473684211</v>
      </c>
      <c r="E384" s="74">
        <v>0.12470171752805</v>
      </c>
      <c r="F384" s="75">
        <v>10.407894736842101</v>
      </c>
      <c r="G384" s="75">
        <v>0.18947368421052599</v>
      </c>
      <c r="H384" s="75">
        <v>540.79210526315796</v>
      </c>
      <c r="I384" s="75">
        <v>0</v>
      </c>
    </row>
    <row r="385" spans="1:9" x14ac:dyDescent="0.25">
      <c r="A385" t="s">
        <v>2430</v>
      </c>
      <c r="B385" s="75">
        <v>1515761</v>
      </c>
      <c r="C385" s="75">
        <v>570</v>
      </c>
      <c r="D385" s="75">
        <v>673.19473684210504</v>
      </c>
      <c r="E385" s="74">
        <v>9.8638760007066506E-2</v>
      </c>
      <c r="F385" s="75">
        <v>15.335087719298199</v>
      </c>
      <c r="G385" s="75">
        <v>1.1508771929824599</v>
      </c>
      <c r="H385" s="75">
        <v>656.70877192982505</v>
      </c>
      <c r="I385" s="75">
        <v>0</v>
      </c>
    </row>
    <row r="386" spans="1:9" x14ac:dyDescent="0.25">
      <c r="A386" t="s">
        <v>2498</v>
      </c>
      <c r="B386" s="75">
        <v>3523450</v>
      </c>
      <c r="C386" s="75">
        <v>736</v>
      </c>
      <c r="D386" s="75">
        <v>555.07744565217399</v>
      </c>
      <c r="E386" s="74">
        <v>0.105132579029193</v>
      </c>
      <c r="F386" s="75">
        <v>25.804347826087</v>
      </c>
      <c r="G386" s="75">
        <v>22.5774456521739</v>
      </c>
      <c r="H386" s="75">
        <v>506.695652173913</v>
      </c>
      <c r="I386" s="75">
        <v>0</v>
      </c>
    </row>
    <row r="387" spans="1:9" x14ac:dyDescent="0.25">
      <c r="A387" t="s">
        <v>2190</v>
      </c>
      <c r="B387" s="75">
        <v>3450084</v>
      </c>
      <c r="C387" s="75">
        <v>411</v>
      </c>
      <c r="D387" s="75">
        <v>673.64720194647202</v>
      </c>
      <c r="E387" s="74">
        <v>0.128714324069507</v>
      </c>
      <c r="F387" s="75">
        <v>52.498783454987802</v>
      </c>
      <c r="G387" s="75">
        <v>1.2749391727493899</v>
      </c>
      <c r="H387" s="75">
        <v>619.87347931873501</v>
      </c>
      <c r="I387" s="75">
        <v>0</v>
      </c>
    </row>
    <row r="388" spans="1:9" x14ac:dyDescent="0.25">
      <c r="A388" t="s">
        <v>2371</v>
      </c>
      <c r="B388" s="75">
        <v>3903581</v>
      </c>
      <c r="C388" s="75">
        <v>498</v>
      </c>
      <c r="D388" s="75">
        <v>680.11646586345398</v>
      </c>
      <c r="E388" s="74">
        <v>0.12946360464998</v>
      </c>
      <c r="F388" s="75">
        <v>30.5120481927711</v>
      </c>
      <c r="G388" s="75">
        <v>4.4176706827309203E-2</v>
      </c>
      <c r="H388" s="75">
        <v>649.56024096385499</v>
      </c>
      <c r="I388" s="75">
        <v>0</v>
      </c>
    </row>
    <row r="389" spans="1:9" x14ac:dyDescent="0.25">
      <c r="A389" t="s">
        <v>2328</v>
      </c>
      <c r="B389" s="75">
        <v>2803779</v>
      </c>
      <c r="C389" s="75">
        <v>416</v>
      </c>
      <c r="D389" s="75">
        <v>657.09615384615404</v>
      </c>
      <c r="E389" s="74">
        <v>0.15055180612931099</v>
      </c>
      <c r="F389" s="75">
        <v>30.180288461538499</v>
      </c>
      <c r="G389" s="75">
        <v>1.54567307692308</v>
      </c>
      <c r="H389" s="75">
        <v>625.37019230769204</v>
      </c>
      <c r="I389" s="75">
        <v>0</v>
      </c>
    </row>
    <row r="390" spans="1:9" x14ac:dyDescent="0.25">
      <c r="A390" t="s">
        <v>2266</v>
      </c>
      <c r="B390" s="75">
        <v>4035957</v>
      </c>
      <c r="C390" s="75">
        <v>572</v>
      </c>
      <c r="D390" s="75">
        <v>572.288461538462</v>
      </c>
      <c r="E390" s="74">
        <v>0.13409072516961701</v>
      </c>
      <c r="F390" s="75">
        <v>64.050699300699307</v>
      </c>
      <c r="G390" s="75">
        <v>2.2552447552447599</v>
      </c>
      <c r="H390" s="75">
        <v>505.98251748251698</v>
      </c>
      <c r="I390" s="75">
        <v>0</v>
      </c>
    </row>
    <row r="391" spans="1:9" x14ac:dyDescent="0.25">
      <c r="A391" t="s">
        <v>2157</v>
      </c>
      <c r="B391" s="75">
        <v>677773</v>
      </c>
      <c r="C391" s="75">
        <v>430</v>
      </c>
      <c r="D391" s="75">
        <v>655.89767441860499</v>
      </c>
      <c r="E391" s="74">
        <v>0.123529103965379</v>
      </c>
      <c r="F391" s="75">
        <v>26.420930232558099</v>
      </c>
      <c r="G391" s="75">
        <v>79.786046511627902</v>
      </c>
      <c r="H391" s="75">
        <v>549.69069767441897</v>
      </c>
      <c r="I391" s="75">
        <v>0</v>
      </c>
    </row>
    <row r="392" spans="1:9" x14ac:dyDescent="0.25">
      <c r="A392" t="s">
        <v>2439</v>
      </c>
      <c r="B392" s="75">
        <v>2715891</v>
      </c>
      <c r="C392" s="75">
        <v>748</v>
      </c>
      <c r="D392" s="75">
        <v>495.90641711229898</v>
      </c>
      <c r="E392" s="74">
        <v>0.126986860539262</v>
      </c>
      <c r="F392" s="75">
        <v>10.382352941176499</v>
      </c>
      <c r="G392" s="75">
        <v>0.94117647058823495</v>
      </c>
      <c r="H392" s="75">
        <v>484.58288770053503</v>
      </c>
      <c r="I392" s="75">
        <v>0</v>
      </c>
    </row>
    <row r="393" spans="1:9" x14ac:dyDescent="0.25">
      <c r="A393" t="s">
        <v>2386</v>
      </c>
      <c r="B393" s="75">
        <v>3523463</v>
      </c>
      <c r="C393" s="75">
        <v>667</v>
      </c>
      <c r="D393" s="75">
        <v>666.17691154422801</v>
      </c>
      <c r="E393" s="74">
        <v>0.119463450477214</v>
      </c>
      <c r="F393" s="75">
        <v>28.0674662668666</v>
      </c>
      <c r="G393" s="75">
        <v>0.70464767616191903</v>
      </c>
      <c r="H393" s="75">
        <v>637.40479760119899</v>
      </c>
      <c r="I393" s="75">
        <v>0</v>
      </c>
    </row>
    <row r="394" spans="1:9" x14ac:dyDescent="0.25">
      <c r="A394" t="s">
        <v>2566</v>
      </c>
      <c r="B394" s="75">
        <v>3903589</v>
      </c>
      <c r="C394" s="75">
        <v>42</v>
      </c>
      <c r="D394" s="75">
        <v>574.28571428571399</v>
      </c>
      <c r="E394" s="74">
        <v>0.214982368078279</v>
      </c>
      <c r="F394" s="75">
        <v>35.761904761904802</v>
      </c>
      <c r="G394" s="75">
        <v>21.3571428571429</v>
      </c>
      <c r="H394" s="75">
        <v>517.16666666666697</v>
      </c>
      <c r="I394" s="75">
        <v>0</v>
      </c>
    </row>
    <row r="395" spans="1:9" x14ac:dyDescent="0.25">
      <c r="A395" t="s">
        <v>2499</v>
      </c>
      <c r="B395" s="75">
        <v>2811282</v>
      </c>
      <c r="C395" s="75">
        <v>380</v>
      </c>
      <c r="D395" s="75">
        <v>728.52105263157898</v>
      </c>
      <c r="E395" s="74">
        <v>0.14518673899349899</v>
      </c>
      <c r="F395" s="75">
        <v>29.157894736842099</v>
      </c>
      <c r="G395" s="75">
        <v>3.05526315789474</v>
      </c>
      <c r="H395" s="75">
        <v>696.30789473684194</v>
      </c>
      <c r="I395" s="75">
        <v>0</v>
      </c>
    </row>
    <row r="396" spans="1:9" x14ac:dyDescent="0.25">
      <c r="A396" t="s">
        <v>2216</v>
      </c>
      <c r="B396" s="75">
        <v>2715908</v>
      </c>
      <c r="C396" s="75">
        <v>517</v>
      </c>
      <c r="D396" s="75">
        <v>630.069632495164</v>
      </c>
      <c r="E396" s="74">
        <v>0.10678738474239401</v>
      </c>
      <c r="F396" s="75">
        <v>17.6653771760155</v>
      </c>
      <c r="G396" s="75">
        <v>0.170212765957447</v>
      </c>
      <c r="H396" s="75">
        <v>612.23404255319099</v>
      </c>
      <c r="I396" s="75">
        <v>0</v>
      </c>
    </row>
    <row r="397" spans="1:9" x14ac:dyDescent="0.25">
      <c r="A397" t="s">
        <v>3144</v>
      </c>
      <c r="B397" s="75">
        <v>3118339</v>
      </c>
      <c r="C397" s="75">
        <v>571</v>
      </c>
      <c r="D397" s="75">
        <v>552.12084063047303</v>
      </c>
      <c r="E397" s="74">
        <v>0.14634758552919699</v>
      </c>
      <c r="F397" s="75">
        <v>43.821366024518397</v>
      </c>
      <c r="G397" s="75">
        <v>27.4693520140105</v>
      </c>
      <c r="H397" s="75">
        <v>480.83012259194402</v>
      </c>
      <c r="I397" s="75">
        <v>0</v>
      </c>
    </row>
    <row r="398" spans="1:9" x14ac:dyDescent="0.25">
      <c r="A398" t="s">
        <v>2534</v>
      </c>
      <c r="B398" s="75">
        <v>600829</v>
      </c>
      <c r="C398" s="75">
        <v>587</v>
      </c>
      <c r="D398" s="75">
        <v>561.78023850085197</v>
      </c>
      <c r="E398" s="74">
        <v>0.107270563392768</v>
      </c>
      <c r="F398" s="75">
        <v>19.086882453151599</v>
      </c>
      <c r="G398" s="75">
        <v>1.8943781942078399</v>
      </c>
      <c r="H398" s="75">
        <v>540.79897785349203</v>
      </c>
      <c r="I398" s="75">
        <v>0</v>
      </c>
    </row>
    <row r="399" spans="1:9" x14ac:dyDescent="0.25">
      <c r="A399" t="s">
        <v>2235</v>
      </c>
      <c r="B399" s="75">
        <v>2339355</v>
      </c>
      <c r="C399" s="75">
        <v>547</v>
      </c>
      <c r="D399" s="75">
        <v>592.03473491773298</v>
      </c>
      <c r="E399" s="74">
        <v>0.130025874617343</v>
      </c>
      <c r="F399" s="75">
        <v>52.4862888482633</v>
      </c>
      <c r="G399" s="75">
        <v>8.8354661791590505</v>
      </c>
      <c r="H399" s="75">
        <v>530.71297989031098</v>
      </c>
      <c r="I399" s="75">
        <v>0</v>
      </c>
    </row>
    <row r="400" spans="1:9" x14ac:dyDescent="0.25">
      <c r="A400" t="s">
        <v>2446</v>
      </c>
      <c r="B400" s="75">
        <v>1497216</v>
      </c>
      <c r="C400" s="75">
        <v>274</v>
      </c>
      <c r="D400" s="75">
        <v>683.36131386861302</v>
      </c>
      <c r="E400" s="74">
        <v>0.139863888712213</v>
      </c>
      <c r="F400" s="75">
        <v>17.222627737226301</v>
      </c>
      <c r="G400" s="75">
        <v>2.35766423357664</v>
      </c>
      <c r="H400" s="75">
        <v>663.78102189780998</v>
      </c>
      <c r="I400" s="75">
        <v>0</v>
      </c>
    </row>
    <row r="401" spans="1:9" x14ac:dyDescent="0.25">
      <c r="A401" t="s">
        <v>3145</v>
      </c>
      <c r="B401" s="75">
        <v>4561722</v>
      </c>
      <c r="C401" s="75"/>
      <c r="D401" s="75">
        <v>0</v>
      </c>
      <c r="E401" s="74"/>
      <c r="F401" s="75"/>
      <c r="G401" s="75"/>
      <c r="H401" s="75"/>
      <c r="I401" s="75"/>
    </row>
    <row r="402" spans="1:9" x14ac:dyDescent="0.25">
      <c r="A402" t="s">
        <v>2170</v>
      </c>
      <c r="B402" s="75">
        <v>714537</v>
      </c>
      <c r="C402" s="75">
        <v>695</v>
      </c>
      <c r="D402" s="75">
        <v>548.76115107913699</v>
      </c>
      <c r="E402" s="74">
        <v>0.116789305609846</v>
      </c>
      <c r="F402" s="75">
        <v>25.775539568345302</v>
      </c>
      <c r="G402" s="75">
        <v>1.74532374100719</v>
      </c>
      <c r="H402" s="75">
        <v>521.240287769784</v>
      </c>
      <c r="I402" s="75">
        <v>0</v>
      </c>
    </row>
    <row r="403" spans="1:9" x14ac:dyDescent="0.25">
      <c r="A403" t="s">
        <v>2329</v>
      </c>
      <c r="B403" s="75">
        <v>598316</v>
      </c>
      <c r="C403" s="75">
        <v>526</v>
      </c>
      <c r="D403" s="75">
        <v>540.52851711026597</v>
      </c>
      <c r="E403" s="74">
        <v>0.15789016360818101</v>
      </c>
      <c r="F403" s="75">
        <v>42.838403041825103</v>
      </c>
      <c r="G403" s="75">
        <v>44.859315589353599</v>
      </c>
      <c r="H403" s="75">
        <v>452.83079847908698</v>
      </c>
      <c r="I403" s="75">
        <v>0</v>
      </c>
    </row>
    <row r="404" spans="1:9" x14ac:dyDescent="0.25">
      <c r="A404" t="s">
        <v>3146</v>
      </c>
      <c r="B404" s="75">
        <v>4561715</v>
      </c>
      <c r="C404" s="75"/>
      <c r="D404" s="75">
        <v>0</v>
      </c>
      <c r="E404" s="74"/>
      <c r="F404" s="75"/>
      <c r="G404" s="75"/>
      <c r="H404" s="75"/>
      <c r="I404" s="75"/>
    </row>
    <row r="405" spans="1:9" x14ac:dyDescent="0.25">
      <c r="A405" t="s">
        <v>2447</v>
      </c>
      <c r="B405" s="75">
        <v>2052805</v>
      </c>
      <c r="C405" s="75">
        <v>551</v>
      </c>
      <c r="D405" s="75">
        <v>536.94373865698697</v>
      </c>
      <c r="E405" s="74">
        <v>0.117942999787048</v>
      </c>
      <c r="F405" s="75">
        <v>22.092558983666098</v>
      </c>
      <c r="G405" s="75">
        <v>5.0816696914700497E-2</v>
      </c>
      <c r="H405" s="75">
        <v>514.80036297640697</v>
      </c>
      <c r="I405" s="75">
        <v>0</v>
      </c>
    </row>
    <row r="406" spans="1:9" x14ac:dyDescent="0.25">
      <c r="A406" t="s">
        <v>2198</v>
      </c>
      <c r="B406" s="75">
        <v>3525583</v>
      </c>
      <c r="C406" s="75">
        <v>574</v>
      </c>
      <c r="D406" s="75">
        <v>566.43728222996504</v>
      </c>
      <c r="E406" s="74">
        <v>0.12814423573329101</v>
      </c>
      <c r="F406" s="75">
        <v>51.099303135888498</v>
      </c>
      <c r="G406" s="75">
        <v>6.6620209059233497</v>
      </c>
      <c r="H406" s="75">
        <v>508.675958188153</v>
      </c>
      <c r="I406" s="75">
        <v>0</v>
      </c>
    </row>
    <row r="407" spans="1:9" x14ac:dyDescent="0.25">
      <c r="A407" t="s">
        <v>2457</v>
      </c>
      <c r="B407" s="75">
        <v>706446</v>
      </c>
      <c r="C407" s="75">
        <v>483</v>
      </c>
      <c r="D407" s="75">
        <v>609.77639751552795</v>
      </c>
      <c r="E407" s="74">
        <v>0.12763272889331301</v>
      </c>
      <c r="F407" s="75">
        <v>19.2939958592133</v>
      </c>
      <c r="G407" s="75">
        <v>0.63975155279503104</v>
      </c>
      <c r="H407" s="75">
        <v>589.84265010351999</v>
      </c>
      <c r="I407" s="75">
        <v>0</v>
      </c>
    </row>
    <row r="408" spans="1:9" x14ac:dyDescent="0.25">
      <c r="A408" t="s">
        <v>2348</v>
      </c>
      <c r="B408" s="75">
        <v>3903473</v>
      </c>
      <c r="C408" s="75">
        <v>359</v>
      </c>
      <c r="D408" s="75">
        <v>577.98885793871898</v>
      </c>
      <c r="E408" s="74">
        <v>0.111519243983339</v>
      </c>
      <c r="F408" s="75">
        <v>63.740947075208901</v>
      </c>
      <c r="G408" s="75">
        <v>2.9665738161559898</v>
      </c>
      <c r="H408" s="75">
        <v>511.28133704735399</v>
      </c>
      <c r="I408" s="75">
        <v>0</v>
      </c>
    </row>
    <row r="409" spans="1:9" x14ac:dyDescent="0.25">
      <c r="A409" t="s">
        <v>3147</v>
      </c>
      <c r="B409" s="75">
        <v>4588052</v>
      </c>
      <c r="C409" s="75"/>
      <c r="D409" s="75">
        <v>0</v>
      </c>
      <c r="E409" s="74"/>
      <c r="F409" s="75"/>
      <c r="G409" s="75"/>
      <c r="H409" s="75"/>
      <c r="I409" s="75"/>
    </row>
    <row r="410" spans="1:9" x14ac:dyDescent="0.25">
      <c r="A410" t="s">
        <v>2297</v>
      </c>
      <c r="B410" s="75">
        <v>3523458</v>
      </c>
      <c r="C410" s="75">
        <v>572</v>
      </c>
      <c r="D410" s="75">
        <v>656.30244755244803</v>
      </c>
      <c r="E410" s="74">
        <v>0.13507123107066299</v>
      </c>
      <c r="F410" s="75">
        <v>37.316433566433602</v>
      </c>
      <c r="G410" s="75">
        <v>13.795454545454501</v>
      </c>
      <c r="H410" s="75">
        <v>605.19055944055901</v>
      </c>
      <c r="I410" s="75">
        <v>0</v>
      </c>
    </row>
    <row r="411" spans="1:9" x14ac:dyDescent="0.25">
      <c r="A411" t="s">
        <v>2241</v>
      </c>
      <c r="B411" s="75">
        <v>4035967</v>
      </c>
      <c r="C411" s="75">
        <v>391</v>
      </c>
      <c r="D411" s="75">
        <v>659.08951406649601</v>
      </c>
      <c r="E411" s="74">
        <v>0.122283848831593</v>
      </c>
      <c r="F411" s="75">
        <v>93.043478260869605</v>
      </c>
      <c r="G411" s="75">
        <v>0.24552429667519199</v>
      </c>
      <c r="H411" s="75">
        <v>565.80051150895099</v>
      </c>
      <c r="I411" s="75">
        <v>0</v>
      </c>
    </row>
    <row r="412" spans="1:9" x14ac:dyDescent="0.25">
      <c r="A412" t="s">
        <v>3065</v>
      </c>
      <c r="B412" s="75">
        <v>2718937</v>
      </c>
      <c r="C412" s="75">
        <v>15</v>
      </c>
      <c r="D412" s="75">
        <v>582.6</v>
      </c>
      <c r="E412" s="74">
        <v>0.14285714285714299</v>
      </c>
      <c r="F412" s="75">
        <v>12.2</v>
      </c>
      <c r="G412" s="75">
        <v>115.466666666667</v>
      </c>
      <c r="H412" s="75">
        <v>454.933333333333</v>
      </c>
      <c r="I412" s="75">
        <v>0</v>
      </c>
    </row>
    <row r="413" spans="1:9" x14ac:dyDescent="0.25">
      <c r="A413" t="s">
        <v>2310</v>
      </c>
      <c r="B413" s="75">
        <v>1081016</v>
      </c>
      <c r="C413" s="75">
        <v>413</v>
      </c>
      <c r="D413" s="75">
        <v>534.74576271186402</v>
      </c>
      <c r="E413" s="74">
        <v>0.18174710821336501</v>
      </c>
      <c r="F413" s="75">
        <v>38.326876513317202</v>
      </c>
      <c r="G413" s="75">
        <v>1.4285714285714299</v>
      </c>
      <c r="H413" s="75">
        <v>494.99031476997601</v>
      </c>
      <c r="I413" s="75">
        <v>0</v>
      </c>
    </row>
    <row r="414" spans="1:9" x14ac:dyDescent="0.25">
      <c r="A414" t="s">
        <v>2505</v>
      </c>
      <c r="B414" s="75">
        <v>1284148</v>
      </c>
      <c r="C414" s="75">
        <v>232</v>
      </c>
      <c r="D414" s="75">
        <v>569.95689655172396</v>
      </c>
      <c r="E414" s="74">
        <v>0.13975278099083899</v>
      </c>
      <c r="F414" s="75">
        <v>25.875</v>
      </c>
      <c r="G414" s="75">
        <v>21.7284482758621</v>
      </c>
      <c r="H414" s="75">
        <v>522.35344827586198</v>
      </c>
      <c r="I414" s="75">
        <v>0</v>
      </c>
    </row>
    <row r="415" spans="1:9" x14ac:dyDescent="0.25">
      <c r="A415" t="s">
        <v>2358</v>
      </c>
      <c r="B415" s="75">
        <v>4473162</v>
      </c>
      <c r="C415" s="75">
        <v>249</v>
      </c>
      <c r="D415" s="75">
        <v>831.10040160642598</v>
      </c>
      <c r="E415" s="74">
        <v>0.10195667188895099</v>
      </c>
      <c r="F415" s="75">
        <v>33.803212851405597</v>
      </c>
      <c r="G415" s="75">
        <v>23.144578313253</v>
      </c>
      <c r="H415" s="75">
        <v>774.15261044176702</v>
      </c>
      <c r="I415" s="75">
        <v>0</v>
      </c>
    </row>
    <row r="416" spans="1:9" x14ac:dyDescent="0.25">
      <c r="A416" t="s">
        <v>2161</v>
      </c>
      <c r="B416" s="75">
        <v>2363154</v>
      </c>
      <c r="C416" s="75">
        <v>611</v>
      </c>
      <c r="D416" s="75">
        <v>642.95253682487703</v>
      </c>
      <c r="E416" s="74">
        <v>0.12421427678998399</v>
      </c>
      <c r="F416" s="75">
        <v>29.872340425531899</v>
      </c>
      <c r="G416" s="75">
        <v>2.5335515548281502</v>
      </c>
      <c r="H416" s="75">
        <v>610.546644844517</v>
      </c>
      <c r="I416" s="75">
        <v>0</v>
      </c>
    </row>
    <row r="417" spans="1:9" x14ac:dyDescent="0.25">
      <c r="A417" t="s">
        <v>2177</v>
      </c>
      <c r="B417" s="75">
        <v>4035948</v>
      </c>
      <c r="C417" s="75">
        <v>536</v>
      </c>
      <c r="D417" s="75">
        <v>568.24626865671598</v>
      </c>
      <c r="E417" s="74">
        <v>0.114077894177572</v>
      </c>
      <c r="F417" s="75">
        <v>13.6828358208955</v>
      </c>
      <c r="G417" s="75">
        <v>1.1324626865671601</v>
      </c>
      <c r="H417" s="75">
        <v>553.43097014925399</v>
      </c>
      <c r="I417" s="75">
        <v>0</v>
      </c>
    </row>
    <row r="418" spans="1:9" x14ac:dyDescent="0.25">
      <c r="A418" t="s">
        <v>3148</v>
      </c>
      <c r="B418" s="75">
        <v>3303784</v>
      </c>
      <c r="C418" s="75"/>
      <c r="D418" s="75">
        <v>0</v>
      </c>
      <c r="E418" s="74"/>
      <c r="F418" s="75"/>
      <c r="G418" s="75"/>
      <c r="H418" s="75"/>
      <c r="I418" s="75"/>
    </row>
    <row r="419" spans="1:9" x14ac:dyDescent="0.25">
      <c r="A419" t="s">
        <v>2187</v>
      </c>
      <c r="B419" s="75">
        <v>908758</v>
      </c>
      <c r="C419" s="75">
        <v>758</v>
      </c>
      <c r="D419" s="75">
        <v>507.47097625329798</v>
      </c>
      <c r="E419" s="74">
        <v>0.103323733694731</v>
      </c>
      <c r="F419" s="75">
        <v>23.039577836411599</v>
      </c>
      <c r="G419" s="75">
        <v>41.687335092348299</v>
      </c>
      <c r="H419" s="75">
        <v>442.74406332453799</v>
      </c>
      <c r="I419" s="75">
        <v>0</v>
      </c>
    </row>
    <row r="420" spans="1:9" x14ac:dyDescent="0.25">
      <c r="A420" t="s">
        <v>2469</v>
      </c>
      <c r="B420" s="75">
        <v>1295755</v>
      </c>
      <c r="C420" s="75">
        <v>480</v>
      </c>
      <c r="D420" s="75">
        <v>617.27708333333305</v>
      </c>
      <c r="E420" s="74">
        <v>0.139612387202625</v>
      </c>
      <c r="F420" s="75">
        <v>17.883333333333301</v>
      </c>
      <c r="G420" s="75">
        <v>9.4562500000000007</v>
      </c>
      <c r="H420" s="75">
        <v>589.9375</v>
      </c>
      <c r="I420" s="75">
        <v>0</v>
      </c>
    </row>
    <row r="421" spans="1:9" x14ac:dyDescent="0.25">
      <c r="A421" t="s">
        <v>2561</v>
      </c>
      <c r="B421" s="75">
        <v>2490289</v>
      </c>
      <c r="C421" s="75">
        <v>410</v>
      </c>
      <c r="D421" s="75">
        <v>507.47073170731699</v>
      </c>
      <c r="E421" s="74">
        <v>0.151608791087219</v>
      </c>
      <c r="F421" s="75">
        <v>23.1243902439024</v>
      </c>
      <c r="G421" s="75">
        <v>0</v>
      </c>
      <c r="H421" s="75">
        <v>484.346341463415</v>
      </c>
      <c r="I421" s="75">
        <v>0</v>
      </c>
    </row>
    <row r="422" spans="1:9" x14ac:dyDescent="0.25">
      <c r="A422" t="s">
        <v>2403</v>
      </c>
      <c r="B422" s="75">
        <v>1487548</v>
      </c>
      <c r="C422" s="75">
        <v>741</v>
      </c>
      <c r="D422" s="75">
        <v>502.76788124156502</v>
      </c>
      <c r="E422" s="74">
        <v>0.11834917828093899</v>
      </c>
      <c r="F422" s="75">
        <v>39.7665317139001</v>
      </c>
      <c r="G422" s="75">
        <v>9.7705802968960906</v>
      </c>
      <c r="H422" s="75">
        <v>453.230769230769</v>
      </c>
      <c r="I422" s="75">
        <v>0</v>
      </c>
    </row>
    <row r="423" spans="1:9" x14ac:dyDescent="0.25">
      <c r="A423" t="s">
        <v>2191</v>
      </c>
      <c r="B423" s="75">
        <v>2453666</v>
      </c>
      <c r="C423" s="75">
        <v>636</v>
      </c>
      <c r="D423" s="75">
        <v>568.23742138364798</v>
      </c>
      <c r="E423" s="74">
        <v>0.121118555954807</v>
      </c>
      <c r="F423" s="75">
        <v>27.767295597484299</v>
      </c>
      <c r="G423" s="75">
        <v>33.767295597484299</v>
      </c>
      <c r="H423" s="75">
        <v>506.702830188679</v>
      </c>
      <c r="I423" s="75">
        <v>0</v>
      </c>
    </row>
    <row r="424" spans="1:9" x14ac:dyDescent="0.25">
      <c r="A424" t="s">
        <v>2284</v>
      </c>
      <c r="B424" s="75">
        <v>4473150</v>
      </c>
      <c r="C424" s="75">
        <v>518</v>
      </c>
      <c r="D424" s="75">
        <v>737.27220077220102</v>
      </c>
      <c r="E424" s="74">
        <v>0.10645248332360201</v>
      </c>
      <c r="F424" s="75">
        <v>19.992277992278002</v>
      </c>
      <c r="G424" s="75">
        <v>0.31081081081081102</v>
      </c>
      <c r="H424" s="75">
        <v>716.96911196911196</v>
      </c>
      <c r="I424" s="75">
        <v>0</v>
      </c>
    </row>
    <row r="425" spans="1:9" x14ac:dyDescent="0.25">
      <c r="A425" t="s">
        <v>2388</v>
      </c>
      <c r="B425" s="75">
        <v>2426426</v>
      </c>
      <c r="C425" s="75">
        <v>507</v>
      </c>
      <c r="D425" s="75">
        <v>617.31360946745599</v>
      </c>
      <c r="E425" s="74">
        <v>0.11187059582609001</v>
      </c>
      <c r="F425" s="75">
        <v>19.992110453648898</v>
      </c>
      <c r="G425" s="75">
        <v>17.7731755424063</v>
      </c>
      <c r="H425" s="75">
        <v>579.54832347139995</v>
      </c>
      <c r="I425" s="75">
        <v>0</v>
      </c>
    </row>
    <row r="426" spans="1:9" x14ac:dyDescent="0.25">
      <c r="A426" t="s">
        <v>2184</v>
      </c>
      <c r="B426" s="75">
        <v>4475985</v>
      </c>
      <c r="C426" s="75">
        <v>564</v>
      </c>
      <c r="D426" s="75">
        <v>664.968085106383</v>
      </c>
      <c r="E426" s="74">
        <v>0.12722378769399001</v>
      </c>
      <c r="F426" s="75">
        <v>12.4840425531915</v>
      </c>
      <c r="G426" s="75">
        <v>10.118794326241099</v>
      </c>
      <c r="H426" s="75">
        <v>642.36524822695003</v>
      </c>
      <c r="I426" s="75">
        <v>0</v>
      </c>
    </row>
    <row r="427" spans="1:9" x14ac:dyDescent="0.25">
      <c r="A427" t="s">
        <v>2279</v>
      </c>
      <c r="B427" s="75">
        <v>1193410</v>
      </c>
      <c r="C427" s="75">
        <v>441</v>
      </c>
      <c r="D427" s="75">
        <v>522.31292517006796</v>
      </c>
      <c r="E427" s="74">
        <v>0.143893960106422</v>
      </c>
      <c r="F427" s="75">
        <v>46.054421768707499</v>
      </c>
      <c r="G427" s="75">
        <v>0</v>
      </c>
      <c r="H427" s="75">
        <v>476.258503401361</v>
      </c>
      <c r="I427" s="75">
        <v>0</v>
      </c>
    </row>
    <row r="428" spans="1:9" x14ac:dyDescent="0.25">
      <c r="A428" t="s">
        <v>2223</v>
      </c>
      <c r="B428" s="75">
        <v>3525933</v>
      </c>
      <c r="C428" s="75">
        <v>406</v>
      </c>
      <c r="D428" s="75">
        <v>645.12315270936006</v>
      </c>
      <c r="E428" s="74">
        <v>0.11927286908663901</v>
      </c>
      <c r="F428" s="75">
        <v>13.987684729064</v>
      </c>
      <c r="G428" s="75">
        <v>3.45566502463054</v>
      </c>
      <c r="H428" s="75">
        <v>627.67980295566497</v>
      </c>
      <c r="I428" s="75">
        <v>0</v>
      </c>
    </row>
    <row r="429" spans="1:9" x14ac:dyDescent="0.25">
      <c r="A429" t="s">
        <v>2470</v>
      </c>
      <c r="B429" s="75">
        <v>3903542</v>
      </c>
      <c r="C429" s="75">
        <v>504</v>
      </c>
      <c r="D429" s="75">
        <v>612.32539682539698</v>
      </c>
      <c r="E429" s="74">
        <v>0.12384057485137</v>
      </c>
      <c r="F429" s="75">
        <v>23.853174603174601</v>
      </c>
      <c r="G429" s="75">
        <v>4.5634920634920598E-2</v>
      </c>
      <c r="H429" s="75">
        <v>588.42658730158701</v>
      </c>
      <c r="I429" s="75">
        <v>0</v>
      </c>
    </row>
    <row r="430" spans="1:9" x14ac:dyDescent="0.25">
      <c r="A430" t="s">
        <v>2520</v>
      </c>
      <c r="B430" s="75">
        <v>2839151</v>
      </c>
      <c r="C430" s="75">
        <v>341</v>
      </c>
      <c r="D430" s="75">
        <v>616.73900293255099</v>
      </c>
      <c r="E430" s="74">
        <v>0.134878035183843</v>
      </c>
      <c r="F430" s="75">
        <v>22.665689149560102</v>
      </c>
      <c r="G430" s="75">
        <v>9.0557184750733093</v>
      </c>
      <c r="H430" s="75">
        <v>585.01759530791799</v>
      </c>
      <c r="I430" s="75">
        <v>0</v>
      </c>
    </row>
    <row r="431" spans="1:9" x14ac:dyDescent="0.25">
      <c r="A431" t="s">
        <v>3149</v>
      </c>
      <c r="B431" s="75">
        <v>4561672</v>
      </c>
      <c r="C431" s="75"/>
      <c r="D431" s="75">
        <v>0</v>
      </c>
      <c r="E431" s="74"/>
      <c r="F431" s="75"/>
      <c r="G431" s="75"/>
      <c r="H431" s="75"/>
      <c r="I431" s="75"/>
    </row>
    <row r="432" spans="1:9" x14ac:dyDescent="0.25">
      <c r="A432" t="s">
        <v>2201</v>
      </c>
      <c r="B432" s="75">
        <v>2379977</v>
      </c>
      <c r="C432" s="75">
        <v>273</v>
      </c>
      <c r="D432" s="75">
        <v>752.60805860805897</v>
      </c>
      <c r="E432" s="74">
        <v>0.11190084389197801</v>
      </c>
      <c r="F432" s="75">
        <v>31.981684981685</v>
      </c>
      <c r="G432" s="75">
        <v>43.410256410256402</v>
      </c>
      <c r="H432" s="75">
        <v>677.21611721611703</v>
      </c>
      <c r="I432" s="75">
        <v>0</v>
      </c>
    </row>
    <row r="433" spans="1:9" x14ac:dyDescent="0.25">
      <c r="A433" t="s">
        <v>2567</v>
      </c>
      <c r="B433" s="75">
        <v>2382286</v>
      </c>
      <c r="C433" s="75">
        <v>386</v>
      </c>
      <c r="D433" s="75">
        <v>526.08549222797899</v>
      </c>
      <c r="E433" s="74">
        <v>0.14045199770949901</v>
      </c>
      <c r="F433" s="75">
        <v>19.831606217616599</v>
      </c>
      <c r="G433" s="75">
        <v>11.2253886010363</v>
      </c>
      <c r="H433" s="75">
        <v>495.02849740932601</v>
      </c>
      <c r="I433" s="75">
        <v>0</v>
      </c>
    </row>
    <row r="434" spans="1:9" x14ac:dyDescent="0.25">
      <c r="A434" t="s">
        <v>2334</v>
      </c>
      <c r="B434" s="75">
        <v>2741477</v>
      </c>
      <c r="C434" s="75">
        <v>621</v>
      </c>
      <c r="D434" s="75">
        <v>584.48470209339803</v>
      </c>
      <c r="E434" s="74">
        <v>0.118798611209256</v>
      </c>
      <c r="F434" s="75">
        <v>24.645732689210899</v>
      </c>
      <c r="G434" s="75">
        <v>12.6054750402576</v>
      </c>
      <c r="H434" s="75">
        <v>547.23349436392903</v>
      </c>
      <c r="I434" s="75">
        <v>0</v>
      </c>
    </row>
    <row r="435" spans="1:9" x14ac:dyDescent="0.25">
      <c r="A435" t="s">
        <v>2478</v>
      </c>
      <c r="B435" s="75">
        <v>3903482</v>
      </c>
      <c r="C435" s="75">
        <v>535</v>
      </c>
      <c r="D435" s="75">
        <v>595.02429906542102</v>
      </c>
      <c r="E435" s="74">
        <v>0.12361338536278001</v>
      </c>
      <c r="F435" s="75">
        <v>77.786915887850498</v>
      </c>
      <c r="G435" s="75">
        <v>0.93831775700934605</v>
      </c>
      <c r="H435" s="75">
        <v>516.29906542056096</v>
      </c>
      <c r="I435" s="75">
        <v>0</v>
      </c>
    </row>
    <row r="436" spans="1:9" x14ac:dyDescent="0.25">
      <c r="A436" t="s">
        <v>2431</v>
      </c>
      <c r="B436" s="75">
        <v>3903605</v>
      </c>
      <c r="C436" s="75">
        <v>407</v>
      </c>
      <c r="D436" s="75">
        <v>530.643734643735</v>
      </c>
      <c r="E436" s="74">
        <v>0.123535777515157</v>
      </c>
      <c r="F436" s="75">
        <v>21.341523341523299</v>
      </c>
      <c r="G436" s="75">
        <v>7.8624078624078594E-2</v>
      </c>
      <c r="H436" s="75">
        <v>509.223587223587</v>
      </c>
      <c r="I436" s="75">
        <v>0</v>
      </c>
    </row>
    <row r="437" spans="1:9" x14ac:dyDescent="0.25">
      <c r="A437" t="s">
        <v>2285</v>
      </c>
      <c r="B437" s="75">
        <v>717226</v>
      </c>
      <c r="C437" s="75">
        <v>480</v>
      </c>
      <c r="D437" s="75">
        <v>620.85</v>
      </c>
      <c r="E437" s="74">
        <v>0.146457573327611</v>
      </c>
      <c r="F437" s="75">
        <v>58.685416666666697</v>
      </c>
      <c r="G437" s="75">
        <v>7.3958333333333304</v>
      </c>
      <c r="H437" s="75">
        <v>554.76874999999995</v>
      </c>
      <c r="I437" s="75">
        <v>0</v>
      </c>
    </row>
    <row r="438" spans="1:9" x14ac:dyDescent="0.25">
      <c r="A438" t="s">
        <v>3150</v>
      </c>
      <c r="B438" s="75">
        <v>4561634</v>
      </c>
      <c r="C438" s="75"/>
      <c r="D438" s="75">
        <v>0</v>
      </c>
      <c r="E438" s="74"/>
      <c r="F438" s="75"/>
      <c r="G438" s="75"/>
      <c r="H438" s="75"/>
      <c r="I438" s="75"/>
    </row>
    <row r="439" spans="1:9" x14ac:dyDescent="0.25">
      <c r="A439" t="s">
        <v>2273</v>
      </c>
      <c r="B439" s="75">
        <v>2832094</v>
      </c>
      <c r="C439" s="75">
        <v>430</v>
      </c>
      <c r="D439" s="75">
        <v>606.4</v>
      </c>
      <c r="E439" s="74">
        <v>0.121952038578687</v>
      </c>
      <c r="F439" s="75">
        <v>58.576744186046497</v>
      </c>
      <c r="G439" s="75">
        <v>9.1441860465116296</v>
      </c>
      <c r="H439" s="75">
        <v>538.679069767442</v>
      </c>
      <c r="I439" s="75">
        <v>0</v>
      </c>
    </row>
    <row r="440" spans="1:9" x14ac:dyDescent="0.25">
      <c r="A440" t="s">
        <v>2256</v>
      </c>
      <c r="B440" s="75">
        <v>3118298</v>
      </c>
      <c r="C440" s="75">
        <v>449</v>
      </c>
      <c r="D440" s="75">
        <v>588.64365256124699</v>
      </c>
      <c r="E440" s="74">
        <v>0.103936146161332</v>
      </c>
      <c r="F440" s="75">
        <v>32.859688195991097</v>
      </c>
      <c r="G440" s="75">
        <v>30.3095768374165</v>
      </c>
      <c r="H440" s="75">
        <v>525.47438752784001</v>
      </c>
      <c r="I440" s="75">
        <v>0</v>
      </c>
    </row>
    <row r="441" spans="1:9" x14ac:dyDescent="0.25">
      <c r="A441" t="s">
        <v>2440</v>
      </c>
      <c r="B441" s="75">
        <v>815166</v>
      </c>
      <c r="C441" s="75">
        <v>340</v>
      </c>
      <c r="D441" s="75">
        <v>533.24705882352896</v>
      </c>
      <c r="E441" s="74">
        <v>0.11989161480902299</v>
      </c>
      <c r="F441" s="75">
        <v>54.714705882352902</v>
      </c>
      <c r="G441" s="75">
        <v>0</v>
      </c>
      <c r="H441" s="75">
        <v>478.53235294117599</v>
      </c>
      <c r="I441" s="75">
        <v>0</v>
      </c>
    </row>
    <row r="442" spans="1:9" x14ac:dyDescent="0.25">
      <c r="A442" t="s">
        <v>2156</v>
      </c>
      <c r="B442" s="75">
        <v>1771789</v>
      </c>
      <c r="C442" s="75">
        <v>644</v>
      </c>
      <c r="D442" s="75">
        <v>605.84782608695696</v>
      </c>
      <c r="E442" s="74">
        <v>0.109423841839647</v>
      </c>
      <c r="F442" s="75">
        <v>13.481366459627299</v>
      </c>
      <c r="G442" s="75">
        <v>10.5605590062112</v>
      </c>
      <c r="H442" s="75">
        <v>581.80590062111798</v>
      </c>
      <c r="I442" s="75">
        <v>0</v>
      </c>
    </row>
    <row r="443" spans="1:9" x14ac:dyDescent="0.25">
      <c r="A443" t="s">
        <v>3151</v>
      </c>
      <c r="B443" s="75">
        <v>1430017</v>
      </c>
      <c r="C443" s="75"/>
      <c r="D443" s="75">
        <v>0</v>
      </c>
      <c r="E443" s="74"/>
      <c r="F443" s="75"/>
      <c r="G443" s="75"/>
      <c r="H443" s="75"/>
      <c r="I443" s="75"/>
    </row>
    <row r="444" spans="1:9" x14ac:dyDescent="0.25">
      <c r="A444" t="s">
        <v>2224</v>
      </c>
      <c r="B444" s="75">
        <v>4472994</v>
      </c>
      <c r="C444" s="75">
        <v>504</v>
      </c>
      <c r="D444" s="75">
        <v>613.26587301587301</v>
      </c>
      <c r="E444" s="74">
        <v>0.124402234262788</v>
      </c>
      <c r="F444" s="75">
        <v>55.559523809523803</v>
      </c>
      <c r="G444" s="75">
        <v>4.3968253968253999</v>
      </c>
      <c r="H444" s="75">
        <v>553.30952380952397</v>
      </c>
      <c r="I444" s="75">
        <v>0</v>
      </c>
    </row>
    <row r="445" spans="1:9" x14ac:dyDescent="0.25">
      <c r="A445" t="s">
        <v>2342</v>
      </c>
      <c r="B445" s="75">
        <v>2233478</v>
      </c>
      <c r="C445" s="75">
        <v>389</v>
      </c>
      <c r="D445" s="75">
        <v>611.45758354755799</v>
      </c>
      <c r="E445" s="74">
        <v>0.134662373465739</v>
      </c>
      <c r="F445" s="75">
        <v>23.881748071979398</v>
      </c>
      <c r="G445" s="75">
        <v>1.32390745501285</v>
      </c>
      <c r="H445" s="75">
        <v>586.25192802056597</v>
      </c>
      <c r="I445" s="75">
        <v>0</v>
      </c>
    </row>
    <row r="446" spans="1:9" x14ac:dyDescent="0.25">
      <c r="A446" t="s">
        <v>2338</v>
      </c>
      <c r="B446" s="75">
        <v>3903478</v>
      </c>
      <c r="C446" s="75">
        <v>583</v>
      </c>
      <c r="D446" s="75">
        <v>674.08747855917704</v>
      </c>
      <c r="E446" s="74">
        <v>0.119630226638128</v>
      </c>
      <c r="F446" s="75">
        <v>22.4253859348199</v>
      </c>
      <c r="G446" s="75">
        <v>39.754716981132098</v>
      </c>
      <c r="H446" s="75">
        <v>611.90737564322501</v>
      </c>
      <c r="I446" s="75">
        <v>0</v>
      </c>
    </row>
    <row r="447" spans="1:9" x14ac:dyDescent="0.25">
      <c r="A447" t="s">
        <v>2274</v>
      </c>
      <c r="B447" s="75">
        <v>595898</v>
      </c>
      <c r="C447" s="75">
        <v>386</v>
      </c>
      <c r="D447" s="75">
        <v>667.51554404145099</v>
      </c>
      <c r="E447" s="74">
        <v>0.108656132965201</v>
      </c>
      <c r="F447" s="75">
        <v>26.7616580310881</v>
      </c>
      <c r="G447" s="75">
        <v>34.095854922279798</v>
      </c>
      <c r="H447" s="75">
        <v>606.65803108808302</v>
      </c>
      <c r="I447" s="75">
        <v>0</v>
      </c>
    </row>
    <row r="448" spans="1:9" x14ac:dyDescent="0.25">
      <c r="A448" t="s">
        <v>2397</v>
      </c>
      <c r="B448" s="75">
        <v>3851502</v>
      </c>
      <c r="C448" s="75">
        <v>438</v>
      </c>
      <c r="D448" s="75">
        <v>528.49086757990904</v>
      </c>
      <c r="E448" s="74">
        <v>0.121360846497942</v>
      </c>
      <c r="F448" s="75">
        <v>19.141552511415501</v>
      </c>
      <c r="G448" s="75">
        <v>0.93378995433790002</v>
      </c>
      <c r="H448" s="75">
        <v>508.415525114155</v>
      </c>
      <c r="I448" s="75">
        <v>0</v>
      </c>
    </row>
    <row r="449" spans="1:9" x14ac:dyDescent="0.25">
      <c r="A449" t="s">
        <v>2562</v>
      </c>
      <c r="B449" s="75">
        <v>1285232</v>
      </c>
      <c r="C449" s="75">
        <v>370</v>
      </c>
      <c r="D449" s="75">
        <v>620.50540540540499</v>
      </c>
      <c r="E449" s="74">
        <v>0.107017087212151</v>
      </c>
      <c r="F449" s="75">
        <v>15.4135135135135</v>
      </c>
      <c r="G449" s="75">
        <v>0.66216216216216195</v>
      </c>
      <c r="H449" s="75">
        <v>604.42972972972996</v>
      </c>
      <c r="I449" s="75">
        <v>0</v>
      </c>
    </row>
    <row r="450" spans="1:9" x14ac:dyDescent="0.25">
      <c r="A450" t="s">
        <v>2488</v>
      </c>
      <c r="B450" s="75">
        <v>1047316</v>
      </c>
      <c r="C450" s="75">
        <v>604</v>
      </c>
      <c r="D450" s="75">
        <v>575.76986754966902</v>
      </c>
      <c r="E450" s="74">
        <v>0.126913486005089</v>
      </c>
      <c r="F450" s="75">
        <v>34.4304635761589</v>
      </c>
      <c r="G450" s="75">
        <v>9.2483443708609308</v>
      </c>
      <c r="H450" s="75">
        <v>532.09105960264901</v>
      </c>
      <c r="I450" s="75">
        <v>0</v>
      </c>
    </row>
    <row r="451" spans="1:9" x14ac:dyDescent="0.25">
      <c r="A451" t="s">
        <v>2630</v>
      </c>
      <c r="B451" s="75">
        <v>1291086</v>
      </c>
      <c r="C451" s="75">
        <v>433</v>
      </c>
      <c r="D451" s="75">
        <v>727.124711316397</v>
      </c>
      <c r="E451" s="74">
        <v>0.119636145189202</v>
      </c>
      <c r="F451" s="75">
        <v>52.870669745958402</v>
      </c>
      <c r="G451" s="75">
        <v>0.28868360277136301</v>
      </c>
      <c r="H451" s="75">
        <v>673.96535796766705</v>
      </c>
      <c r="I451" s="75">
        <v>0</v>
      </c>
    </row>
    <row r="452" spans="1:9" x14ac:dyDescent="0.25">
      <c r="A452" t="s">
        <v>2210</v>
      </c>
      <c r="B452" s="75">
        <v>2043580</v>
      </c>
      <c r="C452" s="75">
        <v>317</v>
      </c>
      <c r="D452" s="75">
        <v>556.12618296530002</v>
      </c>
      <c r="E452" s="74">
        <v>0.163278693005173</v>
      </c>
      <c r="F452" s="75">
        <v>18.7003154574133</v>
      </c>
      <c r="G452" s="75">
        <v>70.523659305993704</v>
      </c>
      <c r="H452" s="75">
        <v>466.90220820189302</v>
      </c>
      <c r="I452" s="75">
        <v>0</v>
      </c>
    </row>
    <row r="453" spans="1:9" x14ac:dyDescent="0.25">
      <c r="A453" t="s">
        <v>2600</v>
      </c>
      <c r="B453" s="75">
        <v>696477</v>
      </c>
      <c r="C453" s="75">
        <v>463</v>
      </c>
      <c r="D453" s="75">
        <v>496.50107991360699</v>
      </c>
      <c r="E453" s="74">
        <v>0.12900113677156899</v>
      </c>
      <c r="F453" s="75">
        <v>28.053995680345601</v>
      </c>
      <c r="G453" s="75">
        <v>0</v>
      </c>
      <c r="H453" s="75">
        <v>468.44708423326102</v>
      </c>
      <c r="I453" s="75">
        <v>0</v>
      </c>
    </row>
    <row r="454" spans="1:9" x14ac:dyDescent="0.25">
      <c r="A454" t="s">
        <v>2220</v>
      </c>
      <c r="B454" s="75">
        <v>4473004</v>
      </c>
      <c r="C454" s="75">
        <v>478</v>
      </c>
      <c r="D454" s="75">
        <v>803.95397489539698</v>
      </c>
      <c r="E454" s="74">
        <v>0.119607000723589</v>
      </c>
      <c r="F454" s="75">
        <v>29.8347280334728</v>
      </c>
      <c r="G454" s="75">
        <v>10.705020920502101</v>
      </c>
      <c r="H454" s="75">
        <v>763.41422594142296</v>
      </c>
      <c r="I454" s="75">
        <v>0</v>
      </c>
    </row>
    <row r="455" spans="1:9" x14ac:dyDescent="0.25">
      <c r="A455" t="s">
        <v>3066</v>
      </c>
      <c r="B455" s="75">
        <v>3525533</v>
      </c>
      <c r="C455" s="75">
        <v>14</v>
      </c>
      <c r="D455" s="75">
        <v>700.357142857143</v>
      </c>
      <c r="E455" s="74">
        <v>8.42790697674419E-2</v>
      </c>
      <c r="F455" s="75">
        <v>9.5</v>
      </c>
      <c r="G455" s="75">
        <v>19.6428571428571</v>
      </c>
      <c r="H455" s="75">
        <v>671.21428571428601</v>
      </c>
      <c r="I455" s="75">
        <v>0</v>
      </c>
    </row>
    <row r="456" spans="1:9" x14ac:dyDescent="0.25">
      <c r="A456" t="s">
        <v>2230</v>
      </c>
      <c r="B456" s="75">
        <v>3903591</v>
      </c>
      <c r="C456" s="75">
        <v>440</v>
      </c>
      <c r="D456" s="75">
        <v>609.12727272727295</v>
      </c>
      <c r="E456" s="74">
        <v>0.13284832961279699</v>
      </c>
      <c r="F456" s="75">
        <v>39.847727272727298</v>
      </c>
      <c r="G456" s="75">
        <v>2.28181818181818</v>
      </c>
      <c r="H456" s="75">
        <v>566.99772727272705</v>
      </c>
      <c r="I456" s="75">
        <v>0</v>
      </c>
    </row>
    <row r="457" spans="1:9" x14ac:dyDescent="0.25">
      <c r="A457" t="s">
        <v>2479</v>
      </c>
      <c r="B457" s="75">
        <v>433262</v>
      </c>
      <c r="C457" s="75">
        <v>254</v>
      </c>
      <c r="D457" s="75">
        <v>669.03937007874003</v>
      </c>
      <c r="E457" s="74">
        <v>0.221919772073568</v>
      </c>
      <c r="F457" s="75">
        <v>32.708661417322801</v>
      </c>
      <c r="G457" s="75">
        <v>44.440944881889799</v>
      </c>
      <c r="H457" s="75">
        <v>591.88976377952804</v>
      </c>
      <c r="I457" s="75">
        <v>0</v>
      </c>
    </row>
    <row r="458" spans="1:9" x14ac:dyDescent="0.25">
      <c r="A458" t="s">
        <v>2404</v>
      </c>
      <c r="B458" s="75">
        <v>1186407</v>
      </c>
      <c r="C458" s="75">
        <v>388</v>
      </c>
      <c r="D458" s="75">
        <v>539.64690721649504</v>
      </c>
      <c r="E458" s="74">
        <v>0.211227812011404</v>
      </c>
      <c r="F458" s="75">
        <v>38.497422680412399</v>
      </c>
      <c r="G458" s="75">
        <v>6.1314432989690699</v>
      </c>
      <c r="H458" s="75">
        <v>495.01804123711298</v>
      </c>
      <c r="I458" s="75">
        <v>0</v>
      </c>
    </row>
    <row r="459" spans="1:9" x14ac:dyDescent="0.25">
      <c r="A459" t="s">
        <v>2349</v>
      </c>
      <c r="B459" s="75">
        <v>3851814</v>
      </c>
      <c r="C459" s="75">
        <v>532</v>
      </c>
      <c r="D459" s="75">
        <v>648.85902255639098</v>
      </c>
      <c r="E459" s="74">
        <v>0.15230564677457401</v>
      </c>
      <c r="F459" s="75">
        <v>36.646616541353403</v>
      </c>
      <c r="G459" s="75">
        <v>0</v>
      </c>
      <c r="H459" s="75">
        <v>612.21240601503803</v>
      </c>
      <c r="I459" s="75">
        <v>0</v>
      </c>
    </row>
    <row r="460" spans="1:9" x14ac:dyDescent="0.25">
      <c r="A460" t="s">
        <v>2405</v>
      </c>
      <c r="B460" s="75">
        <v>2248471</v>
      </c>
      <c r="C460" s="75">
        <v>252</v>
      </c>
      <c r="D460" s="75">
        <v>552.57142857142901</v>
      </c>
      <c r="E460" s="74">
        <v>0.11552305820676501</v>
      </c>
      <c r="F460" s="75">
        <v>24.313492063492099</v>
      </c>
      <c r="G460" s="75">
        <v>0.78968253968253999</v>
      </c>
      <c r="H460" s="75">
        <v>527.46825396825398</v>
      </c>
      <c r="I460" s="75">
        <v>0</v>
      </c>
    </row>
    <row r="461" spans="1:9" x14ac:dyDescent="0.25">
      <c r="A461" t="s">
        <v>2535</v>
      </c>
      <c r="B461" s="75">
        <v>2802548</v>
      </c>
      <c r="C461" s="75">
        <v>140</v>
      </c>
      <c r="D461" s="75">
        <v>531.22857142857094</v>
      </c>
      <c r="E461" s="74">
        <v>0.19720363698747601</v>
      </c>
      <c r="F461" s="75">
        <v>55.007142857142902</v>
      </c>
      <c r="G461" s="75">
        <v>27.907142857142901</v>
      </c>
      <c r="H461" s="75">
        <v>448.31428571428597</v>
      </c>
      <c r="I461" s="75">
        <v>0</v>
      </c>
    </row>
    <row r="462" spans="1:9" x14ac:dyDescent="0.25">
      <c r="A462" t="s">
        <v>2506</v>
      </c>
      <c r="B462" s="75">
        <v>606171</v>
      </c>
      <c r="C462" s="75">
        <v>240</v>
      </c>
      <c r="D462" s="75">
        <v>533.19166666666695</v>
      </c>
      <c r="E462" s="74">
        <v>9.8875808971211801E-2</v>
      </c>
      <c r="F462" s="75">
        <v>18.616666666666699</v>
      </c>
      <c r="G462" s="75">
        <v>2.0833333333333301E-2</v>
      </c>
      <c r="H462" s="75">
        <v>514.55416666666702</v>
      </c>
      <c r="I462" s="75">
        <v>0</v>
      </c>
    </row>
    <row r="463" spans="1:9" x14ac:dyDescent="0.25">
      <c r="A463" t="s">
        <v>2372</v>
      </c>
      <c r="B463" s="75">
        <v>1379895</v>
      </c>
      <c r="C463" s="75">
        <v>554</v>
      </c>
      <c r="D463" s="75">
        <v>575.15703971119103</v>
      </c>
      <c r="E463" s="74">
        <v>0.12160790280481699</v>
      </c>
      <c r="F463" s="75">
        <v>42.265342960288798</v>
      </c>
      <c r="G463" s="75">
        <v>5.8610108303249104</v>
      </c>
      <c r="H463" s="75">
        <v>527.03068592057798</v>
      </c>
      <c r="I463" s="75">
        <v>0</v>
      </c>
    </row>
    <row r="464" spans="1:9" x14ac:dyDescent="0.25">
      <c r="A464" t="s">
        <v>2572</v>
      </c>
      <c r="B464" s="75">
        <v>741495</v>
      </c>
      <c r="C464" s="75">
        <v>175</v>
      </c>
      <c r="D464" s="75">
        <v>567.63428571428597</v>
      </c>
      <c r="E464" s="74">
        <v>0.159508847840268</v>
      </c>
      <c r="F464" s="75">
        <v>39.748571428571402</v>
      </c>
      <c r="G464" s="75">
        <v>20.6971428571429</v>
      </c>
      <c r="H464" s="75">
        <v>507.18857142857098</v>
      </c>
      <c r="I464" s="75">
        <v>0</v>
      </c>
    </row>
    <row r="465" spans="1:9" x14ac:dyDescent="0.25">
      <c r="A465" t="s">
        <v>2573</v>
      </c>
      <c r="B465" s="75">
        <v>4472992</v>
      </c>
      <c r="C465" s="75">
        <v>46</v>
      </c>
      <c r="D465" s="75">
        <v>695.39130434782601</v>
      </c>
      <c r="E465" s="74">
        <v>0.11893004115226299</v>
      </c>
      <c r="F465" s="75">
        <v>81.543478260869605</v>
      </c>
      <c r="G465" s="75">
        <v>0</v>
      </c>
      <c r="H465" s="75">
        <v>613.84782608695696</v>
      </c>
      <c r="I465" s="75">
        <v>0</v>
      </c>
    </row>
    <row r="466" spans="1:9" x14ac:dyDescent="0.25">
      <c r="A466" t="s">
        <v>2364</v>
      </c>
      <c r="B466" s="75">
        <v>3851816</v>
      </c>
      <c r="C466" s="75">
        <v>564</v>
      </c>
      <c r="D466" s="75">
        <v>594.36347517730496</v>
      </c>
      <c r="E466" s="74">
        <v>0.126738822270303</v>
      </c>
      <c r="F466" s="75">
        <v>15.5372340425532</v>
      </c>
      <c r="G466" s="75">
        <v>6.3829787234042507E-2</v>
      </c>
      <c r="H466" s="75">
        <v>578.76241134751797</v>
      </c>
      <c r="I466" s="75">
        <v>0</v>
      </c>
    </row>
    <row r="467" spans="1:9" x14ac:dyDescent="0.25">
      <c r="A467" t="s">
        <v>2541</v>
      </c>
      <c r="B467" s="75">
        <v>595913</v>
      </c>
      <c r="C467" s="75">
        <v>284</v>
      </c>
      <c r="D467" s="75">
        <v>681.99295774647896</v>
      </c>
      <c r="E467" s="74">
        <v>0.14973947827711701</v>
      </c>
      <c r="F467" s="75">
        <v>24.221830985915499</v>
      </c>
      <c r="G467" s="75">
        <v>6.1549295774647899</v>
      </c>
      <c r="H467" s="75">
        <v>651.61619718309896</v>
      </c>
      <c r="I467" s="75">
        <v>0</v>
      </c>
    </row>
    <row r="468" spans="1:9" x14ac:dyDescent="0.25">
      <c r="A468" t="s">
        <v>2306</v>
      </c>
      <c r="B468" s="75">
        <v>524761</v>
      </c>
      <c r="C468" s="75">
        <v>597</v>
      </c>
      <c r="D468" s="75">
        <v>480.24790619765503</v>
      </c>
      <c r="E468" s="74">
        <v>0.116019562712356</v>
      </c>
      <c r="F468" s="75">
        <v>69.7654941373534</v>
      </c>
      <c r="G468" s="75">
        <v>44.693467336683398</v>
      </c>
      <c r="H468" s="75">
        <v>365.78894472361799</v>
      </c>
      <c r="I468" s="75">
        <v>0</v>
      </c>
    </row>
    <row r="469" spans="1:9" x14ac:dyDescent="0.25">
      <c r="A469" t="s">
        <v>2302</v>
      </c>
      <c r="B469" s="75">
        <v>3853081</v>
      </c>
      <c r="C469" s="75">
        <v>354</v>
      </c>
      <c r="D469" s="75">
        <v>572.86440677966095</v>
      </c>
      <c r="E469" s="74">
        <v>0.25116369909833702</v>
      </c>
      <c r="F469" s="75">
        <v>29.4039548022599</v>
      </c>
      <c r="G469" s="75">
        <v>1.0169491525423699</v>
      </c>
      <c r="H469" s="75">
        <v>542.44350282485902</v>
      </c>
      <c r="I469" s="75">
        <v>0</v>
      </c>
    </row>
    <row r="470" spans="1:9" x14ac:dyDescent="0.25">
      <c r="A470" t="s">
        <v>2382</v>
      </c>
      <c r="B470" s="75">
        <v>3888246</v>
      </c>
      <c r="C470" s="75">
        <v>874</v>
      </c>
      <c r="D470" s="75">
        <v>556.51029748283702</v>
      </c>
      <c r="E470" s="74">
        <v>0.10061236415059401</v>
      </c>
      <c r="F470" s="75">
        <v>17.679633867276898</v>
      </c>
      <c r="G470" s="75">
        <v>5.1132723112128096</v>
      </c>
      <c r="H470" s="75">
        <v>533.71739130434798</v>
      </c>
      <c r="I470" s="75">
        <v>0</v>
      </c>
    </row>
    <row r="471" spans="1:9" x14ac:dyDescent="0.25">
      <c r="A471" t="s">
        <v>2542</v>
      </c>
      <c r="B471" s="75">
        <v>2051588</v>
      </c>
      <c r="C471" s="75">
        <v>246</v>
      </c>
      <c r="D471" s="75">
        <v>580.28048780487802</v>
      </c>
      <c r="E471" s="74">
        <v>0.143419076743493</v>
      </c>
      <c r="F471" s="75">
        <v>31.300813008130099</v>
      </c>
      <c r="G471" s="75">
        <v>29.756097560975601</v>
      </c>
      <c r="H471" s="75">
        <v>519.22357723577204</v>
      </c>
      <c r="I471" s="75">
        <v>0</v>
      </c>
    </row>
    <row r="472" spans="1:9" x14ac:dyDescent="0.25">
      <c r="A472" t="s">
        <v>2286</v>
      </c>
      <c r="B472" s="75">
        <v>4476024</v>
      </c>
      <c r="C472" s="75">
        <v>447</v>
      </c>
      <c r="D472" s="75">
        <v>665.23266219239395</v>
      </c>
      <c r="E472" s="74">
        <v>0.11944311820996401</v>
      </c>
      <c r="F472" s="75">
        <v>14.5615212527964</v>
      </c>
      <c r="G472" s="75">
        <v>21.174496644295299</v>
      </c>
      <c r="H472" s="75">
        <v>629.49664429530196</v>
      </c>
      <c r="I472" s="75">
        <v>0</v>
      </c>
    </row>
    <row r="473" spans="1:9" x14ac:dyDescent="0.25">
      <c r="A473" t="s">
        <v>2480</v>
      </c>
      <c r="B473" s="75">
        <v>3295419</v>
      </c>
      <c r="C473" s="75">
        <v>485</v>
      </c>
      <c r="D473" s="75">
        <v>547.65773195876295</v>
      </c>
      <c r="E473" s="74">
        <v>0.115723093159925</v>
      </c>
      <c r="F473" s="75">
        <v>24.1505154639175</v>
      </c>
      <c r="G473" s="75">
        <v>35.672164948453599</v>
      </c>
      <c r="H473" s="75">
        <v>487.83505154639198</v>
      </c>
      <c r="I473" s="75">
        <v>0</v>
      </c>
    </row>
    <row r="474" spans="1:9" x14ac:dyDescent="0.25">
      <c r="A474" t="s">
        <v>2547</v>
      </c>
      <c r="B474" s="75">
        <v>3851835</v>
      </c>
      <c r="C474" s="75">
        <v>443</v>
      </c>
      <c r="D474" s="75">
        <v>619.97291196388301</v>
      </c>
      <c r="E474" s="74">
        <v>0.115204955754436</v>
      </c>
      <c r="F474" s="75">
        <v>107.864559819413</v>
      </c>
      <c r="G474" s="75">
        <v>0</v>
      </c>
      <c r="H474" s="75">
        <v>512.10835214447002</v>
      </c>
      <c r="I474" s="75">
        <v>0</v>
      </c>
    </row>
    <row r="475" spans="1:9" x14ac:dyDescent="0.25">
      <c r="A475" t="s">
        <v>2179</v>
      </c>
      <c r="B475" s="75">
        <v>502054</v>
      </c>
      <c r="C475" s="75">
        <v>483</v>
      </c>
      <c r="D475" s="75">
        <v>614.587991718426</v>
      </c>
      <c r="E475" s="74">
        <v>0.17098308373384499</v>
      </c>
      <c r="F475" s="75">
        <v>32.329192546583798</v>
      </c>
      <c r="G475" s="75">
        <v>12.004140786749501</v>
      </c>
      <c r="H475" s="75">
        <v>570.25465838509297</v>
      </c>
      <c r="I475" s="75">
        <v>0</v>
      </c>
    </row>
    <row r="476" spans="1:9" x14ac:dyDescent="0.25">
      <c r="A476" t="s">
        <v>2413</v>
      </c>
      <c r="B476" s="75">
        <v>2746074</v>
      </c>
      <c r="C476" s="75">
        <v>516</v>
      </c>
      <c r="D476" s="75">
        <v>643.84496124031</v>
      </c>
      <c r="E476" s="74">
        <v>9.7215447699193297E-2</v>
      </c>
      <c r="F476" s="75">
        <v>19.478682170542601</v>
      </c>
      <c r="G476" s="75">
        <v>4.21511627906977</v>
      </c>
      <c r="H476" s="75">
        <v>620.15116279069798</v>
      </c>
      <c r="I476" s="75">
        <v>0</v>
      </c>
    </row>
    <row r="477" spans="1:9" x14ac:dyDescent="0.25">
      <c r="A477" t="s">
        <v>2398</v>
      </c>
      <c r="B477" s="75">
        <v>3525649</v>
      </c>
      <c r="C477" s="75">
        <v>266</v>
      </c>
      <c r="D477" s="75">
        <v>653.41353383458602</v>
      </c>
      <c r="E477" s="74">
        <v>0.42264424662050798</v>
      </c>
      <c r="F477" s="75">
        <v>97.334586466165405</v>
      </c>
      <c r="G477" s="75">
        <v>1.68045112781955</v>
      </c>
      <c r="H477" s="75">
        <v>554.39849624060196</v>
      </c>
      <c r="I477" s="75">
        <v>0</v>
      </c>
    </row>
    <row r="478" spans="1:9" x14ac:dyDescent="0.25">
      <c r="A478" t="s">
        <v>2365</v>
      </c>
      <c r="B478" s="75">
        <v>1172385</v>
      </c>
      <c r="C478" s="75">
        <v>407</v>
      </c>
      <c r="D478" s="75">
        <v>628.48157248157202</v>
      </c>
      <c r="E478" s="74">
        <v>0.19951429338427601</v>
      </c>
      <c r="F478" s="75">
        <v>40.914004914004899</v>
      </c>
      <c r="G478" s="75">
        <v>41.506142506142503</v>
      </c>
      <c r="H478" s="75">
        <v>546.06142506142498</v>
      </c>
      <c r="I478" s="75">
        <v>0</v>
      </c>
    </row>
    <row r="479" spans="1:9" x14ac:dyDescent="0.25">
      <c r="A479" t="s">
        <v>3067</v>
      </c>
      <c r="B479" s="75">
        <v>1291062</v>
      </c>
      <c r="C479" s="75">
        <v>18</v>
      </c>
      <c r="D479" s="75">
        <v>706.72222222222194</v>
      </c>
      <c r="E479" s="74">
        <v>0.32286560732561298</v>
      </c>
      <c r="F479" s="75">
        <v>48.3888888888889</v>
      </c>
      <c r="G479" s="75">
        <v>35.4444444444444</v>
      </c>
      <c r="H479" s="75">
        <v>622.88888888888903</v>
      </c>
      <c r="I479" s="75">
        <v>0</v>
      </c>
    </row>
    <row r="480" spans="1:9" x14ac:dyDescent="0.25">
      <c r="A480" t="s">
        <v>3152</v>
      </c>
      <c r="B480" s="75">
        <v>4561666</v>
      </c>
      <c r="C480" s="75"/>
      <c r="D480" s="75">
        <v>0</v>
      </c>
      <c r="E480" s="74"/>
      <c r="F480" s="75"/>
      <c r="G480" s="75"/>
      <c r="H480" s="75"/>
      <c r="I480" s="75"/>
    </row>
    <row r="481" spans="1:9" x14ac:dyDescent="0.25">
      <c r="A481" t="s">
        <v>2185</v>
      </c>
      <c r="B481" s="75">
        <v>978664</v>
      </c>
      <c r="C481" s="75">
        <v>648</v>
      </c>
      <c r="D481" s="75">
        <v>563.07870370370404</v>
      </c>
      <c r="E481" s="74">
        <v>0.13826838563795801</v>
      </c>
      <c r="F481" s="75">
        <v>25.234567901234598</v>
      </c>
      <c r="G481" s="75">
        <v>11.7407407407407</v>
      </c>
      <c r="H481" s="75">
        <v>526.10339506172795</v>
      </c>
      <c r="I481" s="75">
        <v>0</v>
      </c>
    </row>
    <row r="482" spans="1:9" x14ac:dyDescent="0.25">
      <c r="A482" t="s">
        <v>2500</v>
      </c>
      <c r="B482" s="75">
        <v>2723548</v>
      </c>
      <c r="C482" s="75">
        <v>386</v>
      </c>
      <c r="D482" s="75">
        <v>500.30829015543998</v>
      </c>
      <c r="E482" s="74">
        <v>0.13360465528236401</v>
      </c>
      <c r="F482" s="75">
        <v>29.834196891191699</v>
      </c>
      <c r="G482" s="75">
        <v>4.92227979274611E-2</v>
      </c>
      <c r="H482" s="75">
        <v>470.42487046632101</v>
      </c>
      <c r="I482" s="75">
        <v>0</v>
      </c>
    </row>
    <row r="483" spans="1:9" x14ac:dyDescent="0.25">
      <c r="A483" t="s">
        <v>2155</v>
      </c>
      <c r="B483" s="75">
        <v>4472997</v>
      </c>
      <c r="C483" s="75">
        <v>214</v>
      </c>
      <c r="D483" s="75">
        <v>354.72429906542101</v>
      </c>
      <c r="E483" s="74">
        <v>0.22345146191720899</v>
      </c>
      <c r="F483" s="75">
        <v>80.808411214953296</v>
      </c>
      <c r="G483" s="75">
        <v>0</v>
      </c>
      <c r="H483" s="75">
        <v>273.91588785046702</v>
      </c>
      <c r="I483" s="75">
        <v>0</v>
      </c>
    </row>
    <row r="484" spans="1:9" x14ac:dyDescent="0.25">
      <c r="A484" t="s">
        <v>2298</v>
      </c>
      <c r="B484" s="75">
        <v>1905372</v>
      </c>
      <c r="C484" s="75">
        <v>518</v>
      </c>
      <c r="D484" s="75">
        <v>532.58301158301197</v>
      </c>
      <c r="E484" s="74">
        <v>0.11706824855145399</v>
      </c>
      <c r="F484" s="75">
        <v>25.550193050193101</v>
      </c>
      <c r="G484" s="75">
        <v>12.465250965251</v>
      </c>
      <c r="H484" s="75">
        <v>494.56756756756801</v>
      </c>
      <c r="I484" s="75">
        <v>0</v>
      </c>
    </row>
    <row r="485" spans="1:9" x14ac:dyDescent="0.25">
      <c r="A485" t="s">
        <v>2554</v>
      </c>
      <c r="B485" s="75">
        <v>2338319</v>
      </c>
      <c r="C485" s="75">
        <v>512</v>
      </c>
      <c r="D485" s="75">
        <v>587.224609375</v>
      </c>
      <c r="E485" s="74">
        <v>0.16541955574473799</v>
      </c>
      <c r="F485" s="75">
        <v>54.349609375</v>
      </c>
      <c r="G485" s="75">
        <v>0.126953125</v>
      </c>
      <c r="H485" s="75">
        <v>532.748046875</v>
      </c>
      <c r="I485" s="75">
        <v>0</v>
      </c>
    </row>
    <row r="486" spans="1:9" x14ac:dyDescent="0.25">
      <c r="A486" t="s">
        <v>2267</v>
      </c>
      <c r="B486" s="75">
        <v>1847158</v>
      </c>
      <c r="C486" s="75">
        <v>451</v>
      </c>
      <c r="D486" s="75">
        <v>433.83592017738403</v>
      </c>
      <c r="E486" s="74">
        <v>0.14421946893444301</v>
      </c>
      <c r="F486" s="75">
        <v>44.423503325942299</v>
      </c>
      <c r="G486" s="75">
        <v>32.527716186252803</v>
      </c>
      <c r="H486" s="75">
        <v>356.88470066518801</v>
      </c>
      <c r="I486" s="75">
        <v>0</v>
      </c>
    </row>
    <row r="487" spans="1:9" x14ac:dyDescent="0.25">
      <c r="A487" t="s">
        <v>2422</v>
      </c>
      <c r="B487" s="75">
        <v>1215460</v>
      </c>
      <c r="C487" s="75">
        <v>172</v>
      </c>
      <c r="D487" s="75">
        <v>629.32558139534899</v>
      </c>
      <c r="E487" s="74">
        <v>0.15877542818277399</v>
      </c>
      <c r="F487" s="75">
        <v>23.616279069767401</v>
      </c>
      <c r="G487" s="75">
        <v>14.703488372093</v>
      </c>
      <c r="H487" s="75">
        <v>591.00581395348797</v>
      </c>
      <c r="I487" s="75">
        <v>0</v>
      </c>
    </row>
    <row r="488" spans="1:9" x14ac:dyDescent="0.25">
      <c r="A488" t="s">
        <v>2249</v>
      </c>
      <c r="B488" s="75">
        <v>2362835</v>
      </c>
      <c r="C488" s="75">
        <v>411</v>
      </c>
      <c r="D488" s="75">
        <v>550.11678832116797</v>
      </c>
      <c r="E488" s="74">
        <v>0.13016966324416701</v>
      </c>
      <c r="F488" s="75">
        <v>19.676399026763999</v>
      </c>
      <c r="G488" s="75">
        <v>1.3503649635036501</v>
      </c>
      <c r="H488" s="75">
        <v>529.09002433089995</v>
      </c>
      <c r="I488" s="75">
        <v>0</v>
      </c>
    </row>
    <row r="489" spans="1:9" x14ac:dyDescent="0.25">
      <c r="A489" t="s">
        <v>2350</v>
      </c>
      <c r="B489" s="75">
        <v>2397185</v>
      </c>
      <c r="C489" s="75">
        <v>540</v>
      </c>
      <c r="D489" s="75">
        <v>576.52777777777806</v>
      </c>
      <c r="E489" s="74">
        <v>0.111190586888881</v>
      </c>
      <c r="F489" s="75">
        <v>29.657407407407401</v>
      </c>
      <c r="G489" s="75">
        <v>4.1296296296296298</v>
      </c>
      <c r="H489" s="75">
        <v>542.74074074074099</v>
      </c>
      <c r="I489" s="75">
        <v>0</v>
      </c>
    </row>
    <row r="490" spans="1:9" x14ac:dyDescent="0.25">
      <c r="A490" t="s">
        <v>2471</v>
      </c>
      <c r="B490" s="75">
        <v>2426278</v>
      </c>
      <c r="C490" s="75">
        <v>262</v>
      </c>
      <c r="D490" s="75">
        <v>614.52671755725203</v>
      </c>
      <c r="E490" s="74">
        <v>0.15425350187905701</v>
      </c>
      <c r="F490" s="75">
        <v>25.6488549618321</v>
      </c>
      <c r="G490" s="75">
        <v>12.450381679389301</v>
      </c>
      <c r="H490" s="75">
        <v>576.42748091603096</v>
      </c>
      <c r="I490" s="75">
        <v>0</v>
      </c>
    </row>
    <row r="491" spans="1:9" x14ac:dyDescent="0.25">
      <c r="A491" t="s">
        <v>2513</v>
      </c>
      <c r="B491" s="75">
        <v>1654971</v>
      </c>
      <c r="C491" s="75">
        <v>133</v>
      </c>
      <c r="D491" s="75">
        <v>705.37593984962405</v>
      </c>
      <c r="E491" s="74">
        <v>0.223093591132594</v>
      </c>
      <c r="F491" s="75">
        <v>134.42105263157899</v>
      </c>
      <c r="G491" s="75">
        <v>41.172932330827102</v>
      </c>
      <c r="H491" s="75">
        <v>529.78195488721803</v>
      </c>
      <c r="I491" s="75">
        <v>0</v>
      </c>
    </row>
    <row r="492" spans="1:9" x14ac:dyDescent="0.25">
      <c r="A492" t="s">
        <v>3153</v>
      </c>
      <c r="B492" s="75">
        <v>4561674</v>
      </c>
      <c r="C492" s="75"/>
      <c r="D492" s="75">
        <v>0</v>
      </c>
      <c r="E492" s="74"/>
      <c r="F492" s="75"/>
      <c r="G492" s="75"/>
      <c r="H492" s="75"/>
      <c r="I492" s="75"/>
    </row>
    <row r="493" spans="1:9" x14ac:dyDescent="0.25">
      <c r="A493" t="s">
        <v>2213</v>
      </c>
      <c r="B493" s="75">
        <v>3851498</v>
      </c>
      <c r="C493" s="75">
        <v>935</v>
      </c>
      <c r="D493" s="75">
        <v>404.91122994652397</v>
      </c>
      <c r="E493" s="74">
        <v>0.105135435280354</v>
      </c>
      <c r="F493" s="75">
        <v>21.566844919786099</v>
      </c>
      <c r="G493" s="75">
        <v>4.2780748663101597E-3</v>
      </c>
      <c r="H493" s="75">
        <v>383.34010695187197</v>
      </c>
      <c r="I493" s="75">
        <v>0</v>
      </c>
    </row>
    <row r="494" spans="1:9" x14ac:dyDescent="0.25">
      <c r="A494" t="s">
        <v>2303</v>
      </c>
      <c r="B494" s="75">
        <v>3525524</v>
      </c>
      <c r="C494" s="75">
        <v>366</v>
      </c>
      <c r="D494" s="75">
        <v>628.00819672131104</v>
      </c>
      <c r="E494" s="74">
        <v>0.104349477682811</v>
      </c>
      <c r="F494" s="75">
        <v>27.327868852459002</v>
      </c>
      <c r="G494" s="75">
        <v>0.13934426229508201</v>
      </c>
      <c r="H494" s="75">
        <v>600.54098360655701</v>
      </c>
      <c r="I494" s="75">
        <v>0</v>
      </c>
    </row>
    <row r="495" spans="1:9" x14ac:dyDescent="0.25">
      <c r="A495" t="s">
        <v>2389</v>
      </c>
      <c r="B495" s="75">
        <v>3118389</v>
      </c>
      <c r="C495" s="75">
        <v>498</v>
      </c>
      <c r="D495" s="75">
        <v>455.21084337349401</v>
      </c>
      <c r="E495" s="74">
        <v>0.132539162809863</v>
      </c>
      <c r="F495" s="75">
        <v>23.9578313253012</v>
      </c>
      <c r="G495" s="75">
        <v>0.118473895582329</v>
      </c>
      <c r="H495" s="75">
        <v>431.13453815260999</v>
      </c>
      <c r="I495" s="75">
        <v>0</v>
      </c>
    </row>
    <row r="496" spans="1:9" x14ac:dyDescent="0.25">
      <c r="A496" t="s">
        <v>2188</v>
      </c>
      <c r="B496" s="75">
        <v>2557041</v>
      </c>
      <c r="C496" s="75">
        <v>379</v>
      </c>
      <c r="D496" s="75">
        <v>606.19525065963103</v>
      </c>
      <c r="E496" s="74">
        <v>0.170286638226611</v>
      </c>
      <c r="F496" s="75">
        <v>42.712401055409003</v>
      </c>
      <c r="G496" s="75">
        <v>118.672823218997</v>
      </c>
      <c r="H496" s="75">
        <v>444.81002638522398</v>
      </c>
      <c r="I496" s="75">
        <v>0</v>
      </c>
    </row>
    <row r="497" spans="1:9" x14ac:dyDescent="0.25">
      <c r="A497" t="s">
        <v>2507</v>
      </c>
      <c r="B497" s="75">
        <v>3118405</v>
      </c>
      <c r="C497" s="75">
        <v>413</v>
      </c>
      <c r="D497" s="75">
        <v>626.87651331719098</v>
      </c>
      <c r="E497" s="74">
        <v>0.13137384104417499</v>
      </c>
      <c r="F497" s="75">
        <v>27.208232445520601</v>
      </c>
      <c r="G497" s="75">
        <v>38.6077481840194</v>
      </c>
      <c r="H497" s="75">
        <v>561.06053268765095</v>
      </c>
      <c r="I497" s="75">
        <v>0</v>
      </c>
    </row>
    <row r="498" spans="1:9" x14ac:dyDescent="0.25">
      <c r="A498" t="s">
        <v>2399</v>
      </c>
      <c r="B498" s="75">
        <v>3523464</v>
      </c>
      <c r="C498" s="75">
        <v>442</v>
      </c>
      <c r="D498" s="75">
        <v>509.07692307692298</v>
      </c>
      <c r="E498" s="74">
        <v>0.47052395047041801</v>
      </c>
      <c r="F498" s="75">
        <v>18.1809954751131</v>
      </c>
      <c r="G498" s="75">
        <v>2.7194570135746599</v>
      </c>
      <c r="H498" s="75">
        <v>488.17647058823502</v>
      </c>
      <c r="I498" s="75">
        <v>0</v>
      </c>
    </row>
    <row r="499" spans="1:9" x14ac:dyDescent="0.25">
      <c r="A499" t="s">
        <v>3154</v>
      </c>
      <c r="B499" s="75">
        <v>2650579</v>
      </c>
      <c r="C499" s="75"/>
      <c r="D499" s="75">
        <v>0</v>
      </c>
      <c r="E499" s="74"/>
      <c r="F499" s="75"/>
      <c r="G499" s="75"/>
      <c r="H499" s="75"/>
      <c r="I499" s="75"/>
    </row>
    <row r="500" spans="1:9" x14ac:dyDescent="0.25">
      <c r="A500" t="s">
        <v>2489</v>
      </c>
      <c r="B500" s="75">
        <v>1453717</v>
      </c>
      <c r="C500" s="75">
        <v>456</v>
      </c>
      <c r="D500" s="75">
        <v>544.42324561403495</v>
      </c>
      <c r="E500" s="74">
        <v>0.153494503123493</v>
      </c>
      <c r="F500" s="75">
        <v>32.809210526315802</v>
      </c>
      <c r="G500" s="75">
        <v>14.0109649122807</v>
      </c>
      <c r="H500" s="75">
        <v>497.60307017543897</v>
      </c>
      <c r="I500" s="75">
        <v>0</v>
      </c>
    </row>
    <row r="501" spans="1:9" x14ac:dyDescent="0.25">
      <c r="A501" t="s">
        <v>3155</v>
      </c>
      <c r="B501" s="75">
        <v>1192544</v>
      </c>
      <c r="C501" s="75"/>
      <c r="D501" s="75">
        <v>0</v>
      </c>
      <c r="E501" s="74"/>
      <c r="F501" s="75"/>
      <c r="G501" s="75"/>
      <c r="H501" s="75"/>
      <c r="I501" s="75"/>
    </row>
    <row r="502" spans="1:9" x14ac:dyDescent="0.25">
      <c r="A502" t="s">
        <v>2325</v>
      </c>
      <c r="B502" s="75">
        <v>3525944</v>
      </c>
      <c r="C502" s="75">
        <v>358</v>
      </c>
      <c r="D502" s="75">
        <v>511.80726256983201</v>
      </c>
      <c r="E502" s="74">
        <v>0.23141771103834999</v>
      </c>
      <c r="F502" s="75">
        <v>16.916201117318401</v>
      </c>
      <c r="G502" s="75">
        <v>141.662011173184</v>
      </c>
      <c r="H502" s="75">
        <v>353.22905027933001</v>
      </c>
      <c r="I502" s="75">
        <v>0</v>
      </c>
    </row>
    <row r="503" spans="1:9" x14ac:dyDescent="0.25">
      <c r="A503" t="s">
        <v>2192</v>
      </c>
      <c r="B503" s="75">
        <v>3419090</v>
      </c>
      <c r="C503" s="75">
        <v>581</v>
      </c>
      <c r="D503" s="75">
        <v>547.76936316695401</v>
      </c>
      <c r="E503" s="74">
        <v>9.6808919859084394E-2</v>
      </c>
      <c r="F503" s="75">
        <v>13.440619621342501</v>
      </c>
      <c r="G503" s="75">
        <v>7.2289156626505993E-2</v>
      </c>
      <c r="H503" s="75">
        <v>534.25645438898403</v>
      </c>
      <c r="I503" s="75">
        <v>0</v>
      </c>
    </row>
    <row r="504" spans="1:9" x14ac:dyDescent="0.25">
      <c r="A504" t="s">
        <v>2373</v>
      </c>
      <c r="B504" s="75">
        <v>4471979</v>
      </c>
      <c r="C504" s="75">
        <v>490</v>
      </c>
      <c r="D504" s="75">
        <v>688.56938775510196</v>
      </c>
      <c r="E504" s="74">
        <v>0.11902555796686499</v>
      </c>
      <c r="F504" s="75">
        <v>19.865306122448999</v>
      </c>
      <c r="G504" s="75">
        <v>2.62244897959184</v>
      </c>
      <c r="H504" s="75">
        <v>666.08163265306098</v>
      </c>
      <c r="I504" s="75">
        <v>0</v>
      </c>
    </row>
    <row r="505" spans="1:9" x14ac:dyDescent="0.25">
      <c r="A505" t="s">
        <v>2584</v>
      </c>
      <c r="B505" s="75">
        <v>2738560</v>
      </c>
      <c r="C505" s="75">
        <v>145</v>
      </c>
      <c r="D505" s="75">
        <v>746.51034482758598</v>
      </c>
      <c r="E505" s="74">
        <v>0.171651359732824</v>
      </c>
      <c r="F505" s="75">
        <v>51.2206896551724</v>
      </c>
      <c r="G505" s="75">
        <v>15.579310344827601</v>
      </c>
      <c r="H505" s="75">
        <v>679.71034482758603</v>
      </c>
      <c r="I505" s="75">
        <v>0</v>
      </c>
    </row>
    <row r="506" spans="1:9" x14ac:dyDescent="0.25">
      <c r="A506" t="s">
        <v>2481</v>
      </c>
      <c r="B506" s="75">
        <v>2426251</v>
      </c>
      <c r="C506" s="75">
        <v>486</v>
      </c>
      <c r="D506" s="75">
        <v>563.66666666666697</v>
      </c>
      <c r="E506" s="74">
        <v>0.132701657372746</v>
      </c>
      <c r="F506" s="75">
        <v>25.4135802469136</v>
      </c>
      <c r="G506" s="75">
        <v>1.3580246913580201</v>
      </c>
      <c r="H506" s="75">
        <v>536.89506172839504</v>
      </c>
      <c r="I506" s="75">
        <v>0</v>
      </c>
    </row>
    <row r="507" spans="1:9" x14ac:dyDescent="0.25">
      <c r="A507" t="s">
        <v>2221</v>
      </c>
      <c r="B507" s="75">
        <v>1430472</v>
      </c>
      <c r="C507" s="75">
        <v>558</v>
      </c>
      <c r="D507" s="75">
        <v>498.89784946236603</v>
      </c>
      <c r="E507" s="74">
        <v>0.159767471384159</v>
      </c>
      <c r="F507" s="75">
        <v>19.569892473118301</v>
      </c>
      <c r="G507" s="75">
        <v>1.16845878136201</v>
      </c>
      <c r="H507" s="75">
        <v>478.15949820788501</v>
      </c>
      <c r="I507" s="75">
        <v>0</v>
      </c>
    </row>
    <row r="508" spans="1:9" x14ac:dyDescent="0.25">
      <c r="A508" t="s">
        <v>2555</v>
      </c>
      <c r="B508" s="75">
        <v>1453666</v>
      </c>
      <c r="C508" s="75">
        <v>80</v>
      </c>
      <c r="D508" s="75">
        <v>712.25</v>
      </c>
      <c r="E508" s="74">
        <v>0.11349376416359599</v>
      </c>
      <c r="F508" s="75">
        <v>35.075000000000003</v>
      </c>
      <c r="G508" s="75">
        <v>26.087499999999999</v>
      </c>
      <c r="H508" s="75">
        <v>651.08749999999998</v>
      </c>
      <c r="I508" s="75">
        <v>0</v>
      </c>
    </row>
    <row r="509" spans="1:9" x14ac:dyDescent="0.25">
      <c r="A509" t="s">
        <v>2458</v>
      </c>
      <c r="B509" s="75">
        <v>3852995</v>
      </c>
      <c r="C509" s="75">
        <v>467</v>
      </c>
      <c r="D509" s="75">
        <v>520.51391862954995</v>
      </c>
      <c r="E509" s="74">
        <v>0.103362039925597</v>
      </c>
      <c r="F509" s="75">
        <v>17.5267665952891</v>
      </c>
      <c r="G509" s="75">
        <v>0.809421841541756</v>
      </c>
      <c r="H509" s="75">
        <v>502.17773019271903</v>
      </c>
      <c r="I509" s="75">
        <v>0</v>
      </c>
    </row>
    <row r="510" spans="1:9" x14ac:dyDescent="0.25">
      <c r="A510" t="s">
        <v>2459</v>
      </c>
      <c r="B510" s="75">
        <v>2389463</v>
      </c>
      <c r="C510" s="75">
        <v>278</v>
      </c>
      <c r="D510" s="75">
        <v>571.45323741007201</v>
      </c>
      <c r="E510" s="74">
        <v>0.14302972373783601</v>
      </c>
      <c r="F510" s="75">
        <v>23.010791366906499</v>
      </c>
      <c r="G510" s="75">
        <v>0.47122302158273399</v>
      </c>
      <c r="H510" s="75">
        <v>547.971223021583</v>
      </c>
      <c r="I510" s="75">
        <v>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1"/>
  <sheetViews>
    <sheetView topLeftCell="A265" workbookViewId="0">
      <selection activeCell="H12" sqref="H11:H12"/>
    </sheetView>
  </sheetViews>
  <sheetFormatPr baseColWidth="10" defaultRowHeight="15" x14ac:dyDescent="0.25"/>
  <sheetData>
    <row r="1" spans="1:21" x14ac:dyDescent="0.25">
      <c r="A1" t="s">
        <v>32</v>
      </c>
      <c r="B1" t="s">
        <v>2142</v>
      </c>
      <c r="C1" t="s">
        <v>3157</v>
      </c>
      <c r="D1" t="s">
        <v>3158</v>
      </c>
      <c r="E1" t="s">
        <v>3159</v>
      </c>
      <c r="F1" t="s">
        <v>3160</v>
      </c>
      <c r="G1" t="s">
        <v>3161</v>
      </c>
      <c r="I1" t="s">
        <v>3156</v>
      </c>
      <c r="J1" t="s">
        <v>3157</v>
      </c>
      <c r="K1" t="s">
        <v>3158</v>
      </c>
      <c r="L1" t="s">
        <v>3159</v>
      </c>
      <c r="M1" t="s">
        <v>3160</v>
      </c>
      <c r="N1" t="s">
        <v>3161</v>
      </c>
      <c r="P1" t="s">
        <v>121</v>
      </c>
      <c r="Q1" t="s">
        <v>3157</v>
      </c>
      <c r="R1" t="s">
        <v>3158</v>
      </c>
      <c r="S1" t="s">
        <v>3159</v>
      </c>
      <c r="T1" t="s">
        <v>3160</v>
      </c>
      <c r="U1" t="s">
        <v>3161</v>
      </c>
    </row>
    <row r="2" spans="1:21" x14ac:dyDescent="0.25">
      <c r="A2" t="s">
        <v>2450</v>
      </c>
      <c r="B2" s="75">
        <v>2715890</v>
      </c>
      <c r="C2" s="75">
        <v>445</v>
      </c>
      <c r="D2" s="75">
        <v>0.5</v>
      </c>
      <c r="E2" s="74">
        <v>1.12359550561798E-3</v>
      </c>
      <c r="F2" s="75">
        <v>0.5</v>
      </c>
      <c r="G2" s="74">
        <v>1.12359550561798E-3</v>
      </c>
      <c r="I2" t="s">
        <v>1969</v>
      </c>
      <c r="J2" s="75">
        <v>57863</v>
      </c>
      <c r="K2" s="75">
        <v>3113</v>
      </c>
      <c r="L2" s="74">
        <v>5.3799491903288803E-2</v>
      </c>
      <c r="M2" s="75">
        <v>2391.5</v>
      </c>
      <c r="N2" s="74">
        <v>4.13303838376856E-2</v>
      </c>
      <c r="P2" t="s">
        <v>1110</v>
      </c>
      <c r="Q2" s="75">
        <v>9580</v>
      </c>
      <c r="R2" s="75">
        <v>332</v>
      </c>
      <c r="S2" s="74">
        <v>3.4655532359081399E-2</v>
      </c>
      <c r="T2" s="75">
        <v>273</v>
      </c>
      <c r="U2" s="74">
        <v>2.8496868475991699E-2</v>
      </c>
    </row>
    <row r="3" spans="1:21" x14ac:dyDescent="0.25">
      <c r="A3" t="s">
        <v>2205</v>
      </c>
      <c r="B3" s="75">
        <v>4473129</v>
      </c>
      <c r="C3" s="75">
        <v>558</v>
      </c>
      <c r="D3" s="75">
        <v>1</v>
      </c>
      <c r="E3" s="74">
        <v>1.7921146953405001E-3</v>
      </c>
      <c r="F3" s="75">
        <v>1</v>
      </c>
      <c r="G3" s="74">
        <v>1.7921146953405001E-3</v>
      </c>
      <c r="I3" t="s">
        <v>1971</v>
      </c>
      <c r="J3" s="75">
        <v>51470</v>
      </c>
      <c r="K3" s="75">
        <v>2058</v>
      </c>
      <c r="L3" s="74">
        <v>3.9984456965222501E-2</v>
      </c>
      <c r="M3" s="75">
        <v>1600</v>
      </c>
      <c r="N3" s="74">
        <v>3.10860695550806E-2</v>
      </c>
      <c r="P3" t="s">
        <v>2638</v>
      </c>
      <c r="Q3" s="75">
        <v>7566</v>
      </c>
      <c r="R3" s="75">
        <v>173.5</v>
      </c>
      <c r="S3" s="74">
        <v>2.29315358181338E-2</v>
      </c>
      <c r="T3" s="75">
        <v>153.5</v>
      </c>
      <c r="U3" s="74">
        <v>2.0288131112873399E-2</v>
      </c>
    </row>
    <row r="4" spans="1:21" x14ac:dyDescent="0.25">
      <c r="A4" t="s">
        <v>2224</v>
      </c>
      <c r="B4" s="75">
        <v>4472994</v>
      </c>
      <c r="C4" s="75">
        <v>504</v>
      </c>
      <c r="D4" s="75">
        <v>1</v>
      </c>
      <c r="E4" s="74">
        <v>1.9841269841269801E-3</v>
      </c>
      <c r="F4" s="75">
        <v>1</v>
      </c>
      <c r="G4" s="74">
        <v>1.9841269841269801E-3</v>
      </c>
      <c r="I4" t="s">
        <v>1973</v>
      </c>
      <c r="J4" s="75">
        <v>55982</v>
      </c>
      <c r="K4" s="75">
        <v>1929</v>
      </c>
      <c r="L4" s="74">
        <v>3.4457504197777898E-2</v>
      </c>
      <c r="M4" s="75">
        <v>1397.5</v>
      </c>
      <c r="N4" s="74">
        <v>2.4963381086777901E-2</v>
      </c>
      <c r="P4" t="s">
        <v>1307</v>
      </c>
      <c r="Q4" s="75">
        <v>5593</v>
      </c>
      <c r="R4" s="75">
        <v>159</v>
      </c>
      <c r="S4" s="74">
        <v>2.8428392633649199E-2</v>
      </c>
      <c r="T4" s="75">
        <v>135</v>
      </c>
      <c r="U4" s="74">
        <v>2.4137314500268198E-2</v>
      </c>
    </row>
    <row r="5" spans="1:21" x14ac:dyDescent="0.25">
      <c r="A5" t="s">
        <v>2289</v>
      </c>
      <c r="B5" s="75">
        <v>3290803</v>
      </c>
      <c r="C5" s="75">
        <v>457</v>
      </c>
      <c r="D5" s="75">
        <v>1</v>
      </c>
      <c r="E5" s="74">
        <v>2.1881838074398201E-3</v>
      </c>
      <c r="F5" s="75">
        <v>1</v>
      </c>
      <c r="G5" s="74">
        <v>2.1881838074398201E-3</v>
      </c>
      <c r="I5" t="s">
        <v>1965</v>
      </c>
      <c r="J5" s="75">
        <v>23376</v>
      </c>
      <c r="K5" s="75">
        <v>878</v>
      </c>
      <c r="L5" s="74">
        <v>3.75598904859685E-2</v>
      </c>
      <c r="M5" s="75">
        <v>672</v>
      </c>
      <c r="N5" s="74">
        <v>2.8747433264887101E-2</v>
      </c>
      <c r="P5" t="s">
        <v>1030</v>
      </c>
      <c r="Q5" s="75">
        <v>6828</v>
      </c>
      <c r="R5" s="75">
        <v>215.5</v>
      </c>
      <c r="S5" s="74">
        <v>3.1561218512009402E-2</v>
      </c>
      <c r="T5" s="75">
        <v>147</v>
      </c>
      <c r="U5" s="74">
        <v>2.1528998242530802E-2</v>
      </c>
    </row>
    <row r="6" spans="1:21" x14ac:dyDescent="0.25">
      <c r="A6" t="s">
        <v>2187</v>
      </c>
      <c r="B6" s="75">
        <v>908758</v>
      </c>
      <c r="C6" s="75">
        <v>758</v>
      </c>
      <c r="D6" s="75">
        <v>2.5</v>
      </c>
      <c r="E6" s="74">
        <v>3.2981530343007899E-3</v>
      </c>
      <c r="F6" s="75">
        <v>2.5</v>
      </c>
      <c r="G6" s="74">
        <v>3.2981530343007899E-3</v>
      </c>
      <c r="P6" t="s">
        <v>1059</v>
      </c>
      <c r="Q6" s="75">
        <v>7560</v>
      </c>
      <c r="R6" s="75">
        <v>274.5</v>
      </c>
      <c r="S6" s="74">
        <v>3.6309523809523798E-2</v>
      </c>
      <c r="T6" s="75">
        <v>197</v>
      </c>
      <c r="U6" s="74">
        <v>2.60582010582011E-2</v>
      </c>
    </row>
    <row r="7" spans="1:21" x14ac:dyDescent="0.25">
      <c r="A7" t="s">
        <v>2206</v>
      </c>
      <c r="B7" s="75">
        <v>706438</v>
      </c>
      <c r="C7" s="75">
        <v>741</v>
      </c>
      <c r="D7" s="75">
        <v>2.5</v>
      </c>
      <c r="E7" s="74">
        <v>3.3738191632928499E-3</v>
      </c>
      <c r="F7" s="75">
        <v>2.5</v>
      </c>
      <c r="G7" s="74">
        <v>3.3738191632928499E-3</v>
      </c>
      <c r="P7" t="s">
        <v>1088</v>
      </c>
      <c r="Q7" s="75">
        <v>6174</v>
      </c>
      <c r="R7" s="75">
        <v>425</v>
      </c>
      <c r="S7" s="74">
        <v>6.8837058632976997E-2</v>
      </c>
      <c r="T7" s="75">
        <v>318.5</v>
      </c>
      <c r="U7" s="74">
        <v>5.1587301587301598E-2</v>
      </c>
    </row>
    <row r="8" spans="1:21" x14ac:dyDescent="0.25">
      <c r="A8" t="s">
        <v>2259</v>
      </c>
      <c r="B8" s="75">
        <v>2715651</v>
      </c>
      <c r="C8" s="75">
        <v>574</v>
      </c>
      <c r="D8" s="75">
        <v>2</v>
      </c>
      <c r="E8" s="74">
        <v>3.4843205574912901E-3</v>
      </c>
      <c r="F8" s="75">
        <v>2</v>
      </c>
      <c r="G8" s="74">
        <v>3.4843205574912901E-3</v>
      </c>
      <c r="P8" t="s">
        <v>1085</v>
      </c>
      <c r="Q8" s="75">
        <v>8169</v>
      </c>
      <c r="R8" s="75">
        <v>478.5</v>
      </c>
      <c r="S8" s="74">
        <v>5.85751009915534E-2</v>
      </c>
      <c r="T8" s="75">
        <v>376</v>
      </c>
      <c r="U8" s="74">
        <v>4.6027665564940597E-2</v>
      </c>
    </row>
    <row r="9" spans="1:21" x14ac:dyDescent="0.25">
      <c r="A9" t="s">
        <v>2531</v>
      </c>
      <c r="B9" s="75">
        <v>471287</v>
      </c>
      <c r="C9" s="75">
        <v>271</v>
      </c>
      <c r="D9" s="75">
        <v>1</v>
      </c>
      <c r="E9" s="74">
        <v>3.6900369003690001E-3</v>
      </c>
      <c r="F9" s="75">
        <v>1</v>
      </c>
      <c r="G9" s="74">
        <v>3.6900369003690001E-3</v>
      </c>
    </row>
    <row r="10" spans="1:21" x14ac:dyDescent="0.25">
      <c r="A10" t="s">
        <v>2486</v>
      </c>
      <c r="B10" s="75">
        <v>3903632</v>
      </c>
      <c r="C10" s="75">
        <v>131</v>
      </c>
      <c r="D10" s="75">
        <v>0.5</v>
      </c>
      <c r="E10" s="74">
        <v>3.81679389312977E-3</v>
      </c>
      <c r="F10" s="75">
        <v>0.5</v>
      </c>
      <c r="G10" s="74">
        <v>3.81679389312977E-3</v>
      </c>
    </row>
    <row r="11" spans="1:21" x14ac:dyDescent="0.25">
      <c r="A11" t="s">
        <v>2216</v>
      </c>
      <c r="B11" s="75">
        <v>2715908</v>
      </c>
      <c r="C11" s="75">
        <v>517</v>
      </c>
      <c r="D11" s="75">
        <v>2</v>
      </c>
      <c r="E11" s="74">
        <v>3.8684719535783401E-3</v>
      </c>
      <c r="F11" s="75">
        <v>2</v>
      </c>
      <c r="G11" s="74">
        <v>3.8684719535783401E-3</v>
      </c>
    </row>
    <row r="12" spans="1:21" x14ac:dyDescent="0.25">
      <c r="A12" t="s">
        <v>2325</v>
      </c>
      <c r="B12" s="75">
        <v>3525944</v>
      </c>
      <c r="C12" s="75">
        <v>358</v>
      </c>
      <c r="D12" s="75">
        <v>1.5</v>
      </c>
      <c r="E12" s="74">
        <v>4.1899441340782096E-3</v>
      </c>
      <c r="F12" s="75">
        <v>1.5</v>
      </c>
      <c r="G12" s="74">
        <v>4.1899441340782096E-3</v>
      </c>
    </row>
    <row r="13" spans="1:21" x14ac:dyDescent="0.25">
      <c r="A13" t="s">
        <v>2385</v>
      </c>
      <c r="B13" s="75">
        <v>2718919</v>
      </c>
      <c r="C13" s="75">
        <v>463</v>
      </c>
      <c r="D13" s="75">
        <v>2</v>
      </c>
      <c r="E13" s="74">
        <v>4.3196544276457903E-3</v>
      </c>
      <c r="F13" s="75">
        <v>2</v>
      </c>
      <c r="G13" s="74">
        <v>4.3196544276457903E-3</v>
      </c>
    </row>
    <row r="14" spans="1:21" x14ac:dyDescent="0.25">
      <c r="A14" t="s">
        <v>2482</v>
      </c>
      <c r="B14" s="75">
        <v>3523511</v>
      </c>
      <c r="C14" s="75">
        <v>441</v>
      </c>
      <c r="D14" s="75">
        <v>2</v>
      </c>
      <c r="E14" s="74">
        <v>4.5351473922902504E-3</v>
      </c>
      <c r="F14" s="75">
        <v>2</v>
      </c>
      <c r="G14" s="74">
        <v>4.5351473922902504E-3</v>
      </c>
    </row>
    <row r="15" spans="1:21" x14ac:dyDescent="0.25">
      <c r="A15" t="s">
        <v>2481</v>
      </c>
      <c r="B15" s="75">
        <v>2426251</v>
      </c>
      <c r="C15" s="75">
        <v>486</v>
      </c>
      <c r="D15" s="75">
        <v>2.5</v>
      </c>
      <c r="E15" s="74">
        <v>5.1440329218106996E-3</v>
      </c>
      <c r="F15" s="75">
        <v>2.5</v>
      </c>
      <c r="G15" s="74">
        <v>5.1440329218106996E-3</v>
      </c>
    </row>
    <row r="16" spans="1:21" x14ac:dyDescent="0.25">
      <c r="A16" t="s">
        <v>2274</v>
      </c>
      <c r="B16" s="75">
        <v>595898</v>
      </c>
      <c r="C16" s="75">
        <v>386</v>
      </c>
      <c r="D16" s="75">
        <v>2</v>
      </c>
      <c r="E16" s="74">
        <v>5.1813471502590702E-3</v>
      </c>
      <c r="F16" s="75">
        <v>2</v>
      </c>
      <c r="G16" s="74">
        <v>5.1813471502590702E-3</v>
      </c>
    </row>
    <row r="17" spans="1:7" x14ac:dyDescent="0.25">
      <c r="A17" t="s">
        <v>2188</v>
      </c>
      <c r="B17" s="75">
        <v>2557041</v>
      </c>
      <c r="C17" s="75">
        <v>379</v>
      </c>
      <c r="D17" s="75">
        <v>2</v>
      </c>
      <c r="E17" s="74">
        <v>5.2770448548812698E-3</v>
      </c>
      <c r="F17" s="75">
        <v>2</v>
      </c>
      <c r="G17" s="74">
        <v>5.2770448548812698E-3</v>
      </c>
    </row>
    <row r="18" spans="1:7" x14ac:dyDescent="0.25">
      <c r="A18" t="s">
        <v>2203</v>
      </c>
      <c r="B18" s="75">
        <v>4476079</v>
      </c>
      <c r="C18" s="75">
        <v>744</v>
      </c>
      <c r="D18" s="75">
        <v>4</v>
      </c>
      <c r="E18" s="74">
        <v>5.3763440860215101E-3</v>
      </c>
      <c r="F18" s="75">
        <v>4</v>
      </c>
      <c r="G18" s="74">
        <v>5.3763440860215101E-3</v>
      </c>
    </row>
    <row r="19" spans="1:7" x14ac:dyDescent="0.25">
      <c r="A19" t="s">
        <v>2257</v>
      </c>
      <c r="B19" s="75">
        <v>4101068</v>
      </c>
      <c r="C19" s="75">
        <v>648</v>
      </c>
      <c r="D19" s="75">
        <v>3.5</v>
      </c>
      <c r="E19" s="74">
        <v>5.4012345679012299E-3</v>
      </c>
      <c r="F19" s="75">
        <v>1</v>
      </c>
      <c r="G19" s="74">
        <v>1.54320987654321E-3</v>
      </c>
    </row>
    <row r="20" spans="1:7" x14ac:dyDescent="0.25">
      <c r="A20" t="s">
        <v>2255</v>
      </c>
      <c r="B20" s="75">
        <v>2802533</v>
      </c>
      <c r="C20" s="75">
        <v>798</v>
      </c>
      <c r="D20" s="75">
        <v>4.5</v>
      </c>
      <c r="E20" s="74">
        <v>5.6390977443609002E-3</v>
      </c>
      <c r="F20" s="75">
        <v>2</v>
      </c>
      <c r="G20" s="74">
        <v>2.5062656641604E-3</v>
      </c>
    </row>
    <row r="21" spans="1:7" x14ac:dyDescent="0.25">
      <c r="A21" t="s">
        <v>2376</v>
      </c>
      <c r="B21" s="75">
        <v>3525914</v>
      </c>
      <c r="C21" s="75">
        <v>422</v>
      </c>
      <c r="D21" s="75">
        <v>2.5</v>
      </c>
      <c r="E21" s="74">
        <v>5.9241706161137402E-3</v>
      </c>
      <c r="F21" s="75">
        <v>2.5</v>
      </c>
      <c r="G21" s="74">
        <v>5.9241706161137402E-3</v>
      </c>
    </row>
    <row r="22" spans="1:7" x14ac:dyDescent="0.25">
      <c r="A22" t="s">
        <v>2202</v>
      </c>
      <c r="B22" s="75">
        <v>4035958</v>
      </c>
      <c r="C22" s="75">
        <v>843</v>
      </c>
      <c r="D22" s="75">
        <v>5</v>
      </c>
      <c r="E22" s="74">
        <v>5.9311981020166099E-3</v>
      </c>
      <c r="F22" s="75">
        <v>2.5</v>
      </c>
      <c r="G22" s="74">
        <v>2.9655990510083002E-3</v>
      </c>
    </row>
    <row r="23" spans="1:7" x14ac:dyDescent="0.25">
      <c r="A23" t="s">
        <v>2168</v>
      </c>
      <c r="B23" s="75">
        <v>2718878</v>
      </c>
      <c r="C23" s="75">
        <v>578</v>
      </c>
      <c r="D23" s="75">
        <v>3.5</v>
      </c>
      <c r="E23" s="74">
        <v>6.0553633217993097E-3</v>
      </c>
      <c r="F23" s="75">
        <v>1</v>
      </c>
      <c r="G23" s="74">
        <v>1.7301038062283701E-3</v>
      </c>
    </row>
    <row r="24" spans="1:7" x14ac:dyDescent="0.25">
      <c r="A24" t="s">
        <v>2184</v>
      </c>
      <c r="B24" s="75">
        <v>4475985</v>
      </c>
      <c r="C24" s="75">
        <v>564</v>
      </c>
      <c r="D24" s="75">
        <v>3.5</v>
      </c>
      <c r="E24" s="74">
        <v>6.2056737588652502E-3</v>
      </c>
      <c r="F24" s="75">
        <v>3.5</v>
      </c>
      <c r="G24" s="74">
        <v>6.2056737588652502E-3</v>
      </c>
    </row>
    <row r="25" spans="1:7" x14ac:dyDescent="0.25">
      <c r="A25" t="s">
        <v>2240</v>
      </c>
      <c r="B25" s="75">
        <v>3120398</v>
      </c>
      <c r="C25" s="75">
        <v>380</v>
      </c>
      <c r="D25" s="75">
        <v>2.5</v>
      </c>
      <c r="E25" s="74">
        <v>6.5789473684210497E-3</v>
      </c>
      <c r="F25" s="75">
        <v>0</v>
      </c>
      <c r="G25" s="74"/>
    </row>
    <row r="26" spans="1:7" x14ac:dyDescent="0.25">
      <c r="A26" t="s">
        <v>2351</v>
      </c>
      <c r="B26" s="75">
        <v>2389924</v>
      </c>
      <c r="C26" s="75">
        <v>303</v>
      </c>
      <c r="D26" s="75">
        <v>2</v>
      </c>
      <c r="E26" s="74">
        <v>6.6006600660065999E-3</v>
      </c>
      <c r="F26" s="75">
        <v>2</v>
      </c>
      <c r="G26" s="74">
        <v>6.6006600660065999E-3</v>
      </c>
    </row>
    <row r="27" spans="1:7" x14ac:dyDescent="0.25">
      <c r="A27" t="s">
        <v>2439</v>
      </c>
      <c r="B27" s="75">
        <v>2715891</v>
      </c>
      <c r="C27" s="75">
        <v>748</v>
      </c>
      <c r="D27" s="75">
        <v>5</v>
      </c>
      <c r="E27" s="74">
        <v>6.6844919786096298E-3</v>
      </c>
      <c r="F27" s="75">
        <v>5</v>
      </c>
      <c r="G27" s="74">
        <v>6.6844919786096298E-3</v>
      </c>
    </row>
    <row r="28" spans="1:7" x14ac:dyDescent="0.25">
      <c r="A28" t="s">
        <v>2379</v>
      </c>
      <c r="B28" s="75">
        <v>2715475</v>
      </c>
      <c r="C28" s="75">
        <v>364</v>
      </c>
      <c r="D28" s="75">
        <v>2.5</v>
      </c>
      <c r="E28" s="74">
        <v>6.8681318681318698E-3</v>
      </c>
      <c r="F28" s="75">
        <v>2.5</v>
      </c>
      <c r="G28" s="74">
        <v>6.8681318681318698E-3</v>
      </c>
    </row>
    <row r="29" spans="1:7" x14ac:dyDescent="0.25">
      <c r="A29" t="s">
        <v>2339</v>
      </c>
      <c r="B29" s="75">
        <v>4472922</v>
      </c>
      <c r="C29" s="75">
        <v>494</v>
      </c>
      <c r="D29" s="75">
        <v>3.5</v>
      </c>
      <c r="E29" s="74">
        <v>7.0850202429149798E-3</v>
      </c>
      <c r="F29" s="75">
        <v>3.5</v>
      </c>
      <c r="G29" s="74">
        <v>7.0850202429149798E-3</v>
      </c>
    </row>
    <row r="30" spans="1:7" x14ac:dyDescent="0.25">
      <c r="A30" t="s">
        <v>2262</v>
      </c>
      <c r="B30" s="75">
        <v>4101054</v>
      </c>
      <c r="C30" s="75">
        <v>346</v>
      </c>
      <c r="D30" s="75">
        <v>2.5</v>
      </c>
      <c r="E30" s="74">
        <v>7.2254335260115597E-3</v>
      </c>
      <c r="F30" s="75">
        <v>2.5</v>
      </c>
      <c r="G30" s="74">
        <v>7.2254335260115597E-3</v>
      </c>
    </row>
    <row r="31" spans="1:7" x14ac:dyDescent="0.25">
      <c r="A31" t="s">
        <v>2238</v>
      </c>
      <c r="B31" s="75">
        <v>2811291</v>
      </c>
      <c r="C31" s="75">
        <v>1012</v>
      </c>
      <c r="D31" s="75">
        <v>7.5</v>
      </c>
      <c r="E31" s="74">
        <v>7.4110671936758899E-3</v>
      </c>
      <c r="F31" s="75">
        <v>5</v>
      </c>
      <c r="G31" s="74">
        <v>4.9407114624505904E-3</v>
      </c>
    </row>
    <row r="32" spans="1:7" x14ac:dyDescent="0.25">
      <c r="A32" t="s">
        <v>2368</v>
      </c>
      <c r="B32" s="75">
        <v>3132153</v>
      </c>
      <c r="C32" s="75">
        <v>671</v>
      </c>
      <c r="D32" s="75">
        <v>5</v>
      </c>
      <c r="E32" s="74">
        <v>7.4515648286140098E-3</v>
      </c>
      <c r="F32" s="75">
        <v>2.5</v>
      </c>
      <c r="G32" s="74">
        <v>3.7257824143070001E-3</v>
      </c>
    </row>
    <row r="33" spans="1:7" x14ac:dyDescent="0.25">
      <c r="A33" t="s">
        <v>2362</v>
      </c>
      <c r="B33" s="75">
        <v>2738784</v>
      </c>
      <c r="C33" s="75">
        <v>329</v>
      </c>
      <c r="D33" s="75">
        <v>2.5</v>
      </c>
      <c r="E33" s="74">
        <v>7.5987841945288799E-3</v>
      </c>
      <c r="F33" s="75">
        <v>2.5</v>
      </c>
      <c r="G33" s="74">
        <v>7.5987841945288799E-3</v>
      </c>
    </row>
    <row r="34" spans="1:7" x14ac:dyDescent="0.25">
      <c r="A34" t="s">
        <v>2407</v>
      </c>
      <c r="B34" s="75">
        <v>2803778</v>
      </c>
      <c r="C34" s="75">
        <v>515</v>
      </c>
      <c r="D34" s="75">
        <v>4</v>
      </c>
      <c r="E34" s="74">
        <v>7.7669902912621399E-3</v>
      </c>
      <c r="F34" s="75">
        <v>4</v>
      </c>
      <c r="G34" s="74">
        <v>7.7669902912621399E-3</v>
      </c>
    </row>
    <row r="35" spans="1:7" x14ac:dyDescent="0.25">
      <c r="A35" t="s">
        <v>2268</v>
      </c>
      <c r="B35" s="75">
        <v>2780719</v>
      </c>
      <c r="C35" s="75">
        <v>313</v>
      </c>
      <c r="D35" s="75">
        <v>2.5</v>
      </c>
      <c r="E35" s="74">
        <v>7.9872204472843395E-3</v>
      </c>
      <c r="F35" s="75">
        <v>2.5</v>
      </c>
      <c r="G35" s="74">
        <v>7.9872204472843395E-3</v>
      </c>
    </row>
    <row r="36" spans="1:7" x14ac:dyDescent="0.25">
      <c r="A36" t="s">
        <v>2433</v>
      </c>
      <c r="B36" s="75">
        <v>2232241</v>
      </c>
      <c r="C36" s="75">
        <v>486</v>
      </c>
      <c r="D36" s="75">
        <v>4</v>
      </c>
      <c r="E36" s="74">
        <v>8.23045267489712E-3</v>
      </c>
      <c r="F36" s="75">
        <v>4</v>
      </c>
      <c r="G36" s="74">
        <v>8.23045267489712E-3</v>
      </c>
    </row>
    <row r="37" spans="1:7" x14ac:dyDescent="0.25">
      <c r="A37" t="s">
        <v>2469</v>
      </c>
      <c r="B37" s="75">
        <v>1295755</v>
      </c>
      <c r="C37" s="75">
        <v>480</v>
      </c>
      <c r="D37" s="75">
        <v>4</v>
      </c>
      <c r="E37" s="74">
        <v>8.3333333333333297E-3</v>
      </c>
      <c r="F37" s="75">
        <v>4</v>
      </c>
      <c r="G37" s="74">
        <v>8.3333333333333297E-3</v>
      </c>
    </row>
    <row r="38" spans="1:7" x14ac:dyDescent="0.25">
      <c r="A38" t="s">
        <v>2253</v>
      </c>
      <c r="B38" s="75">
        <v>3525716</v>
      </c>
      <c r="C38" s="75">
        <v>573</v>
      </c>
      <c r="D38" s="75">
        <v>5</v>
      </c>
      <c r="E38" s="74">
        <v>8.7260034904013996E-3</v>
      </c>
      <c r="F38" s="75">
        <v>5</v>
      </c>
      <c r="G38" s="74">
        <v>8.7260034904013996E-3</v>
      </c>
    </row>
    <row r="39" spans="1:7" x14ac:dyDescent="0.25">
      <c r="A39" t="s">
        <v>2323</v>
      </c>
      <c r="B39" s="75">
        <v>795224</v>
      </c>
      <c r="C39" s="75">
        <v>558</v>
      </c>
      <c r="D39" s="75">
        <v>5</v>
      </c>
      <c r="E39" s="74">
        <v>8.9605734767025103E-3</v>
      </c>
      <c r="F39" s="75">
        <v>5</v>
      </c>
      <c r="G39" s="74">
        <v>8.9605734767025103E-3</v>
      </c>
    </row>
    <row r="40" spans="1:7" x14ac:dyDescent="0.25">
      <c r="A40" t="s">
        <v>2530</v>
      </c>
      <c r="B40" s="75">
        <v>3138536</v>
      </c>
      <c r="C40" s="75">
        <v>271</v>
      </c>
      <c r="D40" s="75">
        <v>2.5</v>
      </c>
      <c r="E40" s="74">
        <v>9.2250922509225092E-3</v>
      </c>
      <c r="F40" s="75">
        <v>2.5</v>
      </c>
      <c r="G40" s="74">
        <v>9.2250922509225092E-3</v>
      </c>
    </row>
    <row r="41" spans="1:7" x14ac:dyDescent="0.25">
      <c r="A41" t="s">
        <v>2594</v>
      </c>
      <c r="B41" s="75">
        <v>2841542</v>
      </c>
      <c r="C41" s="75">
        <v>893</v>
      </c>
      <c r="D41" s="75">
        <v>8.5</v>
      </c>
      <c r="E41" s="74">
        <v>9.5184770436730105E-3</v>
      </c>
      <c r="F41" s="75">
        <v>8.5</v>
      </c>
      <c r="G41" s="74">
        <v>9.5184770436730105E-3</v>
      </c>
    </row>
    <row r="42" spans="1:7" x14ac:dyDescent="0.25">
      <c r="A42" t="s">
        <v>2466</v>
      </c>
      <c r="B42" s="75">
        <v>1847111</v>
      </c>
      <c r="C42" s="75">
        <v>311</v>
      </c>
      <c r="D42" s="75">
        <v>3</v>
      </c>
      <c r="E42" s="74">
        <v>9.6463022508038593E-3</v>
      </c>
      <c r="F42" s="75">
        <v>2.5</v>
      </c>
      <c r="G42" s="74">
        <v>8.0385852090032097E-3</v>
      </c>
    </row>
    <row r="43" spans="1:7" x14ac:dyDescent="0.25">
      <c r="A43" t="s">
        <v>2366</v>
      </c>
      <c r="B43" s="75">
        <v>1567508</v>
      </c>
      <c r="C43" s="75">
        <v>258</v>
      </c>
      <c r="D43" s="75">
        <v>2.5</v>
      </c>
      <c r="E43" s="74">
        <v>9.6899224806201497E-3</v>
      </c>
      <c r="F43" s="75">
        <v>2.5</v>
      </c>
      <c r="G43" s="74">
        <v>9.6899224806201497E-3</v>
      </c>
    </row>
    <row r="44" spans="1:7" x14ac:dyDescent="0.25">
      <c r="A44" t="s">
        <v>2542</v>
      </c>
      <c r="B44" s="75">
        <v>2051588</v>
      </c>
      <c r="C44" s="75">
        <v>246</v>
      </c>
      <c r="D44" s="75">
        <v>2.5</v>
      </c>
      <c r="E44" s="74">
        <v>1.01626016260163E-2</v>
      </c>
      <c r="F44" s="75">
        <v>0</v>
      </c>
      <c r="G44" s="74"/>
    </row>
    <row r="45" spans="1:7" x14ac:dyDescent="0.25">
      <c r="A45" t="s">
        <v>2179</v>
      </c>
      <c r="B45" s="75">
        <v>502054</v>
      </c>
      <c r="C45" s="75">
        <v>483</v>
      </c>
      <c r="D45" s="75">
        <v>5</v>
      </c>
      <c r="E45" s="74">
        <v>1.0351966873706001E-2</v>
      </c>
      <c r="F45" s="75">
        <v>0</v>
      </c>
      <c r="G45" s="74"/>
    </row>
    <row r="46" spans="1:7" x14ac:dyDescent="0.25">
      <c r="A46" t="s">
        <v>2211</v>
      </c>
      <c r="B46" s="75">
        <v>598335</v>
      </c>
      <c r="C46" s="75">
        <v>460</v>
      </c>
      <c r="D46" s="75">
        <v>5</v>
      </c>
      <c r="E46" s="74">
        <v>1.0869565217391301E-2</v>
      </c>
      <c r="F46" s="75">
        <v>5</v>
      </c>
      <c r="G46" s="74">
        <v>1.0869565217391301E-2</v>
      </c>
    </row>
    <row r="47" spans="1:7" x14ac:dyDescent="0.25">
      <c r="A47" t="s">
        <v>2395</v>
      </c>
      <c r="B47" s="75">
        <v>1291058</v>
      </c>
      <c r="C47" s="75">
        <v>458</v>
      </c>
      <c r="D47" s="75">
        <v>5</v>
      </c>
      <c r="E47" s="74">
        <v>1.0917030567685599E-2</v>
      </c>
      <c r="F47" s="75">
        <v>0</v>
      </c>
      <c r="G47" s="74"/>
    </row>
    <row r="48" spans="1:7" x14ac:dyDescent="0.25">
      <c r="A48" t="s">
        <v>2446</v>
      </c>
      <c r="B48" s="75">
        <v>1497216</v>
      </c>
      <c r="C48" s="75">
        <v>274</v>
      </c>
      <c r="D48" s="75">
        <v>3</v>
      </c>
      <c r="E48" s="74">
        <v>1.09489051094891E-2</v>
      </c>
      <c r="F48" s="75">
        <v>3</v>
      </c>
      <c r="G48" s="74">
        <v>1.09489051094891E-2</v>
      </c>
    </row>
    <row r="49" spans="1:7" x14ac:dyDescent="0.25">
      <c r="A49" t="s">
        <v>2394</v>
      </c>
      <c r="B49" s="75">
        <v>4473094</v>
      </c>
      <c r="C49" s="75">
        <v>436</v>
      </c>
      <c r="D49" s="75">
        <v>5</v>
      </c>
      <c r="E49" s="74">
        <v>1.14678899082569E-2</v>
      </c>
      <c r="F49" s="75">
        <v>5</v>
      </c>
      <c r="G49" s="74">
        <v>1.14678899082569E-2</v>
      </c>
    </row>
    <row r="50" spans="1:7" x14ac:dyDescent="0.25">
      <c r="A50" t="s">
        <v>2508</v>
      </c>
      <c r="B50" s="75">
        <v>2701834</v>
      </c>
      <c r="C50" s="75">
        <v>476</v>
      </c>
      <c r="D50" s="75">
        <v>5.5</v>
      </c>
      <c r="E50" s="74">
        <v>1.15546218487395E-2</v>
      </c>
      <c r="F50" s="75">
        <v>5.5</v>
      </c>
      <c r="G50" s="74">
        <v>1.15546218487395E-2</v>
      </c>
    </row>
    <row r="51" spans="1:7" x14ac:dyDescent="0.25">
      <c r="A51" t="s">
        <v>2194</v>
      </c>
      <c r="B51" s="75">
        <v>4472974</v>
      </c>
      <c r="C51" s="75">
        <v>463</v>
      </c>
      <c r="D51" s="75">
        <v>5.5</v>
      </c>
      <c r="E51" s="74">
        <v>1.1879049676025899E-2</v>
      </c>
      <c r="F51" s="75">
        <v>5.5</v>
      </c>
      <c r="G51" s="74">
        <v>1.1879049676025899E-2</v>
      </c>
    </row>
    <row r="52" spans="1:7" x14ac:dyDescent="0.25">
      <c r="A52" t="s">
        <v>2474</v>
      </c>
      <c r="B52" s="75">
        <v>908613</v>
      </c>
      <c r="C52" s="75">
        <v>615</v>
      </c>
      <c r="D52" s="75">
        <v>7.5</v>
      </c>
      <c r="E52" s="74">
        <v>1.21951219512195E-2</v>
      </c>
      <c r="F52" s="75">
        <v>0</v>
      </c>
      <c r="G52" s="74"/>
    </row>
    <row r="53" spans="1:7" x14ac:dyDescent="0.25">
      <c r="A53" t="s">
        <v>2176</v>
      </c>
      <c r="B53" s="75">
        <v>2780692</v>
      </c>
      <c r="C53" s="75">
        <v>201</v>
      </c>
      <c r="D53" s="75">
        <v>2.5</v>
      </c>
      <c r="E53" s="74">
        <v>1.24378109452736E-2</v>
      </c>
      <c r="F53" s="75">
        <v>2.5</v>
      </c>
      <c r="G53" s="74">
        <v>1.24378109452736E-2</v>
      </c>
    </row>
    <row r="54" spans="1:7" x14ac:dyDescent="0.25">
      <c r="A54" t="s">
        <v>2320</v>
      </c>
      <c r="B54" s="75">
        <v>4473123</v>
      </c>
      <c r="C54" s="75">
        <v>473</v>
      </c>
      <c r="D54" s="75">
        <v>6</v>
      </c>
      <c r="E54" s="74">
        <v>1.26849894291755E-2</v>
      </c>
      <c r="F54" s="75">
        <v>6</v>
      </c>
      <c r="G54" s="74">
        <v>1.26849894291755E-2</v>
      </c>
    </row>
    <row r="55" spans="1:7" x14ac:dyDescent="0.25">
      <c r="A55" t="s">
        <v>2534</v>
      </c>
      <c r="B55" s="75">
        <v>600829</v>
      </c>
      <c r="C55" s="75">
        <v>587</v>
      </c>
      <c r="D55" s="75">
        <v>7.5</v>
      </c>
      <c r="E55" s="74">
        <v>1.27768313458262E-2</v>
      </c>
      <c r="F55" s="75">
        <v>5</v>
      </c>
      <c r="G55" s="74">
        <v>8.5178875638841599E-3</v>
      </c>
    </row>
    <row r="56" spans="1:7" x14ac:dyDescent="0.25">
      <c r="A56" t="s">
        <v>2241</v>
      </c>
      <c r="B56" s="75">
        <v>4035967</v>
      </c>
      <c r="C56" s="75">
        <v>391</v>
      </c>
      <c r="D56" s="75">
        <v>5</v>
      </c>
      <c r="E56" s="74">
        <v>1.27877237851662E-2</v>
      </c>
      <c r="F56" s="75">
        <v>5</v>
      </c>
      <c r="G56" s="74">
        <v>1.27877237851662E-2</v>
      </c>
    </row>
    <row r="57" spans="1:7" x14ac:dyDescent="0.25">
      <c r="A57" t="s">
        <v>2197</v>
      </c>
      <c r="B57" s="75">
        <v>2364053</v>
      </c>
      <c r="C57" s="75">
        <v>390</v>
      </c>
      <c r="D57" s="75">
        <v>5</v>
      </c>
      <c r="E57" s="74">
        <v>1.2820512820512799E-2</v>
      </c>
      <c r="F57" s="75">
        <v>2.5</v>
      </c>
      <c r="G57" s="74">
        <v>6.41025641025641E-3</v>
      </c>
    </row>
    <row r="58" spans="1:7" x14ac:dyDescent="0.25">
      <c r="A58" t="s">
        <v>2403</v>
      </c>
      <c r="B58" s="75">
        <v>1487548</v>
      </c>
      <c r="C58" s="75">
        <v>741</v>
      </c>
      <c r="D58" s="75">
        <v>9.5</v>
      </c>
      <c r="E58" s="74">
        <v>1.2820512820512799E-2</v>
      </c>
      <c r="F58" s="75">
        <v>7</v>
      </c>
      <c r="G58" s="74">
        <v>9.4466936572199702E-3</v>
      </c>
    </row>
    <row r="59" spans="1:7" x14ac:dyDescent="0.25">
      <c r="A59" t="s">
        <v>2438</v>
      </c>
      <c r="B59" s="75">
        <v>1645322</v>
      </c>
      <c r="C59" s="75">
        <v>464</v>
      </c>
      <c r="D59" s="75">
        <v>6</v>
      </c>
      <c r="E59" s="74">
        <v>1.29310344827586E-2</v>
      </c>
      <c r="F59" s="75">
        <v>6</v>
      </c>
      <c r="G59" s="74">
        <v>1.29310344827586E-2</v>
      </c>
    </row>
    <row r="60" spans="1:7" x14ac:dyDescent="0.25">
      <c r="A60" t="s">
        <v>2567</v>
      </c>
      <c r="B60" s="75">
        <v>2382286</v>
      </c>
      <c r="C60" s="75">
        <v>386</v>
      </c>
      <c r="D60" s="75">
        <v>5</v>
      </c>
      <c r="E60" s="74">
        <v>1.2953367875647701E-2</v>
      </c>
      <c r="F60" s="75">
        <v>5</v>
      </c>
      <c r="G60" s="74">
        <v>1.2953367875647701E-2</v>
      </c>
    </row>
    <row r="61" spans="1:7" x14ac:dyDescent="0.25">
      <c r="A61" t="s">
        <v>2500</v>
      </c>
      <c r="B61" s="75">
        <v>2723548</v>
      </c>
      <c r="C61" s="75">
        <v>386</v>
      </c>
      <c r="D61" s="75">
        <v>5</v>
      </c>
      <c r="E61" s="74">
        <v>1.2953367875647701E-2</v>
      </c>
      <c r="F61" s="75">
        <v>5</v>
      </c>
      <c r="G61" s="74">
        <v>1.2953367875647701E-2</v>
      </c>
    </row>
    <row r="62" spans="1:7" x14ac:dyDescent="0.25">
      <c r="A62" t="s">
        <v>2326</v>
      </c>
      <c r="B62" s="75">
        <v>1117030</v>
      </c>
      <c r="C62" s="75">
        <v>385</v>
      </c>
      <c r="D62" s="75">
        <v>5</v>
      </c>
      <c r="E62" s="74">
        <v>1.2987012987013E-2</v>
      </c>
      <c r="F62" s="75">
        <v>2.5</v>
      </c>
      <c r="G62" s="74">
        <v>6.4935064935064896E-3</v>
      </c>
    </row>
    <row r="63" spans="1:7" x14ac:dyDescent="0.25">
      <c r="A63" t="s">
        <v>2462</v>
      </c>
      <c r="B63" s="75">
        <v>1079086</v>
      </c>
      <c r="C63" s="75">
        <v>266</v>
      </c>
      <c r="D63" s="75">
        <v>3.5</v>
      </c>
      <c r="E63" s="74">
        <v>1.3157894736842099E-2</v>
      </c>
      <c r="F63" s="75">
        <v>3.5</v>
      </c>
      <c r="G63" s="74">
        <v>1.3157894736842099E-2</v>
      </c>
    </row>
    <row r="64" spans="1:7" x14ac:dyDescent="0.25">
      <c r="A64" t="s">
        <v>2484</v>
      </c>
      <c r="B64" s="75">
        <v>4035895</v>
      </c>
      <c r="C64" s="75">
        <v>481</v>
      </c>
      <c r="D64" s="75">
        <v>6.5</v>
      </c>
      <c r="E64" s="74">
        <v>1.35135135135135E-2</v>
      </c>
      <c r="F64" s="75">
        <v>6.5</v>
      </c>
      <c r="G64" s="74">
        <v>1.35135135135135E-2</v>
      </c>
    </row>
    <row r="65" spans="1:7" x14ac:dyDescent="0.25">
      <c r="A65" t="s">
        <v>2432</v>
      </c>
      <c r="B65" s="75">
        <v>1192611</v>
      </c>
      <c r="C65" s="75">
        <v>435</v>
      </c>
      <c r="D65" s="75">
        <v>6</v>
      </c>
      <c r="E65" s="74">
        <v>1.37931034482759E-2</v>
      </c>
      <c r="F65" s="75">
        <v>6</v>
      </c>
      <c r="G65" s="74">
        <v>1.37931034482759E-2</v>
      </c>
    </row>
    <row r="66" spans="1:7" x14ac:dyDescent="0.25">
      <c r="A66" t="s">
        <v>2209</v>
      </c>
      <c r="B66" s="75">
        <v>4473070</v>
      </c>
      <c r="C66" s="75">
        <v>501</v>
      </c>
      <c r="D66" s="75">
        <v>7</v>
      </c>
      <c r="E66" s="74">
        <v>1.3972055888223599E-2</v>
      </c>
      <c r="F66" s="75">
        <v>7</v>
      </c>
      <c r="G66" s="74">
        <v>1.3972055888223599E-2</v>
      </c>
    </row>
    <row r="67" spans="1:7" x14ac:dyDescent="0.25">
      <c r="A67" t="s">
        <v>2355</v>
      </c>
      <c r="B67" s="75">
        <v>603960</v>
      </c>
      <c r="C67" s="75">
        <v>532</v>
      </c>
      <c r="D67" s="75">
        <v>7.5</v>
      </c>
      <c r="E67" s="74">
        <v>1.40977443609023E-2</v>
      </c>
      <c r="F67" s="75">
        <v>7.5</v>
      </c>
      <c r="G67" s="74">
        <v>1.40977443609023E-2</v>
      </c>
    </row>
    <row r="68" spans="1:7" x14ac:dyDescent="0.25">
      <c r="A68" t="s">
        <v>2193</v>
      </c>
      <c r="B68" s="75">
        <v>3137873</v>
      </c>
      <c r="C68" s="75">
        <v>526</v>
      </c>
      <c r="D68" s="75">
        <v>8</v>
      </c>
      <c r="E68" s="74">
        <v>1.5209125475285201E-2</v>
      </c>
      <c r="F68" s="75">
        <v>8</v>
      </c>
      <c r="G68" s="74">
        <v>1.5209125475285201E-2</v>
      </c>
    </row>
    <row r="69" spans="1:7" x14ac:dyDescent="0.25">
      <c r="A69" t="s">
        <v>2373</v>
      </c>
      <c r="B69" s="75">
        <v>4471979</v>
      </c>
      <c r="C69" s="75">
        <v>490</v>
      </c>
      <c r="D69" s="75">
        <v>7.5</v>
      </c>
      <c r="E69" s="74">
        <v>1.53061224489796E-2</v>
      </c>
      <c r="F69" s="75">
        <v>7.5</v>
      </c>
      <c r="G69" s="74">
        <v>1.53061224489796E-2</v>
      </c>
    </row>
    <row r="70" spans="1:7" x14ac:dyDescent="0.25">
      <c r="A70" t="s">
        <v>2442</v>
      </c>
      <c r="B70" s="75">
        <v>1117110</v>
      </c>
      <c r="C70" s="75">
        <v>484</v>
      </c>
      <c r="D70" s="75">
        <v>7.5</v>
      </c>
      <c r="E70" s="74">
        <v>1.5495867768595E-2</v>
      </c>
      <c r="F70" s="75">
        <v>5</v>
      </c>
      <c r="G70" s="74">
        <v>1.03305785123967E-2</v>
      </c>
    </row>
    <row r="71" spans="1:7" x14ac:dyDescent="0.25">
      <c r="A71" t="s">
        <v>2503</v>
      </c>
      <c r="B71" s="75">
        <v>4473133</v>
      </c>
      <c r="C71" s="75">
        <v>444</v>
      </c>
      <c r="D71" s="75">
        <v>7</v>
      </c>
      <c r="E71" s="74">
        <v>1.5765765765765799E-2</v>
      </c>
      <c r="F71" s="75">
        <v>7</v>
      </c>
      <c r="G71" s="74">
        <v>1.5765765765765799E-2</v>
      </c>
    </row>
    <row r="72" spans="1:7" x14ac:dyDescent="0.25">
      <c r="A72" t="s">
        <v>2296</v>
      </c>
      <c r="B72" s="75">
        <v>3851475</v>
      </c>
      <c r="C72" s="75">
        <v>565</v>
      </c>
      <c r="D72" s="75">
        <v>9</v>
      </c>
      <c r="E72" s="74">
        <v>1.5929203539823002E-2</v>
      </c>
      <c r="F72" s="75">
        <v>9</v>
      </c>
      <c r="G72" s="74">
        <v>1.5929203539823002E-2</v>
      </c>
    </row>
    <row r="73" spans="1:7" x14ac:dyDescent="0.25">
      <c r="A73" t="s">
        <v>2458</v>
      </c>
      <c r="B73" s="75">
        <v>3852995</v>
      </c>
      <c r="C73" s="75">
        <v>467</v>
      </c>
      <c r="D73" s="75">
        <v>7.5</v>
      </c>
      <c r="E73" s="74">
        <v>1.6059957173447499E-2</v>
      </c>
      <c r="F73" s="75">
        <v>7.5</v>
      </c>
      <c r="G73" s="74">
        <v>1.6059957173447499E-2</v>
      </c>
    </row>
    <row r="74" spans="1:7" x14ac:dyDescent="0.25">
      <c r="A74" t="s">
        <v>2408</v>
      </c>
      <c r="B74" s="75">
        <v>3851490</v>
      </c>
      <c r="C74" s="75">
        <v>310</v>
      </c>
      <c r="D74" s="75">
        <v>5</v>
      </c>
      <c r="E74" s="74">
        <v>1.6129032258064498E-2</v>
      </c>
      <c r="F74" s="75">
        <v>5</v>
      </c>
      <c r="G74" s="74">
        <v>1.6129032258064498E-2</v>
      </c>
    </row>
    <row r="75" spans="1:7" x14ac:dyDescent="0.25">
      <c r="A75" t="s">
        <v>2630</v>
      </c>
      <c r="B75" s="75">
        <v>1291086</v>
      </c>
      <c r="C75" s="75">
        <v>433</v>
      </c>
      <c r="D75" s="75">
        <v>7</v>
      </c>
      <c r="E75" s="74">
        <v>1.6166281755196299E-2</v>
      </c>
      <c r="F75" s="75">
        <v>4.5</v>
      </c>
      <c r="G75" s="74">
        <v>1.0392609699769099E-2</v>
      </c>
    </row>
    <row r="76" spans="1:7" x14ac:dyDescent="0.25">
      <c r="A76" t="s">
        <v>2475</v>
      </c>
      <c r="B76" s="75">
        <v>2051587</v>
      </c>
      <c r="C76" s="75">
        <v>617</v>
      </c>
      <c r="D76" s="75">
        <v>10</v>
      </c>
      <c r="E76" s="74">
        <v>1.62074554294976E-2</v>
      </c>
      <c r="F76" s="75">
        <v>10</v>
      </c>
      <c r="G76" s="74">
        <v>1.62074554294976E-2</v>
      </c>
    </row>
    <row r="77" spans="1:7" x14ac:dyDescent="0.25">
      <c r="A77" t="s">
        <v>2381</v>
      </c>
      <c r="B77" s="75">
        <v>4473207</v>
      </c>
      <c r="C77" s="75">
        <v>303</v>
      </c>
      <c r="D77" s="75">
        <v>5</v>
      </c>
      <c r="E77" s="74">
        <v>1.65016501650165E-2</v>
      </c>
      <c r="F77" s="75">
        <v>0</v>
      </c>
      <c r="G77" s="74"/>
    </row>
    <row r="78" spans="1:7" x14ac:dyDescent="0.25">
      <c r="A78" t="s">
        <v>2409</v>
      </c>
      <c r="B78" s="75">
        <v>4473117</v>
      </c>
      <c r="C78" s="75">
        <v>446</v>
      </c>
      <c r="D78" s="75">
        <v>7.5</v>
      </c>
      <c r="E78" s="74">
        <v>1.6816143497757799E-2</v>
      </c>
      <c r="F78" s="75">
        <v>5</v>
      </c>
      <c r="G78" s="74">
        <v>1.1210762331838601E-2</v>
      </c>
    </row>
    <row r="79" spans="1:7" x14ac:dyDescent="0.25">
      <c r="A79" t="s">
        <v>2397</v>
      </c>
      <c r="B79" s="75">
        <v>3851502</v>
      </c>
      <c r="C79" s="75">
        <v>438</v>
      </c>
      <c r="D79" s="75">
        <v>7.5</v>
      </c>
      <c r="E79" s="74">
        <v>1.71232876712329E-2</v>
      </c>
      <c r="F79" s="75">
        <v>2.5</v>
      </c>
      <c r="G79" s="74">
        <v>5.7077625570776296E-3</v>
      </c>
    </row>
    <row r="80" spans="1:7" x14ac:dyDescent="0.25">
      <c r="A80" t="s">
        <v>2246</v>
      </c>
      <c r="B80" s="75">
        <v>4476017</v>
      </c>
      <c r="C80" s="75">
        <v>525</v>
      </c>
      <c r="D80" s="75">
        <v>9</v>
      </c>
      <c r="E80" s="74">
        <v>1.7142857142857099E-2</v>
      </c>
      <c r="F80" s="75">
        <v>6</v>
      </c>
      <c r="G80" s="74">
        <v>1.1428571428571401E-2</v>
      </c>
    </row>
    <row r="81" spans="1:7" x14ac:dyDescent="0.25">
      <c r="A81" t="s">
        <v>2161</v>
      </c>
      <c r="B81" s="75">
        <v>2363154</v>
      </c>
      <c r="C81" s="75">
        <v>611</v>
      </c>
      <c r="D81" s="75">
        <v>10.5</v>
      </c>
      <c r="E81" s="74">
        <v>1.7184942716857599E-2</v>
      </c>
      <c r="F81" s="75">
        <v>2</v>
      </c>
      <c r="G81" s="74">
        <v>3.27332242225859E-3</v>
      </c>
    </row>
    <row r="82" spans="1:7" x14ac:dyDescent="0.25">
      <c r="A82" t="s">
        <v>2157</v>
      </c>
      <c r="B82" s="75">
        <v>677773</v>
      </c>
      <c r="C82" s="75">
        <v>430</v>
      </c>
      <c r="D82" s="75">
        <v>7.5</v>
      </c>
      <c r="E82" s="74">
        <v>1.74418604651163E-2</v>
      </c>
      <c r="F82" s="75">
        <v>5</v>
      </c>
      <c r="G82" s="74">
        <v>1.16279069767442E-2</v>
      </c>
    </row>
    <row r="83" spans="1:7" x14ac:dyDescent="0.25">
      <c r="A83" t="s">
        <v>2426</v>
      </c>
      <c r="B83" s="75">
        <v>2828835</v>
      </c>
      <c r="C83" s="75">
        <v>655</v>
      </c>
      <c r="D83" s="75">
        <v>11.5</v>
      </c>
      <c r="E83" s="74">
        <v>1.7557251908396899E-2</v>
      </c>
      <c r="F83" s="75">
        <v>11.5</v>
      </c>
      <c r="G83" s="74">
        <v>1.7557251908396899E-2</v>
      </c>
    </row>
    <row r="84" spans="1:7" x14ac:dyDescent="0.25">
      <c r="A84" t="s">
        <v>2465</v>
      </c>
      <c r="B84" s="75">
        <v>3419100</v>
      </c>
      <c r="C84" s="75">
        <v>309</v>
      </c>
      <c r="D84" s="75">
        <v>5.5</v>
      </c>
      <c r="E84" s="74">
        <v>1.77993527508091E-2</v>
      </c>
      <c r="F84" s="75">
        <v>5.5</v>
      </c>
      <c r="G84" s="74">
        <v>1.77993527508091E-2</v>
      </c>
    </row>
    <row r="85" spans="1:7" x14ac:dyDescent="0.25">
      <c r="A85" t="s">
        <v>2535</v>
      </c>
      <c r="B85" s="75">
        <v>2802548</v>
      </c>
      <c r="C85" s="75">
        <v>140</v>
      </c>
      <c r="D85" s="75">
        <v>2.5</v>
      </c>
      <c r="E85" s="74">
        <v>1.7857142857142901E-2</v>
      </c>
      <c r="F85" s="75">
        <v>2.5</v>
      </c>
      <c r="G85" s="74">
        <v>1.7857142857142901E-2</v>
      </c>
    </row>
    <row r="86" spans="1:7" x14ac:dyDescent="0.25">
      <c r="A86" t="s">
        <v>2328</v>
      </c>
      <c r="B86" s="75">
        <v>2803779</v>
      </c>
      <c r="C86" s="75">
        <v>416</v>
      </c>
      <c r="D86" s="75">
        <v>7.5</v>
      </c>
      <c r="E86" s="74">
        <v>1.8028846153846201E-2</v>
      </c>
      <c r="F86" s="75">
        <v>7.5</v>
      </c>
      <c r="G86" s="74">
        <v>1.8028846153846201E-2</v>
      </c>
    </row>
    <row r="87" spans="1:7" x14ac:dyDescent="0.25">
      <c r="A87" t="s">
        <v>2473</v>
      </c>
      <c r="B87" s="75">
        <v>2475049</v>
      </c>
      <c r="C87" s="75">
        <v>546</v>
      </c>
      <c r="D87" s="75">
        <v>10</v>
      </c>
      <c r="E87" s="74">
        <v>1.8315018315018299E-2</v>
      </c>
      <c r="F87" s="75">
        <v>2.5</v>
      </c>
      <c r="G87" s="74">
        <v>4.5787545787545798E-3</v>
      </c>
    </row>
    <row r="88" spans="1:7" x14ac:dyDescent="0.25">
      <c r="A88" t="s">
        <v>2365</v>
      </c>
      <c r="B88" s="75">
        <v>1172385</v>
      </c>
      <c r="C88" s="75">
        <v>407</v>
      </c>
      <c r="D88" s="75">
        <v>7.5</v>
      </c>
      <c r="E88" s="74">
        <v>1.84275184275184E-2</v>
      </c>
      <c r="F88" s="75">
        <v>2.5</v>
      </c>
      <c r="G88" s="74">
        <v>6.1425061425061404E-3</v>
      </c>
    </row>
    <row r="89" spans="1:7" x14ac:dyDescent="0.25">
      <c r="A89" t="s">
        <v>2337</v>
      </c>
      <c r="B89" s="75">
        <v>1367390</v>
      </c>
      <c r="C89" s="75">
        <v>535</v>
      </c>
      <c r="D89" s="75">
        <v>10</v>
      </c>
      <c r="E89" s="74">
        <v>1.86915887850467E-2</v>
      </c>
      <c r="F89" s="75">
        <v>10</v>
      </c>
      <c r="G89" s="74">
        <v>1.86915887850467E-2</v>
      </c>
    </row>
    <row r="90" spans="1:7" x14ac:dyDescent="0.25">
      <c r="A90" t="s">
        <v>2513</v>
      </c>
      <c r="B90" s="75">
        <v>1654971</v>
      </c>
      <c r="C90" s="75">
        <v>133</v>
      </c>
      <c r="D90" s="75">
        <v>2.5</v>
      </c>
      <c r="E90" s="74">
        <v>1.8796992481203E-2</v>
      </c>
      <c r="F90" s="75">
        <v>2.5</v>
      </c>
      <c r="G90" s="74">
        <v>1.8796992481203E-2</v>
      </c>
    </row>
    <row r="91" spans="1:7" x14ac:dyDescent="0.25">
      <c r="A91" t="s">
        <v>2540</v>
      </c>
      <c r="B91" s="75">
        <v>1192601</v>
      </c>
      <c r="C91" s="75">
        <v>319</v>
      </c>
      <c r="D91" s="75">
        <v>6</v>
      </c>
      <c r="E91" s="74">
        <v>1.88087774294671E-2</v>
      </c>
      <c r="F91" s="75">
        <v>6</v>
      </c>
      <c r="G91" s="74">
        <v>1.88087774294671E-2</v>
      </c>
    </row>
    <row r="92" spans="1:7" x14ac:dyDescent="0.25">
      <c r="A92" t="s">
        <v>2287</v>
      </c>
      <c r="B92" s="75">
        <v>592776</v>
      </c>
      <c r="C92" s="75">
        <v>766</v>
      </c>
      <c r="D92" s="75">
        <v>14.5</v>
      </c>
      <c r="E92" s="74">
        <v>1.8929503916449101E-2</v>
      </c>
      <c r="F92" s="75">
        <v>9.5</v>
      </c>
      <c r="G92" s="74">
        <v>1.2402088772845999E-2</v>
      </c>
    </row>
    <row r="93" spans="1:7" x14ac:dyDescent="0.25">
      <c r="A93" t="s">
        <v>2467</v>
      </c>
      <c r="B93" s="75">
        <v>1590752</v>
      </c>
      <c r="C93" s="75">
        <v>893</v>
      </c>
      <c r="D93" s="75">
        <v>17</v>
      </c>
      <c r="E93" s="74">
        <v>1.9036954087346E-2</v>
      </c>
      <c r="F93" s="75">
        <v>17</v>
      </c>
      <c r="G93" s="74">
        <v>1.9036954087346E-2</v>
      </c>
    </row>
    <row r="94" spans="1:7" x14ac:dyDescent="0.25">
      <c r="A94" t="s">
        <v>2389</v>
      </c>
      <c r="B94" s="75">
        <v>3118389</v>
      </c>
      <c r="C94" s="75">
        <v>498</v>
      </c>
      <c r="D94" s="75">
        <v>9.5</v>
      </c>
      <c r="E94" s="74">
        <v>1.9076305220883501E-2</v>
      </c>
      <c r="F94" s="75">
        <v>9.5</v>
      </c>
      <c r="G94" s="74">
        <v>1.9076305220883501E-2</v>
      </c>
    </row>
    <row r="95" spans="1:7" x14ac:dyDescent="0.25">
      <c r="A95" t="s">
        <v>2217</v>
      </c>
      <c r="B95" s="75">
        <v>2743754</v>
      </c>
      <c r="C95" s="75">
        <v>670</v>
      </c>
      <c r="D95" s="75">
        <v>13</v>
      </c>
      <c r="E95" s="74">
        <v>1.9402985074626899E-2</v>
      </c>
      <c r="F95" s="75">
        <v>5.5</v>
      </c>
      <c r="G95" s="74">
        <v>8.2089552238806002E-3</v>
      </c>
    </row>
    <row r="96" spans="1:7" x14ac:dyDescent="0.25">
      <c r="A96" t="s">
        <v>2218</v>
      </c>
      <c r="B96" s="75">
        <v>3119780</v>
      </c>
      <c r="C96" s="75">
        <v>438</v>
      </c>
      <c r="D96" s="75">
        <v>8.5</v>
      </c>
      <c r="E96" s="74">
        <v>1.9406392694063902E-2</v>
      </c>
      <c r="F96" s="75">
        <v>8.5</v>
      </c>
      <c r="G96" s="74">
        <v>1.9406392694063902E-2</v>
      </c>
    </row>
    <row r="97" spans="1:7" x14ac:dyDescent="0.25">
      <c r="A97" t="s">
        <v>2553</v>
      </c>
      <c r="B97" s="75">
        <v>2397200</v>
      </c>
      <c r="C97" s="75">
        <v>437</v>
      </c>
      <c r="D97" s="75">
        <v>8.5</v>
      </c>
      <c r="E97" s="74">
        <v>1.9450800915331801E-2</v>
      </c>
      <c r="F97" s="75">
        <v>3.5</v>
      </c>
      <c r="G97" s="74">
        <v>8.0091533180778E-3</v>
      </c>
    </row>
    <row r="98" spans="1:7" x14ac:dyDescent="0.25">
      <c r="A98" t="s">
        <v>2479</v>
      </c>
      <c r="B98" s="75">
        <v>433262</v>
      </c>
      <c r="C98" s="75">
        <v>254</v>
      </c>
      <c r="D98" s="75">
        <v>5</v>
      </c>
      <c r="E98" s="74">
        <v>1.9685039370078702E-2</v>
      </c>
      <c r="F98" s="75">
        <v>5</v>
      </c>
      <c r="G98" s="74">
        <v>1.9685039370078702E-2</v>
      </c>
    </row>
    <row r="99" spans="1:7" x14ac:dyDescent="0.25">
      <c r="A99" t="s">
        <v>2405</v>
      </c>
      <c r="B99" s="75">
        <v>2248471</v>
      </c>
      <c r="C99" s="75">
        <v>252</v>
      </c>
      <c r="D99" s="75">
        <v>5</v>
      </c>
      <c r="E99" s="74">
        <v>1.9841269841269799E-2</v>
      </c>
      <c r="F99" s="75">
        <v>2.5</v>
      </c>
      <c r="G99" s="74">
        <v>9.9206349206349201E-3</v>
      </c>
    </row>
    <row r="100" spans="1:7" x14ac:dyDescent="0.25">
      <c r="A100" t="s">
        <v>2491</v>
      </c>
      <c r="B100" s="75">
        <v>3851492</v>
      </c>
      <c r="C100" s="75">
        <v>349</v>
      </c>
      <c r="D100" s="75">
        <v>7</v>
      </c>
      <c r="E100" s="74">
        <v>2.0057306590257899E-2</v>
      </c>
      <c r="F100" s="75">
        <v>7</v>
      </c>
      <c r="G100" s="74">
        <v>2.0057306590257899E-2</v>
      </c>
    </row>
    <row r="101" spans="1:7" x14ac:dyDescent="0.25">
      <c r="A101" t="s">
        <v>2315</v>
      </c>
      <c r="B101" s="75">
        <v>3118395</v>
      </c>
      <c r="C101" s="75">
        <v>687</v>
      </c>
      <c r="D101" s="75">
        <v>14</v>
      </c>
      <c r="E101" s="74">
        <v>2.0378457059679798E-2</v>
      </c>
      <c r="F101" s="75">
        <v>14</v>
      </c>
      <c r="G101" s="74">
        <v>2.0378457059679798E-2</v>
      </c>
    </row>
    <row r="102" spans="1:7" x14ac:dyDescent="0.25">
      <c r="A102" t="s">
        <v>2498</v>
      </c>
      <c r="B102" s="75">
        <v>3523450</v>
      </c>
      <c r="C102" s="75">
        <v>736</v>
      </c>
      <c r="D102" s="75">
        <v>15</v>
      </c>
      <c r="E102" s="74">
        <v>2.0380434782608699E-2</v>
      </c>
      <c r="F102" s="75">
        <v>10</v>
      </c>
      <c r="G102" s="74">
        <v>1.3586956521739101E-2</v>
      </c>
    </row>
    <row r="103" spans="1:7" x14ac:dyDescent="0.25">
      <c r="A103" t="s">
        <v>2515</v>
      </c>
      <c r="B103" s="75">
        <v>2426434</v>
      </c>
      <c r="C103" s="75">
        <v>318</v>
      </c>
      <c r="D103" s="75">
        <v>6.5</v>
      </c>
      <c r="E103" s="74">
        <v>2.0440251572327001E-2</v>
      </c>
      <c r="F103" s="75">
        <v>6.5</v>
      </c>
      <c r="G103" s="74">
        <v>2.0440251572327001E-2</v>
      </c>
    </row>
    <row r="104" spans="1:7" x14ac:dyDescent="0.25">
      <c r="A104" t="s">
        <v>2525</v>
      </c>
      <c r="B104" s="75">
        <v>1601680</v>
      </c>
      <c r="C104" s="75">
        <v>464</v>
      </c>
      <c r="D104" s="75">
        <v>9.5</v>
      </c>
      <c r="E104" s="74">
        <v>2.0474137931034499E-2</v>
      </c>
      <c r="F104" s="75">
        <v>9.5</v>
      </c>
      <c r="G104" s="74">
        <v>2.0474137931034499E-2</v>
      </c>
    </row>
    <row r="105" spans="1:7" x14ac:dyDescent="0.25">
      <c r="A105" t="s">
        <v>2344</v>
      </c>
      <c r="B105" s="75">
        <v>2715917</v>
      </c>
      <c r="C105" s="75">
        <v>755</v>
      </c>
      <c r="D105" s="75">
        <v>15.5</v>
      </c>
      <c r="E105" s="74">
        <v>2.05298013245033E-2</v>
      </c>
      <c r="F105" s="75">
        <v>10.5</v>
      </c>
      <c r="G105" s="74">
        <v>1.3907284768211899E-2</v>
      </c>
    </row>
    <row r="106" spans="1:7" x14ac:dyDescent="0.25">
      <c r="A106" t="s">
        <v>2200</v>
      </c>
      <c r="B106" s="75">
        <v>2714364</v>
      </c>
      <c r="C106" s="75">
        <v>508</v>
      </c>
      <c r="D106" s="75">
        <v>10.5</v>
      </c>
      <c r="E106" s="74">
        <v>2.0669291338582699E-2</v>
      </c>
      <c r="F106" s="75">
        <v>2</v>
      </c>
      <c r="G106" s="74">
        <v>3.9370078740157497E-3</v>
      </c>
    </row>
    <row r="107" spans="1:7" x14ac:dyDescent="0.25">
      <c r="A107" t="s">
        <v>2276</v>
      </c>
      <c r="B107" s="75">
        <v>1168805</v>
      </c>
      <c r="C107" s="75">
        <v>746</v>
      </c>
      <c r="D107" s="75">
        <v>15.5</v>
      </c>
      <c r="E107" s="74">
        <v>2.0777479892761401E-2</v>
      </c>
      <c r="F107" s="75">
        <v>15.5</v>
      </c>
      <c r="G107" s="74">
        <v>2.0777479892761401E-2</v>
      </c>
    </row>
    <row r="108" spans="1:7" x14ac:dyDescent="0.25">
      <c r="A108" t="s">
        <v>2357</v>
      </c>
      <c r="B108" s="75">
        <v>2802546</v>
      </c>
      <c r="C108" s="75">
        <v>288</v>
      </c>
      <c r="D108" s="75">
        <v>6</v>
      </c>
      <c r="E108" s="74">
        <v>2.0833333333333301E-2</v>
      </c>
      <c r="F108" s="75">
        <v>1</v>
      </c>
      <c r="G108" s="74">
        <v>3.4722222222222199E-3</v>
      </c>
    </row>
    <row r="109" spans="1:7" x14ac:dyDescent="0.25">
      <c r="A109" t="s">
        <v>2461</v>
      </c>
      <c r="B109" s="75">
        <v>1490802</v>
      </c>
      <c r="C109" s="75">
        <v>450</v>
      </c>
      <c r="D109" s="75">
        <v>10</v>
      </c>
      <c r="E109" s="74">
        <v>2.2222222222222199E-2</v>
      </c>
      <c r="F109" s="75">
        <v>2.5</v>
      </c>
      <c r="G109" s="74">
        <v>5.5555555555555601E-3</v>
      </c>
    </row>
    <row r="110" spans="1:7" x14ac:dyDescent="0.25">
      <c r="A110" t="s">
        <v>2277</v>
      </c>
      <c r="B110" s="75">
        <v>4475998</v>
      </c>
      <c r="C110" s="75">
        <v>602</v>
      </c>
      <c r="D110" s="75">
        <v>13.5</v>
      </c>
      <c r="E110" s="74">
        <v>2.24252491694352E-2</v>
      </c>
      <c r="F110" s="75">
        <v>13.5</v>
      </c>
      <c r="G110" s="74">
        <v>2.24252491694352E-2</v>
      </c>
    </row>
    <row r="111" spans="1:7" x14ac:dyDescent="0.25">
      <c r="A111" t="s">
        <v>2528</v>
      </c>
      <c r="B111" s="75">
        <v>2389714</v>
      </c>
      <c r="C111" s="75">
        <v>333</v>
      </c>
      <c r="D111" s="75">
        <v>7.5</v>
      </c>
      <c r="E111" s="74">
        <v>2.2522522522522501E-2</v>
      </c>
      <c r="F111" s="75">
        <v>7.5</v>
      </c>
      <c r="G111" s="74">
        <v>2.2522522522522501E-2</v>
      </c>
    </row>
    <row r="112" spans="1:7" x14ac:dyDescent="0.25">
      <c r="A112" t="s">
        <v>2457</v>
      </c>
      <c r="B112" s="75">
        <v>706446</v>
      </c>
      <c r="C112" s="75">
        <v>483</v>
      </c>
      <c r="D112" s="75">
        <v>11</v>
      </c>
      <c r="E112" s="74">
        <v>2.2774327122153201E-2</v>
      </c>
      <c r="F112" s="75">
        <v>8.5</v>
      </c>
      <c r="G112" s="74">
        <v>1.7598343685300201E-2</v>
      </c>
    </row>
    <row r="113" spans="1:7" x14ac:dyDescent="0.25">
      <c r="A113" t="s">
        <v>2391</v>
      </c>
      <c r="B113" s="75">
        <v>3119991</v>
      </c>
      <c r="C113" s="75">
        <v>590</v>
      </c>
      <c r="D113" s="75">
        <v>13.5</v>
      </c>
      <c r="E113" s="74">
        <v>2.28813559322034E-2</v>
      </c>
      <c r="F113" s="75">
        <v>2.5</v>
      </c>
      <c r="G113" s="74">
        <v>4.2372881355932203E-3</v>
      </c>
    </row>
    <row r="114" spans="1:7" x14ac:dyDescent="0.25">
      <c r="A114" t="s">
        <v>2489</v>
      </c>
      <c r="B114" s="75">
        <v>1453717</v>
      </c>
      <c r="C114" s="75">
        <v>456</v>
      </c>
      <c r="D114" s="75">
        <v>10.5</v>
      </c>
      <c r="E114" s="74">
        <v>2.30263157894737E-2</v>
      </c>
      <c r="F114" s="75">
        <v>0</v>
      </c>
      <c r="G114" s="74"/>
    </row>
    <row r="115" spans="1:7" x14ac:dyDescent="0.25">
      <c r="A115" t="s">
        <v>2501</v>
      </c>
      <c r="B115" s="75">
        <v>2200768</v>
      </c>
      <c r="C115" s="75">
        <v>495</v>
      </c>
      <c r="D115" s="75">
        <v>11.5</v>
      </c>
      <c r="E115" s="74">
        <v>2.3232323232323202E-2</v>
      </c>
      <c r="F115" s="75">
        <v>0</v>
      </c>
      <c r="G115" s="74"/>
    </row>
    <row r="116" spans="1:7" x14ac:dyDescent="0.25">
      <c r="A116" t="s">
        <v>2177</v>
      </c>
      <c r="B116" s="75">
        <v>4035948</v>
      </c>
      <c r="C116" s="75">
        <v>536</v>
      </c>
      <c r="D116" s="75">
        <v>12.5</v>
      </c>
      <c r="E116" s="74">
        <v>2.3320895522388099E-2</v>
      </c>
      <c r="F116" s="75">
        <v>10</v>
      </c>
      <c r="G116" s="74">
        <v>1.8656716417910401E-2</v>
      </c>
    </row>
    <row r="117" spans="1:7" x14ac:dyDescent="0.25">
      <c r="A117" t="s">
        <v>2440</v>
      </c>
      <c r="B117" s="75">
        <v>815166</v>
      </c>
      <c r="C117" s="75">
        <v>340</v>
      </c>
      <c r="D117" s="75">
        <v>8</v>
      </c>
      <c r="E117" s="74">
        <v>2.3529411764705899E-2</v>
      </c>
      <c r="F117" s="75">
        <v>3</v>
      </c>
      <c r="G117" s="74">
        <v>8.8235294117647092E-3</v>
      </c>
    </row>
    <row r="118" spans="1:7" x14ac:dyDescent="0.25">
      <c r="A118" t="s">
        <v>2472</v>
      </c>
      <c r="B118" s="75">
        <v>2200831</v>
      </c>
      <c r="C118" s="75">
        <v>211</v>
      </c>
      <c r="D118" s="75">
        <v>5</v>
      </c>
      <c r="E118" s="74">
        <v>2.3696682464454999E-2</v>
      </c>
      <c r="F118" s="75">
        <v>5</v>
      </c>
      <c r="G118" s="74">
        <v>2.3696682464454999E-2</v>
      </c>
    </row>
    <row r="119" spans="1:7" x14ac:dyDescent="0.25">
      <c r="A119" t="s">
        <v>2282</v>
      </c>
      <c r="B119" s="75">
        <v>3138551</v>
      </c>
      <c r="C119" s="75">
        <v>675</v>
      </c>
      <c r="D119" s="75">
        <v>16</v>
      </c>
      <c r="E119" s="74">
        <v>2.3703703703703699E-2</v>
      </c>
      <c r="F119" s="75">
        <v>13.5</v>
      </c>
      <c r="G119" s="74">
        <v>0.02</v>
      </c>
    </row>
    <row r="120" spans="1:7" x14ac:dyDescent="0.25">
      <c r="A120" t="s">
        <v>2175</v>
      </c>
      <c r="B120" s="75">
        <v>1380208</v>
      </c>
      <c r="C120" s="75">
        <v>457</v>
      </c>
      <c r="D120" s="75">
        <v>11</v>
      </c>
      <c r="E120" s="74">
        <v>2.40700218818381E-2</v>
      </c>
      <c r="F120" s="75">
        <v>11</v>
      </c>
      <c r="G120" s="74">
        <v>2.40700218818381E-2</v>
      </c>
    </row>
    <row r="121" spans="1:7" x14ac:dyDescent="0.25">
      <c r="A121" t="s">
        <v>2478</v>
      </c>
      <c r="B121" s="75">
        <v>3903482</v>
      </c>
      <c r="C121" s="75">
        <v>535</v>
      </c>
      <c r="D121" s="75">
        <v>13</v>
      </c>
      <c r="E121" s="74">
        <v>2.4299065420560699E-2</v>
      </c>
      <c r="F121" s="75">
        <v>10.5</v>
      </c>
      <c r="G121" s="74">
        <v>1.96261682242991E-2</v>
      </c>
    </row>
    <row r="122" spans="1:7" x14ac:dyDescent="0.25">
      <c r="A122" t="s">
        <v>2447</v>
      </c>
      <c r="B122" s="75">
        <v>2052805</v>
      </c>
      <c r="C122" s="75">
        <v>551</v>
      </c>
      <c r="D122" s="75">
        <v>13.5</v>
      </c>
      <c r="E122" s="74">
        <v>2.4500907441016299E-2</v>
      </c>
      <c r="F122" s="75">
        <v>11</v>
      </c>
      <c r="G122" s="74">
        <v>1.9963702359346601E-2</v>
      </c>
    </row>
    <row r="123" spans="1:7" x14ac:dyDescent="0.25">
      <c r="A123" t="s">
        <v>2329</v>
      </c>
      <c r="B123" s="75">
        <v>598316</v>
      </c>
      <c r="C123" s="75">
        <v>526</v>
      </c>
      <c r="D123" s="75">
        <v>13</v>
      </c>
      <c r="E123" s="74">
        <v>2.4714828897338399E-2</v>
      </c>
      <c r="F123" s="75">
        <v>13</v>
      </c>
      <c r="G123" s="74">
        <v>2.4714828897338399E-2</v>
      </c>
    </row>
    <row r="124" spans="1:7" x14ac:dyDescent="0.25">
      <c r="A124" t="s">
        <v>2456</v>
      </c>
      <c r="B124" s="75">
        <v>1453719</v>
      </c>
      <c r="C124" s="75">
        <v>504</v>
      </c>
      <c r="D124" s="75">
        <v>12.5</v>
      </c>
      <c r="E124" s="74">
        <v>2.48015873015873E-2</v>
      </c>
      <c r="F124" s="75">
        <v>0</v>
      </c>
      <c r="G124" s="74"/>
    </row>
    <row r="125" spans="1:7" x14ac:dyDescent="0.25">
      <c r="A125" t="s">
        <v>2338</v>
      </c>
      <c r="B125" s="75">
        <v>3903478</v>
      </c>
      <c r="C125" s="75">
        <v>583</v>
      </c>
      <c r="D125" s="75">
        <v>14.5</v>
      </c>
      <c r="E125" s="74">
        <v>2.4871355060034302E-2</v>
      </c>
      <c r="F125" s="75">
        <v>14.5</v>
      </c>
      <c r="G125" s="74">
        <v>2.4871355060034302E-2</v>
      </c>
    </row>
    <row r="126" spans="1:7" x14ac:dyDescent="0.25">
      <c r="A126" t="s">
        <v>2570</v>
      </c>
      <c r="B126" s="75">
        <v>2832197</v>
      </c>
      <c r="C126" s="75">
        <v>421</v>
      </c>
      <c r="D126" s="75">
        <v>10.5</v>
      </c>
      <c r="E126" s="74">
        <v>2.4940617577197101E-2</v>
      </c>
      <c r="F126" s="75">
        <v>8</v>
      </c>
      <c r="G126" s="74">
        <v>1.9002375296912101E-2</v>
      </c>
    </row>
    <row r="127" spans="1:7" x14ac:dyDescent="0.25">
      <c r="A127" t="s">
        <v>2212</v>
      </c>
      <c r="B127" s="75">
        <v>1793266</v>
      </c>
      <c r="C127" s="75">
        <v>533</v>
      </c>
      <c r="D127" s="75">
        <v>13.5</v>
      </c>
      <c r="E127" s="74">
        <v>2.5328330206379E-2</v>
      </c>
      <c r="F127" s="75">
        <v>7.5</v>
      </c>
      <c r="G127" s="74">
        <v>1.40712945590994E-2</v>
      </c>
    </row>
    <row r="128" spans="1:7" x14ac:dyDescent="0.25">
      <c r="A128" t="s">
        <v>2150</v>
      </c>
      <c r="B128" s="75">
        <v>3466897</v>
      </c>
      <c r="C128" s="75">
        <v>625</v>
      </c>
      <c r="D128" s="75">
        <v>16</v>
      </c>
      <c r="E128" s="74">
        <v>2.5600000000000001E-2</v>
      </c>
      <c r="F128" s="75">
        <v>16</v>
      </c>
      <c r="G128" s="74">
        <v>2.5600000000000001E-2</v>
      </c>
    </row>
    <row r="129" spans="1:7" x14ac:dyDescent="0.25">
      <c r="A129" t="s">
        <v>2496</v>
      </c>
      <c r="B129" s="75">
        <v>2716147</v>
      </c>
      <c r="C129" s="75">
        <v>311</v>
      </c>
      <c r="D129" s="75">
        <v>8</v>
      </c>
      <c r="E129" s="74">
        <v>2.57234726688103E-2</v>
      </c>
      <c r="F129" s="75">
        <v>8</v>
      </c>
      <c r="G129" s="74">
        <v>2.57234726688103E-2</v>
      </c>
    </row>
    <row r="130" spans="1:7" x14ac:dyDescent="0.25">
      <c r="A130" t="s">
        <v>2192</v>
      </c>
      <c r="B130" s="75">
        <v>3419090</v>
      </c>
      <c r="C130" s="75">
        <v>581</v>
      </c>
      <c r="D130" s="75">
        <v>15</v>
      </c>
      <c r="E130" s="74">
        <v>2.58175559380379E-2</v>
      </c>
      <c r="F130" s="75">
        <v>10</v>
      </c>
      <c r="G130" s="74">
        <v>1.7211703958691899E-2</v>
      </c>
    </row>
    <row r="131" spans="1:7" x14ac:dyDescent="0.25">
      <c r="A131" t="s">
        <v>3076</v>
      </c>
      <c r="B131" s="75">
        <v>3118345</v>
      </c>
      <c r="C131" s="75">
        <v>461</v>
      </c>
      <c r="D131" s="75">
        <v>12</v>
      </c>
      <c r="E131" s="74">
        <v>2.60303687635575E-2</v>
      </c>
      <c r="F131" s="75">
        <v>12</v>
      </c>
      <c r="G131" s="74">
        <v>2.60303687635575E-2</v>
      </c>
    </row>
    <row r="132" spans="1:7" x14ac:dyDescent="0.25">
      <c r="A132" t="s">
        <v>2285</v>
      </c>
      <c r="B132" s="75">
        <v>717226</v>
      </c>
      <c r="C132" s="75">
        <v>480</v>
      </c>
      <c r="D132" s="75">
        <v>12.5</v>
      </c>
      <c r="E132" s="74">
        <v>2.6041666666666699E-2</v>
      </c>
      <c r="F132" s="75">
        <v>12.5</v>
      </c>
      <c r="G132" s="74">
        <v>2.6041666666666699E-2</v>
      </c>
    </row>
    <row r="133" spans="1:7" x14ac:dyDescent="0.25">
      <c r="A133" t="s">
        <v>2494</v>
      </c>
      <c r="B133" s="75">
        <v>2395764</v>
      </c>
      <c r="C133" s="75">
        <v>268</v>
      </c>
      <c r="D133" s="75">
        <v>7</v>
      </c>
      <c r="E133" s="74">
        <v>2.6119402985074602E-2</v>
      </c>
      <c r="F133" s="75">
        <v>7</v>
      </c>
      <c r="G133" s="74">
        <v>2.6119402985074602E-2</v>
      </c>
    </row>
    <row r="134" spans="1:7" x14ac:dyDescent="0.25">
      <c r="A134" t="s">
        <v>2360</v>
      </c>
      <c r="B134" s="75">
        <v>2746136</v>
      </c>
      <c r="C134" s="75">
        <v>402</v>
      </c>
      <c r="D134" s="75">
        <v>10.5</v>
      </c>
      <c r="E134" s="74">
        <v>2.6119402985074602E-2</v>
      </c>
      <c r="F134" s="75">
        <v>10.5</v>
      </c>
      <c r="G134" s="74">
        <v>2.6119402985074602E-2</v>
      </c>
    </row>
    <row r="135" spans="1:7" x14ac:dyDescent="0.25">
      <c r="A135" t="s">
        <v>2335</v>
      </c>
      <c r="B135" s="75">
        <v>3903566</v>
      </c>
      <c r="C135" s="75">
        <v>564</v>
      </c>
      <c r="D135" s="75">
        <v>15</v>
      </c>
      <c r="E135" s="74">
        <v>2.6595744680851099E-2</v>
      </c>
      <c r="F135" s="75">
        <v>12.5</v>
      </c>
      <c r="G135" s="74">
        <v>2.2163120567375901E-2</v>
      </c>
    </row>
    <row r="136" spans="1:7" x14ac:dyDescent="0.25">
      <c r="A136" t="s">
        <v>2181</v>
      </c>
      <c r="B136" s="75">
        <v>2802208</v>
      </c>
      <c r="C136" s="75">
        <v>657</v>
      </c>
      <c r="D136" s="75">
        <v>17.5</v>
      </c>
      <c r="E136" s="74">
        <v>2.66362252663623E-2</v>
      </c>
      <c r="F136" s="75">
        <v>17.5</v>
      </c>
      <c r="G136" s="74">
        <v>2.66362252663623E-2</v>
      </c>
    </row>
    <row r="137" spans="1:7" x14ac:dyDescent="0.25">
      <c r="A137" t="s">
        <v>2493</v>
      </c>
      <c r="B137" s="75">
        <v>1919828</v>
      </c>
      <c r="C137" s="75">
        <v>467</v>
      </c>
      <c r="D137" s="75">
        <v>12.5</v>
      </c>
      <c r="E137" s="74">
        <v>2.6766595289079199E-2</v>
      </c>
      <c r="F137" s="75">
        <v>5</v>
      </c>
      <c r="G137" s="74">
        <v>1.07066381156317E-2</v>
      </c>
    </row>
    <row r="138" spans="1:7" x14ac:dyDescent="0.25">
      <c r="A138" t="s">
        <v>2210</v>
      </c>
      <c r="B138" s="75">
        <v>2043580</v>
      </c>
      <c r="C138" s="75">
        <v>317</v>
      </c>
      <c r="D138" s="75">
        <v>8.5</v>
      </c>
      <c r="E138" s="74">
        <v>2.6813880126183E-2</v>
      </c>
      <c r="F138" s="75">
        <v>6</v>
      </c>
      <c r="G138" s="74">
        <v>1.8927444794952699E-2</v>
      </c>
    </row>
    <row r="139" spans="1:7" x14ac:dyDescent="0.25">
      <c r="A139" t="s">
        <v>2545</v>
      </c>
      <c r="B139" s="75">
        <v>3525806</v>
      </c>
      <c r="C139" s="75">
        <v>650</v>
      </c>
      <c r="D139" s="75">
        <v>17.5</v>
      </c>
      <c r="E139" s="74">
        <v>2.69230769230769E-2</v>
      </c>
      <c r="F139" s="75">
        <v>12.5</v>
      </c>
      <c r="G139" s="74">
        <v>1.9230769230769201E-2</v>
      </c>
    </row>
    <row r="140" spans="1:7" x14ac:dyDescent="0.25">
      <c r="A140" t="s">
        <v>2229</v>
      </c>
      <c r="B140" s="75">
        <v>908812</v>
      </c>
      <c r="C140" s="75">
        <v>587</v>
      </c>
      <c r="D140" s="75">
        <v>16</v>
      </c>
      <c r="E140" s="74">
        <v>2.7257240204429298E-2</v>
      </c>
      <c r="F140" s="75">
        <v>16</v>
      </c>
      <c r="G140" s="74">
        <v>2.7257240204429298E-2</v>
      </c>
    </row>
    <row r="141" spans="1:7" x14ac:dyDescent="0.25">
      <c r="A141" t="s">
        <v>2369</v>
      </c>
      <c r="B141" s="75">
        <v>3903564</v>
      </c>
      <c r="C141" s="75">
        <v>311</v>
      </c>
      <c r="D141" s="75">
        <v>8.5</v>
      </c>
      <c r="E141" s="74">
        <v>2.7331189710610899E-2</v>
      </c>
      <c r="F141" s="75">
        <v>8.5</v>
      </c>
      <c r="G141" s="74">
        <v>2.7331189710610899E-2</v>
      </c>
    </row>
    <row r="142" spans="1:7" x14ac:dyDescent="0.25">
      <c r="A142" t="s">
        <v>2412</v>
      </c>
      <c r="B142" s="75">
        <v>2294866</v>
      </c>
      <c r="C142" s="75">
        <v>310</v>
      </c>
      <c r="D142" s="75">
        <v>8.5</v>
      </c>
      <c r="E142" s="74">
        <v>2.7419354838709699E-2</v>
      </c>
      <c r="F142" s="75">
        <v>6</v>
      </c>
      <c r="G142" s="74">
        <v>1.9354838709677399E-2</v>
      </c>
    </row>
    <row r="143" spans="1:7" x14ac:dyDescent="0.25">
      <c r="A143" t="s">
        <v>2235</v>
      </c>
      <c r="B143" s="75">
        <v>2339355</v>
      </c>
      <c r="C143" s="75">
        <v>547</v>
      </c>
      <c r="D143" s="75">
        <v>15</v>
      </c>
      <c r="E143" s="74">
        <v>2.74223034734918E-2</v>
      </c>
      <c r="F143" s="75">
        <v>12</v>
      </c>
      <c r="G143" s="74">
        <v>2.19378427787934E-2</v>
      </c>
    </row>
    <row r="144" spans="1:7" x14ac:dyDescent="0.25">
      <c r="A144" t="s">
        <v>2546</v>
      </c>
      <c r="B144" s="75">
        <v>3523453</v>
      </c>
      <c r="C144" s="75">
        <v>666</v>
      </c>
      <c r="D144" s="75">
        <v>18.5</v>
      </c>
      <c r="E144" s="74">
        <v>2.7777777777777801E-2</v>
      </c>
      <c r="F144" s="75">
        <v>13.5</v>
      </c>
      <c r="G144" s="74">
        <v>2.0270270270270299E-2</v>
      </c>
    </row>
    <row r="145" spans="1:7" x14ac:dyDescent="0.25">
      <c r="A145" t="s">
        <v>2354</v>
      </c>
      <c r="B145" s="75">
        <v>4035893</v>
      </c>
      <c r="C145" s="75">
        <v>427</v>
      </c>
      <c r="D145" s="75">
        <v>12</v>
      </c>
      <c r="E145" s="74">
        <v>2.8103044496487099E-2</v>
      </c>
      <c r="F145" s="75">
        <v>7</v>
      </c>
      <c r="G145" s="74">
        <v>1.63934426229508E-2</v>
      </c>
    </row>
    <row r="146" spans="1:7" x14ac:dyDescent="0.25">
      <c r="A146" t="s">
        <v>2452</v>
      </c>
      <c r="B146" s="75">
        <v>2365422</v>
      </c>
      <c r="C146" s="75">
        <v>533</v>
      </c>
      <c r="D146" s="75">
        <v>15</v>
      </c>
      <c r="E146" s="74">
        <v>2.8142589118198901E-2</v>
      </c>
      <c r="F146" s="75">
        <v>5</v>
      </c>
      <c r="G146" s="74">
        <v>9.3808630393996308E-3</v>
      </c>
    </row>
    <row r="147" spans="1:7" x14ac:dyDescent="0.25">
      <c r="A147" t="s">
        <v>2377</v>
      </c>
      <c r="B147" s="75">
        <v>2363172</v>
      </c>
      <c r="C147" s="75">
        <v>615</v>
      </c>
      <c r="D147" s="75">
        <v>17.5</v>
      </c>
      <c r="E147" s="74">
        <v>2.8455284552845499E-2</v>
      </c>
      <c r="F147" s="75">
        <v>17.5</v>
      </c>
      <c r="G147" s="74">
        <v>2.8455284552845499E-2</v>
      </c>
    </row>
    <row r="148" spans="1:7" x14ac:dyDescent="0.25">
      <c r="A148" t="s">
        <v>2533</v>
      </c>
      <c r="B148" s="75">
        <v>3851503</v>
      </c>
      <c r="C148" s="75">
        <v>173</v>
      </c>
      <c r="D148" s="75">
        <v>5</v>
      </c>
      <c r="E148" s="74">
        <v>2.8901734104046201E-2</v>
      </c>
      <c r="F148" s="75">
        <v>5</v>
      </c>
      <c r="G148" s="74">
        <v>2.8901734104046201E-2</v>
      </c>
    </row>
    <row r="149" spans="1:7" x14ac:dyDescent="0.25">
      <c r="A149" t="s">
        <v>2417</v>
      </c>
      <c r="B149" s="75">
        <v>2811354</v>
      </c>
      <c r="C149" s="75">
        <v>171</v>
      </c>
      <c r="D149" s="75">
        <v>5</v>
      </c>
      <c r="E149" s="74">
        <v>2.9239766081871298E-2</v>
      </c>
      <c r="F149" s="75">
        <v>5</v>
      </c>
      <c r="G149" s="74">
        <v>2.9239766081871298E-2</v>
      </c>
    </row>
    <row r="150" spans="1:7" x14ac:dyDescent="0.25">
      <c r="A150" t="s">
        <v>2399</v>
      </c>
      <c r="B150" s="75">
        <v>3523464</v>
      </c>
      <c r="C150" s="75">
        <v>442</v>
      </c>
      <c r="D150" s="75">
        <v>13</v>
      </c>
      <c r="E150" s="74">
        <v>2.9411764705882401E-2</v>
      </c>
      <c r="F150" s="75">
        <v>10.5</v>
      </c>
      <c r="G150" s="74">
        <v>2.3755656108597301E-2</v>
      </c>
    </row>
    <row r="151" spans="1:7" x14ac:dyDescent="0.25">
      <c r="A151" t="s">
        <v>2283</v>
      </c>
      <c r="B151" s="75">
        <v>3851512</v>
      </c>
      <c r="C151" s="75">
        <v>708</v>
      </c>
      <c r="D151" s="75">
        <v>21</v>
      </c>
      <c r="E151" s="74">
        <v>2.9661016949152502E-2</v>
      </c>
      <c r="F151" s="75">
        <v>21</v>
      </c>
      <c r="G151" s="74">
        <v>2.9661016949152502E-2</v>
      </c>
    </row>
    <row r="152" spans="1:7" x14ac:dyDescent="0.25">
      <c r="A152" t="s">
        <v>2254</v>
      </c>
      <c r="B152" s="75">
        <v>1081012</v>
      </c>
      <c r="C152" s="75">
        <v>556</v>
      </c>
      <c r="D152" s="75">
        <v>16.5</v>
      </c>
      <c r="E152" s="74">
        <v>2.96762589928058E-2</v>
      </c>
      <c r="F152" s="75">
        <v>9</v>
      </c>
      <c r="G152" s="74">
        <v>1.6187050359712199E-2</v>
      </c>
    </row>
    <row r="153" spans="1:7" x14ac:dyDescent="0.25">
      <c r="A153" t="s">
        <v>2451</v>
      </c>
      <c r="B153" s="75">
        <v>1990108</v>
      </c>
      <c r="C153" s="75">
        <v>421</v>
      </c>
      <c r="D153" s="75">
        <v>12.5</v>
      </c>
      <c r="E153" s="74">
        <v>2.9691211401425201E-2</v>
      </c>
      <c r="F153" s="75">
        <v>7.5</v>
      </c>
      <c r="G153" s="74">
        <v>1.78147268408551E-2</v>
      </c>
    </row>
    <row r="154" spans="1:7" x14ac:dyDescent="0.25">
      <c r="A154" t="s">
        <v>2463</v>
      </c>
      <c r="B154" s="75">
        <v>2430670</v>
      </c>
      <c r="C154" s="75">
        <v>335</v>
      </c>
      <c r="D154" s="75">
        <v>10</v>
      </c>
      <c r="E154" s="74">
        <v>2.9850746268656699E-2</v>
      </c>
      <c r="F154" s="75">
        <v>10</v>
      </c>
      <c r="G154" s="74">
        <v>2.9850746268656699E-2</v>
      </c>
    </row>
    <row r="155" spans="1:7" x14ac:dyDescent="0.25">
      <c r="A155" t="s">
        <v>2226</v>
      </c>
      <c r="B155" s="75">
        <v>1192610</v>
      </c>
      <c r="C155" s="75">
        <v>461</v>
      </c>
      <c r="D155" s="75">
        <v>14</v>
      </c>
      <c r="E155" s="74">
        <v>3.0368763557483702E-2</v>
      </c>
      <c r="F155" s="75">
        <v>14</v>
      </c>
      <c r="G155" s="74">
        <v>3.0368763557483702E-2</v>
      </c>
    </row>
    <row r="156" spans="1:7" x14ac:dyDescent="0.25">
      <c r="A156" t="s">
        <v>2190</v>
      </c>
      <c r="B156" s="75">
        <v>3450084</v>
      </c>
      <c r="C156" s="75">
        <v>411</v>
      </c>
      <c r="D156" s="75">
        <v>12.5</v>
      </c>
      <c r="E156" s="74">
        <v>3.0413625304136299E-2</v>
      </c>
      <c r="F156" s="75">
        <v>2.5</v>
      </c>
      <c r="G156" s="74">
        <v>6.0827250608272501E-3</v>
      </c>
    </row>
    <row r="157" spans="1:7" x14ac:dyDescent="0.25">
      <c r="A157" t="s">
        <v>2471</v>
      </c>
      <c r="B157" s="75">
        <v>2426278</v>
      </c>
      <c r="C157" s="75">
        <v>262</v>
      </c>
      <c r="D157" s="75">
        <v>8</v>
      </c>
      <c r="E157" s="74">
        <v>3.0534351145038201E-2</v>
      </c>
      <c r="F157" s="75">
        <v>0</v>
      </c>
      <c r="G157" s="74"/>
    </row>
    <row r="158" spans="1:7" x14ac:dyDescent="0.25">
      <c r="A158" t="s">
        <v>2319</v>
      </c>
      <c r="B158" s="75">
        <v>4035890</v>
      </c>
      <c r="C158" s="75">
        <v>408</v>
      </c>
      <c r="D158" s="75">
        <v>12.5</v>
      </c>
      <c r="E158" s="74">
        <v>3.06372549019608E-2</v>
      </c>
      <c r="F158" s="75">
        <v>12.5</v>
      </c>
      <c r="G158" s="74">
        <v>3.06372549019608E-2</v>
      </c>
    </row>
    <row r="159" spans="1:7" x14ac:dyDescent="0.25">
      <c r="A159" t="s">
        <v>2214</v>
      </c>
      <c r="B159" s="75">
        <v>1846609</v>
      </c>
      <c r="C159" s="75">
        <v>634</v>
      </c>
      <c r="D159" s="75">
        <v>19.5</v>
      </c>
      <c r="E159" s="74">
        <v>3.07570977917981E-2</v>
      </c>
      <c r="F159" s="75">
        <v>3.5</v>
      </c>
      <c r="G159" s="74">
        <v>5.5205047318612E-3</v>
      </c>
    </row>
    <row r="160" spans="1:7" x14ac:dyDescent="0.25">
      <c r="A160" t="s">
        <v>2497</v>
      </c>
      <c r="B160" s="75">
        <v>1940857</v>
      </c>
      <c r="C160" s="75">
        <v>404</v>
      </c>
      <c r="D160" s="75">
        <v>12.5</v>
      </c>
      <c r="E160" s="74">
        <v>3.0940594059405899E-2</v>
      </c>
      <c r="F160" s="75">
        <v>7.5</v>
      </c>
      <c r="G160" s="74">
        <v>1.8564356435643602E-2</v>
      </c>
    </row>
    <row r="161" spans="1:7" x14ac:dyDescent="0.25">
      <c r="A161" t="s">
        <v>2490</v>
      </c>
      <c r="B161" s="75">
        <v>2716153</v>
      </c>
      <c r="C161" s="75">
        <v>270</v>
      </c>
      <c r="D161" s="75">
        <v>8.5</v>
      </c>
      <c r="E161" s="74">
        <v>3.1481481481481499E-2</v>
      </c>
      <c r="F161" s="75">
        <v>8.5</v>
      </c>
      <c r="G161" s="74">
        <v>3.1481481481481499E-2</v>
      </c>
    </row>
    <row r="162" spans="1:7" x14ac:dyDescent="0.25">
      <c r="A162" t="s">
        <v>2539</v>
      </c>
      <c r="B162" s="75">
        <v>2445604</v>
      </c>
      <c r="C162" s="75">
        <v>709</v>
      </c>
      <c r="D162" s="75">
        <v>22.5</v>
      </c>
      <c r="E162" s="74">
        <v>3.1734837799717898E-2</v>
      </c>
      <c r="F162" s="75">
        <v>15</v>
      </c>
      <c r="G162" s="74">
        <v>2.1156558533145301E-2</v>
      </c>
    </row>
    <row r="163" spans="1:7" x14ac:dyDescent="0.25">
      <c r="A163" t="s">
        <v>2284</v>
      </c>
      <c r="B163" s="75">
        <v>4473150</v>
      </c>
      <c r="C163" s="75">
        <v>518</v>
      </c>
      <c r="D163" s="75">
        <v>16.5</v>
      </c>
      <c r="E163" s="74">
        <v>3.1853281853281901E-2</v>
      </c>
      <c r="F163" s="75">
        <v>14</v>
      </c>
      <c r="G163" s="74">
        <v>2.7027027027027001E-2</v>
      </c>
    </row>
    <row r="164" spans="1:7" x14ac:dyDescent="0.25">
      <c r="A164" t="s">
        <v>2468</v>
      </c>
      <c r="B164" s="75">
        <v>3118302</v>
      </c>
      <c r="C164" s="75">
        <v>463</v>
      </c>
      <c r="D164" s="75">
        <v>15</v>
      </c>
      <c r="E164" s="74">
        <v>3.2397408207343402E-2</v>
      </c>
      <c r="F164" s="75">
        <v>15</v>
      </c>
      <c r="G164" s="74">
        <v>3.2397408207343402E-2</v>
      </c>
    </row>
    <row r="165" spans="1:7" x14ac:dyDescent="0.25">
      <c r="A165" t="s">
        <v>2164</v>
      </c>
      <c r="B165" s="75">
        <v>3857602</v>
      </c>
      <c r="C165" s="75">
        <v>569</v>
      </c>
      <c r="D165" s="75">
        <v>18.5</v>
      </c>
      <c r="E165" s="74">
        <v>3.2513181019332198E-2</v>
      </c>
      <c r="F165" s="75">
        <v>16</v>
      </c>
      <c r="G165" s="74">
        <v>2.8119507908611601E-2</v>
      </c>
    </row>
    <row r="166" spans="1:7" x14ac:dyDescent="0.25">
      <c r="A166" t="s">
        <v>2292</v>
      </c>
      <c r="B166" s="75">
        <v>1118334</v>
      </c>
      <c r="C166" s="75">
        <v>565</v>
      </c>
      <c r="D166" s="75">
        <v>18.5</v>
      </c>
      <c r="E166" s="74">
        <v>3.27433628318584E-2</v>
      </c>
      <c r="F166" s="75">
        <v>18.5</v>
      </c>
      <c r="G166" s="74">
        <v>3.27433628318584E-2</v>
      </c>
    </row>
    <row r="167" spans="1:7" x14ac:dyDescent="0.25">
      <c r="A167" t="s">
        <v>2222</v>
      </c>
      <c r="B167" s="75">
        <v>4101079</v>
      </c>
      <c r="C167" s="75">
        <v>405</v>
      </c>
      <c r="D167" s="75">
        <v>13.5</v>
      </c>
      <c r="E167" s="74">
        <v>3.3333333333333298E-2</v>
      </c>
      <c r="F167" s="75">
        <v>8.5</v>
      </c>
      <c r="G167" s="74">
        <v>2.09876543209877E-2</v>
      </c>
    </row>
    <row r="168" spans="1:7" x14ac:dyDescent="0.25">
      <c r="A168" t="s">
        <v>2316</v>
      </c>
      <c r="B168" s="75">
        <v>2746250</v>
      </c>
      <c r="C168" s="75">
        <v>584</v>
      </c>
      <c r="D168" s="75">
        <v>19.5</v>
      </c>
      <c r="E168" s="74">
        <v>3.3390410958904097E-2</v>
      </c>
      <c r="F168" s="75">
        <v>18.5</v>
      </c>
      <c r="G168" s="74">
        <v>3.1678082191780803E-2</v>
      </c>
    </row>
    <row r="169" spans="1:7" x14ac:dyDescent="0.25">
      <c r="A169" t="s">
        <v>2322</v>
      </c>
      <c r="B169" s="75">
        <v>2369798</v>
      </c>
      <c r="C169" s="75">
        <v>740</v>
      </c>
      <c r="D169" s="75">
        <v>25</v>
      </c>
      <c r="E169" s="74">
        <v>3.37837837837838E-2</v>
      </c>
      <c r="F169" s="75">
        <v>10</v>
      </c>
      <c r="G169" s="74">
        <v>1.35135135135135E-2</v>
      </c>
    </row>
    <row r="170" spans="1:7" x14ac:dyDescent="0.25">
      <c r="A170" t="s">
        <v>2519</v>
      </c>
      <c r="B170" s="75">
        <v>2453731</v>
      </c>
      <c r="C170" s="75">
        <v>443</v>
      </c>
      <c r="D170" s="75">
        <v>15</v>
      </c>
      <c r="E170" s="74">
        <v>3.38600451467269E-2</v>
      </c>
      <c r="F170" s="75">
        <v>12.5</v>
      </c>
      <c r="G170" s="74">
        <v>2.8216704288939101E-2</v>
      </c>
    </row>
    <row r="171" spans="1:7" x14ac:dyDescent="0.25">
      <c r="A171" t="s">
        <v>2378</v>
      </c>
      <c r="B171" s="75">
        <v>4101029</v>
      </c>
      <c r="C171" s="75">
        <v>426</v>
      </c>
      <c r="D171" s="75">
        <v>14.5</v>
      </c>
      <c r="E171" s="74">
        <v>3.4037558685446001E-2</v>
      </c>
      <c r="F171" s="75">
        <v>14.5</v>
      </c>
      <c r="G171" s="74">
        <v>3.4037558685446001E-2</v>
      </c>
    </row>
    <row r="172" spans="1:7" x14ac:dyDescent="0.25">
      <c r="A172" t="s">
        <v>2207</v>
      </c>
      <c r="B172" s="75">
        <v>1603146</v>
      </c>
      <c r="C172" s="75">
        <v>514</v>
      </c>
      <c r="D172" s="75">
        <v>17.5</v>
      </c>
      <c r="E172" s="74">
        <v>3.4046692607003902E-2</v>
      </c>
      <c r="F172" s="75">
        <v>17.5</v>
      </c>
      <c r="G172" s="74">
        <v>3.4046692607003902E-2</v>
      </c>
    </row>
    <row r="173" spans="1:7" x14ac:dyDescent="0.25">
      <c r="A173" t="s">
        <v>2371</v>
      </c>
      <c r="B173" s="75">
        <v>3903581</v>
      </c>
      <c r="C173" s="75">
        <v>498</v>
      </c>
      <c r="D173" s="75">
        <v>17</v>
      </c>
      <c r="E173" s="74">
        <v>3.4136546184738999E-2</v>
      </c>
      <c r="F173" s="75">
        <v>9.5</v>
      </c>
      <c r="G173" s="74">
        <v>1.9076305220883501E-2</v>
      </c>
    </row>
    <row r="174" spans="1:7" x14ac:dyDescent="0.25">
      <c r="A174" t="s">
        <v>2313</v>
      </c>
      <c r="B174" s="75">
        <v>2803855</v>
      </c>
      <c r="C174" s="75">
        <v>234</v>
      </c>
      <c r="D174" s="75">
        <v>8</v>
      </c>
      <c r="E174" s="74">
        <v>3.4188034188034198E-2</v>
      </c>
      <c r="F174" s="75">
        <v>5.5</v>
      </c>
      <c r="G174" s="74">
        <v>2.3504273504273501E-2</v>
      </c>
    </row>
    <row r="175" spans="1:7" x14ac:dyDescent="0.25">
      <c r="A175" t="s">
        <v>2301</v>
      </c>
      <c r="B175" s="75">
        <v>3138538</v>
      </c>
      <c r="C175" s="75">
        <v>594</v>
      </c>
      <c r="D175" s="75">
        <v>20.5</v>
      </c>
      <c r="E175" s="74">
        <v>3.45117845117845E-2</v>
      </c>
      <c r="F175" s="75">
        <v>18</v>
      </c>
      <c r="G175" s="74">
        <v>3.03030303030303E-2</v>
      </c>
    </row>
    <row r="176" spans="1:7" x14ac:dyDescent="0.25">
      <c r="A176" t="s">
        <v>2186</v>
      </c>
      <c r="B176" s="75">
        <v>1116045</v>
      </c>
      <c r="C176" s="75">
        <v>563</v>
      </c>
      <c r="D176" s="75">
        <v>19.5</v>
      </c>
      <c r="E176" s="74">
        <v>3.4635879218472498E-2</v>
      </c>
      <c r="F176" s="75">
        <v>17</v>
      </c>
      <c r="G176" s="74">
        <v>3.0195381882770898E-2</v>
      </c>
    </row>
    <row r="177" spans="1:7" x14ac:dyDescent="0.25">
      <c r="A177" t="s">
        <v>2251</v>
      </c>
      <c r="B177" s="75">
        <v>896062</v>
      </c>
      <c r="C177" s="75">
        <v>274</v>
      </c>
      <c r="D177" s="75">
        <v>9.5</v>
      </c>
      <c r="E177" s="74">
        <v>3.46715328467153E-2</v>
      </c>
      <c r="F177" s="75">
        <v>4.5</v>
      </c>
      <c r="G177" s="74">
        <v>1.6423357664233602E-2</v>
      </c>
    </row>
    <row r="178" spans="1:7" x14ac:dyDescent="0.25">
      <c r="A178" t="s">
        <v>2324</v>
      </c>
      <c r="B178" s="75">
        <v>908781</v>
      </c>
      <c r="C178" s="75">
        <v>560</v>
      </c>
      <c r="D178" s="75">
        <v>19.5</v>
      </c>
      <c r="E178" s="74">
        <v>3.48214285714286E-2</v>
      </c>
      <c r="F178" s="75">
        <v>19.5</v>
      </c>
      <c r="G178" s="74">
        <v>3.48214285714286E-2</v>
      </c>
    </row>
    <row r="179" spans="1:7" x14ac:dyDescent="0.25">
      <c r="A179" t="s">
        <v>2562</v>
      </c>
      <c r="B179" s="75">
        <v>1285232</v>
      </c>
      <c r="C179" s="75">
        <v>370</v>
      </c>
      <c r="D179" s="75">
        <v>13</v>
      </c>
      <c r="E179" s="74">
        <v>3.5135135135135102E-2</v>
      </c>
      <c r="F179" s="75">
        <v>13</v>
      </c>
      <c r="G179" s="74">
        <v>3.5135135135135102E-2</v>
      </c>
    </row>
    <row r="180" spans="1:7" x14ac:dyDescent="0.25">
      <c r="A180" t="s">
        <v>2345</v>
      </c>
      <c r="B180" s="75">
        <v>1467806</v>
      </c>
      <c r="C180" s="75">
        <v>649</v>
      </c>
      <c r="D180" s="75">
        <v>23</v>
      </c>
      <c r="E180" s="74">
        <v>3.5439137134052397E-2</v>
      </c>
      <c r="F180" s="75">
        <v>23</v>
      </c>
      <c r="G180" s="74">
        <v>3.5439137134052397E-2</v>
      </c>
    </row>
    <row r="181" spans="1:7" x14ac:dyDescent="0.25">
      <c r="A181" t="s">
        <v>2384</v>
      </c>
      <c r="B181" s="75">
        <v>2398456</v>
      </c>
      <c r="C181" s="75">
        <v>141</v>
      </c>
      <c r="D181" s="75">
        <v>5</v>
      </c>
      <c r="E181" s="74">
        <v>3.54609929078014E-2</v>
      </c>
      <c r="F181" s="75">
        <v>5</v>
      </c>
      <c r="G181" s="74">
        <v>3.54609929078014E-2</v>
      </c>
    </row>
    <row r="182" spans="1:7" x14ac:dyDescent="0.25">
      <c r="A182" t="s">
        <v>2431</v>
      </c>
      <c r="B182" s="75">
        <v>3903605</v>
      </c>
      <c r="C182" s="75">
        <v>407</v>
      </c>
      <c r="D182" s="75">
        <v>14.5</v>
      </c>
      <c r="E182" s="74">
        <v>3.5626535626535602E-2</v>
      </c>
      <c r="F182" s="75">
        <v>14.5</v>
      </c>
      <c r="G182" s="74">
        <v>3.5626535626535602E-2</v>
      </c>
    </row>
    <row r="183" spans="1:7" x14ac:dyDescent="0.25">
      <c r="A183" t="s">
        <v>2208</v>
      </c>
      <c r="B183" s="75">
        <v>4101034</v>
      </c>
      <c r="C183" s="75">
        <v>306</v>
      </c>
      <c r="D183" s="75">
        <v>11</v>
      </c>
      <c r="E183" s="74">
        <v>3.5947712418300699E-2</v>
      </c>
      <c r="F183" s="75">
        <v>8.5</v>
      </c>
      <c r="G183" s="74">
        <v>2.7777777777777801E-2</v>
      </c>
    </row>
    <row r="184" spans="1:7" x14ac:dyDescent="0.25">
      <c r="A184" t="s">
        <v>2459</v>
      </c>
      <c r="B184" s="75">
        <v>2389463</v>
      </c>
      <c r="C184" s="75">
        <v>278</v>
      </c>
      <c r="D184" s="75">
        <v>10</v>
      </c>
      <c r="E184" s="74">
        <v>3.5971223021582698E-2</v>
      </c>
      <c r="F184" s="75">
        <v>5</v>
      </c>
      <c r="G184" s="74">
        <v>1.7985611510791401E-2</v>
      </c>
    </row>
    <row r="185" spans="1:7" x14ac:dyDescent="0.25">
      <c r="A185" t="s">
        <v>2382</v>
      </c>
      <c r="B185" s="75">
        <v>3888246</v>
      </c>
      <c r="C185" s="75">
        <v>874</v>
      </c>
      <c r="D185" s="75">
        <v>31.5</v>
      </c>
      <c r="E185" s="74">
        <v>3.6041189931350102E-2</v>
      </c>
      <c r="F185" s="75">
        <v>13.5</v>
      </c>
      <c r="G185" s="74">
        <v>1.54462242562929E-2</v>
      </c>
    </row>
    <row r="186" spans="1:7" x14ac:dyDescent="0.25">
      <c r="A186" t="s">
        <v>2159</v>
      </c>
      <c r="B186" s="75">
        <v>432511</v>
      </c>
      <c r="C186" s="75">
        <v>346</v>
      </c>
      <c r="D186" s="75">
        <v>12.5</v>
      </c>
      <c r="E186" s="74">
        <v>3.6127167630057799E-2</v>
      </c>
      <c r="F186" s="75">
        <v>7.5</v>
      </c>
      <c r="G186" s="74">
        <v>2.1676300578034699E-2</v>
      </c>
    </row>
    <row r="187" spans="1:7" x14ac:dyDescent="0.25">
      <c r="A187" t="s">
        <v>2507</v>
      </c>
      <c r="B187" s="75">
        <v>3118405</v>
      </c>
      <c r="C187" s="75">
        <v>413</v>
      </c>
      <c r="D187" s="75">
        <v>15</v>
      </c>
      <c r="E187" s="74">
        <v>3.6319612590799001E-2</v>
      </c>
      <c r="F187" s="75">
        <v>2.5</v>
      </c>
      <c r="G187" s="74">
        <v>6.05326876513317E-3</v>
      </c>
    </row>
    <row r="188" spans="1:7" x14ac:dyDescent="0.25">
      <c r="A188" t="s">
        <v>2163</v>
      </c>
      <c r="B188" s="75">
        <v>4473065</v>
      </c>
      <c r="C188" s="75">
        <v>558</v>
      </c>
      <c r="D188" s="75">
        <v>20.5</v>
      </c>
      <c r="E188" s="74">
        <v>3.67383512544803E-2</v>
      </c>
      <c r="F188" s="75">
        <v>18</v>
      </c>
      <c r="G188" s="74">
        <v>3.2258064516128997E-2</v>
      </c>
    </row>
    <row r="189" spans="1:7" x14ac:dyDescent="0.25">
      <c r="A189" t="s">
        <v>2271</v>
      </c>
      <c r="B189" s="75">
        <v>2493915</v>
      </c>
      <c r="C189" s="75">
        <v>483</v>
      </c>
      <c r="D189" s="75">
        <v>18</v>
      </c>
      <c r="E189" s="74">
        <v>3.7267080745341602E-2</v>
      </c>
      <c r="F189" s="75">
        <v>18</v>
      </c>
      <c r="G189" s="74">
        <v>3.7267080745341602E-2</v>
      </c>
    </row>
    <row r="190" spans="1:7" x14ac:dyDescent="0.25">
      <c r="A190" t="s">
        <v>2346</v>
      </c>
      <c r="B190" s="75">
        <v>4476015</v>
      </c>
      <c r="C190" s="75">
        <v>397</v>
      </c>
      <c r="D190" s="75">
        <v>15</v>
      </c>
      <c r="E190" s="74">
        <v>3.7783375314861499E-2</v>
      </c>
      <c r="F190" s="75">
        <v>15</v>
      </c>
      <c r="G190" s="74">
        <v>3.7783375314861499E-2</v>
      </c>
    </row>
    <row r="191" spans="1:7" x14ac:dyDescent="0.25">
      <c r="A191" t="s">
        <v>2367</v>
      </c>
      <c r="B191" s="75">
        <v>3419094</v>
      </c>
      <c r="C191" s="75">
        <v>673</v>
      </c>
      <c r="D191" s="75">
        <v>25.5</v>
      </c>
      <c r="E191" s="74">
        <v>3.7890044576523001E-2</v>
      </c>
      <c r="F191" s="75">
        <v>25.5</v>
      </c>
      <c r="G191" s="74">
        <v>3.7890044576523001E-2</v>
      </c>
    </row>
    <row r="192" spans="1:7" x14ac:dyDescent="0.25">
      <c r="A192" t="s">
        <v>2415</v>
      </c>
      <c r="B192" s="75">
        <v>3851530</v>
      </c>
      <c r="C192" s="75">
        <v>488</v>
      </c>
      <c r="D192" s="75">
        <v>18.5</v>
      </c>
      <c r="E192" s="74">
        <v>3.7909836065573799E-2</v>
      </c>
      <c r="F192" s="75">
        <v>18.5</v>
      </c>
      <c r="G192" s="74">
        <v>3.7909836065573799E-2</v>
      </c>
    </row>
    <row r="193" spans="1:7" x14ac:dyDescent="0.25">
      <c r="A193" t="s">
        <v>2364</v>
      </c>
      <c r="B193" s="75">
        <v>3851816</v>
      </c>
      <c r="C193" s="75">
        <v>564</v>
      </c>
      <c r="D193" s="75">
        <v>21.5</v>
      </c>
      <c r="E193" s="74">
        <v>3.8120567375886497E-2</v>
      </c>
      <c r="F193" s="75">
        <v>16.5</v>
      </c>
      <c r="G193" s="74">
        <v>2.9255319148936199E-2</v>
      </c>
    </row>
    <row r="194" spans="1:7" x14ac:dyDescent="0.25">
      <c r="A194" t="s">
        <v>2443</v>
      </c>
      <c r="B194" s="75">
        <v>3903554</v>
      </c>
      <c r="C194" s="75">
        <v>195</v>
      </c>
      <c r="D194" s="75">
        <v>7.5</v>
      </c>
      <c r="E194" s="74">
        <v>3.8461538461538498E-2</v>
      </c>
      <c r="F194" s="75">
        <v>5</v>
      </c>
      <c r="G194" s="74">
        <v>2.5641025641025599E-2</v>
      </c>
    </row>
    <row r="195" spans="1:7" x14ac:dyDescent="0.25">
      <c r="A195" t="s">
        <v>2170</v>
      </c>
      <c r="B195" s="75">
        <v>714537</v>
      </c>
      <c r="C195" s="75">
        <v>695</v>
      </c>
      <c r="D195" s="75">
        <v>27</v>
      </c>
      <c r="E195" s="74">
        <v>3.8848920863309301E-2</v>
      </c>
      <c r="F195" s="75">
        <v>24.5</v>
      </c>
      <c r="G195" s="74">
        <v>3.5251798561151099E-2</v>
      </c>
    </row>
    <row r="196" spans="1:7" x14ac:dyDescent="0.25">
      <c r="A196" t="s">
        <v>2517</v>
      </c>
      <c r="B196" s="75">
        <v>2052803</v>
      </c>
      <c r="C196" s="75">
        <v>381</v>
      </c>
      <c r="D196" s="75">
        <v>15</v>
      </c>
      <c r="E196" s="74">
        <v>3.9370078740157501E-2</v>
      </c>
      <c r="F196" s="75">
        <v>15</v>
      </c>
      <c r="G196" s="74">
        <v>3.9370078740157501E-2</v>
      </c>
    </row>
    <row r="197" spans="1:7" x14ac:dyDescent="0.25">
      <c r="A197" t="s">
        <v>2547</v>
      </c>
      <c r="B197" s="75">
        <v>3851835</v>
      </c>
      <c r="C197" s="75">
        <v>443</v>
      </c>
      <c r="D197" s="75">
        <v>17.5</v>
      </c>
      <c r="E197" s="74">
        <v>3.9503386004514703E-2</v>
      </c>
      <c r="F197" s="75">
        <v>12.5</v>
      </c>
      <c r="G197" s="74">
        <v>2.8216704288939101E-2</v>
      </c>
    </row>
    <row r="198" spans="1:7" x14ac:dyDescent="0.25">
      <c r="A198" t="s">
        <v>2428</v>
      </c>
      <c r="B198" s="75">
        <v>2832096</v>
      </c>
      <c r="C198" s="75">
        <v>490</v>
      </c>
      <c r="D198" s="75">
        <v>20</v>
      </c>
      <c r="E198" s="74">
        <v>4.08163265306122E-2</v>
      </c>
      <c r="F198" s="75">
        <v>11</v>
      </c>
      <c r="G198" s="74">
        <v>2.2448979591836699E-2</v>
      </c>
    </row>
    <row r="199" spans="1:7" x14ac:dyDescent="0.25">
      <c r="A199" t="s">
        <v>2549</v>
      </c>
      <c r="B199" s="75">
        <v>4475989</v>
      </c>
      <c r="C199" s="75">
        <v>49</v>
      </c>
      <c r="D199" s="75">
        <v>2</v>
      </c>
      <c r="E199" s="74">
        <v>4.08163265306122E-2</v>
      </c>
      <c r="F199" s="75">
        <v>2</v>
      </c>
      <c r="G199" s="74">
        <v>4.08163265306122E-2</v>
      </c>
    </row>
    <row r="200" spans="1:7" x14ac:dyDescent="0.25">
      <c r="A200" t="s">
        <v>2252</v>
      </c>
      <c r="B200" s="75">
        <v>3852737</v>
      </c>
      <c r="C200" s="75">
        <v>305</v>
      </c>
      <c r="D200" s="75">
        <v>12.5</v>
      </c>
      <c r="E200" s="74">
        <v>4.0983606557376998E-2</v>
      </c>
      <c r="F200" s="75">
        <v>10</v>
      </c>
      <c r="G200" s="74">
        <v>3.2786885245901599E-2</v>
      </c>
    </row>
    <row r="201" spans="1:7" x14ac:dyDescent="0.25">
      <c r="A201" t="s">
        <v>2270</v>
      </c>
      <c r="B201" s="75">
        <v>1916242</v>
      </c>
      <c r="C201" s="75">
        <v>244</v>
      </c>
      <c r="D201" s="75">
        <v>10</v>
      </c>
      <c r="E201" s="74">
        <v>4.0983606557376998E-2</v>
      </c>
      <c r="F201" s="75">
        <v>5</v>
      </c>
      <c r="G201" s="74">
        <v>2.0491803278688499E-2</v>
      </c>
    </row>
    <row r="202" spans="1:7" x14ac:dyDescent="0.25">
      <c r="A202" t="s">
        <v>2173</v>
      </c>
      <c r="B202" s="75">
        <v>3528314</v>
      </c>
      <c r="C202" s="75">
        <v>463</v>
      </c>
      <c r="D202" s="75">
        <v>19</v>
      </c>
      <c r="E202" s="74">
        <v>4.1036717062635002E-2</v>
      </c>
      <c r="F202" s="75">
        <v>16.5</v>
      </c>
      <c r="G202" s="74">
        <v>3.5637149028077797E-2</v>
      </c>
    </row>
    <row r="203" spans="1:7" x14ac:dyDescent="0.25">
      <c r="A203" t="s">
        <v>2423</v>
      </c>
      <c r="B203" s="75">
        <v>1115939</v>
      </c>
      <c r="C203" s="75">
        <v>556</v>
      </c>
      <c r="D203" s="75">
        <v>23</v>
      </c>
      <c r="E203" s="74">
        <v>4.1366906474820102E-2</v>
      </c>
      <c r="F203" s="75">
        <v>23</v>
      </c>
      <c r="G203" s="74">
        <v>4.1366906474820102E-2</v>
      </c>
    </row>
    <row r="204" spans="1:7" x14ac:dyDescent="0.25">
      <c r="A204" t="s">
        <v>2511</v>
      </c>
      <c r="B204" s="75">
        <v>2366715</v>
      </c>
      <c r="C204" s="75">
        <v>278</v>
      </c>
      <c r="D204" s="75">
        <v>11.5</v>
      </c>
      <c r="E204" s="74">
        <v>4.1366906474820102E-2</v>
      </c>
      <c r="F204" s="75">
        <v>9</v>
      </c>
      <c r="G204" s="74">
        <v>3.2374100719424502E-2</v>
      </c>
    </row>
    <row r="205" spans="1:7" x14ac:dyDescent="0.25">
      <c r="A205" t="s">
        <v>2286</v>
      </c>
      <c r="B205" s="75">
        <v>4476024</v>
      </c>
      <c r="C205" s="75">
        <v>447</v>
      </c>
      <c r="D205" s="75">
        <v>18.5</v>
      </c>
      <c r="E205" s="74">
        <v>4.1387024608501098E-2</v>
      </c>
      <c r="F205" s="75">
        <v>16</v>
      </c>
      <c r="G205" s="74">
        <v>3.5794183445190197E-2</v>
      </c>
    </row>
    <row r="206" spans="1:7" x14ac:dyDescent="0.25">
      <c r="A206" t="s">
        <v>2411</v>
      </c>
      <c r="B206" s="75">
        <v>2523247</v>
      </c>
      <c r="C206" s="75">
        <v>337</v>
      </c>
      <c r="D206" s="75">
        <v>14</v>
      </c>
      <c r="E206" s="74">
        <v>4.1543026706231501E-2</v>
      </c>
      <c r="F206" s="75">
        <v>14</v>
      </c>
      <c r="G206" s="74">
        <v>4.1543026706231501E-2</v>
      </c>
    </row>
    <row r="207" spans="1:7" x14ac:dyDescent="0.25">
      <c r="A207" t="s">
        <v>2464</v>
      </c>
      <c r="B207" s="75">
        <v>2843709</v>
      </c>
      <c r="C207" s="75">
        <v>421</v>
      </c>
      <c r="D207" s="75">
        <v>17.5</v>
      </c>
      <c r="E207" s="74">
        <v>4.1567695961995201E-2</v>
      </c>
      <c r="F207" s="75">
        <v>15</v>
      </c>
      <c r="G207" s="74">
        <v>3.5629453681710201E-2</v>
      </c>
    </row>
    <row r="208" spans="1:7" x14ac:dyDescent="0.25">
      <c r="A208" t="s">
        <v>2191</v>
      </c>
      <c r="B208" s="75">
        <v>2453666</v>
      </c>
      <c r="C208" s="75">
        <v>636</v>
      </c>
      <c r="D208" s="75">
        <v>26.5</v>
      </c>
      <c r="E208" s="74">
        <v>4.1666666666666699E-2</v>
      </c>
      <c r="F208" s="75">
        <v>10</v>
      </c>
      <c r="G208" s="74">
        <v>1.57232704402516E-2</v>
      </c>
    </row>
    <row r="209" spans="1:7" x14ac:dyDescent="0.25">
      <c r="A209" t="s">
        <v>2300</v>
      </c>
      <c r="B209" s="75">
        <v>3526293</v>
      </c>
      <c r="C209" s="75">
        <v>352</v>
      </c>
      <c r="D209" s="75">
        <v>15</v>
      </c>
      <c r="E209" s="74">
        <v>4.2613636363636402E-2</v>
      </c>
      <c r="F209" s="75">
        <v>10</v>
      </c>
      <c r="G209" s="74">
        <v>2.8409090909090901E-2</v>
      </c>
    </row>
    <row r="210" spans="1:7" x14ac:dyDescent="0.25">
      <c r="A210" t="s">
        <v>2430</v>
      </c>
      <c r="B210" s="75">
        <v>1515761</v>
      </c>
      <c r="C210" s="75">
        <v>570</v>
      </c>
      <c r="D210" s="75">
        <v>24.5</v>
      </c>
      <c r="E210" s="74">
        <v>4.29824561403509E-2</v>
      </c>
      <c r="F210" s="75">
        <v>17</v>
      </c>
      <c r="G210" s="74">
        <v>2.9824561403508799E-2</v>
      </c>
    </row>
    <row r="211" spans="1:7" x14ac:dyDescent="0.25">
      <c r="A211" t="s">
        <v>2303</v>
      </c>
      <c r="B211" s="75">
        <v>3525524</v>
      </c>
      <c r="C211" s="75">
        <v>366</v>
      </c>
      <c r="D211" s="75">
        <v>16</v>
      </c>
      <c r="E211" s="74">
        <v>4.3715846994535498E-2</v>
      </c>
      <c r="F211" s="75">
        <v>11</v>
      </c>
      <c r="G211" s="74">
        <v>3.0054644808743199E-2</v>
      </c>
    </row>
    <row r="212" spans="1:7" x14ac:dyDescent="0.25">
      <c r="A212" t="s">
        <v>2201</v>
      </c>
      <c r="B212" s="75">
        <v>2379977</v>
      </c>
      <c r="C212" s="75">
        <v>273</v>
      </c>
      <c r="D212" s="75">
        <v>12</v>
      </c>
      <c r="E212" s="74">
        <v>4.3956043956044001E-2</v>
      </c>
      <c r="F212" s="75">
        <v>12</v>
      </c>
      <c r="G212" s="74">
        <v>4.3956043956044001E-2</v>
      </c>
    </row>
    <row r="213" spans="1:7" x14ac:dyDescent="0.25">
      <c r="A213" t="s">
        <v>2304</v>
      </c>
      <c r="B213" s="75">
        <v>3118415</v>
      </c>
      <c r="C213" s="75">
        <v>465</v>
      </c>
      <c r="D213" s="75">
        <v>20.5</v>
      </c>
      <c r="E213" s="74">
        <v>4.4086021505376299E-2</v>
      </c>
      <c r="F213" s="75">
        <v>15.5</v>
      </c>
      <c r="G213" s="74">
        <v>3.3333333333333298E-2</v>
      </c>
    </row>
    <row r="214" spans="1:7" x14ac:dyDescent="0.25">
      <c r="A214" t="s">
        <v>2196</v>
      </c>
      <c r="B214" s="75">
        <v>3888258</v>
      </c>
      <c r="C214" s="75">
        <v>495</v>
      </c>
      <c r="D214" s="75">
        <v>22</v>
      </c>
      <c r="E214" s="74">
        <v>4.4444444444444398E-2</v>
      </c>
      <c r="F214" s="75">
        <v>17</v>
      </c>
      <c r="G214" s="74">
        <v>3.4343434343434301E-2</v>
      </c>
    </row>
    <row r="215" spans="1:7" x14ac:dyDescent="0.25">
      <c r="A215" t="s">
        <v>2266</v>
      </c>
      <c r="B215" s="75">
        <v>4035957</v>
      </c>
      <c r="C215" s="75">
        <v>572</v>
      </c>
      <c r="D215" s="75">
        <v>25.5</v>
      </c>
      <c r="E215" s="74">
        <v>4.4580419580419597E-2</v>
      </c>
      <c r="F215" s="75">
        <v>20.5</v>
      </c>
      <c r="G215" s="74">
        <v>3.5839160839160798E-2</v>
      </c>
    </row>
    <row r="216" spans="1:7" x14ac:dyDescent="0.25">
      <c r="A216" t="s">
        <v>2383</v>
      </c>
      <c r="B216" s="75">
        <v>3625139</v>
      </c>
      <c r="C216" s="75">
        <v>112</v>
      </c>
      <c r="D216" s="75">
        <v>5</v>
      </c>
      <c r="E216" s="74">
        <v>4.4642857142857102E-2</v>
      </c>
      <c r="F216" s="75">
        <v>5</v>
      </c>
      <c r="G216" s="74">
        <v>4.4642857142857102E-2</v>
      </c>
    </row>
    <row r="217" spans="1:7" x14ac:dyDescent="0.25">
      <c r="A217" t="s">
        <v>2374</v>
      </c>
      <c r="B217" s="75">
        <v>1521567</v>
      </c>
      <c r="C217" s="75">
        <v>413</v>
      </c>
      <c r="D217" s="75">
        <v>18.5</v>
      </c>
      <c r="E217" s="74">
        <v>4.4794188861985502E-2</v>
      </c>
      <c r="F217" s="75">
        <v>12.5</v>
      </c>
      <c r="G217" s="74">
        <v>3.0266343825665901E-2</v>
      </c>
    </row>
    <row r="218" spans="1:7" x14ac:dyDescent="0.25">
      <c r="A218" t="s">
        <v>2280</v>
      </c>
      <c r="B218" s="75">
        <v>3903611</v>
      </c>
      <c r="C218" s="75">
        <v>703</v>
      </c>
      <c r="D218" s="75">
        <v>31.5</v>
      </c>
      <c r="E218" s="74">
        <v>4.4807965860597397E-2</v>
      </c>
      <c r="F218" s="75">
        <v>24</v>
      </c>
      <c r="G218" s="74">
        <v>3.4139402560455202E-2</v>
      </c>
    </row>
    <row r="219" spans="1:7" x14ac:dyDescent="0.25">
      <c r="A219" t="s">
        <v>2390</v>
      </c>
      <c r="B219" s="75">
        <v>2043582</v>
      </c>
      <c r="C219" s="75">
        <v>580</v>
      </c>
      <c r="D219" s="75">
        <v>26</v>
      </c>
      <c r="E219" s="74">
        <v>4.48275862068966E-2</v>
      </c>
      <c r="F219" s="75">
        <v>14</v>
      </c>
      <c r="G219" s="74">
        <v>2.41379310344828E-2</v>
      </c>
    </row>
    <row r="220" spans="1:7" x14ac:dyDescent="0.25">
      <c r="A220" t="s">
        <v>2449</v>
      </c>
      <c r="B220" s="75">
        <v>1631467</v>
      </c>
      <c r="C220" s="75">
        <v>221</v>
      </c>
      <c r="D220" s="75">
        <v>10</v>
      </c>
      <c r="E220" s="74">
        <v>4.52488687782805E-2</v>
      </c>
      <c r="F220" s="75">
        <v>2.5</v>
      </c>
      <c r="G220" s="74">
        <v>1.1312217194570101E-2</v>
      </c>
    </row>
    <row r="221" spans="1:7" x14ac:dyDescent="0.25">
      <c r="A221" t="s">
        <v>2154</v>
      </c>
      <c r="B221" s="75">
        <v>3523536</v>
      </c>
      <c r="C221" s="75">
        <v>716</v>
      </c>
      <c r="D221" s="75">
        <v>32.5</v>
      </c>
      <c r="E221" s="74">
        <v>4.5391061452514002E-2</v>
      </c>
      <c r="F221" s="75">
        <v>27.5</v>
      </c>
      <c r="G221" s="74">
        <v>3.8407821229050301E-2</v>
      </c>
    </row>
    <row r="222" spans="1:7" x14ac:dyDescent="0.25">
      <c r="A222" t="s">
        <v>2514</v>
      </c>
      <c r="B222" s="75">
        <v>596157</v>
      </c>
      <c r="C222" s="75">
        <v>440</v>
      </c>
      <c r="D222" s="75">
        <v>20</v>
      </c>
      <c r="E222" s="74">
        <v>4.5454545454545497E-2</v>
      </c>
      <c r="F222" s="75">
        <v>15</v>
      </c>
      <c r="G222" s="74">
        <v>3.4090909090909102E-2</v>
      </c>
    </row>
    <row r="223" spans="1:7" x14ac:dyDescent="0.25">
      <c r="A223" t="s">
        <v>2544</v>
      </c>
      <c r="B223" s="75">
        <v>1358563</v>
      </c>
      <c r="C223" s="75">
        <v>220</v>
      </c>
      <c r="D223" s="75">
        <v>10</v>
      </c>
      <c r="E223" s="74">
        <v>4.5454545454545497E-2</v>
      </c>
      <c r="F223" s="75">
        <v>0</v>
      </c>
      <c r="G223" s="74"/>
    </row>
    <row r="224" spans="1:7" x14ac:dyDescent="0.25">
      <c r="A224" t="s">
        <v>2213</v>
      </c>
      <c r="B224" s="75">
        <v>3851498</v>
      </c>
      <c r="C224" s="75">
        <v>935</v>
      </c>
      <c r="D224" s="75">
        <v>42.5</v>
      </c>
      <c r="E224" s="74">
        <v>4.5454545454545497E-2</v>
      </c>
      <c r="F224" s="75">
        <v>17.5</v>
      </c>
      <c r="G224" s="74">
        <v>1.8716577540106999E-2</v>
      </c>
    </row>
    <row r="225" spans="1:7" x14ac:dyDescent="0.25">
      <c r="A225" t="s">
        <v>3144</v>
      </c>
      <c r="B225" s="75">
        <v>3118339</v>
      </c>
      <c r="C225" s="75">
        <v>571</v>
      </c>
      <c r="D225" s="75">
        <v>26.5</v>
      </c>
      <c r="E225" s="74">
        <v>4.64098073555166E-2</v>
      </c>
      <c r="F225" s="75">
        <v>21.5</v>
      </c>
      <c r="G225" s="74">
        <v>3.7653239929947499E-2</v>
      </c>
    </row>
    <row r="226" spans="1:7" x14ac:dyDescent="0.25">
      <c r="A226" t="s">
        <v>2341</v>
      </c>
      <c r="B226" s="75">
        <v>2738761</v>
      </c>
      <c r="C226" s="75">
        <v>420</v>
      </c>
      <c r="D226" s="75">
        <v>19.5</v>
      </c>
      <c r="E226" s="74">
        <v>4.6428571428571402E-2</v>
      </c>
      <c r="F226" s="75">
        <v>11</v>
      </c>
      <c r="G226" s="74">
        <v>2.6190476190476202E-2</v>
      </c>
    </row>
    <row r="227" spans="1:7" x14ac:dyDescent="0.25">
      <c r="A227" t="s">
        <v>2413</v>
      </c>
      <c r="B227" s="75">
        <v>2746074</v>
      </c>
      <c r="C227" s="75">
        <v>516</v>
      </c>
      <c r="D227" s="75">
        <v>24</v>
      </c>
      <c r="E227" s="74">
        <v>4.6511627906976702E-2</v>
      </c>
      <c r="F227" s="75">
        <v>14</v>
      </c>
      <c r="G227" s="74">
        <v>2.7131782945736399E-2</v>
      </c>
    </row>
    <row r="228" spans="1:7" x14ac:dyDescent="0.25">
      <c r="A228" t="s">
        <v>2401</v>
      </c>
      <c r="B228" s="75">
        <v>3523461</v>
      </c>
      <c r="C228" s="75">
        <v>703</v>
      </c>
      <c r="D228" s="75">
        <v>33</v>
      </c>
      <c r="E228" s="74">
        <v>4.6941678520625897E-2</v>
      </c>
      <c r="F228" s="75">
        <v>32</v>
      </c>
      <c r="G228" s="74">
        <v>4.55192034139403E-2</v>
      </c>
    </row>
    <row r="229" spans="1:7" x14ac:dyDescent="0.25">
      <c r="A229" t="s">
        <v>2250</v>
      </c>
      <c r="B229" s="75">
        <v>2338314</v>
      </c>
      <c r="C229" s="75">
        <v>543</v>
      </c>
      <c r="D229" s="75">
        <v>25.5</v>
      </c>
      <c r="E229" s="74">
        <v>4.6961325966850799E-2</v>
      </c>
      <c r="F229" s="75">
        <v>20.5</v>
      </c>
      <c r="G229" s="74">
        <v>3.77532228360958E-2</v>
      </c>
    </row>
    <row r="230" spans="1:7" x14ac:dyDescent="0.25">
      <c r="A230" t="s">
        <v>2275</v>
      </c>
      <c r="B230" s="75">
        <v>3293106</v>
      </c>
      <c r="C230" s="75">
        <v>699</v>
      </c>
      <c r="D230" s="75">
        <v>33</v>
      </c>
      <c r="E230" s="74">
        <v>4.7210300429184601E-2</v>
      </c>
      <c r="F230" s="75">
        <v>26.5</v>
      </c>
      <c r="G230" s="74">
        <v>3.7911301859799698E-2</v>
      </c>
    </row>
    <row r="231" spans="1:7" x14ac:dyDescent="0.25">
      <c r="A231" t="s">
        <v>2543</v>
      </c>
      <c r="B231" s="75">
        <v>1481690</v>
      </c>
      <c r="C231" s="75">
        <v>304</v>
      </c>
      <c r="D231" s="75">
        <v>14.5</v>
      </c>
      <c r="E231" s="74">
        <v>4.7697368421052599E-2</v>
      </c>
      <c r="F231" s="75">
        <v>9.5</v>
      </c>
      <c r="G231" s="74">
        <v>3.125E-2</v>
      </c>
    </row>
    <row r="232" spans="1:7" x14ac:dyDescent="0.25">
      <c r="A232" t="s">
        <v>2299</v>
      </c>
      <c r="B232" s="75">
        <v>2192077</v>
      </c>
      <c r="C232" s="75">
        <v>573</v>
      </c>
      <c r="D232" s="75">
        <v>27.5</v>
      </c>
      <c r="E232" s="74">
        <v>4.7993019197207699E-2</v>
      </c>
      <c r="F232" s="75">
        <v>15</v>
      </c>
      <c r="G232" s="74">
        <v>2.6178010471204199E-2</v>
      </c>
    </row>
    <row r="233" spans="1:7" x14ac:dyDescent="0.25">
      <c r="A233" t="s">
        <v>2427</v>
      </c>
      <c r="B233" s="75">
        <v>2723532</v>
      </c>
      <c r="C233" s="75">
        <v>307</v>
      </c>
      <c r="D233" s="75">
        <v>15</v>
      </c>
      <c r="E233" s="74">
        <v>4.8859934853420203E-2</v>
      </c>
      <c r="F233" s="75">
        <v>0</v>
      </c>
      <c r="G233" s="74"/>
    </row>
    <row r="234" spans="1:7" x14ac:dyDescent="0.25">
      <c r="A234" t="s">
        <v>2331</v>
      </c>
      <c r="B234" s="75">
        <v>3903577</v>
      </c>
      <c r="C234" s="75">
        <v>488</v>
      </c>
      <c r="D234" s="75">
        <v>24</v>
      </c>
      <c r="E234" s="74">
        <v>4.91803278688525E-2</v>
      </c>
      <c r="F234" s="75">
        <v>15.5</v>
      </c>
      <c r="G234" s="74">
        <v>3.17622950819672E-2</v>
      </c>
    </row>
    <row r="235" spans="1:7" x14ac:dyDescent="0.25">
      <c r="A235" t="s">
        <v>2317</v>
      </c>
      <c r="B235" s="75">
        <v>2590270</v>
      </c>
      <c r="C235" s="75">
        <v>599</v>
      </c>
      <c r="D235" s="75">
        <v>29.5</v>
      </c>
      <c r="E235" s="74">
        <v>4.9248747913188597E-2</v>
      </c>
      <c r="F235" s="75">
        <v>17</v>
      </c>
      <c r="G235" s="74">
        <v>2.83806343906511E-2</v>
      </c>
    </row>
    <row r="236" spans="1:7" x14ac:dyDescent="0.25">
      <c r="A236" t="s">
        <v>2223</v>
      </c>
      <c r="B236" s="75">
        <v>3525933</v>
      </c>
      <c r="C236" s="75">
        <v>406</v>
      </c>
      <c r="D236" s="75">
        <v>20</v>
      </c>
      <c r="E236" s="74">
        <v>4.9261083743842402E-2</v>
      </c>
      <c r="F236" s="75">
        <v>9</v>
      </c>
      <c r="G236" s="74">
        <v>2.2167487684729099E-2</v>
      </c>
    </row>
    <row r="237" spans="1:7" x14ac:dyDescent="0.25">
      <c r="A237" t="s">
        <v>2600</v>
      </c>
      <c r="B237" s="75">
        <v>696477</v>
      </c>
      <c r="C237" s="75">
        <v>463</v>
      </c>
      <c r="D237" s="75">
        <v>23</v>
      </c>
      <c r="E237" s="74">
        <v>4.9676025917926601E-2</v>
      </c>
      <c r="F237" s="75">
        <v>23</v>
      </c>
      <c r="G237" s="74">
        <v>4.9676025917926601E-2</v>
      </c>
    </row>
    <row r="238" spans="1:7" x14ac:dyDescent="0.25">
      <c r="A238" t="s">
        <v>2156</v>
      </c>
      <c r="B238" s="75">
        <v>1771789</v>
      </c>
      <c r="C238" s="75">
        <v>644</v>
      </c>
      <c r="D238" s="75">
        <v>32</v>
      </c>
      <c r="E238" s="74">
        <v>4.9689440993788803E-2</v>
      </c>
      <c r="F238" s="75">
        <v>14.5</v>
      </c>
      <c r="G238" s="74">
        <v>2.2515527950310602E-2</v>
      </c>
    </row>
    <row r="239" spans="1:7" x14ac:dyDescent="0.25">
      <c r="A239" t="s">
        <v>2477</v>
      </c>
      <c r="B239" s="75">
        <v>2828890</v>
      </c>
      <c r="C239" s="75">
        <v>465</v>
      </c>
      <c r="D239" s="75">
        <v>23.5</v>
      </c>
      <c r="E239" s="74">
        <v>5.0537634408602199E-2</v>
      </c>
      <c r="F239" s="75">
        <v>21</v>
      </c>
      <c r="G239" s="74">
        <v>4.5161290322580601E-2</v>
      </c>
    </row>
    <row r="240" spans="1:7" x14ac:dyDescent="0.25">
      <c r="A240" t="s">
        <v>2453</v>
      </c>
      <c r="B240" s="75">
        <v>484559</v>
      </c>
      <c r="C240" s="75">
        <v>379</v>
      </c>
      <c r="D240" s="75">
        <v>19.5</v>
      </c>
      <c r="E240" s="74">
        <v>5.1451187335092297E-2</v>
      </c>
      <c r="F240" s="75">
        <v>17</v>
      </c>
      <c r="G240" s="74">
        <v>4.4854881266490801E-2</v>
      </c>
    </row>
    <row r="241" spans="1:7" x14ac:dyDescent="0.25">
      <c r="A241" t="s">
        <v>2348</v>
      </c>
      <c r="B241" s="75">
        <v>3903473</v>
      </c>
      <c r="C241" s="75">
        <v>359</v>
      </c>
      <c r="D241" s="75">
        <v>18.5</v>
      </c>
      <c r="E241" s="74">
        <v>5.1532033426183801E-2</v>
      </c>
      <c r="F241" s="75">
        <v>18.5</v>
      </c>
      <c r="G241" s="74">
        <v>5.1532033426183801E-2</v>
      </c>
    </row>
    <row r="242" spans="1:7" x14ac:dyDescent="0.25">
      <c r="A242" t="s">
        <v>2242</v>
      </c>
      <c r="B242" s="75">
        <v>4035908</v>
      </c>
      <c r="C242" s="75">
        <v>551</v>
      </c>
      <c r="D242" s="75">
        <v>28.5</v>
      </c>
      <c r="E242" s="74">
        <v>5.1724137931034503E-2</v>
      </c>
      <c r="F242" s="75">
        <v>11</v>
      </c>
      <c r="G242" s="74">
        <v>1.9963702359346601E-2</v>
      </c>
    </row>
    <row r="243" spans="1:7" x14ac:dyDescent="0.25">
      <c r="A243" t="s">
        <v>2392</v>
      </c>
      <c r="B243" s="75">
        <v>2751840</v>
      </c>
      <c r="C243" s="75">
        <v>375</v>
      </c>
      <c r="D243" s="75">
        <v>19.5</v>
      </c>
      <c r="E243" s="74">
        <v>5.1999999999999998E-2</v>
      </c>
      <c r="F243" s="75">
        <v>13.5</v>
      </c>
      <c r="G243" s="74">
        <v>3.5999999999999997E-2</v>
      </c>
    </row>
    <row r="244" spans="1:7" x14ac:dyDescent="0.25">
      <c r="A244" t="s">
        <v>2321</v>
      </c>
      <c r="B244" s="75">
        <v>2811361</v>
      </c>
      <c r="C244" s="75">
        <v>334</v>
      </c>
      <c r="D244" s="75">
        <v>17.5</v>
      </c>
      <c r="E244" s="74">
        <v>5.2395209580838299E-2</v>
      </c>
      <c r="F244" s="75">
        <v>12.5</v>
      </c>
      <c r="G244" s="74">
        <v>3.7425149700598799E-2</v>
      </c>
    </row>
    <row r="245" spans="1:7" x14ac:dyDescent="0.25">
      <c r="A245" t="s">
        <v>2149</v>
      </c>
      <c r="B245" s="75">
        <v>2233489</v>
      </c>
      <c r="C245" s="75">
        <v>467</v>
      </c>
      <c r="D245" s="75">
        <v>24.5</v>
      </c>
      <c r="E245" s="74">
        <v>5.2462526766595297E-2</v>
      </c>
      <c r="F245" s="75">
        <v>24.5</v>
      </c>
      <c r="G245" s="74">
        <v>5.2462526766595297E-2</v>
      </c>
    </row>
    <row r="246" spans="1:7" x14ac:dyDescent="0.25">
      <c r="A246" t="s">
        <v>2162</v>
      </c>
      <c r="B246" s="75">
        <v>1210616</v>
      </c>
      <c r="C246" s="75">
        <v>637</v>
      </c>
      <c r="D246" s="75">
        <v>33.5</v>
      </c>
      <c r="E246" s="74">
        <v>5.2590266875981201E-2</v>
      </c>
      <c r="F246" s="75">
        <v>23.5</v>
      </c>
      <c r="G246" s="74">
        <v>3.6891679748822598E-2</v>
      </c>
    </row>
    <row r="247" spans="1:7" x14ac:dyDescent="0.25">
      <c r="A247" t="s">
        <v>2312</v>
      </c>
      <c r="B247" s="75">
        <v>4101058</v>
      </c>
      <c r="C247" s="75">
        <v>551</v>
      </c>
      <c r="D247" s="75">
        <v>29</v>
      </c>
      <c r="E247" s="74">
        <v>5.2631578947368397E-2</v>
      </c>
      <c r="F247" s="75">
        <v>29</v>
      </c>
      <c r="G247" s="74">
        <v>5.2631578947368397E-2</v>
      </c>
    </row>
    <row r="248" spans="1:7" x14ac:dyDescent="0.25">
      <c r="A248" t="s">
        <v>2293</v>
      </c>
      <c r="B248" s="75">
        <v>3333530</v>
      </c>
      <c r="C248" s="75">
        <v>513</v>
      </c>
      <c r="D248" s="75">
        <v>27</v>
      </c>
      <c r="E248" s="74">
        <v>5.2631578947368397E-2</v>
      </c>
      <c r="F248" s="75">
        <v>27</v>
      </c>
      <c r="G248" s="74">
        <v>5.2631578947368397E-2</v>
      </c>
    </row>
    <row r="249" spans="1:7" x14ac:dyDescent="0.25">
      <c r="A249" t="s">
        <v>2349</v>
      </c>
      <c r="B249" s="75">
        <v>3851814</v>
      </c>
      <c r="C249" s="75">
        <v>532</v>
      </c>
      <c r="D249" s="75">
        <v>28</v>
      </c>
      <c r="E249" s="74">
        <v>5.2631578947368397E-2</v>
      </c>
      <c r="F249" s="75">
        <v>23</v>
      </c>
      <c r="G249" s="74">
        <v>4.3233082706766901E-2</v>
      </c>
    </row>
    <row r="250" spans="1:7" x14ac:dyDescent="0.25">
      <c r="A250" t="s">
        <v>2215</v>
      </c>
      <c r="B250" s="75">
        <v>3853118</v>
      </c>
      <c r="C250" s="75">
        <v>479</v>
      </c>
      <c r="D250" s="75">
        <v>25.5</v>
      </c>
      <c r="E250" s="74">
        <v>5.3235908141962399E-2</v>
      </c>
      <c r="F250" s="75">
        <v>23</v>
      </c>
      <c r="G250" s="74">
        <v>4.8016701461377903E-2</v>
      </c>
    </row>
    <row r="251" spans="1:7" x14ac:dyDescent="0.25">
      <c r="A251" t="s">
        <v>2388</v>
      </c>
      <c r="B251" s="75">
        <v>2426426</v>
      </c>
      <c r="C251" s="75">
        <v>507</v>
      </c>
      <c r="D251" s="75">
        <v>27</v>
      </c>
      <c r="E251" s="74">
        <v>5.32544378698225E-2</v>
      </c>
      <c r="F251" s="75">
        <v>17.5</v>
      </c>
      <c r="G251" s="74">
        <v>3.45167652859961E-2</v>
      </c>
    </row>
    <row r="252" spans="1:7" x14ac:dyDescent="0.25">
      <c r="A252" t="s">
        <v>2185</v>
      </c>
      <c r="B252" s="75">
        <v>978664</v>
      </c>
      <c r="C252" s="75">
        <v>648</v>
      </c>
      <c r="D252" s="75">
        <v>35</v>
      </c>
      <c r="E252" s="74">
        <v>5.4012345679012301E-2</v>
      </c>
      <c r="F252" s="75">
        <v>35</v>
      </c>
      <c r="G252" s="74">
        <v>5.4012345679012301E-2</v>
      </c>
    </row>
    <row r="253" spans="1:7" x14ac:dyDescent="0.25">
      <c r="A253" t="s">
        <v>2516</v>
      </c>
      <c r="B253" s="75">
        <v>1384836</v>
      </c>
      <c r="C253" s="75">
        <v>357</v>
      </c>
      <c r="D253" s="75">
        <v>19.5</v>
      </c>
      <c r="E253" s="74">
        <v>5.4621848739495799E-2</v>
      </c>
      <c r="F253" s="75">
        <v>8.5</v>
      </c>
      <c r="G253" s="74">
        <v>2.3809523809523801E-2</v>
      </c>
    </row>
    <row r="254" spans="1:7" x14ac:dyDescent="0.25">
      <c r="A254" t="s">
        <v>2165</v>
      </c>
      <c r="B254" s="75">
        <v>1278066</v>
      </c>
      <c r="C254" s="75">
        <v>655</v>
      </c>
      <c r="D254" s="75">
        <v>36</v>
      </c>
      <c r="E254" s="74">
        <v>5.4961832061068701E-2</v>
      </c>
      <c r="F254" s="75">
        <v>18.5</v>
      </c>
      <c r="G254" s="74">
        <v>2.8244274809160301E-2</v>
      </c>
    </row>
    <row r="255" spans="1:7" x14ac:dyDescent="0.25">
      <c r="A255" t="s">
        <v>2239</v>
      </c>
      <c r="B255" s="75">
        <v>2782115</v>
      </c>
      <c r="C255" s="75">
        <v>360</v>
      </c>
      <c r="D255" s="75">
        <v>20</v>
      </c>
      <c r="E255" s="74">
        <v>5.5555555555555601E-2</v>
      </c>
      <c r="F255" s="75">
        <v>5</v>
      </c>
      <c r="G255" s="74">
        <v>1.38888888888889E-2</v>
      </c>
    </row>
    <row r="256" spans="1:7" x14ac:dyDescent="0.25">
      <c r="A256" t="s">
        <v>2183</v>
      </c>
      <c r="B256" s="75">
        <v>3417590</v>
      </c>
      <c r="C256" s="75">
        <v>592</v>
      </c>
      <c r="D256" s="75">
        <v>33</v>
      </c>
      <c r="E256" s="74">
        <v>5.5743243243243201E-2</v>
      </c>
      <c r="F256" s="75">
        <v>28</v>
      </c>
      <c r="G256" s="74">
        <v>4.72972972972973E-2</v>
      </c>
    </row>
    <row r="257" spans="1:7" x14ac:dyDescent="0.25">
      <c r="A257" t="s">
        <v>2273</v>
      </c>
      <c r="B257" s="75">
        <v>2832094</v>
      </c>
      <c r="C257" s="75">
        <v>430</v>
      </c>
      <c r="D257" s="75">
        <v>24</v>
      </c>
      <c r="E257" s="74">
        <v>5.5813953488372099E-2</v>
      </c>
      <c r="F257" s="75">
        <v>18</v>
      </c>
      <c r="G257" s="74">
        <v>4.1860465116279097E-2</v>
      </c>
    </row>
    <row r="258" spans="1:7" x14ac:dyDescent="0.25">
      <c r="A258" t="s">
        <v>2441</v>
      </c>
      <c r="B258" s="75">
        <v>3118404</v>
      </c>
      <c r="C258" s="75">
        <v>179</v>
      </c>
      <c r="D258" s="75">
        <v>10</v>
      </c>
      <c r="E258" s="74">
        <v>5.5865921787709501E-2</v>
      </c>
      <c r="F258" s="75">
        <v>10</v>
      </c>
      <c r="G258" s="74">
        <v>5.5865921787709501E-2</v>
      </c>
    </row>
    <row r="259" spans="1:7" x14ac:dyDescent="0.25">
      <c r="A259" t="s">
        <v>2166</v>
      </c>
      <c r="B259" s="75">
        <v>1625618</v>
      </c>
      <c r="C259" s="75">
        <v>575</v>
      </c>
      <c r="D259" s="75">
        <v>32.5</v>
      </c>
      <c r="E259" s="74">
        <v>5.6521739130434803E-2</v>
      </c>
      <c r="F259" s="75">
        <v>32.5</v>
      </c>
      <c r="G259" s="74">
        <v>5.6521739130434803E-2</v>
      </c>
    </row>
    <row r="260" spans="1:7" x14ac:dyDescent="0.25">
      <c r="A260" t="s">
        <v>2297</v>
      </c>
      <c r="B260" s="75">
        <v>3523458</v>
      </c>
      <c r="C260" s="75">
        <v>572</v>
      </c>
      <c r="D260" s="75">
        <v>32.5</v>
      </c>
      <c r="E260" s="74">
        <v>5.6818181818181802E-2</v>
      </c>
      <c r="F260" s="75">
        <v>22</v>
      </c>
      <c r="G260" s="74">
        <v>3.8461538461538498E-2</v>
      </c>
    </row>
    <row r="261" spans="1:7" x14ac:dyDescent="0.25">
      <c r="A261" t="s">
        <v>2309</v>
      </c>
      <c r="B261" s="75">
        <v>3525661</v>
      </c>
      <c r="C261" s="75">
        <v>387</v>
      </c>
      <c r="D261" s="75">
        <v>22</v>
      </c>
      <c r="E261" s="74">
        <v>5.6847545219638203E-2</v>
      </c>
      <c r="F261" s="75">
        <v>22</v>
      </c>
      <c r="G261" s="74">
        <v>5.6847545219638203E-2</v>
      </c>
    </row>
    <row r="262" spans="1:7" x14ac:dyDescent="0.25">
      <c r="A262" t="s">
        <v>2169</v>
      </c>
      <c r="B262" s="75">
        <v>2449780</v>
      </c>
      <c r="C262" s="75">
        <v>468</v>
      </c>
      <c r="D262" s="75">
        <v>27</v>
      </c>
      <c r="E262" s="74">
        <v>5.7692307692307702E-2</v>
      </c>
      <c r="F262" s="75">
        <v>21.5</v>
      </c>
      <c r="G262" s="74">
        <v>4.5940170940170902E-2</v>
      </c>
    </row>
    <row r="263" spans="1:7" x14ac:dyDescent="0.25">
      <c r="A263" t="s">
        <v>2370</v>
      </c>
      <c r="B263" s="75">
        <v>1970600</v>
      </c>
      <c r="C263" s="75">
        <v>302</v>
      </c>
      <c r="D263" s="75">
        <v>17.5</v>
      </c>
      <c r="E263" s="74">
        <v>5.7947019867549701E-2</v>
      </c>
      <c r="F263" s="75">
        <v>17.5</v>
      </c>
      <c r="G263" s="74">
        <v>5.7947019867549701E-2</v>
      </c>
    </row>
    <row r="264" spans="1:7" x14ac:dyDescent="0.25">
      <c r="A264" t="s">
        <v>2244</v>
      </c>
      <c r="B264" s="75">
        <v>2366693</v>
      </c>
      <c r="C264" s="75">
        <v>531</v>
      </c>
      <c r="D264" s="75">
        <v>31</v>
      </c>
      <c r="E264" s="74">
        <v>5.8380414312617701E-2</v>
      </c>
      <c r="F264" s="75">
        <v>8.5</v>
      </c>
      <c r="G264" s="74">
        <v>1.60075329566855E-2</v>
      </c>
    </row>
    <row r="265" spans="1:7" x14ac:dyDescent="0.25">
      <c r="A265" t="s">
        <v>2470</v>
      </c>
      <c r="B265" s="75">
        <v>3903542</v>
      </c>
      <c r="C265" s="75">
        <v>504</v>
      </c>
      <c r="D265" s="75">
        <v>29.5</v>
      </c>
      <c r="E265" s="74">
        <v>5.8531746031745997E-2</v>
      </c>
      <c r="F265" s="75">
        <v>16.5</v>
      </c>
      <c r="G265" s="74">
        <v>3.2738095238095198E-2</v>
      </c>
    </row>
    <row r="266" spans="1:7" x14ac:dyDescent="0.25">
      <c r="A266" t="s">
        <v>2278</v>
      </c>
      <c r="B266" s="75">
        <v>2779138</v>
      </c>
      <c r="C266" s="75">
        <v>546</v>
      </c>
      <c r="D266" s="75">
        <v>32</v>
      </c>
      <c r="E266" s="74">
        <v>5.8608058608058601E-2</v>
      </c>
      <c r="F266" s="75">
        <v>7.5</v>
      </c>
      <c r="G266" s="74">
        <v>1.37362637362637E-2</v>
      </c>
    </row>
    <row r="267" spans="1:7" x14ac:dyDescent="0.25">
      <c r="A267" t="s">
        <v>2281</v>
      </c>
      <c r="B267" s="75">
        <v>1277822</v>
      </c>
      <c r="C267" s="75">
        <v>459</v>
      </c>
      <c r="D267" s="75">
        <v>27</v>
      </c>
      <c r="E267" s="74">
        <v>5.8823529411764698E-2</v>
      </c>
      <c r="F267" s="75">
        <v>12</v>
      </c>
      <c r="G267" s="74">
        <v>2.61437908496732E-2</v>
      </c>
    </row>
    <row r="268" spans="1:7" x14ac:dyDescent="0.25">
      <c r="A268" t="s">
        <v>2538</v>
      </c>
      <c r="B268" s="75">
        <v>896123</v>
      </c>
      <c r="C268" s="75">
        <v>169</v>
      </c>
      <c r="D268" s="75">
        <v>10</v>
      </c>
      <c r="E268" s="74">
        <v>5.9171597633136098E-2</v>
      </c>
      <c r="F268" s="75">
        <v>5</v>
      </c>
      <c r="G268" s="74">
        <v>2.9585798816568001E-2</v>
      </c>
    </row>
    <row r="269" spans="1:7" x14ac:dyDescent="0.25">
      <c r="A269" t="s">
        <v>2350</v>
      </c>
      <c r="B269" s="75">
        <v>2397185</v>
      </c>
      <c r="C269" s="75">
        <v>540</v>
      </c>
      <c r="D269" s="75">
        <v>32</v>
      </c>
      <c r="E269" s="74">
        <v>5.9259259259259303E-2</v>
      </c>
      <c r="F269" s="75">
        <v>32</v>
      </c>
      <c r="G269" s="74">
        <v>5.9259259259259303E-2</v>
      </c>
    </row>
    <row r="270" spans="1:7" x14ac:dyDescent="0.25">
      <c r="A270" t="s">
        <v>2234</v>
      </c>
      <c r="B270" s="75">
        <v>3129249</v>
      </c>
      <c r="C270" s="75">
        <v>421</v>
      </c>
      <c r="D270" s="75">
        <v>25</v>
      </c>
      <c r="E270" s="74">
        <v>5.9382422802850401E-2</v>
      </c>
      <c r="F270" s="75">
        <v>15.5</v>
      </c>
      <c r="G270" s="74">
        <v>3.6817102137767198E-2</v>
      </c>
    </row>
    <row r="271" spans="1:7" x14ac:dyDescent="0.25">
      <c r="A271" t="s">
        <v>2306</v>
      </c>
      <c r="B271" s="75">
        <v>524761</v>
      </c>
      <c r="C271" s="75">
        <v>597</v>
      </c>
      <c r="D271" s="75">
        <v>35.5</v>
      </c>
      <c r="E271" s="74">
        <v>5.9463986599665002E-2</v>
      </c>
      <c r="F271" s="75">
        <v>28</v>
      </c>
      <c r="G271" s="74">
        <v>4.6901172529313202E-2</v>
      </c>
    </row>
    <row r="272" spans="1:7" x14ac:dyDescent="0.25">
      <c r="A272" t="s">
        <v>2566</v>
      </c>
      <c r="B272" s="75">
        <v>3903589</v>
      </c>
      <c r="C272" s="75">
        <v>42</v>
      </c>
      <c r="D272" s="75">
        <v>2.5</v>
      </c>
      <c r="E272" s="74">
        <v>5.95238095238095E-2</v>
      </c>
      <c r="F272" s="75">
        <v>2.5</v>
      </c>
      <c r="G272" s="74">
        <v>5.95238095238095E-2</v>
      </c>
    </row>
    <row r="273" spans="1:7" x14ac:dyDescent="0.25">
      <c r="A273" t="s">
        <v>2261</v>
      </c>
      <c r="B273" s="75">
        <v>1311839</v>
      </c>
      <c r="C273" s="75">
        <v>518</v>
      </c>
      <c r="D273" s="75">
        <v>31</v>
      </c>
      <c r="E273" s="74">
        <v>5.9845559845559802E-2</v>
      </c>
      <c r="F273" s="75">
        <v>28.5</v>
      </c>
      <c r="G273" s="74">
        <v>5.5019305019305E-2</v>
      </c>
    </row>
    <row r="274" spans="1:7" x14ac:dyDescent="0.25">
      <c r="A274" t="s">
        <v>3114</v>
      </c>
      <c r="B274" s="75">
        <v>3851784</v>
      </c>
      <c r="C274" s="75">
        <v>615</v>
      </c>
      <c r="D274" s="75">
        <v>37</v>
      </c>
      <c r="E274" s="74">
        <v>6.0162601626016297E-2</v>
      </c>
      <c r="F274" s="75">
        <v>24.5</v>
      </c>
      <c r="G274" s="74">
        <v>3.9837398373983701E-2</v>
      </c>
    </row>
    <row r="275" spans="1:7" x14ac:dyDescent="0.25">
      <c r="A275" t="s">
        <v>2265</v>
      </c>
      <c r="B275" s="75">
        <v>1192520</v>
      </c>
      <c r="C275" s="75">
        <v>462</v>
      </c>
      <c r="D275" s="75">
        <v>28</v>
      </c>
      <c r="E275" s="74">
        <v>6.0606060606060601E-2</v>
      </c>
      <c r="F275" s="75">
        <v>25.5</v>
      </c>
      <c r="G275" s="74">
        <v>5.5194805194805199E-2</v>
      </c>
    </row>
    <row r="276" spans="1:7" x14ac:dyDescent="0.25">
      <c r="A276" t="s">
        <v>2532</v>
      </c>
      <c r="B276" s="75">
        <v>501931</v>
      </c>
      <c r="C276" s="75">
        <v>309</v>
      </c>
      <c r="D276" s="75">
        <v>19</v>
      </c>
      <c r="E276" s="74">
        <v>6.1488673139158602E-2</v>
      </c>
      <c r="F276" s="75">
        <v>16.5</v>
      </c>
      <c r="G276" s="74">
        <v>5.3398058252427202E-2</v>
      </c>
    </row>
    <row r="277" spans="1:7" x14ac:dyDescent="0.25">
      <c r="A277" t="s">
        <v>2485</v>
      </c>
      <c r="B277" s="75">
        <v>4475993</v>
      </c>
      <c r="C277" s="75">
        <v>536</v>
      </c>
      <c r="D277" s="75">
        <v>33</v>
      </c>
      <c r="E277" s="74">
        <v>6.1567164179104503E-2</v>
      </c>
      <c r="F277" s="75">
        <v>13.5</v>
      </c>
      <c r="G277" s="74">
        <v>2.5186567164179101E-2</v>
      </c>
    </row>
    <row r="278" spans="1:7" x14ac:dyDescent="0.25">
      <c r="A278" t="s">
        <v>2536</v>
      </c>
      <c r="B278" s="75">
        <v>2181624</v>
      </c>
      <c r="C278" s="75">
        <v>154</v>
      </c>
      <c r="D278" s="75">
        <v>9.5</v>
      </c>
      <c r="E278" s="74">
        <v>6.1688311688311702E-2</v>
      </c>
      <c r="F278" s="75">
        <v>2</v>
      </c>
      <c r="G278" s="74">
        <v>1.2987012987013E-2</v>
      </c>
    </row>
    <row r="279" spans="1:7" x14ac:dyDescent="0.25">
      <c r="A279" t="s">
        <v>2342</v>
      </c>
      <c r="B279" s="75">
        <v>2233478</v>
      </c>
      <c r="C279" s="75">
        <v>389</v>
      </c>
      <c r="D279" s="75">
        <v>24</v>
      </c>
      <c r="E279" s="74">
        <v>6.1696658097686402E-2</v>
      </c>
      <c r="F279" s="75">
        <v>18</v>
      </c>
      <c r="G279" s="74">
        <v>4.6272493573264802E-2</v>
      </c>
    </row>
    <row r="280" spans="1:7" x14ac:dyDescent="0.25">
      <c r="A280" t="s">
        <v>2352</v>
      </c>
      <c r="B280" s="75">
        <v>2744708</v>
      </c>
      <c r="C280" s="75">
        <v>398</v>
      </c>
      <c r="D280" s="75">
        <v>25</v>
      </c>
      <c r="E280" s="74">
        <v>6.2814070351758802E-2</v>
      </c>
      <c r="F280" s="75">
        <v>25</v>
      </c>
      <c r="G280" s="74">
        <v>6.2814070351758802E-2</v>
      </c>
    </row>
    <row r="281" spans="1:7" x14ac:dyDescent="0.25">
      <c r="A281" t="s">
        <v>2386</v>
      </c>
      <c r="B281" s="75">
        <v>3523463</v>
      </c>
      <c r="C281" s="75">
        <v>667</v>
      </c>
      <c r="D281" s="75">
        <v>42.5</v>
      </c>
      <c r="E281" s="74">
        <v>6.3718140929535205E-2</v>
      </c>
      <c r="F281" s="75">
        <v>37.5</v>
      </c>
      <c r="G281" s="74">
        <v>5.6221889055472297E-2</v>
      </c>
    </row>
    <row r="282" spans="1:7" x14ac:dyDescent="0.25">
      <c r="A282" t="s">
        <v>2400</v>
      </c>
      <c r="B282" s="75">
        <v>2718494</v>
      </c>
      <c r="C282" s="75">
        <v>380</v>
      </c>
      <c r="D282" s="75">
        <v>24.5</v>
      </c>
      <c r="E282" s="74">
        <v>6.4473684210526294E-2</v>
      </c>
      <c r="F282" s="75">
        <v>17.5</v>
      </c>
      <c r="G282" s="74">
        <v>4.6052631578947401E-2</v>
      </c>
    </row>
    <row r="283" spans="1:7" x14ac:dyDescent="0.25">
      <c r="A283" t="s">
        <v>2236</v>
      </c>
      <c r="B283" s="75">
        <v>1378195</v>
      </c>
      <c r="C283" s="75">
        <v>539</v>
      </c>
      <c r="D283" s="75">
        <v>35.5</v>
      </c>
      <c r="E283" s="74">
        <v>6.5862708719851601E-2</v>
      </c>
      <c r="F283" s="75">
        <v>23</v>
      </c>
      <c r="G283" s="74">
        <v>4.2671614100185502E-2</v>
      </c>
    </row>
    <row r="284" spans="1:7" x14ac:dyDescent="0.25">
      <c r="A284" t="s">
        <v>2336</v>
      </c>
      <c r="B284" s="75">
        <v>2811365</v>
      </c>
      <c r="C284" s="75">
        <v>542</v>
      </c>
      <c r="D284" s="75">
        <v>36</v>
      </c>
      <c r="E284" s="74">
        <v>6.6420664206642097E-2</v>
      </c>
      <c r="F284" s="75">
        <v>25</v>
      </c>
      <c r="G284" s="74">
        <v>4.6125461254612497E-2</v>
      </c>
    </row>
    <row r="285" spans="1:7" x14ac:dyDescent="0.25">
      <c r="A285" t="s">
        <v>3080</v>
      </c>
      <c r="B285" s="75">
        <v>3290784</v>
      </c>
      <c r="C285" s="75">
        <v>487</v>
      </c>
      <c r="D285" s="75">
        <v>32.5</v>
      </c>
      <c r="E285" s="74">
        <v>6.6735112936345001E-2</v>
      </c>
      <c r="F285" s="75">
        <v>17.5</v>
      </c>
      <c r="G285" s="74">
        <v>3.59342915811088E-2</v>
      </c>
    </row>
    <row r="286" spans="1:7" x14ac:dyDescent="0.25">
      <c r="A286" t="s">
        <v>2521</v>
      </c>
      <c r="B286" s="75">
        <v>2338580</v>
      </c>
      <c r="C286" s="75">
        <v>529</v>
      </c>
      <c r="D286" s="75">
        <v>35.5</v>
      </c>
      <c r="E286" s="74">
        <v>6.7107750472589794E-2</v>
      </c>
      <c r="F286" s="75">
        <v>25.5</v>
      </c>
      <c r="G286" s="74">
        <v>4.82041587901701E-2</v>
      </c>
    </row>
    <row r="287" spans="1:7" x14ac:dyDescent="0.25">
      <c r="A287" t="s">
        <v>2527</v>
      </c>
      <c r="B287" s="75">
        <v>2832290</v>
      </c>
      <c r="C287" s="75">
        <v>148</v>
      </c>
      <c r="D287" s="75">
        <v>10</v>
      </c>
      <c r="E287" s="74">
        <v>6.7567567567567599E-2</v>
      </c>
      <c r="F287" s="75">
        <v>10</v>
      </c>
      <c r="G287" s="74">
        <v>6.7567567567567599E-2</v>
      </c>
    </row>
    <row r="288" spans="1:7" x14ac:dyDescent="0.25">
      <c r="A288" t="s">
        <v>2424</v>
      </c>
      <c r="B288" s="75">
        <v>3523562</v>
      </c>
      <c r="C288" s="75">
        <v>684</v>
      </c>
      <c r="D288" s="75">
        <v>47.5</v>
      </c>
      <c r="E288" s="74">
        <v>6.9444444444444406E-2</v>
      </c>
      <c r="F288" s="75">
        <v>45</v>
      </c>
      <c r="G288" s="74">
        <v>6.5789473684210495E-2</v>
      </c>
    </row>
    <row r="289" spans="1:7" x14ac:dyDescent="0.25">
      <c r="A289" t="s">
        <v>2152</v>
      </c>
      <c r="B289" s="75">
        <v>3888255</v>
      </c>
      <c r="C289" s="75">
        <v>655</v>
      </c>
      <c r="D289" s="75">
        <v>45.5</v>
      </c>
      <c r="E289" s="74">
        <v>6.9465648854961801E-2</v>
      </c>
      <c r="F289" s="75">
        <v>33</v>
      </c>
      <c r="G289" s="74">
        <v>5.0381679389312997E-2</v>
      </c>
    </row>
    <row r="290" spans="1:7" x14ac:dyDescent="0.25">
      <c r="A290" t="s">
        <v>2520</v>
      </c>
      <c r="B290" s="75">
        <v>2839151</v>
      </c>
      <c r="C290" s="75">
        <v>341</v>
      </c>
      <c r="D290" s="75">
        <v>24</v>
      </c>
      <c r="E290" s="74">
        <v>7.0381231671554301E-2</v>
      </c>
      <c r="F290" s="75">
        <v>19</v>
      </c>
      <c r="G290" s="74">
        <v>5.5718475073313803E-2</v>
      </c>
    </row>
    <row r="291" spans="1:7" x14ac:dyDescent="0.25">
      <c r="A291" t="s">
        <v>2148</v>
      </c>
      <c r="B291" s="75">
        <v>1817056</v>
      </c>
      <c r="C291" s="75">
        <v>628</v>
      </c>
      <c r="D291" s="75">
        <v>44.5</v>
      </c>
      <c r="E291" s="74">
        <v>7.0859872611464994E-2</v>
      </c>
      <c r="F291" s="75">
        <v>34.5</v>
      </c>
      <c r="G291" s="74">
        <v>5.4936305732484099E-2</v>
      </c>
    </row>
    <row r="292" spans="1:7" x14ac:dyDescent="0.25">
      <c r="A292" t="s">
        <v>2455</v>
      </c>
      <c r="B292" s="75">
        <v>2811220</v>
      </c>
      <c r="C292" s="75">
        <v>218</v>
      </c>
      <c r="D292" s="75">
        <v>15.5</v>
      </c>
      <c r="E292" s="74">
        <v>7.1100917431192706E-2</v>
      </c>
      <c r="F292" s="75">
        <v>10.5</v>
      </c>
      <c r="G292" s="74">
        <v>4.8165137614678902E-2</v>
      </c>
    </row>
    <row r="293" spans="1:7" x14ac:dyDescent="0.25">
      <c r="A293" t="s">
        <v>2174</v>
      </c>
      <c r="B293" s="75">
        <v>4473170</v>
      </c>
      <c r="C293" s="75">
        <v>321</v>
      </c>
      <c r="D293" s="75">
        <v>23</v>
      </c>
      <c r="E293" s="74">
        <v>7.1651090342679094E-2</v>
      </c>
      <c r="F293" s="75">
        <v>20.5</v>
      </c>
      <c r="G293" s="74">
        <v>6.3862928348909706E-2</v>
      </c>
    </row>
    <row r="294" spans="1:7" x14ac:dyDescent="0.25">
      <c r="A294" t="s">
        <v>2172</v>
      </c>
      <c r="B294" s="75">
        <v>2778700</v>
      </c>
      <c r="C294" s="75">
        <v>557</v>
      </c>
      <c r="D294" s="75">
        <v>40</v>
      </c>
      <c r="E294" s="74">
        <v>7.1813285457809697E-2</v>
      </c>
      <c r="F294" s="75">
        <v>37.5</v>
      </c>
      <c r="G294" s="74">
        <v>6.7324955116696603E-2</v>
      </c>
    </row>
    <row r="295" spans="1:7" x14ac:dyDescent="0.25">
      <c r="A295" t="s">
        <v>2363</v>
      </c>
      <c r="B295" s="75">
        <v>3852976</v>
      </c>
      <c r="C295" s="75">
        <v>490</v>
      </c>
      <c r="D295" s="75">
        <v>35.5</v>
      </c>
      <c r="E295" s="74">
        <v>7.2448979591836701E-2</v>
      </c>
      <c r="F295" s="75">
        <v>25</v>
      </c>
      <c r="G295" s="74">
        <v>5.10204081632653E-2</v>
      </c>
    </row>
    <row r="296" spans="1:7" x14ac:dyDescent="0.25">
      <c r="A296" t="s">
        <v>2310</v>
      </c>
      <c r="B296" s="75">
        <v>1081016</v>
      </c>
      <c r="C296" s="75">
        <v>413</v>
      </c>
      <c r="D296" s="75">
        <v>30</v>
      </c>
      <c r="E296" s="74">
        <v>7.2639225181598099E-2</v>
      </c>
      <c r="F296" s="75">
        <v>12.5</v>
      </c>
      <c r="G296" s="74">
        <v>3.0266343825665901E-2</v>
      </c>
    </row>
    <row r="297" spans="1:7" x14ac:dyDescent="0.25">
      <c r="A297" t="s">
        <v>2529</v>
      </c>
      <c r="B297" s="75">
        <v>1879990</v>
      </c>
      <c r="C297" s="75">
        <v>268</v>
      </c>
      <c r="D297" s="75">
        <v>19.5</v>
      </c>
      <c r="E297" s="74">
        <v>7.2761194029850706E-2</v>
      </c>
      <c r="F297" s="75">
        <v>17</v>
      </c>
      <c r="G297" s="74">
        <v>6.3432835820895497E-2</v>
      </c>
    </row>
    <row r="298" spans="1:7" x14ac:dyDescent="0.25">
      <c r="A298" t="s">
        <v>2420</v>
      </c>
      <c r="B298" s="75">
        <v>1542447</v>
      </c>
      <c r="C298" s="75">
        <v>332</v>
      </c>
      <c r="D298" s="75">
        <v>24.5</v>
      </c>
      <c r="E298" s="74">
        <v>7.3795180722891596E-2</v>
      </c>
      <c r="F298" s="75">
        <v>22</v>
      </c>
      <c r="G298" s="74">
        <v>6.6265060240963902E-2</v>
      </c>
    </row>
    <row r="299" spans="1:7" x14ac:dyDescent="0.25">
      <c r="A299" t="s">
        <v>2406</v>
      </c>
      <c r="B299" s="75">
        <v>2389885</v>
      </c>
      <c r="C299" s="75">
        <v>480</v>
      </c>
      <c r="D299" s="75">
        <v>35.5</v>
      </c>
      <c r="E299" s="74">
        <v>7.3958333333333307E-2</v>
      </c>
      <c r="F299" s="75">
        <v>15.5</v>
      </c>
      <c r="G299" s="74">
        <v>3.2291666666666698E-2</v>
      </c>
    </row>
    <row r="300" spans="1:7" x14ac:dyDescent="0.25">
      <c r="A300" t="s">
        <v>2334</v>
      </c>
      <c r="B300" s="75">
        <v>2741477</v>
      </c>
      <c r="C300" s="75">
        <v>621</v>
      </c>
      <c r="D300" s="75">
        <v>46.5</v>
      </c>
      <c r="E300" s="74">
        <v>7.4879227053140096E-2</v>
      </c>
      <c r="F300" s="75">
        <v>36.5</v>
      </c>
      <c r="G300" s="74">
        <v>5.8776167471819601E-2</v>
      </c>
    </row>
    <row r="301" spans="1:7" x14ac:dyDescent="0.25">
      <c r="A301" t="s">
        <v>2298</v>
      </c>
      <c r="B301" s="75">
        <v>1905372</v>
      </c>
      <c r="C301" s="75">
        <v>518</v>
      </c>
      <c r="D301" s="75">
        <v>39</v>
      </c>
      <c r="E301" s="74">
        <v>7.5289575289575306E-2</v>
      </c>
      <c r="F301" s="75">
        <v>31.5</v>
      </c>
      <c r="G301" s="74">
        <v>6.08108108108108E-2</v>
      </c>
    </row>
    <row r="302" spans="1:7" x14ac:dyDescent="0.25">
      <c r="A302" t="s">
        <v>2230</v>
      </c>
      <c r="B302" s="75">
        <v>3903591</v>
      </c>
      <c r="C302" s="75">
        <v>440</v>
      </c>
      <c r="D302" s="75">
        <v>33.5</v>
      </c>
      <c r="E302" s="74">
        <v>7.6136363636363599E-2</v>
      </c>
      <c r="F302" s="75">
        <v>20</v>
      </c>
      <c r="G302" s="74">
        <v>4.5454545454545497E-2</v>
      </c>
    </row>
    <row r="303" spans="1:7" x14ac:dyDescent="0.25">
      <c r="A303" t="s">
        <v>2247</v>
      </c>
      <c r="B303" s="75">
        <v>1955738</v>
      </c>
      <c r="C303" s="75">
        <v>483</v>
      </c>
      <c r="D303" s="75">
        <v>37</v>
      </c>
      <c r="E303" s="74">
        <v>7.6604554865424404E-2</v>
      </c>
      <c r="F303" s="75">
        <v>32</v>
      </c>
      <c r="G303" s="74">
        <v>6.6252587991718404E-2</v>
      </c>
    </row>
    <row r="304" spans="1:7" x14ac:dyDescent="0.25">
      <c r="A304" t="s">
        <v>2418</v>
      </c>
      <c r="B304" s="75">
        <v>3903544</v>
      </c>
      <c r="C304" s="75">
        <v>447</v>
      </c>
      <c r="D304" s="75">
        <v>34.5</v>
      </c>
      <c r="E304" s="74">
        <v>7.7181208053691303E-2</v>
      </c>
      <c r="F304" s="75">
        <v>34.5</v>
      </c>
      <c r="G304" s="74">
        <v>7.7181208053691303E-2</v>
      </c>
    </row>
    <row r="305" spans="1:7" x14ac:dyDescent="0.25">
      <c r="A305" t="s">
        <v>2434</v>
      </c>
      <c r="B305" s="75">
        <v>3857574</v>
      </c>
      <c r="C305" s="75">
        <v>387</v>
      </c>
      <c r="D305" s="75">
        <v>31</v>
      </c>
      <c r="E305" s="74">
        <v>8.0103359173126595E-2</v>
      </c>
      <c r="F305" s="75">
        <v>31</v>
      </c>
      <c r="G305" s="74">
        <v>8.0103359173126595E-2</v>
      </c>
    </row>
    <row r="306" spans="1:7" x14ac:dyDescent="0.25">
      <c r="A306" t="s">
        <v>2243</v>
      </c>
      <c r="B306" s="75">
        <v>4035915</v>
      </c>
      <c r="C306" s="75">
        <v>533</v>
      </c>
      <c r="D306" s="75">
        <v>43</v>
      </c>
      <c r="E306" s="74">
        <v>8.06754221388368E-2</v>
      </c>
      <c r="F306" s="75">
        <v>35.5</v>
      </c>
      <c r="G306" s="74">
        <v>6.6604127579737299E-2</v>
      </c>
    </row>
    <row r="307" spans="1:7" x14ac:dyDescent="0.25">
      <c r="A307" t="s">
        <v>2305</v>
      </c>
      <c r="B307" s="75">
        <v>3525863</v>
      </c>
      <c r="C307" s="75">
        <v>575</v>
      </c>
      <c r="D307" s="75">
        <v>46.5</v>
      </c>
      <c r="E307" s="74">
        <v>8.0869565217391304E-2</v>
      </c>
      <c r="F307" s="75">
        <v>38</v>
      </c>
      <c r="G307" s="74">
        <v>6.6086956521739099E-2</v>
      </c>
    </row>
    <row r="308" spans="1:7" x14ac:dyDescent="0.25">
      <c r="A308" t="s">
        <v>2402</v>
      </c>
      <c r="B308" s="75">
        <v>1094918</v>
      </c>
      <c r="C308" s="75">
        <v>452</v>
      </c>
      <c r="D308" s="75">
        <v>37</v>
      </c>
      <c r="E308" s="74">
        <v>8.1858407079646006E-2</v>
      </c>
      <c r="F308" s="75">
        <v>16.5</v>
      </c>
      <c r="G308" s="74">
        <v>3.6504424778761098E-2</v>
      </c>
    </row>
    <row r="309" spans="1:7" x14ac:dyDescent="0.25">
      <c r="A309" t="s">
        <v>2308</v>
      </c>
      <c r="B309" s="75">
        <v>4035912</v>
      </c>
      <c r="C309" s="75">
        <v>530</v>
      </c>
      <c r="D309" s="75">
        <v>44.5</v>
      </c>
      <c r="E309" s="74">
        <v>8.3962264150943405E-2</v>
      </c>
      <c r="F309" s="75">
        <v>29.5</v>
      </c>
      <c r="G309" s="74">
        <v>5.5660377358490602E-2</v>
      </c>
    </row>
    <row r="310" spans="1:7" x14ac:dyDescent="0.25">
      <c r="A310" t="s">
        <v>2260</v>
      </c>
      <c r="B310" s="75">
        <v>3525833</v>
      </c>
      <c r="C310" s="75">
        <v>314</v>
      </c>
      <c r="D310" s="75">
        <v>26.5</v>
      </c>
      <c r="E310" s="74">
        <v>8.4394904458598693E-2</v>
      </c>
      <c r="F310" s="75">
        <v>24</v>
      </c>
      <c r="G310" s="74">
        <v>7.6433121019108305E-2</v>
      </c>
    </row>
    <row r="311" spans="1:7" x14ac:dyDescent="0.25">
      <c r="A311" t="s">
        <v>2198</v>
      </c>
      <c r="B311" s="75">
        <v>3525583</v>
      </c>
      <c r="C311" s="75">
        <v>574</v>
      </c>
      <c r="D311" s="75">
        <v>48.5</v>
      </c>
      <c r="E311" s="74">
        <v>8.4494773519163804E-2</v>
      </c>
      <c r="F311" s="75">
        <v>41</v>
      </c>
      <c r="G311" s="74">
        <v>7.1428571428571397E-2</v>
      </c>
    </row>
    <row r="312" spans="1:7" x14ac:dyDescent="0.25">
      <c r="A312" t="s">
        <v>2557</v>
      </c>
      <c r="B312" s="75">
        <v>3852957</v>
      </c>
      <c r="C312" s="75">
        <v>130</v>
      </c>
      <c r="D312" s="75">
        <v>11</v>
      </c>
      <c r="E312" s="74">
        <v>8.4615384615384606E-2</v>
      </c>
      <c r="F312" s="75">
        <v>6</v>
      </c>
      <c r="G312" s="74">
        <v>4.6153846153846198E-2</v>
      </c>
    </row>
    <row r="313" spans="1:7" x14ac:dyDescent="0.25">
      <c r="A313" t="s">
        <v>2221</v>
      </c>
      <c r="B313" s="75">
        <v>1430472</v>
      </c>
      <c r="C313" s="75">
        <v>558</v>
      </c>
      <c r="D313" s="75">
        <v>47.5</v>
      </c>
      <c r="E313" s="74">
        <v>8.5125448028673806E-2</v>
      </c>
      <c r="F313" s="75">
        <v>41.5</v>
      </c>
      <c r="G313" s="74">
        <v>7.4372759856630805E-2</v>
      </c>
    </row>
    <row r="314" spans="1:7" x14ac:dyDescent="0.25">
      <c r="A314" t="s">
        <v>2591</v>
      </c>
      <c r="B314" s="75">
        <v>2125108</v>
      </c>
      <c r="C314" s="75">
        <v>441</v>
      </c>
      <c r="D314" s="75">
        <v>38</v>
      </c>
      <c r="E314" s="74">
        <v>8.6167800453514701E-2</v>
      </c>
      <c r="F314" s="75">
        <v>16</v>
      </c>
      <c r="G314" s="74">
        <v>3.6281179138322003E-2</v>
      </c>
    </row>
    <row r="315" spans="1:7" x14ac:dyDescent="0.25">
      <c r="A315" t="s">
        <v>2559</v>
      </c>
      <c r="B315" s="75">
        <v>3523465</v>
      </c>
      <c r="C315" s="75">
        <v>172</v>
      </c>
      <c r="D315" s="75">
        <v>15</v>
      </c>
      <c r="E315" s="74">
        <v>8.7209302325581398E-2</v>
      </c>
      <c r="F315" s="75">
        <v>15</v>
      </c>
      <c r="G315" s="74">
        <v>8.7209302325581398E-2</v>
      </c>
    </row>
    <row r="316" spans="1:7" x14ac:dyDescent="0.25">
      <c r="A316" t="s">
        <v>2237</v>
      </c>
      <c r="B316" s="75">
        <v>2714251</v>
      </c>
      <c r="C316" s="75">
        <v>428</v>
      </c>
      <c r="D316" s="75">
        <v>37.5</v>
      </c>
      <c r="E316" s="74">
        <v>8.7616822429906496E-2</v>
      </c>
      <c r="F316" s="75">
        <v>35</v>
      </c>
      <c r="G316" s="74">
        <v>8.1775700934579407E-2</v>
      </c>
    </row>
    <row r="317" spans="1:7" x14ac:dyDescent="0.25">
      <c r="A317" t="s">
        <v>2227</v>
      </c>
      <c r="B317" s="75">
        <v>3888256</v>
      </c>
      <c r="C317" s="75">
        <v>762</v>
      </c>
      <c r="D317" s="75">
        <v>68.5</v>
      </c>
      <c r="E317" s="74">
        <v>8.9895013123359596E-2</v>
      </c>
      <c r="F317" s="75">
        <v>68.5</v>
      </c>
      <c r="G317" s="74">
        <v>8.9895013123359596E-2</v>
      </c>
    </row>
    <row r="318" spans="1:7" x14ac:dyDescent="0.25">
      <c r="A318" t="s">
        <v>2290</v>
      </c>
      <c r="B318" s="75">
        <v>3903503</v>
      </c>
      <c r="C318" s="75">
        <v>389</v>
      </c>
      <c r="D318" s="75">
        <v>35</v>
      </c>
      <c r="E318" s="74">
        <v>8.9974293059126006E-2</v>
      </c>
      <c r="F318" s="75">
        <v>32.5</v>
      </c>
      <c r="G318" s="74">
        <v>8.3547557840617001E-2</v>
      </c>
    </row>
    <row r="319" spans="1:7" x14ac:dyDescent="0.25">
      <c r="A319" t="s">
        <v>2343</v>
      </c>
      <c r="B319" s="75">
        <v>3247234</v>
      </c>
      <c r="C319" s="75">
        <v>373</v>
      </c>
      <c r="D319" s="75">
        <v>34</v>
      </c>
      <c r="E319" s="74">
        <v>9.1152815013404803E-2</v>
      </c>
      <c r="F319" s="75">
        <v>23</v>
      </c>
      <c r="G319" s="74">
        <v>6.1662198391420897E-2</v>
      </c>
    </row>
    <row r="320" spans="1:7" x14ac:dyDescent="0.25">
      <c r="A320" t="s">
        <v>2506</v>
      </c>
      <c r="B320" s="75">
        <v>606171</v>
      </c>
      <c r="C320" s="75">
        <v>240</v>
      </c>
      <c r="D320" s="75">
        <v>22.5</v>
      </c>
      <c r="E320" s="74">
        <v>9.375E-2</v>
      </c>
      <c r="F320" s="75">
        <v>22.5</v>
      </c>
      <c r="G320" s="74">
        <v>9.375E-2</v>
      </c>
    </row>
    <row r="321" spans="1:7" x14ac:dyDescent="0.25">
      <c r="A321" t="s">
        <v>2554</v>
      </c>
      <c r="B321" s="75">
        <v>2338319</v>
      </c>
      <c r="C321" s="75">
        <v>512</v>
      </c>
      <c r="D321" s="75">
        <v>48</v>
      </c>
      <c r="E321" s="74">
        <v>9.375E-2</v>
      </c>
      <c r="F321" s="75">
        <v>33</v>
      </c>
      <c r="G321" s="74">
        <v>6.4453125E-2</v>
      </c>
    </row>
    <row r="322" spans="1:7" x14ac:dyDescent="0.25">
      <c r="A322" t="s">
        <v>2340</v>
      </c>
      <c r="B322" s="75">
        <v>2043289</v>
      </c>
      <c r="C322" s="75">
        <v>532</v>
      </c>
      <c r="D322" s="75">
        <v>50</v>
      </c>
      <c r="E322" s="74">
        <v>9.3984962406015005E-2</v>
      </c>
      <c r="F322" s="75">
        <v>38.5</v>
      </c>
      <c r="G322" s="74">
        <v>7.2368421052631596E-2</v>
      </c>
    </row>
    <row r="323" spans="1:7" x14ac:dyDescent="0.25">
      <c r="A323" t="s">
        <v>2414</v>
      </c>
      <c r="B323" s="75">
        <v>3523451</v>
      </c>
      <c r="C323" s="75">
        <v>617</v>
      </c>
      <c r="D323" s="75">
        <v>58</v>
      </c>
      <c r="E323" s="74">
        <v>9.4003241491085895E-2</v>
      </c>
      <c r="F323" s="75">
        <v>45.5</v>
      </c>
      <c r="G323" s="74">
        <v>7.3743922204213899E-2</v>
      </c>
    </row>
    <row r="324" spans="1:7" x14ac:dyDescent="0.25">
      <c r="A324" t="s">
        <v>2444</v>
      </c>
      <c r="B324" s="75">
        <v>2828842</v>
      </c>
      <c r="C324" s="75">
        <v>237</v>
      </c>
      <c r="D324" s="75">
        <v>22.5</v>
      </c>
      <c r="E324" s="74">
        <v>9.49367088607595E-2</v>
      </c>
      <c r="F324" s="75">
        <v>22.5</v>
      </c>
      <c r="G324" s="74">
        <v>9.49367088607595E-2</v>
      </c>
    </row>
    <row r="325" spans="1:7" x14ac:dyDescent="0.25">
      <c r="A325" t="s">
        <v>2524</v>
      </c>
      <c r="B325" s="75">
        <v>2426252</v>
      </c>
      <c r="C325" s="75">
        <v>121</v>
      </c>
      <c r="D325" s="75">
        <v>11.5</v>
      </c>
      <c r="E325" s="74">
        <v>9.5041322314049603E-2</v>
      </c>
      <c r="F325" s="75">
        <v>7.5</v>
      </c>
      <c r="G325" s="74">
        <v>6.1983471074380202E-2</v>
      </c>
    </row>
    <row r="326" spans="1:7" x14ac:dyDescent="0.25">
      <c r="A326" t="s">
        <v>3058</v>
      </c>
      <c r="B326" s="75">
        <v>3852813</v>
      </c>
      <c r="C326" s="75">
        <v>368</v>
      </c>
      <c r="D326" s="75">
        <v>35</v>
      </c>
      <c r="E326" s="74">
        <v>9.5108695652173905E-2</v>
      </c>
      <c r="F326" s="75">
        <v>25</v>
      </c>
      <c r="G326" s="74">
        <v>6.7934782608695607E-2</v>
      </c>
    </row>
    <row r="327" spans="1:7" x14ac:dyDescent="0.25">
      <c r="A327" t="s">
        <v>2425</v>
      </c>
      <c r="B327" s="75">
        <v>2778705</v>
      </c>
      <c r="C327" s="75">
        <v>737</v>
      </c>
      <c r="D327" s="75">
        <v>70.5</v>
      </c>
      <c r="E327" s="74">
        <v>9.5658073270013605E-2</v>
      </c>
      <c r="F327" s="75">
        <v>50.5</v>
      </c>
      <c r="G327" s="74">
        <v>6.8521031207598407E-2</v>
      </c>
    </row>
    <row r="328" spans="1:7" x14ac:dyDescent="0.25">
      <c r="A328" t="s">
        <v>2361</v>
      </c>
      <c r="B328" s="75">
        <v>2801201</v>
      </c>
      <c r="C328" s="75">
        <v>350</v>
      </c>
      <c r="D328" s="75">
        <v>33.5</v>
      </c>
      <c r="E328" s="74">
        <v>9.5714285714285696E-2</v>
      </c>
      <c r="F328" s="75">
        <v>25</v>
      </c>
      <c r="G328" s="74">
        <v>7.1428571428571397E-2</v>
      </c>
    </row>
    <row r="329" spans="1:7" x14ac:dyDescent="0.25">
      <c r="A329" t="s">
        <v>2195</v>
      </c>
      <c r="B329" s="75">
        <v>3857518</v>
      </c>
      <c r="C329" s="75">
        <v>530</v>
      </c>
      <c r="D329" s="75">
        <v>51</v>
      </c>
      <c r="E329" s="74">
        <v>9.6226415094339601E-2</v>
      </c>
      <c r="F329" s="75">
        <v>25</v>
      </c>
      <c r="G329" s="74">
        <v>4.71698113207547E-2</v>
      </c>
    </row>
    <row r="330" spans="1:7" x14ac:dyDescent="0.25">
      <c r="A330" t="s">
        <v>2171</v>
      </c>
      <c r="B330" s="75">
        <v>2593943</v>
      </c>
      <c r="C330" s="75">
        <v>557</v>
      </c>
      <c r="D330" s="75">
        <v>54</v>
      </c>
      <c r="E330" s="74">
        <v>9.6947935368043095E-2</v>
      </c>
      <c r="F330" s="75">
        <v>46.5</v>
      </c>
      <c r="G330" s="74">
        <v>8.3482944344703797E-2</v>
      </c>
    </row>
    <row r="331" spans="1:7" x14ac:dyDescent="0.25">
      <c r="A331" t="s">
        <v>2258</v>
      </c>
      <c r="B331" s="75">
        <v>1192542</v>
      </c>
      <c r="C331" s="75">
        <v>548</v>
      </c>
      <c r="D331" s="75">
        <v>53.5</v>
      </c>
      <c r="E331" s="74">
        <v>9.7627737226277406E-2</v>
      </c>
      <c r="F331" s="75">
        <v>43.5</v>
      </c>
      <c r="G331" s="74">
        <v>7.9379562043795607E-2</v>
      </c>
    </row>
    <row r="332" spans="1:7" x14ac:dyDescent="0.25">
      <c r="A332" t="s">
        <v>2199</v>
      </c>
      <c r="B332" s="75">
        <v>3247225</v>
      </c>
      <c r="C332" s="75">
        <v>466</v>
      </c>
      <c r="D332" s="75">
        <v>45.5</v>
      </c>
      <c r="E332" s="74">
        <v>9.7639484978540803E-2</v>
      </c>
      <c r="F332" s="75">
        <v>35.5</v>
      </c>
      <c r="G332" s="74">
        <v>7.6180257510729599E-2</v>
      </c>
    </row>
    <row r="333" spans="1:7" x14ac:dyDescent="0.25">
      <c r="A333" t="s">
        <v>2480</v>
      </c>
      <c r="B333" s="75">
        <v>3295419</v>
      </c>
      <c r="C333" s="75">
        <v>485</v>
      </c>
      <c r="D333" s="75">
        <v>47.5</v>
      </c>
      <c r="E333" s="74">
        <v>9.7938144329896906E-2</v>
      </c>
      <c r="F333" s="75">
        <v>35</v>
      </c>
      <c r="G333" s="74">
        <v>7.2164948453608199E-2</v>
      </c>
    </row>
    <row r="334" spans="1:7" x14ac:dyDescent="0.25">
      <c r="A334" t="s">
        <v>2537</v>
      </c>
      <c r="B334" s="75">
        <v>1004728</v>
      </c>
      <c r="C334" s="75">
        <v>304</v>
      </c>
      <c r="D334" s="75">
        <v>30</v>
      </c>
      <c r="E334" s="74">
        <v>9.8684210526315805E-2</v>
      </c>
      <c r="F334" s="75">
        <v>5</v>
      </c>
      <c r="G334" s="74">
        <v>1.6447368421052599E-2</v>
      </c>
    </row>
    <row r="335" spans="1:7" x14ac:dyDescent="0.25">
      <c r="A335" t="s">
        <v>2359</v>
      </c>
      <c r="B335" s="75">
        <v>538955</v>
      </c>
      <c r="C335" s="75">
        <v>432</v>
      </c>
      <c r="D335" s="75">
        <v>44</v>
      </c>
      <c r="E335" s="74">
        <v>0.101851851851852</v>
      </c>
      <c r="F335" s="75">
        <v>33</v>
      </c>
      <c r="G335" s="74">
        <v>7.6388888888888895E-2</v>
      </c>
    </row>
    <row r="336" spans="1:7" x14ac:dyDescent="0.25">
      <c r="A336" t="s">
        <v>2249</v>
      </c>
      <c r="B336" s="75">
        <v>2362835</v>
      </c>
      <c r="C336" s="75">
        <v>411</v>
      </c>
      <c r="D336" s="75">
        <v>42.5</v>
      </c>
      <c r="E336" s="74">
        <v>0.103406326034063</v>
      </c>
      <c r="F336" s="75">
        <v>24</v>
      </c>
      <c r="G336" s="74">
        <v>5.8394160583941597E-2</v>
      </c>
    </row>
    <row r="337" spans="1:7" x14ac:dyDescent="0.25">
      <c r="A337" t="s">
        <v>2295</v>
      </c>
      <c r="B337" s="75">
        <v>3488852</v>
      </c>
      <c r="C337" s="75">
        <v>503</v>
      </c>
      <c r="D337" s="75">
        <v>52.5</v>
      </c>
      <c r="E337" s="74">
        <v>0.104373757455268</v>
      </c>
      <c r="F337" s="75">
        <v>47.5</v>
      </c>
      <c r="G337" s="74">
        <v>9.4433399602385698E-2</v>
      </c>
    </row>
    <row r="338" spans="1:7" x14ac:dyDescent="0.25">
      <c r="A338" t="s">
        <v>2311</v>
      </c>
      <c r="B338" s="75">
        <v>4473155</v>
      </c>
      <c r="C338" s="75">
        <v>507</v>
      </c>
      <c r="D338" s="75">
        <v>53</v>
      </c>
      <c r="E338" s="74">
        <v>0.104536489151874</v>
      </c>
      <c r="F338" s="75">
        <v>35</v>
      </c>
      <c r="G338" s="74">
        <v>6.9033530571992102E-2</v>
      </c>
    </row>
    <row r="339" spans="1:7" x14ac:dyDescent="0.25">
      <c r="A339" t="s">
        <v>2228</v>
      </c>
      <c r="B339" s="75">
        <v>3397372</v>
      </c>
      <c r="C339" s="75">
        <v>507</v>
      </c>
      <c r="D339" s="75">
        <v>54</v>
      </c>
      <c r="E339" s="74">
        <v>0.106508875739645</v>
      </c>
      <c r="F339" s="75">
        <v>41.5</v>
      </c>
      <c r="G339" s="74">
        <v>8.1854043392504905E-2</v>
      </c>
    </row>
    <row r="340" spans="1:7" x14ac:dyDescent="0.25">
      <c r="A340" t="s">
        <v>2178</v>
      </c>
      <c r="B340" s="75">
        <v>3138503</v>
      </c>
      <c r="C340" s="75">
        <v>596</v>
      </c>
      <c r="D340" s="75">
        <v>63.5</v>
      </c>
      <c r="E340" s="74">
        <v>0.106543624161074</v>
      </c>
      <c r="F340" s="75">
        <v>48.5</v>
      </c>
      <c r="G340" s="74">
        <v>8.1375838926174504E-2</v>
      </c>
    </row>
    <row r="341" spans="1:7" x14ac:dyDescent="0.25">
      <c r="A341" t="s">
        <v>2510</v>
      </c>
      <c r="B341" s="75">
        <v>3851497</v>
      </c>
      <c r="C341" s="75">
        <v>259</v>
      </c>
      <c r="D341" s="75">
        <v>28</v>
      </c>
      <c r="E341" s="74">
        <v>0.108108108108108</v>
      </c>
      <c r="F341" s="75">
        <v>28</v>
      </c>
      <c r="G341" s="74">
        <v>0.108108108108108</v>
      </c>
    </row>
    <row r="342" spans="1:7" x14ac:dyDescent="0.25">
      <c r="A342" t="s">
        <v>3055</v>
      </c>
      <c r="B342" s="75">
        <v>2344462</v>
      </c>
      <c r="C342" s="75">
        <v>433</v>
      </c>
      <c r="D342" s="75">
        <v>47</v>
      </c>
      <c r="E342" s="74">
        <v>0.108545034642032</v>
      </c>
      <c r="F342" s="75">
        <v>47</v>
      </c>
      <c r="G342" s="74">
        <v>0.108545034642032</v>
      </c>
    </row>
    <row r="343" spans="1:7" x14ac:dyDescent="0.25">
      <c r="A343" t="s">
        <v>2560</v>
      </c>
      <c r="B343" s="75">
        <v>2803852</v>
      </c>
      <c r="C343" s="75">
        <v>69</v>
      </c>
      <c r="D343" s="75">
        <v>7.5</v>
      </c>
      <c r="E343" s="74">
        <v>0.108695652173913</v>
      </c>
      <c r="F343" s="75">
        <v>5</v>
      </c>
      <c r="G343" s="74">
        <v>7.2463768115942004E-2</v>
      </c>
    </row>
    <row r="344" spans="1:7" x14ac:dyDescent="0.25">
      <c r="A344" t="s">
        <v>2454</v>
      </c>
      <c r="B344" s="75">
        <v>563731</v>
      </c>
      <c r="C344" s="75">
        <v>452</v>
      </c>
      <c r="D344" s="75">
        <v>49.5</v>
      </c>
      <c r="E344" s="74">
        <v>0.109513274336283</v>
      </c>
      <c r="F344" s="75">
        <v>32</v>
      </c>
      <c r="G344" s="74">
        <v>7.0796460176991094E-2</v>
      </c>
    </row>
    <row r="345" spans="1:7" x14ac:dyDescent="0.25">
      <c r="A345" t="s">
        <v>2375</v>
      </c>
      <c r="B345" s="75">
        <v>502114</v>
      </c>
      <c r="C345" s="75">
        <v>293</v>
      </c>
      <c r="D345" s="75">
        <v>32.5</v>
      </c>
      <c r="E345" s="74">
        <v>0.110921501706485</v>
      </c>
      <c r="F345" s="75">
        <v>32.5</v>
      </c>
      <c r="G345" s="74">
        <v>0.110921501706485</v>
      </c>
    </row>
    <row r="346" spans="1:7" x14ac:dyDescent="0.25">
      <c r="A346" t="s">
        <v>2269</v>
      </c>
      <c r="B346" s="75">
        <v>1294123</v>
      </c>
      <c r="C346" s="75">
        <v>278</v>
      </c>
      <c r="D346" s="75">
        <v>31</v>
      </c>
      <c r="E346" s="74">
        <v>0.111510791366906</v>
      </c>
      <c r="F346" s="75">
        <v>18.5</v>
      </c>
      <c r="G346" s="74">
        <v>6.6546762589928102E-2</v>
      </c>
    </row>
    <row r="347" spans="1:7" x14ac:dyDescent="0.25">
      <c r="A347" t="s">
        <v>2488</v>
      </c>
      <c r="B347" s="75">
        <v>1047316</v>
      </c>
      <c r="C347" s="75">
        <v>604</v>
      </c>
      <c r="D347" s="75">
        <v>67.5</v>
      </c>
      <c r="E347" s="74">
        <v>0.111754966887417</v>
      </c>
      <c r="F347" s="75">
        <v>54.5</v>
      </c>
      <c r="G347" s="74">
        <v>9.0231788079470202E-2</v>
      </c>
    </row>
    <row r="348" spans="1:7" x14ac:dyDescent="0.25">
      <c r="A348" t="s">
        <v>2264</v>
      </c>
      <c r="B348" s="75">
        <v>1193702</v>
      </c>
      <c r="C348" s="75">
        <v>304</v>
      </c>
      <c r="D348" s="75">
        <v>34</v>
      </c>
      <c r="E348" s="74">
        <v>0.11184210526315801</v>
      </c>
      <c r="F348" s="75">
        <v>31.5</v>
      </c>
      <c r="G348" s="74">
        <v>0.103618421052632</v>
      </c>
    </row>
    <row r="349" spans="1:7" x14ac:dyDescent="0.25">
      <c r="A349" t="s">
        <v>2436</v>
      </c>
      <c r="B349" s="75">
        <v>491085</v>
      </c>
      <c r="C349" s="75">
        <v>268</v>
      </c>
      <c r="D349" s="75">
        <v>30</v>
      </c>
      <c r="E349" s="74">
        <v>0.111940298507463</v>
      </c>
      <c r="F349" s="75">
        <v>27.5</v>
      </c>
      <c r="G349" s="74">
        <v>0.102611940298507</v>
      </c>
    </row>
    <row r="350" spans="1:7" x14ac:dyDescent="0.25">
      <c r="A350" t="s">
        <v>2356</v>
      </c>
      <c r="B350" s="75">
        <v>2053018</v>
      </c>
      <c r="C350" s="75">
        <v>287</v>
      </c>
      <c r="D350" s="75">
        <v>32.5</v>
      </c>
      <c r="E350" s="74">
        <v>0.113240418118467</v>
      </c>
      <c r="F350" s="75">
        <v>32.5</v>
      </c>
      <c r="G350" s="74">
        <v>0.113240418118467</v>
      </c>
    </row>
    <row r="351" spans="1:7" x14ac:dyDescent="0.25">
      <c r="A351" t="s">
        <v>2483</v>
      </c>
      <c r="B351" s="75">
        <v>4101064</v>
      </c>
      <c r="C351" s="75">
        <v>309</v>
      </c>
      <c r="D351" s="75">
        <v>35</v>
      </c>
      <c r="E351" s="74">
        <v>0.113268608414239</v>
      </c>
      <c r="F351" s="75">
        <v>27.5</v>
      </c>
      <c r="G351" s="74">
        <v>8.8996763754045305E-2</v>
      </c>
    </row>
    <row r="352" spans="1:7" x14ac:dyDescent="0.25">
      <c r="A352" t="s">
        <v>2437</v>
      </c>
      <c r="B352" s="75">
        <v>1389080</v>
      </c>
      <c r="C352" s="75">
        <v>303</v>
      </c>
      <c r="D352" s="75">
        <v>34.5</v>
      </c>
      <c r="E352" s="74">
        <v>0.113861386138614</v>
      </c>
      <c r="F352" s="75">
        <v>22</v>
      </c>
      <c r="G352" s="74">
        <v>7.2607260726072598E-2</v>
      </c>
    </row>
    <row r="353" spans="1:7" x14ac:dyDescent="0.25">
      <c r="A353" t="s">
        <v>2302</v>
      </c>
      <c r="B353" s="75">
        <v>3853081</v>
      </c>
      <c r="C353" s="75">
        <v>354</v>
      </c>
      <c r="D353" s="75">
        <v>40.5</v>
      </c>
      <c r="E353" s="74">
        <v>0.11440677966101701</v>
      </c>
      <c r="F353" s="75">
        <v>34</v>
      </c>
      <c r="G353" s="74">
        <v>9.6045197740112997E-2</v>
      </c>
    </row>
    <row r="354" spans="1:7" x14ac:dyDescent="0.25">
      <c r="A354" t="s">
        <v>2512</v>
      </c>
      <c r="B354" s="75">
        <v>457651</v>
      </c>
      <c r="C354" s="75">
        <v>324</v>
      </c>
      <c r="D354" s="75">
        <v>37.5</v>
      </c>
      <c r="E354" s="74">
        <v>0.115740740740741</v>
      </c>
      <c r="F354" s="75">
        <v>20.5</v>
      </c>
      <c r="G354" s="74">
        <v>6.3271604938271594E-2</v>
      </c>
    </row>
    <row r="355" spans="1:7" x14ac:dyDescent="0.25">
      <c r="A355" t="s">
        <v>2421</v>
      </c>
      <c r="B355" s="75">
        <v>2294732</v>
      </c>
      <c r="C355" s="75">
        <v>487</v>
      </c>
      <c r="D355" s="75">
        <v>57.5</v>
      </c>
      <c r="E355" s="74">
        <v>0.11806981519507199</v>
      </c>
      <c r="F355" s="75">
        <v>44</v>
      </c>
      <c r="G355" s="74">
        <v>9.0349075975359294E-2</v>
      </c>
    </row>
    <row r="356" spans="1:7" x14ac:dyDescent="0.25">
      <c r="A356" t="s">
        <v>2551</v>
      </c>
      <c r="B356" s="75">
        <v>538918</v>
      </c>
      <c r="C356" s="75">
        <v>76</v>
      </c>
      <c r="D356" s="75">
        <v>9</v>
      </c>
      <c r="E356" s="74">
        <v>0.118421052631579</v>
      </c>
      <c r="F356" s="75">
        <v>9</v>
      </c>
      <c r="G356" s="74">
        <v>0.118421052631579</v>
      </c>
    </row>
    <row r="357" spans="1:7" x14ac:dyDescent="0.25">
      <c r="A357" t="s">
        <v>2448</v>
      </c>
      <c r="B357" s="75">
        <v>466446</v>
      </c>
      <c r="C357" s="75">
        <v>390</v>
      </c>
      <c r="D357" s="75">
        <v>47</v>
      </c>
      <c r="E357" s="74">
        <v>0.120512820512821</v>
      </c>
      <c r="F357" s="75">
        <v>39.5</v>
      </c>
      <c r="G357" s="74">
        <v>0.10128205128205101</v>
      </c>
    </row>
    <row r="358" spans="1:7" x14ac:dyDescent="0.25">
      <c r="A358" t="s">
        <v>2422</v>
      </c>
      <c r="B358" s="75">
        <v>1215460</v>
      </c>
      <c r="C358" s="75">
        <v>172</v>
      </c>
      <c r="D358" s="75">
        <v>21</v>
      </c>
      <c r="E358" s="74">
        <v>0.122093023255814</v>
      </c>
      <c r="F358" s="75">
        <v>18.5</v>
      </c>
      <c r="G358" s="74">
        <v>0.107558139534884</v>
      </c>
    </row>
    <row r="359" spans="1:7" x14ac:dyDescent="0.25">
      <c r="A359" t="s">
        <v>2505</v>
      </c>
      <c r="B359" s="75">
        <v>1284148</v>
      </c>
      <c r="C359" s="75">
        <v>232</v>
      </c>
      <c r="D359" s="75">
        <v>28.5</v>
      </c>
      <c r="E359" s="74">
        <v>0.122844827586207</v>
      </c>
      <c r="F359" s="75">
        <v>23.5</v>
      </c>
      <c r="G359" s="74">
        <v>0.101293103448276</v>
      </c>
    </row>
    <row r="360" spans="1:7" x14ac:dyDescent="0.25">
      <c r="A360" t="s">
        <v>2518</v>
      </c>
      <c r="B360" s="75">
        <v>2592139</v>
      </c>
      <c r="C360" s="75">
        <v>528</v>
      </c>
      <c r="D360" s="75">
        <v>65</v>
      </c>
      <c r="E360" s="74">
        <v>0.123106060606061</v>
      </c>
      <c r="F360" s="75">
        <v>50</v>
      </c>
      <c r="G360" s="74">
        <v>9.4696969696969696E-2</v>
      </c>
    </row>
    <row r="361" spans="1:7" x14ac:dyDescent="0.25">
      <c r="A361" t="s">
        <v>2561</v>
      </c>
      <c r="B361" s="75">
        <v>2490289</v>
      </c>
      <c r="C361" s="75">
        <v>410</v>
      </c>
      <c r="D361" s="75">
        <v>51</v>
      </c>
      <c r="E361" s="74">
        <v>0.124390243902439</v>
      </c>
      <c r="F361" s="75">
        <v>46</v>
      </c>
      <c r="G361" s="74">
        <v>0.11219512195122</v>
      </c>
    </row>
    <row r="362" spans="1:7" x14ac:dyDescent="0.25">
      <c r="A362" t="s">
        <v>2429</v>
      </c>
      <c r="B362" s="75">
        <v>518958</v>
      </c>
      <c r="C362" s="75">
        <v>233</v>
      </c>
      <c r="D362" s="75">
        <v>29.5</v>
      </c>
      <c r="E362" s="74">
        <v>0.12660944206008601</v>
      </c>
      <c r="F362" s="75">
        <v>14.5</v>
      </c>
      <c r="G362" s="74">
        <v>6.2231759656652397E-2</v>
      </c>
    </row>
    <row r="363" spans="1:7" x14ac:dyDescent="0.25">
      <c r="A363" t="s">
        <v>2182</v>
      </c>
      <c r="B363" s="75">
        <v>4101071</v>
      </c>
      <c r="C363" s="75">
        <v>634</v>
      </c>
      <c r="D363" s="75">
        <v>87</v>
      </c>
      <c r="E363" s="74">
        <v>0.137223974763407</v>
      </c>
      <c r="F363" s="75">
        <v>67.5</v>
      </c>
      <c r="G363" s="74">
        <v>0.106466876971609</v>
      </c>
    </row>
    <row r="364" spans="1:7" x14ac:dyDescent="0.25">
      <c r="A364" t="s">
        <v>2419</v>
      </c>
      <c r="B364" s="75">
        <v>2126276</v>
      </c>
      <c r="C364" s="75">
        <v>578</v>
      </c>
      <c r="D364" s="75">
        <v>79.5</v>
      </c>
      <c r="E364" s="74">
        <v>0.13754325259515601</v>
      </c>
      <c r="F364" s="75">
        <v>46.5</v>
      </c>
      <c r="G364" s="74">
        <v>8.0449826989619402E-2</v>
      </c>
    </row>
    <row r="365" spans="1:7" x14ac:dyDescent="0.25">
      <c r="A365" t="s">
        <v>2167</v>
      </c>
      <c r="B365" s="75">
        <v>2154237</v>
      </c>
      <c r="C365" s="75">
        <v>446</v>
      </c>
      <c r="D365" s="75">
        <v>65.5</v>
      </c>
      <c r="E365" s="74">
        <v>0.14686098654708499</v>
      </c>
      <c r="F365" s="75">
        <v>25.5</v>
      </c>
      <c r="G365" s="74">
        <v>5.7174887892376701E-2</v>
      </c>
    </row>
    <row r="366" spans="1:7" x14ac:dyDescent="0.25">
      <c r="A366" t="s">
        <v>2263</v>
      </c>
      <c r="B366" s="75">
        <v>4035906</v>
      </c>
      <c r="C366" s="75">
        <v>310</v>
      </c>
      <c r="D366" s="75">
        <v>46.5</v>
      </c>
      <c r="E366" s="74">
        <v>0.15</v>
      </c>
      <c r="F366" s="75">
        <v>46.5</v>
      </c>
      <c r="G366" s="74">
        <v>0.15</v>
      </c>
    </row>
    <row r="367" spans="1:7" x14ac:dyDescent="0.25">
      <c r="A367" t="s">
        <v>2219</v>
      </c>
      <c r="B367" s="75">
        <v>4035914</v>
      </c>
      <c r="C367" s="75">
        <v>631</v>
      </c>
      <c r="D367" s="75">
        <v>102</v>
      </c>
      <c r="E367" s="74">
        <v>0.16164817749603799</v>
      </c>
      <c r="F367" s="75">
        <v>94.5</v>
      </c>
      <c r="G367" s="74">
        <v>0.149762282091918</v>
      </c>
    </row>
    <row r="368" spans="1:7" x14ac:dyDescent="0.25">
      <c r="A368" t="s">
        <v>2232</v>
      </c>
      <c r="B368" s="75">
        <v>2750811</v>
      </c>
      <c r="C368" s="75">
        <v>400</v>
      </c>
      <c r="D368" s="75">
        <v>65</v>
      </c>
      <c r="E368" s="74">
        <v>0.16250000000000001</v>
      </c>
      <c r="F368" s="75">
        <v>40</v>
      </c>
      <c r="G368" s="74">
        <v>0.1</v>
      </c>
    </row>
    <row r="369" spans="1:7" x14ac:dyDescent="0.25">
      <c r="A369" t="s">
        <v>2460</v>
      </c>
      <c r="B369" s="75">
        <v>1453693</v>
      </c>
      <c r="C369" s="75">
        <v>408</v>
      </c>
      <c r="D369" s="75">
        <v>68.5</v>
      </c>
      <c r="E369" s="74">
        <v>0.167892156862745</v>
      </c>
      <c r="F369" s="75">
        <v>58.5</v>
      </c>
      <c r="G369" s="74">
        <v>0.14338235294117599</v>
      </c>
    </row>
    <row r="370" spans="1:7" x14ac:dyDescent="0.25">
      <c r="A370" t="s">
        <v>2160</v>
      </c>
      <c r="B370" s="75">
        <v>3329079</v>
      </c>
      <c r="C370" s="75">
        <v>810</v>
      </c>
      <c r="D370" s="75">
        <v>145.5</v>
      </c>
      <c r="E370" s="74">
        <v>0.17962962962963</v>
      </c>
      <c r="F370" s="75">
        <v>130.5</v>
      </c>
      <c r="G370" s="74">
        <v>0.16111111111111101</v>
      </c>
    </row>
    <row r="371" spans="1:7" x14ac:dyDescent="0.25">
      <c r="A371" t="s">
        <v>2393</v>
      </c>
      <c r="B371" s="75">
        <v>2453469</v>
      </c>
      <c r="C371" s="75">
        <v>273</v>
      </c>
      <c r="D371" s="75">
        <v>52</v>
      </c>
      <c r="E371" s="74">
        <v>0.19047619047618999</v>
      </c>
      <c r="F371" s="75">
        <v>46</v>
      </c>
      <c r="G371" s="74">
        <v>0.16849816849816901</v>
      </c>
    </row>
    <row r="372" spans="1:7" x14ac:dyDescent="0.25">
      <c r="A372" t="s">
        <v>2396</v>
      </c>
      <c r="B372" s="75">
        <v>578019</v>
      </c>
      <c r="C372" s="75">
        <v>206</v>
      </c>
      <c r="D372" s="75">
        <v>40</v>
      </c>
      <c r="E372" s="74">
        <v>0.19417475728155301</v>
      </c>
      <c r="F372" s="75">
        <v>31.5</v>
      </c>
      <c r="G372" s="74">
        <v>0.15291262135922301</v>
      </c>
    </row>
    <row r="373" spans="1:7" x14ac:dyDescent="0.25">
      <c r="A373" t="s">
        <v>2398</v>
      </c>
      <c r="B373" s="75">
        <v>3525649</v>
      </c>
      <c r="C373" s="75">
        <v>266</v>
      </c>
      <c r="D373" s="75">
        <v>53</v>
      </c>
      <c r="E373" s="74">
        <v>0.19924812030075201</v>
      </c>
      <c r="F373" s="75">
        <v>35</v>
      </c>
      <c r="G373" s="74">
        <v>0.13157894736842099</v>
      </c>
    </row>
    <row r="374" spans="1:7" x14ac:dyDescent="0.25">
      <c r="A374" t="s">
        <v>2256</v>
      </c>
      <c r="B374" s="75">
        <v>3118298</v>
      </c>
      <c r="C374" s="75">
        <v>449</v>
      </c>
      <c r="D374" s="75">
        <v>94.5</v>
      </c>
      <c r="E374" s="74">
        <v>0.21046770601336301</v>
      </c>
      <c r="F374" s="75">
        <v>71.5</v>
      </c>
      <c r="G374" s="74">
        <v>0.15924276169265</v>
      </c>
    </row>
    <row r="375" spans="1:7" x14ac:dyDescent="0.25">
      <c r="A375" t="s">
        <v>2502</v>
      </c>
      <c r="B375" s="75">
        <v>2738769</v>
      </c>
      <c r="C375" s="75">
        <v>428</v>
      </c>
      <c r="D375" s="75">
        <v>96.5</v>
      </c>
      <c r="E375" s="74">
        <v>0.22546728971962601</v>
      </c>
      <c r="F375" s="75">
        <v>89</v>
      </c>
      <c r="G375" s="74">
        <v>0.20794392523364499</v>
      </c>
    </row>
    <row r="376" spans="1:7" x14ac:dyDescent="0.25">
      <c r="A376" t="s">
        <v>2307</v>
      </c>
      <c r="B376" s="75">
        <v>3903494</v>
      </c>
      <c r="C376" s="75">
        <v>224</v>
      </c>
      <c r="D376" s="75">
        <v>72.5</v>
      </c>
      <c r="E376" s="74">
        <v>0.32366071428571402</v>
      </c>
      <c r="F376" s="75">
        <v>64</v>
      </c>
      <c r="G376" s="74">
        <v>0.28571428571428598</v>
      </c>
    </row>
    <row r="377" spans="1:7" x14ac:dyDescent="0.25">
      <c r="A377" t="s">
        <v>3075</v>
      </c>
      <c r="B377" s="75">
        <v>3138471</v>
      </c>
      <c r="C377" s="75">
        <v>462</v>
      </c>
      <c r="D377" s="75">
        <v>0</v>
      </c>
      <c r="E377" s="74"/>
      <c r="F377" s="75">
        <v>0</v>
      </c>
      <c r="G377" s="74"/>
    </row>
    <row r="378" spans="1:7" x14ac:dyDescent="0.25">
      <c r="A378" t="s">
        <v>2291</v>
      </c>
      <c r="B378" s="75">
        <v>4472963</v>
      </c>
      <c r="C378" s="75">
        <v>561</v>
      </c>
      <c r="D378" s="75">
        <v>0</v>
      </c>
      <c r="E378" s="74"/>
      <c r="F378" s="75">
        <v>0</v>
      </c>
      <c r="G378" s="74"/>
    </row>
    <row r="379" spans="1:7" x14ac:dyDescent="0.25">
      <c r="A379" t="s">
        <v>2330</v>
      </c>
      <c r="B379" s="75">
        <v>4472929</v>
      </c>
      <c r="C379" s="75">
        <v>439</v>
      </c>
      <c r="D379" s="75">
        <v>0</v>
      </c>
      <c r="E379" s="74"/>
      <c r="F379" s="75">
        <v>0</v>
      </c>
      <c r="G379" s="74"/>
    </row>
    <row r="380" spans="1:7" x14ac:dyDescent="0.25">
      <c r="A380" t="s">
        <v>2151</v>
      </c>
      <c r="B380" s="75">
        <v>518512</v>
      </c>
      <c r="C380" s="75">
        <v>294</v>
      </c>
      <c r="D380" s="75">
        <v>0</v>
      </c>
      <c r="E380" s="74"/>
      <c r="F380" s="75">
        <v>0</v>
      </c>
      <c r="G380" s="74"/>
    </row>
    <row r="381" spans="1:7" x14ac:dyDescent="0.25">
      <c r="A381" t="s">
        <v>2416</v>
      </c>
      <c r="B381" s="75">
        <v>4473057</v>
      </c>
      <c r="C381" s="75">
        <v>270</v>
      </c>
      <c r="D381" s="75">
        <v>0</v>
      </c>
      <c r="E381" s="74"/>
      <c r="F381" s="75">
        <v>0</v>
      </c>
      <c r="G381" s="74"/>
    </row>
    <row r="382" spans="1:7" x14ac:dyDescent="0.25">
      <c r="A382" t="s">
        <v>2586</v>
      </c>
      <c r="B382" s="75">
        <v>2734904</v>
      </c>
      <c r="C382" s="75">
        <v>34</v>
      </c>
      <c r="D382" s="75">
        <v>0</v>
      </c>
      <c r="E382" s="74"/>
      <c r="F382" s="75">
        <v>0</v>
      </c>
      <c r="G382" s="74"/>
    </row>
    <row r="383" spans="1:7" x14ac:dyDescent="0.25">
      <c r="A383" t="s">
        <v>2522</v>
      </c>
      <c r="B383" s="75">
        <v>1390816</v>
      </c>
      <c r="C383" s="75">
        <v>62</v>
      </c>
      <c r="D383" s="75">
        <v>0</v>
      </c>
      <c r="E383" s="74"/>
      <c r="F383" s="75">
        <v>0</v>
      </c>
      <c r="G383" s="74"/>
    </row>
    <row r="384" spans="1:7" x14ac:dyDescent="0.25">
      <c r="A384" t="s">
        <v>2509</v>
      </c>
      <c r="B384" s="75">
        <v>696437</v>
      </c>
      <c r="C384" s="75">
        <v>350</v>
      </c>
      <c r="D384" s="75">
        <v>0</v>
      </c>
      <c r="E384" s="74"/>
      <c r="F384" s="75">
        <v>0</v>
      </c>
      <c r="G384" s="74"/>
    </row>
    <row r="385" spans="1:7" x14ac:dyDescent="0.25">
      <c r="A385" t="s">
        <v>2153</v>
      </c>
      <c r="B385" s="75">
        <v>4471974</v>
      </c>
      <c r="C385" s="75">
        <v>443</v>
      </c>
      <c r="D385" s="75">
        <v>0</v>
      </c>
      <c r="E385" s="74"/>
      <c r="F385" s="75">
        <v>0</v>
      </c>
      <c r="G385" s="74"/>
    </row>
    <row r="386" spans="1:7" x14ac:dyDescent="0.25">
      <c r="A386" t="s">
        <v>2233</v>
      </c>
      <c r="B386" s="75">
        <v>4476005</v>
      </c>
      <c r="C386" s="75">
        <v>540</v>
      </c>
      <c r="D386" s="75">
        <v>0</v>
      </c>
      <c r="E386" s="74"/>
      <c r="F386" s="75">
        <v>0</v>
      </c>
      <c r="G386" s="74"/>
    </row>
    <row r="387" spans="1:7" x14ac:dyDescent="0.25">
      <c r="A387" t="s">
        <v>2180</v>
      </c>
      <c r="B387" s="75">
        <v>3903551</v>
      </c>
      <c r="C387" s="75">
        <v>515</v>
      </c>
      <c r="D387" s="75">
        <v>0</v>
      </c>
      <c r="E387" s="74"/>
      <c r="F387" s="75">
        <v>0</v>
      </c>
      <c r="G387" s="74"/>
    </row>
    <row r="388" spans="1:7" x14ac:dyDescent="0.25">
      <c r="A388" t="s">
        <v>2577</v>
      </c>
      <c r="B388" s="75">
        <v>2556748</v>
      </c>
      <c r="C388" s="75">
        <v>130</v>
      </c>
      <c r="D388" s="75">
        <v>0</v>
      </c>
      <c r="E388" s="74"/>
      <c r="F388" s="75">
        <v>0</v>
      </c>
      <c r="G388" s="74"/>
    </row>
    <row r="389" spans="1:7" x14ac:dyDescent="0.25">
      <c r="A389" t="s">
        <v>2332</v>
      </c>
      <c r="B389" s="75">
        <v>3464950</v>
      </c>
      <c r="C389" s="75">
        <v>270</v>
      </c>
      <c r="D389" s="75">
        <v>0</v>
      </c>
      <c r="E389" s="74"/>
      <c r="F389" s="75">
        <v>0</v>
      </c>
      <c r="G389" s="74"/>
    </row>
    <row r="390" spans="1:7" x14ac:dyDescent="0.25">
      <c r="A390" t="s">
        <v>2564</v>
      </c>
      <c r="B390" s="75">
        <v>592737</v>
      </c>
      <c r="C390" s="75">
        <v>58</v>
      </c>
      <c r="D390" s="75">
        <v>0</v>
      </c>
      <c r="E390" s="74"/>
      <c r="F390" s="75">
        <v>0</v>
      </c>
      <c r="G390" s="74"/>
    </row>
    <row r="391" spans="1:7" x14ac:dyDescent="0.25">
      <c r="A391" t="s">
        <v>2353</v>
      </c>
      <c r="B391" s="75">
        <v>4473042</v>
      </c>
      <c r="C391" s="75">
        <v>514</v>
      </c>
      <c r="D391" s="75">
        <v>0</v>
      </c>
      <c r="E391" s="74"/>
      <c r="F391" s="75">
        <v>0</v>
      </c>
      <c r="G391" s="74"/>
    </row>
    <row r="392" spans="1:7" x14ac:dyDescent="0.25">
      <c r="A392" t="s">
        <v>2492</v>
      </c>
      <c r="B392" s="75">
        <v>4473082</v>
      </c>
      <c r="C392" s="75">
        <v>139</v>
      </c>
      <c r="D392" s="75">
        <v>0</v>
      </c>
      <c r="E392" s="74"/>
      <c r="F392" s="75">
        <v>0</v>
      </c>
      <c r="G392" s="74"/>
    </row>
    <row r="393" spans="1:7" x14ac:dyDescent="0.25">
      <c r="A393" t="s">
        <v>2435</v>
      </c>
      <c r="B393" s="75">
        <v>573348</v>
      </c>
      <c r="C393" s="75">
        <v>330</v>
      </c>
      <c r="D393" s="75">
        <v>0</v>
      </c>
      <c r="E393" s="74"/>
      <c r="F393" s="75">
        <v>0</v>
      </c>
      <c r="G393" s="74"/>
    </row>
    <row r="394" spans="1:7" x14ac:dyDescent="0.25">
      <c r="A394" t="s">
        <v>2526</v>
      </c>
      <c r="B394" s="75">
        <v>719781</v>
      </c>
      <c r="C394" s="75">
        <v>103</v>
      </c>
      <c r="D394" s="75">
        <v>0</v>
      </c>
      <c r="E394" s="74"/>
      <c r="F394" s="75">
        <v>0</v>
      </c>
      <c r="G394" s="74"/>
    </row>
    <row r="395" spans="1:7" x14ac:dyDescent="0.25">
      <c r="A395" t="s">
        <v>2548</v>
      </c>
      <c r="B395" s="75">
        <v>2396945</v>
      </c>
      <c r="C395" s="75">
        <v>49</v>
      </c>
      <c r="D395" s="75">
        <v>0</v>
      </c>
      <c r="E395" s="74"/>
      <c r="F395" s="75">
        <v>0</v>
      </c>
      <c r="G395" s="74"/>
    </row>
    <row r="396" spans="1:7" x14ac:dyDescent="0.25">
      <c r="A396" t="s">
        <v>2558</v>
      </c>
      <c r="B396" s="75">
        <v>550981</v>
      </c>
      <c r="C396" s="75">
        <v>177</v>
      </c>
      <c r="D396" s="75">
        <v>0</v>
      </c>
      <c r="E396" s="74"/>
      <c r="F396" s="75">
        <v>0</v>
      </c>
      <c r="G396" s="74"/>
    </row>
    <row r="397" spans="1:7" x14ac:dyDescent="0.25">
      <c r="A397" t="s">
        <v>2288</v>
      </c>
      <c r="B397" s="75">
        <v>4490948</v>
      </c>
      <c r="C397" s="75">
        <v>471</v>
      </c>
      <c r="D397" s="75">
        <v>0</v>
      </c>
      <c r="E397" s="74"/>
      <c r="F397" s="75">
        <v>0</v>
      </c>
      <c r="G397" s="74"/>
    </row>
    <row r="398" spans="1:7" x14ac:dyDescent="0.25">
      <c r="A398" t="s">
        <v>2445</v>
      </c>
      <c r="B398" s="75">
        <v>2018980</v>
      </c>
      <c r="C398" s="75">
        <v>481</v>
      </c>
      <c r="D398" s="75">
        <v>0</v>
      </c>
      <c r="E398" s="74"/>
      <c r="F398" s="75">
        <v>0</v>
      </c>
      <c r="G398" s="74"/>
    </row>
    <row r="399" spans="1:7" x14ac:dyDescent="0.25">
      <c r="A399" t="s">
        <v>2410</v>
      </c>
      <c r="B399" s="75">
        <v>3138469</v>
      </c>
      <c r="C399" s="75">
        <v>218</v>
      </c>
      <c r="D399" s="75">
        <v>0</v>
      </c>
      <c r="E399" s="74"/>
      <c r="F399" s="75">
        <v>0</v>
      </c>
      <c r="G399" s="74"/>
    </row>
    <row r="400" spans="1:7" x14ac:dyDescent="0.25">
      <c r="A400" t="s">
        <v>2476</v>
      </c>
      <c r="B400" s="75">
        <v>1423026</v>
      </c>
      <c r="C400" s="75">
        <v>379</v>
      </c>
      <c r="D400" s="75">
        <v>0</v>
      </c>
      <c r="E400" s="74"/>
      <c r="F400" s="75">
        <v>0</v>
      </c>
      <c r="G400" s="74"/>
    </row>
    <row r="401" spans="1:7" x14ac:dyDescent="0.25">
      <c r="A401" t="s">
        <v>2318</v>
      </c>
      <c r="B401" s="75">
        <v>1846986</v>
      </c>
      <c r="C401" s="75">
        <v>384</v>
      </c>
      <c r="D401" s="75">
        <v>0</v>
      </c>
      <c r="E401" s="74"/>
      <c r="F401" s="75">
        <v>0</v>
      </c>
      <c r="G401" s="74"/>
    </row>
    <row r="402" spans="1:7" x14ac:dyDescent="0.25">
      <c r="A402" t="s">
        <v>2245</v>
      </c>
      <c r="B402" s="75">
        <v>3470418</v>
      </c>
      <c r="C402" s="75">
        <v>370</v>
      </c>
      <c r="D402" s="75">
        <v>0</v>
      </c>
      <c r="E402" s="74"/>
      <c r="F402" s="75">
        <v>0</v>
      </c>
      <c r="G402" s="74"/>
    </row>
    <row r="403" spans="1:7" x14ac:dyDescent="0.25">
      <c r="A403" t="s">
        <v>2294</v>
      </c>
      <c r="B403" s="75">
        <v>2741473</v>
      </c>
      <c r="C403" s="75">
        <v>414</v>
      </c>
      <c r="D403" s="75">
        <v>0</v>
      </c>
      <c r="E403" s="74"/>
      <c r="F403" s="75">
        <v>0</v>
      </c>
      <c r="G403" s="74"/>
    </row>
    <row r="404" spans="1:7" x14ac:dyDescent="0.25">
      <c r="A404" t="s">
        <v>2504</v>
      </c>
      <c r="B404" s="75">
        <v>4473078</v>
      </c>
      <c r="C404" s="75">
        <v>391</v>
      </c>
      <c r="D404" s="75">
        <v>0</v>
      </c>
      <c r="E404" s="74"/>
      <c r="F404" s="75">
        <v>0</v>
      </c>
      <c r="G404" s="74"/>
    </row>
    <row r="405" spans="1:7" x14ac:dyDescent="0.25">
      <c r="A405" t="s">
        <v>2158</v>
      </c>
      <c r="B405" s="75">
        <v>1197668</v>
      </c>
      <c r="C405" s="75">
        <v>523</v>
      </c>
      <c r="D405" s="75">
        <v>0</v>
      </c>
      <c r="E405" s="74"/>
      <c r="F405" s="75">
        <v>0</v>
      </c>
      <c r="G405" s="74"/>
    </row>
    <row r="406" spans="1:7" x14ac:dyDescent="0.25">
      <c r="A406" t="s">
        <v>2495</v>
      </c>
      <c r="B406" s="75">
        <v>469387</v>
      </c>
      <c r="C406" s="75">
        <v>174</v>
      </c>
      <c r="D406" s="75">
        <v>0</v>
      </c>
      <c r="E406" s="74"/>
      <c r="F406" s="75">
        <v>0</v>
      </c>
      <c r="G406" s="74"/>
    </row>
    <row r="407" spans="1:7" x14ac:dyDescent="0.25">
      <c r="A407" t="s">
        <v>2327</v>
      </c>
      <c r="B407" s="75">
        <v>500794</v>
      </c>
      <c r="C407" s="75">
        <v>220</v>
      </c>
      <c r="D407" s="75">
        <v>0</v>
      </c>
      <c r="E407" s="74"/>
      <c r="F407" s="75">
        <v>0</v>
      </c>
      <c r="G407" s="74"/>
    </row>
    <row r="408" spans="1:7" x14ac:dyDescent="0.25">
      <c r="A408" t="s">
        <v>2380</v>
      </c>
      <c r="B408" s="75">
        <v>3625046</v>
      </c>
      <c r="C408" s="75">
        <v>273</v>
      </c>
      <c r="D408" s="75">
        <v>0</v>
      </c>
      <c r="E408" s="74"/>
      <c r="F408" s="75">
        <v>0</v>
      </c>
      <c r="G408" s="74"/>
    </row>
    <row r="409" spans="1:7" x14ac:dyDescent="0.25">
      <c r="A409" t="s">
        <v>2248</v>
      </c>
      <c r="B409" s="75">
        <v>1506265</v>
      </c>
      <c r="C409" s="75">
        <v>550</v>
      </c>
      <c r="D409" s="75">
        <v>0</v>
      </c>
      <c r="E409" s="74"/>
      <c r="F409" s="75">
        <v>0</v>
      </c>
      <c r="G409" s="74"/>
    </row>
    <row r="410" spans="1:7" x14ac:dyDescent="0.25">
      <c r="A410" t="s">
        <v>2487</v>
      </c>
      <c r="B410" s="75">
        <v>1553769</v>
      </c>
      <c r="C410" s="75">
        <v>490</v>
      </c>
      <c r="D410" s="75">
        <v>0</v>
      </c>
      <c r="E410" s="74"/>
      <c r="F410" s="75">
        <v>0</v>
      </c>
      <c r="G410" s="74"/>
    </row>
    <row r="411" spans="1:7" x14ac:dyDescent="0.25">
      <c r="A411" t="s">
        <v>2272</v>
      </c>
      <c r="B411" s="75">
        <v>1508230</v>
      </c>
      <c r="C411" s="75">
        <v>412</v>
      </c>
      <c r="D411" s="75">
        <v>0</v>
      </c>
      <c r="E411" s="74"/>
      <c r="F411" s="75">
        <v>0</v>
      </c>
      <c r="G411" s="74"/>
    </row>
    <row r="412" spans="1:7" x14ac:dyDescent="0.25">
      <c r="A412" t="s">
        <v>3064</v>
      </c>
      <c r="B412" s="75">
        <v>506300</v>
      </c>
      <c r="C412" s="75">
        <v>396</v>
      </c>
      <c r="D412" s="75">
        <v>0</v>
      </c>
      <c r="E412" s="74"/>
      <c r="F412" s="75">
        <v>0</v>
      </c>
      <c r="G412" s="74"/>
    </row>
    <row r="413" spans="1:7" x14ac:dyDescent="0.25">
      <c r="A413" t="s">
        <v>2314</v>
      </c>
      <c r="B413" s="75">
        <v>2374832</v>
      </c>
      <c r="C413" s="75">
        <v>796</v>
      </c>
      <c r="D413" s="75">
        <v>0</v>
      </c>
      <c r="E413" s="74"/>
      <c r="F413" s="75">
        <v>0</v>
      </c>
      <c r="G413" s="74"/>
    </row>
    <row r="414" spans="1:7" x14ac:dyDescent="0.25">
      <c r="A414" t="s">
        <v>2333</v>
      </c>
      <c r="B414" s="75">
        <v>969915</v>
      </c>
      <c r="C414" s="75">
        <v>257</v>
      </c>
      <c r="D414" s="75">
        <v>0</v>
      </c>
      <c r="E414" s="74"/>
      <c r="F414" s="75">
        <v>0</v>
      </c>
      <c r="G414" s="74"/>
    </row>
    <row r="415" spans="1:7" x14ac:dyDescent="0.25">
      <c r="A415" t="s">
        <v>2624</v>
      </c>
      <c r="B415" s="75">
        <v>2294730</v>
      </c>
      <c r="C415" s="75">
        <v>22</v>
      </c>
      <c r="D415" s="75">
        <v>0</v>
      </c>
      <c r="E415" s="74"/>
      <c r="F415" s="75">
        <v>0</v>
      </c>
      <c r="G415" s="74"/>
    </row>
    <row r="416" spans="1:7" x14ac:dyDescent="0.25">
      <c r="A416" t="s">
        <v>2499</v>
      </c>
      <c r="B416" s="75">
        <v>2811282</v>
      </c>
      <c r="C416" s="75">
        <v>380</v>
      </c>
      <c r="D416" s="75">
        <v>0</v>
      </c>
      <c r="E416" s="74"/>
      <c r="F416" s="75">
        <v>0</v>
      </c>
      <c r="G416" s="74"/>
    </row>
    <row r="417" spans="1:7" x14ac:dyDescent="0.25">
      <c r="A417" t="s">
        <v>3065</v>
      </c>
      <c r="B417" s="75">
        <v>2718937</v>
      </c>
      <c r="C417" s="75">
        <v>15</v>
      </c>
      <c r="D417" s="75">
        <v>0</v>
      </c>
      <c r="E417" s="74"/>
      <c r="F417" s="75">
        <v>0</v>
      </c>
      <c r="G417" s="74"/>
    </row>
    <row r="418" spans="1:7" x14ac:dyDescent="0.25">
      <c r="A418" t="s">
        <v>2358</v>
      </c>
      <c r="B418" s="75">
        <v>4473162</v>
      </c>
      <c r="C418" s="75">
        <v>249</v>
      </c>
      <c r="D418" s="75">
        <v>0</v>
      </c>
      <c r="E418" s="74"/>
      <c r="F418" s="75">
        <v>0</v>
      </c>
      <c r="G418" s="74"/>
    </row>
    <row r="419" spans="1:7" x14ac:dyDescent="0.25">
      <c r="A419" t="s">
        <v>2279</v>
      </c>
      <c r="B419" s="75">
        <v>1193410</v>
      </c>
      <c r="C419" s="75">
        <v>441</v>
      </c>
      <c r="D419" s="75">
        <v>0</v>
      </c>
      <c r="E419" s="74"/>
      <c r="F419" s="75">
        <v>0</v>
      </c>
      <c r="G419" s="74"/>
    </row>
    <row r="420" spans="1:7" x14ac:dyDescent="0.25">
      <c r="A420" t="s">
        <v>2220</v>
      </c>
      <c r="B420" s="75">
        <v>4473004</v>
      </c>
      <c r="C420" s="75">
        <v>478</v>
      </c>
      <c r="D420" s="75">
        <v>0</v>
      </c>
      <c r="E420" s="74"/>
      <c r="F420" s="75">
        <v>0</v>
      </c>
      <c r="G420" s="74"/>
    </row>
    <row r="421" spans="1:7" x14ac:dyDescent="0.25">
      <c r="A421" t="s">
        <v>3066</v>
      </c>
      <c r="B421" s="75">
        <v>3525533</v>
      </c>
      <c r="C421" s="75">
        <v>14</v>
      </c>
      <c r="D421" s="75">
        <v>0</v>
      </c>
      <c r="E421" s="74"/>
      <c r="F421" s="75">
        <v>0</v>
      </c>
      <c r="G421" s="74"/>
    </row>
    <row r="422" spans="1:7" x14ac:dyDescent="0.25">
      <c r="A422" t="s">
        <v>2404</v>
      </c>
      <c r="B422" s="75">
        <v>1186407</v>
      </c>
      <c r="C422" s="75">
        <v>388</v>
      </c>
      <c r="D422" s="75">
        <v>0</v>
      </c>
      <c r="E422" s="74"/>
      <c r="F422" s="75">
        <v>0</v>
      </c>
      <c r="G422" s="74"/>
    </row>
    <row r="423" spans="1:7" x14ac:dyDescent="0.25">
      <c r="A423" t="s">
        <v>2372</v>
      </c>
      <c r="B423" s="75">
        <v>1379895</v>
      </c>
      <c r="C423" s="75">
        <v>554</v>
      </c>
      <c r="D423" s="75">
        <v>0</v>
      </c>
      <c r="E423" s="74"/>
      <c r="F423" s="75">
        <v>0</v>
      </c>
      <c r="G423" s="74"/>
    </row>
    <row r="424" spans="1:7" x14ac:dyDescent="0.25">
      <c r="A424" t="s">
        <v>2572</v>
      </c>
      <c r="B424" s="75">
        <v>741495</v>
      </c>
      <c r="C424" s="75">
        <v>175</v>
      </c>
      <c r="D424" s="75">
        <v>0</v>
      </c>
      <c r="E424" s="74"/>
      <c r="F424" s="75">
        <v>0</v>
      </c>
      <c r="G424" s="74"/>
    </row>
    <row r="425" spans="1:7" x14ac:dyDescent="0.25">
      <c r="A425" t="s">
        <v>2573</v>
      </c>
      <c r="B425" s="75">
        <v>4472992</v>
      </c>
      <c r="C425" s="75">
        <v>46</v>
      </c>
      <c r="D425" s="75">
        <v>0</v>
      </c>
      <c r="E425" s="74"/>
      <c r="F425" s="75">
        <v>0</v>
      </c>
      <c r="G425" s="74"/>
    </row>
    <row r="426" spans="1:7" x14ac:dyDescent="0.25">
      <c r="A426" t="s">
        <v>2541</v>
      </c>
      <c r="B426" s="75">
        <v>595913</v>
      </c>
      <c r="C426" s="75">
        <v>284</v>
      </c>
      <c r="D426" s="75">
        <v>0</v>
      </c>
      <c r="E426" s="74"/>
      <c r="F426" s="75">
        <v>0</v>
      </c>
      <c r="G426" s="74"/>
    </row>
    <row r="427" spans="1:7" x14ac:dyDescent="0.25">
      <c r="A427" t="s">
        <v>3067</v>
      </c>
      <c r="B427" s="75">
        <v>1291062</v>
      </c>
      <c r="C427" s="75">
        <v>18</v>
      </c>
      <c r="D427" s="75">
        <v>0</v>
      </c>
      <c r="E427" s="74"/>
      <c r="F427" s="75">
        <v>0</v>
      </c>
      <c r="G427" s="74"/>
    </row>
    <row r="428" spans="1:7" x14ac:dyDescent="0.25">
      <c r="A428" t="s">
        <v>2155</v>
      </c>
      <c r="B428" s="75">
        <v>4472997</v>
      </c>
      <c r="C428" s="75">
        <v>214</v>
      </c>
      <c r="D428" s="75">
        <v>0</v>
      </c>
      <c r="E428" s="74"/>
      <c r="F428" s="75">
        <v>0</v>
      </c>
      <c r="G428" s="74"/>
    </row>
    <row r="429" spans="1:7" x14ac:dyDescent="0.25">
      <c r="A429" t="s">
        <v>2267</v>
      </c>
      <c r="B429" s="75">
        <v>1847158</v>
      </c>
      <c r="C429" s="75">
        <v>451</v>
      </c>
      <c r="D429" s="75">
        <v>0</v>
      </c>
      <c r="E429" s="74"/>
      <c r="F429" s="75">
        <v>0</v>
      </c>
      <c r="G429" s="74"/>
    </row>
    <row r="430" spans="1:7" x14ac:dyDescent="0.25">
      <c r="A430" t="s">
        <v>2584</v>
      </c>
      <c r="B430" s="75">
        <v>2738560</v>
      </c>
      <c r="C430" s="75">
        <v>145</v>
      </c>
      <c r="D430" s="75">
        <v>0</v>
      </c>
      <c r="E430" s="74"/>
      <c r="F430" s="75">
        <v>0</v>
      </c>
      <c r="G430" s="74"/>
    </row>
    <row r="431" spans="1:7" x14ac:dyDescent="0.25">
      <c r="A431" t="s">
        <v>2555</v>
      </c>
      <c r="B431" s="75">
        <v>1453666</v>
      </c>
      <c r="C431" s="75">
        <v>80</v>
      </c>
      <c r="D431" s="75">
        <v>0</v>
      </c>
      <c r="E431" s="74"/>
      <c r="F431" s="75">
        <v>0</v>
      </c>
      <c r="G431" s="74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98"/>
  <sheetViews>
    <sheetView workbookViewId="0">
      <selection activeCell="AO1" sqref="AO1:BG8"/>
    </sheetView>
  </sheetViews>
  <sheetFormatPr baseColWidth="10" defaultRowHeight="15" x14ac:dyDescent="0.25"/>
  <sheetData>
    <row r="1" spans="1:59" x14ac:dyDescent="0.25">
      <c r="A1" t="s">
        <v>32</v>
      </c>
      <c r="B1" t="s">
        <v>2142</v>
      </c>
      <c r="C1" t="s">
        <v>3162</v>
      </c>
      <c r="D1" t="s">
        <v>19</v>
      </c>
      <c r="E1" t="s">
        <v>3163</v>
      </c>
      <c r="F1" t="s">
        <v>3164</v>
      </c>
      <c r="G1" t="s">
        <v>3165</v>
      </c>
      <c r="H1" t="s">
        <v>3166</v>
      </c>
      <c r="I1" t="s">
        <v>3167</v>
      </c>
      <c r="J1" t="s">
        <v>3168</v>
      </c>
      <c r="K1" t="s">
        <v>3169</v>
      </c>
      <c r="L1" t="s">
        <v>3170</v>
      </c>
      <c r="M1" t="s">
        <v>3171</v>
      </c>
      <c r="N1" t="s">
        <v>3172</v>
      </c>
      <c r="O1" t="s">
        <v>3173</v>
      </c>
      <c r="P1" t="s">
        <v>3174</v>
      </c>
      <c r="Q1" t="s">
        <v>3175</v>
      </c>
      <c r="R1" t="s">
        <v>3176</v>
      </c>
      <c r="S1" t="s">
        <v>3177</v>
      </c>
      <c r="U1" t="s">
        <v>3156</v>
      </c>
      <c r="V1" t="s">
        <v>2142</v>
      </c>
      <c r="W1" t="s">
        <v>3162</v>
      </c>
      <c r="X1" t="s">
        <v>19</v>
      </c>
      <c r="Y1" t="s">
        <v>3163</v>
      </c>
      <c r="Z1" t="s">
        <v>3164</v>
      </c>
      <c r="AA1" t="s">
        <v>3165</v>
      </c>
      <c r="AB1" t="s">
        <v>3166</v>
      </c>
      <c r="AC1" t="s">
        <v>3167</v>
      </c>
      <c r="AD1" t="s">
        <v>3168</v>
      </c>
      <c r="AE1" t="s">
        <v>3169</v>
      </c>
      <c r="AF1" t="s">
        <v>3170</v>
      </c>
      <c r="AG1" t="s">
        <v>3171</v>
      </c>
      <c r="AH1" t="s">
        <v>3172</v>
      </c>
      <c r="AI1" t="s">
        <v>3173</v>
      </c>
      <c r="AJ1" t="s">
        <v>3174</v>
      </c>
      <c r="AK1" t="s">
        <v>3175</v>
      </c>
      <c r="AL1" t="s">
        <v>3176</v>
      </c>
      <c r="AM1" t="s">
        <v>3177</v>
      </c>
      <c r="AO1" t="s">
        <v>121</v>
      </c>
      <c r="AP1" t="s">
        <v>2142</v>
      </c>
      <c r="AQ1" t="s">
        <v>3162</v>
      </c>
      <c r="AR1" t="s">
        <v>19</v>
      </c>
      <c r="AS1" t="s">
        <v>3163</v>
      </c>
      <c r="AT1" t="s">
        <v>3164</v>
      </c>
      <c r="AU1" t="s">
        <v>3165</v>
      </c>
      <c r="AV1" t="s">
        <v>3166</v>
      </c>
      <c r="AW1" t="s">
        <v>3167</v>
      </c>
      <c r="AX1" t="s">
        <v>3168</v>
      </c>
      <c r="AY1" t="s">
        <v>3169</v>
      </c>
      <c r="AZ1" t="s">
        <v>3170</v>
      </c>
      <c r="BA1" t="s">
        <v>3171</v>
      </c>
      <c r="BB1" t="s">
        <v>3172</v>
      </c>
      <c r="BC1" t="s">
        <v>3173</v>
      </c>
      <c r="BD1" t="s">
        <v>3174</v>
      </c>
      <c r="BE1" t="s">
        <v>3175</v>
      </c>
      <c r="BF1" t="s">
        <v>3176</v>
      </c>
      <c r="BG1" t="s">
        <v>3177</v>
      </c>
    </row>
    <row r="2" spans="1:59" x14ac:dyDescent="0.25">
      <c r="A2" t="s">
        <v>2380</v>
      </c>
      <c r="B2" s="75">
        <v>3625046</v>
      </c>
      <c r="C2" s="75">
        <v>273</v>
      </c>
      <c r="D2" s="75">
        <v>43</v>
      </c>
      <c r="E2" s="74">
        <v>0.157509157509158</v>
      </c>
      <c r="F2" s="75">
        <v>38</v>
      </c>
      <c r="G2" s="74">
        <v>0.139194139194139</v>
      </c>
      <c r="H2" s="75">
        <v>0</v>
      </c>
      <c r="I2" s="74">
        <v>0</v>
      </c>
      <c r="J2" s="75">
        <v>0</v>
      </c>
      <c r="K2" s="74">
        <v>0</v>
      </c>
      <c r="L2" s="75">
        <v>1</v>
      </c>
      <c r="M2" s="74">
        <v>3.66300366300366E-3</v>
      </c>
      <c r="N2" s="75">
        <v>0</v>
      </c>
      <c r="O2" s="74">
        <v>0</v>
      </c>
      <c r="P2" s="75">
        <v>1</v>
      </c>
      <c r="Q2" s="74">
        <v>3.66300366300366E-3</v>
      </c>
      <c r="R2" s="75">
        <v>3</v>
      </c>
      <c r="S2" s="74">
        <v>1.0989010989011E-2</v>
      </c>
      <c r="U2" t="s">
        <v>1969</v>
      </c>
      <c r="V2" s="75">
        <v>524762</v>
      </c>
      <c r="W2" s="75">
        <v>59484</v>
      </c>
      <c r="X2" s="75">
        <v>5259</v>
      </c>
      <c r="Y2" s="74">
        <v>8.8410328827920104E-2</v>
      </c>
      <c r="Z2" s="75">
        <v>2267</v>
      </c>
      <c r="AA2" s="74">
        <v>3.8111088696120003E-2</v>
      </c>
      <c r="AB2" s="75">
        <v>179</v>
      </c>
      <c r="AC2" s="74">
        <v>3.0092125613610399E-3</v>
      </c>
      <c r="AD2" s="75">
        <v>0</v>
      </c>
      <c r="AE2" s="74">
        <v>0</v>
      </c>
      <c r="AF2" s="75">
        <v>1352</v>
      </c>
      <c r="AG2" s="74">
        <v>2.2728801022123601E-2</v>
      </c>
      <c r="AH2" s="75">
        <v>704</v>
      </c>
      <c r="AI2" s="74">
        <v>1.1835115325129399E-2</v>
      </c>
      <c r="AJ2" s="75">
        <v>236</v>
      </c>
      <c r="AK2" s="74">
        <v>3.9674534328558901E-3</v>
      </c>
      <c r="AL2" s="75">
        <v>521</v>
      </c>
      <c r="AM2" s="74">
        <v>8.7586577903301707E-3</v>
      </c>
      <c r="AO2" t="s">
        <v>1110</v>
      </c>
      <c r="AP2" s="75">
        <v>2489829</v>
      </c>
      <c r="AQ2" s="75">
        <v>9580</v>
      </c>
      <c r="AR2" s="75">
        <v>692</v>
      </c>
      <c r="AS2" s="74">
        <v>7.2233820459290193E-2</v>
      </c>
      <c r="AT2" s="75">
        <v>385</v>
      </c>
      <c r="AU2" s="74">
        <v>4.0187891440501E-2</v>
      </c>
      <c r="AV2" s="75">
        <v>2</v>
      </c>
      <c r="AW2" s="74">
        <v>2.08768267223382E-4</v>
      </c>
      <c r="AX2" s="75">
        <v>0</v>
      </c>
      <c r="AY2" s="74">
        <v>0</v>
      </c>
      <c r="AZ2" s="75">
        <v>133</v>
      </c>
      <c r="BA2" s="74">
        <v>1.3883089770354899E-2</v>
      </c>
      <c r="BB2" s="75">
        <v>75</v>
      </c>
      <c r="BC2" s="74">
        <v>7.8288100208768301E-3</v>
      </c>
      <c r="BD2" s="75">
        <v>28</v>
      </c>
      <c r="BE2" s="74">
        <v>2.92275574112735E-3</v>
      </c>
      <c r="BF2" s="75">
        <v>69</v>
      </c>
      <c r="BG2" s="74">
        <v>7.2025052192066803E-3</v>
      </c>
    </row>
    <row r="3" spans="1:59" x14ac:dyDescent="0.25">
      <c r="A3" t="s">
        <v>2267</v>
      </c>
      <c r="B3" s="75">
        <v>1847158</v>
      </c>
      <c r="C3" s="75">
        <v>477</v>
      </c>
      <c r="D3" s="75">
        <v>90</v>
      </c>
      <c r="E3" s="74">
        <v>0.18867924528301899</v>
      </c>
      <c r="F3" s="75">
        <v>55</v>
      </c>
      <c r="G3" s="74">
        <v>0.115303983228512</v>
      </c>
      <c r="H3" s="75">
        <v>0</v>
      </c>
      <c r="I3" s="74">
        <v>0</v>
      </c>
      <c r="J3" s="75">
        <v>0</v>
      </c>
      <c r="K3" s="74">
        <v>0</v>
      </c>
      <c r="L3" s="75">
        <v>28</v>
      </c>
      <c r="M3" s="74">
        <v>5.8700209643605901E-2</v>
      </c>
      <c r="N3" s="75">
        <v>2</v>
      </c>
      <c r="O3" s="74">
        <v>4.1928721174004204E-3</v>
      </c>
      <c r="P3" s="75">
        <v>1</v>
      </c>
      <c r="Q3" s="74">
        <v>2.0964360587002102E-3</v>
      </c>
      <c r="R3" s="75">
        <v>4</v>
      </c>
      <c r="S3" s="74">
        <v>8.3857442348008408E-3</v>
      </c>
      <c r="U3" t="s">
        <v>1965</v>
      </c>
      <c r="V3" s="75">
        <v>734160</v>
      </c>
      <c r="W3" s="75">
        <v>24640</v>
      </c>
      <c r="X3" s="75">
        <v>2263</v>
      </c>
      <c r="Y3" s="74">
        <v>9.1842532467532503E-2</v>
      </c>
      <c r="Z3" s="75">
        <v>1131</v>
      </c>
      <c r="AA3" s="74">
        <v>4.5900974025973998E-2</v>
      </c>
      <c r="AB3" s="75">
        <v>14</v>
      </c>
      <c r="AC3" s="74">
        <v>5.6818181818181805E-4</v>
      </c>
      <c r="AD3" s="75">
        <v>0</v>
      </c>
      <c r="AE3" s="74">
        <v>0</v>
      </c>
      <c r="AF3" s="75">
        <v>585</v>
      </c>
      <c r="AG3" s="74">
        <v>2.3741883116883099E-2</v>
      </c>
      <c r="AH3" s="75">
        <v>235</v>
      </c>
      <c r="AI3" s="74">
        <v>9.5373376623376603E-3</v>
      </c>
      <c r="AJ3" s="75">
        <v>105</v>
      </c>
      <c r="AK3" s="74">
        <v>4.2613636363636404E-3</v>
      </c>
      <c r="AL3" s="75">
        <v>193</v>
      </c>
      <c r="AM3" s="74">
        <v>7.8327922077922104E-3</v>
      </c>
      <c r="AO3" t="s">
        <v>2638</v>
      </c>
      <c r="AP3" s="75">
        <v>2741475</v>
      </c>
      <c r="AQ3" s="75">
        <v>7262</v>
      </c>
      <c r="AR3" s="75">
        <v>597</v>
      </c>
      <c r="AS3" s="74">
        <v>8.2208757917928907E-2</v>
      </c>
      <c r="AT3" s="75">
        <v>405</v>
      </c>
      <c r="AU3" s="74">
        <v>5.5769760396585003E-2</v>
      </c>
      <c r="AV3" s="75">
        <v>3</v>
      </c>
      <c r="AW3" s="74">
        <v>4.1310933627100002E-4</v>
      </c>
      <c r="AX3" s="75">
        <v>0</v>
      </c>
      <c r="AY3" s="74">
        <v>0</v>
      </c>
      <c r="AZ3" s="75">
        <v>89</v>
      </c>
      <c r="BA3" s="74">
        <v>1.2255576976039699E-2</v>
      </c>
      <c r="BB3" s="75">
        <v>48</v>
      </c>
      <c r="BC3" s="74">
        <v>6.6097493803360004E-3</v>
      </c>
      <c r="BD3" s="75">
        <v>12</v>
      </c>
      <c r="BE3" s="74">
        <v>1.6524373450840001E-3</v>
      </c>
      <c r="BF3" s="75">
        <v>40</v>
      </c>
      <c r="BG3" s="74">
        <v>5.5081244836133296E-3</v>
      </c>
    </row>
    <row r="4" spans="1:59" x14ac:dyDescent="0.25">
      <c r="A4" t="s">
        <v>2411</v>
      </c>
      <c r="B4" s="75">
        <v>2523247</v>
      </c>
      <c r="C4" s="75">
        <v>337</v>
      </c>
      <c r="D4" s="75">
        <v>53</v>
      </c>
      <c r="E4" s="74">
        <v>0.15727002967358999</v>
      </c>
      <c r="F4" s="75">
        <v>38</v>
      </c>
      <c r="G4" s="74">
        <v>0.112759643916914</v>
      </c>
      <c r="H4" s="75">
        <v>1</v>
      </c>
      <c r="I4" s="74">
        <v>2.9673590504451001E-3</v>
      </c>
      <c r="J4" s="75">
        <v>0</v>
      </c>
      <c r="K4" s="74">
        <v>0</v>
      </c>
      <c r="L4" s="75">
        <v>4</v>
      </c>
      <c r="M4" s="74">
        <v>1.18694362017804E-2</v>
      </c>
      <c r="N4" s="75">
        <v>8</v>
      </c>
      <c r="O4" s="74">
        <v>2.3738872403560801E-2</v>
      </c>
      <c r="P4" s="75">
        <v>0</v>
      </c>
      <c r="Q4" s="74">
        <v>0</v>
      </c>
      <c r="R4" s="75">
        <v>2</v>
      </c>
      <c r="S4" s="74">
        <v>5.9347181008902097E-3</v>
      </c>
      <c r="U4" t="s">
        <v>1971</v>
      </c>
      <c r="V4" s="75">
        <v>545957</v>
      </c>
      <c r="W4" s="75">
        <v>53762</v>
      </c>
      <c r="X4" s="75">
        <v>4623</v>
      </c>
      <c r="Y4" s="74">
        <v>8.5990104534801506E-2</v>
      </c>
      <c r="Z4" s="75">
        <v>2461</v>
      </c>
      <c r="AA4" s="74">
        <v>4.5775826792157998E-2</v>
      </c>
      <c r="AB4" s="75">
        <v>247</v>
      </c>
      <c r="AC4" s="74">
        <v>4.5943231278598303E-3</v>
      </c>
      <c r="AD4" s="75">
        <v>0</v>
      </c>
      <c r="AE4" s="74">
        <v>0</v>
      </c>
      <c r="AF4" s="75">
        <v>951</v>
      </c>
      <c r="AG4" s="74">
        <v>1.7689074067185E-2</v>
      </c>
      <c r="AH4" s="75">
        <v>432</v>
      </c>
      <c r="AI4" s="74">
        <v>8.0354153491313599E-3</v>
      </c>
      <c r="AJ4" s="75">
        <v>137</v>
      </c>
      <c r="AK4" s="74">
        <v>2.54826829359027E-3</v>
      </c>
      <c r="AL4" s="75">
        <v>395</v>
      </c>
      <c r="AM4" s="74">
        <v>7.3471969048770503E-3</v>
      </c>
      <c r="AO4" t="s">
        <v>1307</v>
      </c>
      <c r="AP4" s="75">
        <v>2803777</v>
      </c>
      <c r="AQ4" s="75">
        <v>5593</v>
      </c>
      <c r="AR4" s="75">
        <v>309</v>
      </c>
      <c r="AS4" s="74">
        <v>5.5247630967280498E-2</v>
      </c>
      <c r="AT4" s="75">
        <v>178</v>
      </c>
      <c r="AU4" s="74">
        <v>3.1825496155909197E-2</v>
      </c>
      <c r="AV4" s="75">
        <v>1</v>
      </c>
      <c r="AW4" s="74">
        <v>1.78794922224209E-4</v>
      </c>
      <c r="AX4" s="75">
        <v>0</v>
      </c>
      <c r="AY4" s="74">
        <v>0</v>
      </c>
      <c r="AZ4" s="75">
        <v>47</v>
      </c>
      <c r="BA4" s="74">
        <v>8.4033613445378096E-3</v>
      </c>
      <c r="BB4" s="75">
        <v>25</v>
      </c>
      <c r="BC4" s="74">
        <v>4.4698730556052202E-3</v>
      </c>
      <c r="BD4" s="75">
        <v>22</v>
      </c>
      <c r="BE4" s="74">
        <v>3.9334882889325903E-3</v>
      </c>
      <c r="BF4" s="75">
        <v>36</v>
      </c>
      <c r="BG4" s="74">
        <v>6.4366172000715196E-3</v>
      </c>
    </row>
    <row r="5" spans="1:59" x14ac:dyDescent="0.25">
      <c r="A5" t="s">
        <v>2526</v>
      </c>
      <c r="B5" s="75">
        <v>719781</v>
      </c>
      <c r="C5" s="75">
        <v>181</v>
      </c>
      <c r="D5" s="75">
        <v>37</v>
      </c>
      <c r="E5" s="74">
        <v>0.20441988950276199</v>
      </c>
      <c r="F5" s="75">
        <v>20</v>
      </c>
      <c r="G5" s="74">
        <v>0.110497237569061</v>
      </c>
      <c r="H5" s="75">
        <v>5</v>
      </c>
      <c r="I5" s="74">
        <v>2.7624309392265199E-2</v>
      </c>
      <c r="J5" s="75">
        <v>0</v>
      </c>
      <c r="K5" s="74">
        <v>0</v>
      </c>
      <c r="L5" s="75">
        <v>1</v>
      </c>
      <c r="M5" s="74">
        <v>5.5248618784530402E-3</v>
      </c>
      <c r="N5" s="75">
        <v>8</v>
      </c>
      <c r="O5" s="74">
        <v>4.4198895027624301E-2</v>
      </c>
      <c r="P5" s="75">
        <v>0</v>
      </c>
      <c r="Q5" s="74">
        <v>0</v>
      </c>
      <c r="R5" s="75">
        <v>3</v>
      </c>
      <c r="S5" s="74">
        <v>1.6574585635359101E-2</v>
      </c>
      <c r="U5" t="s">
        <v>1973</v>
      </c>
      <c r="V5" s="75">
        <v>1065057</v>
      </c>
      <c r="W5" s="75">
        <v>56490</v>
      </c>
      <c r="X5" s="75">
        <v>3184</v>
      </c>
      <c r="Y5" s="74">
        <v>5.6363958222694299E-2</v>
      </c>
      <c r="Z5" s="75">
        <v>1832</v>
      </c>
      <c r="AA5" s="74">
        <v>3.2430518675871801E-2</v>
      </c>
      <c r="AB5" s="75">
        <v>18</v>
      </c>
      <c r="AC5" s="74">
        <v>3.1864046733935198E-4</v>
      </c>
      <c r="AD5" s="75">
        <v>0</v>
      </c>
      <c r="AE5" s="74">
        <v>0</v>
      </c>
      <c r="AF5" s="75">
        <v>697</v>
      </c>
      <c r="AG5" s="74">
        <v>1.2338466985307101E-2</v>
      </c>
      <c r="AH5" s="75">
        <v>252</v>
      </c>
      <c r="AI5" s="74">
        <v>4.4609665427509304E-3</v>
      </c>
      <c r="AJ5" s="75">
        <v>190</v>
      </c>
      <c r="AK5" s="74">
        <v>3.3634271552487201E-3</v>
      </c>
      <c r="AL5" s="75">
        <v>195</v>
      </c>
      <c r="AM5" s="74">
        <v>3.45193839617631E-3</v>
      </c>
      <c r="AO5" t="s">
        <v>1030</v>
      </c>
      <c r="AP5" s="75">
        <v>2001850</v>
      </c>
      <c r="AQ5" s="75">
        <v>6849</v>
      </c>
      <c r="AR5" s="75">
        <v>654</v>
      </c>
      <c r="AS5" s="74">
        <v>9.5488392466053396E-2</v>
      </c>
      <c r="AT5" s="75">
        <v>409</v>
      </c>
      <c r="AU5" s="74">
        <v>5.9716746970360599E-2</v>
      </c>
      <c r="AV5" s="75">
        <v>1</v>
      </c>
      <c r="AW5" s="74">
        <v>1.4600671630894999E-4</v>
      </c>
      <c r="AX5" s="75">
        <v>0</v>
      </c>
      <c r="AY5" s="74">
        <v>0</v>
      </c>
      <c r="AZ5" s="75">
        <v>92</v>
      </c>
      <c r="BA5" s="74">
        <v>1.34326179004234E-2</v>
      </c>
      <c r="BB5" s="75">
        <v>60</v>
      </c>
      <c r="BC5" s="74">
        <v>8.7604029785370106E-3</v>
      </c>
      <c r="BD5" s="75">
        <v>18</v>
      </c>
      <c r="BE5" s="74">
        <v>2.6281208935611E-3</v>
      </c>
      <c r="BF5" s="75">
        <v>74</v>
      </c>
      <c r="BG5" s="74">
        <v>1.08044970068623E-2</v>
      </c>
    </row>
    <row r="6" spans="1:59" x14ac:dyDescent="0.25">
      <c r="A6" t="s">
        <v>2444</v>
      </c>
      <c r="B6" s="75">
        <v>2828842</v>
      </c>
      <c r="C6" s="75">
        <v>237</v>
      </c>
      <c r="D6" s="75">
        <v>40</v>
      </c>
      <c r="E6" s="74">
        <v>0.16877637130801701</v>
      </c>
      <c r="F6" s="75">
        <v>25</v>
      </c>
      <c r="G6" s="74">
        <v>0.105485232067511</v>
      </c>
      <c r="H6" s="75">
        <v>1</v>
      </c>
      <c r="I6" s="74">
        <v>4.2194092827004199E-3</v>
      </c>
      <c r="J6" s="75">
        <v>0</v>
      </c>
      <c r="K6" s="74">
        <v>0</v>
      </c>
      <c r="L6" s="75">
        <v>6</v>
      </c>
      <c r="M6" s="74">
        <v>2.53164556962025E-2</v>
      </c>
      <c r="N6" s="75">
        <v>4</v>
      </c>
      <c r="O6" s="74">
        <v>1.68776371308017E-2</v>
      </c>
      <c r="P6" s="75">
        <v>2</v>
      </c>
      <c r="Q6" s="74">
        <v>8.4388185654008397E-3</v>
      </c>
      <c r="R6" s="75">
        <v>2</v>
      </c>
      <c r="S6" s="74">
        <v>8.4388185654008397E-3</v>
      </c>
      <c r="AO6" t="s">
        <v>1059</v>
      </c>
      <c r="AP6" s="75">
        <v>2379979</v>
      </c>
      <c r="AQ6" s="75">
        <v>7560</v>
      </c>
      <c r="AR6" s="75">
        <v>424</v>
      </c>
      <c r="AS6" s="74">
        <v>5.6084656084656098E-2</v>
      </c>
      <c r="AT6" s="75">
        <v>204</v>
      </c>
      <c r="AU6" s="74">
        <v>2.6984126984126999E-2</v>
      </c>
      <c r="AV6" s="75">
        <v>3</v>
      </c>
      <c r="AW6" s="74">
        <v>3.9682539682539699E-4</v>
      </c>
      <c r="AX6" s="75">
        <v>0</v>
      </c>
      <c r="AY6" s="74">
        <v>0</v>
      </c>
      <c r="AZ6" s="75">
        <v>127</v>
      </c>
      <c r="BA6" s="74">
        <v>1.6798941798941799E-2</v>
      </c>
      <c r="BB6" s="75">
        <v>37</v>
      </c>
      <c r="BC6" s="74">
        <v>4.8941798941798901E-3</v>
      </c>
      <c r="BD6" s="75">
        <v>16</v>
      </c>
      <c r="BE6" s="74">
        <v>2.11640211640212E-3</v>
      </c>
      <c r="BF6" s="75">
        <v>37</v>
      </c>
      <c r="BG6" s="74">
        <v>4.8941798941798901E-3</v>
      </c>
    </row>
    <row r="7" spans="1:59" x14ac:dyDescent="0.25">
      <c r="A7" t="s">
        <v>2200</v>
      </c>
      <c r="B7" s="75">
        <v>2714364</v>
      </c>
      <c r="C7" s="75">
        <v>508</v>
      </c>
      <c r="D7" s="75">
        <v>82</v>
      </c>
      <c r="E7" s="74">
        <v>0.16141732283464599</v>
      </c>
      <c r="F7" s="75">
        <v>53</v>
      </c>
      <c r="G7" s="74">
        <v>0.104330708661417</v>
      </c>
      <c r="H7" s="75">
        <v>1</v>
      </c>
      <c r="I7" s="74">
        <v>1.9685039370078701E-3</v>
      </c>
      <c r="J7" s="75">
        <v>0</v>
      </c>
      <c r="K7" s="74">
        <v>0</v>
      </c>
      <c r="L7" s="75">
        <v>12</v>
      </c>
      <c r="M7" s="74">
        <v>2.3622047244094498E-2</v>
      </c>
      <c r="N7" s="75">
        <v>10</v>
      </c>
      <c r="O7" s="74">
        <v>1.9685039370078702E-2</v>
      </c>
      <c r="P7" s="75">
        <v>0</v>
      </c>
      <c r="Q7" s="74">
        <v>0</v>
      </c>
      <c r="R7" s="75">
        <v>6</v>
      </c>
      <c r="S7" s="74">
        <v>1.1811023622047201E-2</v>
      </c>
      <c r="AO7" t="s">
        <v>1088</v>
      </c>
      <c r="AP7" s="75">
        <v>543265</v>
      </c>
      <c r="AQ7" s="75">
        <v>8749</v>
      </c>
      <c r="AR7" s="75">
        <v>1243</v>
      </c>
      <c r="AS7" s="74">
        <v>0.142073379814836</v>
      </c>
      <c r="AT7" s="75">
        <v>583</v>
      </c>
      <c r="AU7" s="74">
        <v>6.6636186992799204E-2</v>
      </c>
      <c r="AV7" s="75">
        <v>234</v>
      </c>
      <c r="AW7" s="74">
        <v>2.67459138187221E-2</v>
      </c>
      <c r="AX7" s="75">
        <v>0</v>
      </c>
      <c r="AY7" s="74">
        <v>0</v>
      </c>
      <c r="AZ7" s="75">
        <v>192</v>
      </c>
      <c r="BA7" s="74">
        <v>2.1945365184592499E-2</v>
      </c>
      <c r="BB7" s="75">
        <v>145</v>
      </c>
      <c r="BC7" s="74">
        <v>1.6573322665447501E-2</v>
      </c>
      <c r="BD7" s="75">
        <v>7</v>
      </c>
      <c r="BE7" s="74">
        <v>8.0009143902160201E-4</v>
      </c>
      <c r="BF7" s="75">
        <v>82</v>
      </c>
      <c r="BG7" s="74">
        <v>9.3724997142530606E-3</v>
      </c>
    </row>
    <row r="8" spans="1:59" x14ac:dyDescent="0.25">
      <c r="A8" t="s">
        <v>2505</v>
      </c>
      <c r="B8" s="75">
        <v>1284148</v>
      </c>
      <c r="C8" s="75">
        <v>572</v>
      </c>
      <c r="D8" s="75">
        <v>102</v>
      </c>
      <c r="E8" s="74">
        <v>0.178321678321678</v>
      </c>
      <c r="F8" s="75">
        <v>58</v>
      </c>
      <c r="G8" s="74">
        <v>0.101398601398601</v>
      </c>
      <c r="H8" s="75">
        <v>28</v>
      </c>
      <c r="I8" s="74">
        <v>4.8951048951049E-2</v>
      </c>
      <c r="J8" s="75">
        <v>0</v>
      </c>
      <c r="K8" s="74">
        <v>0</v>
      </c>
      <c r="L8" s="75">
        <v>3</v>
      </c>
      <c r="M8" s="74">
        <v>5.2447552447552398E-3</v>
      </c>
      <c r="N8" s="75">
        <v>10</v>
      </c>
      <c r="O8" s="74">
        <v>1.7482517482517501E-2</v>
      </c>
      <c r="P8" s="75">
        <v>0</v>
      </c>
      <c r="Q8" s="74">
        <v>0</v>
      </c>
      <c r="R8" s="75">
        <v>3</v>
      </c>
      <c r="S8" s="74">
        <v>5.2447552447552398E-3</v>
      </c>
      <c r="AO8" t="s">
        <v>1085</v>
      </c>
      <c r="AP8" s="75">
        <v>2738834</v>
      </c>
      <c r="AQ8" s="75">
        <v>8169</v>
      </c>
      <c r="AR8" s="75">
        <v>704</v>
      </c>
      <c r="AS8" s="74">
        <v>8.6179458930101593E-2</v>
      </c>
      <c r="AT8" s="75">
        <v>297</v>
      </c>
      <c r="AU8" s="74">
        <v>3.6356959236136598E-2</v>
      </c>
      <c r="AV8" s="75">
        <v>3</v>
      </c>
      <c r="AW8" s="74">
        <v>3.6724201248622803E-4</v>
      </c>
      <c r="AX8" s="75">
        <v>0</v>
      </c>
      <c r="AY8" s="74">
        <v>0</v>
      </c>
      <c r="AZ8" s="75">
        <v>271</v>
      </c>
      <c r="BA8" s="74">
        <v>3.31741951279226E-2</v>
      </c>
      <c r="BB8" s="75">
        <v>42</v>
      </c>
      <c r="BC8" s="74">
        <v>5.1413881748072002E-3</v>
      </c>
      <c r="BD8" s="75">
        <v>34</v>
      </c>
      <c r="BE8" s="74">
        <v>4.1620761415105904E-3</v>
      </c>
      <c r="BF8" s="75">
        <v>57</v>
      </c>
      <c r="BG8" s="74">
        <v>6.9775982372383399E-3</v>
      </c>
    </row>
    <row r="9" spans="1:59" x14ac:dyDescent="0.25">
      <c r="A9" t="s">
        <v>2188</v>
      </c>
      <c r="B9" s="75">
        <v>2557041</v>
      </c>
      <c r="C9" s="75">
        <v>473</v>
      </c>
      <c r="D9" s="75">
        <v>84</v>
      </c>
      <c r="E9" s="74">
        <v>0.17758985200845701</v>
      </c>
      <c r="F9" s="75">
        <v>47</v>
      </c>
      <c r="G9" s="74">
        <v>9.93657505285412E-2</v>
      </c>
      <c r="H9" s="75">
        <v>2</v>
      </c>
      <c r="I9" s="74">
        <v>4.2283298097251596E-3</v>
      </c>
      <c r="J9" s="75">
        <v>0</v>
      </c>
      <c r="K9" s="74">
        <v>0</v>
      </c>
      <c r="L9" s="75">
        <v>24</v>
      </c>
      <c r="M9" s="74">
        <v>5.0739957716701901E-2</v>
      </c>
      <c r="N9" s="75">
        <v>5</v>
      </c>
      <c r="O9" s="74">
        <v>1.05708245243129E-2</v>
      </c>
      <c r="P9" s="75">
        <v>0</v>
      </c>
      <c r="Q9" s="74">
        <v>0</v>
      </c>
      <c r="R9" s="75">
        <v>6</v>
      </c>
      <c r="S9" s="74">
        <v>1.26849894291755E-2</v>
      </c>
    </row>
    <row r="10" spans="1:59" x14ac:dyDescent="0.25">
      <c r="A10" t="s">
        <v>2153</v>
      </c>
      <c r="B10" s="75">
        <v>4471974</v>
      </c>
      <c r="C10" s="75">
        <v>443</v>
      </c>
      <c r="D10" s="75">
        <v>51</v>
      </c>
      <c r="E10" s="74">
        <v>0.11512415349887101</v>
      </c>
      <c r="F10" s="75">
        <v>44</v>
      </c>
      <c r="G10" s="74">
        <v>9.9322799097065498E-2</v>
      </c>
      <c r="H10" s="75">
        <v>0</v>
      </c>
      <c r="I10" s="74">
        <v>0</v>
      </c>
      <c r="J10" s="75">
        <v>0</v>
      </c>
      <c r="K10" s="74">
        <v>0</v>
      </c>
      <c r="L10" s="75">
        <v>4</v>
      </c>
      <c r="M10" s="74">
        <v>9.0293453724604993E-3</v>
      </c>
      <c r="N10" s="75">
        <v>0</v>
      </c>
      <c r="O10" s="74">
        <v>0</v>
      </c>
      <c r="P10" s="75">
        <v>3</v>
      </c>
      <c r="Q10" s="74">
        <v>6.7720090293453697E-3</v>
      </c>
      <c r="R10" s="75">
        <v>0</v>
      </c>
      <c r="S10" s="74">
        <v>0</v>
      </c>
    </row>
    <row r="11" spans="1:59" x14ac:dyDescent="0.25">
      <c r="A11" t="s">
        <v>2561</v>
      </c>
      <c r="B11" s="75">
        <v>2490289</v>
      </c>
      <c r="C11" s="75">
        <v>712</v>
      </c>
      <c r="D11" s="75">
        <v>129</v>
      </c>
      <c r="E11" s="74">
        <v>0.18117977528089901</v>
      </c>
      <c r="F11" s="75">
        <v>66</v>
      </c>
      <c r="G11" s="74">
        <v>9.2696629213483206E-2</v>
      </c>
      <c r="H11" s="75">
        <v>28</v>
      </c>
      <c r="I11" s="74">
        <v>3.9325842696629199E-2</v>
      </c>
      <c r="J11" s="75">
        <v>0</v>
      </c>
      <c r="K11" s="74">
        <v>0</v>
      </c>
      <c r="L11" s="75">
        <v>17</v>
      </c>
      <c r="M11" s="74">
        <v>2.3876404494382001E-2</v>
      </c>
      <c r="N11" s="75">
        <v>13</v>
      </c>
      <c r="O11" s="74">
        <v>1.82584269662921E-2</v>
      </c>
      <c r="P11" s="75">
        <v>1</v>
      </c>
      <c r="Q11" s="74">
        <v>1.4044943820224699E-3</v>
      </c>
      <c r="R11" s="75">
        <v>4</v>
      </c>
      <c r="S11" s="74">
        <v>5.6179775280898901E-3</v>
      </c>
    </row>
    <row r="12" spans="1:59" x14ac:dyDescent="0.25">
      <c r="A12" t="s">
        <v>2531</v>
      </c>
      <c r="B12" s="75">
        <v>471287</v>
      </c>
      <c r="C12" s="75">
        <v>271</v>
      </c>
      <c r="D12" s="75">
        <v>28</v>
      </c>
      <c r="E12" s="74">
        <v>0.10332103321033199</v>
      </c>
      <c r="F12" s="75">
        <v>25</v>
      </c>
      <c r="G12" s="74">
        <v>9.2250922509225106E-2</v>
      </c>
      <c r="H12" s="75">
        <v>0</v>
      </c>
      <c r="I12" s="74">
        <v>0</v>
      </c>
      <c r="J12" s="75">
        <v>0</v>
      </c>
      <c r="K12" s="74">
        <v>0</v>
      </c>
      <c r="L12" s="75">
        <v>1</v>
      </c>
      <c r="M12" s="74">
        <v>3.6900369003690001E-3</v>
      </c>
      <c r="N12" s="75">
        <v>2</v>
      </c>
      <c r="O12" s="74">
        <v>7.3800738007380098E-3</v>
      </c>
      <c r="P12" s="75">
        <v>0</v>
      </c>
      <c r="Q12" s="74">
        <v>0</v>
      </c>
      <c r="R12" s="75">
        <v>0</v>
      </c>
      <c r="S12" s="74">
        <v>0</v>
      </c>
    </row>
    <row r="13" spans="1:59" x14ac:dyDescent="0.25">
      <c r="A13" t="s">
        <v>2220</v>
      </c>
      <c r="B13" s="75">
        <v>4473004</v>
      </c>
      <c r="C13" s="75">
        <v>478</v>
      </c>
      <c r="D13" s="75">
        <v>44</v>
      </c>
      <c r="E13" s="74">
        <v>9.2050209205020897E-2</v>
      </c>
      <c r="F13" s="75">
        <v>44</v>
      </c>
      <c r="G13" s="74">
        <v>9.2050209205020897E-2</v>
      </c>
      <c r="H13" s="75">
        <v>0</v>
      </c>
      <c r="I13" s="74">
        <v>0</v>
      </c>
      <c r="J13" s="75">
        <v>0</v>
      </c>
      <c r="K13" s="74">
        <v>0</v>
      </c>
      <c r="L13" s="75">
        <v>0</v>
      </c>
      <c r="M13" s="74">
        <v>0</v>
      </c>
      <c r="N13" s="75">
        <v>0</v>
      </c>
      <c r="O13" s="74">
        <v>0</v>
      </c>
      <c r="P13" s="75">
        <v>0</v>
      </c>
      <c r="Q13" s="74">
        <v>0</v>
      </c>
      <c r="R13" s="75">
        <v>0</v>
      </c>
      <c r="S13" s="74">
        <v>0</v>
      </c>
    </row>
    <row r="14" spans="1:59" x14ac:dyDescent="0.25">
      <c r="A14" t="s">
        <v>2332</v>
      </c>
      <c r="B14" s="75">
        <v>3464950</v>
      </c>
      <c r="C14" s="75">
        <v>493</v>
      </c>
      <c r="D14" s="75">
        <v>76</v>
      </c>
      <c r="E14" s="74">
        <v>0.15415821501014201</v>
      </c>
      <c r="F14" s="75">
        <v>45</v>
      </c>
      <c r="G14" s="74">
        <v>9.1277890466531397E-2</v>
      </c>
      <c r="H14" s="75">
        <v>19</v>
      </c>
      <c r="I14" s="74">
        <v>3.8539553752535503E-2</v>
      </c>
      <c r="J14" s="75">
        <v>0</v>
      </c>
      <c r="K14" s="74">
        <v>0</v>
      </c>
      <c r="L14" s="75">
        <v>2</v>
      </c>
      <c r="M14" s="74">
        <v>4.05679513184584E-3</v>
      </c>
      <c r="N14" s="75">
        <v>6</v>
      </c>
      <c r="O14" s="74">
        <v>1.2170385395537499E-2</v>
      </c>
      <c r="P14" s="75">
        <v>0</v>
      </c>
      <c r="Q14" s="74">
        <v>0</v>
      </c>
      <c r="R14" s="75">
        <v>4</v>
      </c>
      <c r="S14" s="74">
        <v>8.11359026369168E-3</v>
      </c>
    </row>
    <row r="15" spans="1:59" x14ac:dyDescent="0.25">
      <c r="A15" t="s">
        <v>2307</v>
      </c>
      <c r="B15" s="75">
        <v>3903494</v>
      </c>
      <c r="C15" s="75">
        <v>224</v>
      </c>
      <c r="D15" s="75">
        <v>35</v>
      </c>
      <c r="E15" s="74">
        <v>0.15625</v>
      </c>
      <c r="F15" s="75">
        <v>20</v>
      </c>
      <c r="G15" s="74">
        <v>8.9285714285714302E-2</v>
      </c>
      <c r="H15" s="75">
        <v>0</v>
      </c>
      <c r="I15" s="74">
        <v>0</v>
      </c>
      <c r="J15" s="75">
        <v>0</v>
      </c>
      <c r="K15" s="74">
        <v>0</v>
      </c>
      <c r="L15" s="75">
        <v>4</v>
      </c>
      <c r="M15" s="74">
        <v>1.7857142857142901E-2</v>
      </c>
      <c r="N15" s="75">
        <v>4</v>
      </c>
      <c r="O15" s="74">
        <v>1.7857142857142901E-2</v>
      </c>
      <c r="P15" s="75">
        <v>0</v>
      </c>
      <c r="Q15" s="74">
        <v>0</v>
      </c>
      <c r="R15" s="75">
        <v>7</v>
      </c>
      <c r="S15" s="74">
        <v>3.125E-2</v>
      </c>
    </row>
    <row r="16" spans="1:59" x14ac:dyDescent="0.25">
      <c r="A16" t="s">
        <v>2466</v>
      </c>
      <c r="B16" s="75">
        <v>1847111</v>
      </c>
      <c r="C16" s="75">
        <v>311</v>
      </c>
      <c r="D16" s="75">
        <v>28</v>
      </c>
      <c r="E16" s="74">
        <v>9.0032154340836001E-2</v>
      </c>
      <c r="F16" s="75">
        <v>27</v>
      </c>
      <c r="G16" s="74">
        <v>8.6816720257234706E-2</v>
      </c>
      <c r="H16" s="75">
        <v>0</v>
      </c>
      <c r="I16" s="74">
        <v>0</v>
      </c>
      <c r="J16" s="75">
        <v>0</v>
      </c>
      <c r="K16" s="74">
        <v>0</v>
      </c>
      <c r="L16" s="75">
        <v>1</v>
      </c>
      <c r="M16" s="74">
        <v>3.21543408360129E-3</v>
      </c>
      <c r="N16" s="75">
        <v>0</v>
      </c>
      <c r="O16" s="74">
        <v>0</v>
      </c>
      <c r="P16" s="75">
        <v>0</v>
      </c>
      <c r="Q16" s="74">
        <v>0</v>
      </c>
      <c r="R16" s="75">
        <v>0</v>
      </c>
      <c r="S16" s="74">
        <v>0</v>
      </c>
    </row>
    <row r="17" spans="1:19" x14ac:dyDescent="0.25">
      <c r="A17" t="s">
        <v>2530</v>
      </c>
      <c r="B17" s="75">
        <v>3138536</v>
      </c>
      <c r="C17" s="75">
        <v>271</v>
      </c>
      <c r="D17" s="75">
        <v>44</v>
      </c>
      <c r="E17" s="74">
        <v>0.16236162361623599</v>
      </c>
      <c r="F17" s="75">
        <v>23</v>
      </c>
      <c r="G17" s="74">
        <v>8.4870848708487101E-2</v>
      </c>
      <c r="H17" s="75">
        <v>0</v>
      </c>
      <c r="I17" s="74">
        <v>0</v>
      </c>
      <c r="J17" s="75">
        <v>0</v>
      </c>
      <c r="K17" s="74">
        <v>0</v>
      </c>
      <c r="L17" s="75">
        <v>10</v>
      </c>
      <c r="M17" s="74">
        <v>3.6900369003690002E-2</v>
      </c>
      <c r="N17" s="75">
        <v>1</v>
      </c>
      <c r="O17" s="74">
        <v>3.6900369003690001E-3</v>
      </c>
      <c r="P17" s="75">
        <v>8</v>
      </c>
      <c r="Q17" s="74">
        <v>2.9520295202952001E-2</v>
      </c>
      <c r="R17" s="75">
        <v>2</v>
      </c>
      <c r="S17" s="74">
        <v>7.3800738007380098E-3</v>
      </c>
    </row>
    <row r="18" spans="1:19" x14ac:dyDescent="0.25">
      <c r="A18" t="s">
        <v>2279</v>
      </c>
      <c r="B18" s="75">
        <v>1193410</v>
      </c>
      <c r="C18" s="75">
        <v>441</v>
      </c>
      <c r="D18" s="75">
        <v>42</v>
      </c>
      <c r="E18" s="74">
        <v>9.5238095238095205E-2</v>
      </c>
      <c r="F18" s="75">
        <v>37</v>
      </c>
      <c r="G18" s="74">
        <v>8.3900226757369606E-2</v>
      </c>
      <c r="H18" s="75">
        <v>0</v>
      </c>
      <c r="I18" s="74">
        <v>0</v>
      </c>
      <c r="J18" s="75">
        <v>0</v>
      </c>
      <c r="K18" s="74">
        <v>0</v>
      </c>
      <c r="L18" s="75">
        <v>1</v>
      </c>
      <c r="M18" s="74">
        <v>2.26757369614512E-3</v>
      </c>
      <c r="N18" s="75">
        <v>0</v>
      </c>
      <c r="O18" s="74">
        <v>0</v>
      </c>
      <c r="P18" s="75">
        <v>1</v>
      </c>
      <c r="Q18" s="74">
        <v>2.26757369614512E-3</v>
      </c>
      <c r="R18" s="75">
        <v>3</v>
      </c>
      <c r="S18" s="74">
        <v>6.8027210884353704E-3</v>
      </c>
    </row>
    <row r="19" spans="1:19" x14ac:dyDescent="0.25">
      <c r="A19" t="s">
        <v>2356</v>
      </c>
      <c r="B19" s="75">
        <v>2053018</v>
      </c>
      <c r="C19" s="75">
        <v>287</v>
      </c>
      <c r="D19" s="75">
        <v>34</v>
      </c>
      <c r="E19" s="74">
        <v>0.118466898954704</v>
      </c>
      <c r="F19" s="75">
        <v>24</v>
      </c>
      <c r="G19" s="74">
        <v>8.3623693379790906E-2</v>
      </c>
      <c r="H19" s="75">
        <v>0</v>
      </c>
      <c r="I19" s="74">
        <v>0</v>
      </c>
      <c r="J19" s="75">
        <v>0</v>
      </c>
      <c r="K19" s="74">
        <v>0</v>
      </c>
      <c r="L19" s="75">
        <v>1</v>
      </c>
      <c r="M19" s="74">
        <v>3.4843205574912901E-3</v>
      </c>
      <c r="N19" s="75">
        <v>4</v>
      </c>
      <c r="O19" s="74">
        <v>1.39372822299652E-2</v>
      </c>
      <c r="P19" s="75">
        <v>0</v>
      </c>
      <c r="Q19" s="74">
        <v>0</v>
      </c>
      <c r="R19" s="75">
        <v>5</v>
      </c>
      <c r="S19" s="74">
        <v>1.74216027874564E-2</v>
      </c>
    </row>
    <row r="20" spans="1:19" x14ac:dyDescent="0.25">
      <c r="A20" t="s">
        <v>2278</v>
      </c>
      <c r="B20" s="75">
        <v>2779138</v>
      </c>
      <c r="C20" s="75">
        <v>546</v>
      </c>
      <c r="D20" s="75">
        <v>81</v>
      </c>
      <c r="E20" s="74">
        <v>0.14835164835164799</v>
      </c>
      <c r="F20" s="75">
        <v>44</v>
      </c>
      <c r="G20" s="74">
        <v>8.0586080586080605E-2</v>
      </c>
      <c r="H20" s="75">
        <v>0</v>
      </c>
      <c r="I20" s="74">
        <v>0</v>
      </c>
      <c r="J20" s="75">
        <v>0</v>
      </c>
      <c r="K20" s="74">
        <v>0</v>
      </c>
      <c r="L20" s="75">
        <v>19</v>
      </c>
      <c r="M20" s="74">
        <v>3.47985347985348E-2</v>
      </c>
      <c r="N20" s="75">
        <v>5</v>
      </c>
      <c r="O20" s="74">
        <v>9.1575091575091597E-3</v>
      </c>
      <c r="P20" s="75">
        <v>6</v>
      </c>
      <c r="Q20" s="74">
        <v>1.0989010989011E-2</v>
      </c>
      <c r="R20" s="75">
        <v>7</v>
      </c>
      <c r="S20" s="74">
        <v>1.2820512820512799E-2</v>
      </c>
    </row>
    <row r="21" spans="1:19" x14ac:dyDescent="0.25">
      <c r="A21" t="s">
        <v>2497</v>
      </c>
      <c r="B21" s="75">
        <v>1940857</v>
      </c>
      <c r="C21" s="75">
        <v>425</v>
      </c>
      <c r="D21" s="75">
        <v>72</v>
      </c>
      <c r="E21" s="74">
        <v>0.16941176470588201</v>
      </c>
      <c r="F21" s="75">
        <v>34</v>
      </c>
      <c r="G21" s="74">
        <v>0.08</v>
      </c>
      <c r="H21" s="75">
        <v>0</v>
      </c>
      <c r="I21" s="74">
        <v>0</v>
      </c>
      <c r="J21" s="75">
        <v>0</v>
      </c>
      <c r="K21" s="74">
        <v>0</v>
      </c>
      <c r="L21" s="75">
        <v>17</v>
      </c>
      <c r="M21" s="74">
        <v>0.04</v>
      </c>
      <c r="N21" s="75">
        <v>10</v>
      </c>
      <c r="O21" s="74">
        <v>2.3529411764705899E-2</v>
      </c>
      <c r="P21" s="75">
        <v>2</v>
      </c>
      <c r="Q21" s="74">
        <v>4.7058823529411804E-3</v>
      </c>
      <c r="R21" s="75">
        <v>9</v>
      </c>
      <c r="S21" s="74">
        <v>2.11764705882353E-2</v>
      </c>
    </row>
    <row r="22" spans="1:19" x14ac:dyDescent="0.25">
      <c r="A22" t="s">
        <v>2370</v>
      </c>
      <c r="B22" s="75">
        <v>1970600</v>
      </c>
      <c r="C22" s="75">
        <v>302</v>
      </c>
      <c r="D22" s="75">
        <v>32</v>
      </c>
      <c r="E22" s="74">
        <v>0.105960264900662</v>
      </c>
      <c r="F22" s="75">
        <v>24</v>
      </c>
      <c r="G22" s="74">
        <v>7.9470198675496706E-2</v>
      </c>
      <c r="H22" s="75">
        <v>1</v>
      </c>
      <c r="I22" s="74">
        <v>3.3112582781457001E-3</v>
      </c>
      <c r="J22" s="75">
        <v>0</v>
      </c>
      <c r="K22" s="74">
        <v>0</v>
      </c>
      <c r="L22" s="75">
        <v>3</v>
      </c>
      <c r="M22" s="74">
        <v>9.93377483443709E-3</v>
      </c>
      <c r="N22" s="75">
        <v>2</v>
      </c>
      <c r="O22" s="74">
        <v>6.6225165562913899E-3</v>
      </c>
      <c r="P22" s="75">
        <v>1</v>
      </c>
      <c r="Q22" s="74">
        <v>3.3112582781457001E-3</v>
      </c>
      <c r="R22" s="75">
        <v>1</v>
      </c>
      <c r="S22" s="74">
        <v>3.3112582781457001E-3</v>
      </c>
    </row>
    <row r="23" spans="1:19" x14ac:dyDescent="0.25">
      <c r="A23" t="s">
        <v>2535</v>
      </c>
      <c r="B23" s="75">
        <v>2802548</v>
      </c>
      <c r="C23" s="75">
        <v>140</v>
      </c>
      <c r="D23" s="75">
        <v>20</v>
      </c>
      <c r="E23" s="74">
        <v>0.14285714285714299</v>
      </c>
      <c r="F23" s="75">
        <v>11</v>
      </c>
      <c r="G23" s="74">
        <v>7.8571428571428598E-2</v>
      </c>
      <c r="H23" s="75">
        <v>0</v>
      </c>
      <c r="I23" s="74">
        <v>0</v>
      </c>
      <c r="J23" s="75">
        <v>0</v>
      </c>
      <c r="K23" s="74">
        <v>0</v>
      </c>
      <c r="L23" s="75">
        <v>3</v>
      </c>
      <c r="M23" s="74">
        <v>2.1428571428571401E-2</v>
      </c>
      <c r="N23" s="75">
        <v>3</v>
      </c>
      <c r="O23" s="74">
        <v>2.1428571428571401E-2</v>
      </c>
      <c r="P23" s="75">
        <v>1</v>
      </c>
      <c r="Q23" s="74">
        <v>7.14285714285714E-3</v>
      </c>
      <c r="R23" s="75">
        <v>2</v>
      </c>
      <c r="S23" s="74">
        <v>1.4285714285714299E-2</v>
      </c>
    </row>
    <row r="24" spans="1:19" x14ac:dyDescent="0.25">
      <c r="A24" t="s">
        <v>2431</v>
      </c>
      <c r="B24" s="75">
        <v>3903605</v>
      </c>
      <c r="C24" s="75">
        <v>782</v>
      </c>
      <c r="D24" s="75">
        <v>118</v>
      </c>
      <c r="E24" s="74">
        <v>0.15089514066496201</v>
      </c>
      <c r="F24" s="75">
        <v>61</v>
      </c>
      <c r="G24" s="74">
        <v>7.8005115089514104E-2</v>
      </c>
      <c r="H24" s="75">
        <v>37</v>
      </c>
      <c r="I24" s="74">
        <v>4.7314578005115099E-2</v>
      </c>
      <c r="J24" s="75">
        <v>0</v>
      </c>
      <c r="K24" s="74">
        <v>0</v>
      </c>
      <c r="L24" s="75">
        <v>11</v>
      </c>
      <c r="M24" s="74">
        <v>1.40664961636829E-2</v>
      </c>
      <c r="N24" s="75">
        <v>6</v>
      </c>
      <c r="O24" s="74">
        <v>7.6726342710997401E-3</v>
      </c>
      <c r="P24" s="75">
        <v>0</v>
      </c>
      <c r="Q24" s="74">
        <v>0</v>
      </c>
      <c r="R24" s="75">
        <v>3</v>
      </c>
      <c r="S24" s="74">
        <v>3.8363171355498701E-3</v>
      </c>
    </row>
    <row r="25" spans="1:19" x14ac:dyDescent="0.25">
      <c r="A25" t="s">
        <v>2294</v>
      </c>
      <c r="B25" s="75">
        <v>2741473</v>
      </c>
      <c r="C25" s="75">
        <v>414</v>
      </c>
      <c r="D25" s="75">
        <v>43</v>
      </c>
      <c r="E25" s="74">
        <v>0.10386473429951699</v>
      </c>
      <c r="F25" s="75">
        <v>32</v>
      </c>
      <c r="G25" s="74">
        <v>7.7294685990338202E-2</v>
      </c>
      <c r="H25" s="75">
        <v>1</v>
      </c>
      <c r="I25" s="74">
        <v>2.4154589371980701E-3</v>
      </c>
      <c r="J25" s="75">
        <v>0</v>
      </c>
      <c r="K25" s="74">
        <v>0</v>
      </c>
      <c r="L25" s="75">
        <v>3</v>
      </c>
      <c r="M25" s="74">
        <v>7.2463768115942004E-3</v>
      </c>
      <c r="N25" s="75">
        <v>5</v>
      </c>
      <c r="O25" s="74">
        <v>1.20772946859903E-2</v>
      </c>
      <c r="P25" s="75">
        <v>0</v>
      </c>
      <c r="Q25" s="74">
        <v>0</v>
      </c>
      <c r="R25" s="75">
        <v>2</v>
      </c>
      <c r="S25" s="74">
        <v>4.8309178743961402E-3</v>
      </c>
    </row>
    <row r="26" spans="1:19" x14ac:dyDescent="0.25">
      <c r="A26" t="s">
        <v>2253</v>
      </c>
      <c r="B26" s="75">
        <v>3525716</v>
      </c>
      <c r="C26" s="75">
        <v>573</v>
      </c>
      <c r="D26" s="75">
        <v>70</v>
      </c>
      <c r="E26" s="74">
        <v>0.12216404886562</v>
      </c>
      <c r="F26" s="75">
        <v>44</v>
      </c>
      <c r="G26" s="74">
        <v>7.6788830715532302E-2</v>
      </c>
      <c r="H26" s="75">
        <v>0</v>
      </c>
      <c r="I26" s="74">
        <v>0</v>
      </c>
      <c r="J26" s="75">
        <v>0</v>
      </c>
      <c r="K26" s="74">
        <v>0</v>
      </c>
      <c r="L26" s="75">
        <v>10</v>
      </c>
      <c r="M26" s="74">
        <v>1.7452006980802799E-2</v>
      </c>
      <c r="N26" s="75">
        <v>6</v>
      </c>
      <c r="O26" s="74">
        <v>1.04712041884817E-2</v>
      </c>
      <c r="P26" s="75">
        <v>2</v>
      </c>
      <c r="Q26" s="74">
        <v>3.4904013961605598E-3</v>
      </c>
      <c r="R26" s="75">
        <v>8</v>
      </c>
      <c r="S26" s="74">
        <v>1.3961605584642199E-2</v>
      </c>
    </row>
    <row r="27" spans="1:19" x14ac:dyDescent="0.25">
      <c r="A27" t="s">
        <v>2157</v>
      </c>
      <c r="B27" s="75">
        <v>677773</v>
      </c>
      <c r="C27" s="75">
        <v>430</v>
      </c>
      <c r="D27" s="75">
        <v>59</v>
      </c>
      <c r="E27" s="74">
        <v>0.13720930232558101</v>
      </c>
      <c r="F27" s="75">
        <v>33</v>
      </c>
      <c r="G27" s="74">
        <v>7.6744186046511606E-2</v>
      </c>
      <c r="H27" s="75">
        <v>1</v>
      </c>
      <c r="I27" s="74">
        <v>2.3255813953488402E-3</v>
      </c>
      <c r="J27" s="75">
        <v>0</v>
      </c>
      <c r="K27" s="74">
        <v>0</v>
      </c>
      <c r="L27" s="75">
        <v>15</v>
      </c>
      <c r="M27" s="74">
        <v>3.4883720930232599E-2</v>
      </c>
      <c r="N27" s="75">
        <v>8</v>
      </c>
      <c r="O27" s="74">
        <v>1.8604651162790701E-2</v>
      </c>
      <c r="P27" s="75">
        <v>1</v>
      </c>
      <c r="Q27" s="74">
        <v>2.3255813953488402E-3</v>
      </c>
      <c r="R27" s="75">
        <v>1</v>
      </c>
      <c r="S27" s="74">
        <v>2.3255813953488402E-3</v>
      </c>
    </row>
    <row r="28" spans="1:19" x14ac:dyDescent="0.25">
      <c r="A28" t="s">
        <v>2540</v>
      </c>
      <c r="B28" s="75">
        <v>1192601</v>
      </c>
      <c r="C28" s="75">
        <v>319</v>
      </c>
      <c r="D28" s="75">
        <v>29</v>
      </c>
      <c r="E28" s="74">
        <v>9.0909090909090898E-2</v>
      </c>
      <c r="F28" s="75">
        <v>24</v>
      </c>
      <c r="G28" s="74">
        <v>7.5235109717868301E-2</v>
      </c>
      <c r="H28" s="75">
        <v>0</v>
      </c>
      <c r="I28" s="74">
        <v>0</v>
      </c>
      <c r="J28" s="75">
        <v>0</v>
      </c>
      <c r="K28" s="74">
        <v>0</v>
      </c>
      <c r="L28" s="75">
        <v>2</v>
      </c>
      <c r="M28" s="74">
        <v>6.2695924764890297E-3</v>
      </c>
      <c r="N28" s="75">
        <v>3</v>
      </c>
      <c r="O28" s="74">
        <v>9.4043887147335394E-3</v>
      </c>
      <c r="P28" s="75">
        <v>0</v>
      </c>
      <c r="Q28" s="74">
        <v>0</v>
      </c>
      <c r="R28" s="75">
        <v>0</v>
      </c>
      <c r="S28" s="74">
        <v>0</v>
      </c>
    </row>
    <row r="29" spans="1:19" x14ac:dyDescent="0.25">
      <c r="A29" t="s">
        <v>2567</v>
      </c>
      <c r="B29" s="75">
        <v>2382286</v>
      </c>
      <c r="C29" s="75">
        <v>386</v>
      </c>
      <c r="D29" s="75">
        <v>41</v>
      </c>
      <c r="E29" s="74">
        <v>0.10621761658031099</v>
      </c>
      <c r="F29" s="75">
        <v>29</v>
      </c>
      <c r="G29" s="74">
        <v>7.5129533678756494E-2</v>
      </c>
      <c r="H29" s="75">
        <v>0</v>
      </c>
      <c r="I29" s="74">
        <v>0</v>
      </c>
      <c r="J29" s="75">
        <v>0</v>
      </c>
      <c r="K29" s="74">
        <v>0</v>
      </c>
      <c r="L29" s="75">
        <v>5</v>
      </c>
      <c r="M29" s="74">
        <v>1.2953367875647701E-2</v>
      </c>
      <c r="N29" s="75">
        <v>5</v>
      </c>
      <c r="O29" s="74">
        <v>1.2953367875647701E-2</v>
      </c>
      <c r="P29" s="75">
        <v>1</v>
      </c>
      <c r="Q29" s="74">
        <v>2.5906735751295299E-3</v>
      </c>
      <c r="R29" s="75">
        <v>1</v>
      </c>
      <c r="S29" s="74">
        <v>2.5906735751295299E-3</v>
      </c>
    </row>
    <row r="30" spans="1:19" x14ac:dyDescent="0.25">
      <c r="A30" t="s">
        <v>2534</v>
      </c>
      <c r="B30" s="75">
        <v>600829</v>
      </c>
      <c r="C30" s="75">
        <v>587</v>
      </c>
      <c r="D30" s="75">
        <v>80</v>
      </c>
      <c r="E30" s="74">
        <v>0.136286201022147</v>
      </c>
      <c r="F30" s="75">
        <v>44</v>
      </c>
      <c r="G30" s="74">
        <v>7.4957410562180596E-2</v>
      </c>
      <c r="H30" s="75">
        <v>0</v>
      </c>
      <c r="I30" s="74">
        <v>0</v>
      </c>
      <c r="J30" s="75">
        <v>0</v>
      </c>
      <c r="K30" s="74">
        <v>0</v>
      </c>
      <c r="L30" s="75">
        <v>15</v>
      </c>
      <c r="M30" s="74">
        <v>2.55536626916525E-2</v>
      </c>
      <c r="N30" s="75">
        <v>8</v>
      </c>
      <c r="O30" s="74">
        <v>1.36286201022147E-2</v>
      </c>
      <c r="P30" s="75">
        <v>2</v>
      </c>
      <c r="Q30" s="74">
        <v>3.4071550255536601E-3</v>
      </c>
      <c r="R30" s="75">
        <v>11</v>
      </c>
      <c r="S30" s="74">
        <v>1.87393526405451E-2</v>
      </c>
    </row>
    <row r="31" spans="1:19" x14ac:dyDescent="0.25">
      <c r="A31" t="s">
        <v>2495</v>
      </c>
      <c r="B31" s="75">
        <v>469387</v>
      </c>
      <c r="C31" s="75">
        <v>174</v>
      </c>
      <c r="D31" s="75">
        <v>25</v>
      </c>
      <c r="E31" s="74">
        <v>0.14367816091954</v>
      </c>
      <c r="F31" s="75">
        <v>13</v>
      </c>
      <c r="G31" s="74">
        <v>7.4712643678160898E-2</v>
      </c>
      <c r="H31" s="75">
        <v>0</v>
      </c>
      <c r="I31" s="74">
        <v>0</v>
      </c>
      <c r="J31" s="75">
        <v>0</v>
      </c>
      <c r="K31" s="74">
        <v>0</v>
      </c>
      <c r="L31" s="75">
        <v>7</v>
      </c>
      <c r="M31" s="74">
        <v>4.0229885057471299E-2</v>
      </c>
      <c r="N31" s="75">
        <v>0</v>
      </c>
      <c r="O31" s="74">
        <v>0</v>
      </c>
      <c r="P31" s="75">
        <v>4</v>
      </c>
      <c r="Q31" s="74">
        <v>2.2988505747126398E-2</v>
      </c>
      <c r="R31" s="75">
        <v>1</v>
      </c>
      <c r="S31" s="74">
        <v>5.74712643678161E-3</v>
      </c>
    </row>
    <row r="32" spans="1:19" x14ac:dyDescent="0.25">
      <c r="A32" t="s">
        <v>3055</v>
      </c>
      <c r="B32" s="75">
        <v>2344462</v>
      </c>
      <c r="C32" s="75">
        <v>433</v>
      </c>
      <c r="D32" s="75">
        <v>33</v>
      </c>
      <c r="E32" s="74">
        <v>7.6212471131639703E-2</v>
      </c>
      <c r="F32" s="75">
        <v>32</v>
      </c>
      <c r="G32" s="74">
        <v>7.3903002309468793E-2</v>
      </c>
      <c r="H32" s="75">
        <v>0</v>
      </c>
      <c r="I32" s="74">
        <v>0</v>
      </c>
      <c r="J32" s="75">
        <v>0</v>
      </c>
      <c r="K32" s="74">
        <v>0</v>
      </c>
      <c r="L32" s="75">
        <v>0</v>
      </c>
      <c r="M32" s="74">
        <v>0</v>
      </c>
      <c r="N32" s="75">
        <v>0</v>
      </c>
      <c r="O32" s="74">
        <v>0</v>
      </c>
      <c r="P32" s="75">
        <v>1</v>
      </c>
      <c r="Q32" s="74">
        <v>2.3094688221708998E-3</v>
      </c>
      <c r="R32" s="75">
        <v>0</v>
      </c>
      <c r="S32" s="74">
        <v>0</v>
      </c>
    </row>
    <row r="33" spans="1:19" x14ac:dyDescent="0.25">
      <c r="A33" t="s">
        <v>2224</v>
      </c>
      <c r="B33" s="75">
        <v>4472994</v>
      </c>
      <c r="C33" s="75">
        <v>504</v>
      </c>
      <c r="D33" s="75">
        <v>56</v>
      </c>
      <c r="E33" s="74">
        <v>0.11111111111111099</v>
      </c>
      <c r="F33" s="75">
        <v>37</v>
      </c>
      <c r="G33" s="74">
        <v>7.3412698412698402E-2</v>
      </c>
      <c r="H33" s="75">
        <v>1</v>
      </c>
      <c r="I33" s="74">
        <v>1.9841269841269801E-3</v>
      </c>
      <c r="J33" s="75">
        <v>0</v>
      </c>
      <c r="K33" s="74">
        <v>0</v>
      </c>
      <c r="L33" s="75">
        <v>11</v>
      </c>
      <c r="M33" s="74">
        <v>2.18253968253968E-2</v>
      </c>
      <c r="N33" s="75">
        <v>2</v>
      </c>
      <c r="O33" s="74">
        <v>3.9682539682539698E-3</v>
      </c>
      <c r="P33" s="75">
        <v>4</v>
      </c>
      <c r="Q33" s="74">
        <v>7.9365079365079395E-3</v>
      </c>
      <c r="R33" s="75">
        <v>1</v>
      </c>
      <c r="S33" s="74">
        <v>1.9841269841269801E-3</v>
      </c>
    </row>
    <row r="34" spans="1:19" x14ac:dyDescent="0.25">
      <c r="A34" t="s">
        <v>2362</v>
      </c>
      <c r="B34" s="75">
        <v>2738784</v>
      </c>
      <c r="C34" s="75">
        <v>329</v>
      </c>
      <c r="D34" s="75">
        <v>31</v>
      </c>
      <c r="E34" s="74">
        <v>9.4224924012158096E-2</v>
      </c>
      <c r="F34" s="75">
        <v>24</v>
      </c>
      <c r="G34" s="74">
        <v>7.29483282674772E-2</v>
      </c>
      <c r="H34" s="75">
        <v>0</v>
      </c>
      <c r="I34" s="74">
        <v>0</v>
      </c>
      <c r="J34" s="75">
        <v>0</v>
      </c>
      <c r="K34" s="74">
        <v>0</v>
      </c>
      <c r="L34" s="75">
        <v>2</v>
      </c>
      <c r="M34" s="74">
        <v>6.0790273556231003E-3</v>
      </c>
      <c r="N34" s="75">
        <v>4</v>
      </c>
      <c r="O34" s="74">
        <v>1.2158054711246201E-2</v>
      </c>
      <c r="P34" s="75">
        <v>0</v>
      </c>
      <c r="Q34" s="74">
        <v>0</v>
      </c>
      <c r="R34" s="75">
        <v>1</v>
      </c>
      <c r="S34" s="74">
        <v>3.0395136778115501E-3</v>
      </c>
    </row>
    <row r="35" spans="1:19" x14ac:dyDescent="0.25">
      <c r="A35" t="s">
        <v>2301</v>
      </c>
      <c r="B35" s="75">
        <v>3138538</v>
      </c>
      <c r="C35" s="75">
        <v>594</v>
      </c>
      <c r="D35" s="75">
        <v>57</v>
      </c>
      <c r="E35" s="74">
        <v>9.5959595959595995E-2</v>
      </c>
      <c r="F35" s="75">
        <v>43</v>
      </c>
      <c r="G35" s="74">
        <v>7.2390572390572394E-2</v>
      </c>
      <c r="H35" s="75">
        <v>0</v>
      </c>
      <c r="I35" s="74">
        <v>0</v>
      </c>
      <c r="J35" s="75">
        <v>0</v>
      </c>
      <c r="K35" s="74">
        <v>0</v>
      </c>
      <c r="L35" s="75">
        <v>3</v>
      </c>
      <c r="M35" s="74">
        <v>5.0505050505050501E-3</v>
      </c>
      <c r="N35" s="75">
        <v>0</v>
      </c>
      <c r="O35" s="74">
        <v>0</v>
      </c>
      <c r="P35" s="75">
        <v>0</v>
      </c>
      <c r="Q35" s="74">
        <v>0</v>
      </c>
      <c r="R35" s="75">
        <v>11</v>
      </c>
      <c r="S35" s="74">
        <v>1.85185185185185E-2</v>
      </c>
    </row>
    <row r="36" spans="1:19" x14ac:dyDescent="0.25">
      <c r="A36" t="s">
        <v>2594</v>
      </c>
      <c r="B36" s="75">
        <v>2841542</v>
      </c>
      <c r="C36" s="75">
        <v>893</v>
      </c>
      <c r="D36" s="75">
        <v>94</v>
      </c>
      <c r="E36" s="74">
        <v>0.105263157894737</v>
      </c>
      <c r="F36" s="75">
        <v>64</v>
      </c>
      <c r="G36" s="74">
        <v>7.1668533034714405E-2</v>
      </c>
      <c r="H36" s="75">
        <v>2</v>
      </c>
      <c r="I36" s="74">
        <v>2.2396416573348299E-3</v>
      </c>
      <c r="J36" s="75">
        <v>0</v>
      </c>
      <c r="K36" s="74">
        <v>0</v>
      </c>
      <c r="L36" s="75">
        <v>14</v>
      </c>
      <c r="M36" s="74">
        <v>1.5677491601343799E-2</v>
      </c>
      <c r="N36" s="75">
        <v>5</v>
      </c>
      <c r="O36" s="74">
        <v>5.5991041433370702E-3</v>
      </c>
      <c r="P36" s="75">
        <v>8</v>
      </c>
      <c r="Q36" s="74">
        <v>8.9585666293393092E-3</v>
      </c>
      <c r="R36" s="75">
        <v>1</v>
      </c>
      <c r="S36" s="74">
        <v>1.11982082866741E-3</v>
      </c>
    </row>
    <row r="37" spans="1:19" x14ac:dyDescent="0.25">
      <c r="A37" t="s">
        <v>2491</v>
      </c>
      <c r="B37" s="75">
        <v>3851492</v>
      </c>
      <c r="C37" s="75">
        <v>349</v>
      </c>
      <c r="D37" s="75">
        <v>35</v>
      </c>
      <c r="E37" s="74">
        <v>0.100286532951289</v>
      </c>
      <c r="F37" s="75">
        <v>25</v>
      </c>
      <c r="G37" s="74">
        <v>7.1633237822349594E-2</v>
      </c>
      <c r="H37" s="75">
        <v>0</v>
      </c>
      <c r="I37" s="74">
        <v>0</v>
      </c>
      <c r="J37" s="75">
        <v>0</v>
      </c>
      <c r="K37" s="74">
        <v>0</v>
      </c>
      <c r="L37" s="75">
        <v>1</v>
      </c>
      <c r="M37" s="74">
        <v>2.8653295128939801E-3</v>
      </c>
      <c r="N37" s="75">
        <v>6</v>
      </c>
      <c r="O37" s="74">
        <v>1.7191977077363901E-2</v>
      </c>
      <c r="P37" s="75">
        <v>0</v>
      </c>
      <c r="Q37" s="74">
        <v>0</v>
      </c>
      <c r="R37" s="75">
        <v>3</v>
      </c>
      <c r="S37" s="74">
        <v>8.5959885386819503E-3</v>
      </c>
    </row>
    <row r="38" spans="1:19" x14ac:dyDescent="0.25">
      <c r="A38" t="s">
        <v>2454</v>
      </c>
      <c r="B38" s="75">
        <v>563731</v>
      </c>
      <c r="C38" s="75">
        <v>452</v>
      </c>
      <c r="D38" s="75">
        <v>70</v>
      </c>
      <c r="E38" s="74">
        <v>0.15486725663716799</v>
      </c>
      <c r="F38" s="75">
        <v>32</v>
      </c>
      <c r="G38" s="74">
        <v>7.0796460176991094E-2</v>
      </c>
      <c r="H38" s="75">
        <v>1</v>
      </c>
      <c r="I38" s="74">
        <v>2.21238938053097E-3</v>
      </c>
      <c r="J38" s="75">
        <v>0</v>
      </c>
      <c r="K38" s="74">
        <v>0</v>
      </c>
      <c r="L38" s="75">
        <v>8</v>
      </c>
      <c r="M38" s="74">
        <v>1.7699115044247801E-2</v>
      </c>
      <c r="N38" s="75">
        <v>27</v>
      </c>
      <c r="O38" s="74">
        <v>5.97345132743363E-2</v>
      </c>
      <c r="P38" s="75">
        <v>0</v>
      </c>
      <c r="Q38" s="74">
        <v>0</v>
      </c>
      <c r="R38" s="75">
        <v>2</v>
      </c>
      <c r="S38" s="74">
        <v>4.4247787610619503E-3</v>
      </c>
    </row>
    <row r="39" spans="1:19" x14ac:dyDescent="0.25">
      <c r="A39" t="s">
        <v>2397</v>
      </c>
      <c r="B39" s="75">
        <v>3851502</v>
      </c>
      <c r="C39" s="75">
        <v>438</v>
      </c>
      <c r="D39" s="75">
        <v>61</v>
      </c>
      <c r="E39" s="74">
        <v>0.139269406392694</v>
      </c>
      <c r="F39" s="75">
        <v>31</v>
      </c>
      <c r="G39" s="74">
        <v>7.0776255707762595E-2</v>
      </c>
      <c r="H39" s="75">
        <v>0</v>
      </c>
      <c r="I39" s="74">
        <v>0</v>
      </c>
      <c r="J39" s="75">
        <v>0</v>
      </c>
      <c r="K39" s="74">
        <v>0</v>
      </c>
      <c r="L39" s="75">
        <v>17</v>
      </c>
      <c r="M39" s="74">
        <v>3.88127853881279E-2</v>
      </c>
      <c r="N39" s="75">
        <v>6</v>
      </c>
      <c r="O39" s="74">
        <v>1.3698630136986301E-2</v>
      </c>
      <c r="P39" s="75">
        <v>2</v>
      </c>
      <c r="Q39" s="74">
        <v>4.5662100456621002E-3</v>
      </c>
      <c r="R39" s="75">
        <v>5</v>
      </c>
      <c r="S39" s="74">
        <v>1.1415525114155301E-2</v>
      </c>
    </row>
    <row r="40" spans="1:19" x14ac:dyDescent="0.25">
      <c r="A40" t="s">
        <v>2352</v>
      </c>
      <c r="B40" s="75">
        <v>2744708</v>
      </c>
      <c r="C40" s="75">
        <v>398</v>
      </c>
      <c r="D40" s="75">
        <v>48</v>
      </c>
      <c r="E40" s="74">
        <v>0.120603015075377</v>
      </c>
      <c r="F40" s="75">
        <v>28</v>
      </c>
      <c r="G40" s="74">
        <v>7.0351758793969807E-2</v>
      </c>
      <c r="H40" s="75">
        <v>1</v>
      </c>
      <c r="I40" s="74">
        <v>2.5125628140703501E-3</v>
      </c>
      <c r="J40" s="75">
        <v>0</v>
      </c>
      <c r="K40" s="74">
        <v>0</v>
      </c>
      <c r="L40" s="75">
        <v>0</v>
      </c>
      <c r="M40" s="74">
        <v>0</v>
      </c>
      <c r="N40" s="75">
        <v>9</v>
      </c>
      <c r="O40" s="74">
        <v>2.2613065326633201E-2</v>
      </c>
      <c r="P40" s="75">
        <v>4</v>
      </c>
      <c r="Q40" s="74">
        <v>1.00502512562814E-2</v>
      </c>
      <c r="R40" s="75">
        <v>6</v>
      </c>
      <c r="S40" s="74">
        <v>1.5075376884422099E-2</v>
      </c>
    </row>
    <row r="41" spans="1:19" x14ac:dyDescent="0.25">
      <c r="A41" t="s">
        <v>2547</v>
      </c>
      <c r="B41" s="75">
        <v>3851835</v>
      </c>
      <c r="C41" s="75">
        <v>443</v>
      </c>
      <c r="D41" s="75">
        <v>51</v>
      </c>
      <c r="E41" s="74">
        <v>0.11512415349887101</v>
      </c>
      <c r="F41" s="75">
        <v>31</v>
      </c>
      <c r="G41" s="74">
        <v>6.9977426636568807E-2</v>
      </c>
      <c r="H41" s="75">
        <v>0</v>
      </c>
      <c r="I41" s="74">
        <v>0</v>
      </c>
      <c r="J41" s="75">
        <v>0</v>
      </c>
      <c r="K41" s="74">
        <v>0</v>
      </c>
      <c r="L41" s="75">
        <v>11</v>
      </c>
      <c r="M41" s="74">
        <v>2.4830699774266399E-2</v>
      </c>
      <c r="N41" s="75">
        <v>3</v>
      </c>
      <c r="O41" s="74">
        <v>6.7720090293453697E-3</v>
      </c>
      <c r="P41" s="75">
        <v>3</v>
      </c>
      <c r="Q41" s="74">
        <v>6.7720090293453697E-3</v>
      </c>
      <c r="R41" s="75">
        <v>3</v>
      </c>
      <c r="S41" s="74">
        <v>6.7720090293453697E-3</v>
      </c>
    </row>
    <row r="42" spans="1:19" x14ac:dyDescent="0.25">
      <c r="A42" t="s">
        <v>2366</v>
      </c>
      <c r="B42" s="75">
        <v>1567508</v>
      </c>
      <c r="C42" s="75">
        <v>258</v>
      </c>
      <c r="D42" s="75">
        <v>30</v>
      </c>
      <c r="E42" s="74">
        <v>0.116279069767442</v>
      </c>
      <c r="F42" s="75">
        <v>18</v>
      </c>
      <c r="G42" s="74">
        <v>6.9767441860465101E-2</v>
      </c>
      <c r="H42" s="75">
        <v>0</v>
      </c>
      <c r="I42" s="74">
        <v>0</v>
      </c>
      <c r="J42" s="75">
        <v>0</v>
      </c>
      <c r="K42" s="74">
        <v>0</v>
      </c>
      <c r="L42" s="75">
        <v>3</v>
      </c>
      <c r="M42" s="74">
        <v>1.16279069767442E-2</v>
      </c>
      <c r="N42" s="75">
        <v>4</v>
      </c>
      <c r="O42" s="74">
        <v>1.5503875968992199E-2</v>
      </c>
      <c r="P42" s="75">
        <v>1</v>
      </c>
      <c r="Q42" s="74">
        <v>3.8759689922480598E-3</v>
      </c>
      <c r="R42" s="75">
        <v>4</v>
      </c>
      <c r="S42" s="74">
        <v>1.5503875968992199E-2</v>
      </c>
    </row>
    <row r="43" spans="1:19" x14ac:dyDescent="0.25">
      <c r="A43" t="s">
        <v>2559</v>
      </c>
      <c r="B43" s="75">
        <v>3523465</v>
      </c>
      <c r="C43" s="75">
        <v>172</v>
      </c>
      <c r="D43" s="75">
        <v>27</v>
      </c>
      <c r="E43" s="74">
        <v>0.15697674418604701</v>
      </c>
      <c r="F43" s="75">
        <v>12</v>
      </c>
      <c r="G43" s="74">
        <v>6.9767441860465101E-2</v>
      </c>
      <c r="H43" s="75">
        <v>0</v>
      </c>
      <c r="I43" s="74">
        <v>0</v>
      </c>
      <c r="J43" s="75">
        <v>0</v>
      </c>
      <c r="K43" s="74">
        <v>0</v>
      </c>
      <c r="L43" s="75">
        <v>10</v>
      </c>
      <c r="M43" s="74">
        <v>5.8139534883720902E-2</v>
      </c>
      <c r="N43" s="75">
        <v>0</v>
      </c>
      <c r="O43" s="74">
        <v>0</v>
      </c>
      <c r="P43" s="75">
        <v>2</v>
      </c>
      <c r="Q43" s="74">
        <v>1.16279069767442E-2</v>
      </c>
      <c r="R43" s="75">
        <v>3</v>
      </c>
      <c r="S43" s="74">
        <v>1.74418604651163E-2</v>
      </c>
    </row>
    <row r="44" spans="1:19" x14ac:dyDescent="0.25">
      <c r="A44" t="s">
        <v>2221</v>
      </c>
      <c r="B44" s="75">
        <v>1430472</v>
      </c>
      <c r="C44" s="75">
        <v>558</v>
      </c>
      <c r="D44" s="75">
        <v>43</v>
      </c>
      <c r="E44" s="74">
        <v>7.7060931899641597E-2</v>
      </c>
      <c r="F44" s="75">
        <v>38</v>
      </c>
      <c r="G44" s="74">
        <v>6.81003584229391E-2</v>
      </c>
      <c r="H44" s="75">
        <v>0</v>
      </c>
      <c r="I44" s="74">
        <v>0</v>
      </c>
      <c r="J44" s="75">
        <v>0</v>
      </c>
      <c r="K44" s="74">
        <v>0</v>
      </c>
      <c r="L44" s="75">
        <v>1</v>
      </c>
      <c r="M44" s="74">
        <v>1.7921146953405001E-3</v>
      </c>
      <c r="N44" s="75">
        <v>2</v>
      </c>
      <c r="O44" s="74">
        <v>3.5842293906810001E-3</v>
      </c>
      <c r="P44" s="75">
        <v>0</v>
      </c>
      <c r="Q44" s="74">
        <v>0</v>
      </c>
      <c r="R44" s="75">
        <v>2</v>
      </c>
      <c r="S44" s="74">
        <v>3.5842293906810001E-3</v>
      </c>
    </row>
    <row r="45" spans="1:19" x14ac:dyDescent="0.25">
      <c r="A45" t="s">
        <v>2369</v>
      </c>
      <c r="B45" s="75">
        <v>3903564</v>
      </c>
      <c r="C45" s="75">
        <v>311</v>
      </c>
      <c r="D45" s="75">
        <v>26</v>
      </c>
      <c r="E45" s="74">
        <v>8.3601286173633396E-2</v>
      </c>
      <c r="F45" s="75">
        <v>21</v>
      </c>
      <c r="G45" s="74">
        <v>6.7524115755627001E-2</v>
      </c>
      <c r="H45" s="75">
        <v>0</v>
      </c>
      <c r="I45" s="74">
        <v>0</v>
      </c>
      <c r="J45" s="75">
        <v>0</v>
      </c>
      <c r="K45" s="74">
        <v>0</v>
      </c>
      <c r="L45" s="75">
        <v>2</v>
      </c>
      <c r="M45" s="74">
        <v>6.4308681672025697E-3</v>
      </c>
      <c r="N45" s="75">
        <v>1</v>
      </c>
      <c r="O45" s="74">
        <v>3.21543408360129E-3</v>
      </c>
      <c r="P45" s="75">
        <v>1</v>
      </c>
      <c r="Q45" s="74">
        <v>3.21543408360129E-3</v>
      </c>
      <c r="R45" s="75">
        <v>1</v>
      </c>
      <c r="S45" s="74">
        <v>3.21543408360129E-3</v>
      </c>
    </row>
    <row r="46" spans="1:19" x14ac:dyDescent="0.25">
      <c r="A46" t="s">
        <v>2251</v>
      </c>
      <c r="B46" s="75">
        <v>896062</v>
      </c>
      <c r="C46" s="75">
        <v>552</v>
      </c>
      <c r="D46" s="75">
        <v>49</v>
      </c>
      <c r="E46" s="74">
        <v>8.8768115942029005E-2</v>
      </c>
      <c r="F46" s="75">
        <v>37</v>
      </c>
      <c r="G46" s="74">
        <v>6.7028985507246397E-2</v>
      </c>
      <c r="H46" s="75">
        <v>3</v>
      </c>
      <c r="I46" s="74">
        <v>5.4347826086956503E-3</v>
      </c>
      <c r="J46" s="75">
        <v>0</v>
      </c>
      <c r="K46" s="74">
        <v>0</v>
      </c>
      <c r="L46" s="75">
        <v>2</v>
      </c>
      <c r="M46" s="74">
        <v>3.6231884057971002E-3</v>
      </c>
      <c r="N46" s="75">
        <v>5</v>
      </c>
      <c r="O46" s="74">
        <v>9.0579710144927505E-3</v>
      </c>
      <c r="P46" s="75">
        <v>0</v>
      </c>
      <c r="Q46" s="74">
        <v>0</v>
      </c>
      <c r="R46" s="75">
        <v>2</v>
      </c>
      <c r="S46" s="74">
        <v>3.6231884057971002E-3</v>
      </c>
    </row>
    <row r="47" spans="1:19" x14ac:dyDescent="0.25">
      <c r="A47" t="s">
        <v>2630</v>
      </c>
      <c r="B47" s="75">
        <v>1291086</v>
      </c>
      <c r="C47" s="75">
        <v>433</v>
      </c>
      <c r="D47" s="75">
        <v>42</v>
      </c>
      <c r="E47" s="74">
        <v>9.6997690531177794E-2</v>
      </c>
      <c r="F47" s="75">
        <v>29</v>
      </c>
      <c r="G47" s="74">
        <v>6.6974595842956106E-2</v>
      </c>
      <c r="H47" s="75">
        <v>0</v>
      </c>
      <c r="I47" s="74">
        <v>0</v>
      </c>
      <c r="J47" s="75">
        <v>0</v>
      </c>
      <c r="K47" s="74">
        <v>0</v>
      </c>
      <c r="L47" s="75">
        <v>0</v>
      </c>
      <c r="M47" s="74">
        <v>0</v>
      </c>
      <c r="N47" s="75">
        <v>11</v>
      </c>
      <c r="O47" s="74">
        <v>2.54041570438799E-2</v>
      </c>
      <c r="P47" s="75">
        <v>0</v>
      </c>
      <c r="Q47" s="74">
        <v>0</v>
      </c>
      <c r="R47" s="75">
        <v>2</v>
      </c>
      <c r="S47" s="74">
        <v>4.6189376443417996E-3</v>
      </c>
    </row>
    <row r="48" spans="1:19" x14ac:dyDescent="0.25">
      <c r="A48" t="s">
        <v>2315</v>
      </c>
      <c r="B48" s="75">
        <v>3118395</v>
      </c>
      <c r="C48" s="75">
        <v>687</v>
      </c>
      <c r="D48" s="75">
        <v>66</v>
      </c>
      <c r="E48" s="74">
        <v>9.6069868995633204E-2</v>
      </c>
      <c r="F48" s="75">
        <v>46</v>
      </c>
      <c r="G48" s="74">
        <v>6.6957787481804906E-2</v>
      </c>
      <c r="H48" s="75">
        <v>0</v>
      </c>
      <c r="I48" s="74">
        <v>0</v>
      </c>
      <c r="J48" s="75">
        <v>0</v>
      </c>
      <c r="K48" s="74">
        <v>0</v>
      </c>
      <c r="L48" s="75">
        <v>12</v>
      </c>
      <c r="M48" s="74">
        <v>1.7467248908296901E-2</v>
      </c>
      <c r="N48" s="75">
        <v>4</v>
      </c>
      <c r="O48" s="74">
        <v>5.8224163027656498E-3</v>
      </c>
      <c r="P48" s="75">
        <v>2</v>
      </c>
      <c r="Q48" s="74">
        <v>2.9112081513828201E-3</v>
      </c>
      <c r="R48" s="75">
        <v>2</v>
      </c>
      <c r="S48" s="74">
        <v>2.9112081513828201E-3</v>
      </c>
    </row>
    <row r="49" spans="1:19" x14ac:dyDescent="0.25">
      <c r="A49" t="s">
        <v>2223</v>
      </c>
      <c r="B49" s="75">
        <v>3525933</v>
      </c>
      <c r="C49" s="75">
        <v>688</v>
      </c>
      <c r="D49" s="75">
        <v>90</v>
      </c>
      <c r="E49" s="74">
        <v>0.13081395348837199</v>
      </c>
      <c r="F49" s="75">
        <v>46</v>
      </c>
      <c r="G49" s="74">
        <v>6.6860465116279105E-2</v>
      </c>
      <c r="H49" s="75">
        <v>23</v>
      </c>
      <c r="I49" s="74">
        <v>3.3430232558139497E-2</v>
      </c>
      <c r="J49" s="75">
        <v>0</v>
      </c>
      <c r="K49" s="74">
        <v>0</v>
      </c>
      <c r="L49" s="75">
        <v>9</v>
      </c>
      <c r="M49" s="74">
        <v>1.30813953488372E-2</v>
      </c>
      <c r="N49" s="75">
        <v>6</v>
      </c>
      <c r="O49" s="74">
        <v>8.7209302325581394E-3</v>
      </c>
      <c r="P49" s="75">
        <v>0</v>
      </c>
      <c r="Q49" s="74">
        <v>0</v>
      </c>
      <c r="R49" s="75">
        <v>6</v>
      </c>
      <c r="S49" s="74">
        <v>8.7209302325581394E-3</v>
      </c>
    </row>
    <row r="50" spans="1:19" x14ac:dyDescent="0.25">
      <c r="A50" t="s">
        <v>2257</v>
      </c>
      <c r="B50" s="75">
        <v>4101068</v>
      </c>
      <c r="C50" s="75">
        <v>648</v>
      </c>
      <c r="D50" s="75">
        <v>72</v>
      </c>
      <c r="E50" s="74">
        <v>0.11111111111111099</v>
      </c>
      <c r="F50" s="75">
        <v>43</v>
      </c>
      <c r="G50" s="74">
        <v>6.6358024691358E-2</v>
      </c>
      <c r="H50" s="75">
        <v>0</v>
      </c>
      <c r="I50" s="74">
        <v>0</v>
      </c>
      <c r="J50" s="75">
        <v>0</v>
      </c>
      <c r="K50" s="74">
        <v>0</v>
      </c>
      <c r="L50" s="75">
        <v>1</v>
      </c>
      <c r="M50" s="74">
        <v>1.54320987654321E-3</v>
      </c>
      <c r="N50" s="75">
        <v>11</v>
      </c>
      <c r="O50" s="74">
        <v>1.6975308641975301E-2</v>
      </c>
      <c r="P50" s="75">
        <v>4</v>
      </c>
      <c r="Q50" s="74">
        <v>6.17283950617284E-3</v>
      </c>
      <c r="R50" s="75">
        <v>13</v>
      </c>
      <c r="S50" s="74">
        <v>2.00617283950617E-2</v>
      </c>
    </row>
    <row r="51" spans="1:19" x14ac:dyDescent="0.25">
      <c r="A51" t="s">
        <v>2524</v>
      </c>
      <c r="B51" s="75">
        <v>2426252</v>
      </c>
      <c r="C51" s="75">
        <v>121</v>
      </c>
      <c r="D51" s="75">
        <v>9</v>
      </c>
      <c r="E51" s="74">
        <v>7.43801652892562E-2</v>
      </c>
      <c r="F51" s="75">
        <v>8</v>
      </c>
      <c r="G51" s="74">
        <v>6.6115702479338803E-2</v>
      </c>
      <c r="H51" s="75">
        <v>0</v>
      </c>
      <c r="I51" s="74">
        <v>0</v>
      </c>
      <c r="J51" s="75">
        <v>0</v>
      </c>
      <c r="K51" s="74">
        <v>0</v>
      </c>
      <c r="L51" s="75">
        <v>0</v>
      </c>
      <c r="M51" s="74">
        <v>0</v>
      </c>
      <c r="N51" s="75">
        <v>1</v>
      </c>
      <c r="O51" s="74">
        <v>8.2644628099173608E-3</v>
      </c>
      <c r="P51" s="75">
        <v>0</v>
      </c>
      <c r="Q51" s="74">
        <v>0</v>
      </c>
      <c r="R51" s="75">
        <v>0</v>
      </c>
      <c r="S51" s="74">
        <v>0</v>
      </c>
    </row>
    <row r="52" spans="1:19" x14ac:dyDescent="0.25">
      <c r="A52" t="s">
        <v>2360</v>
      </c>
      <c r="B52" s="75">
        <v>2746136</v>
      </c>
      <c r="C52" s="75">
        <v>402</v>
      </c>
      <c r="D52" s="75">
        <v>46</v>
      </c>
      <c r="E52" s="74">
        <v>0.114427860696517</v>
      </c>
      <c r="F52" s="75">
        <v>26</v>
      </c>
      <c r="G52" s="74">
        <v>6.4676616915422896E-2</v>
      </c>
      <c r="H52" s="75">
        <v>0</v>
      </c>
      <c r="I52" s="74">
        <v>0</v>
      </c>
      <c r="J52" s="75">
        <v>0</v>
      </c>
      <c r="K52" s="74">
        <v>0</v>
      </c>
      <c r="L52" s="75">
        <v>11</v>
      </c>
      <c r="M52" s="74">
        <v>2.7363184079602001E-2</v>
      </c>
      <c r="N52" s="75">
        <v>6</v>
      </c>
      <c r="O52" s="74">
        <v>1.49253731343284E-2</v>
      </c>
      <c r="P52" s="75">
        <v>3</v>
      </c>
      <c r="Q52" s="74">
        <v>7.4626865671641798E-3</v>
      </c>
      <c r="R52" s="75">
        <v>0</v>
      </c>
      <c r="S52" s="74">
        <v>0</v>
      </c>
    </row>
    <row r="53" spans="1:19" x14ac:dyDescent="0.25">
      <c r="A53" t="s">
        <v>2271</v>
      </c>
      <c r="B53" s="75">
        <v>2493915</v>
      </c>
      <c r="C53" s="75">
        <v>483</v>
      </c>
      <c r="D53" s="75">
        <v>50</v>
      </c>
      <c r="E53" s="74">
        <v>0.10351966873706001</v>
      </c>
      <c r="F53" s="75">
        <v>31</v>
      </c>
      <c r="G53" s="74">
        <v>6.4182194616977203E-2</v>
      </c>
      <c r="H53" s="75">
        <v>0</v>
      </c>
      <c r="I53" s="74">
        <v>0</v>
      </c>
      <c r="J53" s="75">
        <v>0</v>
      </c>
      <c r="K53" s="74">
        <v>0</v>
      </c>
      <c r="L53" s="75">
        <v>11</v>
      </c>
      <c r="M53" s="74">
        <v>2.2774327122153201E-2</v>
      </c>
      <c r="N53" s="75">
        <v>5</v>
      </c>
      <c r="O53" s="74">
        <v>1.0351966873706001E-2</v>
      </c>
      <c r="P53" s="75">
        <v>2</v>
      </c>
      <c r="Q53" s="74">
        <v>4.1407867494824002E-3</v>
      </c>
      <c r="R53" s="75">
        <v>1</v>
      </c>
      <c r="S53" s="74">
        <v>2.0703933747412001E-3</v>
      </c>
    </row>
    <row r="54" spans="1:19" x14ac:dyDescent="0.25">
      <c r="A54" t="s">
        <v>2442</v>
      </c>
      <c r="B54" s="75">
        <v>1117110</v>
      </c>
      <c r="C54" s="75">
        <v>484</v>
      </c>
      <c r="D54" s="75">
        <v>56</v>
      </c>
      <c r="E54" s="74">
        <v>0.11570247933884301</v>
      </c>
      <c r="F54" s="75">
        <v>31</v>
      </c>
      <c r="G54" s="74">
        <v>6.4049586776859499E-2</v>
      </c>
      <c r="H54" s="75">
        <v>1</v>
      </c>
      <c r="I54" s="74">
        <v>2.0661157024793402E-3</v>
      </c>
      <c r="J54" s="75">
        <v>0</v>
      </c>
      <c r="K54" s="74">
        <v>0</v>
      </c>
      <c r="L54" s="75">
        <v>11</v>
      </c>
      <c r="M54" s="74">
        <v>2.27272727272727E-2</v>
      </c>
      <c r="N54" s="75">
        <v>10</v>
      </c>
      <c r="O54" s="74">
        <v>2.0661157024793399E-2</v>
      </c>
      <c r="P54" s="75">
        <v>1</v>
      </c>
      <c r="Q54" s="74">
        <v>2.0661157024793402E-3</v>
      </c>
      <c r="R54" s="75">
        <v>2</v>
      </c>
      <c r="S54" s="74">
        <v>4.1322314049586804E-3</v>
      </c>
    </row>
    <row r="55" spans="1:19" x14ac:dyDescent="0.25">
      <c r="A55" t="s">
        <v>2435</v>
      </c>
      <c r="B55" s="75">
        <v>573348</v>
      </c>
      <c r="C55" s="75">
        <v>330</v>
      </c>
      <c r="D55" s="75">
        <v>26</v>
      </c>
      <c r="E55" s="74">
        <v>7.8787878787878796E-2</v>
      </c>
      <c r="F55" s="75">
        <v>21</v>
      </c>
      <c r="G55" s="74">
        <v>6.3636363636363602E-2</v>
      </c>
      <c r="H55" s="75">
        <v>0</v>
      </c>
      <c r="I55" s="74">
        <v>0</v>
      </c>
      <c r="J55" s="75">
        <v>0</v>
      </c>
      <c r="K55" s="74">
        <v>0</v>
      </c>
      <c r="L55" s="75">
        <v>1</v>
      </c>
      <c r="M55" s="74">
        <v>3.0303030303030299E-3</v>
      </c>
      <c r="N55" s="75">
        <v>1</v>
      </c>
      <c r="O55" s="74">
        <v>3.0303030303030299E-3</v>
      </c>
      <c r="P55" s="75">
        <v>1</v>
      </c>
      <c r="Q55" s="74">
        <v>3.0303030303030299E-3</v>
      </c>
      <c r="R55" s="75">
        <v>2</v>
      </c>
      <c r="S55" s="74">
        <v>6.0606060606060597E-3</v>
      </c>
    </row>
    <row r="56" spans="1:19" x14ac:dyDescent="0.25">
      <c r="A56" t="s">
        <v>3064</v>
      </c>
      <c r="B56" s="75">
        <v>506300</v>
      </c>
      <c r="C56" s="75">
        <v>396</v>
      </c>
      <c r="D56" s="75">
        <v>44</v>
      </c>
      <c r="E56" s="74">
        <v>0.11111111111111099</v>
      </c>
      <c r="F56" s="75">
        <v>25</v>
      </c>
      <c r="G56" s="74">
        <v>6.3131313131313094E-2</v>
      </c>
      <c r="H56" s="75">
        <v>0</v>
      </c>
      <c r="I56" s="74">
        <v>0</v>
      </c>
      <c r="J56" s="75">
        <v>0</v>
      </c>
      <c r="K56" s="74">
        <v>0</v>
      </c>
      <c r="L56" s="75">
        <v>8</v>
      </c>
      <c r="M56" s="74">
        <v>2.02020202020202E-2</v>
      </c>
      <c r="N56" s="75">
        <v>8</v>
      </c>
      <c r="O56" s="74">
        <v>2.02020202020202E-2</v>
      </c>
      <c r="P56" s="75">
        <v>1</v>
      </c>
      <c r="Q56" s="74">
        <v>2.5252525252525298E-3</v>
      </c>
      <c r="R56" s="75">
        <v>2</v>
      </c>
      <c r="S56" s="74">
        <v>5.0505050505050501E-3</v>
      </c>
    </row>
    <row r="57" spans="1:19" x14ac:dyDescent="0.25">
      <c r="A57" t="s">
        <v>2227</v>
      </c>
      <c r="B57" s="75">
        <v>3888256</v>
      </c>
      <c r="C57" s="75">
        <v>762</v>
      </c>
      <c r="D57" s="75">
        <v>59</v>
      </c>
      <c r="E57" s="74">
        <v>7.7427821522309703E-2</v>
      </c>
      <c r="F57" s="75">
        <v>48</v>
      </c>
      <c r="G57" s="74">
        <v>6.2992125984251995E-2</v>
      </c>
      <c r="H57" s="75">
        <v>0</v>
      </c>
      <c r="I57" s="74">
        <v>0</v>
      </c>
      <c r="J57" s="75">
        <v>0</v>
      </c>
      <c r="K57" s="74">
        <v>0</v>
      </c>
      <c r="L57" s="75">
        <v>1</v>
      </c>
      <c r="M57" s="74">
        <v>1.31233595800525E-3</v>
      </c>
      <c r="N57" s="75">
        <v>4</v>
      </c>
      <c r="O57" s="74">
        <v>5.2493438320209999E-3</v>
      </c>
      <c r="P57" s="75">
        <v>0</v>
      </c>
      <c r="Q57" s="74">
        <v>0</v>
      </c>
      <c r="R57" s="75">
        <v>6</v>
      </c>
      <c r="S57" s="74">
        <v>7.8740157480314994E-3</v>
      </c>
    </row>
    <row r="58" spans="1:19" x14ac:dyDescent="0.25">
      <c r="A58" t="s">
        <v>2490</v>
      </c>
      <c r="B58" s="75">
        <v>2716153</v>
      </c>
      <c r="C58" s="75">
        <v>270</v>
      </c>
      <c r="D58" s="75">
        <v>30</v>
      </c>
      <c r="E58" s="74">
        <v>0.11111111111111099</v>
      </c>
      <c r="F58" s="75">
        <v>17</v>
      </c>
      <c r="G58" s="74">
        <v>6.2962962962962998E-2</v>
      </c>
      <c r="H58" s="75">
        <v>0</v>
      </c>
      <c r="I58" s="74">
        <v>0</v>
      </c>
      <c r="J58" s="75">
        <v>0</v>
      </c>
      <c r="K58" s="74">
        <v>0</v>
      </c>
      <c r="L58" s="75">
        <v>10</v>
      </c>
      <c r="M58" s="74">
        <v>3.7037037037037E-2</v>
      </c>
      <c r="N58" s="75">
        <v>0</v>
      </c>
      <c r="O58" s="74">
        <v>0</v>
      </c>
      <c r="P58" s="75">
        <v>1</v>
      </c>
      <c r="Q58" s="74">
        <v>3.7037037037036999E-3</v>
      </c>
      <c r="R58" s="75">
        <v>2</v>
      </c>
      <c r="S58" s="74">
        <v>7.4074074074074103E-3</v>
      </c>
    </row>
    <row r="59" spans="1:19" x14ac:dyDescent="0.25">
      <c r="A59" t="s">
        <v>2572</v>
      </c>
      <c r="B59" s="75">
        <v>741495</v>
      </c>
      <c r="C59" s="75">
        <v>175</v>
      </c>
      <c r="D59" s="75">
        <v>18</v>
      </c>
      <c r="E59" s="74">
        <v>0.10285714285714299</v>
      </c>
      <c r="F59" s="75">
        <v>11</v>
      </c>
      <c r="G59" s="74">
        <v>6.2857142857142903E-2</v>
      </c>
      <c r="H59" s="75">
        <v>0</v>
      </c>
      <c r="I59" s="74">
        <v>0</v>
      </c>
      <c r="J59" s="75">
        <v>0</v>
      </c>
      <c r="K59" s="74">
        <v>0</v>
      </c>
      <c r="L59" s="75">
        <v>6</v>
      </c>
      <c r="M59" s="74">
        <v>3.4285714285714301E-2</v>
      </c>
      <c r="N59" s="75">
        <v>0</v>
      </c>
      <c r="O59" s="74">
        <v>0</v>
      </c>
      <c r="P59" s="75">
        <v>1</v>
      </c>
      <c r="Q59" s="74">
        <v>5.7142857142857099E-3</v>
      </c>
      <c r="R59" s="75">
        <v>0</v>
      </c>
      <c r="S59" s="74">
        <v>0</v>
      </c>
    </row>
    <row r="60" spans="1:19" x14ac:dyDescent="0.25">
      <c r="A60" t="s">
        <v>2393</v>
      </c>
      <c r="B60" s="75">
        <v>2453469</v>
      </c>
      <c r="C60" s="75">
        <v>558</v>
      </c>
      <c r="D60" s="75">
        <v>76</v>
      </c>
      <c r="E60" s="74">
        <v>0.13620071684587801</v>
      </c>
      <c r="F60" s="75">
        <v>35</v>
      </c>
      <c r="G60" s="74">
        <v>6.27240143369176E-2</v>
      </c>
      <c r="H60" s="75">
        <v>24</v>
      </c>
      <c r="I60" s="74">
        <v>4.3010752688171998E-2</v>
      </c>
      <c r="J60" s="75">
        <v>0</v>
      </c>
      <c r="K60" s="74">
        <v>0</v>
      </c>
      <c r="L60" s="75">
        <v>6</v>
      </c>
      <c r="M60" s="74">
        <v>1.0752688172042999E-2</v>
      </c>
      <c r="N60" s="75">
        <v>8</v>
      </c>
      <c r="O60" s="74">
        <v>1.4336917562724E-2</v>
      </c>
      <c r="P60" s="75">
        <v>1</v>
      </c>
      <c r="Q60" s="74">
        <v>1.7921146953405001E-3</v>
      </c>
      <c r="R60" s="75">
        <v>2</v>
      </c>
      <c r="S60" s="74">
        <v>3.5842293906810001E-3</v>
      </c>
    </row>
    <row r="61" spans="1:19" x14ac:dyDescent="0.25">
      <c r="A61" t="s">
        <v>2156</v>
      </c>
      <c r="B61" s="75">
        <v>1771789</v>
      </c>
      <c r="C61" s="75">
        <v>644</v>
      </c>
      <c r="D61" s="75">
        <v>93</v>
      </c>
      <c r="E61" s="74">
        <v>0.144409937888199</v>
      </c>
      <c r="F61" s="75">
        <v>40</v>
      </c>
      <c r="G61" s="74">
        <v>6.2111801242236003E-2</v>
      </c>
      <c r="H61" s="75">
        <v>0</v>
      </c>
      <c r="I61" s="74">
        <v>0</v>
      </c>
      <c r="J61" s="75">
        <v>0</v>
      </c>
      <c r="K61" s="74">
        <v>0</v>
      </c>
      <c r="L61" s="75">
        <v>26</v>
      </c>
      <c r="M61" s="74">
        <v>4.0372670807453402E-2</v>
      </c>
      <c r="N61" s="75">
        <v>18</v>
      </c>
      <c r="O61" s="74">
        <v>2.7950310559006201E-2</v>
      </c>
      <c r="P61" s="75">
        <v>5</v>
      </c>
      <c r="Q61" s="74">
        <v>7.7639751552795004E-3</v>
      </c>
      <c r="R61" s="75">
        <v>4</v>
      </c>
      <c r="S61" s="74">
        <v>6.2111801242236003E-3</v>
      </c>
    </row>
    <row r="62" spans="1:19" x14ac:dyDescent="0.25">
      <c r="A62" t="s">
        <v>2154</v>
      </c>
      <c r="B62" s="75">
        <v>3523536</v>
      </c>
      <c r="C62" s="75">
        <v>716</v>
      </c>
      <c r="D62" s="75">
        <v>58</v>
      </c>
      <c r="E62" s="74">
        <v>8.1005586592178797E-2</v>
      </c>
      <c r="F62" s="75">
        <v>44</v>
      </c>
      <c r="G62" s="74">
        <v>6.1452513966480403E-2</v>
      </c>
      <c r="H62" s="75">
        <v>1</v>
      </c>
      <c r="I62" s="74">
        <v>1.3966480446927401E-3</v>
      </c>
      <c r="J62" s="75">
        <v>0</v>
      </c>
      <c r="K62" s="74">
        <v>0</v>
      </c>
      <c r="L62" s="75">
        <v>5</v>
      </c>
      <c r="M62" s="74">
        <v>6.9832402234636902E-3</v>
      </c>
      <c r="N62" s="75">
        <v>6</v>
      </c>
      <c r="O62" s="74">
        <v>8.3798882681564192E-3</v>
      </c>
      <c r="P62" s="75">
        <v>0</v>
      </c>
      <c r="Q62" s="74">
        <v>0</v>
      </c>
      <c r="R62" s="75">
        <v>2</v>
      </c>
      <c r="S62" s="74">
        <v>2.7932960893854702E-3</v>
      </c>
    </row>
    <row r="63" spans="1:19" x14ac:dyDescent="0.25">
      <c r="A63" t="s">
        <v>2323</v>
      </c>
      <c r="B63" s="75">
        <v>795224</v>
      </c>
      <c r="C63" s="75">
        <v>558</v>
      </c>
      <c r="D63" s="75">
        <v>65</v>
      </c>
      <c r="E63" s="74">
        <v>0.11648745519713299</v>
      </c>
      <c r="F63" s="75">
        <v>34</v>
      </c>
      <c r="G63" s="74">
        <v>6.0931899641577102E-2</v>
      </c>
      <c r="H63" s="75">
        <v>0</v>
      </c>
      <c r="I63" s="74">
        <v>0</v>
      </c>
      <c r="J63" s="75">
        <v>0</v>
      </c>
      <c r="K63" s="74">
        <v>0</v>
      </c>
      <c r="L63" s="75">
        <v>16</v>
      </c>
      <c r="M63" s="74">
        <v>2.8673835125448001E-2</v>
      </c>
      <c r="N63" s="75">
        <v>5</v>
      </c>
      <c r="O63" s="74">
        <v>8.9605734767025103E-3</v>
      </c>
      <c r="P63" s="75">
        <v>4</v>
      </c>
      <c r="Q63" s="74">
        <v>7.1684587813620098E-3</v>
      </c>
      <c r="R63" s="75">
        <v>6</v>
      </c>
      <c r="S63" s="74">
        <v>1.0752688172042999E-2</v>
      </c>
    </row>
    <row r="64" spans="1:19" x14ac:dyDescent="0.25">
      <c r="A64" t="s">
        <v>2385</v>
      </c>
      <c r="B64" s="75">
        <v>2718919</v>
      </c>
      <c r="C64" s="75">
        <v>463</v>
      </c>
      <c r="D64" s="75">
        <v>50</v>
      </c>
      <c r="E64" s="74">
        <v>0.107991360691145</v>
      </c>
      <c r="F64" s="75">
        <v>28</v>
      </c>
      <c r="G64" s="74">
        <v>6.0475161987040997E-2</v>
      </c>
      <c r="H64" s="75">
        <v>0</v>
      </c>
      <c r="I64" s="74">
        <v>0</v>
      </c>
      <c r="J64" s="75">
        <v>0</v>
      </c>
      <c r="K64" s="74">
        <v>0</v>
      </c>
      <c r="L64" s="75">
        <v>11</v>
      </c>
      <c r="M64" s="74">
        <v>2.3758099352051799E-2</v>
      </c>
      <c r="N64" s="75">
        <v>8</v>
      </c>
      <c r="O64" s="74">
        <v>1.72786177105832E-2</v>
      </c>
      <c r="P64" s="75">
        <v>3</v>
      </c>
      <c r="Q64" s="74">
        <v>6.4794816414686799E-3</v>
      </c>
      <c r="R64" s="75">
        <v>0</v>
      </c>
      <c r="S64" s="74">
        <v>0</v>
      </c>
    </row>
    <row r="65" spans="1:19" x14ac:dyDescent="0.25">
      <c r="A65" t="s">
        <v>2207</v>
      </c>
      <c r="B65" s="75">
        <v>1603146</v>
      </c>
      <c r="C65" s="75">
        <v>514</v>
      </c>
      <c r="D65" s="75">
        <v>62</v>
      </c>
      <c r="E65" s="74">
        <v>0.12062256809338499</v>
      </c>
      <c r="F65" s="75">
        <v>31</v>
      </c>
      <c r="G65" s="74">
        <v>6.0311284046692601E-2</v>
      </c>
      <c r="H65" s="75">
        <v>0</v>
      </c>
      <c r="I65" s="74">
        <v>0</v>
      </c>
      <c r="J65" s="75">
        <v>0</v>
      </c>
      <c r="K65" s="74">
        <v>0</v>
      </c>
      <c r="L65" s="75">
        <v>18</v>
      </c>
      <c r="M65" s="74">
        <v>3.5019455252918302E-2</v>
      </c>
      <c r="N65" s="75">
        <v>3</v>
      </c>
      <c r="O65" s="74">
        <v>5.8365758754863797E-3</v>
      </c>
      <c r="P65" s="75">
        <v>5</v>
      </c>
      <c r="Q65" s="74">
        <v>9.7276264591439707E-3</v>
      </c>
      <c r="R65" s="75">
        <v>5</v>
      </c>
      <c r="S65" s="74">
        <v>9.7276264591439707E-3</v>
      </c>
    </row>
    <row r="66" spans="1:19" x14ac:dyDescent="0.25">
      <c r="A66" t="s">
        <v>2214</v>
      </c>
      <c r="B66" s="75">
        <v>1846609</v>
      </c>
      <c r="C66" s="75">
        <v>634</v>
      </c>
      <c r="D66" s="75">
        <v>87</v>
      </c>
      <c r="E66" s="74">
        <v>0.137223974763407</v>
      </c>
      <c r="F66" s="75">
        <v>38</v>
      </c>
      <c r="G66" s="74">
        <v>5.9936908517350201E-2</v>
      </c>
      <c r="H66" s="75">
        <v>1</v>
      </c>
      <c r="I66" s="74">
        <v>1.57728706624606E-3</v>
      </c>
      <c r="J66" s="75">
        <v>0</v>
      </c>
      <c r="K66" s="74">
        <v>0</v>
      </c>
      <c r="L66" s="75">
        <v>17</v>
      </c>
      <c r="M66" s="74">
        <v>2.6813880126183E-2</v>
      </c>
      <c r="N66" s="75">
        <v>22</v>
      </c>
      <c r="O66" s="74">
        <v>3.47003154574132E-2</v>
      </c>
      <c r="P66" s="75">
        <v>2</v>
      </c>
      <c r="Q66" s="74">
        <v>3.15457413249211E-3</v>
      </c>
      <c r="R66" s="75">
        <v>7</v>
      </c>
      <c r="S66" s="74">
        <v>1.10410094637224E-2</v>
      </c>
    </row>
    <row r="67" spans="1:19" x14ac:dyDescent="0.25">
      <c r="A67" t="s">
        <v>2318</v>
      </c>
      <c r="B67" s="75">
        <v>1846986</v>
      </c>
      <c r="C67" s="75">
        <v>384</v>
      </c>
      <c r="D67" s="75">
        <v>28</v>
      </c>
      <c r="E67" s="74">
        <v>7.2916666666666699E-2</v>
      </c>
      <c r="F67" s="75">
        <v>23</v>
      </c>
      <c r="G67" s="74">
        <v>5.9895833333333301E-2</v>
      </c>
      <c r="H67" s="75">
        <v>0</v>
      </c>
      <c r="I67" s="74">
        <v>0</v>
      </c>
      <c r="J67" s="75">
        <v>0</v>
      </c>
      <c r="K67" s="74">
        <v>0</v>
      </c>
      <c r="L67" s="75">
        <v>1</v>
      </c>
      <c r="M67" s="74">
        <v>2.60416666666667E-3</v>
      </c>
      <c r="N67" s="75">
        <v>1</v>
      </c>
      <c r="O67" s="74">
        <v>2.60416666666667E-3</v>
      </c>
      <c r="P67" s="75">
        <v>0</v>
      </c>
      <c r="Q67" s="74">
        <v>0</v>
      </c>
      <c r="R67" s="75">
        <v>3</v>
      </c>
      <c r="S67" s="74">
        <v>7.8125E-3</v>
      </c>
    </row>
    <row r="68" spans="1:19" x14ac:dyDescent="0.25">
      <c r="A68" t="s">
        <v>2337</v>
      </c>
      <c r="B68" s="75">
        <v>1367390</v>
      </c>
      <c r="C68" s="75">
        <v>535</v>
      </c>
      <c r="D68" s="75">
        <v>44</v>
      </c>
      <c r="E68" s="74">
        <v>8.2242990654205594E-2</v>
      </c>
      <c r="F68" s="75">
        <v>32</v>
      </c>
      <c r="G68" s="74">
        <v>5.98130841121495E-2</v>
      </c>
      <c r="H68" s="75">
        <v>0</v>
      </c>
      <c r="I68" s="74">
        <v>0</v>
      </c>
      <c r="J68" s="75">
        <v>0</v>
      </c>
      <c r="K68" s="74">
        <v>0</v>
      </c>
      <c r="L68" s="75">
        <v>4</v>
      </c>
      <c r="M68" s="74">
        <v>7.4766355140186902E-3</v>
      </c>
      <c r="N68" s="75">
        <v>3</v>
      </c>
      <c r="O68" s="74">
        <v>5.60747663551402E-3</v>
      </c>
      <c r="P68" s="75">
        <v>1</v>
      </c>
      <c r="Q68" s="74">
        <v>1.8691588785046699E-3</v>
      </c>
      <c r="R68" s="75">
        <v>4</v>
      </c>
      <c r="S68" s="74">
        <v>7.4766355140186902E-3</v>
      </c>
    </row>
    <row r="69" spans="1:19" x14ac:dyDescent="0.25">
      <c r="A69" t="s">
        <v>2478</v>
      </c>
      <c r="B69" s="75">
        <v>3903482</v>
      </c>
      <c r="C69" s="75">
        <v>535</v>
      </c>
      <c r="D69" s="75">
        <v>70</v>
      </c>
      <c r="E69" s="74">
        <v>0.13084112149532701</v>
      </c>
      <c r="F69" s="75">
        <v>32</v>
      </c>
      <c r="G69" s="74">
        <v>5.98130841121495E-2</v>
      </c>
      <c r="H69" s="75">
        <v>1</v>
      </c>
      <c r="I69" s="74">
        <v>1.8691588785046699E-3</v>
      </c>
      <c r="J69" s="75">
        <v>0</v>
      </c>
      <c r="K69" s="74">
        <v>0</v>
      </c>
      <c r="L69" s="75">
        <v>22</v>
      </c>
      <c r="M69" s="74">
        <v>4.1121495327102797E-2</v>
      </c>
      <c r="N69" s="75">
        <v>6</v>
      </c>
      <c r="O69" s="74">
        <v>1.1214953271028E-2</v>
      </c>
      <c r="P69" s="75">
        <v>5</v>
      </c>
      <c r="Q69" s="74">
        <v>9.3457943925233603E-3</v>
      </c>
      <c r="R69" s="75">
        <v>4</v>
      </c>
      <c r="S69" s="74">
        <v>7.4766355140186902E-3</v>
      </c>
    </row>
    <row r="70" spans="1:19" x14ac:dyDescent="0.25">
      <c r="A70" t="s">
        <v>2191</v>
      </c>
      <c r="B70" s="75">
        <v>2453666</v>
      </c>
      <c r="C70" s="75">
        <v>636</v>
      </c>
      <c r="D70" s="75">
        <v>82</v>
      </c>
      <c r="E70" s="74">
        <v>0.128930817610063</v>
      </c>
      <c r="F70" s="75">
        <v>38</v>
      </c>
      <c r="G70" s="74">
        <v>5.9748427672956003E-2</v>
      </c>
      <c r="H70" s="75">
        <v>0</v>
      </c>
      <c r="I70" s="74">
        <v>0</v>
      </c>
      <c r="J70" s="75">
        <v>0</v>
      </c>
      <c r="K70" s="74">
        <v>0</v>
      </c>
      <c r="L70" s="75">
        <v>30</v>
      </c>
      <c r="M70" s="74">
        <v>4.71698113207547E-2</v>
      </c>
      <c r="N70" s="75">
        <v>6</v>
      </c>
      <c r="O70" s="74">
        <v>9.4339622641509396E-3</v>
      </c>
      <c r="P70" s="75">
        <v>1</v>
      </c>
      <c r="Q70" s="74">
        <v>1.5723270440251599E-3</v>
      </c>
      <c r="R70" s="75">
        <v>7</v>
      </c>
      <c r="S70" s="74">
        <v>1.10062893081761E-2</v>
      </c>
    </row>
    <row r="71" spans="1:19" x14ac:dyDescent="0.25">
      <c r="A71" t="s">
        <v>2152</v>
      </c>
      <c r="B71" s="75">
        <v>3888255</v>
      </c>
      <c r="C71" s="75">
        <v>655</v>
      </c>
      <c r="D71" s="75">
        <v>84</v>
      </c>
      <c r="E71" s="74">
        <v>0.12824427480916001</v>
      </c>
      <c r="F71" s="75">
        <v>39</v>
      </c>
      <c r="G71" s="74">
        <v>5.9541984732824398E-2</v>
      </c>
      <c r="H71" s="75">
        <v>0</v>
      </c>
      <c r="I71" s="74">
        <v>0</v>
      </c>
      <c r="J71" s="75">
        <v>0</v>
      </c>
      <c r="K71" s="74">
        <v>0</v>
      </c>
      <c r="L71" s="75">
        <v>15</v>
      </c>
      <c r="M71" s="74">
        <v>2.2900763358778602E-2</v>
      </c>
      <c r="N71" s="75">
        <v>6</v>
      </c>
      <c r="O71" s="74">
        <v>9.1603053435114507E-3</v>
      </c>
      <c r="P71" s="75">
        <v>4</v>
      </c>
      <c r="Q71" s="74">
        <v>6.1068702290076301E-3</v>
      </c>
      <c r="R71" s="75">
        <v>20</v>
      </c>
      <c r="S71" s="74">
        <v>3.0534351145038201E-2</v>
      </c>
    </row>
    <row r="72" spans="1:19" x14ac:dyDescent="0.25">
      <c r="A72" t="s">
        <v>2404</v>
      </c>
      <c r="B72" s="75">
        <v>1186407</v>
      </c>
      <c r="C72" s="75">
        <v>388</v>
      </c>
      <c r="D72" s="75">
        <v>27</v>
      </c>
      <c r="E72" s="74">
        <v>6.9587628865979398E-2</v>
      </c>
      <c r="F72" s="75">
        <v>23</v>
      </c>
      <c r="G72" s="74">
        <v>5.9278350515463901E-2</v>
      </c>
      <c r="H72" s="75">
        <v>0</v>
      </c>
      <c r="I72" s="74">
        <v>0</v>
      </c>
      <c r="J72" s="75">
        <v>0</v>
      </c>
      <c r="K72" s="74">
        <v>0</v>
      </c>
      <c r="L72" s="75">
        <v>0</v>
      </c>
      <c r="M72" s="74">
        <v>0</v>
      </c>
      <c r="N72" s="75">
        <v>1</v>
      </c>
      <c r="O72" s="74">
        <v>2.5773195876288698E-3</v>
      </c>
      <c r="P72" s="75">
        <v>3</v>
      </c>
      <c r="Q72" s="74">
        <v>7.7319587628866E-3</v>
      </c>
      <c r="R72" s="75">
        <v>0</v>
      </c>
      <c r="S72" s="74">
        <v>0</v>
      </c>
    </row>
    <row r="73" spans="1:19" x14ac:dyDescent="0.25">
      <c r="A73" t="s">
        <v>2519</v>
      </c>
      <c r="B73" s="75">
        <v>2453731</v>
      </c>
      <c r="C73" s="75">
        <v>443</v>
      </c>
      <c r="D73" s="75">
        <v>58</v>
      </c>
      <c r="E73" s="74">
        <v>0.130925507900677</v>
      </c>
      <c r="F73" s="75">
        <v>26</v>
      </c>
      <c r="G73" s="74">
        <v>5.8690744920993201E-2</v>
      </c>
      <c r="H73" s="75">
        <v>1</v>
      </c>
      <c r="I73" s="74">
        <v>2.2573363431151201E-3</v>
      </c>
      <c r="J73" s="75">
        <v>0</v>
      </c>
      <c r="K73" s="74">
        <v>0</v>
      </c>
      <c r="L73" s="75">
        <v>10</v>
      </c>
      <c r="M73" s="74">
        <v>2.2573363431151201E-2</v>
      </c>
      <c r="N73" s="75">
        <v>14</v>
      </c>
      <c r="O73" s="74">
        <v>3.1602708803611698E-2</v>
      </c>
      <c r="P73" s="75">
        <v>4</v>
      </c>
      <c r="Q73" s="74">
        <v>9.0293453724604993E-3</v>
      </c>
      <c r="R73" s="75">
        <v>3</v>
      </c>
      <c r="S73" s="74">
        <v>6.7720090293453697E-3</v>
      </c>
    </row>
    <row r="74" spans="1:19" x14ac:dyDescent="0.25">
      <c r="A74" t="s">
        <v>2345</v>
      </c>
      <c r="B74" s="75">
        <v>1467806</v>
      </c>
      <c r="C74" s="75">
        <v>649</v>
      </c>
      <c r="D74" s="75">
        <v>61</v>
      </c>
      <c r="E74" s="74">
        <v>9.3990755007704194E-2</v>
      </c>
      <c r="F74" s="75">
        <v>38</v>
      </c>
      <c r="G74" s="74">
        <v>5.8551617873651797E-2</v>
      </c>
      <c r="H74" s="75">
        <v>3</v>
      </c>
      <c r="I74" s="74">
        <v>4.6224961479198797E-3</v>
      </c>
      <c r="J74" s="75">
        <v>0</v>
      </c>
      <c r="K74" s="74">
        <v>0</v>
      </c>
      <c r="L74" s="75">
        <v>2</v>
      </c>
      <c r="M74" s="74">
        <v>3.08166409861325E-3</v>
      </c>
      <c r="N74" s="75">
        <v>8</v>
      </c>
      <c r="O74" s="74">
        <v>1.2326656394453E-2</v>
      </c>
      <c r="P74" s="75">
        <v>5</v>
      </c>
      <c r="Q74" s="74">
        <v>7.7041602465331297E-3</v>
      </c>
      <c r="R74" s="75">
        <v>5</v>
      </c>
      <c r="S74" s="74">
        <v>7.7041602465331297E-3</v>
      </c>
    </row>
    <row r="75" spans="1:19" x14ac:dyDescent="0.25">
      <c r="A75" t="s">
        <v>2335</v>
      </c>
      <c r="B75" s="75">
        <v>3903566</v>
      </c>
      <c r="C75" s="75">
        <v>564</v>
      </c>
      <c r="D75" s="75">
        <v>59</v>
      </c>
      <c r="E75" s="74">
        <v>0.104609929078014</v>
      </c>
      <c r="F75" s="75">
        <v>33</v>
      </c>
      <c r="G75" s="74">
        <v>5.85106382978723E-2</v>
      </c>
      <c r="H75" s="75">
        <v>0</v>
      </c>
      <c r="I75" s="74">
        <v>0</v>
      </c>
      <c r="J75" s="75">
        <v>0</v>
      </c>
      <c r="K75" s="74">
        <v>0</v>
      </c>
      <c r="L75" s="75">
        <v>19</v>
      </c>
      <c r="M75" s="74">
        <v>3.3687943262411299E-2</v>
      </c>
      <c r="N75" s="75">
        <v>0</v>
      </c>
      <c r="O75" s="74">
        <v>0</v>
      </c>
      <c r="P75" s="75">
        <v>5</v>
      </c>
      <c r="Q75" s="74">
        <v>8.8652482269503605E-3</v>
      </c>
      <c r="R75" s="75">
        <v>2</v>
      </c>
      <c r="S75" s="74">
        <v>3.54609929078014E-3</v>
      </c>
    </row>
    <row r="76" spans="1:19" x14ac:dyDescent="0.25">
      <c r="A76" t="s">
        <v>2180</v>
      </c>
      <c r="B76" s="75">
        <v>3903551</v>
      </c>
      <c r="C76" s="75">
        <v>515</v>
      </c>
      <c r="D76" s="75">
        <v>45</v>
      </c>
      <c r="E76" s="74">
        <v>8.7378640776699004E-2</v>
      </c>
      <c r="F76" s="75">
        <v>30</v>
      </c>
      <c r="G76" s="74">
        <v>5.8252427184466E-2</v>
      </c>
      <c r="H76" s="75">
        <v>0</v>
      </c>
      <c r="I76" s="74">
        <v>0</v>
      </c>
      <c r="J76" s="75">
        <v>0</v>
      </c>
      <c r="K76" s="74">
        <v>0</v>
      </c>
      <c r="L76" s="75">
        <v>5</v>
      </c>
      <c r="M76" s="74">
        <v>9.7087378640776708E-3</v>
      </c>
      <c r="N76" s="75">
        <v>4</v>
      </c>
      <c r="O76" s="74">
        <v>7.7669902912621399E-3</v>
      </c>
      <c r="P76" s="75">
        <v>2</v>
      </c>
      <c r="Q76" s="74">
        <v>3.88349514563107E-3</v>
      </c>
      <c r="R76" s="75">
        <v>4</v>
      </c>
      <c r="S76" s="74">
        <v>7.7669902912621399E-3</v>
      </c>
    </row>
    <row r="77" spans="1:19" x14ac:dyDescent="0.25">
      <c r="A77" t="s">
        <v>2371</v>
      </c>
      <c r="B77" s="75">
        <v>3903581</v>
      </c>
      <c r="C77" s="75">
        <v>498</v>
      </c>
      <c r="D77" s="75">
        <v>43</v>
      </c>
      <c r="E77" s="74">
        <v>8.6345381526104395E-2</v>
      </c>
      <c r="F77" s="75">
        <v>29</v>
      </c>
      <c r="G77" s="74">
        <v>5.8232931726907598E-2</v>
      </c>
      <c r="H77" s="75">
        <v>0</v>
      </c>
      <c r="I77" s="74">
        <v>0</v>
      </c>
      <c r="J77" s="75">
        <v>0</v>
      </c>
      <c r="K77" s="74">
        <v>0</v>
      </c>
      <c r="L77" s="75">
        <v>8</v>
      </c>
      <c r="M77" s="74">
        <v>1.60642570281124E-2</v>
      </c>
      <c r="N77" s="75">
        <v>2</v>
      </c>
      <c r="O77" s="74">
        <v>4.0160642570281103E-3</v>
      </c>
      <c r="P77" s="75">
        <v>2</v>
      </c>
      <c r="Q77" s="74">
        <v>4.0160642570281103E-3</v>
      </c>
      <c r="R77" s="75">
        <v>2</v>
      </c>
      <c r="S77" s="74">
        <v>4.0160642570281103E-3</v>
      </c>
    </row>
    <row r="78" spans="1:19" x14ac:dyDescent="0.25">
      <c r="A78" t="s">
        <v>2310</v>
      </c>
      <c r="B78" s="75">
        <v>1081016</v>
      </c>
      <c r="C78" s="75">
        <v>413</v>
      </c>
      <c r="D78" s="75">
        <v>31</v>
      </c>
      <c r="E78" s="74">
        <v>7.5060532687651296E-2</v>
      </c>
      <c r="F78" s="75">
        <v>24</v>
      </c>
      <c r="G78" s="74">
        <v>5.8111380145278502E-2</v>
      </c>
      <c r="H78" s="75">
        <v>0</v>
      </c>
      <c r="I78" s="74">
        <v>0</v>
      </c>
      <c r="J78" s="75">
        <v>0</v>
      </c>
      <c r="K78" s="74">
        <v>0</v>
      </c>
      <c r="L78" s="75">
        <v>1</v>
      </c>
      <c r="M78" s="74">
        <v>2.4213075060532702E-3</v>
      </c>
      <c r="N78" s="75">
        <v>4</v>
      </c>
      <c r="O78" s="74">
        <v>9.6852300242130807E-3</v>
      </c>
      <c r="P78" s="75">
        <v>2</v>
      </c>
      <c r="Q78" s="74">
        <v>4.8426150121065404E-3</v>
      </c>
      <c r="R78" s="75">
        <v>0</v>
      </c>
      <c r="S78" s="74">
        <v>0</v>
      </c>
    </row>
    <row r="79" spans="1:19" x14ac:dyDescent="0.25">
      <c r="A79" t="s">
        <v>2336</v>
      </c>
      <c r="B79" s="75">
        <v>2811365</v>
      </c>
      <c r="C79" s="75">
        <v>576</v>
      </c>
      <c r="D79" s="75">
        <v>88</v>
      </c>
      <c r="E79" s="74">
        <v>0.15277777777777801</v>
      </c>
      <c r="F79" s="75">
        <v>33</v>
      </c>
      <c r="G79" s="74">
        <v>5.7291666666666699E-2</v>
      </c>
      <c r="H79" s="75">
        <v>1</v>
      </c>
      <c r="I79" s="74">
        <v>1.7361111111111099E-3</v>
      </c>
      <c r="J79" s="75">
        <v>0</v>
      </c>
      <c r="K79" s="74">
        <v>0</v>
      </c>
      <c r="L79" s="75">
        <v>31</v>
      </c>
      <c r="M79" s="74">
        <v>5.3819444444444399E-2</v>
      </c>
      <c r="N79" s="75">
        <v>9</v>
      </c>
      <c r="O79" s="74">
        <v>1.5625E-2</v>
      </c>
      <c r="P79" s="75">
        <v>8</v>
      </c>
      <c r="Q79" s="74">
        <v>1.38888888888889E-2</v>
      </c>
      <c r="R79" s="75">
        <v>6</v>
      </c>
      <c r="S79" s="74">
        <v>1.0416666666666701E-2</v>
      </c>
    </row>
    <row r="80" spans="1:19" x14ac:dyDescent="0.25">
      <c r="A80" t="s">
        <v>2363</v>
      </c>
      <c r="B80" s="75">
        <v>3852976</v>
      </c>
      <c r="C80" s="75">
        <v>490</v>
      </c>
      <c r="D80" s="75">
        <v>40</v>
      </c>
      <c r="E80" s="74">
        <v>8.1632653061224497E-2</v>
      </c>
      <c r="F80" s="75">
        <v>28</v>
      </c>
      <c r="G80" s="74">
        <v>5.7142857142857099E-2</v>
      </c>
      <c r="H80" s="75">
        <v>0</v>
      </c>
      <c r="I80" s="74">
        <v>0</v>
      </c>
      <c r="J80" s="75">
        <v>0</v>
      </c>
      <c r="K80" s="74">
        <v>0</v>
      </c>
      <c r="L80" s="75">
        <v>4</v>
      </c>
      <c r="M80" s="74">
        <v>8.1632653061224497E-3</v>
      </c>
      <c r="N80" s="75">
        <v>4</v>
      </c>
      <c r="O80" s="74">
        <v>8.1632653061224497E-3</v>
      </c>
      <c r="P80" s="75">
        <v>1</v>
      </c>
      <c r="Q80" s="74">
        <v>2.0408163265306098E-3</v>
      </c>
      <c r="R80" s="75">
        <v>3</v>
      </c>
      <c r="S80" s="74">
        <v>6.1224489795918399E-3</v>
      </c>
    </row>
    <row r="81" spans="1:19" x14ac:dyDescent="0.25">
      <c r="A81" t="s">
        <v>2464</v>
      </c>
      <c r="B81" s="75">
        <v>2843709</v>
      </c>
      <c r="C81" s="75">
        <v>421</v>
      </c>
      <c r="D81" s="75">
        <v>46</v>
      </c>
      <c r="E81" s="74">
        <v>0.10926365795724501</v>
      </c>
      <c r="F81" s="75">
        <v>24</v>
      </c>
      <c r="G81" s="74">
        <v>5.7007125890736303E-2</v>
      </c>
      <c r="H81" s="75">
        <v>0</v>
      </c>
      <c r="I81" s="74">
        <v>0</v>
      </c>
      <c r="J81" s="75">
        <v>0</v>
      </c>
      <c r="K81" s="74">
        <v>0</v>
      </c>
      <c r="L81" s="75">
        <v>13</v>
      </c>
      <c r="M81" s="74">
        <v>3.0878859857482201E-2</v>
      </c>
      <c r="N81" s="75">
        <v>4</v>
      </c>
      <c r="O81" s="74">
        <v>9.5011876484560592E-3</v>
      </c>
      <c r="P81" s="75">
        <v>2</v>
      </c>
      <c r="Q81" s="74">
        <v>4.7505938242280296E-3</v>
      </c>
      <c r="R81" s="75">
        <v>3</v>
      </c>
      <c r="S81" s="74">
        <v>7.1258907363420396E-3</v>
      </c>
    </row>
    <row r="82" spans="1:19" x14ac:dyDescent="0.25">
      <c r="A82" t="s">
        <v>2201</v>
      </c>
      <c r="B82" s="75">
        <v>2379977</v>
      </c>
      <c r="C82" s="75">
        <v>567</v>
      </c>
      <c r="D82" s="75">
        <v>71</v>
      </c>
      <c r="E82" s="74">
        <v>0.12522045855379199</v>
      </c>
      <c r="F82" s="75">
        <v>32</v>
      </c>
      <c r="G82" s="74">
        <v>5.6437389770723101E-2</v>
      </c>
      <c r="H82" s="75">
        <v>25</v>
      </c>
      <c r="I82" s="74">
        <v>4.4091710758377402E-2</v>
      </c>
      <c r="J82" s="75">
        <v>0</v>
      </c>
      <c r="K82" s="74">
        <v>0</v>
      </c>
      <c r="L82" s="75">
        <v>11</v>
      </c>
      <c r="M82" s="74">
        <v>1.9400352733686101E-2</v>
      </c>
      <c r="N82" s="75">
        <v>0</v>
      </c>
      <c r="O82" s="74">
        <v>0</v>
      </c>
      <c r="P82" s="75">
        <v>0</v>
      </c>
      <c r="Q82" s="74">
        <v>0</v>
      </c>
      <c r="R82" s="75">
        <v>3</v>
      </c>
      <c r="S82" s="74">
        <v>5.2910052910052898E-3</v>
      </c>
    </row>
    <row r="83" spans="1:19" x14ac:dyDescent="0.25">
      <c r="A83" t="s">
        <v>2468</v>
      </c>
      <c r="B83" s="75">
        <v>3118302</v>
      </c>
      <c r="C83" s="75">
        <v>463</v>
      </c>
      <c r="D83" s="75">
        <v>29</v>
      </c>
      <c r="E83" s="74">
        <v>6.2634989200863897E-2</v>
      </c>
      <c r="F83" s="75">
        <v>26</v>
      </c>
      <c r="G83" s="74">
        <v>5.6155507559395197E-2</v>
      </c>
      <c r="H83" s="75">
        <v>0</v>
      </c>
      <c r="I83" s="74">
        <v>0</v>
      </c>
      <c r="J83" s="75">
        <v>0</v>
      </c>
      <c r="K83" s="74">
        <v>0</v>
      </c>
      <c r="L83" s="75">
        <v>2</v>
      </c>
      <c r="M83" s="74">
        <v>4.3196544276457903E-3</v>
      </c>
      <c r="N83" s="75">
        <v>1</v>
      </c>
      <c r="O83" s="74">
        <v>2.15982721382289E-3</v>
      </c>
      <c r="P83" s="75">
        <v>0</v>
      </c>
      <c r="Q83" s="74">
        <v>0</v>
      </c>
      <c r="R83" s="75">
        <v>0</v>
      </c>
      <c r="S83" s="74">
        <v>0</v>
      </c>
    </row>
    <row r="84" spans="1:19" x14ac:dyDescent="0.25">
      <c r="A84" t="s">
        <v>2529</v>
      </c>
      <c r="B84" s="75">
        <v>1879990</v>
      </c>
      <c r="C84" s="75">
        <v>268</v>
      </c>
      <c r="D84" s="75">
        <v>37</v>
      </c>
      <c r="E84" s="74">
        <v>0.13805970149253699</v>
      </c>
      <c r="F84" s="75">
        <v>15</v>
      </c>
      <c r="G84" s="74">
        <v>5.5970149253731297E-2</v>
      </c>
      <c r="H84" s="75">
        <v>0</v>
      </c>
      <c r="I84" s="74">
        <v>0</v>
      </c>
      <c r="J84" s="75">
        <v>0</v>
      </c>
      <c r="K84" s="74">
        <v>0</v>
      </c>
      <c r="L84" s="75">
        <v>15</v>
      </c>
      <c r="M84" s="74">
        <v>5.5970149253731297E-2</v>
      </c>
      <c r="N84" s="75">
        <v>3</v>
      </c>
      <c r="O84" s="74">
        <v>1.1194029850746299E-2</v>
      </c>
      <c r="P84" s="75">
        <v>1</v>
      </c>
      <c r="Q84" s="74">
        <v>3.7313432835820899E-3</v>
      </c>
      <c r="R84" s="75">
        <v>3</v>
      </c>
      <c r="S84" s="74">
        <v>1.1194029850746299E-2</v>
      </c>
    </row>
    <row r="85" spans="1:19" x14ac:dyDescent="0.25">
      <c r="A85" t="s">
        <v>3067</v>
      </c>
      <c r="B85" s="75">
        <v>1291062</v>
      </c>
      <c r="C85" s="75">
        <v>18</v>
      </c>
      <c r="D85" s="75">
        <v>4</v>
      </c>
      <c r="E85" s="74">
        <v>0.22222222222222199</v>
      </c>
      <c r="F85" s="75">
        <v>1</v>
      </c>
      <c r="G85" s="74">
        <v>5.5555555555555601E-2</v>
      </c>
      <c r="H85" s="75">
        <v>0</v>
      </c>
      <c r="I85" s="74">
        <v>0</v>
      </c>
      <c r="J85" s="75">
        <v>0</v>
      </c>
      <c r="K85" s="74">
        <v>0</v>
      </c>
      <c r="L85" s="75">
        <v>1</v>
      </c>
      <c r="M85" s="74">
        <v>5.5555555555555601E-2</v>
      </c>
      <c r="N85" s="75">
        <v>1</v>
      </c>
      <c r="O85" s="74">
        <v>5.5555555555555601E-2</v>
      </c>
      <c r="P85" s="75">
        <v>0</v>
      </c>
      <c r="Q85" s="74">
        <v>0</v>
      </c>
      <c r="R85" s="75">
        <v>1</v>
      </c>
      <c r="S85" s="74">
        <v>5.5555555555555601E-2</v>
      </c>
    </row>
    <row r="86" spans="1:19" x14ac:dyDescent="0.25">
      <c r="A86" t="s">
        <v>2168</v>
      </c>
      <c r="B86" s="75">
        <v>2718878</v>
      </c>
      <c r="C86" s="75">
        <v>578</v>
      </c>
      <c r="D86" s="75">
        <v>45</v>
      </c>
      <c r="E86" s="74">
        <v>7.7854671280276802E-2</v>
      </c>
      <c r="F86" s="75">
        <v>32</v>
      </c>
      <c r="G86" s="74">
        <v>5.5363321799308002E-2</v>
      </c>
      <c r="H86" s="75">
        <v>0</v>
      </c>
      <c r="I86" s="74">
        <v>0</v>
      </c>
      <c r="J86" s="75">
        <v>0</v>
      </c>
      <c r="K86" s="74">
        <v>0</v>
      </c>
      <c r="L86" s="75">
        <v>8</v>
      </c>
      <c r="M86" s="74">
        <v>1.3840830449827E-2</v>
      </c>
      <c r="N86" s="75">
        <v>2</v>
      </c>
      <c r="O86" s="74">
        <v>3.4602076124567501E-3</v>
      </c>
      <c r="P86" s="75">
        <v>1</v>
      </c>
      <c r="Q86" s="74">
        <v>1.7301038062283701E-3</v>
      </c>
      <c r="R86" s="75">
        <v>2</v>
      </c>
      <c r="S86" s="74">
        <v>3.4602076124567501E-3</v>
      </c>
    </row>
    <row r="87" spans="1:19" x14ac:dyDescent="0.25">
      <c r="A87" t="s">
        <v>2584</v>
      </c>
      <c r="B87" s="75">
        <v>2738560</v>
      </c>
      <c r="C87" s="75">
        <v>145</v>
      </c>
      <c r="D87" s="75">
        <v>11</v>
      </c>
      <c r="E87" s="74">
        <v>7.5862068965517199E-2</v>
      </c>
      <c r="F87" s="75">
        <v>8</v>
      </c>
      <c r="G87" s="74">
        <v>5.5172413793103399E-2</v>
      </c>
      <c r="H87" s="75">
        <v>0</v>
      </c>
      <c r="I87" s="74">
        <v>0</v>
      </c>
      <c r="J87" s="75">
        <v>0</v>
      </c>
      <c r="K87" s="74">
        <v>0</v>
      </c>
      <c r="L87" s="75">
        <v>0</v>
      </c>
      <c r="M87" s="74">
        <v>0</v>
      </c>
      <c r="N87" s="75">
        <v>0</v>
      </c>
      <c r="O87" s="74">
        <v>0</v>
      </c>
      <c r="P87" s="75">
        <v>2</v>
      </c>
      <c r="Q87" s="74">
        <v>1.37931034482759E-2</v>
      </c>
      <c r="R87" s="75">
        <v>1</v>
      </c>
      <c r="S87" s="74">
        <v>6.8965517241379301E-3</v>
      </c>
    </row>
    <row r="88" spans="1:19" x14ac:dyDescent="0.25">
      <c r="A88" t="s">
        <v>2292</v>
      </c>
      <c r="B88" s="75">
        <v>1118334</v>
      </c>
      <c r="C88" s="75">
        <v>565</v>
      </c>
      <c r="D88" s="75">
        <v>60</v>
      </c>
      <c r="E88" s="74">
        <v>0.106194690265487</v>
      </c>
      <c r="F88" s="75">
        <v>31</v>
      </c>
      <c r="G88" s="74">
        <v>5.4867256637168099E-2</v>
      </c>
      <c r="H88" s="75">
        <v>2</v>
      </c>
      <c r="I88" s="74">
        <v>3.5398230088495601E-3</v>
      </c>
      <c r="J88" s="75">
        <v>0</v>
      </c>
      <c r="K88" s="74">
        <v>0</v>
      </c>
      <c r="L88" s="75">
        <v>9</v>
      </c>
      <c r="M88" s="74">
        <v>1.5929203539823002E-2</v>
      </c>
      <c r="N88" s="75">
        <v>9</v>
      </c>
      <c r="O88" s="74">
        <v>1.5929203539823002E-2</v>
      </c>
      <c r="P88" s="75">
        <v>3</v>
      </c>
      <c r="Q88" s="74">
        <v>5.3097345132743397E-3</v>
      </c>
      <c r="R88" s="75">
        <v>6</v>
      </c>
      <c r="S88" s="74">
        <v>1.06194690265487E-2</v>
      </c>
    </row>
    <row r="89" spans="1:19" x14ac:dyDescent="0.25">
      <c r="A89" t="s">
        <v>2289</v>
      </c>
      <c r="B89" s="75">
        <v>3290803</v>
      </c>
      <c r="C89" s="75">
        <v>457</v>
      </c>
      <c r="D89" s="75">
        <v>47</v>
      </c>
      <c r="E89" s="74">
        <v>0.102844638949672</v>
      </c>
      <c r="F89" s="75">
        <v>25</v>
      </c>
      <c r="G89" s="74">
        <v>5.4704595185995603E-2</v>
      </c>
      <c r="H89" s="75">
        <v>0</v>
      </c>
      <c r="I89" s="74">
        <v>0</v>
      </c>
      <c r="J89" s="75">
        <v>0</v>
      </c>
      <c r="K89" s="74">
        <v>0</v>
      </c>
      <c r="L89" s="75">
        <v>4</v>
      </c>
      <c r="M89" s="74">
        <v>8.7527352297592995E-3</v>
      </c>
      <c r="N89" s="75">
        <v>9</v>
      </c>
      <c r="O89" s="74">
        <v>1.9693654266958401E-2</v>
      </c>
      <c r="P89" s="75">
        <v>0</v>
      </c>
      <c r="Q89" s="74">
        <v>0</v>
      </c>
      <c r="R89" s="75">
        <v>9</v>
      </c>
      <c r="S89" s="74">
        <v>1.9693654266958401E-2</v>
      </c>
    </row>
    <row r="90" spans="1:19" x14ac:dyDescent="0.25">
      <c r="A90" t="s">
        <v>2451</v>
      </c>
      <c r="B90" s="75">
        <v>1990108</v>
      </c>
      <c r="C90" s="75">
        <v>421</v>
      </c>
      <c r="D90" s="75">
        <v>48</v>
      </c>
      <c r="E90" s="74">
        <v>0.11401425178147299</v>
      </c>
      <c r="F90" s="75">
        <v>23</v>
      </c>
      <c r="G90" s="74">
        <v>5.4631828978622302E-2</v>
      </c>
      <c r="H90" s="75">
        <v>0</v>
      </c>
      <c r="I90" s="74">
        <v>0</v>
      </c>
      <c r="J90" s="75">
        <v>0</v>
      </c>
      <c r="K90" s="74">
        <v>0</v>
      </c>
      <c r="L90" s="75">
        <v>11</v>
      </c>
      <c r="M90" s="74">
        <v>2.6128266033254199E-2</v>
      </c>
      <c r="N90" s="75">
        <v>10</v>
      </c>
      <c r="O90" s="74">
        <v>2.37529691211401E-2</v>
      </c>
      <c r="P90" s="75">
        <v>3</v>
      </c>
      <c r="Q90" s="74">
        <v>7.1258907363420396E-3</v>
      </c>
      <c r="R90" s="75">
        <v>1</v>
      </c>
      <c r="S90" s="74">
        <v>2.37529691211401E-3</v>
      </c>
    </row>
    <row r="91" spans="1:19" x14ac:dyDescent="0.25">
      <c r="A91" t="s">
        <v>2202</v>
      </c>
      <c r="B91" s="75">
        <v>4035958</v>
      </c>
      <c r="C91" s="75">
        <v>843</v>
      </c>
      <c r="D91" s="75">
        <v>51</v>
      </c>
      <c r="E91" s="74">
        <v>6.0498220640569401E-2</v>
      </c>
      <c r="F91" s="75">
        <v>46</v>
      </c>
      <c r="G91" s="74">
        <v>5.4567022538552799E-2</v>
      </c>
      <c r="H91" s="75">
        <v>0</v>
      </c>
      <c r="I91" s="74">
        <v>0</v>
      </c>
      <c r="J91" s="75">
        <v>0</v>
      </c>
      <c r="K91" s="74">
        <v>0</v>
      </c>
      <c r="L91" s="75">
        <v>2</v>
      </c>
      <c r="M91" s="74">
        <v>2.3724792408066401E-3</v>
      </c>
      <c r="N91" s="75">
        <v>1</v>
      </c>
      <c r="O91" s="74">
        <v>1.18623962040332E-3</v>
      </c>
      <c r="P91" s="75">
        <v>0</v>
      </c>
      <c r="Q91" s="74">
        <v>0</v>
      </c>
      <c r="R91" s="75">
        <v>2</v>
      </c>
      <c r="S91" s="74">
        <v>2.3724792408066401E-3</v>
      </c>
    </row>
    <row r="92" spans="1:19" x14ac:dyDescent="0.25">
      <c r="A92" t="s">
        <v>2514</v>
      </c>
      <c r="B92" s="75">
        <v>596157</v>
      </c>
      <c r="C92" s="75">
        <v>440</v>
      </c>
      <c r="D92" s="75">
        <v>53</v>
      </c>
      <c r="E92" s="74">
        <v>0.120454545454545</v>
      </c>
      <c r="F92" s="75">
        <v>24</v>
      </c>
      <c r="G92" s="74">
        <v>5.4545454545454501E-2</v>
      </c>
      <c r="H92" s="75">
        <v>0</v>
      </c>
      <c r="I92" s="74">
        <v>0</v>
      </c>
      <c r="J92" s="75">
        <v>0</v>
      </c>
      <c r="K92" s="74">
        <v>0</v>
      </c>
      <c r="L92" s="75">
        <v>12</v>
      </c>
      <c r="M92" s="74">
        <v>2.7272727272727299E-2</v>
      </c>
      <c r="N92" s="75">
        <v>6</v>
      </c>
      <c r="O92" s="74">
        <v>1.3636363636363599E-2</v>
      </c>
      <c r="P92" s="75">
        <v>0</v>
      </c>
      <c r="Q92" s="74">
        <v>0</v>
      </c>
      <c r="R92" s="75">
        <v>11</v>
      </c>
      <c r="S92" s="74">
        <v>2.5000000000000001E-2</v>
      </c>
    </row>
    <row r="93" spans="1:19" x14ac:dyDescent="0.25">
      <c r="A93" t="s">
        <v>2591</v>
      </c>
      <c r="B93" s="75">
        <v>2125108</v>
      </c>
      <c r="C93" s="75">
        <v>441</v>
      </c>
      <c r="D93" s="75">
        <v>54</v>
      </c>
      <c r="E93" s="74">
        <v>0.122448979591837</v>
      </c>
      <c r="F93" s="75">
        <v>24</v>
      </c>
      <c r="G93" s="74">
        <v>5.4421768707482998E-2</v>
      </c>
      <c r="H93" s="75">
        <v>1</v>
      </c>
      <c r="I93" s="74">
        <v>2.26757369614512E-3</v>
      </c>
      <c r="J93" s="75">
        <v>0</v>
      </c>
      <c r="K93" s="74">
        <v>0</v>
      </c>
      <c r="L93" s="75">
        <v>17</v>
      </c>
      <c r="M93" s="74">
        <v>3.8548752834467098E-2</v>
      </c>
      <c r="N93" s="75">
        <v>4</v>
      </c>
      <c r="O93" s="74">
        <v>9.0702947845805008E-3</v>
      </c>
      <c r="P93" s="75">
        <v>1</v>
      </c>
      <c r="Q93" s="74">
        <v>2.26757369614512E-3</v>
      </c>
      <c r="R93" s="75">
        <v>7</v>
      </c>
      <c r="S93" s="74">
        <v>1.58730158730159E-2</v>
      </c>
    </row>
    <row r="94" spans="1:19" x14ac:dyDescent="0.25">
      <c r="A94" t="s">
        <v>2449</v>
      </c>
      <c r="B94" s="75">
        <v>1631467</v>
      </c>
      <c r="C94" s="75">
        <v>221</v>
      </c>
      <c r="D94" s="75">
        <v>25</v>
      </c>
      <c r="E94" s="74">
        <v>0.113122171945701</v>
      </c>
      <c r="F94" s="75">
        <v>12</v>
      </c>
      <c r="G94" s="74">
        <v>5.4298642533936702E-2</v>
      </c>
      <c r="H94" s="75">
        <v>0</v>
      </c>
      <c r="I94" s="74">
        <v>0</v>
      </c>
      <c r="J94" s="75">
        <v>0</v>
      </c>
      <c r="K94" s="74">
        <v>0</v>
      </c>
      <c r="L94" s="75">
        <v>10</v>
      </c>
      <c r="M94" s="74">
        <v>4.52488687782805E-2</v>
      </c>
      <c r="N94" s="75">
        <v>1</v>
      </c>
      <c r="O94" s="74">
        <v>4.5248868778280504E-3</v>
      </c>
      <c r="P94" s="75">
        <v>0</v>
      </c>
      <c r="Q94" s="74">
        <v>0</v>
      </c>
      <c r="R94" s="75">
        <v>2</v>
      </c>
      <c r="S94" s="74">
        <v>9.0497737556561094E-3</v>
      </c>
    </row>
    <row r="95" spans="1:19" x14ac:dyDescent="0.25">
      <c r="A95" t="s">
        <v>2485</v>
      </c>
      <c r="B95" s="75">
        <v>4475993</v>
      </c>
      <c r="C95" s="75">
        <v>536</v>
      </c>
      <c r="D95" s="75">
        <v>60</v>
      </c>
      <c r="E95" s="74">
        <v>0.111940298507463</v>
      </c>
      <c r="F95" s="75">
        <v>29</v>
      </c>
      <c r="G95" s="74">
        <v>5.4104477611940302E-2</v>
      </c>
      <c r="H95" s="75">
        <v>0</v>
      </c>
      <c r="I95" s="74">
        <v>0</v>
      </c>
      <c r="J95" s="75">
        <v>0</v>
      </c>
      <c r="K95" s="74">
        <v>0</v>
      </c>
      <c r="L95" s="75">
        <v>21</v>
      </c>
      <c r="M95" s="74">
        <v>3.9179104477611901E-2</v>
      </c>
      <c r="N95" s="75">
        <v>6</v>
      </c>
      <c r="O95" s="74">
        <v>1.1194029850746299E-2</v>
      </c>
      <c r="P95" s="75">
        <v>0</v>
      </c>
      <c r="Q95" s="74">
        <v>0</v>
      </c>
      <c r="R95" s="75">
        <v>4</v>
      </c>
      <c r="S95" s="74">
        <v>7.4626865671641798E-3</v>
      </c>
    </row>
    <row r="96" spans="1:19" x14ac:dyDescent="0.25">
      <c r="A96" t="s">
        <v>2206</v>
      </c>
      <c r="B96" s="75">
        <v>706438</v>
      </c>
      <c r="C96" s="75">
        <v>741</v>
      </c>
      <c r="D96" s="75">
        <v>74</v>
      </c>
      <c r="E96" s="74">
        <v>9.9865047233468299E-2</v>
      </c>
      <c r="F96" s="75">
        <v>40</v>
      </c>
      <c r="G96" s="74">
        <v>5.3981106612685598E-2</v>
      </c>
      <c r="H96" s="75">
        <v>1</v>
      </c>
      <c r="I96" s="74">
        <v>1.34952766531714E-3</v>
      </c>
      <c r="J96" s="75">
        <v>0</v>
      </c>
      <c r="K96" s="74">
        <v>0</v>
      </c>
      <c r="L96" s="75">
        <v>21</v>
      </c>
      <c r="M96" s="74">
        <v>2.8340080971659899E-2</v>
      </c>
      <c r="N96" s="75">
        <v>5</v>
      </c>
      <c r="O96" s="74">
        <v>6.7476383265856997E-3</v>
      </c>
      <c r="P96" s="75">
        <v>3</v>
      </c>
      <c r="Q96" s="74">
        <v>4.0485829959514196E-3</v>
      </c>
      <c r="R96" s="75">
        <v>4</v>
      </c>
      <c r="S96" s="74">
        <v>5.3981106612685601E-3</v>
      </c>
    </row>
    <row r="97" spans="1:19" x14ac:dyDescent="0.25">
      <c r="A97" t="s">
        <v>2302</v>
      </c>
      <c r="B97" s="75">
        <v>3853081</v>
      </c>
      <c r="C97" s="75">
        <v>354</v>
      </c>
      <c r="D97" s="75">
        <v>22</v>
      </c>
      <c r="E97" s="74">
        <v>6.21468926553672E-2</v>
      </c>
      <c r="F97" s="75">
        <v>19</v>
      </c>
      <c r="G97" s="74">
        <v>5.3672316384180803E-2</v>
      </c>
      <c r="H97" s="75">
        <v>0</v>
      </c>
      <c r="I97" s="74">
        <v>0</v>
      </c>
      <c r="J97" s="75">
        <v>0</v>
      </c>
      <c r="K97" s="74">
        <v>0</v>
      </c>
      <c r="L97" s="75">
        <v>1</v>
      </c>
      <c r="M97" s="74">
        <v>2.8248587570621499E-3</v>
      </c>
      <c r="N97" s="75">
        <v>2</v>
      </c>
      <c r="O97" s="74">
        <v>5.6497175141242903E-3</v>
      </c>
      <c r="P97" s="75">
        <v>0</v>
      </c>
      <c r="Q97" s="74">
        <v>0</v>
      </c>
      <c r="R97" s="75">
        <v>0</v>
      </c>
      <c r="S97" s="74">
        <v>0</v>
      </c>
    </row>
    <row r="98" spans="1:19" x14ac:dyDescent="0.25">
      <c r="A98" t="s">
        <v>2306</v>
      </c>
      <c r="B98" s="75">
        <v>524761</v>
      </c>
      <c r="C98" s="75">
        <v>597</v>
      </c>
      <c r="D98" s="75">
        <v>69</v>
      </c>
      <c r="E98" s="74">
        <v>0.115577889447236</v>
      </c>
      <c r="F98" s="75">
        <v>32</v>
      </c>
      <c r="G98" s="74">
        <v>5.3601340033500797E-2</v>
      </c>
      <c r="H98" s="75">
        <v>0</v>
      </c>
      <c r="I98" s="74">
        <v>0</v>
      </c>
      <c r="J98" s="75">
        <v>0</v>
      </c>
      <c r="K98" s="74">
        <v>0</v>
      </c>
      <c r="L98" s="75">
        <v>13</v>
      </c>
      <c r="M98" s="74">
        <v>2.1775544388609701E-2</v>
      </c>
      <c r="N98" s="75">
        <v>10</v>
      </c>
      <c r="O98" s="74">
        <v>1.6750418760469E-2</v>
      </c>
      <c r="P98" s="75">
        <v>1</v>
      </c>
      <c r="Q98" s="74">
        <v>1.6750418760468999E-3</v>
      </c>
      <c r="R98" s="75">
        <v>13</v>
      </c>
      <c r="S98" s="74">
        <v>2.1775544388609701E-2</v>
      </c>
    </row>
    <row r="99" spans="1:19" x14ac:dyDescent="0.25">
      <c r="A99" t="s">
        <v>2204</v>
      </c>
      <c r="B99" s="75">
        <v>3290784</v>
      </c>
      <c r="C99" s="75">
        <v>487</v>
      </c>
      <c r="D99" s="75">
        <v>48</v>
      </c>
      <c r="E99" s="74">
        <v>9.8562628336755706E-2</v>
      </c>
      <c r="F99" s="75">
        <v>26</v>
      </c>
      <c r="G99" s="74">
        <v>5.3388090349076003E-2</v>
      </c>
      <c r="H99" s="75">
        <v>1</v>
      </c>
      <c r="I99" s="74">
        <v>2.05338809034908E-3</v>
      </c>
      <c r="J99" s="75">
        <v>0</v>
      </c>
      <c r="K99" s="74">
        <v>0</v>
      </c>
      <c r="L99" s="75">
        <v>7</v>
      </c>
      <c r="M99" s="74">
        <v>1.43737166324435E-2</v>
      </c>
      <c r="N99" s="75">
        <v>4</v>
      </c>
      <c r="O99" s="74">
        <v>8.2135523613963007E-3</v>
      </c>
      <c r="P99" s="75">
        <v>4</v>
      </c>
      <c r="Q99" s="74">
        <v>8.2135523613963007E-3</v>
      </c>
      <c r="R99" s="75">
        <v>6</v>
      </c>
      <c r="S99" s="74">
        <v>1.23203285420945E-2</v>
      </c>
    </row>
    <row r="100" spans="1:19" x14ac:dyDescent="0.25">
      <c r="A100" t="s">
        <v>2311</v>
      </c>
      <c r="B100" s="75">
        <v>4473155</v>
      </c>
      <c r="C100" s="75">
        <v>507</v>
      </c>
      <c r="D100" s="75">
        <v>48</v>
      </c>
      <c r="E100" s="74">
        <v>9.4674556213017694E-2</v>
      </c>
      <c r="F100" s="75">
        <v>27</v>
      </c>
      <c r="G100" s="74">
        <v>5.32544378698225E-2</v>
      </c>
      <c r="H100" s="75">
        <v>0</v>
      </c>
      <c r="I100" s="74">
        <v>0</v>
      </c>
      <c r="J100" s="75">
        <v>0</v>
      </c>
      <c r="K100" s="74">
        <v>0</v>
      </c>
      <c r="L100" s="75">
        <v>12</v>
      </c>
      <c r="M100" s="74">
        <v>2.3668639053254399E-2</v>
      </c>
      <c r="N100" s="75">
        <v>1</v>
      </c>
      <c r="O100" s="74">
        <v>1.9723865877711998E-3</v>
      </c>
      <c r="P100" s="75">
        <v>6</v>
      </c>
      <c r="Q100" s="74">
        <v>1.18343195266272E-2</v>
      </c>
      <c r="R100" s="75">
        <v>2</v>
      </c>
      <c r="S100" s="74">
        <v>3.94477317554241E-3</v>
      </c>
    </row>
    <row r="101" spans="1:19" x14ac:dyDescent="0.25">
      <c r="A101" t="s">
        <v>2498</v>
      </c>
      <c r="B101" s="75">
        <v>3523450</v>
      </c>
      <c r="C101" s="75">
        <v>736</v>
      </c>
      <c r="D101" s="75">
        <v>69</v>
      </c>
      <c r="E101" s="74">
        <v>9.375E-2</v>
      </c>
      <c r="F101" s="75">
        <v>39</v>
      </c>
      <c r="G101" s="74">
        <v>5.2989130434782601E-2</v>
      </c>
      <c r="H101" s="75">
        <v>0</v>
      </c>
      <c r="I101" s="74">
        <v>0</v>
      </c>
      <c r="J101" s="75">
        <v>0</v>
      </c>
      <c r="K101" s="74">
        <v>0</v>
      </c>
      <c r="L101" s="75">
        <v>16</v>
      </c>
      <c r="M101" s="74">
        <v>2.1739130434782601E-2</v>
      </c>
      <c r="N101" s="75">
        <v>1</v>
      </c>
      <c r="O101" s="74">
        <v>1.35869565217391E-3</v>
      </c>
      <c r="P101" s="75">
        <v>7</v>
      </c>
      <c r="Q101" s="74">
        <v>9.5108695652173902E-3</v>
      </c>
      <c r="R101" s="75">
        <v>6</v>
      </c>
      <c r="S101" s="74">
        <v>8.1521739130434798E-3</v>
      </c>
    </row>
    <row r="102" spans="1:19" x14ac:dyDescent="0.25">
      <c r="A102" t="s">
        <v>2437</v>
      </c>
      <c r="B102" s="75">
        <v>1389080</v>
      </c>
      <c r="C102" s="75">
        <v>303</v>
      </c>
      <c r="D102" s="75">
        <v>32</v>
      </c>
      <c r="E102" s="74">
        <v>0.105610561056106</v>
      </c>
      <c r="F102" s="75">
        <v>16</v>
      </c>
      <c r="G102" s="74">
        <v>5.2805280528052799E-2</v>
      </c>
      <c r="H102" s="75">
        <v>0</v>
      </c>
      <c r="I102" s="74">
        <v>0</v>
      </c>
      <c r="J102" s="75">
        <v>0</v>
      </c>
      <c r="K102" s="74">
        <v>0</v>
      </c>
      <c r="L102" s="75">
        <v>5</v>
      </c>
      <c r="M102" s="74">
        <v>1.65016501650165E-2</v>
      </c>
      <c r="N102" s="75">
        <v>6</v>
      </c>
      <c r="O102" s="74">
        <v>1.9801980198019799E-2</v>
      </c>
      <c r="P102" s="75">
        <v>1</v>
      </c>
      <c r="Q102" s="74">
        <v>3.3003300330032999E-3</v>
      </c>
      <c r="R102" s="75">
        <v>4</v>
      </c>
      <c r="S102" s="74">
        <v>1.32013201320132E-2</v>
      </c>
    </row>
    <row r="103" spans="1:19" x14ac:dyDescent="0.25">
      <c r="A103" t="s">
        <v>2327</v>
      </c>
      <c r="B103" s="75">
        <v>500794</v>
      </c>
      <c r="C103" s="75">
        <v>381</v>
      </c>
      <c r="D103" s="75">
        <v>25</v>
      </c>
      <c r="E103" s="74">
        <v>6.5616797900262494E-2</v>
      </c>
      <c r="F103" s="75">
        <v>20</v>
      </c>
      <c r="G103" s="74">
        <v>5.2493438320210001E-2</v>
      </c>
      <c r="H103" s="75">
        <v>0</v>
      </c>
      <c r="I103" s="74">
        <v>0</v>
      </c>
      <c r="J103" s="75">
        <v>0</v>
      </c>
      <c r="K103" s="74">
        <v>0</v>
      </c>
      <c r="L103" s="75">
        <v>1</v>
      </c>
      <c r="M103" s="74">
        <v>2.6246719160105E-3</v>
      </c>
      <c r="N103" s="75">
        <v>2</v>
      </c>
      <c r="O103" s="74">
        <v>5.2493438320209999E-3</v>
      </c>
      <c r="P103" s="75">
        <v>0</v>
      </c>
      <c r="Q103" s="74">
        <v>0</v>
      </c>
      <c r="R103" s="75">
        <v>2</v>
      </c>
      <c r="S103" s="74">
        <v>5.2493438320209999E-3</v>
      </c>
    </row>
    <row r="104" spans="1:19" x14ac:dyDescent="0.25">
      <c r="A104" t="s">
        <v>2283</v>
      </c>
      <c r="B104" s="75">
        <v>3851512</v>
      </c>
      <c r="C104" s="75">
        <v>708</v>
      </c>
      <c r="D104" s="75">
        <v>68</v>
      </c>
      <c r="E104" s="74">
        <v>9.6045197740112997E-2</v>
      </c>
      <c r="F104" s="75">
        <v>37</v>
      </c>
      <c r="G104" s="74">
        <v>5.2259887005649701E-2</v>
      </c>
      <c r="H104" s="75">
        <v>1</v>
      </c>
      <c r="I104" s="74">
        <v>1.41242937853107E-3</v>
      </c>
      <c r="J104" s="75">
        <v>0</v>
      </c>
      <c r="K104" s="74">
        <v>0</v>
      </c>
      <c r="L104" s="75">
        <v>18</v>
      </c>
      <c r="M104" s="74">
        <v>2.5423728813559299E-2</v>
      </c>
      <c r="N104" s="75">
        <v>5</v>
      </c>
      <c r="O104" s="74">
        <v>7.0621468926553698E-3</v>
      </c>
      <c r="P104" s="75">
        <v>0</v>
      </c>
      <c r="Q104" s="74">
        <v>0</v>
      </c>
      <c r="R104" s="75">
        <v>7</v>
      </c>
      <c r="S104" s="74">
        <v>9.8870056497175098E-3</v>
      </c>
    </row>
    <row r="105" spans="1:19" x14ac:dyDescent="0.25">
      <c r="A105" t="s">
        <v>2182</v>
      </c>
      <c r="B105" s="75">
        <v>4101071</v>
      </c>
      <c r="C105" s="75">
        <v>634</v>
      </c>
      <c r="D105" s="75">
        <v>47</v>
      </c>
      <c r="E105" s="74">
        <v>7.4132492113564694E-2</v>
      </c>
      <c r="F105" s="75">
        <v>33</v>
      </c>
      <c r="G105" s="74">
        <v>5.2050473186119897E-2</v>
      </c>
      <c r="H105" s="75">
        <v>0</v>
      </c>
      <c r="I105" s="74">
        <v>0</v>
      </c>
      <c r="J105" s="75">
        <v>0</v>
      </c>
      <c r="K105" s="74">
        <v>0</v>
      </c>
      <c r="L105" s="75">
        <v>4</v>
      </c>
      <c r="M105" s="74">
        <v>6.3091482649842304E-3</v>
      </c>
      <c r="N105" s="75">
        <v>3</v>
      </c>
      <c r="O105" s="74">
        <v>4.7318611987381704E-3</v>
      </c>
      <c r="P105" s="75">
        <v>2</v>
      </c>
      <c r="Q105" s="74">
        <v>3.15457413249211E-3</v>
      </c>
      <c r="R105" s="75">
        <v>5</v>
      </c>
      <c r="S105" s="74">
        <v>7.88643533123028E-3</v>
      </c>
    </row>
    <row r="106" spans="1:19" x14ac:dyDescent="0.25">
      <c r="A106" t="s">
        <v>2543</v>
      </c>
      <c r="B106" s="75">
        <v>1481690</v>
      </c>
      <c r="C106" s="75">
        <v>596</v>
      </c>
      <c r="D106" s="75">
        <v>93</v>
      </c>
      <c r="E106" s="74">
        <v>0.156040268456376</v>
      </c>
      <c r="F106" s="75">
        <v>31</v>
      </c>
      <c r="G106" s="74">
        <v>5.2013422818791899E-2</v>
      </c>
      <c r="H106" s="75">
        <v>34</v>
      </c>
      <c r="I106" s="74">
        <v>5.7046979865771799E-2</v>
      </c>
      <c r="J106" s="75">
        <v>0</v>
      </c>
      <c r="K106" s="74">
        <v>0</v>
      </c>
      <c r="L106" s="75">
        <v>7</v>
      </c>
      <c r="M106" s="74">
        <v>1.1744966442953E-2</v>
      </c>
      <c r="N106" s="75">
        <v>12</v>
      </c>
      <c r="O106" s="74">
        <v>2.01342281879195E-2</v>
      </c>
      <c r="P106" s="75">
        <v>0</v>
      </c>
      <c r="Q106" s="74">
        <v>0</v>
      </c>
      <c r="R106" s="75">
        <v>9</v>
      </c>
      <c r="S106" s="74">
        <v>1.51006711409396E-2</v>
      </c>
    </row>
    <row r="107" spans="1:19" x14ac:dyDescent="0.25">
      <c r="A107" t="s">
        <v>2412</v>
      </c>
      <c r="B107" s="75">
        <v>2294866</v>
      </c>
      <c r="C107" s="75">
        <v>310</v>
      </c>
      <c r="D107" s="75">
        <v>34</v>
      </c>
      <c r="E107" s="74">
        <v>0.109677419354839</v>
      </c>
      <c r="F107" s="75">
        <v>16</v>
      </c>
      <c r="G107" s="74">
        <v>5.16129032258065E-2</v>
      </c>
      <c r="H107" s="75">
        <v>0</v>
      </c>
      <c r="I107" s="74">
        <v>0</v>
      </c>
      <c r="J107" s="75">
        <v>0</v>
      </c>
      <c r="K107" s="74">
        <v>0</v>
      </c>
      <c r="L107" s="75">
        <v>8</v>
      </c>
      <c r="M107" s="74">
        <v>2.5806451612903201E-2</v>
      </c>
      <c r="N107" s="75">
        <v>2</v>
      </c>
      <c r="O107" s="74">
        <v>6.4516129032258099E-3</v>
      </c>
      <c r="P107" s="75">
        <v>5</v>
      </c>
      <c r="Q107" s="74">
        <v>1.6129032258064498E-2</v>
      </c>
      <c r="R107" s="75">
        <v>3</v>
      </c>
      <c r="S107" s="74">
        <v>9.6774193548387101E-3</v>
      </c>
    </row>
    <row r="108" spans="1:19" x14ac:dyDescent="0.25">
      <c r="A108" t="s">
        <v>2322</v>
      </c>
      <c r="B108" s="75">
        <v>2369798</v>
      </c>
      <c r="C108" s="75">
        <v>740</v>
      </c>
      <c r="D108" s="75">
        <v>62</v>
      </c>
      <c r="E108" s="74">
        <v>8.3783783783783802E-2</v>
      </c>
      <c r="F108" s="75">
        <v>38</v>
      </c>
      <c r="G108" s="74">
        <v>5.1351351351351403E-2</v>
      </c>
      <c r="H108" s="75">
        <v>0</v>
      </c>
      <c r="I108" s="74">
        <v>0</v>
      </c>
      <c r="J108" s="75">
        <v>0</v>
      </c>
      <c r="K108" s="74">
        <v>0</v>
      </c>
      <c r="L108" s="75">
        <v>21</v>
      </c>
      <c r="M108" s="74">
        <v>2.8378378378378401E-2</v>
      </c>
      <c r="N108" s="75">
        <v>1</v>
      </c>
      <c r="O108" s="74">
        <v>1.3513513513513499E-3</v>
      </c>
      <c r="P108" s="75">
        <v>1</v>
      </c>
      <c r="Q108" s="74">
        <v>1.3513513513513499E-3</v>
      </c>
      <c r="R108" s="75">
        <v>1</v>
      </c>
      <c r="S108" s="74">
        <v>1.3513513513513499E-3</v>
      </c>
    </row>
    <row r="109" spans="1:19" x14ac:dyDescent="0.25">
      <c r="A109" t="s">
        <v>2193</v>
      </c>
      <c r="B109" s="75">
        <v>3137873</v>
      </c>
      <c r="C109" s="75">
        <v>526</v>
      </c>
      <c r="D109" s="75">
        <v>31</v>
      </c>
      <c r="E109" s="74">
        <v>5.8935361216730001E-2</v>
      </c>
      <c r="F109" s="75">
        <v>27</v>
      </c>
      <c r="G109" s="74">
        <v>5.1330798479087503E-2</v>
      </c>
      <c r="H109" s="75">
        <v>0</v>
      </c>
      <c r="I109" s="74">
        <v>0</v>
      </c>
      <c r="J109" s="75">
        <v>0</v>
      </c>
      <c r="K109" s="74">
        <v>0</v>
      </c>
      <c r="L109" s="75">
        <v>2</v>
      </c>
      <c r="M109" s="74">
        <v>3.8022813688212902E-3</v>
      </c>
      <c r="N109" s="75">
        <v>0</v>
      </c>
      <c r="O109" s="74">
        <v>0</v>
      </c>
      <c r="P109" s="75">
        <v>2</v>
      </c>
      <c r="Q109" s="74">
        <v>3.8022813688212902E-3</v>
      </c>
      <c r="R109" s="75">
        <v>0</v>
      </c>
      <c r="S109" s="74">
        <v>0</v>
      </c>
    </row>
    <row r="110" spans="1:19" x14ac:dyDescent="0.25">
      <c r="A110" t="s">
        <v>2479</v>
      </c>
      <c r="B110" s="75">
        <v>433262</v>
      </c>
      <c r="C110" s="75">
        <v>254</v>
      </c>
      <c r="D110" s="75">
        <v>19</v>
      </c>
      <c r="E110" s="74">
        <v>7.4803149606299205E-2</v>
      </c>
      <c r="F110" s="75">
        <v>13</v>
      </c>
      <c r="G110" s="74">
        <v>5.1181102362204703E-2</v>
      </c>
      <c r="H110" s="75">
        <v>0</v>
      </c>
      <c r="I110" s="74">
        <v>0</v>
      </c>
      <c r="J110" s="75">
        <v>0</v>
      </c>
      <c r="K110" s="74">
        <v>0</v>
      </c>
      <c r="L110" s="75">
        <v>0</v>
      </c>
      <c r="M110" s="74">
        <v>0</v>
      </c>
      <c r="N110" s="75">
        <v>5</v>
      </c>
      <c r="O110" s="74">
        <v>1.9685039370078702E-2</v>
      </c>
      <c r="P110" s="75">
        <v>0</v>
      </c>
      <c r="Q110" s="74">
        <v>0</v>
      </c>
      <c r="R110" s="75">
        <v>1</v>
      </c>
      <c r="S110" s="74">
        <v>3.9370078740157497E-3</v>
      </c>
    </row>
    <row r="111" spans="1:19" x14ac:dyDescent="0.25">
      <c r="A111" t="s">
        <v>2516</v>
      </c>
      <c r="B111" s="75">
        <v>1384836</v>
      </c>
      <c r="C111" s="75">
        <v>357</v>
      </c>
      <c r="D111" s="75">
        <v>21</v>
      </c>
      <c r="E111" s="74">
        <v>5.8823529411764698E-2</v>
      </c>
      <c r="F111" s="75">
        <v>18</v>
      </c>
      <c r="G111" s="74">
        <v>5.0420168067226899E-2</v>
      </c>
      <c r="H111" s="75">
        <v>0</v>
      </c>
      <c r="I111" s="74">
        <v>0</v>
      </c>
      <c r="J111" s="75">
        <v>0</v>
      </c>
      <c r="K111" s="74">
        <v>0</v>
      </c>
      <c r="L111" s="75">
        <v>2</v>
      </c>
      <c r="M111" s="74">
        <v>5.60224089635854E-3</v>
      </c>
      <c r="N111" s="75">
        <v>0</v>
      </c>
      <c r="O111" s="74">
        <v>0</v>
      </c>
      <c r="P111" s="75">
        <v>1</v>
      </c>
      <c r="Q111" s="74">
        <v>2.80112044817927E-3</v>
      </c>
      <c r="R111" s="75">
        <v>0</v>
      </c>
      <c r="S111" s="74">
        <v>0</v>
      </c>
    </row>
    <row r="112" spans="1:19" x14ac:dyDescent="0.25">
      <c r="A112" t="s">
        <v>2413</v>
      </c>
      <c r="B112" s="75">
        <v>2746074</v>
      </c>
      <c r="C112" s="75">
        <v>516</v>
      </c>
      <c r="D112" s="75">
        <v>32</v>
      </c>
      <c r="E112" s="74">
        <v>6.2015503875968998E-2</v>
      </c>
      <c r="F112" s="75">
        <v>26</v>
      </c>
      <c r="G112" s="74">
        <v>5.0387596899224799E-2</v>
      </c>
      <c r="H112" s="75">
        <v>0</v>
      </c>
      <c r="I112" s="74">
        <v>0</v>
      </c>
      <c r="J112" s="75">
        <v>0</v>
      </c>
      <c r="K112" s="74">
        <v>0</v>
      </c>
      <c r="L112" s="75">
        <v>1</v>
      </c>
      <c r="M112" s="74">
        <v>1.9379844961240299E-3</v>
      </c>
      <c r="N112" s="75">
        <v>1</v>
      </c>
      <c r="O112" s="74">
        <v>1.9379844961240299E-3</v>
      </c>
      <c r="P112" s="75">
        <v>0</v>
      </c>
      <c r="Q112" s="74">
        <v>0</v>
      </c>
      <c r="R112" s="75">
        <v>4</v>
      </c>
      <c r="S112" s="74">
        <v>7.7519379844961196E-3</v>
      </c>
    </row>
    <row r="113" spans="1:19" x14ac:dyDescent="0.25">
      <c r="A113" t="s">
        <v>2546</v>
      </c>
      <c r="B113" s="75">
        <v>3523453</v>
      </c>
      <c r="C113" s="75">
        <v>666</v>
      </c>
      <c r="D113" s="75">
        <v>62</v>
      </c>
      <c r="E113" s="74">
        <v>9.3093093093093104E-2</v>
      </c>
      <c r="F113" s="75">
        <v>33</v>
      </c>
      <c r="G113" s="74">
        <v>4.9549549549549501E-2</v>
      </c>
      <c r="H113" s="75">
        <v>1</v>
      </c>
      <c r="I113" s="74">
        <v>1.5015015015015E-3</v>
      </c>
      <c r="J113" s="75">
        <v>0</v>
      </c>
      <c r="K113" s="74">
        <v>0</v>
      </c>
      <c r="L113" s="75">
        <v>12</v>
      </c>
      <c r="M113" s="74">
        <v>1.8018018018018001E-2</v>
      </c>
      <c r="N113" s="75">
        <v>7</v>
      </c>
      <c r="O113" s="74">
        <v>1.0510510510510499E-2</v>
      </c>
      <c r="P113" s="75">
        <v>3</v>
      </c>
      <c r="Q113" s="74">
        <v>4.5045045045045001E-3</v>
      </c>
      <c r="R113" s="75">
        <v>6</v>
      </c>
      <c r="S113" s="74">
        <v>9.0090090090090107E-3</v>
      </c>
    </row>
    <row r="114" spans="1:19" x14ac:dyDescent="0.25">
      <c r="A114" t="s">
        <v>2351</v>
      </c>
      <c r="B114" s="75">
        <v>2389924</v>
      </c>
      <c r="C114" s="75">
        <v>303</v>
      </c>
      <c r="D114" s="75">
        <v>36</v>
      </c>
      <c r="E114" s="74">
        <v>0.118811881188119</v>
      </c>
      <c r="F114" s="75">
        <v>15</v>
      </c>
      <c r="G114" s="74">
        <v>4.95049504950495E-2</v>
      </c>
      <c r="H114" s="75">
        <v>0</v>
      </c>
      <c r="I114" s="74">
        <v>0</v>
      </c>
      <c r="J114" s="75">
        <v>0</v>
      </c>
      <c r="K114" s="74">
        <v>0</v>
      </c>
      <c r="L114" s="75">
        <v>14</v>
      </c>
      <c r="M114" s="74">
        <v>4.6204620462046202E-2</v>
      </c>
      <c r="N114" s="75">
        <v>2</v>
      </c>
      <c r="O114" s="74">
        <v>6.6006600660065999E-3</v>
      </c>
      <c r="P114" s="75">
        <v>0</v>
      </c>
      <c r="Q114" s="74">
        <v>0</v>
      </c>
      <c r="R114" s="75">
        <v>5</v>
      </c>
      <c r="S114" s="74">
        <v>1.65016501650165E-2</v>
      </c>
    </row>
    <row r="115" spans="1:19" x14ac:dyDescent="0.25">
      <c r="A115" t="s">
        <v>2477</v>
      </c>
      <c r="B115" s="75">
        <v>2828890</v>
      </c>
      <c r="C115" s="75">
        <v>465</v>
      </c>
      <c r="D115" s="75">
        <v>37</v>
      </c>
      <c r="E115" s="74">
        <v>7.9569892473118298E-2</v>
      </c>
      <c r="F115" s="75">
        <v>23</v>
      </c>
      <c r="G115" s="74">
        <v>4.94623655913978E-2</v>
      </c>
      <c r="H115" s="75">
        <v>0</v>
      </c>
      <c r="I115" s="74">
        <v>0</v>
      </c>
      <c r="J115" s="75">
        <v>0</v>
      </c>
      <c r="K115" s="74">
        <v>0</v>
      </c>
      <c r="L115" s="75">
        <v>6</v>
      </c>
      <c r="M115" s="74">
        <v>1.2903225806451601E-2</v>
      </c>
      <c r="N115" s="75">
        <v>1</v>
      </c>
      <c r="O115" s="74">
        <v>2.1505376344086E-3</v>
      </c>
      <c r="P115" s="75">
        <v>3</v>
      </c>
      <c r="Q115" s="74">
        <v>6.4516129032258099E-3</v>
      </c>
      <c r="R115" s="75">
        <v>4</v>
      </c>
      <c r="S115" s="74">
        <v>8.6021505376344103E-3</v>
      </c>
    </row>
    <row r="116" spans="1:19" x14ac:dyDescent="0.25">
      <c r="A116" t="s">
        <v>2409</v>
      </c>
      <c r="B116" s="75">
        <v>4473117</v>
      </c>
      <c r="C116" s="75">
        <v>446</v>
      </c>
      <c r="D116" s="75">
        <v>29</v>
      </c>
      <c r="E116" s="74">
        <v>6.5022421524663698E-2</v>
      </c>
      <c r="F116" s="75">
        <v>22</v>
      </c>
      <c r="G116" s="74">
        <v>4.9327354260089697E-2</v>
      </c>
      <c r="H116" s="75">
        <v>0</v>
      </c>
      <c r="I116" s="74">
        <v>0</v>
      </c>
      <c r="J116" s="75">
        <v>0</v>
      </c>
      <c r="K116" s="74">
        <v>0</v>
      </c>
      <c r="L116" s="75">
        <v>6</v>
      </c>
      <c r="M116" s="74">
        <v>1.34529147982063E-2</v>
      </c>
      <c r="N116" s="75">
        <v>0</v>
      </c>
      <c r="O116" s="74">
        <v>0</v>
      </c>
      <c r="P116" s="75">
        <v>1</v>
      </c>
      <c r="Q116" s="74">
        <v>2.2421524663677099E-3</v>
      </c>
      <c r="R116" s="75">
        <v>0</v>
      </c>
      <c r="S116" s="74">
        <v>0</v>
      </c>
    </row>
    <row r="117" spans="1:19" x14ac:dyDescent="0.25">
      <c r="A117" t="s">
        <v>2270</v>
      </c>
      <c r="B117" s="75">
        <v>1916242</v>
      </c>
      <c r="C117" s="75">
        <v>244</v>
      </c>
      <c r="D117" s="75">
        <v>21</v>
      </c>
      <c r="E117" s="74">
        <v>8.6065573770491802E-2</v>
      </c>
      <c r="F117" s="75">
        <v>12</v>
      </c>
      <c r="G117" s="74">
        <v>4.91803278688525E-2</v>
      </c>
      <c r="H117" s="75">
        <v>0</v>
      </c>
      <c r="I117" s="74">
        <v>0</v>
      </c>
      <c r="J117" s="75">
        <v>0</v>
      </c>
      <c r="K117" s="74">
        <v>0</v>
      </c>
      <c r="L117" s="75">
        <v>1</v>
      </c>
      <c r="M117" s="74">
        <v>4.0983606557377103E-3</v>
      </c>
      <c r="N117" s="75">
        <v>1</v>
      </c>
      <c r="O117" s="74">
        <v>4.0983606557377103E-3</v>
      </c>
      <c r="P117" s="75">
        <v>0</v>
      </c>
      <c r="Q117" s="74">
        <v>0</v>
      </c>
      <c r="R117" s="75">
        <v>7</v>
      </c>
      <c r="S117" s="74">
        <v>2.86885245901639E-2</v>
      </c>
    </row>
    <row r="118" spans="1:19" x14ac:dyDescent="0.25">
      <c r="A118" t="s">
        <v>2391</v>
      </c>
      <c r="B118" s="75">
        <v>3119991</v>
      </c>
      <c r="C118" s="75">
        <v>590</v>
      </c>
      <c r="D118" s="75">
        <v>43</v>
      </c>
      <c r="E118" s="74">
        <v>7.2881355932203407E-2</v>
      </c>
      <c r="F118" s="75">
        <v>29</v>
      </c>
      <c r="G118" s="74">
        <v>4.91525423728814E-2</v>
      </c>
      <c r="H118" s="75">
        <v>0</v>
      </c>
      <c r="I118" s="74">
        <v>0</v>
      </c>
      <c r="J118" s="75">
        <v>0</v>
      </c>
      <c r="K118" s="74">
        <v>0</v>
      </c>
      <c r="L118" s="75">
        <v>6</v>
      </c>
      <c r="M118" s="74">
        <v>1.01694915254237E-2</v>
      </c>
      <c r="N118" s="75">
        <v>3</v>
      </c>
      <c r="O118" s="74">
        <v>5.0847457627118597E-3</v>
      </c>
      <c r="P118" s="75">
        <v>1</v>
      </c>
      <c r="Q118" s="74">
        <v>1.69491525423729E-3</v>
      </c>
      <c r="R118" s="75">
        <v>4</v>
      </c>
      <c r="S118" s="74">
        <v>6.7796610169491497E-3</v>
      </c>
    </row>
    <row r="119" spans="1:19" x14ac:dyDescent="0.25">
      <c r="A119" t="s">
        <v>2170</v>
      </c>
      <c r="B119" s="75">
        <v>714537</v>
      </c>
      <c r="C119" s="75">
        <v>695</v>
      </c>
      <c r="D119" s="75">
        <v>53</v>
      </c>
      <c r="E119" s="74">
        <v>7.6258992805755405E-2</v>
      </c>
      <c r="F119" s="75">
        <v>34</v>
      </c>
      <c r="G119" s="74">
        <v>4.8920863309352497E-2</v>
      </c>
      <c r="H119" s="75">
        <v>0</v>
      </c>
      <c r="I119" s="74">
        <v>0</v>
      </c>
      <c r="J119" s="75">
        <v>0</v>
      </c>
      <c r="K119" s="74">
        <v>0</v>
      </c>
      <c r="L119" s="75">
        <v>5</v>
      </c>
      <c r="M119" s="74">
        <v>7.1942446043165497E-3</v>
      </c>
      <c r="N119" s="75">
        <v>9</v>
      </c>
      <c r="O119" s="74">
        <v>1.2949640287769799E-2</v>
      </c>
      <c r="P119" s="75">
        <v>2</v>
      </c>
      <c r="Q119" s="74">
        <v>2.8776978417266201E-3</v>
      </c>
      <c r="R119" s="75">
        <v>3</v>
      </c>
      <c r="S119" s="74">
        <v>4.3165467625899297E-3</v>
      </c>
    </row>
    <row r="120" spans="1:19" x14ac:dyDescent="0.25">
      <c r="A120" t="s">
        <v>2190</v>
      </c>
      <c r="B120" s="75">
        <v>3450084</v>
      </c>
      <c r="C120" s="75">
        <v>411</v>
      </c>
      <c r="D120" s="75">
        <v>22</v>
      </c>
      <c r="E120" s="74">
        <v>5.3527980535279802E-2</v>
      </c>
      <c r="F120" s="75">
        <v>20</v>
      </c>
      <c r="G120" s="74">
        <v>4.8661800486618001E-2</v>
      </c>
      <c r="H120" s="75">
        <v>0</v>
      </c>
      <c r="I120" s="74">
        <v>0</v>
      </c>
      <c r="J120" s="75">
        <v>0</v>
      </c>
      <c r="K120" s="74">
        <v>0</v>
      </c>
      <c r="L120" s="75">
        <v>0</v>
      </c>
      <c r="M120" s="74">
        <v>0</v>
      </c>
      <c r="N120" s="75">
        <v>2</v>
      </c>
      <c r="O120" s="74">
        <v>4.8661800486617997E-3</v>
      </c>
      <c r="P120" s="75">
        <v>0</v>
      </c>
      <c r="Q120" s="74">
        <v>0</v>
      </c>
      <c r="R120" s="75">
        <v>0</v>
      </c>
      <c r="S120" s="74">
        <v>0</v>
      </c>
    </row>
    <row r="121" spans="1:19" x14ac:dyDescent="0.25">
      <c r="A121" t="s">
        <v>2403</v>
      </c>
      <c r="B121" s="75">
        <v>1487548</v>
      </c>
      <c r="C121" s="75">
        <v>741</v>
      </c>
      <c r="D121" s="75">
        <v>69</v>
      </c>
      <c r="E121" s="74">
        <v>9.3117408906882596E-2</v>
      </c>
      <c r="F121" s="75">
        <v>36</v>
      </c>
      <c r="G121" s="74">
        <v>4.8582995951416998E-2</v>
      </c>
      <c r="H121" s="75">
        <v>1</v>
      </c>
      <c r="I121" s="74">
        <v>1.34952766531714E-3</v>
      </c>
      <c r="J121" s="75">
        <v>0</v>
      </c>
      <c r="K121" s="74">
        <v>0</v>
      </c>
      <c r="L121" s="75">
        <v>18</v>
      </c>
      <c r="M121" s="74">
        <v>2.4291497975708499E-2</v>
      </c>
      <c r="N121" s="75">
        <v>8</v>
      </c>
      <c r="O121" s="74">
        <v>1.0796221322537099E-2</v>
      </c>
      <c r="P121" s="75">
        <v>2</v>
      </c>
      <c r="Q121" s="74">
        <v>2.6990553306342801E-3</v>
      </c>
      <c r="R121" s="75">
        <v>4</v>
      </c>
      <c r="S121" s="74">
        <v>5.3981106612685601E-3</v>
      </c>
    </row>
    <row r="122" spans="1:19" x14ac:dyDescent="0.25">
      <c r="A122" t="s">
        <v>2390</v>
      </c>
      <c r="B122" s="75">
        <v>2043582</v>
      </c>
      <c r="C122" s="75">
        <v>580</v>
      </c>
      <c r="D122" s="75">
        <v>43</v>
      </c>
      <c r="E122" s="74">
        <v>7.4137931034482796E-2</v>
      </c>
      <c r="F122" s="75">
        <v>28</v>
      </c>
      <c r="G122" s="74">
        <v>4.8275862068965503E-2</v>
      </c>
      <c r="H122" s="75">
        <v>0</v>
      </c>
      <c r="I122" s="74">
        <v>0</v>
      </c>
      <c r="J122" s="75">
        <v>0</v>
      </c>
      <c r="K122" s="74">
        <v>0</v>
      </c>
      <c r="L122" s="75">
        <v>2</v>
      </c>
      <c r="M122" s="74">
        <v>3.4482758620689698E-3</v>
      </c>
      <c r="N122" s="75">
        <v>11</v>
      </c>
      <c r="O122" s="74">
        <v>1.89655172413793E-2</v>
      </c>
      <c r="P122" s="75">
        <v>1</v>
      </c>
      <c r="Q122" s="74">
        <v>1.7241379310344799E-3</v>
      </c>
      <c r="R122" s="75">
        <v>1</v>
      </c>
      <c r="S122" s="74">
        <v>1.7241379310344799E-3</v>
      </c>
    </row>
    <row r="123" spans="1:19" x14ac:dyDescent="0.25">
      <c r="A123" t="s">
        <v>2395</v>
      </c>
      <c r="B123" s="75">
        <v>1291058</v>
      </c>
      <c r="C123" s="75">
        <v>458</v>
      </c>
      <c r="D123" s="75">
        <v>30</v>
      </c>
      <c r="E123" s="74">
        <v>6.5502183406113496E-2</v>
      </c>
      <c r="F123" s="75">
        <v>22</v>
      </c>
      <c r="G123" s="74">
        <v>4.8034934497816602E-2</v>
      </c>
      <c r="H123" s="75">
        <v>0</v>
      </c>
      <c r="I123" s="74">
        <v>0</v>
      </c>
      <c r="J123" s="75">
        <v>0</v>
      </c>
      <c r="K123" s="74">
        <v>0</v>
      </c>
      <c r="L123" s="75">
        <v>0</v>
      </c>
      <c r="M123" s="74">
        <v>0</v>
      </c>
      <c r="N123" s="75">
        <v>2</v>
      </c>
      <c r="O123" s="74">
        <v>4.3668122270742399E-3</v>
      </c>
      <c r="P123" s="75">
        <v>1</v>
      </c>
      <c r="Q123" s="74">
        <v>2.18340611353712E-3</v>
      </c>
      <c r="R123" s="75">
        <v>5</v>
      </c>
      <c r="S123" s="74">
        <v>1.0917030567685599E-2</v>
      </c>
    </row>
    <row r="124" spans="1:19" x14ac:dyDescent="0.25">
      <c r="A124" t="s">
        <v>2215</v>
      </c>
      <c r="B124" s="75">
        <v>3853118</v>
      </c>
      <c r="C124" s="75">
        <v>479</v>
      </c>
      <c r="D124" s="75">
        <v>31</v>
      </c>
      <c r="E124" s="74">
        <v>6.4718162839248403E-2</v>
      </c>
      <c r="F124" s="75">
        <v>23</v>
      </c>
      <c r="G124" s="74">
        <v>4.8016701461377903E-2</v>
      </c>
      <c r="H124" s="75">
        <v>0</v>
      </c>
      <c r="I124" s="74">
        <v>0</v>
      </c>
      <c r="J124" s="75">
        <v>0</v>
      </c>
      <c r="K124" s="74">
        <v>0</v>
      </c>
      <c r="L124" s="75">
        <v>4</v>
      </c>
      <c r="M124" s="74">
        <v>8.3507306889352793E-3</v>
      </c>
      <c r="N124" s="75">
        <v>1</v>
      </c>
      <c r="O124" s="74">
        <v>2.0876826722338198E-3</v>
      </c>
      <c r="P124" s="75">
        <v>1</v>
      </c>
      <c r="Q124" s="74">
        <v>2.0876826722338198E-3</v>
      </c>
      <c r="R124" s="75">
        <v>2</v>
      </c>
      <c r="S124" s="74">
        <v>4.1753653444676396E-3</v>
      </c>
    </row>
    <row r="125" spans="1:19" x14ac:dyDescent="0.25">
      <c r="A125" t="s">
        <v>2386</v>
      </c>
      <c r="B125" s="75">
        <v>3523463</v>
      </c>
      <c r="C125" s="75">
        <v>667</v>
      </c>
      <c r="D125" s="75">
        <v>56</v>
      </c>
      <c r="E125" s="74">
        <v>8.3958020989505194E-2</v>
      </c>
      <c r="F125" s="75">
        <v>32</v>
      </c>
      <c r="G125" s="74">
        <v>4.7976011994002997E-2</v>
      </c>
      <c r="H125" s="75">
        <v>0</v>
      </c>
      <c r="I125" s="74">
        <v>0</v>
      </c>
      <c r="J125" s="75">
        <v>0</v>
      </c>
      <c r="K125" s="74">
        <v>0</v>
      </c>
      <c r="L125" s="75">
        <v>6</v>
      </c>
      <c r="M125" s="74">
        <v>8.9955022488755598E-3</v>
      </c>
      <c r="N125" s="75">
        <v>5</v>
      </c>
      <c r="O125" s="74">
        <v>7.4962518740629702E-3</v>
      </c>
      <c r="P125" s="75">
        <v>10</v>
      </c>
      <c r="Q125" s="74">
        <v>1.4992503748125901E-2</v>
      </c>
      <c r="R125" s="75">
        <v>3</v>
      </c>
      <c r="S125" s="74">
        <v>4.4977511244377799E-3</v>
      </c>
    </row>
    <row r="126" spans="1:19" x14ac:dyDescent="0.25">
      <c r="A126" t="s">
        <v>2469</v>
      </c>
      <c r="B126" s="75">
        <v>1295755</v>
      </c>
      <c r="C126" s="75">
        <v>480</v>
      </c>
      <c r="D126" s="75">
        <v>51</v>
      </c>
      <c r="E126" s="74">
        <v>0.10625</v>
      </c>
      <c r="F126" s="75">
        <v>23</v>
      </c>
      <c r="G126" s="74">
        <v>4.7916666666666698E-2</v>
      </c>
      <c r="H126" s="75">
        <v>1</v>
      </c>
      <c r="I126" s="74">
        <v>2.0833333333333298E-3</v>
      </c>
      <c r="J126" s="75">
        <v>0</v>
      </c>
      <c r="K126" s="74">
        <v>0</v>
      </c>
      <c r="L126" s="75">
        <v>11</v>
      </c>
      <c r="M126" s="74">
        <v>2.29166666666667E-2</v>
      </c>
      <c r="N126" s="75">
        <v>12</v>
      </c>
      <c r="O126" s="74">
        <v>2.5000000000000001E-2</v>
      </c>
      <c r="P126" s="75">
        <v>2</v>
      </c>
      <c r="Q126" s="74">
        <v>4.1666666666666701E-3</v>
      </c>
      <c r="R126" s="75">
        <v>2</v>
      </c>
      <c r="S126" s="74">
        <v>4.1666666666666701E-3</v>
      </c>
    </row>
    <row r="127" spans="1:19" x14ac:dyDescent="0.25">
      <c r="A127" t="s">
        <v>2463</v>
      </c>
      <c r="B127" s="75">
        <v>2430670</v>
      </c>
      <c r="C127" s="75">
        <v>335</v>
      </c>
      <c r="D127" s="75">
        <v>21</v>
      </c>
      <c r="E127" s="74">
        <v>6.2686567164179099E-2</v>
      </c>
      <c r="F127" s="75">
        <v>16</v>
      </c>
      <c r="G127" s="74">
        <v>4.7761194029850698E-2</v>
      </c>
      <c r="H127" s="75">
        <v>0</v>
      </c>
      <c r="I127" s="74">
        <v>0</v>
      </c>
      <c r="J127" s="75">
        <v>0</v>
      </c>
      <c r="K127" s="74">
        <v>0</v>
      </c>
      <c r="L127" s="75">
        <v>4</v>
      </c>
      <c r="M127" s="74">
        <v>1.1940298507462701E-2</v>
      </c>
      <c r="N127" s="75">
        <v>0</v>
      </c>
      <c r="O127" s="74">
        <v>0</v>
      </c>
      <c r="P127" s="75">
        <v>1</v>
      </c>
      <c r="Q127" s="74">
        <v>2.9850746268656699E-3</v>
      </c>
      <c r="R127" s="75">
        <v>0</v>
      </c>
      <c r="S127" s="74">
        <v>0</v>
      </c>
    </row>
    <row r="128" spans="1:19" x14ac:dyDescent="0.25">
      <c r="A128" t="s">
        <v>2348</v>
      </c>
      <c r="B128" s="75">
        <v>3903473</v>
      </c>
      <c r="C128" s="75">
        <v>359</v>
      </c>
      <c r="D128" s="75">
        <v>28</v>
      </c>
      <c r="E128" s="74">
        <v>7.7994428969359306E-2</v>
      </c>
      <c r="F128" s="75">
        <v>17</v>
      </c>
      <c r="G128" s="74">
        <v>4.73537604456825E-2</v>
      </c>
      <c r="H128" s="75">
        <v>0</v>
      </c>
      <c r="I128" s="74">
        <v>0</v>
      </c>
      <c r="J128" s="75">
        <v>0</v>
      </c>
      <c r="K128" s="74">
        <v>0</v>
      </c>
      <c r="L128" s="75">
        <v>1</v>
      </c>
      <c r="M128" s="74">
        <v>2.7855153203342601E-3</v>
      </c>
      <c r="N128" s="75">
        <v>4</v>
      </c>
      <c r="O128" s="74">
        <v>1.1142061281337001E-2</v>
      </c>
      <c r="P128" s="75">
        <v>1</v>
      </c>
      <c r="Q128" s="74">
        <v>2.7855153203342601E-3</v>
      </c>
      <c r="R128" s="75">
        <v>5</v>
      </c>
      <c r="S128" s="74">
        <v>1.39275766016713E-2</v>
      </c>
    </row>
    <row r="129" spans="1:19" x14ac:dyDescent="0.25">
      <c r="A129" t="s">
        <v>2517</v>
      </c>
      <c r="B129" s="75">
        <v>2052803</v>
      </c>
      <c r="C129" s="75">
        <v>381</v>
      </c>
      <c r="D129" s="75">
        <v>36</v>
      </c>
      <c r="E129" s="74">
        <v>9.4488188976377993E-2</v>
      </c>
      <c r="F129" s="75">
        <v>18</v>
      </c>
      <c r="G129" s="74">
        <v>4.7244094488188997E-2</v>
      </c>
      <c r="H129" s="75">
        <v>1</v>
      </c>
      <c r="I129" s="74">
        <v>2.6246719160105E-3</v>
      </c>
      <c r="J129" s="75">
        <v>0</v>
      </c>
      <c r="K129" s="74">
        <v>0</v>
      </c>
      <c r="L129" s="75">
        <v>13</v>
      </c>
      <c r="M129" s="74">
        <v>3.4120734908136503E-2</v>
      </c>
      <c r="N129" s="75">
        <v>2</v>
      </c>
      <c r="O129" s="74">
        <v>5.2493438320209999E-3</v>
      </c>
      <c r="P129" s="75">
        <v>0</v>
      </c>
      <c r="Q129" s="74">
        <v>0</v>
      </c>
      <c r="R129" s="75">
        <v>2</v>
      </c>
      <c r="S129" s="74">
        <v>5.2493438320209999E-3</v>
      </c>
    </row>
    <row r="130" spans="1:19" x14ac:dyDescent="0.25">
      <c r="A130" t="s">
        <v>2162</v>
      </c>
      <c r="B130" s="75">
        <v>1210616</v>
      </c>
      <c r="C130" s="75">
        <v>637</v>
      </c>
      <c r="D130" s="75">
        <v>71</v>
      </c>
      <c r="E130" s="74">
        <v>0.111459968602826</v>
      </c>
      <c r="F130" s="75">
        <v>30</v>
      </c>
      <c r="G130" s="74">
        <v>4.7095761381475698E-2</v>
      </c>
      <c r="H130" s="75">
        <v>0</v>
      </c>
      <c r="I130" s="74">
        <v>0</v>
      </c>
      <c r="J130" s="75">
        <v>0</v>
      </c>
      <c r="K130" s="74">
        <v>0</v>
      </c>
      <c r="L130" s="75">
        <v>23</v>
      </c>
      <c r="M130" s="74">
        <v>3.61067503924647E-2</v>
      </c>
      <c r="N130" s="75">
        <v>11</v>
      </c>
      <c r="O130" s="74">
        <v>1.72684458398744E-2</v>
      </c>
      <c r="P130" s="75">
        <v>0</v>
      </c>
      <c r="Q130" s="74">
        <v>0</v>
      </c>
      <c r="R130" s="75">
        <v>7</v>
      </c>
      <c r="S130" s="74">
        <v>1.0989010989011E-2</v>
      </c>
    </row>
    <row r="131" spans="1:19" x14ac:dyDescent="0.25">
      <c r="A131" t="s">
        <v>2178</v>
      </c>
      <c r="B131" s="75">
        <v>3138503</v>
      </c>
      <c r="C131" s="75">
        <v>596</v>
      </c>
      <c r="D131" s="75">
        <v>40</v>
      </c>
      <c r="E131" s="74">
        <v>6.7114093959731502E-2</v>
      </c>
      <c r="F131" s="75">
        <v>28</v>
      </c>
      <c r="G131" s="74">
        <v>4.6979865771812103E-2</v>
      </c>
      <c r="H131" s="75">
        <v>0</v>
      </c>
      <c r="I131" s="74">
        <v>0</v>
      </c>
      <c r="J131" s="75">
        <v>0</v>
      </c>
      <c r="K131" s="74">
        <v>0</v>
      </c>
      <c r="L131" s="75">
        <v>1</v>
      </c>
      <c r="M131" s="74">
        <v>1.6778523489932901E-3</v>
      </c>
      <c r="N131" s="75">
        <v>9</v>
      </c>
      <c r="O131" s="74">
        <v>1.51006711409396E-2</v>
      </c>
      <c r="P131" s="75">
        <v>1</v>
      </c>
      <c r="Q131" s="74">
        <v>1.6778523489932901E-3</v>
      </c>
      <c r="R131" s="75">
        <v>1</v>
      </c>
      <c r="S131" s="74">
        <v>1.6778523489932901E-3</v>
      </c>
    </row>
    <row r="132" spans="1:19" x14ac:dyDescent="0.25">
      <c r="A132" t="s">
        <v>2212</v>
      </c>
      <c r="B132" s="75">
        <v>1793266</v>
      </c>
      <c r="C132" s="75">
        <v>533</v>
      </c>
      <c r="D132" s="75">
        <v>52</v>
      </c>
      <c r="E132" s="74">
        <v>9.7560975609756101E-2</v>
      </c>
      <c r="F132" s="75">
        <v>25</v>
      </c>
      <c r="G132" s="74">
        <v>4.69043151969981E-2</v>
      </c>
      <c r="H132" s="75">
        <v>1</v>
      </c>
      <c r="I132" s="74">
        <v>1.87617260787992E-3</v>
      </c>
      <c r="J132" s="75">
        <v>0</v>
      </c>
      <c r="K132" s="74">
        <v>0</v>
      </c>
      <c r="L132" s="75">
        <v>10</v>
      </c>
      <c r="M132" s="74">
        <v>1.87617260787993E-2</v>
      </c>
      <c r="N132" s="75">
        <v>7</v>
      </c>
      <c r="O132" s="74">
        <v>1.31332082551595E-2</v>
      </c>
      <c r="P132" s="75">
        <v>4</v>
      </c>
      <c r="Q132" s="74">
        <v>7.5046904315196998E-3</v>
      </c>
      <c r="R132" s="75">
        <v>5</v>
      </c>
      <c r="S132" s="74">
        <v>9.3808630393996308E-3</v>
      </c>
    </row>
    <row r="133" spans="1:19" x14ac:dyDescent="0.25">
      <c r="A133" t="s">
        <v>2424</v>
      </c>
      <c r="B133" s="75">
        <v>3523562</v>
      </c>
      <c r="C133" s="75">
        <v>684</v>
      </c>
      <c r="D133" s="75">
        <v>40</v>
      </c>
      <c r="E133" s="74">
        <v>5.8479532163742701E-2</v>
      </c>
      <c r="F133" s="75">
        <v>32</v>
      </c>
      <c r="G133" s="74">
        <v>4.6783625730994101E-2</v>
      </c>
      <c r="H133" s="75">
        <v>0</v>
      </c>
      <c r="I133" s="74">
        <v>0</v>
      </c>
      <c r="J133" s="75">
        <v>0</v>
      </c>
      <c r="K133" s="74">
        <v>0</v>
      </c>
      <c r="L133" s="75">
        <v>1</v>
      </c>
      <c r="M133" s="74">
        <v>1.46198830409357E-3</v>
      </c>
      <c r="N133" s="75">
        <v>2</v>
      </c>
      <c r="O133" s="74">
        <v>2.92397660818713E-3</v>
      </c>
      <c r="P133" s="75">
        <v>3</v>
      </c>
      <c r="Q133" s="74">
        <v>4.3859649122806998E-3</v>
      </c>
      <c r="R133" s="75">
        <v>2</v>
      </c>
      <c r="S133" s="74">
        <v>2.92397660818713E-3</v>
      </c>
    </row>
    <row r="134" spans="1:19" x14ac:dyDescent="0.25">
      <c r="A134" t="s">
        <v>2319</v>
      </c>
      <c r="B134" s="75">
        <v>4035890</v>
      </c>
      <c r="C134" s="75">
        <v>408</v>
      </c>
      <c r="D134" s="75">
        <v>45</v>
      </c>
      <c r="E134" s="74">
        <v>0.110294117647059</v>
      </c>
      <c r="F134" s="75">
        <v>19</v>
      </c>
      <c r="G134" s="74">
        <v>4.65686274509804E-2</v>
      </c>
      <c r="H134" s="75">
        <v>1</v>
      </c>
      <c r="I134" s="74">
        <v>2.4509803921568601E-3</v>
      </c>
      <c r="J134" s="75">
        <v>0</v>
      </c>
      <c r="K134" s="74">
        <v>0</v>
      </c>
      <c r="L134" s="75">
        <v>10</v>
      </c>
      <c r="M134" s="74">
        <v>2.4509803921568599E-2</v>
      </c>
      <c r="N134" s="75">
        <v>5</v>
      </c>
      <c r="O134" s="74">
        <v>1.22549019607843E-2</v>
      </c>
      <c r="P134" s="75">
        <v>5</v>
      </c>
      <c r="Q134" s="74">
        <v>1.22549019607843E-2</v>
      </c>
      <c r="R134" s="75">
        <v>5</v>
      </c>
      <c r="S134" s="74">
        <v>1.22549019607843E-2</v>
      </c>
    </row>
    <row r="135" spans="1:19" x14ac:dyDescent="0.25">
      <c r="A135" t="s">
        <v>2320</v>
      </c>
      <c r="B135" s="75">
        <v>4473123</v>
      </c>
      <c r="C135" s="75">
        <v>473</v>
      </c>
      <c r="D135" s="75">
        <v>43</v>
      </c>
      <c r="E135" s="74">
        <v>9.0909090909090898E-2</v>
      </c>
      <c r="F135" s="75">
        <v>22</v>
      </c>
      <c r="G135" s="74">
        <v>4.6511627906976702E-2</v>
      </c>
      <c r="H135" s="75">
        <v>0</v>
      </c>
      <c r="I135" s="74">
        <v>0</v>
      </c>
      <c r="J135" s="75">
        <v>0</v>
      </c>
      <c r="K135" s="74">
        <v>0</v>
      </c>
      <c r="L135" s="75">
        <v>4</v>
      </c>
      <c r="M135" s="74">
        <v>8.4566596194503192E-3</v>
      </c>
      <c r="N135" s="75">
        <v>5</v>
      </c>
      <c r="O135" s="74">
        <v>1.05708245243129E-2</v>
      </c>
      <c r="P135" s="75">
        <v>4</v>
      </c>
      <c r="Q135" s="74">
        <v>8.4566596194503192E-3</v>
      </c>
      <c r="R135" s="75">
        <v>8</v>
      </c>
      <c r="S135" s="74">
        <v>1.69133192389006E-2</v>
      </c>
    </row>
    <row r="136" spans="1:19" x14ac:dyDescent="0.25">
      <c r="A136" t="s">
        <v>2273</v>
      </c>
      <c r="B136" s="75">
        <v>2832094</v>
      </c>
      <c r="C136" s="75">
        <v>430</v>
      </c>
      <c r="D136" s="75">
        <v>51</v>
      </c>
      <c r="E136" s="74">
        <v>0.11860465116279099</v>
      </c>
      <c r="F136" s="75">
        <v>20</v>
      </c>
      <c r="G136" s="74">
        <v>4.6511627906976702E-2</v>
      </c>
      <c r="H136" s="75">
        <v>0</v>
      </c>
      <c r="I136" s="74">
        <v>0</v>
      </c>
      <c r="J136" s="75">
        <v>0</v>
      </c>
      <c r="K136" s="74">
        <v>0</v>
      </c>
      <c r="L136" s="75">
        <v>14</v>
      </c>
      <c r="M136" s="74">
        <v>3.25581395348837E-2</v>
      </c>
      <c r="N136" s="75">
        <v>8</v>
      </c>
      <c r="O136" s="74">
        <v>1.8604651162790701E-2</v>
      </c>
      <c r="P136" s="75">
        <v>6</v>
      </c>
      <c r="Q136" s="74">
        <v>1.3953488372093001E-2</v>
      </c>
      <c r="R136" s="75">
        <v>3</v>
      </c>
      <c r="S136" s="74">
        <v>6.9767441860465098E-3</v>
      </c>
    </row>
    <row r="137" spans="1:19" x14ac:dyDescent="0.25">
      <c r="A137" t="s">
        <v>2230</v>
      </c>
      <c r="B137" s="75">
        <v>3903591</v>
      </c>
      <c r="C137" s="75">
        <v>481</v>
      </c>
      <c r="D137" s="75">
        <v>27</v>
      </c>
      <c r="E137" s="74">
        <v>5.6133056133056101E-2</v>
      </c>
      <c r="F137" s="75">
        <v>22</v>
      </c>
      <c r="G137" s="74">
        <v>4.5738045738045699E-2</v>
      </c>
      <c r="H137" s="75">
        <v>0</v>
      </c>
      <c r="I137" s="74">
        <v>0</v>
      </c>
      <c r="J137" s="75">
        <v>0</v>
      </c>
      <c r="K137" s="74">
        <v>0</v>
      </c>
      <c r="L137" s="75">
        <v>3</v>
      </c>
      <c r="M137" s="74">
        <v>6.23700623700624E-3</v>
      </c>
      <c r="N137" s="75">
        <v>1</v>
      </c>
      <c r="O137" s="74">
        <v>2.07900207900208E-3</v>
      </c>
      <c r="P137" s="75">
        <v>0</v>
      </c>
      <c r="Q137" s="74">
        <v>0</v>
      </c>
      <c r="R137" s="75">
        <v>1</v>
      </c>
      <c r="S137" s="74">
        <v>2.07900207900208E-3</v>
      </c>
    </row>
    <row r="138" spans="1:19" x14ac:dyDescent="0.25">
      <c r="A138" t="s">
        <v>2343</v>
      </c>
      <c r="B138" s="75">
        <v>3247234</v>
      </c>
      <c r="C138" s="75">
        <v>373</v>
      </c>
      <c r="D138" s="75">
        <v>79</v>
      </c>
      <c r="E138" s="74">
        <v>0.21179624664879401</v>
      </c>
      <c r="F138" s="75">
        <v>17</v>
      </c>
      <c r="G138" s="74">
        <v>4.5576407506702402E-2</v>
      </c>
      <c r="H138" s="75">
        <v>2</v>
      </c>
      <c r="I138" s="74">
        <v>5.3619302949061698E-3</v>
      </c>
      <c r="J138" s="75">
        <v>0</v>
      </c>
      <c r="K138" s="74">
        <v>0</v>
      </c>
      <c r="L138" s="75">
        <v>43</v>
      </c>
      <c r="M138" s="74">
        <v>0.115281501340483</v>
      </c>
      <c r="N138" s="75">
        <v>7</v>
      </c>
      <c r="O138" s="74">
        <v>1.8766756032171601E-2</v>
      </c>
      <c r="P138" s="75">
        <v>1</v>
      </c>
      <c r="Q138" s="74">
        <v>2.6809651474530801E-3</v>
      </c>
      <c r="R138" s="75">
        <v>9</v>
      </c>
      <c r="S138" s="74">
        <v>2.4128686327077702E-2</v>
      </c>
    </row>
    <row r="139" spans="1:19" x14ac:dyDescent="0.25">
      <c r="A139" t="s">
        <v>2226</v>
      </c>
      <c r="B139" s="75">
        <v>1192610</v>
      </c>
      <c r="C139" s="75">
        <v>461</v>
      </c>
      <c r="D139" s="75">
        <v>22</v>
      </c>
      <c r="E139" s="74">
        <v>4.7722342733188698E-2</v>
      </c>
      <c r="F139" s="75">
        <v>21</v>
      </c>
      <c r="G139" s="74">
        <v>4.5553145336225599E-2</v>
      </c>
      <c r="H139" s="75">
        <v>0</v>
      </c>
      <c r="I139" s="74">
        <v>0</v>
      </c>
      <c r="J139" s="75">
        <v>0</v>
      </c>
      <c r="K139" s="74">
        <v>0</v>
      </c>
      <c r="L139" s="75">
        <v>1</v>
      </c>
      <c r="M139" s="74">
        <v>2.1691973969631198E-3</v>
      </c>
      <c r="N139" s="75">
        <v>0</v>
      </c>
      <c r="O139" s="74">
        <v>0</v>
      </c>
      <c r="P139" s="75">
        <v>0</v>
      </c>
      <c r="Q139" s="74">
        <v>0</v>
      </c>
      <c r="R139" s="75">
        <v>0</v>
      </c>
      <c r="S139" s="74">
        <v>0</v>
      </c>
    </row>
    <row r="140" spans="1:19" x14ac:dyDescent="0.25">
      <c r="A140" t="s">
        <v>2536</v>
      </c>
      <c r="B140" s="75">
        <v>2181624</v>
      </c>
      <c r="C140" s="75">
        <v>154</v>
      </c>
      <c r="D140" s="75">
        <v>13</v>
      </c>
      <c r="E140" s="74">
        <v>8.4415584415584402E-2</v>
      </c>
      <c r="F140" s="75">
        <v>7</v>
      </c>
      <c r="G140" s="74">
        <v>4.5454545454545497E-2</v>
      </c>
      <c r="H140" s="75">
        <v>0</v>
      </c>
      <c r="I140" s="74">
        <v>0</v>
      </c>
      <c r="J140" s="75">
        <v>0</v>
      </c>
      <c r="K140" s="74">
        <v>0</v>
      </c>
      <c r="L140" s="75">
        <v>1</v>
      </c>
      <c r="M140" s="74">
        <v>6.4935064935064896E-3</v>
      </c>
      <c r="N140" s="75">
        <v>3</v>
      </c>
      <c r="O140" s="74">
        <v>1.9480519480519501E-2</v>
      </c>
      <c r="P140" s="75">
        <v>2</v>
      </c>
      <c r="Q140" s="74">
        <v>1.2987012987013E-2</v>
      </c>
      <c r="R140" s="75">
        <v>0</v>
      </c>
      <c r="S140" s="74">
        <v>0</v>
      </c>
    </row>
    <row r="141" spans="1:19" x14ac:dyDescent="0.25">
      <c r="A141" t="s">
        <v>2266</v>
      </c>
      <c r="B141" s="75">
        <v>4035957</v>
      </c>
      <c r="C141" s="75">
        <v>572</v>
      </c>
      <c r="D141" s="75">
        <v>43</v>
      </c>
      <c r="E141" s="74">
        <v>7.5174825174825197E-2</v>
      </c>
      <c r="F141" s="75">
        <v>26</v>
      </c>
      <c r="G141" s="74">
        <v>4.5454545454545497E-2</v>
      </c>
      <c r="H141" s="75">
        <v>0</v>
      </c>
      <c r="I141" s="74">
        <v>0</v>
      </c>
      <c r="J141" s="75">
        <v>0</v>
      </c>
      <c r="K141" s="74">
        <v>0</v>
      </c>
      <c r="L141" s="75">
        <v>6</v>
      </c>
      <c r="M141" s="74">
        <v>1.04895104895105E-2</v>
      </c>
      <c r="N141" s="75">
        <v>4</v>
      </c>
      <c r="O141" s="74">
        <v>6.9930069930069904E-3</v>
      </c>
      <c r="P141" s="75">
        <v>3</v>
      </c>
      <c r="Q141" s="74">
        <v>5.2447552447552398E-3</v>
      </c>
      <c r="R141" s="75">
        <v>4</v>
      </c>
      <c r="S141" s="74">
        <v>6.9930069930069904E-3</v>
      </c>
    </row>
    <row r="142" spans="1:19" x14ac:dyDescent="0.25">
      <c r="A142" t="s">
        <v>2475</v>
      </c>
      <c r="B142" s="75">
        <v>2051587</v>
      </c>
      <c r="C142" s="75">
        <v>617</v>
      </c>
      <c r="D142" s="75">
        <v>55</v>
      </c>
      <c r="E142" s="74">
        <v>8.9141004862236597E-2</v>
      </c>
      <c r="F142" s="75">
        <v>28</v>
      </c>
      <c r="G142" s="74">
        <v>4.53808752025932E-2</v>
      </c>
      <c r="H142" s="75">
        <v>1</v>
      </c>
      <c r="I142" s="74">
        <v>1.6207455429497601E-3</v>
      </c>
      <c r="J142" s="75">
        <v>0</v>
      </c>
      <c r="K142" s="74">
        <v>0</v>
      </c>
      <c r="L142" s="75">
        <v>14</v>
      </c>
      <c r="M142" s="74">
        <v>2.26904376012966E-2</v>
      </c>
      <c r="N142" s="75">
        <v>6</v>
      </c>
      <c r="O142" s="74">
        <v>9.7244732576985404E-3</v>
      </c>
      <c r="P142" s="75">
        <v>4</v>
      </c>
      <c r="Q142" s="74">
        <v>6.4829821717990298E-3</v>
      </c>
      <c r="R142" s="75">
        <v>2</v>
      </c>
      <c r="S142" s="74">
        <v>3.2414910858995102E-3</v>
      </c>
    </row>
    <row r="143" spans="1:19" x14ac:dyDescent="0.25">
      <c r="A143" t="s">
        <v>2355</v>
      </c>
      <c r="B143" s="75">
        <v>603960</v>
      </c>
      <c r="C143" s="75">
        <v>532</v>
      </c>
      <c r="D143" s="75">
        <v>37</v>
      </c>
      <c r="E143" s="74">
        <v>6.9548872180451096E-2</v>
      </c>
      <c r="F143" s="75">
        <v>24</v>
      </c>
      <c r="G143" s="74">
        <v>4.5112781954887202E-2</v>
      </c>
      <c r="H143" s="75">
        <v>0</v>
      </c>
      <c r="I143" s="74">
        <v>0</v>
      </c>
      <c r="J143" s="75">
        <v>0</v>
      </c>
      <c r="K143" s="74">
        <v>0</v>
      </c>
      <c r="L143" s="75">
        <v>7</v>
      </c>
      <c r="M143" s="74">
        <v>1.3157894736842099E-2</v>
      </c>
      <c r="N143" s="75">
        <v>5</v>
      </c>
      <c r="O143" s="74">
        <v>9.3984962406014998E-3</v>
      </c>
      <c r="P143" s="75">
        <v>1</v>
      </c>
      <c r="Q143" s="74">
        <v>1.8796992481203E-3</v>
      </c>
      <c r="R143" s="75">
        <v>0</v>
      </c>
      <c r="S143" s="74">
        <v>0</v>
      </c>
    </row>
    <row r="144" spans="1:19" x14ac:dyDescent="0.25">
      <c r="A144" t="s">
        <v>2232</v>
      </c>
      <c r="B144" s="75">
        <v>2750811</v>
      </c>
      <c r="C144" s="75">
        <v>400</v>
      </c>
      <c r="D144" s="75">
        <v>23</v>
      </c>
      <c r="E144" s="74">
        <v>5.7500000000000002E-2</v>
      </c>
      <c r="F144" s="75">
        <v>18</v>
      </c>
      <c r="G144" s="74">
        <v>4.4999999999999998E-2</v>
      </c>
      <c r="H144" s="75">
        <v>0</v>
      </c>
      <c r="I144" s="74">
        <v>0</v>
      </c>
      <c r="J144" s="75">
        <v>0</v>
      </c>
      <c r="K144" s="74">
        <v>0</v>
      </c>
      <c r="L144" s="75">
        <v>0</v>
      </c>
      <c r="M144" s="74">
        <v>0</v>
      </c>
      <c r="N144" s="75">
        <v>0</v>
      </c>
      <c r="O144" s="74">
        <v>0</v>
      </c>
      <c r="P144" s="75">
        <v>0</v>
      </c>
      <c r="Q144" s="74">
        <v>0</v>
      </c>
      <c r="R144" s="75">
        <v>5</v>
      </c>
      <c r="S144" s="74">
        <v>1.2500000000000001E-2</v>
      </c>
    </row>
    <row r="145" spans="1:19" x14ac:dyDescent="0.25">
      <c r="A145" t="s">
        <v>2213</v>
      </c>
      <c r="B145" s="75">
        <v>3851498</v>
      </c>
      <c r="C145" s="75">
        <v>935</v>
      </c>
      <c r="D145" s="75">
        <v>58</v>
      </c>
      <c r="E145" s="74">
        <v>6.2032085561497301E-2</v>
      </c>
      <c r="F145" s="75">
        <v>42</v>
      </c>
      <c r="G145" s="74">
        <v>4.49197860962567E-2</v>
      </c>
      <c r="H145" s="75">
        <v>0</v>
      </c>
      <c r="I145" s="74">
        <v>0</v>
      </c>
      <c r="J145" s="75">
        <v>0</v>
      </c>
      <c r="K145" s="74">
        <v>0</v>
      </c>
      <c r="L145" s="75">
        <v>9</v>
      </c>
      <c r="M145" s="74">
        <v>9.6256684491978599E-3</v>
      </c>
      <c r="N145" s="75">
        <v>3</v>
      </c>
      <c r="O145" s="74">
        <v>3.20855614973262E-3</v>
      </c>
      <c r="P145" s="75">
        <v>0</v>
      </c>
      <c r="Q145" s="74">
        <v>0</v>
      </c>
      <c r="R145" s="75">
        <v>4</v>
      </c>
      <c r="S145" s="74">
        <v>4.2780748663101597E-3</v>
      </c>
    </row>
    <row r="146" spans="1:19" x14ac:dyDescent="0.25">
      <c r="A146" t="s">
        <v>2172</v>
      </c>
      <c r="B146" s="75">
        <v>2778700</v>
      </c>
      <c r="C146" s="75">
        <v>557</v>
      </c>
      <c r="D146" s="75">
        <v>42</v>
      </c>
      <c r="E146" s="74">
        <v>7.5403949730700207E-2</v>
      </c>
      <c r="F146" s="75">
        <v>25</v>
      </c>
      <c r="G146" s="74">
        <v>4.4883303411131101E-2</v>
      </c>
      <c r="H146" s="75">
        <v>0</v>
      </c>
      <c r="I146" s="74">
        <v>0</v>
      </c>
      <c r="J146" s="75">
        <v>0</v>
      </c>
      <c r="K146" s="74">
        <v>0</v>
      </c>
      <c r="L146" s="75">
        <v>5</v>
      </c>
      <c r="M146" s="74">
        <v>8.9766606822262104E-3</v>
      </c>
      <c r="N146" s="75">
        <v>8</v>
      </c>
      <c r="O146" s="74">
        <v>1.43626570915619E-2</v>
      </c>
      <c r="P146" s="75">
        <v>1</v>
      </c>
      <c r="Q146" s="74">
        <v>1.79533213644524E-3</v>
      </c>
      <c r="R146" s="75">
        <v>3</v>
      </c>
      <c r="S146" s="74">
        <v>5.3859964093357299E-3</v>
      </c>
    </row>
    <row r="147" spans="1:19" x14ac:dyDescent="0.25">
      <c r="A147" t="s">
        <v>2187</v>
      </c>
      <c r="B147" s="75">
        <v>908758</v>
      </c>
      <c r="C147" s="75">
        <v>758</v>
      </c>
      <c r="D147" s="75">
        <v>86</v>
      </c>
      <c r="E147" s="74">
        <v>0.113456464379947</v>
      </c>
      <c r="F147" s="75">
        <v>34</v>
      </c>
      <c r="G147" s="74">
        <v>4.4854881266490801E-2</v>
      </c>
      <c r="H147" s="75">
        <v>0</v>
      </c>
      <c r="I147" s="74">
        <v>0</v>
      </c>
      <c r="J147" s="75">
        <v>0</v>
      </c>
      <c r="K147" s="74">
        <v>0</v>
      </c>
      <c r="L147" s="75">
        <v>45</v>
      </c>
      <c r="M147" s="74">
        <v>5.9366754617414197E-2</v>
      </c>
      <c r="N147" s="75">
        <v>0</v>
      </c>
      <c r="O147" s="74">
        <v>0</v>
      </c>
      <c r="P147" s="75">
        <v>0</v>
      </c>
      <c r="Q147" s="74">
        <v>0</v>
      </c>
      <c r="R147" s="75">
        <v>7</v>
      </c>
      <c r="S147" s="74">
        <v>9.2348284960422199E-3</v>
      </c>
    </row>
    <row r="148" spans="1:19" x14ac:dyDescent="0.25">
      <c r="A148" t="s">
        <v>2378</v>
      </c>
      <c r="B148" s="75">
        <v>4101029</v>
      </c>
      <c r="C148" s="75">
        <v>426</v>
      </c>
      <c r="D148" s="75">
        <v>29</v>
      </c>
      <c r="E148" s="74">
        <v>6.8075117370892002E-2</v>
      </c>
      <c r="F148" s="75">
        <v>19</v>
      </c>
      <c r="G148" s="74">
        <v>4.46009389671361E-2</v>
      </c>
      <c r="H148" s="75">
        <v>0</v>
      </c>
      <c r="I148" s="74">
        <v>0</v>
      </c>
      <c r="J148" s="75">
        <v>0</v>
      </c>
      <c r="K148" s="74">
        <v>0</v>
      </c>
      <c r="L148" s="75">
        <v>3</v>
      </c>
      <c r="M148" s="74">
        <v>7.0422535211267599E-3</v>
      </c>
      <c r="N148" s="75">
        <v>3</v>
      </c>
      <c r="O148" s="74">
        <v>7.0422535211267599E-3</v>
      </c>
      <c r="P148" s="75">
        <v>2</v>
      </c>
      <c r="Q148" s="74">
        <v>4.6948356807511703E-3</v>
      </c>
      <c r="R148" s="75">
        <v>2</v>
      </c>
      <c r="S148" s="74">
        <v>4.6948356807511703E-3</v>
      </c>
    </row>
    <row r="149" spans="1:19" x14ac:dyDescent="0.25">
      <c r="A149" t="s">
        <v>2338</v>
      </c>
      <c r="B149" s="75">
        <v>3903478</v>
      </c>
      <c r="C149" s="75">
        <v>583</v>
      </c>
      <c r="D149" s="75">
        <v>34</v>
      </c>
      <c r="E149" s="74">
        <v>5.8319039451114899E-2</v>
      </c>
      <c r="F149" s="75">
        <v>26</v>
      </c>
      <c r="G149" s="74">
        <v>4.4596912521440803E-2</v>
      </c>
      <c r="H149" s="75">
        <v>0</v>
      </c>
      <c r="I149" s="74">
        <v>0</v>
      </c>
      <c r="J149" s="75">
        <v>0</v>
      </c>
      <c r="K149" s="74">
        <v>0</v>
      </c>
      <c r="L149" s="75">
        <v>3</v>
      </c>
      <c r="M149" s="74">
        <v>5.1457975986277903E-3</v>
      </c>
      <c r="N149" s="75">
        <v>0</v>
      </c>
      <c r="O149" s="74">
        <v>0</v>
      </c>
      <c r="P149" s="75">
        <v>3</v>
      </c>
      <c r="Q149" s="74">
        <v>5.1457975986277903E-3</v>
      </c>
      <c r="R149" s="75">
        <v>2</v>
      </c>
      <c r="S149" s="74">
        <v>3.43053173241852E-3</v>
      </c>
    </row>
    <row r="150" spans="1:19" x14ac:dyDescent="0.25">
      <c r="A150" t="s">
        <v>2222</v>
      </c>
      <c r="B150" s="75">
        <v>4101079</v>
      </c>
      <c r="C150" s="75">
        <v>405</v>
      </c>
      <c r="D150" s="75">
        <v>30</v>
      </c>
      <c r="E150" s="74">
        <v>7.4074074074074098E-2</v>
      </c>
      <c r="F150" s="75">
        <v>18</v>
      </c>
      <c r="G150" s="74">
        <v>4.4444444444444398E-2</v>
      </c>
      <c r="H150" s="75">
        <v>0</v>
      </c>
      <c r="I150" s="74">
        <v>0</v>
      </c>
      <c r="J150" s="75">
        <v>0</v>
      </c>
      <c r="K150" s="74">
        <v>0</v>
      </c>
      <c r="L150" s="75">
        <v>0</v>
      </c>
      <c r="M150" s="74">
        <v>0</v>
      </c>
      <c r="N150" s="75">
        <v>1</v>
      </c>
      <c r="O150" s="74">
        <v>2.4691358024691401E-3</v>
      </c>
      <c r="P150" s="75">
        <v>5</v>
      </c>
      <c r="Q150" s="74">
        <v>1.2345679012345699E-2</v>
      </c>
      <c r="R150" s="75">
        <v>6</v>
      </c>
      <c r="S150" s="74">
        <v>1.48148148148148E-2</v>
      </c>
    </row>
    <row r="151" spans="1:19" x14ac:dyDescent="0.25">
      <c r="A151" t="s">
        <v>2186</v>
      </c>
      <c r="B151" s="75">
        <v>1116045</v>
      </c>
      <c r="C151" s="75">
        <v>563</v>
      </c>
      <c r="D151" s="75">
        <v>43</v>
      </c>
      <c r="E151" s="74">
        <v>7.6376554174067496E-2</v>
      </c>
      <c r="F151" s="75">
        <v>25</v>
      </c>
      <c r="G151" s="74">
        <v>4.4404973357016E-2</v>
      </c>
      <c r="H151" s="75">
        <v>0</v>
      </c>
      <c r="I151" s="74">
        <v>0</v>
      </c>
      <c r="J151" s="75">
        <v>0</v>
      </c>
      <c r="K151" s="74">
        <v>0</v>
      </c>
      <c r="L151" s="75">
        <v>8</v>
      </c>
      <c r="M151" s="74">
        <v>1.42095914742451E-2</v>
      </c>
      <c r="N151" s="75">
        <v>6</v>
      </c>
      <c r="O151" s="74">
        <v>1.0657193605683801E-2</v>
      </c>
      <c r="P151" s="75">
        <v>0</v>
      </c>
      <c r="Q151" s="74">
        <v>0</v>
      </c>
      <c r="R151" s="75">
        <v>4</v>
      </c>
      <c r="S151" s="74">
        <v>7.1047957371225597E-3</v>
      </c>
    </row>
    <row r="152" spans="1:19" x14ac:dyDescent="0.25">
      <c r="A152" t="s">
        <v>2151</v>
      </c>
      <c r="B152" s="75">
        <v>518512</v>
      </c>
      <c r="C152" s="75">
        <v>294</v>
      </c>
      <c r="D152" s="75">
        <v>28</v>
      </c>
      <c r="E152" s="74">
        <v>9.5238095238095205E-2</v>
      </c>
      <c r="F152" s="75">
        <v>13</v>
      </c>
      <c r="G152" s="74">
        <v>4.4217687074829898E-2</v>
      </c>
      <c r="H152" s="75">
        <v>0</v>
      </c>
      <c r="I152" s="74">
        <v>0</v>
      </c>
      <c r="J152" s="75">
        <v>0</v>
      </c>
      <c r="K152" s="74">
        <v>0</v>
      </c>
      <c r="L152" s="75">
        <v>8</v>
      </c>
      <c r="M152" s="74">
        <v>2.7210884353741499E-2</v>
      </c>
      <c r="N152" s="75">
        <v>3</v>
      </c>
      <c r="O152" s="74">
        <v>1.02040816326531E-2</v>
      </c>
      <c r="P152" s="75">
        <v>1</v>
      </c>
      <c r="Q152" s="74">
        <v>3.40136054421769E-3</v>
      </c>
      <c r="R152" s="75">
        <v>3</v>
      </c>
      <c r="S152" s="74">
        <v>1.02040816326531E-2</v>
      </c>
    </row>
    <row r="153" spans="1:19" x14ac:dyDescent="0.25">
      <c r="A153" t="s">
        <v>2250</v>
      </c>
      <c r="B153" s="75">
        <v>2338314</v>
      </c>
      <c r="C153" s="75">
        <v>543</v>
      </c>
      <c r="D153" s="75">
        <v>79</v>
      </c>
      <c r="E153" s="74">
        <v>0.14548802946593001</v>
      </c>
      <c r="F153" s="75">
        <v>24</v>
      </c>
      <c r="G153" s="74">
        <v>4.4198895027624301E-2</v>
      </c>
      <c r="H153" s="75">
        <v>1</v>
      </c>
      <c r="I153" s="74">
        <v>1.8416206261510099E-3</v>
      </c>
      <c r="J153" s="75">
        <v>0</v>
      </c>
      <c r="K153" s="74">
        <v>0</v>
      </c>
      <c r="L153" s="75">
        <v>28</v>
      </c>
      <c r="M153" s="74">
        <v>5.1565377532228403E-2</v>
      </c>
      <c r="N153" s="75">
        <v>9</v>
      </c>
      <c r="O153" s="74">
        <v>1.6574585635359101E-2</v>
      </c>
      <c r="P153" s="75">
        <v>3</v>
      </c>
      <c r="Q153" s="74">
        <v>5.5248618784530402E-3</v>
      </c>
      <c r="R153" s="75">
        <v>14</v>
      </c>
      <c r="S153" s="74">
        <v>2.5782688766114201E-2</v>
      </c>
    </row>
    <row r="154" spans="1:19" x14ac:dyDescent="0.25">
      <c r="A154" t="s">
        <v>2508</v>
      </c>
      <c r="B154" s="75">
        <v>2701834</v>
      </c>
      <c r="C154" s="75">
        <v>476</v>
      </c>
      <c r="D154" s="75">
        <v>34</v>
      </c>
      <c r="E154" s="74">
        <v>7.1428571428571397E-2</v>
      </c>
      <c r="F154" s="75">
        <v>21</v>
      </c>
      <c r="G154" s="74">
        <v>4.4117647058823498E-2</v>
      </c>
      <c r="H154" s="75">
        <v>0</v>
      </c>
      <c r="I154" s="74">
        <v>0</v>
      </c>
      <c r="J154" s="75">
        <v>0</v>
      </c>
      <c r="K154" s="74">
        <v>0</v>
      </c>
      <c r="L154" s="75">
        <v>13</v>
      </c>
      <c r="M154" s="74">
        <v>2.7310924369747899E-2</v>
      </c>
      <c r="N154" s="75">
        <v>0</v>
      </c>
      <c r="O154" s="74">
        <v>0</v>
      </c>
      <c r="P154" s="75">
        <v>0</v>
      </c>
      <c r="Q154" s="74">
        <v>0</v>
      </c>
      <c r="R154" s="75">
        <v>0</v>
      </c>
      <c r="S154" s="74">
        <v>0</v>
      </c>
    </row>
    <row r="155" spans="1:19" x14ac:dyDescent="0.25">
      <c r="A155" t="s">
        <v>2166</v>
      </c>
      <c r="B155" s="75">
        <v>1625618</v>
      </c>
      <c r="C155" s="75">
        <v>575</v>
      </c>
      <c r="D155" s="75">
        <v>35</v>
      </c>
      <c r="E155" s="74">
        <v>6.08695652173913E-2</v>
      </c>
      <c r="F155" s="75">
        <v>25</v>
      </c>
      <c r="G155" s="74">
        <v>4.3478260869565202E-2</v>
      </c>
      <c r="H155" s="75">
        <v>0</v>
      </c>
      <c r="I155" s="74">
        <v>0</v>
      </c>
      <c r="J155" s="75">
        <v>0</v>
      </c>
      <c r="K155" s="74">
        <v>0</v>
      </c>
      <c r="L155" s="75">
        <v>4</v>
      </c>
      <c r="M155" s="74">
        <v>6.9565217391304402E-3</v>
      </c>
      <c r="N155" s="75">
        <v>2</v>
      </c>
      <c r="O155" s="74">
        <v>3.4782608695652201E-3</v>
      </c>
      <c r="P155" s="75">
        <v>1</v>
      </c>
      <c r="Q155" s="74">
        <v>1.7391304347826101E-3</v>
      </c>
      <c r="R155" s="75">
        <v>3</v>
      </c>
      <c r="S155" s="74">
        <v>5.21739130434783E-3</v>
      </c>
    </row>
    <row r="156" spans="1:19" x14ac:dyDescent="0.25">
      <c r="A156" t="s">
        <v>2231</v>
      </c>
      <c r="B156" s="75">
        <v>3138471</v>
      </c>
      <c r="C156" s="75">
        <v>462</v>
      </c>
      <c r="D156" s="75">
        <v>32</v>
      </c>
      <c r="E156" s="74">
        <v>6.9264069264069306E-2</v>
      </c>
      <c r="F156" s="75">
        <v>20</v>
      </c>
      <c r="G156" s="74">
        <v>4.3290043290043302E-2</v>
      </c>
      <c r="H156" s="75">
        <v>0</v>
      </c>
      <c r="I156" s="74">
        <v>0</v>
      </c>
      <c r="J156" s="75">
        <v>0</v>
      </c>
      <c r="K156" s="74">
        <v>0</v>
      </c>
      <c r="L156" s="75">
        <v>5</v>
      </c>
      <c r="M156" s="74">
        <v>1.08225108225108E-2</v>
      </c>
      <c r="N156" s="75">
        <v>6</v>
      </c>
      <c r="O156" s="74">
        <v>1.2987012987013E-2</v>
      </c>
      <c r="P156" s="75">
        <v>1</v>
      </c>
      <c r="Q156" s="74">
        <v>2.1645021645021602E-3</v>
      </c>
      <c r="R156" s="75">
        <v>0</v>
      </c>
      <c r="S156" s="74">
        <v>0</v>
      </c>
    </row>
    <row r="157" spans="1:19" x14ac:dyDescent="0.25">
      <c r="A157" t="s">
        <v>2562</v>
      </c>
      <c r="B157" s="75">
        <v>1285232</v>
      </c>
      <c r="C157" s="75">
        <v>370</v>
      </c>
      <c r="D157" s="75">
        <v>21</v>
      </c>
      <c r="E157" s="74">
        <v>5.6756756756756802E-2</v>
      </c>
      <c r="F157" s="75">
        <v>16</v>
      </c>
      <c r="G157" s="74">
        <v>4.3243243243243197E-2</v>
      </c>
      <c r="H157" s="75">
        <v>0</v>
      </c>
      <c r="I157" s="74">
        <v>0</v>
      </c>
      <c r="J157" s="75">
        <v>0</v>
      </c>
      <c r="K157" s="74">
        <v>0</v>
      </c>
      <c r="L157" s="75">
        <v>1</v>
      </c>
      <c r="M157" s="74">
        <v>2.7027027027026998E-3</v>
      </c>
      <c r="N157" s="75">
        <v>3</v>
      </c>
      <c r="O157" s="74">
        <v>8.1081081081081103E-3</v>
      </c>
      <c r="P157" s="75">
        <v>0</v>
      </c>
      <c r="Q157" s="74">
        <v>0</v>
      </c>
      <c r="R157" s="75">
        <v>1</v>
      </c>
      <c r="S157" s="74">
        <v>2.7027027027026998E-3</v>
      </c>
    </row>
    <row r="158" spans="1:19" x14ac:dyDescent="0.25">
      <c r="A158" t="s">
        <v>2440</v>
      </c>
      <c r="B158" s="75">
        <v>815166</v>
      </c>
      <c r="C158" s="75">
        <v>651</v>
      </c>
      <c r="D158" s="75">
        <v>87</v>
      </c>
      <c r="E158" s="74">
        <v>0.13364055299539199</v>
      </c>
      <c r="F158" s="75">
        <v>28</v>
      </c>
      <c r="G158" s="74">
        <v>4.3010752688171998E-2</v>
      </c>
      <c r="H158" s="75">
        <v>37</v>
      </c>
      <c r="I158" s="74">
        <v>5.6835637480798798E-2</v>
      </c>
      <c r="J158" s="75">
        <v>0</v>
      </c>
      <c r="K158" s="74">
        <v>0</v>
      </c>
      <c r="L158" s="75">
        <v>5</v>
      </c>
      <c r="M158" s="74">
        <v>7.6804915514592899E-3</v>
      </c>
      <c r="N158" s="75">
        <v>4</v>
      </c>
      <c r="O158" s="74">
        <v>6.1443932411674304E-3</v>
      </c>
      <c r="P158" s="75">
        <v>0</v>
      </c>
      <c r="Q158" s="74">
        <v>0</v>
      </c>
      <c r="R158" s="75">
        <v>13</v>
      </c>
      <c r="S158" s="74">
        <v>1.99692780337942E-2</v>
      </c>
    </row>
    <row r="159" spans="1:19" x14ac:dyDescent="0.25">
      <c r="A159" t="s">
        <v>2324</v>
      </c>
      <c r="B159" s="75">
        <v>908781</v>
      </c>
      <c r="C159" s="75">
        <v>560</v>
      </c>
      <c r="D159" s="75">
        <v>78</v>
      </c>
      <c r="E159" s="74">
        <v>0.13928571428571401</v>
      </c>
      <c r="F159" s="75">
        <v>24</v>
      </c>
      <c r="G159" s="74">
        <v>4.2857142857142899E-2</v>
      </c>
      <c r="H159" s="75">
        <v>0</v>
      </c>
      <c r="I159" s="74">
        <v>0</v>
      </c>
      <c r="J159" s="75">
        <v>0</v>
      </c>
      <c r="K159" s="74">
        <v>0</v>
      </c>
      <c r="L159" s="75">
        <v>51</v>
      </c>
      <c r="M159" s="74">
        <v>9.1071428571428595E-2</v>
      </c>
      <c r="N159" s="75">
        <v>1</v>
      </c>
      <c r="O159" s="74">
        <v>1.78571428571429E-3</v>
      </c>
      <c r="P159" s="75">
        <v>1</v>
      </c>
      <c r="Q159" s="74">
        <v>1.78571428571429E-3</v>
      </c>
      <c r="R159" s="75">
        <v>1</v>
      </c>
      <c r="S159" s="74">
        <v>1.78571428571429E-3</v>
      </c>
    </row>
    <row r="160" spans="1:19" x14ac:dyDescent="0.25">
      <c r="A160" t="s">
        <v>2428</v>
      </c>
      <c r="B160" s="75">
        <v>2832096</v>
      </c>
      <c r="C160" s="75">
        <v>490</v>
      </c>
      <c r="D160" s="75">
        <v>22</v>
      </c>
      <c r="E160" s="74">
        <v>4.4897959183673501E-2</v>
      </c>
      <c r="F160" s="75">
        <v>21</v>
      </c>
      <c r="G160" s="74">
        <v>4.2857142857142899E-2</v>
      </c>
      <c r="H160" s="75">
        <v>0</v>
      </c>
      <c r="I160" s="74">
        <v>0</v>
      </c>
      <c r="J160" s="75">
        <v>0</v>
      </c>
      <c r="K160" s="74">
        <v>0</v>
      </c>
      <c r="L160" s="75">
        <v>1</v>
      </c>
      <c r="M160" s="74">
        <v>2.0408163265306098E-3</v>
      </c>
      <c r="N160" s="75">
        <v>0</v>
      </c>
      <c r="O160" s="74">
        <v>0</v>
      </c>
      <c r="P160" s="75">
        <v>0</v>
      </c>
      <c r="Q160" s="74">
        <v>0</v>
      </c>
      <c r="R160" s="75">
        <v>0</v>
      </c>
      <c r="S160" s="74">
        <v>0</v>
      </c>
    </row>
    <row r="161" spans="1:19" x14ac:dyDescent="0.25">
      <c r="A161" t="s">
        <v>2333</v>
      </c>
      <c r="B161" s="75">
        <v>969915</v>
      </c>
      <c r="C161" s="75">
        <v>257</v>
      </c>
      <c r="D161" s="75">
        <v>22</v>
      </c>
      <c r="E161" s="74">
        <v>8.56031128404669E-2</v>
      </c>
      <c r="F161" s="75">
        <v>11</v>
      </c>
      <c r="G161" s="74">
        <v>4.2801556420233498E-2</v>
      </c>
      <c r="H161" s="75">
        <v>0</v>
      </c>
      <c r="I161" s="74">
        <v>0</v>
      </c>
      <c r="J161" s="75">
        <v>0</v>
      </c>
      <c r="K161" s="74">
        <v>0</v>
      </c>
      <c r="L161" s="75">
        <v>6</v>
      </c>
      <c r="M161" s="74">
        <v>2.3346303501945501E-2</v>
      </c>
      <c r="N161" s="75">
        <v>2</v>
      </c>
      <c r="O161" s="74">
        <v>7.7821011673151804E-3</v>
      </c>
      <c r="P161" s="75">
        <v>1</v>
      </c>
      <c r="Q161" s="74">
        <v>3.8910505836575902E-3</v>
      </c>
      <c r="R161" s="75">
        <v>2</v>
      </c>
      <c r="S161" s="74">
        <v>7.7821011673151804E-3</v>
      </c>
    </row>
    <row r="162" spans="1:19" x14ac:dyDescent="0.25">
      <c r="A162" t="s">
        <v>2439</v>
      </c>
      <c r="B162" s="75">
        <v>2715891</v>
      </c>
      <c r="C162" s="75">
        <v>748</v>
      </c>
      <c r="D162" s="75">
        <v>82</v>
      </c>
      <c r="E162" s="74">
        <v>0.10962566844919799</v>
      </c>
      <c r="F162" s="75">
        <v>32</v>
      </c>
      <c r="G162" s="74">
        <v>4.2780748663101602E-2</v>
      </c>
      <c r="H162" s="75">
        <v>0</v>
      </c>
      <c r="I162" s="74">
        <v>0</v>
      </c>
      <c r="J162" s="75">
        <v>0</v>
      </c>
      <c r="K162" s="74">
        <v>0</v>
      </c>
      <c r="L162" s="75">
        <v>21</v>
      </c>
      <c r="M162" s="74">
        <v>2.8074866310160401E-2</v>
      </c>
      <c r="N162" s="75">
        <v>1</v>
      </c>
      <c r="O162" s="74">
        <v>1.33689839572193E-3</v>
      </c>
      <c r="P162" s="75">
        <v>10</v>
      </c>
      <c r="Q162" s="74">
        <v>1.33689839572193E-2</v>
      </c>
      <c r="R162" s="75">
        <v>18</v>
      </c>
      <c r="S162" s="74">
        <v>2.40641711229947E-2</v>
      </c>
    </row>
    <row r="163" spans="1:19" x14ac:dyDescent="0.25">
      <c r="A163" t="s">
        <v>2165</v>
      </c>
      <c r="B163" s="75">
        <v>1278066</v>
      </c>
      <c r="C163" s="75">
        <v>655</v>
      </c>
      <c r="D163" s="75">
        <v>67</v>
      </c>
      <c r="E163" s="74">
        <v>0.102290076335878</v>
      </c>
      <c r="F163" s="75">
        <v>28</v>
      </c>
      <c r="G163" s="74">
        <v>4.2748091603053401E-2</v>
      </c>
      <c r="H163" s="75">
        <v>0</v>
      </c>
      <c r="I163" s="74">
        <v>0</v>
      </c>
      <c r="J163" s="75">
        <v>0</v>
      </c>
      <c r="K163" s="74">
        <v>0</v>
      </c>
      <c r="L163" s="75">
        <v>32</v>
      </c>
      <c r="M163" s="74">
        <v>4.8854961832061103E-2</v>
      </c>
      <c r="N163" s="75">
        <v>1</v>
      </c>
      <c r="O163" s="74">
        <v>1.5267175572519099E-3</v>
      </c>
      <c r="P163" s="75">
        <v>3</v>
      </c>
      <c r="Q163" s="74">
        <v>4.5801526717557297E-3</v>
      </c>
      <c r="R163" s="75">
        <v>3</v>
      </c>
      <c r="S163" s="74">
        <v>4.5801526717557297E-3</v>
      </c>
    </row>
    <row r="164" spans="1:19" x14ac:dyDescent="0.25">
      <c r="A164" t="s">
        <v>2376</v>
      </c>
      <c r="B164" s="75">
        <v>3525914</v>
      </c>
      <c r="C164" s="75">
        <v>422</v>
      </c>
      <c r="D164" s="75">
        <v>33</v>
      </c>
      <c r="E164" s="74">
        <v>7.8199052132701397E-2</v>
      </c>
      <c r="F164" s="75">
        <v>18</v>
      </c>
      <c r="G164" s="74">
        <v>4.2654028436019002E-2</v>
      </c>
      <c r="H164" s="75">
        <v>1</v>
      </c>
      <c r="I164" s="74">
        <v>2.3696682464455E-3</v>
      </c>
      <c r="J164" s="75">
        <v>0</v>
      </c>
      <c r="K164" s="74">
        <v>0</v>
      </c>
      <c r="L164" s="75">
        <v>2</v>
      </c>
      <c r="M164" s="74">
        <v>4.739336492891E-3</v>
      </c>
      <c r="N164" s="75">
        <v>4</v>
      </c>
      <c r="O164" s="74">
        <v>9.4786729857819895E-3</v>
      </c>
      <c r="P164" s="75">
        <v>5</v>
      </c>
      <c r="Q164" s="74">
        <v>1.1848341232227499E-2</v>
      </c>
      <c r="R164" s="75">
        <v>3</v>
      </c>
      <c r="S164" s="74">
        <v>7.10900473933649E-3</v>
      </c>
    </row>
    <row r="165" spans="1:19" x14ac:dyDescent="0.25">
      <c r="A165" t="s">
        <v>2167</v>
      </c>
      <c r="B165" s="75">
        <v>2154237</v>
      </c>
      <c r="C165" s="75">
        <v>446</v>
      </c>
      <c r="D165" s="75">
        <v>32</v>
      </c>
      <c r="E165" s="74">
        <v>7.1748878923766801E-2</v>
      </c>
      <c r="F165" s="75">
        <v>19</v>
      </c>
      <c r="G165" s="74">
        <v>4.2600896860986497E-2</v>
      </c>
      <c r="H165" s="75">
        <v>0</v>
      </c>
      <c r="I165" s="74">
        <v>0</v>
      </c>
      <c r="J165" s="75">
        <v>0</v>
      </c>
      <c r="K165" s="74">
        <v>0</v>
      </c>
      <c r="L165" s="75">
        <v>12</v>
      </c>
      <c r="M165" s="74">
        <v>2.6905829596412599E-2</v>
      </c>
      <c r="N165" s="75">
        <v>1</v>
      </c>
      <c r="O165" s="74">
        <v>2.2421524663677099E-3</v>
      </c>
      <c r="P165" s="75">
        <v>0</v>
      </c>
      <c r="Q165" s="74">
        <v>0</v>
      </c>
      <c r="R165" s="75">
        <v>0</v>
      </c>
      <c r="S165" s="74">
        <v>0</v>
      </c>
    </row>
    <row r="166" spans="1:19" x14ac:dyDescent="0.25">
      <c r="A166" t="s">
        <v>2467</v>
      </c>
      <c r="B166" s="75">
        <v>1590752</v>
      </c>
      <c r="C166" s="75">
        <v>893</v>
      </c>
      <c r="D166" s="75">
        <v>61</v>
      </c>
      <c r="E166" s="74">
        <v>6.83090705487122E-2</v>
      </c>
      <c r="F166" s="75">
        <v>38</v>
      </c>
      <c r="G166" s="74">
        <v>4.2553191489361701E-2</v>
      </c>
      <c r="H166" s="75">
        <v>0</v>
      </c>
      <c r="I166" s="74">
        <v>0</v>
      </c>
      <c r="J166" s="75">
        <v>0</v>
      </c>
      <c r="K166" s="74">
        <v>0</v>
      </c>
      <c r="L166" s="75">
        <v>2</v>
      </c>
      <c r="M166" s="74">
        <v>2.2396416573348299E-3</v>
      </c>
      <c r="N166" s="75">
        <v>15</v>
      </c>
      <c r="O166" s="74">
        <v>1.6797312430011199E-2</v>
      </c>
      <c r="P166" s="75">
        <v>0</v>
      </c>
      <c r="Q166" s="74">
        <v>0</v>
      </c>
      <c r="R166" s="75">
        <v>6</v>
      </c>
      <c r="S166" s="74">
        <v>6.7189249720044798E-3</v>
      </c>
    </row>
    <row r="167" spans="1:19" x14ac:dyDescent="0.25">
      <c r="A167" t="s">
        <v>2288</v>
      </c>
      <c r="B167" s="75">
        <v>4490948</v>
      </c>
      <c r="C167" s="75">
        <v>471</v>
      </c>
      <c r="D167" s="75">
        <v>44</v>
      </c>
      <c r="E167" s="74">
        <v>9.34182590233546E-2</v>
      </c>
      <c r="F167" s="75">
        <v>20</v>
      </c>
      <c r="G167" s="74">
        <v>4.2462845010615702E-2</v>
      </c>
      <c r="H167" s="75">
        <v>0</v>
      </c>
      <c r="I167" s="74">
        <v>0</v>
      </c>
      <c r="J167" s="75">
        <v>0</v>
      </c>
      <c r="K167" s="74">
        <v>0</v>
      </c>
      <c r="L167" s="75">
        <v>5</v>
      </c>
      <c r="M167" s="74">
        <v>1.0615711252653899E-2</v>
      </c>
      <c r="N167" s="75">
        <v>6</v>
      </c>
      <c r="O167" s="74">
        <v>1.27388535031847E-2</v>
      </c>
      <c r="P167" s="75">
        <v>12</v>
      </c>
      <c r="Q167" s="74">
        <v>2.54777070063694E-2</v>
      </c>
      <c r="R167" s="75">
        <v>1</v>
      </c>
      <c r="S167" s="74">
        <v>2.1231422505307899E-3</v>
      </c>
    </row>
    <row r="168" spans="1:19" x14ac:dyDescent="0.25">
      <c r="A168" t="s">
        <v>2354</v>
      </c>
      <c r="B168" s="75">
        <v>4035893</v>
      </c>
      <c r="C168" s="75">
        <v>427</v>
      </c>
      <c r="D168" s="75">
        <v>31</v>
      </c>
      <c r="E168" s="74">
        <v>7.2599531615925098E-2</v>
      </c>
      <c r="F168" s="75">
        <v>18</v>
      </c>
      <c r="G168" s="74">
        <v>4.2154566744730698E-2</v>
      </c>
      <c r="H168" s="75">
        <v>0</v>
      </c>
      <c r="I168" s="74">
        <v>0</v>
      </c>
      <c r="J168" s="75">
        <v>0</v>
      </c>
      <c r="K168" s="74">
        <v>0</v>
      </c>
      <c r="L168" s="75">
        <v>5</v>
      </c>
      <c r="M168" s="74">
        <v>1.1709601873536301E-2</v>
      </c>
      <c r="N168" s="75">
        <v>2</v>
      </c>
      <c r="O168" s="74">
        <v>4.6838407494145199E-3</v>
      </c>
      <c r="P168" s="75">
        <v>1</v>
      </c>
      <c r="Q168" s="74">
        <v>2.34192037470726E-3</v>
      </c>
      <c r="R168" s="75">
        <v>5</v>
      </c>
      <c r="S168" s="74">
        <v>1.1709601873536301E-2</v>
      </c>
    </row>
    <row r="169" spans="1:19" x14ac:dyDescent="0.25">
      <c r="A169" t="s">
        <v>2499</v>
      </c>
      <c r="B169" s="75">
        <v>2811282</v>
      </c>
      <c r="C169" s="75">
        <v>380</v>
      </c>
      <c r="D169" s="75">
        <v>22</v>
      </c>
      <c r="E169" s="74">
        <v>5.7894736842105297E-2</v>
      </c>
      <c r="F169" s="75">
        <v>16</v>
      </c>
      <c r="G169" s="74">
        <v>4.2105263157894701E-2</v>
      </c>
      <c r="H169" s="75">
        <v>0</v>
      </c>
      <c r="I169" s="74">
        <v>0</v>
      </c>
      <c r="J169" s="75">
        <v>0</v>
      </c>
      <c r="K169" s="74">
        <v>0</v>
      </c>
      <c r="L169" s="75">
        <v>6</v>
      </c>
      <c r="M169" s="74">
        <v>1.5789473684210499E-2</v>
      </c>
      <c r="N169" s="75">
        <v>0</v>
      </c>
      <c r="O169" s="74">
        <v>0</v>
      </c>
      <c r="P169" s="75">
        <v>0</v>
      </c>
      <c r="Q169" s="74">
        <v>0</v>
      </c>
      <c r="R169" s="75">
        <v>0</v>
      </c>
      <c r="S169" s="74">
        <v>0</v>
      </c>
    </row>
    <row r="170" spans="1:19" x14ac:dyDescent="0.25">
      <c r="A170" t="s">
        <v>2295</v>
      </c>
      <c r="B170" s="75">
        <v>3488852</v>
      </c>
      <c r="C170" s="75">
        <v>503</v>
      </c>
      <c r="D170" s="75">
        <v>45</v>
      </c>
      <c r="E170" s="74">
        <v>8.9463220675944297E-2</v>
      </c>
      <c r="F170" s="75">
        <v>21</v>
      </c>
      <c r="G170" s="74">
        <v>4.1749502982107403E-2</v>
      </c>
      <c r="H170" s="75">
        <v>0</v>
      </c>
      <c r="I170" s="74">
        <v>0</v>
      </c>
      <c r="J170" s="75">
        <v>0</v>
      </c>
      <c r="K170" s="74">
        <v>0</v>
      </c>
      <c r="L170" s="75">
        <v>6</v>
      </c>
      <c r="M170" s="74">
        <v>1.1928429423459201E-2</v>
      </c>
      <c r="N170" s="75">
        <v>4</v>
      </c>
      <c r="O170" s="74">
        <v>7.9522862823061605E-3</v>
      </c>
      <c r="P170" s="75">
        <v>6</v>
      </c>
      <c r="Q170" s="74">
        <v>1.1928429423459201E-2</v>
      </c>
      <c r="R170" s="75">
        <v>8</v>
      </c>
      <c r="S170" s="74">
        <v>1.59045725646123E-2</v>
      </c>
    </row>
    <row r="171" spans="1:19" x14ac:dyDescent="0.25">
      <c r="A171" t="s">
        <v>2357</v>
      </c>
      <c r="B171" s="75">
        <v>2802546</v>
      </c>
      <c r="C171" s="75">
        <v>288</v>
      </c>
      <c r="D171" s="75">
        <v>19</v>
      </c>
      <c r="E171" s="74">
        <v>6.5972222222222196E-2</v>
      </c>
      <c r="F171" s="75">
        <v>12</v>
      </c>
      <c r="G171" s="74">
        <v>4.1666666666666699E-2</v>
      </c>
      <c r="H171" s="75">
        <v>0</v>
      </c>
      <c r="I171" s="74">
        <v>0</v>
      </c>
      <c r="J171" s="75">
        <v>0</v>
      </c>
      <c r="K171" s="74">
        <v>0</v>
      </c>
      <c r="L171" s="75">
        <v>3</v>
      </c>
      <c r="M171" s="74">
        <v>1.0416666666666701E-2</v>
      </c>
      <c r="N171" s="75">
        <v>1</v>
      </c>
      <c r="O171" s="74">
        <v>3.4722222222222199E-3</v>
      </c>
      <c r="P171" s="75">
        <v>2</v>
      </c>
      <c r="Q171" s="74">
        <v>6.9444444444444397E-3</v>
      </c>
      <c r="R171" s="75">
        <v>1</v>
      </c>
      <c r="S171" s="74">
        <v>3.4722222222222199E-3</v>
      </c>
    </row>
    <row r="172" spans="1:19" x14ac:dyDescent="0.25">
      <c r="A172" t="s">
        <v>2308</v>
      </c>
      <c r="B172" s="75">
        <v>4035912</v>
      </c>
      <c r="C172" s="75">
        <v>530</v>
      </c>
      <c r="D172" s="75">
        <v>56</v>
      </c>
      <c r="E172" s="74">
        <v>0.105660377358491</v>
      </c>
      <c r="F172" s="75">
        <v>22</v>
      </c>
      <c r="G172" s="74">
        <v>4.15094339622641E-2</v>
      </c>
      <c r="H172" s="75">
        <v>0</v>
      </c>
      <c r="I172" s="74">
        <v>0</v>
      </c>
      <c r="J172" s="75">
        <v>0</v>
      </c>
      <c r="K172" s="74">
        <v>0</v>
      </c>
      <c r="L172" s="75">
        <v>26</v>
      </c>
      <c r="M172" s="74">
        <v>4.9056603773584902E-2</v>
      </c>
      <c r="N172" s="75">
        <v>4</v>
      </c>
      <c r="O172" s="74">
        <v>7.5471698113207496E-3</v>
      </c>
      <c r="P172" s="75">
        <v>3</v>
      </c>
      <c r="Q172" s="74">
        <v>5.66037735849057E-3</v>
      </c>
      <c r="R172" s="75">
        <v>1</v>
      </c>
      <c r="S172" s="74">
        <v>1.88679245283019E-3</v>
      </c>
    </row>
    <row r="173" spans="1:19" x14ac:dyDescent="0.25">
      <c r="A173" t="s">
        <v>2280</v>
      </c>
      <c r="B173" s="75">
        <v>3903611</v>
      </c>
      <c r="C173" s="75">
        <v>703</v>
      </c>
      <c r="D173" s="75">
        <v>39</v>
      </c>
      <c r="E173" s="74">
        <v>5.5476529160739703E-2</v>
      </c>
      <c r="F173" s="75">
        <v>29</v>
      </c>
      <c r="G173" s="74">
        <v>4.1251778093883397E-2</v>
      </c>
      <c r="H173" s="75">
        <v>0</v>
      </c>
      <c r="I173" s="74">
        <v>0</v>
      </c>
      <c r="J173" s="75">
        <v>0</v>
      </c>
      <c r="K173" s="74">
        <v>0</v>
      </c>
      <c r="L173" s="75">
        <v>1</v>
      </c>
      <c r="M173" s="74">
        <v>1.42247510668563E-3</v>
      </c>
      <c r="N173" s="75">
        <v>3</v>
      </c>
      <c r="O173" s="74">
        <v>4.2674253200569003E-3</v>
      </c>
      <c r="P173" s="75">
        <v>0</v>
      </c>
      <c r="Q173" s="74">
        <v>0</v>
      </c>
      <c r="R173" s="75">
        <v>6</v>
      </c>
      <c r="S173" s="74">
        <v>8.5348506401138006E-3</v>
      </c>
    </row>
    <row r="174" spans="1:19" x14ac:dyDescent="0.25">
      <c r="A174" t="s">
        <v>2382</v>
      </c>
      <c r="B174" s="75">
        <v>3888246</v>
      </c>
      <c r="C174" s="75">
        <v>874</v>
      </c>
      <c r="D174" s="75">
        <v>85</v>
      </c>
      <c r="E174" s="74">
        <v>9.7254004576659003E-2</v>
      </c>
      <c r="F174" s="75">
        <v>36</v>
      </c>
      <c r="G174" s="74">
        <v>4.1189931350114402E-2</v>
      </c>
      <c r="H174" s="75">
        <v>0</v>
      </c>
      <c r="I174" s="74">
        <v>0</v>
      </c>
      <c r="J174" s="75">
        <v>0</v>
      </c>
      <c r="K174" s="74">
        <v>0</v>
      </c>
      <c r="L174" s="75">
        <v>32</v>
      </c>
      <c r="M174" s="74">
        <v>3.6613272311212801E-2</v>
      </c>
      <c r="N174" s="75">
        <v>7</v>
      </c>
      <c r="O174" s="74">
        <v>8.0091533180778E-3</v>
      </c>
      <c r="P174" s="75">
        <v>2</v>
      </c>
      <c r="Q174" s="74">
        <v>2.2883295194508001E-3</v>
      </c>
      <c r="R174" s="75">
        <v>8</v>
      </c>
      <c r="S174" s="74">
        <v>9.1533180778032002E-3</v>
      </c>
    </row>
    <row r="175" spans="1:19" x14ac:dyDescent="0.25">
      <c r="A175" t="s">
        <v>2210</v>
      </c>
      <c r="B175" s="75">
        <v>2043580</v>
      </c>
      <c r="C175" s="75">
        <v>317</v>
      </c>
      <c r="D175" s="75">
        <v>33</v>
      </c>
      <c r="E175" s="74">
        <v>0.10410094637224</v>
      </c>
      <c r="F175" s="75">
        <v>13</v>
      </c>
      <c r="G175" s="74">
        <v>4.1009463722397499E-2</v>
      </c>
      <c r="H175" s="75">
        <v>0</v>
      </c>
      <c r="I175" s="74">
        <v>0</v>
      </c>
      <c r="J175" s="75">
        <v>0</v>
      </c>
      <c r="K175" s="74">
        <v>0</v>
      </c>
      <c r="L175" s="75">
        <v>5</v>
      </c>
      <c r="M175" s="74">
        <v>1.5772870662460602E-2</v>
      </c>
      <c r="N175" s="75">
        <v>6</v>
      </c>
      <c r="O175" s="74">
        <v>1.8927444794952699E-2</v>
      </c>
      <c r="P175" s="75">
        <v>5</v>
      </c>
      <c r="Q175" s="74">
        <v>1.5772870662460602E-2</v>
      </c>
      <c r="R175" s="75">
        <v>4</v>
      </c>
      <c r="S175" s="74">
        <v>1.2618296529968501E-2</v>
      </c>
    </row>
    <row r="176" spans="1:19" x14ac:dyDescent="0.25">
      <c r="A176" t="s">
        <v>2407</v>
      </c>
      <c r="B176" s="75">
        <v>2803778</v>
      </c>
      <c r="C176" s="75">
        <v>515</v>
      </c>
      <c r="D176" s="75">
        <v>53</v>
      </c>
      <c r="E176" s="74">
        <v>0.10291262135922299</v>
      </c>
      <c r="F176" s="75">
        <v>21</v>
      </c>
      <c r="G176" s="74">
        <v>4.0776699029126201E-2</v>
      </c>
      <c r="H176" s="75">
        <v>0</v>
      </c>
      <c r="I176" s="74">
        <v>0</v>
      </c>
      <c r="J176" s="75">
        <v>0</v>
      </c>
      <c r="K176" s="74">
        <v>0</v>
      </c>
      <c r="L176" s="75">
        <v>3</v>
      </c>
      <c r="M176" s="74">
        <v>5.8252427184466004E-3</v>
      </c>
      <c r="N176" s="75">
        <v>0</v>
      </c>
      <c r="O176" s="74">
        <v>0</v>
      </c>
      <c r="P176" s="75">
        <v>27</v>
      </c>
      <c r="Q176" s="74">
        <v>5.2427184466019398E-2</v>
      </c>
      <c r="R176" s="75">
        <v>2</v>
      </c>
      <c r="S176" s="74">
        <v>3.88349514563107E-3</v>
      </c>
    </row>
    <row r="177" spans="1:19" x14ac:dyDescent="0.25">
      <c r="A177" t="s">
        <v>2377</v>
      </c>
      <c r="B177" s="75">
        <v>2363172</v>
      </c>
      <c r="C177" s="75">
        <v>615</v>
      </c>
      <c r="D177" s="75">
        <v>53</v>
      </c>
      <c r="E177" s="74">
        <v>8.6178861788617903E-2</v>
      </c>
      <c r="F177" s="75">
        <v>25</v>
      </c>
      <c r="G177" s="74">
        <v>4.0650406504064998E-2</v>
      </c>
      <c r="H177" s="75">
        <v>0</v>
      </c>
      <c r="I177" s="74">
        <v>0</v>
      </c>
      <c r="J177" s="75">
        <v>0</v>
      </c>
      <c r="K177" s="74">
        <v>0</v>
      </c>
      <c r="L177" s="75">
        <v>6</v>
      </c>
      <c r="M177" s="74">
        <v>9.7560975609756097E-3</v>
      </c>
      <c r="N177" s="75">
        <v>17</v>
      </c>
      <c r="O177" s="74">
        <v>2.7642276422764199E-2</v>
      </c>
      <c r="P177" s="75">
        <v>0</v>
      </c>
      <c r="Q177" s="74">
        <v>0</v>
      </c>
      <c r="R177" s="75">
        <v>5</v>
      </c>
      <c r="S177" s="74">
        <v>8.1300813008130107E-3</v>
      </c>
    </row>
    <row r="178" spans="1:19" x14ac:dyDescent="0.25">
      <c r="A178" t="s">
        <v>2542</v>
      </c>
      <c r="B178" s="75">
        <v>2051588</v>
      </c>
      <c r="C178" s="75">
        <v>246</v>
      </c>
      <c r="D178" s="75">
        <v>23</v>
      </c>
      <c r="E178" s="74">
        <v>9.3495934959349603E-2</v>
      </c>
      <c r="F178" s="75">
        <v>10</v>
      </c>
      <c r="G178" s="74">
        <v>4.0650406504064998E-2</v>
      </c>
      <c r="H178" s="75">
        <v>0</v>
      </c>
      <c r="I178" s="74">
        <v>0</v>
      </c>
      <c r="J178" s="75">
        <v>0</v>
      </c>
      <c r="K178" s="74">
        <v>0</v>
      </c>
      <c r="L178" s="75">
        <v>6</v>
      </c>
      <c r="M178" s="74">
        <v>2.4390243902439001E-2</v>
      </c>
      <c r="N178" s="75">
        <v>4</v>
      </c>
      <c r="O178" s="74">
        <v>1.6260162601626001E-2</v>
      </c>
      <c r="P178" s="75">
        <v>1</v>
      </c>
      <c r="Q178" s="74">
        <v>4.0650406504065002E-3</v>
      </c>
      <c r="R178" s="75">
        <v>2</v>
      </c>
      <c r="S178" s="74">
        <v>8.1300813008130107E-3</v>
      </c>
    </row>
    <row r="179" spans="1:19" x14ac:dyDescent="0.25">
      <c r="A179" t="s">
        <v>2284</v>
      </c>
      <c r="B179" s="75">
        <v>4473150</v>
      </c>
      <c r="C179" s="75">
        <v>518</v>
      </c>
      <c r="D179" s="75">
        <v>31</v>
      </c>
      <c r="E179" s="74">
        <v>5.9845559845559802E-2</v>
      </c>
      <c r="F179" s="75">
        <v>21</v>
      </c>
      <c r="G179" s="74">
        <v>4.0540540540540501E-2</v>
      </c>
      <c r="H179" s="75">
        <v>0</v>
      </c>
      <c r="I179" s="74">
        <v>0</v>
      </c>
      <c r="J179" s="75">
        <v>0</v>
      </c>
      <c r="K179" s="74">
        <v>0</v>
      </c>
      <c r="L179" s="75">
        <v>8</v>
      </c>
      <c r="M179" s="74">
        <v>1.5444015444015399E-2</v>
      </c>
      <c r="N179" s="75">
        <v>0</v>
      </c>
      <c r="O179" s="74">
        <v>0</v>
      </c>
      <c r="P179" s="75">
        <v>2</v>
      </c>
      <c r="Q179" s="74">
        <v>3.8610038610038598E-3</v>
      </c>
      <c r="R179" s="75">
        <v>0</v>
      </c>
      <c r="S179" s="74">
        <v>0</v>
      </c>
    </row>
    <row r="180" spans="1:19" x14ac:dyDescent="0.25">
      <c r="A180" t="s">
        <v>2414</v>
      </c>
      <c r="B180" s="75">
        <v>3523451</v>
      </c>
      <c r="C180" s="75">
        <v>617</v>
      </c>
      <c r="D180" s="75">
        <v>43</v>
      </c>
      <c r="E180" s="74">
        <v>6.9692058346839503E-2</v>
      </c>
      <c r="F180" s="75">
        <v>25</v>
      </c>
      <c r="G180" s="74">
        <v>4.0518638573743902E-2</v>
      </c>
      <c r="H180" s="75">
        <v>0</v>
      </c>
      <c r="I180" s="74">
        <v>0</v>
      </c>
      <c r="J180" s="75">
        <v>0</v>
      </c>
      <c r="K180" s="74">
        <v>0</v>
      </c>
      <c r="L180" s="75">
        <v>4</v>
      </c>
      <c r="M180" s="74">
        <v>6.4829821717990298E-3</v>
      </c>
      <c r="N180" s="75">
        <v>8</v>
      </c>
      <c r="O180" s="74">
        <v>1.29659643435981E-2</v>
      </c>
      <c r="P180" s="75">
        <v>0</v>
      </c>
      <c r="Q180" s="74">
        <v>0</v>
      </c>
      <c r="R180" s="75">
        <v>6</v>
      </c>
      <c r="S180" s="74">
        <v>9.7244732576985404E-3</v>
      </c>
    </row>
    <row r="181" spans="1:19" x14ac:dyDescent="0.25">
      <c r="A181" t="s">
        <v>2501</v>
      </c>
      <c r="B181" s="75">
        <v>2200768</v>
      </c>
      <c r="C181" s="75">
        <v>495</v>
      </c>
      <c r="D181" s="75">
        <v>78</v>
      </c>
      <c r="E181" s="74">
        <v>0.15757575757575801</v>
      </c>
      <c r="F181" s="75">
        <v>20</v>
      </c>
      <c r="G181" s="74">
        <v>4.0404040404040401E-2</v>
      </c>
      <c r="H181" s="75">
        <v>0</v>
      </c>
      <c r="I181" s="74">
        <v>0</v>
      </c>
      <c r="J181" s="75">
        <v>0</v>
      </c>
      <c r="K181" s="74">
        <v>0</v>
      </c>
      <c r="L181" s="75">
        <v>52</v>
      </c>
      <c r="M181" s="74">
        <v>0.10505050505050501</v>
      </c>
      <c r="N181" s="75">
        <v>4</v>
      </c>
      <c r="O181" s="74">
        <v>8.0808080808080808E-3</v>
      </c>
      <c r="P181" s="75">
        <v>0</v>
      </c>
      <c r="Q181" s="74">
        <v>0</v>
      </c>
      <c r="R181" s="75">
        <v>2</v>
      </c>
      <c r="S181" s="74">
        <v>4.0404040404040404E-3</v>
      </c>
    </row>
    <row r="182" spans="1:19" x14ac:dyDescent="0.25">
      <c r="A182" t="s">
        <v>2346</v>
      </c>
      <c r="B182" s="75">
        <v>4476015</v>
      </c>
      <c r="C182" s="75">
        <v>397</v>
      </c>
      <c r="D182" s="75">
        <v>30</v>
      </c>
      <c r="E182" s="74">
        <v>7.5566750629722901E-2</v>
      </c>
      <c r="F182" s="75">
        <v>16</v>
      </c>
      <c r="G182" s="74">
        <v>4.0302267002518898E-2</v>
      </c>
      <c r="H182" s="75">
        <v>0</v>
      </c>
      <c r="I182" s="74">
        <v>0</v>
      </c>
      <c r="J182" s="75">
        <v>0</v>
      </c>
      <c r="K182" s="74">
        <v>0</v>
      </c>
      <c r="L182" s="75">
        <v>3</v>
      </c>
      <c r="M182" s="74">
        <v>7.5566750629722903E-3</v>
      </c>
      <c r="N182" s="75">
        <v>4</v>
      </c>
      <c r="O182" s="74">
        <v>1.00755667506297E-2</v>
      </c>
      <c r="P182" s="75">
        <v>6</v>
      </c>
      <c r="Q182" s="74">
        <v>1.51133501259446E-2</v>
      </c>
      <c r="R182" s="75">
        <v>1</v>
      </c>
      <c r="S182" s="74">
        <v>2.5188916876574298E-3</v>
      </c>
    </row>
    <row r="183" spans="1:19" x14ac:dyDescent="0.25">
      <c r="A183" t="s">
        <v>2329</v>
      </c>
      <c r="B183" s="75">
        <v>598316</v>
      </c>
      <c r="C183" s="75">
        <v>526</v>
      </c>
      <c r="D183" s="75">
        <v>34</v>
      </c>
      <c r="E183" s="74">
        <v>6.4638783269962002E-2</v>
      </c>
      <c r="F183" s="75">
        <v>21</v>
      </c>
      <c r="G183" s="74">
        <v>3.9923954372623603E-2</v>
      </c>
      <c r="H183" s="75">
        <v>0</v>
      </c>
      <c r="I183" s="74">
        <v>0</v>
      </c>
      <c r="J183" s="75">
        <v>0</v>
      </c>
      <c r="K183" s="74">
        <v>0</v>
      </c>
      <c r="L183" s="75">
        <v>5</v>
      </c>
      <c r="M183" s="74">
        <v>9.5057034220532299E-3</v>
      </c>
      <c r="N183" s="75">
        <v>7</v>
      </c>
      <c r="O183" s="74">
        <v>1.33079847908745E-2</v>
      </c>
      <c r="P183" s="75">
        <v>0</v>
      </c>
      <c r="Q183" s="74">
        <v>0</v>
      </c>
      <c r="R183" s="75">
        <v>1</v>
      </c>
      <c r="S183" s="74">
        <v>1.9011406844106501E-3</v>
      </c>
    </row>
    <row r="184" spans="1:19" x14ac:dyDescent="0.25">
      <c r="A184" t="s">
        <v>2381</v>
      </c>
      <c r="B184" s="75">
        <v>4473207</v>
      </c>
      <c r="C184" s="75">
        <v>303</v>
      </c>
      <c r="D184" s="75">
        <v>24</v>
      </c>
      <c r="E184" s="74">
        <v>7.9207920792079195E-2</v>
      </c>
      <c r="F184" s="75">
        <v>12</v>
      </c>
      <c r="G184" s="74">
        <v>3.9603960396039598E-2</v>
      </c>
      <c r="H184" s="75">
        <v>0</v>
      </c>
      <c r="I184" s="74">
        <v>0</v>
      </c>
      <c r="J184" s="75">
        <v>0</v>
      </c>
      <c r="K184" s="74">
        <v>0</v>
      </c>
      <c r="L184" s="75">
        <v>3</v>
      </c>
      <c r="M184" s="74">
        <v>9.9009900990098994E-3</v>
      </c>
      <c r="N184" s="75">
        <v>2</v>
      </c>
      <c r="O184" s="74">
        <v>6.6006600660065999E-3</v>
      </c>
      <c r="P184" s="75">
        <v>1</v>
      </c>
      <c r="Q184" s="74">
        <v>3.3003300330032999E-3</v>
      </c>
      <c r="R184" s="75">
        <v>6</v>
      </c>
      <c r="S184" s="74">
        <v>1.9801980198019799E-2</v>
      </c>
    </row>
    <row r="185" spans="1:19" x14ac:dyDescent="0.25">
      <c r="A185" t="s">
        <v>2539</v>
      </c>
      <c r="B185" s="75">
        <v>2445604</v>
      </c>
      <c r="C185" s="75">
        <v>709</v>
      </c>
      <c r="D185" s="75">
        <v>110</v>
      </c>
      <c r="E185" s="74">
        <v>0.155148095909732</v>
      </c>
      <c r="F185" s="75">
        <v>28</v>
      </c>
      <c r="G185" s="74">
        <v>3.9492242595204501E-2</v>
      </c>
      <c r="H185" s="75">
        <v>1</v>
      </c>
      <c r="I185" s="74">
        <v>1.41043723554302E-3</v>
      </c>
      <c r="J185" s="75">
        <v>0</v>
      </c>
      <c r="K185" s="74">
        <v>0</v>
      </c>
      <c r="L185" s="75">
        <v>69</v>
      </c>
      <c r="M185" s="74">
        <v>9.7320169252468294E-2</v>
      </c>
      <c r="N185" s="75">
        <v>2</v>
      </c>
      <c r="O185" s="74">
        <v>2.8208744710860401E-3</v>
      </c>
      <c r="P185" s="75">
        <v>5</v>
      </c>
      <c r="Q185" s="74">
        <v>7.0521861777150903E-3</v>
      </c>
      <c r="R185" s="75">
        <v>5</v>
      </c>
      <c r="S185" s="74">
        <v>7.0521861777150903E-3</v>
      </c>
    </row>
    <row r="186" spans="1:19" x14ac:dyDescent="0.25">
      <c r="A186" t="s">
        <v>2432</v>
      </c>
      <c r="B186" s="75">
        <v>1192611</v>
      </c>
      <c r="C186" s="75">
        <v>435</v>
      </c>
      <c r="D186" s="75">
        <v>25</v>
      </c>
      <c r="E186" s="74">
        <v>5.7471264367816098E-2</v>
      </c>
      <c r="F186" s="75">
        <v>17</v>
      </c>
      <c r="G186" s="74">
        <v>3.90804597701149E-2</v>
      </c>
      <c r="H186" s="75">
        <v>0</v>
      </c>
      <c r="I186" s="74">
        <v>0</v>
      </c>
      <c r="J186" s="75">
        <v>0</v>
      </c>
      <c r="K186" s="74">
        <v>0</v>
      </c>
      <c r="L186" s="75">
        <v>4</v>
      </c>
      <c r="M186" s="74">
        <v>9.1954022988505694E-3</v>
      </c>
      <c r="N186" s="75">
        <v>1</v>
      </c>
      <c r="O186" s="74">
        <v>2.2988505747126402E-3</v>
      </c>
      <c r="P186" s="75">
        <v>3</v>
      </c>
      <c r="Q186" s="74">
        <v>6.8965517241379301E-3</v>
      </c>
      <c r="R186" s="75">
        <v>0</v>
      </c>
      <c r="S186" s="74">
        <v>0</v>
      </c>
    </row>
    <row r="187" spans="1:19" x14ac:dyDescent="0.25">
      <c r="A187" t="s">
        <v>2483</v>
      </c>
      <c r="B187" s="75">
        <v>4101064</v>
      </c>
      <c r="C187" s="75">
        <v>309</v>
      </c>
      <c r="D187" s="75">
        <v>38</v>
      </c>
      <c r="E187" s="74">
        <v>0.122977346278317</v>
      </c>
      <c r="F187" s="75">
        <v>12</v>
      </c>
      <c r="G187" s="74">
        <v>3.8834951456310697E-2</v>
      </c>
      <c r="H187" s="75">
        <v>0</v>
      </c>
      <c r="I187" s="74">
        <v>0</v>
      </c>
      <c r="J187" s="75">
        <v>0</v>
      </c>
      <c r="K187" s="74">
        <v>0</v>
      </c>
      <c r="L187" s="75">
        <v>18</v>
      </c>
      <c r="M187" s="74">
        <v>5.8252427184466E-2</v>
      </c>
      <c r="N187" s="75">
        <v>2</v>
      </c>
      <c r="O187" s="74">
        <v>6.4724919093851101E-3</v>
      </c>
      <c r="P187" s="75">
        <v>0</v>
      </c>
      <c r="Q187" s="74">
        <v>0</v>
      </c>
      <c r="R187" s="75">
        <v>6</v>
      </c>
      <c r="S187" s="74">
        <v>1.94174757281553E-2</v>
      </c>
    </row>
    <row r="188" spans="1:19" x14ac:dyDescent="0.25">
      <c r="A188" t="s">
        <v>2261</v>
      </c>
      <c r="B188" s="75">
        <v>1311839</v>
      </c>
      <c r="C188" s="75">
        <v>518</v>
      </c>
      <c r="D188" s="75">
        <v>62</v>
      </c>
      <c r="E188" s="74">
        <v>0.11969111969111999</v>
      </c>
      <c r="F188" s="75">
        <v>20</v>
      </c>
      <c r="G188" s="74">
        <v>3.8610038610038602E-2</v>
      </c>
      <c r="H188" s="75">
        <v>1</v>
      </c>
      <c r="I188" s="74">
        <v>1.9305019305019299E-3</v>
      </c>
      <c r="J188" s="75">
        <v>0</v>
      </c>
      <c r="K188" s="74">
        <v>0</v>
      </c>
      <c r="L188" s="75">
        <v>16</v>
      </c>
      <c r="M188" s="74">
        <v>3.0888030888030899E-2</v>
      </c>
      <c r="N188" s="75">
        <v>15</v>
      </c>
      <c r="O188" s="74">
        <v>2.8957528957529E-2</v>
      </c>
      <c r="P188" s="75">
        <v>4</v>
      </c>
      <c r="Q188" s="74">
        <v>7.7220077220077196E-3</v>
      </c>
      <c r="R188" s="75">
        <v>6</v>
      </c>
      <c r="S188" s="74">
        <v>1.15830115830116E-2</v>
      </c>
    </row>
    <row r="189" spans="1:19" x14ac:dyDescent="0.25">
      <c r="A189" t="s">
        <v>2290</v>
      </c>
      <c r="B189" s="75">
        <v>3903503</v>
      </c>
      <c r="C189" s="75">
        <v>389</v>
      </c>
      <c r="D189" s="75">
        <v>19</v>
      </c>
      <c r="E189" s="74">
        <v>4.8843187660668398E-2</v>
      </c>
      <c r="F189" s="75">
        <v>15</v>
      </c>
      <c r="G189" s="74">
        <v>3.8560411311053998E-2</v>
      </c>
      <c r="H189" s="75">
        <v>0</v>
      </c>
      <c r="I189" s="74">
        <v>0</v>
      </c>
      <c r="J189" s="75">
        <v>0</v>
      </c>
      <c r="K189" s="74">
        <v>0</v>
      </c>
      <c r="L189" s="75">
        <v>1</v>
      </c>
      <c r="M189" s="74">
        <v>2.5706940874036001E-3</v>
      </c>
      <c r="N189" s="75">
        <v>0</v>
      </c>
      <c r="O189" s="74">
        <v>0</v>
      </c>
      <c r="P189" s="75">
        <v>0</v>
      </c>
      <c r="Q189" s="74">
        <v>0</v>
      </c>
      <c r="R189" s="75">
        <v>3</v>
      </c>
      <c r="S189" s="74">
        <v>7.7120822622108003E-3</v>
      </c>
    </row>
    <row r="190" spans="1:19" x14ac:dyDescent="0.25">
      <c r="A190" t="s">
        <v>2219</v>
      </c>
      <c r="B190" s="75">
        <v>4035914</v>
      </c>
      <c r="C190" s="75">
        <v>631</v>
      </c>
      <c r="D190" s="75">
        <v>62</v>
      </c>
      <c r="E190" s="74">
        <v>9.8256735340728998E-2</v>
      </c>
      <c r="F190" s="75">
        <v>24</v>
      </c>
      <c r="G190" s="74">
        <v>3.8034865293185401E-2</v>
      </c>
      <c r="H190" s="75">
        <v>0</v>
      </c>
      <c r="I190" s="74">
        <v>0</v>
      </c>
      <c r="J190" s="75">
        <v>0</v>
      </c>
      <c r="K190" s="74">
        <v>0</v>
      </c>
      <c r="L190" s="75">
        <v>30</v>
      </c>
      <c r="M190" s="74">
        <v>4.7543581616481798E-2</v>
      </c>
      <c r="N190" s="75">
        <v>3</v>
      </c>
      <c r="O190" s="74">
        <v>4.7543581616481803E-3</v>
      </c>
      <c r="P190" s="75">
        <v>3</v>
      </c>
      <c r="Q190" s="74">
        <v>4.7543581616481803E-3</v>
      </c>
      <c r="R190" s="75">
        <v>2</v>
      </c>
      <c r="S190" s="74">
        <v>3.1695721077654501E-3</v>
      </c>
    </row>
    <row r="191" spans="1:19" x14ac:dyDescent="0.25">
      <c r="A191" t="s">
        <v>2560</v>
      </c>
      <c r="B191" s="75">
        <v>2803852</v>
      </c>
      <c r="C191" s="75">
        <v>132</v>
      </c>
      <c r="D191" s="75">
        <v>22</v>
      </c>
      <c r="E191" s="74">
        <v>0.16666666666666699</v>
      </c>
      <c r="F191" s="75">
        <v>5</v>
      </c>
      <c r="G191" s="74">
        <v>3.7878787878787901E-2</v>
      </c>
      <c r="H191" s="75">
        <v>6</v>
      </c>
      <c r="I191" s="74">
        <v>4.5454545454545497E-2</v>
      </c>
      <c r="J191" s="75">
        <v>0</v>
      </c>
      <c r="K191" s="74">
        <v>0</v>
      </c>
      <c r="L191" s="75">
        <v>2</v>
      </c>
      <c r="M191" s="74">
        <v>1.5151515151515201E-2</v>
      </c>
      <c r="N191" s="75">
        <v>6</v>
      </c>
      <c r="O191" s="74">
        <v>4.5454545454545497E-2</v>
      </c>
      <c r="P191" s="75">
        <v>0</v>
      </c>
      <c r="Q191" s="74">
        <v>0</v>
      </c>
      <c r="R191" s="75">
        <v>3</v>
      </c>
      <c r="S191" s="74">
        <v>2.27272727272727E-2</v>
      </c>
    </row>
    <row r="192" spans="1:19" x14ac:dyDescent="0.25">
      <c r="A192" t="s">
        <v>2398</v>
      </c>
      <c r="B192" s="75">
        <v>3525649</v>
      </c>
      <c r="C192" s="75">
        <v>266</v>
      </c>
      <c r="D192" s="75">
        <v>23</v>
      </c>
      <c r="E192" s="74">
        <v>8.6466165413533802E-2</v>
      </c>
      <c r="F192" s="75">
        <v>10</v>
      </c>
      <c r="G192" s="74">
        <v>3.7593984962405999E-2</v>
      </c>
      <c r="H192" s="75">
        <v>0</v>
      </c>
      <c r="I192" s="74">
        <v>0</v>
      </c>
      <c r="J192" s="75">
        <v>0</v>
      </c>
      <c r="K192" s="74">
        <v>0</v>
      </c>
      <c r="L192" s="75">
        <v>3</v>
      </c>
      <c r="M192" s="74">
        <v>1.12781954887218E-2</v>
      </c>
      <c r="N192" s="75">
        <v>6</v>
      </c>
      <c r="O192" s="74">
        <v>2.2556390977443601E-2</v>
      </c>
      <c r="P192" s="75">
        <v>1</v>
      </c>
      <c r="Q192" s="74">
        <v>3.7593984962406E-3</v>
      </c>
      <c r="R192" s="75">
        <v>3</v>
      </c>
      <c r="S192" s="74">
        <v>1.12781954887218E-2</v>
      </c>
    </row>
    <row r="193" spans="1:19" x14ac:dyDescent="0.25">
      <c r="A193" t="s">
        <v>2452</v>
      </c>
      <c r="B193" s="75">
        <v>2365422</v>
      </c>
      <c r="C193" s="75">
        <v>533</v>
      </c>
      <c r="D193" s="75">
        <v>63</v>
      </c>
      <c r="E193" s="74">
        <v>0.118198874296435</v>
      </c>
      <c r="F193" s="75">
        <v>20</v>
      </c>
      <c r="G193" s="74">
        <v>3.7523452157598502E-2</v>
      </c>
      <c r="H193" s="75">
        <v>0</v>
      </c>
      <c r="I193" s="74">
        <v>0</v>
      </c>
      <c r="J193" s="75">
        <v>0</v>
      </c>
      <c r="K193" s="74">
        <v>0</v>
      </c>
      <c r="L193" s="75">
        <v>40</v>
      </c>
      <c r="M193" s="74">
        <v>7.5046904315197005E-2</v>
      </c>
      <c r="N193" s="75">
        <v>2</v>
      </c>
      <c r="O193" s="74">
        <v>3.7523452157598499E-3</v>
      </c>
      <c r="P193" s="75">
        <v>0</v>
      </c>
      <c r="Q193" s="74">
        <v>0</v>
      </c>
      <c r="R193" s="75">
        <v>1</v>
      </c>
      <c r="S193" s="74">
        <v>1.87617260787992E-3</v>
      </c>
    </row>
    <row r="194" spans="1:19" x14ac:dyDescent="0.25">
      <c r="A194" t="s">
        <v>2364</v>
      </c>
      <c r="B194" s="75">
        <v>3851816</v>
      </c>
      <c r="C194" s="75">
        <v>564</v>
      </c>
      <c r="D194" s="75">
        <v>39</v>
      </c>
      <c r="E194" s="74">
        <v>6.9148936170212796E-2</v>
      </c>
      <c r="F194" s="75">
        <v>21</v>
      </c>
      <c r="G194" s="74">
        <v>3.7234042553191501E-2</v>
      </c>
      <c r="H194" s="75">
        <v>0</v>
      </c>
      <c r="I194" s="74">
        <v>0</v>
      </c>
      <c r="J194" s="75">
        <v>0</v>
      </c>
      <c r="K194" s="74">
        <v>0</v>
      </c>
      <c r="L194" s="75">
        <v>10</v>
      </c>
      <c r="M194" s="74">
        <v>1.77304964539007E-2</v>
      </c>
      <c r="N194" s="75">
        <v>4</v>
      </c>
      <c r="O194" s="74">
        <v>7.09219858156028E-3</v>
      </c>
      <c r="P194" s="75">
        <v>2</v>
      </c>
      <c r="Q194" s="74">
        <v>3.54609929078014E-3</v>
      </c>
      <c r="R194" s="75">
        <v>2</v>
      </c>
      <c r="S194" s="74">
        <v>3.54609929078014E-3</v>
      </c>
    </row>
    <row r="195" spans="1:19" x14ac:dyDescent="0.25">
      <c r="A195" t="s">
        <v>2416</v>
      </c>
      <c r="B195" s="75">
        <v>4473057</v>
      </c>
      <c r="C195" s="75">
        <v>270</v>
      </c>
      <c r="D195" s="75">
        <v>15</v>
      </c>
      <c r="E195" s="74">
        <v>5.5555555555555601E-2</v>
      </c>
      <c r="F195" s="75">
        <v>10</v>
      </c>
      <c r="G195" s="74">
        <v>3.7037037037037E-2</v>
      </c>
      <c r="H195" s="75">
        <v>0</v>
      </c>
      <c r="I195" s="74">
        <v>0</v>
      </c>
      <c r="J195" s="75">
        <v>0</v>
      </c>
      <c r="K195" s="74">
        <v>0</v>
      </c>
      <c r="L195" s="75">
        <v>1</v>
      </c>
      <c r="M195" s="74">
        <v>3.7037037037036999E-3</v>
      </c>
      <c r="N195" s="75">
        <v>1</v>
      </c>
      <c r="O195" s="74">
        <v>3.7037037037036999E-3</v>
      </c>
      <c r="P195" s="75">
        <v>3</v>
      </c>
      <c r="Q195" s="74">
        <v>1.1111111111111099E-2</v>
      </c>
      <c r="R195" s="75">
        <v>0</v>
      </c>
      <c r="S195" s="74">
        <v>0</v>
      </c>
    </row>
    <row r="196" spans="1:19" x14ac:dyDescent="0.25">
      <c r="A196" t="s">
        <v>2164</v>
      </c>
      <c r="B196" s="75">
        <v>3857602</v>
      </c>
      <c r="C196" s="75">
        <v>569</v>
      </c>
      <c r="D196" s="75">
        <v>43</v>
      </c>
      <c r="E196" s="74">
        <v>7.5571177504393697E-2</v>
      </c>
      <c r="F196" s="75">
        <v>21</v>
      </c>
      <c r="G196" s="74">
        <v>3.6906854130052701E-2</v>
      </c>
      <c r="H196" s="75">
        <v>1</v>
      </c>
      <c r="I196" s="74">
        <v>1.7574692442882201E-3</v>
      </c>
      <c r="J196" s="75">
        <v>0</v>
      </c>
      <c r="K196" s="74">
        <v>0</v>
      </c>
      <c r="L196" s="75">
        <v>10</v>
      </c>
      <c r="M196" s="74">
        <v>1.75746924428823E-2</v>
      </c>
      <c r="N196" s="75">
        <v>7</v>
      </c>
      <c r="O196" s="74">
        <v>1.23022847100176E-2</v>
      </c>
      <c r="P196" s="75">
        <v>3</v>
      </c>
      <c r="Q196" s="74">
        <v>5.2724077328646698E-3</v>
      </c>
      <c r="R196" s="75">
        <v>1</v>
      </c>
      <c r="S196" s="74">
        <v>1.7574692442882201E-3</v>
      </c>
    </row>
    <row r="197" spans="1:19" x14ac:dyDescent="0.25">
      <c r="A197" t="s">
        <v>2331</v>
      </c>
      <c r="B197" s="75">
        <v>3903577</v>
      </c>
      <c r="C197" s="75">
        <v>488</v>
      </c>
      <c r="D197" s="75">
        <v>28</v>
      </c>
      <c r="E197" s="74">
        <v>5.7377049180327898E-2</v>
      </c>
      <c r="F197" s="75">
        <v>18</v>
      </c>
      <c r="G197" s="74">
        <v>3.6885245901639302E-2</v>
      </c>
      <c r="H197" s="75">
        <v>0</v>
      </c>
      <c r="I197" s="74">
        <v>0</v>
      </c>
      <c r="J197" s="75">
        <v>0</v>
      </c>
      <c r="K197" s="74">
        <v>0</v>
      </c>
      <c r="L197" s="75">
        <v>3</v>
      </c>
      <c r="M197" s="74">
        <v>6.1475409836065599E-3</v>
      </c>
      <c r="N197" s="75">
        <v>2</v>
      </c>
      <c r="O197" s="74">
        <v>4.0983606557377103E-3</v>
      </c>
      <c r="P197" s="75">
        <v>2</v>
      </c>
      <c r="Q197" s="74">
        <v>4.0983606557377103E-3</v>
      </c>
      <c r="R197" s="75">
        <v>3</v>
      </c>
      <c r="S197" s="74">
        <v>6.1475409836065599E-3</v>
      </c>
    </row>
    <row r="198" spans="1:19" x14ac:dyDescent="0.25">
      <c r="A198" t="s">
        <v>2487</v>
      </c>
      <c r="B198" s="75">
        <v>1553769</v>
      </c>
      <c r="C198" s="75">
        <v>490</v>
      </c>
      <c r="D198" s="75">
        <v>30</v>
      </c>
      <c r="E198" s="74">
        <v>6.1224489795918401E-2</v>
      </c>
      <c r="F198" s="75">
        <v>18</v>
      </c>
      <c r="G198" s="74">
        <v>3.6734693877551003E-2</v>
      </c>
      <c r="H198" s="75">
        <v>0</v>
      </c>
      <c r="I198" s="74">
        <v>0</v>
      </c>
      <c r="J198" s="75">
        <v>0</v>
      </c>
      <c r="K198" s="74">
        <v>0</v>
      </c>
      <c r="L198" s="75">
        <v>4</v>
      </c>
      <c r="M198" s="74">
        <v>8.1632653061224497E-3</v>
      </c>
      <c r="N198" s="75">
        <v>3</v>
      </c>
      <c r="O198" s="74">
        <v>6.1224489795918399E-3</v>
      </c>
      <c r="P198" s="75">
        <v>1</v>
      </c>
      <c r="Q198" s="74">
        <v>2.0408163265306098E-3</v>
      </c>
      <c r="R198" s="75">
        <v>4</v>
      </c>
      <c r="S198" s="74">
        <v>8.1632653061224497E-3</v>
      </c>
    </row>
    <row r="199" spans="1:19" x14ac:dyDescent="0.25">
      <c r="A199" t="s">
        <v>2438</v>
      </c>
      <c r="B199" s="75">
        <v>1645322</v>
      </c>
      <c r="C199" s="75">
        <v>464</v>
      </c>
      <c r="D199" s="75">
        <v>28</v>
      </c>
      <c r="E199" s="74">
        <v>6.0344827586206899E-2</v>
      </c>
      <c r="F199" s="75">
        <v>17</v>
      </c>
      <c r="G199" s="74">
        <v>3.6637931034482797E-2</v>
      </c>
      <c r="H199" s="75">
        <v>0</v>
      </c>
      <c r="I199" s="74">
        <v>0</v>
      </c>
      <c r="J199" s="75">
        <v>0</v>
      </c>
      <c r="K199" s="74">
        <v>0</v>
      </c>
      <c r="L199" s="75">
        <v>11</v>
      </c>
      <c r="M199" s="74">
        <v>2.3706896551724099E-2</v>
      </c>
      <c r="N199" s="75">
        <v>0</v>
      </c>
      <c r="O199" s="74">
        <v>0</v>
      </c>
      <c r="P199" s="75">
        <v>0</v>
      </c>
      <c r="Q199" s="74">
        <v>0</v>
      </c>
      <c r="R199" s="75">
        <v>0</v>
      </c>
      <c r="S199" s="74">
        <v>0</v>
      </c>
    </row>
    <row r="200" spans="1:19" x14ac:dyDescent="0.25">
      <c r="A200" t="s">
        <v>2198</v>
      </c>
      <c r="B200" s="75">
        <v>3525583</v>
      </c>
      <c r="C200" s="75">
        <v>574</v>
      </c>
      <c r="D200" s="75">
        <v>45</v>
      </c>
      <c r="E200" s="74">
        <v>7.8397212543554001E-2</v>
      </c>
      <c r="F200" s="75">
        <v>21</v>
      </c>
      <c r="G200" s="74">
        <v>3.65853658536585E-2</v>
      </c>
      <c r="H200" s="75">
        <v>0</v>
      </c>
      <c r="I200" s="74">
        <v>0</v>
      </c>
      <c r="J200" s="75">
        <v>0</v>
      </c>
      <c r="K200" s="74">
        <v>0</v>
      </c>
      <c r="L200" s="75">
        <v>13</v>
      </c>
      <c r="M200" s="74">
        <v>2.2648083623693398E-2</v>
      </c>
      <c r="N200" s="75">
        <v>8</v>
      </c>
      <c r="O200" s="74">
        <v>1.39372822299652E-2</v>
      </c>
      <c r="P200" s="75">
        <v>1</v>
      </c>
      <c r="Q200" s="74">
        <v>1.74216027874564E-3</v>
      </c>
      <c r="R200" s="75">
        <v>2</v>
      </c>
      <c r="S200" s="74">
        <v>3.4843205574912901E-3</v>
      </c>
    </row>
    <row r="201" spans="1:19" x14ac:dyDescent="0.25">
      <c r="A201" t="s">
        <v>2235</v>
      </c>
      <c r="B201" s="75">
        <v>2339355</v>
      </c>
      <c r="C201" s="75">
        <v>547</v>
      </c>
      <c r="D201" s="75">
        <v>79</v>
      </c>
      <c r="E201" s="74">
        <v>0.144424131627057</v>
      </c>
      <c r="F201" s="75">
        <v>20</v>
      </c>
      <c r="G201" s="74">
        <v>3.6563071297988997E-2</v>
      </c>
      <c r="H201" s="75">
        <v>0</v>
      </c>
      <c r="I201" s="74">
        <v>0</v>
      </c>
      <c r="J201" s="75">
        <v>0</v>
      </c>
      <c r="K201" s="74">
        <v>0</v>
      </c>
      <c r="L201" s="75">
        <v>37</v>
      </c>
      <c r="M201" s="74">
        <v>6.7641681901279699E-2</v>
      </c>
      <c r="N201" s="75">
        <v>18</v>
      </c>
      <c r="O201" s="74">
        <v>3.2906764168190099E-2</v>
      </c>
      <c r="P201" s="75">
        <v>1</v>
      </c>
      <c r="Q201" s="74">
        <v>1.82815356489945E-3</v>
      </c>
      <c r="R201" s="75">
        <v>3</v>
      </c>
      <c r="S201" s="74">
        <v>5.4844606946983501E-3</v>
      </c>
    </row>
    <row r="202" spans="1:19" x14ac:dyDescent="0.25">
      <c r="A202" t="s">
        <v>2507</v>
      </c>
      <c r="B202" s="75">
        <v>3118405</v>
      </c>
      <c r="C202" s="75">
        <v>413</v>
      </c>
      <c r="D202" s="75">
        <v>35</v>
      </c>
      <c r="E202" s="74">
        <v>8.4745762711864403E-2</v>
      </c>
      <c r="F202" s="75">
        <v>15</v>
      </c>
      <c r="G202" s="74">
        <v>3.6319612590799001E-2</v>
      </c>
      <c r="H202" s="75">
        <v>0</v>
      </c>
      <c r="I202" s="74">
        <v>0</v>
      </c>
      <c r="J202" s="75">
        <v>0</v>
      </c>
      <c r="K202" s="74">
        <v>0</v>
      </c>
      <c r="L202" s="75">
        <v>15</v>
      </c>
      <c r="M202" s="74">
        <v>3.6319612590799001E-2</v>
      </c>
      <c r="N202" s="75">
        <v>5</v>
      </c>
      <c r="O202" s="74">
        <v>1.21065375302663E-2</v>
      </c>
      <c r="P202" s="75">
        <v>0</v>
      </c>
      <c r="Q202" s="74">
        <v>0</v>
      </c>
      <c r="R202" s="75">
        <v>0</v>
      </c>
      <c r="S202" s="74">
        <v>0</v>
      </c>
    </row>
    <row r="203" spans="1:19" x14ac:dyDescent="0.25">
      <c r="A203" t="s">
        <v>2447</v>
      </c>
      <c r="B203" s="75">
        <v>2052805</v>
      </c>
      <c r="C203" s="75">
        <v>551</v>
      </c>
      <c r="D203" s="75">
        <v>39</v>
      </c>
      <c r="E203" s="74">
        <v>7.0780399274047195E-2</v>
      </c>
      <c r="F203" s="75">
        <v>20</v>
      </c>
      <c r="G203" s="74">
        <v>3.6297640653357499E-2</v>
      </c>
      <c r="H203" s="75">
        <v>0</v>
      </c>
      <c r="I203" s="74">
        <v>0</v>
      </c>
      <c r="J203" s="75">
        <v>0</v>
      </c>
      <c r="K203" s="74">
        <v>0</v>
      </c>
      <c r="L203" s="75">
        <v>5</v>
      </c>
      <c r="M203" s="74">
        <v>9.07441016333938E-3</v>
      </c>
      <c r="N203" s="75">
        <v>7</v>
      </c>
      <c r="O203" s="74">
        <v>1.27041742286751E-2</v>
      </c>
      <c r="P203" s="75">
        <v>3</v>
      </c>
      <c r="Q203" s="74">
        <v>5.4446460980036304E-3</v>
      </c>
      <c r="R203" s="75">
        <v>4</v>
      </c>
      <c r="S203" s="74">
        <v>7.2595281306715104E-3</v>
      </c>
    </row>
    <row r="204" spans="1:19" x14ac:dyDescent="0.25">
      <c r="A204" t="s">
        <v>2274</v>
      </c>
      <c r="B204" s="75">
        <v>595898</v>
      </c>
      <c r="C204" s="75">
        <v>386</v>
      </c>
      <c r="D204" s="75">
        <v>25</v>
      </c>
      <c r="E204" s="74">
        <v>6.4766839378238295E-2</v>
      </c>
      <c r="F204" s="75">
        <v>14</v>
      </c>
      <c r="G204" s="74">
        <v>3.6269430051813503E-2</v>
      </c>
      <c r="H204" s="75">
        <v>0</v>
      </c>
      <c r="I204" s="74">
        <v>0</v>
      </c>
      <c r="J204" s="75">
        <v>0</v>
      </c>
      <c r="K204" s="74">
        <v>0</v>
      </c>
      <c r="L204" s="75">
        <v>7</v>
      </c>
      <c r="M204" s="74">
        <v>1.81347150259067E-2</v>
      </c>
      <c r="N204" s="75">
        <v>1</v>
      </c>
      <c r="O204" s="74">
        <v>2.5906735751295299E-3</v>
      </c>
      <c r="P204" s="75">
        <v>1</v>
      </c>
      <c r="Q204" s="74">
        <v>2.5906735751295299E-3</v>
      </c>
      <c r="R204" s="75">
        <v>2</v>
      </c>
      <c r="S204" s="74">
        <v>5.1813471502590702E-3</v>
      </c>
    </row>
    <row r="205" spans="1:19" x14ac:dyDescent="0.25">
      <c r="A205" t="s">
        <v>2434</v>
      </c>
      <c r="B205" s="75">
        <v>3857574</v>
      </c>
      <c r="C205" s="75">
        <v>387</v>
      </c>
      <c r="D205" s="75">
        <v>29</v>
      </c>
      <c r="E205" s="74">
        <v>7.4935400516795897E-2</v>
      </c>
      <c r="F205" s="75">
        <v>14</v>
      </c>
      <c r="G205" s="74">
        <v>3.6175710594315201E-2</v>
      </c>
      <c r="H205" s="75">
        <v>0</v>
      </c>
      <c r="I205" s="74">
        <v>0</v>
      </c>
      <c r="J205" s="75">
        <v>0</v>
      </c>
      <c r="K205" s="74">
        <v>0</v>
      </c>
      <c r="L205" s="75">
        <v>4</v>
      </c>
      <c r="M205" s="74">
        <v>1.0335917312661499E-2</v>
      </c>
      <c r="N205" s="75">
        <v>5</v>
      </c>
      <c r="O205" s="74">
        <v>1.29198966408269E-2</v>
      </c>
      <c r="P205" s="75">
        <v>1</v>
      </c>
      <c r="Q205" s="74">
        <v>2.58397932816537E-3</v>
      </c>
      <c r="R205" s="75">
        <v>5</v>
      </c>
      <c r="S205" s="74">
        <v>1.29198966408269E-2</v>
      </c>
    </row>
    <row r="206" spans="1:19" x14ac:dyDescent="0.25">
      <c r="A206" t="s">
        <v>2511</v>
      </c>
      <c r="B206" s="75">
        <v>2366715</v>
      </c>
      <c r="C206" s="75">
        <v>278</v>
      </c>
      <c r="D206" s="75">
        <v>18</v>
      </c>
      <c r="E206" s="74">
        <v>6.4748201438848907E-2</v>
      </c>
      <c r="F206" s="75">
        <v>10</v>
      </c>
      <c r="G206" s="74">
        <v>3.5971223021582698E-2</v>
      </c>
      <c r="H206" s="75">
        <v>1</v>
      </c>
      <c r="I206" s="74">
        <v>3.5971223021582701E-3</v>
      </c>
      <c r="J206" s="75">
        <v>0</v>
      </c>
      <c r="K206" s="74">
        <v>0</v>
      </c>
      <c r="L206" s="75">
        <v>1</v>
      </c>
      <c r="M206" s="74">
        <v>3.5971223021582701E-3</v>
      </c>
      <c r="N206" s="75">
        <v>0</v>
      </c>
      <c r="O206" s="74">
        <v>0</v>
      </c>
      <c r="P206" s="75">
        <v>0</v>
      </c>
      <c r="Q206" s="74">
        <v>0</v>
      </c>
      <c r="R206" s="75">
        <v>6</v>
      </c>
      <c r="S206" s="74">
        <v>2.15827338129496E-2</v>
      </c>
    </row>
    <row r="207" spans="1:19" x14ac:dyDescent="0.25">
      <c r="A207" t="s">
        <v>2209</v>
      </c>
      <c r="B207" s="75">
        <v>4473070</v>
      </c>
      <c r="C207" s="75">
        <v>501</v>
      </c>
      <c r="D207" s="75">
        <v>24</v>
      </c>
      <c r="E207" s="74">
        <v>4.7904191616766498E-2</v>
      </c>
      <c r="F207" s="75">
        <v>18</v>
      </c>
      <c r="G207" s="74">
        <v>3.59281437125748E-2</v>
      </c>
      <c r="H207" s="75">
        <v>0</v>
      </c>
      <c r="I207" s="74">
        <v>0</v>
      </c>
      <c r="J207" s="75">
        <v>0</v>
      </c>
      <c r="K207" s="74">
        <v>0</v>
      </c>
      <c r="L207" s="75">
        <v>5</v>
      </c>
      <c r="M207" s="74">
        <v>9.9800399201596807E-3</v>
      </c>
      <c r="N207" s="75">
        <v>1</v>
      </c>
      <c r="O207" s="74">
        <v>1.9960079840319399E-3</v>
      </c>
      <c r="P207" s="75">
        <v>0</v>
      </c>
      <c r="Q207" s="74">
        <v>0</v>
      </c>
      <c r="R207" s="75">
        <v>0</v>
      </c>
      <c r="S207" s="74">
        <v>0</v>
      </c>
    </row>
    <row r="208" spans="1:19" x14ac:dyDescent="0.25">
      <c r="A208" t="s">
        <v>2263</v>
      </c>
      <c r="B208" s="75">
        <v>4035906</v>
      </c>
      <c r="C208" s="75">
        <v>310</v>
      </c>
      <c r="D208" s="75">
        <v>24</v>
      </c>
      <c r="E208" s="74">
        <v>7.7419354838709695E-2</v>
      </c>
      <c r="F208" s="75">
        <v>11</v>
      </c>
      <c r="G208" s="74">
        <v>3.5483870967741901E-2</v>
      </c>
      <c r="H208" s="75">
        <v>0</v>
      </c>
      <c r="I208" s="74">
        <v>0</v>
      </c>
      <c r="J208" s="75">
        <v>0</v>
      </c>
      <c r="K208" s="74">
        <v>0</v>
      </c>
      <c r="L208" s="75">
        <v>2</v>
      </c>
      <c r="M208" s="74">
        <v>6.4516129032258099E-3</v>
      </c>
      <c r="N208" s="75">
        <v>5</v>
      </c>
      <c r="O208" s="74">
        <v>1.6129032258064498E-2</v>
      </c>
      <c r="P208" s="75">
        <v>1</v>
      </c>
      <c r="Q208" s="74">
        <v>3.2258064516129002E-3</v>
      </c>
      <c r="R208" s="75">
        <v>5</v>
      </c>
      <c r="S208" s="74">
        <v>1.6129032258064498E-2</v>
      </c>
    </row>
    <row r="209" spans="1:19" x14ac:dyDescent="0.25">
      <c r="A209" t="s">
        <v>2406</v>
      </c>
      <c r="B209" s="75">
        <v>2389885</v>
      </c>
      <c r="C209" s="75">
        <v>480</v>
      </c>
      <c r="D209" s="75">
        <v>32</v>
      </c>
      <c r="E209" s="74">
        <v>6.6666666666666693E-2</v>
      </c>
      <c r="F209" s="75">
        <v>17</v>
      </c>
      <c r="G209" s="74">
        <v>3.54166666666667E-2</v>
      </c>
      <c r="H209" s="75">
        <v>0</v>
      </c>
      <c r="I209" s="74">
        <v>0</v>
      </c>
      <c r="J209" s="75">
        <v>0</v>
      </c>
      <c r="K209" s="74">
        <v>0</v>
      </c>
      <c r="L209" s="75">
        <v>11</v>
      </c>
      <c r="M209" s="74">
        <v>2.29166666666667E-2</v>
      </c>
      <c r="N209" s="75">
        <v>3</v>
      </c>
      <c r="O209" s="74">
        <v>6.2500000000000003E-3</v>
      </c>
      <c r="P209" s="75">
        <v>0</v>
      </c>
      <c r="Q209" s="74">
        <v>0</v>
      </c>
      <c r="R209" s="75">
        <v>1</v>
      </c>
      <c r="S209" s="74">
        <v>2.0833333333333298E-3</v>
      </c>
    </row>
    <row r="210" spans="1:19" x14ac:dyDescent="0.25">
      <c r="A210" t="s">
        <v>2287</v>
      </c>
      <c r="B210" s="75">
        <v>592776</v>
      </c>
      <c r="C210" s="75">
        <v>766</v>
      </c>
      <c r="D210" s="75">
        <v>73</v>
      </c>
      <c r="E210" s="74">
        <v>9.5300261096605707E-2</v>
      </c>
      <c r="F210" s="75">
        <v>27</v>
      </c>
      <c r="G210" s="74">
        <v>3.5248041775456901E-2</v>
      </c>
      <c r="H210" s="75">
        <v>1</v>
      </c>
      <c r="I210" s="74">
        <v>1.3054830287206299E-3</v>
      </c>
      <c r="J210" s="75">
        <v>0</v>
      </c>
      <c r="K210" s="74">
        <v>0</v>
      </c>
      <c r="L210" s="75">
        <v>22</v>
      </c>
      <c r="M210" s="74">
        <v>2.8720626631853801E-2</v>
      </c>
      <c r="N210" s="75">
        <v>7</v>
      </c>
      <c r="O210" s="74">
        <v>9.1383812010443904E-3</v>
      </c>
      <c r="P210" s="75">
        <v>6</v>
      </c>
      <c r="Q210" s="74">
        <v>7.8328981723237608E-3</v>
      </c>
      <c r="R210" s="75">
        <v>10</v>
      </c>
      <c r="S210" s="74">
        <v>1.30548302872063E-2</v>
      </c>
    </row>
    <row r="211" spans="1:19" x14ac:dyDescent="0.25">
      <c r="A211" t="s">
        <v>2350</v>
      </c>
      <c r="B211" s="75">
        <v>2397185</v>
      </c>
      <c r="C211" s="75">
        <v>540</v>
      </c>
      <c r="D211" s="75">
        <v>46</v>
      </c>
      <c r="E211" s="74">
        <v>8.5185185185185197E-2</v>
      </c>
      <c r="F211" s="75">
        <v>19</v>
      </c>
      <c r="G211" s="74">
        <v>3.5185185185185201E-2</v>
      </c>
      <c r="H211" s="75">
        <v>1</v>
      </c>
      <c r="I211" s="74">
        <v>1.85185185185185E-3</v>
      </c>
      <c r="J211" s="75">
        <v>0</v>
      </c>
      <c r="K211" s="74">
        <v>0</v>
      </c>
      <c r="L211" s="75">
        <v>18</v>
      </c>
      <c r="M211" s="74">
        <v>3.3333333333333298E-2</v>
      </c>
      <c r="N211" s="75">
        <v>5</v>
      </c>
      <c r="O211" s="74">
        <v>9.2592592592592605E-3</v>
      </c>
      <c r="P211" s="75">
        <v>0</v>
      </c>
      <c r="Q211" s="74">
        <v>0</v>
      </c>
      <c r="R211" s="75">
        <v>3</v>
      </c>
      <c r="S211" s="74">
        <v>5.5555555555555601E-3</v>
      </c>
    </row>
    <row r="212" spans="1:19" x14ac:dyDescent="0.25">
      <c r="A212" t="s">
        <v>2417</v>
      </c>
      <c r="B212" s="75">
        <v>2811354</v>
      </c>
      <c r="C212" s="75">
        <v>171</v>
      </c>
      <c r="D212" s="75">
        <v>20</v>
      </c>
      <c r="E212" s="74">
        <v>0.116959064327485</v>
      </c>
      <c r="F212" s="75">
        <v>6</v>
      </c>
      <c r="G212" s="74">
        <v>3.5087719298245598E-2</v>
      </c>
      <c r="H212" s="75">
        <v>0</v>
      </c>
      <c r="I212" s="74">
        <v>0</v>
      </c>
      <c r="J212" s="75">
        <v>0</v>
      </c>
      <c r="K212" s="74">
        <v>0</v>
      </c>
      <c r="L212" s="75">
        <v>13</v>
      </c>
      <c r="M212" s="74">
        <v>7.6023391812865507E-2</v>
      </c>
      <c r="N212" s="75">
        <v>0</v>
      </c>
      <c r="O212" s="74">
        <v>0</v>
      </c>
      <c r="P212" s="75">
        <v>0</v>
      </c>
      <c r="Q212" s="74">
        <v>0</v>
      </c>
      <c r="R212" s="75">
        <v>1</v>
      </c>
      <c r="S212" s="74">
        <v>5.8479532163742704E-3</v>
      </c>
    </row>
    <row r="213" spans="1:19" x14ac:dyDescent="0.25">
      <c r="A213" t="s">
        <v>2353</v>
      </c>
      <c r="B213" s="75">
        <v>4473042</v>
      </c>
      <c r="C213" s="75">
        <v>514</v>
      </c>
      <c r="D213" s="75">
        <v>28</v>
      </c>
      <c r="E213" s="74">
        <v>5.4474708171206199E-2</v>
      </c>
      <c r="F213" s="75">
        <v>18</v>
      </c>
      <c r="G213" s="74">
        <v>3.5019455252918302E-2</v>
      </c>
      <c r="H213" s="75">
        <v>0</v>
      </c>
      <c r="I213" s="74">
        <v>0</v>
      </c>
      <c r="J213" s="75">
        <v>0</v>
      </c>
      <c r="K213" s="74">
        <v>0</v>
      </c>
      <c r="L213" s="75">
        <v>3</v>
      </c>
      <c r="M213" s="74">
        <v>5.8365758754863797E-3</v>
      </c>
      <c r="N213" s="75">
        <v>2</v>
      </c>
      <c r="O213" s="74">
        <v>3.8910505836575902E-3</v>
      </c>
      <c r="P213" s="75">
        <v>2</v>
      </c>
      <c r="Q213" s="74">
        <v>3.8910505836575902E-3</v>
      </c>
      <c r="R213" s="75">
        <v>3</v>
      </c>
      <c r="S213" s="74">
        <v>5.8365758754863797E-3</v>
      </c>
    </row>
    <row r="214" spans="1:19" x14ac:dyDescent="0.25">
      <c r="A214" t="s">
        <v>2481</v>
      </c>
      <c r="B214" s="75">
        <v>2426251</v>
      </c>
      <c r="C214" s="75">
        <v>486</v>
      </c>
      <c r="D214" s="75">
        <v>25</v>
      </c>
      <c r="E214" s="74">
        <v>5.1440329218106998E-2</v>
      </c>
      <c r="F214" s="75">
        <v>17</v>
      </c>
      <c r="G214" s="74">
        <v>3.4979423868312799E-2</v>
      </c>
      <c r="H214" s="75">
        <v>0</v>
      </c>
      <c r="I214" s="74">
        <v>0</v>
      </c>
      <c r="J214" s="75">
        <v>0</v>
      </c>
      <c r="K214" s="74">
        <v>0</v>
      </c>
      <c r="L214" s="75">
        <v>5</v>
      </c>
      <c r="M214" s="74">
        <v>1.0288065843621399E-2</v>
      </c>
      <c r="N214" s="75">
        <v>1</v>
      </c>
      <c r="O214" s="74">
        <v>2.05761316872428E-3</v>
      </c>
      <c r="P214" s="75">
        <v>0</v>
      </c>
      <c r="Q214" s="74">
        <v>0</v>
      </c>
      <c r="R214" s="75">
        <v>2</v>
      </c>
      <c r="S214" s="74">
        <v>4.11522633744856E-3</v>
      </c>
    </row>
    <row r="215" spans="1:19" x14ac:dyDescent="0.25">
      <c r="A215" t="s">
        <v>2277</v>
      </c>
      <c r="B215" s="75">
        <v>4475998</v>
      </c>
      <c r="C215" s="75">
        <v>602</v>
      </c>
      <c r="D215" s="75">
        <v>36</v>
      </c>
      <c r="E215" s="74">
        <v>5.9800664451827197E-2</v>
      </c>
      <c r="F215" s="75">
        <v>21</v>
      </c>
      <c r="G215" s="74">
        <v>3.4883720930232599E-2</v>
      </c>
      <c r="H215" s="75">
        <v>0</v>
      </c>
      <c r="I215" s="74">
        <v>0</v>
      </c>
      <c r="J215" s="75">
        <v>0</v>
      </c>
      <c r="K215" s="74">
        <v>0</v>
      </c>
      <c r="L215" s="75">
        <v>4</v>
      </c>
      <c r="M215" s="74">
        <v>6.6445182724252502E-3</v>
      </c>
      <c r="N215" s="75">
        <v>2</v>
      </c>
      <c r="O215" s="74">
        <v>3.3222591362126199E-3</v>
      </c>
      <c r="P215" s="75">
        <v>5</v>
      </c>
      <c r="Q215" s="74">
        <v>8.3056478405315604E-3</v>
      </c>
      <c r="R215" s="75">
        <v>4</v>
      </c>
      <c r="S215" s="74">
        <v>6.6445182724252502E-3</v>
      </c>
    </row>
    <row r="216" spans="1:19" x14ac:dyDescent="0.25">
      <c r="A216" t="s">
        <v>2373</v>
      </c>
      <c r="B216" s="75">
        <v>4471979</v>
      </c>
      <c r="C216" s="75">
        <v>490</v>
      </c>
      <c r="D216" s="75">
        <v>43</v>
      </c>
      <c r="E216" s="74">
        <v>8.7755102040816296E-2</v>
      </c>
      <c r="F216" s="75">
        <v>17</v>
      </c>
      <c r="G216" s="74">
        <v>3.4693877551020401E-2</v>
      </c>
      <c r="H216" s="75">
        <v>1</v>
      </c>
      <c r="I216" s="74">
        <v>2.0408163265306098E-3</v>
      </c>
      <c r="J216" s="75">
        <v>0</v>
      </c>
      <c r="K216" s="74">
        <v>0</v>
      </c>
      <c r="L216" s="75">
        <v>17</v>
      </c>
      <c r="M216" s="74">
        <v>3.4693877551020401E-2</v>
      </c>
      <c r="N216" s="75">
        <v>0</v>
      </c>
      <c r="O216" s="74">
        <v>0</v>
      </c>
      <c r="P216" s="75">
        <v>2</v>
      </c>
      <c r="Q216" s="74">
        <v>4.0816326530612197E-3</v>
      </c>
      <c r="R216" s="75">
        <v>6</v>
      </c>
      <c r="S216" s="74">
        <v>1.2244897959183701E-2</v>
      </c>
    </row>
    <row r="217" spans="1:19" x14ac:dyDescent="0.25">
      <c r="A217" t="s">
        <v>2392</v>
      </c>
      <c r="B217" s="75">
        <v>2751840</v>
      </c>
      <c r="C217" s="75">
        <v>375</v>
      </c>
      <c r="D217" s="75">
        <v>21</v>
      </c>
      <c r="E217" s="74">
        <v>5.6000000000000001E-2</v>
      </c>
      <c r="F217" s="75">
        <v>13</v>
      </c>
      <c r="G217" s="74">
        <v>3.46666666666667E-2</v>
      </c>
      <c r="H217" s="75">
        <v>1</v>
      </c>
      <c r="I217" s="74">
        <v>2.66666666666667E-3</v>
      </c>
      <c r="J217" s="75">
        <v>0</v>
      </c>
      <c r="K217" s="74">
        <v>0</v>
      </c>
      <c r="L217" s="75">
        <v>2</v>
      </c>
      <c r="M217" s="74">
        <v>5.3333333333333297E-3</v>
      </c>
      <c r="N217" s="75">
        <v>4</v>
      </c>
      <c r="O217" s="74">
        <v>1.0666666666666699E-2</v>
      </c>
      <c r="P217" s="75">
        <v>0</v>
      </c>
      <c r="Q217" s="74">
        <v>0</v>
      </c>
      <c r="R217" s="75">
        <v>1</v>
      </c>
      <c r="S217" s="74">
        <v>2.66666666666667E-3</v>
      </c>
    </row>
    <row r="218" spans="1:19" x14ac:dyDescent="0.25">
      <c r="A218" t="s">
        <v>2161</v>
      </c>
      <c r="B218" s="75">
        <v>2363154</v>
      </c>
      <c r="C218" s="75">
        <v>611</v>
      </c>
      <c r="D218" s="75">
        <v>48</v>
      </c>
      <c r="E218" s="74">
        <v>7.8559738134206206E-2</v>
      </c>
      <c r="F218" s="75">
        <v>21</v>
      </c>
      <c r="G218" s="74">
        <v>3.4369885433715198E-2</v>
      </c>
      <c r="H218" s="75">
        <v>0</v>
      </c>
      <c r="I218" s="74">
        <v>0</v>
      </c>
      <c r="J218" s="75">
        <v>0</v>
      </c>
      <c r="K218" s="74">
        <v>0</v>
      </c>
      <c r="L218" s="75">
        <v>22</v>
      </c>
      <c r="M218" s="74">
        <v>3.6006546644844498E-2</v>
      </c>
      <c r="N218" s="75">
        <v>2</v>
      </c>
      <c r="O218" s="74">
        <v>3.27332242225859E-3</v>
      </c>
      <c r="P218" s="75">
        <v>3</v>
      </c>
      <c r="Q218" s="74">
        <v>4.9099836333878896E-3</v>
      </c>
      <c r="R218" s="75">
        <v>0</v>
      </c>
      <c r="S218" s="74">
        <v>0</v>
      </c>
    </row>
    <row r="219" spans="1:19" x14ac:dyDescent="0.25">
      <c r="A219" t="s">
        <v>2275</v>
      </c>
      <c r="B219" s="75">
        <v>3293106</v>
      </c>
      <c r="C219" s="75">
        <v>699</v>
      </c>
      <c r="D219" s="75">
        <v>32</v>
      </c>
      <c r="E219" s="74">
        <v>4.5779685264663798E-2</v>
      </c>
      <c r="F219" s="75">
        <v>24</v>
      </c>
      <c r="G219" s="74">
        <v>3.4334763948497903E-2</v>
      </c>
      <c r="H219" s="75">
        <v>0</v>
      </c>
      <c r="I219" s="74">
        <v>0</v>
      </c>
      <c r="J219" s="75">
        <v>0</v>
      </c>
      <c r="K219" s="74">
        <v>0</v>
      </c>
      <c r="L219" s="75">
        <v>0</v>
      </c>
      <c r="M219" s="74">
        <v>0</v>
      </c>
      <c r="N219" s="75">
        <v>4</v>
      </c>
      <c r="O219" s="74">
        <v>5.72246065808298E-3</v>
      </c>
      <c r="P219" s="75">
        <v>0</v>
      </c>
      <c r="Q219" s="74">
        <v>0</v>
      </c>
      <c r="R219" s="75">
        <v>4</v>
      </c>
      <c r="S219" s="74">
        <v>5.72246065808298E-3</v>
      </c>
    </row>
    <row r="220" spans="1:19" x14ac:dyDescent="0.25">
      <c r="A220" t="s">
        <v>2400</v>
      </c>
      <c r="B220" s="75">
        <v>2718494</v>
      </c>
      <c r="C220" s="75">
        <v>380</v>
      </c>
      <c r="D220" s="75">
        <v>28</v>
      </c>
      <c r="E220" s="74">
        <v>7.3684210526315796E-2</v>
      </c>
      <c r="F220" s="75">
        <v>13</v>
      </c>
      <c r="G220" s="74">
        <v>3.4210526315789497E-2</v>
      </c>
      <c r="H220" s="75">
        <v>0</v>
      </c>
      <c r="I220" s="74">
        <v>0</v>
      </c>
      <c r="J220" s="75">
        <v>0</v>
      </c>
      <c r="K220" s="74">
        <v>0</v>
      </c>
      <c r="L220" s="75">
        <v>7</v>
      </c>
      <c r="M220" s="74">
        <v>1.8421052631578901E-2</v>
      </c>
      <c r="N220" s="75">
        <v>3</v>
      </c>
      <c r="O220" s="74">
        <v>7.8947368421052599E-3</v>
      </c>
      <c r="P220" s="75">
        <v>2</v>
      </c>
      <c r="Q220" s="74">
        <v>5.2631578947368403E-3</v>
      </c>
      <c r="R220" s="75">
        <v>3</v>
      </c>
      <c r="S220" s="74">
        <v>7.8947368421052599E-3</v>
      </c>
    </row>
    <row r="221" spans="1:19" x14ac:dyDescent="0.25">
      <c r="A221" t="s">
        <v>2169</v>
      </c>
      <c r="B221" s="75">
        <v>2449780</v>
      </c>
      <c r="C221" s="75">
        <v>468</v>
      </c>
      <c r="D221" s="75">
        <v>44</v>
      </c>
      <c r="E221" s="74">
        <v>9.4017094017094002E-2</v>
      </c>
      <c r="F221" s="75">
        <v>16</v>
      </c>
      <c r="G221" s="74">
        <v>3.4188034188034198E-2</v>
      </c>
      <c r="H221" s="75">
        <v>0</v>
      </c>
      <c r="I221" s="74">
        <v>0</v>
      </c>
      <c r="J221" s="75">
        <v>0</v>
      </c>
      <c r="K221" s="74">
        <v>0</v>
      </c>
      <c r="L221" s="75">
        <v>11</v>
      </c>
      <c r="M221" s="74">
        <v>2.3504273504273501E-2</v>
      </c>
      <c r="N221" s="75">
        <v>5</v>
      </c>
      <c r="O221" s="74">
        <v>1.06837606837607E-2</v>
      </c>
      <c r="P221" s="75">
        <v>3</v>
      </c>
      <c r="Q221" s="74">
        <v>6.41025641025641E-3</v>
      </c>
      <c r="R221" s="75">
        <v>9</v>
      </c>
      <c r="S221" s="74">
        <v>1.9230769230769201E-2</v>
      </c>
    </row>
    <row r="222" spans="1:19" x14ac:dyDescent="0.25">
      <c r="A222" t="s">
        <v>2300</v>
      </c>
      <c r="B222" s="75">
        <v>3526293</v>
      </c>
      <c r="C222" s="75">
        <v>352</v>
      </c>
      <c r="D222" s="75">
        <v>34</v>
      </c>
      <c r="E222" s="74">
        <v>9.6590909090909102E-2</v>
      </c>
      <c r="F222" s="75">
        <v>12</v>
      </c>
      <c r="G222" s="74">
        <v>3.4090909090909102E-2</v>
      </c>
      <c r="H222" s="75">
        <v>0</v>
      </c>
      <c r="I222" s="74">
        <v>0</v>
      </c>
      <c r="J222" s="75">
        <v>0</v>
      </c>
      <c r="K222" s="74">
        <v>0</v>
      </c>
      <c r="L222" s="75">
        <v>20</v>
      </c>
      <c r="M222" s="74">
        <v>5.6818181818181802E-2</v>
      </c>
      <c r="N222" s="75">
        <v>2</v>
      </c>
      <c r="O222" s="74">
        <v>5.6818181818181802E-3</v>
      </c>
      <c r="P222" s="75">
        <v>0</v>
      </c>
      <c r="Q222" s="74">
        <v>0</v>
      </c>
      <c r="R222" s="75">
        <v>0</v>
      </c>
      <c r="S222" s="74">
        <v>0</v>
      </c>
    </row>
    <row r="223" spans="1:19" x14ac:dyDescent="0.25">
      <c r="A223" t="s">
        <v>2205</v>
      </c>
      <c r="B223" s="75">
        <v>4473129</v>
      </c>
      <c r="C223" s="75">
        <v>558</v>
      </c>
      <c r="D223" s="75">
        <v>20</v>
      </c>
      <c r="E223" s="74">
        <v>3.5842293906809999E-2</v>
      </c>
      <c r="F223" s="75">
        <v>19</v>
      </c>
      <c r="G223" s="74">
        <v>3.4050179211469501E-2</v>
      </c>
      <c r="H223" s="75">
        <v>0</v>
      </c>
      <c r="I223" s="74">
        <v>0</v>
      </c>
      <c r="J223" s="75">
        <v>0</v>
      </c>
      <c r="K223" s="74">
        <v>0</v>
      </c>
      <c r="L223" s="75">
        <v>0</v>
      </c>
      <c r="M223" s="74">
        <v>0</v>
      </c>
      <c r="N223" s="75">
        <v>0</v>
      </c>
      <c r="O223" s="74">
        <v>0</v>
      </c>
      <c r="P223" s="75">
        <v>1</v>
      </c>
      <c r="Q223" s="74">
        <v>1.7921146953405001E-3</v>
      </c>
      <c r="R223" s="75">
        <v>0</v>
      </c>
      <c r="S223" s="74">
        <v>0</v>
      </c>
    </row>
    <row r="224" spans="1:19" x14ac:dyDescent="0.25">
      <c r="A224" t="s">
        <v>2399</v>
      </c>
      <c r="B224" s="75">
        <v>3523464</v>
      </c>
      <c r="C224" s="75">
        <v>442</v>
      </c>
      <c r="D224" s="75">
        <v>30</v>
      </c>
      <c r="E224" s="74">
        <v>6.7873303167420795E-2</v>
      </c>
      <c r="F224" s="75">
        <v>15</v>
      </c>
      <c r="G224" s="74">
        <v>3.3936651583710398E-2</v>
      </c>
      <c r="H224" s="75">
        <v>0</v>
      </c>
      <c r="I224" s="74">
        <v>0</v>
      </c>
      <c r="J224" s="75">
        <v>0</v>
      </c>
      <c r="K224" s="74">
        <v>0</v>
      </c>
      <c r="L224" s="75">
        <v>9</v>
      </c>
      <c r="M224" s="74">
        <v>2.03619909502262E-2</v>
      </c>
      <c r="N224" s="75">
        <v>5</v>
      </c>
      <c r="O224" s="74">
        <v>1.1312217194570101E-2</v>
      </c>
      <c r="P224" s="75">
        <v>1</v>
      </c>
      <c r="Q224" s="74">
        <v>2.26244343891403E-3</v>
      </c>
      <c r="R224" s="75">
        <v>0</v>
      </c>
      <c r="S224" s="74">
        <v>0</v>
      </c>
    </row>
    <row r="225" spans="1:19" x14ac:dyDescent="0.25">
      <c r="A225" t="s">
        <v>2425</v>
      </c>
      <c r="B225" s="75">
        <v>2778705</v>
      </c>
      <c r="C225" s="75">
        <v>737</v>
      </c>
      <c r="D225" s="75">
        <v>92</v>
      </c>
      <c r="E225" s="74">
        <v>0.12483039348711</v>
      </c>
      <c r="F225" s="75">
        <v>25</v>
      </c>
      <c r="G225" s="74">
        <v>3.3921302578019001E-2</v>
      </c>
      <c r="H225" s="75">
        <v>2</v>
      </c>
      <c r="I225" s="74">
        <v>2.7137042062415199E-3</v>
      </c>
      <c r="J225" s="75">
        <v>0</v>
      </c>
      <c r="K225" s="74">
        <v>0</v>
      </c>
      <c r="L225" s="75">
        <v>41</v>
      </c>
      <c r="M225" s="74">
        <v>5.5630936227951101E-2</v>
      </c>
      <c r="N225" s="75">
        <v>16</v>
      </c>
      <c r="O225" s="74">
        <v>2.1709633649932201E-2</v>
      </c>
      <c r="P225" s="75">
        <v>1</v>
      </c>
      <c r="Q225" s="74">
        <v>1.3568521031207599E-3</v>
      </c>
      <c r="R225" s="75">
        <v>7</v>
      </c>
      <c r="S225" s="74">
        <v>9.4979647218453207E-3</v>
      </c>
    </row>
    <row r="226" spans="1:19" x14ac:dyDescent="0.25">
      <c r="A226" t="s">
        <v>2244</v>
      </c>
      <c r="B226" s="75">
        <v>2366693</v>
      </c>
      <c r="C226" s="75">
        <v>532</v>
      </c>
      <c r="D226" s="75">
        <v>27</v>
      </c>
      <c r="E226" s="74">
        <v>5.0751879699248097E-2</v>
      </c>
      <c r="F226" s="75">
        <v>18</v>
      </c>
      <c r="G226" s="74">
        <v>3.3834586466165398E-2</v>
      </c>
      <c r="H226" s="75">
        <v>0</v>
      </c>
      <c r="I226" s="74">
        <v>0</v>
      </c>
      <c r="J226" s="75">
        <v>0</v>
      </c>
      <c r="K226" s="74">
        <v>0</v>
      </c>
      <c r="L226" s="75">
        <v>1</v>
      </c>
      <c r="M226" s="74">
        <v>1.8796992481203E-3</v>
      </c>
      <c r="N226" s="75">
        <v>2</v>
      </c>
      <c r="O226" s="74">
        <v>3.7593984962406E-3</v>
      </c>
      <c r="P226" s="75">
        <v>3</v>
      </c>
      <c r="Q226" s="74">
        <v>5.6390977443609002E-3</v>
      </c>
      <c r="R226" s="75">
        <v>3</v>
      </c>
      <c r="S226" s="74">
        <v>5.6390977443609002E-3</v>
      </c>
    </row>
    <row r="227" spans="1:19" x14ac:dyDescent="0.25">
      <c r="A227" t="s">
        <v>2296</v>
      </c>
      <c r="B227" s="75">
        <v>3851475</v>
      </c>
      <c r="C227" s="75">
        <v>565</v>
      </c>
      <c r="D227" s="75">
        <v>25</v>
      </c>
      <c r="E227" s="74">
        <v>4.4247787610619503E-2</v>
      </c>
      <c r="F227" s="75">
        <v>19</v>
      </c>
      <c r="G227" s="74">
        <v>3.3628318584070803E-2</v>
      </c>
      <c r="H227" s="75">
        <v>1</v>
      </c>
      <c r="I227" s="74">
        <v>1.76991150442478E-3</v>
      </c>
      <c r="J227" s="75">
        <v>0</v>
      </c>
      <c r="K227" s="74">
        <v>0</v>
      </c>
      <c r="L227" s="75">
        <v>3</v>
      </c>
      <c r="M227" s="74">
        <v>5.3097345132743397E-3</v>
      </c>
      <c r="N227" s="75">
        <v>0</v>
      </c>
      <c r="O227" s="74">
        <v>0</v>
      </c>
      <c r="P227" s="75">
        <v>1</v>
      </c>
      <c r="Q227" s="74">
        <v>1.76991150442478E-3</v>
      </c>
      <c r="R227" s="75">
        <v>1</v>
      </c>
      <c r="S227" s="74">
        <v>1.76991150442478E-3</v>
      </c>
    </row>
    <row r="228" spans="1:19" x14ac:dyDescent="0.25">
      <c r="A228" t="s">
        <v>2203</v>
      </c>
      <c r="B228" s="75">
        <v>4476079</v>
      </c>
      <c r="C228" s="75">
        <v>744</v>
      </c>
      <c r="D228" s="75">
        <v>38</v>
      </c>
      <c r="E228" s="74">
        <v>5.1075268817204297E-2</v>
      </c>
      <c r="F228" s="75">
        <v>25</v>
      </c>
      <c r="G228" s="74">
        <v>3.36021505376344E-2</v>
      </c>
      <c r="H228" s="75">
        <v>0</v>
      </c>
      <c r="I228" s="74">
        <v>0</v>
      </c>
      <c r="J228" s="75">
        <v>0</v>
      </c>
      <c r="K228" s="74">
        <v>0</v>
      </c>
      <c r="L228" s="75">
        <v>1</v>
      </c>
      <c r="M228" s="74">
        <v>1.3440860215053799E-3</v>
      </c>
      <c r="N228" s="75">
        <v>2</v>
      </c>
      <c r="O228" s="74">
        <v>2.6881720430107499E-3</v>
      </c>
      <c r="P228" s="75">
        <v>1</v>
      </c>
      <c r="Q228" s="74">
        <v>1.3440860215053799E-3</v>
      </c>
      <c r="R228" s="75">
        <v>9</v>
      </c>
      <c r="S228" s="74">
        <v>1.2096774193548401E-2</v>
      </c>
    </row>
    <row r="229" spans="1:19" x14ac:dyDescent="0.25">
      <c r="A229" t="s">
        <v>2441</v>
      </c>
      <c r="B229" s="75">
        <v>3118404</v>
      </c>
      <c r="C229" s="75">
        <v>179</v>
      </c>
      <c r="D229" s="75">
        <v>10</v>
      </c>
      <c r="E229" s="74">
        <v>5.5865921787709501E-2</v>
      </c>
      <c r="F229" s="75">
        <v>6</v>
      </c>
      <c r="G229" s="74">
        <v>3.3519553072625698E-2</v>
      </c>
      <c r="H229" s="75">
        <v>0</v>
      </c>
      <c r="I229" s="74">
        <v>0</v>
      </c>
      <c r="J229" s="75">
        <v>0</v>
      </c>
      <c r="K229" s="74">
        <v>0</v>
      </c>
      <c r="L229" s="75">
        <v>3</v>
      </c>
      <c r="M229" s="74">
        <v>1.67597765363128E-2</v>
      </c>
      <c r="N229" s="75">
        <v>0</v>
      </c>
      <c r="O229" s="74">
        <v>0</v>
      </c>
      <c r="P229" s="75">
        <v>0</v>
      </c>
      <c r="Q229" s="74">
        <v>0</v>
      </c>
      <c r="R229" s="75">
        <v>1</v>
      </c>
      <c r="S229" s="74">
        <v>5.5865921787709499E-3</v>
      </c>
    </row>
    <row r="230" spans="1:19" x14ac:dyDescent="0.25">
      <c r="A230" t="s">
        <v>2252</v>
      </c>
      <c r="B230" s="75">
        <v>3852737</v>
      </c>
      <c r="C230" s="75">
        <v>509</v>
      </c>
      <c r="D230" s="75">
        <v>45</v>
      </c>
      <c r="E230" s="74">
        <v>8.8408644400785899E-2</v>
      </c>
      <c r="F230" s="75">
        <v>17</v>
      </c>
      <c r="G230" s="74">
        <v>3.3398821218074699E-2</v>
      </c>
      <c r="H230" s="75">
        <v>14</v>
      </c>
      <c r="I230" s="74">
        <v>2.75049115913556E-2</v>
      </c>
      <c r="J230" s="75">
        <v>0</v>
      </c>
      <c r="K230" s="74">
        <v>0</v>
      </c>
      <c r="L230" s="75">
        <v>3</v>
      </c>
      <c r="M230" s="74">
        <v>5.8939096267190596E-3</v>
      </c>
      <c r="N230" s="75">
        <v>2</v>
      </c>
      <c r="O230" s="74">
        <v>3.9292730844793702E-3</v>
      </c>
      <c r="P230" s="75">
        <v>0</v>
      </c>
      <c r="Q230" s="74">
        <v>0</v>
      </c>
      <c r="R230" s="75">
        <v>9</v>
      </c>
      <c r="S230" s="74">
        <v>1.7681728880157201E-2</v>
      </c>
    </row>
    <row r="231" spans="1:19" x14ac:dyDescent="0.25">
      <c r="A231" t="s">
        <v>2488</v>
      </c>
      <c r="B231" s="75">
        <v>1047316</v>
      </c>
      <c r="C231" s="75">
        <v>604</v>
      </c>
      <c r="D231" s="75">
        <v>58</v>
      </c>
      <c r="E231" s="74">
        <v>9.6026490066225198E-2</v>
      </c>
      <c r="F231" s="75">
        <v>20</v>
      </c>
      <c r="G231" s="74">
        <v>3.3112582781456998E-2</v>
      </c>
      <c r="H231" s="75">
        <v>1</v>
      </c>
      <c r="I231" s="74">
        <v>1.6556291390728501E-3</v>
      </c>
      <c r="J231" s="75">
        <v>0</v>
      </c>
      <c r="K231" s="74">
        <v>0</v>
      </c>
      <c r="L231" s="75">
        <v>31</v>
      </c>
      <c r="M231" s="74">
        <v>5.1324503311258297E-2</v>
      </c>
      <c r="N231" s="75">
        <v>3</v>
      </c>
      <c r="O231" s="74">
        <v>4.9668874172185398E-3</v>
      </c>
      <c r="P231" s="75">
        <v>0</v>
      </c>
      <c r="Q231" s="74">
        <v>0</v>
      </c>
      <c r="R231" s="75">
        <v>3</v>
      </c>
      <c r="S231" s="74">
        <v>4.9668874172185398E-3</v>
      </c>
    </row>
    <row r="232" spans="1:19" x14ac:dyDescent="0.25">
      <c r="A232" t="s">
        <v>2522</v>
      </c>
      <c r="B232" s="75">
        <v>1390816</v>
      </c>
      <c r="C232" s="75">
        <v>121</v>
      </c>
      <c r="D232" s="75">
        <v>6</v>
      </c>
      <c r="E232" s="74">
        <v>4.9586776859504099E-2</v>
      </c>
      <c r="F232" s="75">
        <v>4</v>
      </c>
      <c r="G232" s="74">
        <v>3.3057851239669402E-2</v>
      </c>
      <c r="H232" s="75">
        <v>1</v>
      </c>
      <c r="I232" s="74">
        <v>8.2644628099173608E-3</v>
      </c>
      <c r="J232" s="75">
        <v>0</v>
      </c>
      <c r="K232" s="74">
        <v>0</v>
      </c>
      <c r="L232" s="75">
        <v>0</v>
      </c>
      <c r="M232" s="74">
        <v>0</v>
      </c>
      <c r="N232" s="75">
        <v>0</v>
      </c>
      <c r="O232" s="74">
        <v>0</v>
      </c>
      <c r="P232" s="75">
        <v>0</v>
      </c>
      <c r="Q232" s="74">
        <v>0</v>
      </c>
      <c r="R232" s="75">
        <v>1</v>
      </c>
      <c r="S232" s="74">
        <v>8.2644628099173608E-3</v>
      </c>
    </row>
    <row r="233" spans="1:19" x14ac:dyDescent="0.25">
      <c r="A233" t="s">
        <v>2480</v>
      </c>
      <c r="B233" s="75">
        <v>3295419</v>
      </c>
      <c r="C233" s="75">
        <v>485</v>
      </c>
      <c r="D233" s="75">
        <v>44</v>
      </c>
      <c r="E233" s="74">
        <v>9.0721649484536093E-2</v>
      </c>
      <c r="F233" s="75">
        <v>16</v>
      </c>
      <c r="G233" s="74">
        <v>3.2989690721649499E-2</v>
      </c>
      <c r="H233" s="75">
        <v>1</v>
      </c>
      <c r="I233" s="74">
        <v>2.0618556701030898E-3</v>
      </c>
      <c r="J233" s="75">
        <v>0</v>
      </c>
      <c r="K233" s="74">
        <v>0</v>
      </c>
      <c r="L233" s="75">
        <v>16</v>
      </c>
      <c r="M233" s="74">
        <v>3.2989690721649499E-2</v>
      </c>
      <c r="N233" s="75">
        <v>4</v>
      </c>
      <c r="O233" s="74">
        <v>8.2474226804123696E-3</v>
      </c>
      <c r="P233" s="75">
        <v>1</v>
      </c>
      <c r="Q233" s="74">
        <v>2.0618556701030898E-3</v>
      </c>
      <c r="R233" s="75">
        <v>6</v>
      </c>
      <c r="S233" s="74">
        <v>1.2371134020618599E-2</v>
      </c>
    </row>
    <row r="234" spans="1:19" x14ac:dyDescent="0.25">
      <c r="A234" t="s">
        <v>2379</v>
      </c>
      <c r="B234" s="75">
        <v>2715475</v>
      </c>
      <c r="C234" s="75">
        <v>364</v>
      </c>
      <c r="D234" s="75">
        <v>35</v>
      </c>
      <c r="E234" s="74">
        <v>9.6153846153846201E-2</v>
      </c>
      <c r="F234" s="75">
        <v>12</v>
      </c>
      <c r="G234" s="74">
        <v>3.2967032967033003E-2</v>
      </c>
      <c r="H234" s="75">
        <v>1</v>
      </c>
      <c r="I234" s="74">
        <v>2.7472527472527501E-3</v>
      </c>
      <c r="J234" s="75">
        <v>0</v>
      </c>
      <c r="K234" s="74">
        <v>0</v>
      </c>
      <c r="L234" s="75">
        <v>11</v>
      </c>
      <c r="M234" s="74">
        <v>3.0219780219780199E-2</v>
      </c>
      <c r="N234" s="75">
        <v>5</v>
      </c>
      <c r="O234" s="74">
        <v>1.37362637362637E-2</v>
      </c>
      <c r="P234" s="75">
        <v>5</v>
      </c>
      <c r="Q234" s="74">
        <v>1.37362637362637E-2</v>
      </c>
      <c r="R234" s="75">
        <v>1</v>
      </c>
      <c r="S234" s="74">
        <v>2.7472527472527501E-3</v>
      </c>
    </row>
    <row r="235" spans="1:19" x14ac:dyDescent="0.25">
      <c r="A235" t="s">
        <v>2419</v>
      </c>
      <c r="B235" s="75">
        <v>2126276</v>
      </c>
      <c r="C235" s="75">
        <v>578</v>
      </c>
      <c r="D235" s="75">
        <v>49</v>
      </c>
      <c r="E235" s="74">
        <v>8.4775086505190306E-2</v>
      </c>
      <c r="F235" s="75">
        <v>19</v>
      </c>
      <c r="G235" s="74">
        <v>3.2871972318339097E-2</v>
      </c>
      <c r="H235" s="75">
        <v>4</v>
      </c>
      <c r="I235" s="74">
        <v>6.9204152249135002E-3</v>
      </c>
      <c r="J235" s="75">
        <v>0</v>
      </c>
      <c r="K235" s="74">
        <v>0</v>
      </c>
      <c r="L235" s="75">
        <v>2</v>
      </c>
      <c r="M235" s="74">
        <v>3.4602076124567501E-3</v>
      </c>
      <c r="N235" s="75">
        <v>15</v>
      </c>
      <c r="O235" s="74">
        <v>2.5951557093425601E-2</v>
      </c>
      <c r="P235" s="75">
        <v>1</v>
      </c>
      <c r="Q235" s="74">
        <v>1.7301038062283701E-3</v>
      </c>
      <c r="R235" s="75">
        <v>8</v>
      </c>
      <c r="S235" s="74">
        <v>1.3840830449827E-2</v>
      </c>
    </row>
    <row r="236" spans="1:19" x14ac:dyDescent="0.25">
      <c r="A236" t="s">
        <v>2446</v>
      </c>
      <c r="B236" s="75">
        <v>1497216</v>
      </c>
      <c r="C236" s="75">
        <v>274</v>
      </c>
      <c r="D236" s="75">
        <v>18</v>
      </c>
      <c r="E236" s="74">
        <v>6.5693430656934296E-2</v>
      </c>
      <c r="F236" s="75">
        <v>9</v>
      </c>
      <c r="G236" s="74">
        <v>3.2846715328467203E-2</v>
      </c>
      <c r="H236" s="75">
        <v>0</v>
      </c>
      <c r="I236" s="74">
        <v>0</v>
      </c>
      <c r="J236" s="75">
        <v>0</v>
      </c>
      <c r="K236" s="74">
        <v>0</v>
      </c>
      <c r="L236" s="75">
        <v>4</v>
      </c>
      <c r="M236" s="74">
        <v>1.4598540145985399E-2</v>
      </c>
      <c r="N236" s="75">
        <v>3</v>
      </c>
      <c r="O236" s="74">
        <v>1.09489051094891E-2</v>
      </c>
      <c r="P236" s="75">
        <v>0</v>
      </c>
      <c r="Q236" s="74">
        <v>0</v>
      </c>
      <c r="R236" s="75">
        <v>2</v>
      </c>
      <c r="S236" s="74">
        <v>7.2992700729926996E-3</v>
      </c>
    </row>
    <row r="237" spans="1:19" x14ac:dyDescent="0.25">
      <c r="A237" t="s">
        <v>2237</v>
      </c>
      <c r="B237" s="75">
        <v>2714251</v>
      </c>
      <c r="C237" s="75">
        <v>428</v>
      </c>
      <c r="D237" s="75">
        <v>49</v>
      </c>
      <c r="E237" s="74">
        <v>0.11448598130841101</v>
      </c>
      <c r="F237" s="75">
        <v>14</v>
      </c>
      <c r="G237" s="74">
        <v>3.27102803738318E-2</v>
      </c>
      <c r="H237" s="75">
        <v>1</v>
      </c>
      <c r="I237" s="74">
        <v>2.3364485981308401E-3</v>
      </c>
      <c r="J237" s="75">
        <v>0</v>
      </c>
      <c r="K237" s="74">
        <v>0</v>
      </c>
      <c r="L237" s="75">
        <v>18</v>
      </c>
      <c r="M237" s="74">
        <v>4.2056074766355103E-2</v>
      </c>
      <c r="N237" s="75">
        <v>9</v>
      </c>
      <c r="O237" s="74">
        <v>2.10280373831776E-2</v>
      </c>
      <c r="P237" s="75">
        <v>4</v>
      </c>
      <c r="Q237" s="74">
        <v>9.3457943925233603E-3</v>
      </c>
      <c r="R237" s="75">
        <v>3</v>
      </c>
      <c r="S237" s="74">
        <v>7.0093457943925198E-3</v>
      </c>
    </row>
    <row r="238" spans="1:19" x14ac:dyDescent="0.25">
      <c r="A238" t="s">
        <v>2192</v>
      </c>
      <c r="B238" s="75">
        <v>3419090</v>
      </c>
      <c r="C238" s="75">
        <v>581</v>
      </c>
      <c r="D238" s="75">
        <v>25</v>
      </c>
      <c r="E238" s="74">
        <v>4.3029259896729802E-2</v>
      </c>
      <c r="F238" s="75">
        <v>19</v>
      </c>
      <c r="G238" s="74">
        <v>3.2702237521514597E-2</v>
      </c>
      <c r="H238" s="75">
        <v>0</v>
      </c>
      <c r="I238" s="74">
        <v>0</v>
      </c>
      <c r="J238" s="75">
        <v>0</v>
      </c>
      <c r="K238" s="74">
        <v>0</v>
      </c>
      <c r="L238" s="75">
        <v>2</v>
      </c>
      <c r="M238" s="74">
        <v>3.44234079173838E-3</v>
      </c>
      <c r="N238" s="75">
        <v>3</v>
      </c>
      <c r="O238" s="74">
        <v>5.1635111876075701E-3</v>
      </c>
      <c r="P238" s="75">
        <v>0</v>
      </c>
      <c r="Q238" s="74">
        <v>0</v>
      </c>
      <c r="R238" s="75">
        <v>1</v>
      </c>
      <c r="S238" s="74">
        <v>1.72117039586919E-3</v>
      </c>
    </row>
    <row r="239" spans="1:19" x14ac:dyDescent="0.25">
      <c r="A239" t="s">
        <v>2427</v>
      </c>
      <c r="B239" s="75">
        <v>2723532</v>
      </c>
      <c r="C239" s="75">
        <v>307</v>
      </c>
      <c r="D239" s="75">
        <v>23</v>
      </c>
      <c r="E239" s="74">
        <v>7.4918566775244305E-2</v>
      </c>
      <c r="F239" s="75">
        <v>10</v>
      </c>
      <c r="G239" s="74">
        <v>3.2573289902280103E-2</v>
      </c>
      <c r="H239" s="75">
        <v>0</v>
      </c>
      <c r="I239" s="74">
        <v>0</v>
      </c>
      <c r="J239" s="75">
        <v>0</v>
      </c>
      <c r="K239" s="74">
        <v>0</v>
      </c>
      <c r="L239" s="75">
        <v>8</v>
      </c>
      <c r="M239" s="74">
        <v>2.6058631921824098E-2</v>
      </c>
      <c r="N239" s="75">
        <v>2</v>
      </c>
      <c r="O239" s="74">
        <v>6.5146579804560298E-3</v>
      </c>
      <c r="P239" s="75">
        <v>2</v>
      </c>
      <c r="Q239" s="74">
        <v>6.5146579804560298E-3</v>
      </c>
      <c r="R239" s="75">
        <v>1</v>
      </c>
      <c r="S239" s="74">
        <v>3.2573289902280101E-3</v>
      </c>
    </row>
    <row r="240" spans="1:19" x14ac:dyDescent="0.25">
      <c r="A240" t="s">
        <v>2254</v>
      </c>
      <c r="B240" s="75">
        <v>1081012</v>
      </c>
      <c r="C240" s="75">
        <v>556</v>
      </c>
      <c r="D240" s="75">
        <v>44</v>
      </c>
      <c r="E240" s="74">
        <v>7.9136690647481994E-2</v>
      </c>
      <c r="F240" s="75">
        <v>18</v>
      </c>
      <c r="G240" s="74">
        <v>3.2374100719424502E-2</v>
      </c>
      <c r="H240" s="75">
        <v>0</v>
      </c>
      <c r="I240" s="74">
        <v>0</v>
      </c>
      <c r="J240" s="75">
        <v>0</v>
      </c>
      <c r="K240" s="74">
        <v>0</v>
      </c>
      <c r="L240" s="75">
        <v>2</v>
      </c>
      <c r="M240" s="74">
        <v>3.5971223021582701E-3</v>
      </c>
      <c r="N240" s="75">
        <v>15</v>
      </c>
      <c r="O240" s="74">
        <v>2.6978417266187001E-2</v>
      </c>
      <c r="P240" s="75">
        <v>4</v>
      </c>
      <c r="Q240" s="74">
        <v>7.1942446043165497E-3</v>
      </c>
      <c r="R240" s="75">
        <v>5</v>
      </c>
      <c r="S240" s="74">
        <v>8.9928057553956796E-3</v>
      </c>
    </row>
    <row r="241" spans="1:19" x14ac:dyDescent="0.25">
      <c r="A241" t="s">
        <v>2163</v>
      </c>
      <c r="B241" s="75">
        <v>4473065</v>
      </c>
      <c r="C241" s="75">
        <v>558</v>
      </c>
      <c r="D241" s="75">
        <v>28</v>
      </c>
      <c r="E241" s="74">
        <v>5.01792114695341E-2</v>
      </c>
      <c r="F241" s="75">
        <v>18</v>
      </c>
      <c r="G241" s="74">
        <v>3.2258064516128997E-2</v>
      </c>
      <c r="H241" s="75">
        <v>0</v>
      </c>
      <c r="I241" s="74">
        <v>0</v>
      </c>
      <c r="J241" s="75">
        <v>0</v>
      </c>
      <c r="K241" s="74">
        <v>0</v>
      </c>
      <c r="L241" s="75">
        <v>3</v>
      </c>
      <c r="M241" s="74">
        <v>5.3763440860215101E-3</v>
      </c>
      <c r="N241" s="75">
        <v>4</v>
      </c>
      <c r="O241" s="74">
        <v>7.1684587813620098E-3</v>
      </c>
      <c r="P241" s="75">
        <v>0</v>
      </c>
      <c r="Q241" s="74">
        <v>0</v>
      </c>
      <c r="R241" s="75">
        <v>3</v>
      </c>
      <c r="S241" s="74">
        <v>5.3763440860215101E-3</v>
      </c>
    </row>
    <row r="242" spans="1:19" x14ac:dyDescent="0.25">
      <c r="A242" t="s">
        <v>2520</v>
      </c>
      <c r="B242" s="75">
        <v>2839151</v>
      </c>
      <c r="C242" s="75">
        <v>341</v>
      </c>
      <c r="D242" s="75">
        <v>27</v>
      </c>
      <c r="E242" s="74">
        <v>7.9178885630498505E-2</v>
      </c>
      <c r="F242" s="75">
        <v>11</v>
      </c>
      <c r="G242" s="74">
        <v>3.2258064516128997E-2</v>
      </c>
      <c r="H242" s="75">
        <v>0</v>
      </c>
      <c r="I242" s="74">
        <v>0</v>
      </c>
      <c r="J242" s="75">
        <v>0</v>
      </c>
      <c r="K242" s="74">
        <v>0</v>
      </c>
      <c r="L242" s="75">
        <v>9</v>
      </c>
      <c r="M242" s="74">
        <v>2.63929618768328E-2</v>
      </c>
      <c r="N242" s="75">
        <v>5</v>
      </c>
      <c r="O242" s="74">
        <v>1.46627565982405E-2</v>
      </c>
      <c r="P242" s="75">
        <v>0</v>
      </c>
      <c r="Q242" s="74">
        <v>0</v>
      </c>
      <c r="R242" s="75">
        <v>2</v>
      </c>
      <c r="S242" s="74">
        <v>5.8651026392961903E-3</v>
      </c>
    </row>
    <row r="243" spans="1:19" x14ac:dyDescent="0.25">
      <c r="A243" t="s">
        <v>2493</v>
      </c>
      <c r="B243" s="75">
        <v>1919828</v>
      </c>
      <c r="C243" s="75">
        <v>467</v>
      </c>
      <c r="D243" s="75">
        <v>31</v>
      </c>
      <c r="E243" s="74">
        <v>6.6381156316916504E-2</v>
      </c>
      <c r="F243" s="75">
        <v>15</v>
      </c>
      <c r="G243" s="74">
        <v>3.2119914346895102E-2</v>
      </c>
      <c r="H243" s="75">
        <v>0</v>
      </c>
      <c r="I243" s="74">
        <v>0</v>
      </c>
      <c r="J243" s="75">
        <v>0</v>
      </c>
      <c r="K243" s="74">
        <v>0</v>
      </c>
      <c r="L243" s="75">
        <v>9</v>
      </c>
      <c r="M243" s="74">
        <v>1.9271948608137E-2</v>
      </c>
      <c r="N243" s="75">
        <v>3</v>
      </c>
      <c r="O243" s="74">
        <v>6.4239828693790097E-3</v>
      </c>
      <c r="P243" s="75">
        <v>1</v>
      </c>
      <c r="Q243" s="74">
        <v>2.1413276231263402E-3</v>
      </c>
      <c r="R243" s="75">
        <v>3</v>
      </c>
      <c r="S243" s="74">
        <v>6.4239828693790097E-3</v>
      </c>
    </row>
    <row r="244" spans="1:19" x14ac:dyDescent="0.25">
      <c r="A244" t="s">
        <v>2195</v>
      </c>
      <c r="B244" s="75">
        <v>3857518</v>
      </c>
      <c r="C244" s="75">
        <v>530</v>
      </c>
      <c r="D244" s="75">
        <v>39</v>
      </c>
      <c r="E244" s="74">
        <v>7.3584905660377398E-2</v>
      </c>
      <c r="F244" s="75">
        <v>17</v>
      </c>
      <c r="G244" s="74">
        <v>3.20754716981132E-2</v>
      </c>
      <c r="H244" s="75">
        <v>0</v>
      </c>
      <c r="I244" s="74">
        <v>0</v>
      </c>
      <c r="J244" s="75">
        <v>0</v>
      </c>
      <c r="K244" s="74">
        <v>0</v>
      </c>
      <c r="L244" s="75">
        <v>11</v>
      </c>
      <c r="M244" s="74">
        <v>2.0754716981132099E-2</v>
      </c>
      <c r="N244" s="75">
        <v>3</v>
      </c>
      <c r="O244" s="74">
        <v>5.66037735849057E-3</v>
      </c>
      <c r="P244" s="75">
        <v>2</v>
      </c>
      <c r="Q244" s="74">
        <v>3.77358490566038E-3</v>
      </c>
      <c r="R244" s="75">
        <v>6</v>
      </c>
      <c r="S244" s="74">
        <v>1.13207547169811E-2</v>
      </c>
    </row>
    <row r="245" spans="1:19" x14ac:dyDescent="0.25">
      <c r="A245" t="s">
        <v>2218</v>
      </c>
      <c r="B245" s="75">
        <v>3119780</v>
      </c>
      <c r="C245" s="75">
        <v>438</v>
      </c>
      <c r="D245" s="75">
        <v>45</v>
      </c>
      <c r="E245" s="74">
        <v>0.102739726027397</v>
      </c>
      <c r="F245" s="75">
        <v>14</v>
      </c>
      <c r="G245" s="74">
        <v>3.1963470319634701E-2</v>
      </c>
      <c r="H245" s="75">
        <v>0</v>
      </c>
      <c r="I245" s="74">
        <v>0</v>
      </c>
      <c r="J245" s="75">
        <v>0</v>
      </c>
      <c r="K245" s="74">
        <v>0</v>
      </c>
      <c r="L245" s="75">
        <v>13</v>
      </c>
      <c r="M245" s="74">
        <v>2.96803652968037E-2</v>
      </c>
      <c r="N245" s="75">
        <v>6</v>
      </c>
      <c r="O245" s="74">
        <v>1.3698630136986301E-2</v>
      </c>
      <c r="P245" s="75">
        <v>5</v>
      </c>
      <c r="Q245" s="74">
        <v>1.1415525114155301E-2</v>
      </c>
      <c r="R245" s="75">
        <v>7</v>
      </c>
      <c r="S245" s="74">
        <v>1.5981735159817399E-2</v>
      </c>
    </row>
    <row r="246" spans="1:19" x14ac:dyDescent="0.25">
      <c r="A246" t="s">
        <v>2365</v>
      </c>
      <c r="B246" s="75">
        <v>1172385</v>
      </c>
      <c r="C246" s="75">
        <v>407</v>
      </c>
      <c r="D246" s="75">
        <v>26</v>
      </c>
      <c r="E246" s="74">
        <v>6.3882063882063897E-2</v>
      </c>
      <c r="F246" s="75">
        <v>13</v>
      </c>
      <c r="G246" s="74">
        <v>3.19410319410319E-2</v>
      </c>
      <c r="H246" s="75">
        <v>1</v>
      </c>
      <c r="I246" s="74">
        <v>2.45700245700246E-3</v>
      </c>
      <c r="J246" s="75">
        <v>0</v>
      </c>
      <c r="K246" s="74">
        <v>0</v>
      </c>
      <c r="L246" s="75">
        <v>1</v>
      </c>
      <c r="M246" s="74">
        <v>2.45700245700246E-3</v>
      </c>
      <c r="N246" s="75">
        <v>7</v>
      </c>
      <c r="O246" s="74">
        <v>1.7199017199017199E-2</v>
      </c>
      <c r="P246" s="75">
        <v>0</v>
      </c>
      <c r="Q246" s="74">
        <v>0</v>
      </c>
      <c r="R246" s="75">
        <v>4</v>
      </c>
      <c r="S246" s="74">
        <v>9.8280098280098295E-3</v>
      </c>
    </row>
    <row r="247" spans="1:19" x14ac:dyDescent="0.25">
      <c r="A247" t="s">
        <v>2387</v>
      </c>
      <c r="B247" s="75">
        <v>3118339</v>
      </c>
      <c r="C247" s="75">
        <v>571</v>
      </c>
      <c r="D247" s="75">
        <v>30</v>
      </c>
      <c r="E247" s="74">
        <v>5.2539404553415103E-2</v>
      </c>
      <c r="F247" s="75">
        <v>18</v>
      </c>
      <c r="G247" s="74">
        <v>3.1523642732049002E-2</v>
      </c>
      <c r="H247" s="75">
        <v>0</v>
      </c>
      <c r="I247" s="74">
        <v>0</v>
      </c>
      <c r="J247" s="75">
        <v>0</v>
      </c>
      <c r="K247" s="74">
        <v>0</v>
      </c>
      <c r="L247" s="75">
        <v>1</v>
      </c>
      <c r="M247" s="74">
        <v>1.7513134851138399E-3</v>
      </c>
      <c r="N247" s="75">
        <v>8</v>
      </c>
      <c r="O247" s="74">
        <v>1.40105078809107E-2</v>
      </c>
      <c r="P247" s="75">
        <v>1</v>
      </c>
      <c r="Q247" s="74">
        <v>1.7513134851138399E-3</v>
      </c>
      <c r="R247" s="75">
        <v>2</v>
      </c>
      <c r="S247" s="74">
        <v>3.5026269702276699E-3</v>
      </c>
    </row>
    <row r="248" spans="1:19" x14ac:dyDescent="0.25">
      <c r="A248" t="s">
        <v>2418</v>
      </c>
      <c r="B248" s="75">
        <v>3903544</v>
      </c>
      <c r="C248" s="75">
        <v>447</v>
      </c>
      <c r="D248" s="75">
        <v>32</v>
      </c>
      <c r="E248" s="74">
        <v>7.1588366890380298E-2</v>
      </c>
      <c r="F248" s="75">
        <v>14</v>
      </c>
      <c r="G248" s="74">
        <v>3.1319910514541402E-2</v>
      </c>
      <c r="H248" s="75">
        <v>0</v>
      </c>
      <c r="I248" s="74">
        <v>0</v>
      </c>
      <c r="J248" s="75">
        <v>0</v>
      </c>
      <c r="K248" s="74">
        <v>0</v>
      </c>
      <c r="L248" s="75">
        <v>16</v>
      </c>
      <c r="M248" s="74">
        <v>3.5794183445190197E-2</v>
      </c>
      <c r="N248" s="75">
        <v>2</v>
      </c>
      <c r="O248" s="74">
        <v>4.4742729306487703E-3</v>
      </c>
      <c r="P248" s="75">
        <v>0</v>
      </c>
      <c r="Q248" s="74">
        <v>0</v>
      </c>
      <c r="R248" s="75">
        <v>0</v>
      </c>
      <c r="S248" s="74">
        <v>0</v>
      </c>
    </row>
    <row r="249" spans="1:19" x14ac:dyDescent="0.25">
      <c r="A249" t="s">
        <v>2328</v>
      </c>
      <c r="B249" s="75">
        <v>2803779</v>
      </c>
      <c r="C249" s="75">
        <v>416</v>
      </c>
      <c r="D249" s="75">
        <v>19</v>
      </c>
      <c r="E249" s="74">
        <v>4.56730769230769E-2</v>
      </c>
      <c r="F249" s="75">
        <v>13</v>
      </c>
      <c r="G249" s="74">
        <v>3.125E-2</v>
      </c>
      <c r="H249" s="75">
        <v>0</v>
      </c>
      <c r="I249" s="74">
        <v>0</v>
      </c>
      <c r="J249" s="75">
        <v>0</v>
      </c>
      <c r="K249" s="74">
        <v>0</v>
      </c>
      <c r="L249" s="75">
        <v>6</v>
      </c>
      <c r="M249" s="74">
        <v>1.44230769230769E-2</v>
      </c>
      <c r="N249" s="75">
        <v>0</v>
      </c>
      <c r="O249" s="74">
        <v>0</v>
      </c>
      <c r="P249" s="75">
        <v>0</v>
      </c>
      <c r="Q249" s="74">
        <v>0</v>
      </c>
      <c r="R249" s="75">
        <v>0</v>
      </c>
      <c r="S249" s="74">
        <v>0</v>
      </c>
    </row>
    <row r="250" spans="1:19" x14ac:dyDescent="0.25">
      <c r="A250" t="s">
        <v>2484</v>
      </c>
      <c r="B250" s="75">
        <v>4035895</v>
      </c>
      <c r="C250" s="75">
        <v>481</v>
      </c>
      <c r="D250" s="75">
        <v>31</v>
      </c>
      <c r="E250" s="74">
        <v>6.4449064449064494E-2</v>
      </c>
      <c r="F250" s="75">
        <v>15</v>
      </c>
      <c r="G250" s="74">
        <v>3.1185031185031201E-2</v>
      </c>
      <c r="H250" s="75">
        <v>1</v>
      </c>
      <c r="I250" s="74">
        <v>2.07900207900208E-3</v>
      </c>
      <c r="J250" s="75">
        <v>0</v>
      </c>
      <c r="K250" s="74">
        <v>0</v>
      </c>
      <c r="L250" s="75">
        <v>5</v>
      </c>
      <c r="M250" s="74">
        <v>1.0395010395010401E-2</v>
      </c>
      <c r="N250" s="75">
        <v>6</v>
      </c>
      <c r="O250" s="74">
        <v>1.2474012474012501E-2</v>
      </c>
      <c r="P250" s="75">
        <v>1</v>
      </c>
      <c r="Q250" s="74">
        <v>2.07900207900208E-3</v>
      </c>
      <c r="R250" s="75">
        <v>3</v>
      </c>
      <c r="S250" s="74">
        <v>6.23700623700624E-3</v>
      </c>
    </row>
    <row r="251" spans="1:19" x14ac:dyDescent="0.25">
      <c r="A251" t="s">
        <v>2473</v>
      </c>
      <c r="B251" s="75">
        <v>2475049</v>
      </c>
      <c r="C251" s="75">
        <v>546</v>
      </c>
      <c r="D251" s="75">
        <v>72</v>
      </c>
      <c r="E251" s="74">
        <v>0.13186813186813201</v>
      </c>
      <c r="F251" s="75">
        <v>17</v>
      </c>
      <c r="G251" s="74">
        <v>3.1135531135531101E-2</v>
      </c>
      <c r="H251" s="75">
        <v>1</v>
      </c>
      <c r="I251" s="74">
        <v>1.83150183150183E-3</v>
      </c>
      <c r="J251" s="75">
        <v>0</v>
      </c>
      <c r="K251" s="74">
        <v>0</v>
      </c>
      <c r="L251" s="75">
        <v>39</v>
      </c>
      <c r="M251" s="74">
        <v>7.1428571428571397E-2</v>
      </c>
      <c r="N251" s="75">
        <v>11</v>
      </c>
      <c r="O251" s="74">
        <v>2.0146520146520099E-2</v>
      </c>
      <c r="P251" s="75">
        <v>1</v>
      </c>
      <c r="Q251" s="74">
        <v>1.83150183150183E-3</v>
      </c>
      <c r="R251" s="75">
        <v>3</v>
      </c>
      <c r="S251" s="74">
        <v>5.4945054945054897E-3</v>
      </c>
    </row>
    <row r="252" spans="1:19" x14ac:dyDescent="0.25">
      <c r="A252" t="s">
        <v>2185</v>
      </c>
      <c r="B252" s="75">
        <v>978664</v>
      </c>
      <c r="C252" s="75">
        <v>648</v>
      </c>
      <c r="D252" s="75">
        <v>33</v>
      </c>
      <c r="E252" s="74">
        <v>5.0925925925925902E-2</v>
      </c>
      <c r="F252" s="75">
        <v>20</v>
      </c>
      <c r="G252" s="74">
        <v>3.0864197530864199E-2</v>
      </c>
      <c r="H252" s="75">
        <v>0</v>
      </c>
      <c r="I252" s="74">
        <v>0</v>
      </c>
      <c r="J252" s="75">
        <v>0</v>
      </c>
      <c r="K252" s="74">
        <v>0</v>
      </c>
      <c r="L252" s="75">
        <v>6</v>
      </c>
      <c r="M252" s="74">
        <v>9.2592592592592605E-3</v>
      </c>
      <c r="N252" s="75">
        <v>1</v>
      </c>
      <c r="O252" s="74">
        <v>1.54320987654321E-3</v>
      </c>
      <c r="P252" s="75">
        <v>6</v>
      </c>
      <c r="Q252" s="74">
        <v>9.2592592592592605E-3</v>
      </c>
      <c r="R252" s="75">
        <v>0</v>
      </c>
      <c r="S252" s="74">
        <v>0</v>
      </c>
    </row>
    <row r="253" spans="1:19" x14ac:dyDescent="0.25">
      <c r="A253" t="s">
        <v>2545</v>
      </c>
      <c r="B253" s="75">
        <v>3525806</v>
      </c>
      <c r="C253" s="75">
        <v>650</v>
      </c>
      <c r="D253" s="75">
        <v>29</v>
      </c>
      <c r="E253" s="74">
        <v>4.4615384615384598E-2</v>
      </c>
      <c r="F253" s="75">
        <v>20</v>
      </c>
      <c r="G253" s="74">
        <v>3.0769230769230799E-2</v>
      </c>
      <c r="H253" s="75">
        <v>0</v>
      </c>
      <c r="I253" s="74">
        <v>0</v>
      </c>
      <c r="J253" s="75">
        <v>0</v>
      </c>
      <c r="K253" s="74">
        <v>0</v>
      </c>
      <c r="L253" s="75">
        <v>1</v>
      </c>
      <c r="M253" s="74">
        <v>1.53846153846154E-3</v>
      </c>
      <c r="N253" s="75">
        <v>5</v>
      </c>
      <c r="O253" s="74">
        <v>7.6923076923076901E-3</v>
      </c>
      <c r="P253" s="75">
        <v>1</v>
      </c>
      <c r="Q253" s="74">
        <v>1.53846153846154E-3</v>
      </c>
      <c r="R253" s="75">
        <v>2</v>
      </c>
      <c r="S253" s="74">
        <v>3.07692307692308E-3</v>
      </c>
    </row>
    <row r="254" spans="1:19" x14ac:dyDescent="0.25">
      <c r="A254" t="s">
        <v>2197</v>
      </c>
      <c r="B254" s="75">
        <v>2364053</v>
      </c>
      <c r="C254" s="75">
        <v>390</v>
      </c>
      <c r="D254" s="75">
        <v>29</v>
      </c>
      <c r="E254" s="74">
        <v>7.43589743589744E-2</v>
      </c>
      <c r="F254" s="75">
        <v>12</v>
      </c>
      <c r="G254" s="74">
        <v>3.0769230769230799E-2</v>
      </c>
      <c r="H254" s="75">
        <v>0</v>
      </c>
      <c r="I254" s="74">
        <v>0</v>
      </c>
      <c r="J254" s="75">
        <v>0</v>
      </c>
      <c r="K254" s="74">
        <v>0</v>
      </c>
      <c r="L254" s="75">
        <v>12</v>
      </c>
      <c r="M254" s="74">
        <v>3.0769230769230799E-2</v>
      </c>
      <c r="N254" s="75">
        <v>2</v>
      </c>
      <c r="O254" s="74">
        <v>5.1282051282051299E-3</v>
      </c>
      <c r="P254" s="75">
        <v>0</v>
      </c>
      <c r="Q254" s="74">
        <v>0</v>
      </c>
      <c r="R254" s="75">
        <v>3</v>
      </c>
      <c r="S254" s="74">
        <v>7.6923076923076901E-3</v>
      </c>
    </row>
    <row r="255" spans="1:19" x14ac:dyDescent="0.25">
      <c r="A255" t="s">
        <v>2238</v>
      </c>
      <c r="B255" s="75">
        <v>2811291</v>
      </c>
      <c r="C255" s="75">
        <v>1012</v>
      </c>
      <c r="D255" s="75">
        <v>73</v>
      </c>
      <c r="E255" s="74">
        <v>7.2134387351778698E-2</v>
      </c>
      <c r="F255" s="75">
        <v>31</v>
      </c>
      <c r="G255" s="74">
        <v>3.06324110671937E-2</v>
      </c>
      <c r="H255" s="75">
        <v>0</v>
      </c>
      <c r="I255" s="74">
        <v>0</v>
      </c>
      <c r="J255" s="75">
        <v>0</v>
      </c>
      <c r="K255" s="74">
        <v>0</v>
      </c>
      <c r="L255" s="75">
        <v>29</v>
      </c>
      <c r="M255" s="74">
        <v>2.8656126482213402E-2</v>
      </c>
      <c r="N255" s="75">
        <v>1</v>
      </c>
      <c r="O255" s="74">
        <v>9.8814229249011894E-4</v>
      </c>
      <c r="P255" s="75">
        <v>5</v>
      </c>
      <c r="Q255" s="74">
        <v>4.9407114624505904E-3</v>
      </c>
      <c r="R255" s="75">
        <v>7</v>
      </c>
      <c r="S255" s="74">
        <v>6.91699604743083E-3</v>
      </c>
    </row>
    <row r="256" spans="1:19" x14ac:dyDescent="0.25">
      <c r="A256" t="s">
        <v>2239</v>
      </c>
      <c r="B256" s="75">
        <v>2782115</v>
      </c>
      <c r="C256" s="75">
        <v>360</v>
      </c>
      <c r="D256" s="75">
        <v>25</v>
      </c>
      <c r="E256" s="74">
        <v>6.9444444444444406E-2</v>
      </c>
      <c r="F256" s="75">
        <v>11</v>
      </c>
      <c r="G256" s="74">
        <v>3.05555555555556E-2</v>
      </c>
      <c r="H256" s="75">
        <v>0</v>
      </c>
      <c r="I256" s="74">
        <v>0</v>
      </c>
      <c r="J256" s="75">
        <v>0</v>
      </c>
      <c r="K256" s="74">
        <v>0</v>
      </c>
      <c r="L256" s="75">
        <v>8</v>
      </c>
      <c r="M256" s="74">
        <v>2.2222222222222199E-2</v>
      </c>
      <c r="N256" s="75">
        <v>2</v>
      </c>
      <c r="O256" s="74">
        <v>5.5555555555555601E-3</v>
      </c>
      <c r="P256" s="75">
        <v>4</v>
      </c>
      <c r="Q256" s="74">
        <v>1.1111111111111099E-2</v>
      </c>
      <c r="R256" s="75">
        <v>0</v>
      </c>
      <c r="S256" s="74">
        <v>0</v>
      </c>
    </row>
    <row r="257" spans="1:19" x14ac:dyDescent="0.25">
      <c r="A257" t="s">
        <v>2521</v>
      </c>
      <c r="B257" s="75">
        <v>2338580</v>
      </c>
      <c r="C257" s="75">
        <v>529</v>
      </c>
      <c r="D257" s="75">
        <v>39</v>
      </c>
      <c r="E257" s="74">
        <v>7.3724007561436697E-2</v>
      </c>
      <c r="F257" s="75">
        <v>16</v>
      </c>
      <c r="G257" s="74">
        <v>3.0245746691871501E-2</v>
      </c>
      <c r="H257" s="75">
        <v>1</v>
      </c>
      <c r="I257" s="74">
        <v>1.8903591682419699E-3</v>
      </c>
      <c r="J257" s="75">
        <v>0</v>
      </c>
      <c r="K257" s="74">
        <v>0</v>
      </c>
      <c r="L257" s="75">
        <v>19</v>
      </c>
      <c r="M257" s="74">
        <v>3.5916824196597398E-2</v>
      </c>
      <c r="N257" s="75">
        <v>0</v>
      </c>
      <c r="O257" s="74">
        <v>0</v>
      </c>
      <c r="P257" s="75">
        <v>0</v>
      </c>
      <c r="Q257" s="74">
        <v>0</v>
      </c>
      <c r="R257" s="75">
        <v>3</v>
      </c>
      <c r="S257" s="74">
        <v>5.6710775047259E-3</v>
      </c>
    </row>
    <row r="258" spans="1:19" x14ac:dyDescent="0.25">
      <c r="A258" t="s">
        <v>2177</v>
      </c>
      <c r="B258" s="75">
        <v>4035948</v>
      </c>
      <c r="C258" s="75">
        <v>536</v>
      </c>
      <c r="D258" s="75">
        <v>26</v>
      </c>
      <c r="E258" s="74">
        <v>4.85074626865672E-2</v>
      </c>
      <c r="F258" s="75">
        <v>16</v>
      </c>
      <c r="G258" s="74">
        <v>2.9850746268656699E-2</v>
      </c>
      <c r="H258" s="75">
        <v>0</v>
      </c>
      <c r="I258" s="74">
        <v>0</v>
      </c>
      <c r="J258" s="75">
        <v>0</v>
      </c>
      <c r="K258" s="74">
        <v>0</v>
      </c>
      <c r="L258" s="75">
        <v>3</v>
      </c>
      <c r="M258" s="74">
        <v>5.5970149253731297E-3</v>
      </c>
      <c r="N258" s="75">
        <v>5</v>
      </c>
      <c r="O258" s="74">
        <v>9.3283582089552196E-3</v>
      </c>
      <c r="P258" s="75">
        <v>0</v>
      </c>
      <c r="Q258" s="74">
        <v>0</v>
      </c>
      <c r="R258" s="75">
        <v>2</v>
      </c>
      <c r="S258" s="74">
        <v>3.7313432835820899E-3</v>
      </c>
    </row>
    <row r="259" spans="1:19" x14ac:dyDescent="0.25">
      <c r="A259" t="s">
        <v>2456</v>
      </c>
      <c r="B259" s="75">
        <v>1453719</v>
      </c>
      <c r="C259" s="75">
        <v>504</v>
      </c>
      <c r="D259" s="75">
        <v>23</v>
      </c>
      <c r="E259" s="74">
        <v>4.5634920634920598E-2</v>
      </c>
      <c r="F259" s="75">
        <v>15</v>
      </c>
      <c r="G259" s="74">
        <v>2.9761904761904798E-2</v>
      </c>
      <c r="H259" s="75">
        <v>0</v>
      </c>
      <c r="I259" s="74">
        <v>0</v>
      </c>
      <c r="J259" s="75">
        <v>0</v>
      </c>
      <c r="K259" s="74">
        <v>0</v>
      </c>
      <c r="L259" s="75">
        <v>3</v>
      </c>
      <c r="M259" s="74">
        <v>5.9523809523809503E-3</v>
      </c>
      <c r="N259" s="75">
        <v>2</v>
      </c>
      <c r="O259" s="74">
        <v>3.9682539682539698E-3</v>
      </c>
      <c r="P259" s="75">
        <v>3</v>
      </c>
      <c r="Q259" s="74">
        <v>5.9523809523809503E-3</v>
      </c>
      <c r="R259" s="75">
        <v>0</v>
      </c>
      <c r="S259" s="74">
        <v>0</v>
      </c>
    </row>
    <row r="260" spans="1:19" x14ac:dyDescent="0.25">
      <c r="A260" t="s">
        <v>2312</v>
      </c>
      <c r="B260" s="75">
        <v>4101058</v>
      </c>
      <c r="C260" s="75">
        <v>551</v>
      </c>
      <c r="D260" s="75">
        <v>36</v>
      </c>
      <c r="E260" s="74">
        <v>6.5335753176043607E-2</v>
      </c>
      <c r="F260" s="75">
        <v>16</v>
      </c>
      <c r="G260" s="74">
        <v>2.9038112522686E-2</v>
      </c>
      <c r="H260" s="75">
        <v>0</v>
      </c>
      <c r="I260" s="74">
        <v>0</v>
      </c>
      <c r="J260" s="75">
        <v>0</v>
      </c>
      <c r="K260" s="74">
        <v>0</v>
      </c>
      <c r="L260" s="75">
        <v>15</v>
      </c>
      <c r="M260" s="74">
        <v>2.72232304900181E-2</v>
      </c>
      <c r="N260" s="75">
        <v>0</v>
      </c>
      <c r="O260" s="74">
        <v>0</v>
      </c>
      <c r="P260" s="75">
        <v>2</v>
      </c>
      <c r="Q260" s="74">
        <v>3.62976406533575E-3</v>
      </c>
      <c r="R260" s="75">
        <v>3</v>
      </c>
      <c r="S260" s="74">
        <v>5.4446460980036304E-3</v>
      </c>
    </row>
    <row r="261" spans="1:19" x14ac:dyDescent="0.25">
      <c r="A261" t="s">
        <v>2216</v>
      </c>
      <c r="B261" s="75">
        <v>2715908</v>
      </c>
      <c r="C261" s="75">
        <v>517</v>
      </c>
      <c r="D261" s="75">
        <v>30</v>
      </c>
      <c r="E261" s="74">
        <v>5.8027079303674997E-2</v>
      </c>
      <c r="F261" s="75">
        <v>15</v>
      </c>
      <c r="G261" s="74">
        <v>2.9013539651837499E-2</v>
      </c>
      <c r="H261" s="75">
        <v>0</v>
      </c>
      <c r="I261" s="74">
        <v>0</v>
      </c>
      <c r="J261" s="75">
        <v>0</v>
      </c>
      <c r="K261" s="74">
        <v>0</v>
      </c>
      <c r="L261" s="75">
        <v>8</v>
      </c>
      <c r="M261" s="74">
        <v>1.5473887814313299E-2</v>
      </c>
      <c r="N261" s="75">
        <v>1</v>
      </c>
      <c r="O261" s="74">
        <v>1.93423597678917E-3</v>
      </c>
      <c r="P261" s="75">
        <v>3</v>
      </c>
      <c r="Q261" s="74">
        <v>5.8027079303675103E-3</v>
      </c>
      <c r="R261" s="75">
        <v>3</v>
      </c>
      <c r="S261" s="74">
        <v>5.8027079303675103E-3</v>
      </c>
    </row>
    <row r="262" spans="1:19" x14ac:dyDescent="0.25">
      <c r="A262" t="s">
        <v>2426</v>
      </c>
      <c r="B262" s="75">
        <v>2828835</v>
      </c>
      <c r="C262" s="75">
        <v>655</v>
      </c>
      <c r="D262" s="75">
        <v>37</v>
      </c>
      <c r="E262" s="74">
        <v>5.6488549618320602E-2</v>
      </c>
      <c r="F262" s="75">
        <v>19</v>
      </c>
      <c r="G262" s="74">
        <v>2.90076335877863E-2</v>
      </c>
      <c r="H262" s="75">
        <v>0</v>
      </c>
      <c r="I262" s="74">
        <v>0</v>
      </c>
      <c r="J262" s="75">
        <v>0</v>
      </c>
      <c r="K262" s="74">
        <v>0</v>
      </c>
      <c r="L262" s="75">
        <v>10</v>
      </c>
      <c r="M262" s="74">
        <v>1.5267175572519101E-2</v>
      </c>
      <c r="N262" s="75">
        <v>7</v>
      </c>
      <c r="O262" s="74">
        <v>1.0687022900763401E-2</v>
      </c>
      <c r="P262" s="75">
        <v>0</v>
      </c>
      <c r="Q262" s="74">
        <v>0</v>
      </c>
      <c r="R262" s="75">
        <v>1</v>
      </c>
      <c r="S262" s="74">
        <v>1.5267175572519099E-3</v>
      </c>
    </row>
    <row r="263" spans="1:19" x14ac:dyDescent="0.25">
      <c r="A263" t="s">
        <v>2533</v>
      </c>
      <c r="B263" s="75">
        <v>3851503</v>
      </c>
      <c r="C263" s="75">
        <v>173</v>
      </c>
      <c r="D263" s="75">
        <v>15</v>
      </c>
      <c r="E263" s="74">
        <v>8.6705202312138699E-2</v>
      </c>
      <c r="F263" s="75">
        <v>5</v>
      </c>
      <c r="G263" s="74">
        <v>2.8901734104046201E-2</v>
      </c>
      <c r="H263" s="75">
        <v>0</v>
      </c>
      <c r="I263" s="74">
        <v>0</v>
      </c>
      <c r="J263" s="75">
        <v>0</v>
      </c>
      <c r="K263" s="74">
        <v>0</v>
      </c>
      <c r="L263" s="75">
        <v>1</v>
      </c>
      <c r="M263" s="74">
        <v>5.78034682080925E-3</v>
      </c>
      <c r="N263" s="75">
        <v>4</v>
      </c>
      <c r="O263" s="74">
        <v>2.3121387283237E-2</v>
      </c>
      <c r="P263" s="75">
        <v>2</v>
      </c>
      <c r="Q263" s="74">
        <v>1.15606936416185E-2</v>
      </c>
      <c r="R263" s="75">
        <v>3</v>
      </c>
      <c r="S263" s="74">
        <v>1.7341040462427699E-2</v>
      </c>
    </row>
    <row r="264" spans="1:19" x14ac:dyDescent="0.25">
      <c r="A264" t="s">
        <v>2423</v>
      </c>
      <c r="B264" s="75">
        <v>1115939</v>
      </c>
      <c r="C264" s="75">
        <v>556</v>
      </c>
      <c r="D264" s="75">
        <v>28</v>
      </c>
      <c r="E264" s="74">
        <v>5.0359712230215799E-2</v>
      </c>
      <c r="F264" s="75">
        <v>16</v>
      </c>
      <c r="G264" s="74">
        <v>2.8776978417266199E-2</v>
      </c>
      <c r="H264" s="75">
        <v>0</v>
      </c>
      <c r="I264" s="74">
        <v>0</v>
      </c>
      <c r="J264" s="75">
        <v>0</v>
      </c>
      <c r="K264" s="74">
        <v>0</v>
      </c>
      <c r="L264" s="75">
        <v>6</v>
      </c>
      <c r="M264" s="74">
        <v>1.07913669064748E-2</v>
      </c>
      <c r="N264" s="75">
        <v>3</v>
      </c>
      <c r="O264" s="74">
        <v>5.3956834532374104E-3</v>
      </c>
      <c r="P264" s="75">
        <v>0</v>
      </c>
      <c r="Q264" s="74">
        <v>0</v>
      </c>
      <c r="R264" s="75">
        <v>3</v>
      </c>
      <c r="S264" s="74">
        <v>5.3956834532374104E-3</v>
      </c>
    </row>
    <row r="265" spans="1:19" x14ac:dyDescent="0.25">
      <c r="A265" t="s">
        <v>2402</v>
      </c>
      <c r="B265" s="75">
        <v>1094918</v>
      </c>
      <c r="C265" s="75">
        <v>452</v>
      </c>
      <c r="D265" s="75">
        <v>34</v>
      </c>
      <c r="E265" s="74">
        <v>7.5221238938053103E-2</v>
      </c>
      <c r="F265" s="75">
        <v>13</v>
      </c>
      <c r="G265" s="74">
        <v>2.87610619469027E-2</v>
      </c>
      <c r="H265" s="75">
        <v>0</v>
      </c>
      <c r="I265" s="74">
        <v>0</v>
      </c>
      <c r="J265" s="75">
        <v>0</v>
      </c>
      <c r="K265" s="74">
        <v>0</v>
      </c>
      <c r="L265" s="75">
        <v>7</v>
      </c>
      <c r="M265" s="74">
        <v>1.54867256637168E-2</v>
      </c>
      <c r="N265" s="75">
        <v>9</v>
      </c>
      <c r="O265" s="74">
        <v>1.9911504424778799E-2</v>
      </c>
      <c r="P265" s="75">
        <v>1</v>
      </c>
      <c r="Q265" s="74">
        <v>2.21238938053097E-3</v>
      </c>
      <c r="R265" s="75">
        <v>4</v>
      </c>
      <c r="S265" s="74">
        <v>8.8495575221238902E-3</v>
      </c>
    </row>
    <row r="266" spans="1:19" x14ac:dyDescent="0.25">
      <c r="A266" t="s">
        <v>2570</v>
      </c>
      <c r="B266" s="75">
        <v>2832197</v>
      </c>
      <c r="C266" s="75">
        <v>421</v>
      </c>
      <c r="D266" s="75">
        <v>18</v>
      </c>
      <c r="E266" s="74">
        <v>4.2755344418052302E-2</v>
      </c>
      <c r="F266" s="75">
        <v>12</v>
      </c>
      <c r="G266" s="74">
        <v>2.85035629453682E-2</v>
      </c>
      <c r="H266" s="75">
        <v>0</v>
      </c>
      <c r="I266" s="74">
        <v>0</v>
      </c>
      <c r="J266" s="75">
        <v>0</v>
      </c>
      <c r="K266" s="74">
        <v>0</v>
      </c>
      <c r="L266" s="75">
        <v>0</v>
      </c>
      <c r="M266" s="74">
        <v>0</v>
      </c>
      <c r="N266" s="75">
        <v>3</v>
      </c>
      <c r="O266" s="74">
        <v>7.1258907363420396E-3</v>
      </c>
      <c r="P266" s="75">
        <v>0</v>
      </c>
      <c r="Q266" s="74">
        <v>0</v>
      </c>
      <c r="R266" s="75">
        <v>3</v>
      </c>
      <c r="S266" s="74">
        <v>7.1258907363420396E-3</v>
      </c>
    </row>
    <row r="267" spans="1:19" x14ac:dyDescent="0.25">
      <c r="A267" t="s">
        <v>2309</v>
      </c>
      <c r="B267" s="75">
        <v>3525661</v>
      </c>
      <c r="C267" s="75">
        <v>387</v>
      </c>
      <c r="D267" s="75">
        <v>22</v>
      </c>
      <c r="E267" s="74">
        <v>5.6847545219638203E-2</v>
      </c>
      <c r="F267" s="75">
        <v>11</v>
      </c>
      <c r="G267" s="74">
        <v>2.8423772609819101E-2</v>
      </c>
      <c r="H267" s="75">
        <v>0</v>
      </c>
      <c r="I267" s="74">
        <v>0</v>
      </c>
      <c r="J267" s="75">
        <v>0</v>
      </c>
      <c r="K267" s="74">
        <v>0</v>
      </c>
      <c r="L267" s="75">
        <v>4</v>
      </c>
      <c r="M267" s="74">
        <v>1.0335917312661499E-2</v>
      </c>
      <c r="N267" s="75">
        <v>5</v>
      </c>
      <c r="O267" s="74">
        <v>1.29198966408269E-2</v>
      </c>
      <c r="P267" s="75">
        <v>0</v>
      </c>
      <c r="Q267" s="74">
        <v>0</v>
      </c>
      <c r="R267" s="75">
        <v>2</v>
      </c>
      <c r="S267" s="74">
        <v>5.1679586563307496E-3</v>
      </c>
    </row>
    <row r="268" spans="1:19" x14ac:dyDescent="0.25">
      <c r="A268" t="s">
        <v>2600</v>
      </c>
      <c r="B268" s="75">
        <v>696477</v>
      </c>
      <c r="C268" s="75">
        <v>463</v>
      </c>
      <c r="D268" s="75">
        <v>18</v>
      </c>
      <c r="E268" s="74">
        <v>3.8876889848812102E-2</v>
      </c>
      <c r="F268" s="75">
        <v>13</v>
      </c>
      <c r="G268" s="74">
        <v>2.8077753779697599E-2</v>
      </c>
      <c r="H268" s="75">
        <v>0</v>
      </c>
      <c r="I268" s="74">
        <v>0</v>
      </c>
      <c r="J268" s="75">
        <v>0</v>
      </c>
      <c r="K268" s="74">
        <v>0</v>
      </c>
      <c r="L268" s="75">
        <v>1</v>
      </c>
      <c r="M268" s="74">
        <v>2.15982721382289E-3</v>
      </c>
      <c r="N268" s="75">
        <v>1</v>
      </c>
      <c r="O268" s="74">
        <v>2.15982721382289E-3</v>
      </c>
      <c r="P268" s="75">
        <v>0</v>
      </c>
      <c r="Q268" s="74">
        <v>0</v>
      </c>
      <c r="R268" s="75">
        <v>3</v>
      </c>
      <c r="S268" s="74">
        <v>6.4794816414686799E-3</v>
      </c>
    </row>
    <row r="269" spans="1:19" x14ac:dyDescent="0.25">
      <c r="A269" t="s">
        <v>2299</v>
      </c>
      <c r="B269" s="75">
        <v>2192077</v>
      </c>
      <c r="C269" s="75">
        <v>573</v>
      </c>
      <c r="D269" s="75">
        <v>18</v>
      </c>
      <c r="E269" s="74">
        <v>3.1413612565444997E-2</v>
      </c>
      <c r="F269" s="75">
        <v>16</v>
      </c>
      <c r="G269" s="74">
        <v>2.7923211169284499E-2</v>
      </c>
      <c r="H269" s="75">
        <v>0</v>
      </c>
      <c r="I269" s="74">
        <v>0</v>
      </c>
      <c r="J269" s="75">
        <v>0</v>
      </c>
      <c r="K269" s="74">
        <v>0</v>
      </c>
      <c r="L269" s="75">
        <v>0</v>
      </c>
      <c r="M269" s="74">
        <v>0</v>
      </c>
      <c r="N269" s="75">
        <v>0</v>
      </c>
      <c r="O269" s="74">
        <v>0</v>
      </c>
      <c r="P269" s="75">
        <v>0</v>
      </c>
      <c r="Q269" s="74">
        <v>0</v>
      </c>
      <c r="R269" s="75">
        <v>2</v>
      </c>
      <c r="S269" s="74">
        <v>3.4904013961605598E-3</v>
      </c>
    </row>
    <row r="270" spans="1:19" x14ac:dyDescent="0.25">
      <c r="A270" t="s">
        <v>2149</v>
      </c>
      <c r="B270" s="75">
        <v>2233489</v>
      </c>
      <c r="C270" s="75">
        <v>467</v>
      </c>
      <c r="D270" s="75">
        <v>27</v>
      </c>
      <c r="E270" s="74">
        <v>5.78158458244111E-2</v>
      </c>
      <c r="F270" s="75">
        <v>13</v>
      </c>
      <c r="G270" s="74">
        <v>2.78372591006424E-2</v>
      </c>
      <c r="H270" s="75">
        <v>0</v>
      </c>
      <c r="I270" s="74">
        <v>0</v>
      </c>
      <c r="J270" s="75">
        <v>0</v>
      </c>
      <c r="K270" s="74">
        <v>0</v>
      </c>
      <c r="L270" s="75">
        <v>5</v>
      </c>
      <c r="M270" s="74">
        <v>1.07066381156317E-2</v>
      </c>
      <c r="N270" s="75">
        <v>6</v>
      </c>
      <c r="O270" s="74">
        <v>1.2847965738758E-2</v>
      </c>
      <c r="P270" s="75">
        <v>1</v>
      </c>
      <c r="Q270" s="74">
        <v>2.1413276231263402E-3</v>
      </c>
      <c r="R270" s="75">
        <v>2</v>
      </c>
      <c r="S270" s="74">
        <v>4.2826552462526804E-3</v>
      </c>
    </row>
    <row r="271" spans="1:19" x14ac:dyDescent="0.25">
      <c r="A271" t="s">
        <v>2228</v>
      </c>
      <c r="B271" s="75">
        <v>3397372</v>
      </c>
      <c r="C271" s="75">
        <v>507</v>
      </c>
      <c r="D271" s="75">
        <v>25</v>
      </c>
      <c r="E271" s="74">
        <v>4.9309664694280102E-2</v>
      </c>
      <c r="F271" s="75">
        <v>14</v>
      </c>
      <c r="G271" s="74">
        <v>2.7613412228796801E-2</v>
      </c>
      <c r="H271" s="75">
        <v>1</v>
      </c>
      <c r="I271" s="74">
        <v>1.9723865877711998E-3</v>
      </c>
      <c r="J271" s="75">
        <v>0</v>
      </c>
      <c r="K271" s="74">
        <v>0</v>
      </c>
      <c r="L271" s="75">
        <v>9</v>
      </c>
      <c r="M271" s="74">
        <v>1.7751479289940801E-2</v>
      </c>
      <c r="N271" s="75">
        <v>0</v>
      </c>
      <c r="O271" s="74">
        <v>0</v>
      </c>
      <c r="P271" s="75">
        <v>0</v>
      </c>
      <c r="Q271" s="74">
        <v>0</v>
      </c>
      <c r="R271" s="75">
        <v>1</v>
      </c>
      <c r="S271" s="74">
        <v>1.9723865877711998E-3</v>
      </c>
    </row>
    <row r="272" spans="1:19" x14ac:dyDescent="0.25">
      <c r="A272" t="s">
        <v>2553</v>
      </c>
      <c r="B272" s="75">
        <v>2397200</v>
      </c>
      <c r="C272" s="75">
        <v>437</v>
      </c>
      <c r="D272" s="75">
        <v>30</v>
      </c>
      <c r="E272" s="74">
        <v>6.8649885583524001E-2</v>
      </c>
      <c r="F272" s="75">
        <v>12</v>
      </c>
      <c r="G272" s="74">
        <v>2.7459954233409599E-2</v>
      </c>
      <c r="H272" s="75">
        <v>0</v>
      </c>
      <c r="I272" s="74">
        <v>0</v>
      </c>
      <c r="J272" s="75">
        <v>0</v>
      </c>
      <c r="K272" s="74">
        <v>0</v>
      </c>
      <c r="L272" s="75">
        <v>3</v>
      </c>
      <c r="M272" s="74">
        <v>6.8649885583523997E-3</v>
      </c>
      <c r="N272" s="75">
        <v>11</v>
      </c>
      <c r="O272" s="74">
        <v>2.5171624713958798E-2</v>
      </c>
      <c r="P272" s="75">
        <v>0</v>
      </c>
      <c r="Q272" s="74">
        <v>0</v>
      </c>
      <c r="R272" s="75">
        <v>4</v>
      </c>
      <c r="S272" s="74">
        <v>9.1533180778032002E-3</v>
      </c>
    </row>
    <row r="273" spans="1:19" x14ac:dyDescent="0.25">
      <c r="A273" t="s">
        <v>2334</v>
      </c>
      <c r="B273" s="75">
        <v>2741477</v>
      </c>
      <c r="C273" s="75">
        <v>621</v>
      </c>
      <c r="D273" s="75">
        <v>55</v>
      </c>
      <c r="E273" s="74">
        <v>8.8566827697262498E-2</v>
      </c>
      <c r="F273" s="75">
        <v>17</v>
      </c>
      <c r="G273" s="74">
        <v>2.7375201288244801E-2</v>
      </c>
      <c r="H273" s="75">
        <v>0</v>
      </c>
      <c r="I273" s="74">
        <v>0</v>
      </c>
      <c r="J273" s="75">
        <v>0</v>
      </c>
      <c r="K273" s="74">
        <v>0</v>
      </c>
      <c r="L273" s="75">
        <v>31</v>
      </c>
      <c r="M273" s="74">
        <v>4.9919484702093397E-2</v>
      </c>
      <c r="N273" s="75">
        <v>3</v>
      </c>
      <c r="O273" s="74">
        <v>4.8309178743961402E-3</v>
      </c>
      <c r="P273" s="75">
        <v>0</v>
      </c>
      <c r="Q273" s="74">
        <v>0</v>
      </c>
      <c r="R273" s="75">
        <v>4</v>
      </c>
      <c r="S273" s="74">
        <v>6.4412238325281803E-3</v>
      </c>
    </row>
    <row r="274" spans="1:19" x14ac:dyDescent="0.25">
      <c r="A274" t="s">
        <v>2528</v>
      </c>
      <c r="B274" s="75">
        <v>2389714</v>
      </c>
      <c r="C274" s="75">
        <v>333</v>
      </c>
      <c r="D274" s="75">
        <v>36</v>
      </c>
      <c r="E274" s="74">
        <v>0.108108108108108</v>
      </c>
      <c r="F274" s="75">
        <v>9</v>
      </c>
      <c r="G274" s="74">
        <v>2.7027027027027001E-2</v>
      </c>
      <c r="H274" s="75">
        <v>0</v>
      </c>
      <c r="I274" s="74">
        <v>0</v>
      </c>
      <c r="J274" s="75">
        <v>0</v>
      </c>
      <c r="K274" s="74">
        <v>0</v>
      </c>
      <c r="L274" s="75">
        <v>19</v>
      </c>
      <c r="M274" s="74">
        <v>5.7057057057057103E-2</v>
      </c>
      <c r="N274" s="75">
        <v>7</v>
      </c>
      <c r="O274" s="74">
        <v>2.1021021021020998E-2</v>
      </c>
      <c r="P274" s="75">
        <v>0</v>
      </c>
      <c r="Q274" s="74">
        <v>0</v>
      </c>
      <c r="R274" s="75">
        <v>1</v>
      </c>
      <c r="S274" s="74">
        <v>3.0030030030029999E-3</v>
      </c>
    </row>
    <row r="275" spans="1:19" x14ac:dyDescent="0.25">
      <c r="A275" t="s">
        <v>2457</v>
      </c>
      <c r="B275" s="75">
        <v>706446</v>
      </c>
      <c r="C275" s="75">
        <v>483</v>
      </c>
      <c r="D275" s="75">
        <v>26</v>
      </c>
      <c r="E275" s="74">
        <v>5.3830227743271203E-2</v>
      </c>
      <c r="F275" s="75">
        <v>13</v>
      </c>
      <c r="G275" s="74">
        <v>2.6915113871635601E-2</v>
      </c>
      <c r="H275" s="75">
        <v>0</v>
      </c>
      <c r="I275" s="74">
        <v>0</v>
      </c>
      <c r="J275" s="75">
        <v>0</v>
      </c>
      <c r="K275" s="74">
        <v>0</v>
      </c>
      <c r="L275" s="75">
        <v>7</v>
      </c>
      <c r="M275" s="74">
        <v>1.4492753623188401E-2</v>
      </c>
      <c r="N275" s="75">
        <v>6</v>
      </c>
      <c r="O275" s="74">
        <v>1.2422360248447201E-2</v>
      </c>
      <c r="P275" s="75">
        <v>0</v>
      </c>
      <c r="Q275" s="74">
        <v>0</v>
      </c>
      <c r="R275" s="75">
        <v>0</v>
      </c>
      <c r="S275" s="74">
        <v>0</v>
      </c>
    </row>
    <row r="276" spans="1:19" x14ac:dyDescent="0.25">
      <c r="A276" t="s">
        <v>2217</v>
      </c>
      <c r="B276" s="75">
        <v>2743754</v>
      </c>
      <c r="C276" s="75">
        <v>670</v>
      </c>
      <c r="D276" s="75">
        <v>42</v>
      </c>
      <c r="E276" s="74">
        <v>6.2686567164179099E-2</v>
      </c>
      <c r="F276" s="75">
        <v>18</v>
      </c>
      <c r="G276" s="74">
        <v>2.6865671641791E-2</v>
      </c>
      <c r="H276" s="75">
        <v>1</v>
      </c>
      <c r="I276" s="74">
        <v>1.49253731343284E-3</v>
      </c>
      <c r="J276" s="75">
        <v>0</v>
      </c>
      <c r="K276" s="74">
        <v>0</v>
      </c>
      <c r="L276" s="75">
        <v>7</v>
      </c>
      <c r="M276" s="74">
        <v>1.04477611940299E-2</v>
      </c>
      <c r="N276" s="75">
        <v>11</v>
      </c>
      <c r="O276" s="74">
        <v>1.64179104477612E-2</v>
      </c>
      <c r="P276" s="75">
        <v>3</v>
      </c>
      <c r="Q276" s="74">
        <v>4.4776119402985103E-3</v>
      </c>
      <c r="R276" s="75">
        <v>2</v>
      </c>
      <c r="S276" s="74">
        <v>2.9850746268656699E-3</v>
      </c>
    </row>
    <row r="277" spans="1:19" x14ac:dyDescent="0.25">
      <c r="A277" t="s">
        <v>2184</v>
      </c>
      <c r="B277" s="75">
        <v>4475985</v>
      </c>
      <c r="C277" s="75">
        <v>564</v>
      </c>
      <c r="D277" s="75">
        <v>42</v>
      </c>
      <c r="E277" s="74">
        <v>7.4468085106383003E-2</v>
      </c>
      <c r="F277" s="75">
        <v>15</v>
      </c>
      <c r="G277" s="74">
        <v>2.6595744680851099E-2</v>
      </c>
      <c r="H277" s="75">
        <v>0</v>
      </c>
      <c r="I277" s="74">
        <v>0</v>
      </c>
      <c r="J277" s="75">
        <v>0</v>
      </c>
      <c r="K277" s="74">
        <v>0</v>
      </c>
      <c r="L277" s="75">
        <v>6</v>
      </c>
      <c r="M277" s="74">
        <v>1.0638297872340399E-2</v>
      </c>
      <c r="N277" s="75">
        <v>5</v>
      </c>
      <c r="O277" s="74">
        <v>8.8652482269503605E-3</v>
      </c>
      <c r="P277" s="75">
        <v>1</v>
      </c>
      <c r="Q277" s="74">
        <v>1.77304964539007E-3</v>
      </c>
      <c r="R277" s="75">
        <v>15</v>
      </c>
      <c r="S277" s="74">
        <v>2.6595744680851099E-2</v>
      </c>
    </row>
    <row r="278" spans="1:19" x14ac:dyDescent="0.25">
      <c r="A278" t="s">
        <v>2476</v>
      </c>
      <c r="B278" s="75">
        <v>1423026</v>
      </c>
      <c r="C278" s="75">
        <v>379</v>
      </c>
      <c r="D278" s="75">
        <v>25</v>
      </c>
      <c r="E278" s="74">
        <v>6.5963060686015804E-2</v>
      </c>
      <c r="F278" s="75">
        <v>10</v>
      </c>
      <c r="G278" s="74">
        <v>2.6385224274406299E-2</v>
      </c>
      <c r="H278" s="75">
        <v>0</v>
      </c>
      <c r="I278" s="74">
        <v>0</v>
      </c>
      <c r="J278" s="75">
        <v>0</v>
      </c>
      <c r="K278" s="74">
        <v>0</v>
      </c>
      <c r="L278" s="75">
        <v>7</v>
      </c>
      <c r="M278" s="74">
        <v>1.8469656992084402E-2</v>
      </c>
      <c r="N278" s="75">
        <v>8</v>
      </c>
      <c r="O278" s="74">
        <v>2.11081794195251E-2</v>
      </c>
      <c r="P278" s="75">
        <v>0</v>
      </c>
      <c r="Q278" s="74">
        <v>0</v>
      </c>
      <c r="R278" s="75">
        <v>0</v>
      </c>
      <c r="S278" s="74">
        <v>0</v>
      </c>
    </row>
    <row r="279" spans="1:19" x14ac:dyDescent="0.25">
      <c r="A279" t="s">
        <v>2430</v>
      </c>
      <c r="B279" s="75">
        <v>1515761</v>
      </c>
      <c r="C279" s="75">
        <v>570</v>
      </c>
      <c r="D279" s="75">
        <v>32</v>
      </c>
      <c r="E279" s="74">
        <v>5.6140350877192997E-2</v>
      </c>
      <c r="F279" s="75">
        <v>15</v>
      </c>
      <c r="G279" s="74">
        <v>2.6315789473684199E-2</v>
      </c>
      <c r="H279" s="75">
        <v>0</v>
      </c>
      <c r="I279" s="74">
        <v>0</v>
      </c>
      <c r="J279" s="75">
        <v>0</v>
      </c>
      <c r="K279" s="74">
        <v>0</v>
      </c>
      <c r="L279" s="75">
        <v>8</v>
      </c>
      <c r="M279" s="74">
        <v>1.4035087719298201E-2</v>
      </c>
      <c r="N279" s="75">
        <v>7</v>
      </c>
      <c r="O279" s="74">
        <v>1.2280701754386E-2</v>
      </c>
      <c r="P279" s="75">
        <v>1</v>
      </c>
      <c r="Q279" s="74">
        <v>1.7543859649122801E-3</v>
      </c>
      <c r="R279" s="75">
        <v>1</v>
      </c>
      <c r="S279" s="74">
        <v>1.7543859649122801E-3</v>
      </c>
    </row>
    <row r="280" spans="1:19" x14ac:dyDescent="0.25">
      <c r="A280" t="s">
        <v>2349</v>
      </c>
      <c r="B280" s="75">
        <v>3851814</v>
      </c>
      <c r="C280" s="75">
        <v>532</v>
      </c>
      <c r="D280" s="75">
        <v>46</v>
      </c>
      <c r="E280" s="74">
        <v>8.6466165413533802E-2</v>
      </c>
      <c r="F280" s="75">
        <v>14</v>
      </c>
      <c r="G280" s="74">
        <v>2.6315789473684199E-2</v>
      </c>
      <c r="H280" s="75">
        <v>0</v>
      </c>
      <c r="I280" s="74">
        <v>0</v>
      </c>
      <c r="J280" s="75">
        <v>0</v>
      </c>
      <c r="K280" s="74">
        <v>0</v>
      </c>
      <c r="L280" s="75">
        <v>19</v>
      </c>
      <c r="M280" s="74">
        <v>3.5714285714285698E-2</v>
      </c>
      <c r="N280" s="75">
        <v>3</v>
      </c>
      <c r="O280" s="74">
        <v>5.6390977443609002E-3</v>
      </c>
      <c r="P280" s="75">
        <v>2</v>
      </c>
      <c r="Q280" s="74">
        <v>3.7593984962406E-3</v>
      </c>
      <c r="R280" s="75">
        <v>8</v>
      </c>
      <c r="S280" s="74">
        <v>1.50375939849624E-2</v>
      </c>
    </row>
    <row r="281" spans="1:19" x14ac:dyDescent="0.25">
      <c r="A281" t="s">
        <v>2489</v>
      </c>
      <c r="B281" s="75">
        <v>1453717</v>
      </c>
      <c r="C281" s="75">
        <v>456</v>
      </c>
      <c r="D281" s="75">
        <v>42</v>
      </c>
      <c r="E281" s="74">
        <v>9.2105263157894704E-2</v>
      </c>
      <c r="F281" s="75">
        <v>12</v>
      </c>
      <c r="G281" s="74">
        <v>2.6315789473684199E-2</v>
      </c>
      <c r="H281" s="75">
        <v>0</v>
      </c>
      <c r="I281" s="74">
        <v>0</v>
      </c>
      <c r="J281" s="75">
        <v>0</v>
      </c>
      <c r="K281" s="74">
        <v>0</v>
      </c>
      <c r="L281" s="75">
        <v>23</v>
      </c>
      <c r="M281" s="74">
        <v>5.0438596491228102E-2</v>
      </c>
      <c r="N281" s="75">
        <v>5</v>
      </c>
      <c r="O281" s="74">
        <v>1.0964912280701801E-2</v>
      </c>
      <c r="P281" s="75">
        <v>0</v>
      </c>
      <c r="Q281" s="74">
        <v>0</v>
      </c>
      <c r="R281" s="75">
        <v>2</v>
      </c>
      <c r="S281" s="74">
        <v>4.3859649122806998E-3</v>
      </c>
    </row>
    <row r="282" spans="1:19" x14ac:dyDescent="0.25">
      <c r="A282" t="s">
        <v>2297</v>
      </c>
      <c r="B282" s="75">
        <v>3523458</v>
      </c>
      <c r="C282" s="75">
        <v>572</v>
      </c>
      <c r="D282" s="75">
        <v>44</v>
      </c>
      <c r="E282" s="74">
        <v>7.69230769230769E-2</v>
      </c>
      <c r="F282" s="75">
        <v>15</v>
      </c>
      <c r="G282" s="74">
        <v>2.62237762237762E-2</v>
      </c>
      <c r="H282" s="75">
        <v>0</v>
      </c>
      <c r="I282" s="74">
        <v>0</v>
      </c>
      <c r="J282" s="75">
        <v>0</v>
      </c>
      <c r="K282" s="74">
        <v>0</v>
      </c>
      <c r="L282" s="75">
        <v>13</v>
      </c>
      <c r="M282" s="74">
        <v>2.27272727272727E-2</v>
      </c>
      <c r="N282" s="75">
        <v>6</v>
      </c>
      <c r="O282" s="74">
        <v>1.04895104895105E-2</v>
      </c>
      <c r="P282" s="75">
        <v>4</v>
      </c>
      <c r="Q282" s="74">
        <v>6.9930069930069904E-3</v>
      </c>
      <c r="R282" s="75">
        <v>6</v>
      </c>
      <c r="S282" s="74">
        <v>1.04895104895105E-2</v>
      </c>
    </row>
    <row r="283" spans="1:19" x14ac:dyDescent="0.25">
      <c r="A283" t="s">
        <v>2211</v>
      </c>
      <c r="B283" s="75">
        <v>598335</v>
      </c>
      <c r="C283" s="75">
        <v>460</v>
      </c>
      <c r="D283" s="75">
        <v>38</v>
      </c>
      <c r="E283" s="74">
        <v>8.2608695652173894E-2</v>
      </c>
      <c r="F283" s="75">
        <v>12</v>
      </c>
      <c r="G283" s="74">
        <v>2.6086956521739101E-2</v>
      </c>
      <c r="H283" s="75">
        <v>0</v>
      </c>
      <c r="I283" s="74">
        <v>0</v>
      </c>
      <c r="J283" s="75">
        <v>0</v>
      </c>
      <c r="K283" s="74">
        <v>0</v>
      </c>
      <c r="L283" s="75">
        <v>21</v>
      </c>
      <c r="M283" s="74">
        <v>4.5652173913043499E-2</v>
      </c>
      <c r="N283" s="75">
        <v>1</v>
      </c>
      <c r="O283" s="74">
        <v>2.17391304347826E-3</v>
      </c>
      <c r="P283" s="75">
        <v>0</v>
      </c>
      <c r="Q283" s="74">
        <v>0</v>
      </c>
      <c r="R283" s="75">
        <v>4</v>
      </c>
      <c r="S283" s="74">
        <v>8.6956521739130401E-3</v>
      </c>
    </row>
    <row r="284" spans="1:19" x14ac:dyDescent="0.25">
      <c r="A284" t="s">
        <v>2233</v>
      </c>
      <c r="B284" s="75">
        <v>4476005</v>
      </c>
      <c r="C284" s="75">
        <v>540</v>
      </c>
      <c r="D284" s="75">
        <v>28</v>
      </c>
      <c r="E284" s="74">
        <v>5.1851851851851899E-2</v>
      </c>
      <c r="F284" s="75">
        <v>14</v>
      </c>
      <c r="G284" s="74">
        <v>2.5925925925925901E-2</v>
      </c>
      <c r="H284" s="75">
        <v>0</v>
      </c>
      <c r="I284" s="74">
        <v>0</v>
      </c>
      <c r="J284" s="75">
        <v>0</v>
      </c>
      <c r="K284" s="74">
        <v>0</v>
      </c>
      <c r="L284" s="75">
        <v>4</v>
      </c>
      <c r="M284" s="74">
        <v>7.4074074074074103E-3</v>
      </c>
      <c r="N284" s="75">
        <v>3</v>
      </c>
      <c r="O284" s="74">
        <v>5.5555555555555601E-3</v>
      </c>
      <c r="P284" s="75">
        <v>2</v>
      </c>
      <c r="Q284" s="74">
        <v>3.7037037037036999E-3</v>
      </c>
      <c r="R284" s="75">
        <v>5</v>
      </c>
      <c r="S284" s="74">
        <v>9.2592592592592605E-3</v>
      </c>
    </row>
    <row r="285" spans="1:19" x14ac:dyDescent="0.25">
      <c r="A285" t="s">
        <v>2465</v>
      </c>
      <c r="B285" s="75">
        <v>3419100</v>
      </c>
      <c r="C285" s="75">
        <v>309</v>
      </c>
      <c r="D285" s="75">
        <v>10</v>
      </c>
      <c r="E285" s="74">
        <v>3.2362459546925598E-2</v>
      </c>
      <c r="F285" s="75">
        <v>8</v>
      </c>
      <c r="G285" s="74">
        <v>2.5889967637540499E-2</v>
      </c>
      <c r="H285" s="75">
        <v>0</v>
      </c>
      <c r="I285" s="74">
        <v>0</v>
      </c>
      <c r="J285" s="75">
        <v>0</v>
      </c>
      <c r="K285" s="74">
        <v>0</v>
      </c>
      <c r="L285" s="75">
        <v>1</v>
      </c>
      <c r="M285" s="74">
        <v>3.2362459546925598E-3</v>
      </c>
      <c r="N285" s="75">
        <v>0</v>
      </c>
      <c r="O285" s="74">
        <v>0</v>
      </c>
      <c r="P285" s="75">
        <v>1</v>
      </c>
      <c r="Q285" s="74">
        <v>3.2362459546925598E-3</v>
      </c>
      <c r="R285" s="75">
        <v>0</v>
      </c>
      <c r="S285" s="74">
        <v>0</v>
      </c>
    </row>
    <row r="286" spans="1:19" x14ac:dyDescent="0.25">
      <c r="A286" t="s">
        <v>2509</v>
      </c>
      <c r="B286" s="75">
        <v>696437</v>
      </c>
      <c r="C286" s="75">
        <v>350</v>
      </c>
      <c r="D286" s="75">
        <v>23</v>
      </c>
      <c r="E286" s="74">
        <v>6.5714285714285697E-2</v>
      </c>
      <c r="F286" s="75">
        <v>9</v>
      </c>
      <c r="G286" s="74">
        <v>2.57142857142857E-2</v>
      </c>
      <c r="H286" s="75">
        <v>0</v>
      </c>
      <c r="I286" s="74">
        <v>0</v>
      </c>
      <c r="J286" s="75">
        <v>0</v>
      </c>
      <c r="K286" s="74">
        <v>0</v>
      </c>
      <c r="L286" s="75">
        <v>6</v>
      </c>
      <c r="M286" s="74">
        <v>1.7142857142857099E-2</v>
      </c>
      <c r="N286" s="75">
        <v>4</v>
      </c>
      <c r="O286" s="74">
        <v>1.1428571428571401E-2</v>
      </c>
      <c r="P286" s="75">
        <v>0</v>
      </c>
      <c r="Q286" s="74">
        <v>0</v>
      </c>
      <c r="R286" s="75">
        <v>4</v>
      </c>
      <c r="S286" s="74">
        <v>1.1428571428571401E-2</v>
      </c>
    </row>
    <row r="287" spans="1:19" x14ac:dyDescent="0.25">
      <c r="A287" t="s">
        <v>2458</v>
      </c>
      <c r="B287" s="75">
        <v>3852995</v>
      </c>
      <c r="C287" s="75">
        <v>467</v>
      </c>
      <c r="D287" s="75">
        <v>23</v>
      </c>
      <c r="E287" s="74">
        <v>4.92505353319058E-2</v>
      </c>
      <c r="F287" s="75">
        <v>12</v>
      </c>
      <c r="G287" s="74">
        <v>2.5695931477516101E-2</v>
      </c>
      <c r="H287" s="75">
        <v>0</v>
      </c>
      <c r="I287" s="74">
        <v>0</v>
      </c>
      <c r="J287" s="75">
        <v>0</v>
      </c>
      <c r="K287" s="74">
        <v>0</v>
      </c>
      <c r="L287" s="75">
        <v>0</v>
      </c>
      <c r="M287" s="74">
        <v>0</v>
      </c>
      <c r="N287" s="75">
        <v>8</v>
      </c>
      <c r="O287" s="74">
        <v>1.7130620985010701E-2</v>
      </c>
      <c r="P287" s="75">
        <v>2</v>
      </c>
      <c r="Q287" s="74">
        <v>4.2826552462526804E-3</v>
      </c>
      <c r="R287" s="75">
        <v>1</v>
      </c>
      <c r="S287" s="74">
        <v>2.1413276231263402E-3</v>
      </c>
    </row>
    <row r="288" spans="1:19" x14ac:dyDescent="0.25">
      <c r="A288" t="s">
        <v>2405</v>
      </c>
      <c r="B288" s="75">
        <v>2248471</v>
      </c>
      <c r="C288" s="75">
        <v>552</v>
      </c>
      <c r="D288" s="75">
        <v>29</v>
      </c>
      <c r="E288" s="74">
        <v>5.2536231884058003E-2</v>
      </c>
      <c r="F288" s="75">
        <v>14</v>
      </c>
      <c r="G288" s="74">
        <v>2.5362318840579701E-2</v>
      </c>
      <c r="H288" s="75">
        <v>0</v>
      </c>
      <c r="I288" s="74">
        <v>0</v>
      </c>
      <c r="J288" s="75">
        <v>0</v>
      </c>
      <c r="K288" s="74">
        <v>0</v>
      </c>
      <c r="L288" s="75">
        <v>8</v>
      </c>
      <c r="M288" s="74">
        <v>1.4492753623188401E-2</v>
      </c>
      <c r="N288" s="75">
        <v>4</v>
      </c>
      <c r="O288" s="74">
        <v>7.2463768115942004E-3</v>
      </c>
      <c r="P288" s="75">
        <v>0</v>
      </c>
      <c r="Q288" s="74">
        <v>0</v>
      </c>
      <c r="R288" s="75">
        <v>3</v>
      </c>
      <c r="S288" s="74">
        <v>5.4347826086956503E-3</v>
      </c>
    </row>
    <row r="289" spans="1:19" x14ac:dyDescent="0.25">
      <c r="A289" t="s">
        <v>2293</v>
      </c>
      <c r="B289" s="75">
        <v>3333530</v>
      </c>
      <c r="C289" s="75">
        <v>513</v>
      </c>
      <c r="D289" s="75">
        <v>36</v>
      </c>
      <c r="E289" s="74">
        <v>7.0175438596491196E-2</v>
      </c>
      <c r="F289" s="75">
        <v>13</v>
      </c>
      <c r="G289" s="74">
        <v>2.5341130604288501E-2</v>
      </c>
      <c r="H289" s="75">
        <v>0</v>
      </c>
      <c r="I289" s="74">
        <v>0</v>
      </c>
      <c r="J289" s="75">
        <v>0</v>
      </c>
      <c r="K289" s="74">
        <v>0</v>
      </c>
      <c r="L289" s="75">
        <v>11</v>
      </c>
      <c r="M289" s="74">
        <v>2.14424951267057E-2</v>
      </c>
      <c r="N289" s="75">
        <v>0</v>
      </c>
      <c r="O289" s="74">
        <v>0</v>
      </c>
      <c r="P289" s="75">
        <v>8</v>
      </c>
      <c r="Q289" s="74">
        <v>1.55945419103314E-2</v>
      </c>
      <c r="R289" s="75">
        <v>4</v>
      </c>
      <c r="S289" s="74">
        <v>7.7972709551656898E-3</v>
      </c>
    </row>
    <row r="290" spans="1:19" x14ac:dyDescent="0.25">
      <c r="A290" t="s">
        <v>2367</v>
      </c>
      <c r="B290" s="75">
        <v>3419094</v>
      </c>
      <c r="C290" s="75">
        <v>673</v>
      </c>
      <c r="D290" s="75">
        <v>65</v>
      </c>
      <c r="E290" s="74">
        <v>9.6582466567607703E-2</v>
      </c>
      <c r="F290" s="75">
        <v>17</v>
      </c>
      <c r="G290" s="74">
        <v>2.5260029717682E-2</v>
      </c>
      <c r="H290" s="75">
        <v>0</v>
      </c>
      <c r="I290" s="74">
        <v>0</v>
      </c>
      <c r="J290" s="75">
        <v>0</v>
      </c>
      <c r="K290" s="74">
        <v>0</v>
      </c>
      <c r="L290" s="75">
        <v>37</v>
      </c>
      <c r="M290" s="74">
        <v>5.4977711738484397E-2</v>
      </c>
      <c r="N290" s="75">
        <v>6</v>
      </c>
      <c r="O290" s="74">
        <v>8.9153046062407093E-3</v>
      </c>
      <c r="P290" s="75">
        <v>0</v>
      </c>
      <c r="Q290" s="74">
        <v>0</v>
      </c>
      <c r="R290" s="75">
        <v>5</v>
      </c>
      <c r="S290" s="74">
        <v>7.4294205052005896E-3</v>
      </c>
    </row>
    <row r="291" spans="1:19" x14ac:dyDescent="0.25">
      <c r="A291" t="s">
        <v>2247</v>
      </c>
      <c r="B291" s="75">
        <v>1955738</v>
      </c>
      <c r="C291" s="75">
        <v>483</v>
      </c>
      <c r="D291" s="75">
        <v>46</v>
      </c>
      <c r="E291" s="74">
        <v>9.5238095238095205E-2</v>
      </c>
      <c r="F291" s="75">
        <v>12</v>
      </c>
      <c r="G291" s="74">
        <v>2.4844720496894401E-2</v>
      </c>
      <c r="H291" s="75">
        <v>1</v>
      </c>
      <c r="I291" s="74">
        <v>2.0703933747412001E-3</v>
      </c>
      <c r="J291" s="75">
        <v>0</v>
      </c>
      <c r="K291" s="74">
        <v>0</v>
      </c>
      <c r="L291" s="75">
        <v>19</v>
      </c>
      <c r="M291" s="74">
        <v>3.9337474120082802E-2</v>
      </c>
      <c r="N291" s="75">
        <v>8</v>
      </c>
      <c r="O291" s="74">
        <v>1.6563146997929601E-2</v>
      </c>
      <c r="P291" s="75">
        <v>2</v>
      </c>
      <c r="Q291" s="74">
        <v>4.1407867494824002E-3</v>
      </c>
      <c r="R291" s="75">
        <v>4</v>
      </c>
      <c r="S291" s="74">
        <v>8.2815734989648004E-3</v>
      </c>
    </row>
    <row r="292" spans="1:19" x14ac:dyDescent="0.25">
      <c r="A292" t="s">
        <v>2433</v>
      </c>
      <c r="B292" s="75">
        <v>2232241</v>
      </c>
      <c r="C292" s="75">
        <v>486</v>
      </c>
      <c r="D292" s="75">
        <v>45</v>
      </c>
      <c r="E292" s="74">
        <v>9.2592592592592601E-2</v>
      </c>
      <c r="F292" s="75">
        <v>12</v>
      </c>
      <c r="G292" s="74">
        <v>2.4691358024691398E-2</v>
      </c>
      <c r="H292" s="75">
        <v>0</v>
      </c>
      <c r="I292" s="74">
        <v>0</v>
      </c>
      <c r="J292" s="75">
        <v>0</v>
      </c>
      <c r="K292" s="74">
        <v>0</v>
      </c>
      <c r="L292" s="75">
        <v>8</v>
      </c>
      <c r="M292" s="74">
        <v>1.6460905349794198E-2</v>
      </c>
      <c r="N292" s="75">
        <v>8</v>
      </c>
      <c r="O292" s="74">
        <v>1.6460905349794198E-2</v>
      </c>
      <c r="P292" s="75">
        <v>11</v>
      </c>
      <c r="Q292" s="74">
        <v>2.26337448559671E-2</v>
      </c>
      <c r="R292" s="75">
        <v>6</v>
      </c>
      <c r="S292" s="74">
        <v>1.2345679012345699E-2</v>
      </c>
    </row>
    <row r="293" spans="1:19" x14ac:dyDescent="0.25">
      <c r="A293" t="s">
        <v>2512</v>
      </c>
      <c r="B293" s="75">
        <v>457651</v>
      </c>
      <c r="C293" s="75">
        <v>324</v>
      </c>
      <c r="D293" s="75">
        <v>53</v>
      </c>
      <c r="E293" s="74">
        <v>0.16358024691358</v>
      </c>
      <c r="F293" s="75">
        <v>8</v>
      </c>
      <c r="G293" s="74">
        <v>2.4691358024691398E-2</v>
      </c>
      <c r="H293" s="75">
        <v>0</v>
      </c>
      <c r="I293" s="74">
        <v>0</v>
      </c>
      <c r="J293" s="75">
        <v>0</v>
      </c>
      <c r="K293" s="74">
        <v>0</v>
      </c>
      <c r="L293" s="75">
        <v>44</v>
      </c>
      <c r="M293" s="74">
        <v>0.13580246913580199</v>
      </c>
      <c r="N293" s="75">
        <v>0</v>
      </c>
      <c r="O293" s="74">
        <v>0</v>
      </c>
      <c r="P293" s="75">
        <v>0</v>
      </c>
      <c r="Q293" s="74">
        <v>0</v>
      </c>
      <c r="R293" s="75">
        <v>1</v>
      </c>
      <c r="S293" s="74">
        <v>3.08641975308642E-3</v>
      </c>
    </row>
    <row r="294" spans="1:19" x14ac:dyDescent="0.25">
      <c r="A294" t="s">
        <v>2541</v>
      </c>
      <c r="B294" s="75">
        <v>595913</v>
      </c>
      <c r="C294" s="75">
        <v>284</v>
      </c>
      <c r="D294" s="75">
        <v>9</v>
      </c>
      <c r="E294" s="74">
        <v>3.1690140845070401E-2</v>
      </c>
      <c r="F294" s="75">
        <v>7</v>
      </c>
      <c r="G294" s="74">
        <v>2.4647887323943699E-2</v>
      </c>
      <c r="H294" s="75">
        <v>0</v>
      </c>
      <c r="I294" s="74">
        <v>0</v>
      </c>
      <c r="J294" s="75">
        <v>0</v>
      </c>
      <c r="K294" s="74">
        <v>0</v>
      </c>
      <c r="L294" s="75">
        <v>0</v>
      </c>
      <c r="M294" s="74">
        <v>0</v>
      </c>
      <c r="N294" s="75">
        <v>0</v>
      </c>
      <c r="O294" s="74">
        <v>0</v>
      </c>
      <c r="P294" s="75">
        <v>0</v>
      </c>
      <c r="Q294" s="74">
        <v>0</v>
      </c>
      <c r="R294" s="75">
        <v>2</v>
      </c>
      <c r="S294" s="74">
        <v>7.0422535211267599E-3</v>
      </c>
    </row>
    <row r="295" spans="1:19" x14ac:dyDescent="0.25">
      <c r="A295" t="s">
        <v>2461</v>
      </c>
      <c r="B295" s="75">
        <v>1490802</v>
      </c>
      <c r="C295" s="75">
        <v>450</v>
      </c>
      <c r="D295" s="75">
        <v>26</v>
      </c>
      <c r="E295" s="74">
        <v>5.7777777777777803E-2</v>
      </c>
      <c r="F295" s="75">
        <v>11</v>
      </c>
      <c r="G295" s="74">
        <v>2.4444444444444401E-2</v>
      </c>
      <c r="H295" s="75">
        <v>0</v>
      </c>
      <c r="I295" s="74">
        <v>0</v>
      </c>
      <c r="J295" s="75">
        <v>0</v>
      </c>
      <c r="K295" s="74">
        <v>0</v>
      </c>
      <c r="L295" s="75">
        <v>8</v>
      </c>
      <c r="M295" s="74">
        <v>1.7777777777777799E-2</v>
      </c>
      <c r="N295" s="75">
        <v>4</v>
      </c>
      <c r="O295" s="74">
        <v>8.8888888888888906E-3</v>
      </c>
      <c r="P295" s="75">
        <v>2</v>
      </c>
      <c r="Q295" s="74">
        <v>4.4444444444444401E-3</v>
      </c>
      <c r="R295" s="75">
        <v>1</v>
      </c>
      <c r="S295" s="74">
        <v>2.2222222222222201E-3</v>
      </c>
    </row>
    <row r="296" spans="1:19" x14ac:dyDescent="0.25">
      <c r="A296" t="s">
        <v>2243</v>
      </c>
      <c r="B296" s="75">
        <v>4035915</v>
      </c>
      <c r="C296" s="75">
        <v>533</v>
      </c>
      <c r="D296" s="75">
        <v>50</v>
      </c>
      <c r="E296" s="74">
        <v>9.3808630393996201E-2</v>
      </c>
      <c r="F296" s="75">
        <v>13</v>
      </c>
      <c r="G296" s="74">
        <v>2.4390243902439001E-2</v>
      </c>
      <c r="H296" s="75">
        <v>0</v>
      </c>
      <c r="I296" s="74">
        <v>0</v>
      </c>
      <c r="J296" s="75">
        <v>0</v>
      </c>
      <c r="K296" s="74">
        <v>0</v>
      </c>
      <c r="L296" s="75">
        <v>29</v>
      </c>
      <c r="M296" s="74">
        <v>5.4409005628517797E-2</v>
      </c>
      <c r="N296" s="75">
        <v>1</v>
      </c>
      <c r="O296" s="74">
        <v>1.87617260787992E-3</v>
      </c>
      <c r="P296" s="75">
        <v>2</v>
      </c>
      <c r="Q296" s="74">
        <v>3.7523452157598499E-3</v>
      </c>
      <c r="R296" s="75">
        <v>5</v>
      </c>
      <c r="S296" s="74">
        <v>9.3808630393996308E-3</v>
      </c>
    </row>
    <row r="297" spans="1:19" x14ac:dyDescent="0.25">
      <c r="A297" t="s">
        <v>2305</v>
      </c>
      <c r="B297" s="75">
        <v>3525863</v>
      </c>
      <c r="C297" s="75">
        <v>575</v>
      </c>
      <c r="D297" s="75">
        <v>43</v>
      </c>
      <c r="E297" s="74">
        <v>7.4782608695652203E-2</v>
      </c>
      <c r="F297" s="75">
        <v>14</v>
      </c>
      <c r="G297" s="74">
        <v>2.4347826086956501E-2</v>
      </c>
      <c r="H297" s="75">
        <v>1</v>
      </c>
      <c r="I297" s="74">
        <v>1.7391304347826101E-3</v>
      </c>
      <c r="J297" s="75">
        <v>0</v>
      </c>
      <c r="K297" s="74">
        <v>0</v>
      </c>
      <c r="L297" s="75">
        <v>9</v>
      </c>
      <c r="M297" s="74">
        <v>1.56521739130435E-2</v>
      </c>
      <c r="N297" s="75">
        <v>5</v>
      </c>
      <c r="O297" s="74">
        <v>8.6956521739130401E-3</v>
      </c>
      <c r="P297" s="75">
        <v>5</v>
      </c>
      <c r="Q297" s="74">
        <v>8.6956521739130401E-3</v>
      </c>
      <c r="R297" s="75">
        <v>9</v>
      </c>
      <c r="S297" s="74">
        <v>1.56521739130435E-2</v>
      </c>
    </row>
    <row r="298" spans="1:19" x14ac:dyDescent="0.25">
      <c r="A298" t="s">
        <v>2245</v>
      </c>
      <c r="B298" s="75">
        <v>3470418</v>
      </c>
      <c r="C298" s="75">
        <v>370</v>
      </c>
      <c r="D298" s="75">
        <v>16</v>
      </c>
      <c r="E298" s="74">
        <v>4.3243243243243197E-2</v>
      </c>
      <c r="F298" s="75">
        <v>9</v>
      </c>
      <c r="G298" s="74">
        <v>2.4324324324324301E-2</v>
      </c>
      <c r="H298" s="75">
        <v>0</v>
      </c>
      <c r="I298" s="74">
        <v>0</v>
      </c>
      <c r="J298" s="75">
        <v>0</v>
      </c>
      <c r="K298" s="74">
        <v>0</v>
      </c>
      <c r="L298" s="75">
        <v>5</v>
      </c>
      <c r="M298" s="74">
        <v>1.35135135135135E-2</v>
      </c>
      <c r="N298" s="75">
        <v>0</v>
      </c>
      <c r="O298" s="74">
        <v>0</v>
      </c>
      <c r="P298" s="75">
        <v>2</v>
      </c>
      <c r="Q298" s="74">
        <v>5.40540540540541E-3</v>
      </c>
      <c r="R298" s="75">
        <v>0</v>
      </c>
      <c r="S298" s="74">
        <v>0</v>
      </c>
    </row>
    <row r="299" spans="1:19" x14ac:dyDescent="0.25">
      <c r="A299" t="s">
        <v>2396</v>
      </c>
      <c r="B299" s="75">
        <v>578019</v>
      </c>
      <c r="C299" s="75">
        <v>206</v>
      </c>
      <c r="D299" s="75">
        <v>21</v>
      </c>
      <c r="E299" s="74">
        <v>0.101941747572816</v>
      </c>
      <c r="F299" s="75">
        <v>5</v>
      </c>
      <c r="G299" s="74">
        <v>2.4271844660194199E-2</v>
      </c>
      <c r="H299" s="75">
        <v>0</v>
      </c>
      <c r="I299" s="74">
        <v>0</v>
      </c>
      <c r="J299" s="75">
        <v>0</v>
      </c>
      <c r="K299" s="74">
        <v>0</v>
      </c>
      <c r="L299" s="75">
        <v>15</v>
      </c>
      <c r="M299" s="74">
        <v>7.2815533980582506E-2</v>
      </c>
      <c r="N299" s="75">
        <v>1</v>
      </c>
      <c r="O299" s="74">
        <v>4.8543689320388302E-3</v>
      </c>
      <c r="P299" s="75">
        <v>0</v>
      </c>
      <c r="Q299" s="74">
        <v>0</v>
      </c>
      <c r="R299" s="75">
        <v>0</v>
      </c>
      <c r="S299" s="74">
        <v>0</v>
      </c>
    </row>
    <row r="300" spans="1:19" x14ac:dyDescent="0.25">
      <c r="A300" t="s">
        <v>2321</v>
      </c>
      <c r="B300" s="75">
        <v>2811361</v>
      </c>
      <c r="C300" s="75">
        <v>334</v>
      </c>
      <c r="D300" s="75">
        <v>27</v>
      </c>
      <c r="E300" s="74">
        <v>8.0838323353293398E-2</v>
      </c>
      <c r="F300" s="75">
        <v>8</v>
      </c>
      <c r="G300" s="74">
        <v>2.39520958083832E-2</v>
      </c>
      <c r="H300" s="75">
        <v>0</v>
      </c>
      <c r="I300" s="74">
        <v>0</v>
      </c>
      <c r="J300" s="75">
        <v>0</v>
      </c>
      <c r="K300" s="74">
        <v>0</v>
      </c>
      <c r="L300" s="75">
        <v>8</v>
      </c>
      <c r="M300" s="74">
        <v>2.39520958083832E-2</v>
      </c>
      <c r="N300" s="75">
        <v>6</v>
      </c>
      <c r="O300" s="74">
        <v>1.79640718562874E-2</v>
      </c>
      <c r="P300" s="75">
        <v>2</v>
      </c>
      <c r="Q300" s="74">
        <v>5.9880239520958096E-3</v>
      </c>
      <c r="R300" s="75">
        <v>3</v>
      </c>
      <c r="S300" s="74">
        <v>8.9820359281437105E-3</v>
      </c>
    </row>
    <row r="301" spans="1:19" x14ac:dyDescent="0.25">
      <c r="A301" t="s">
        <v>2225</v>
      </c>
      <c r="B301" s="75">
        <v>3118345</v>
      </c>
      <c r="C301" s="75">
        <v>461</v>
      </c>
      <c r="D301" s="75">
        <v>23</v>
      </c>
      <c r="E301" s="74">
        <v>4.9891540130151797E-2</v>
      </c>
      <c r="F301" s="75">
        <v>11</v>
      </c>
      <c r="G301" s="74">
        <v>2.3861171366594401E-2</v>
      </c>
      <c r="H301" s="75">
        <v>0</v>
      </c>
      <c r="I301" s="74">
        <v>0</v>
      </c>
      <c r="J301" s="75">
        <v>0</v>
      </c>
      <c r="K301" s="74">
        <v>0</v>
      </c>
      <c r="L301" s="75">
        <v>9</v>
      </c>
      <c r="M301" s="74">
        <v>1.9522776572668099E-2</v>
      </c>
      <c r="N301" s="75">
        <v>2</v>
      </c>
      <c r="O301" s="74">
        <v>4.33839479392625E-3</v>
      </c>
      <c r="P301" s="75">
        <v>1</v>
      </c>
      <c r="Q301" s="74">
        <v>2.1691973969631198E-3</v>
      </c>
      <c r="R301" s="75">
        <v>0</v>
      </c>
      <c r="S301" s="74">
        <v>0</v>
      </c>
    </row>
    <row r="302" spans="1:19" x14ac:dyDescent="0.25">
      <c r="A302" t="s">
        <v>2265</v>
      </c>
      <c r="B302" s="75">
        <v>1192520</v>
      </c>
      <c r="C302" s="75">
        <v>462</v>
      </c>
      <c r="D302" s="75">
        <v>38</v>
      </c>
      <c r="E302" s="74">
        <v>8.2251082251082297E-2</v>
      </c>
      <c r="F302" s="75">
        <v>11</v>
      </c>
      <c r="G302" s="74">
        <v>2.3809523809523801E-2</v>
      </c>
      <c r="H302" s="75">
        <v>0</v>
      </c>
      <c r="I302" s="74">
        <v>0</v>
      </c>
      <c r="J302" s="75">
        <v>0</v>
      </c>
      <c r="K302" s="74">
        <v>0</v>
      </c>
      <c r="L302" s="75">
        <v>7</v>
      </c>
      <c r="M302" s="74">
        <v>1.5151515151515201E-2</v>
      </c>
      <c r="N302" s="75">
        <v>9</v>
      </c>
      <c r="O302" s="74">
        <v>1.9480519480519501E-2</v>
      </c>
      <c r="P302" s="75">
        <v>4</v>
      </c>
      <c r="Q302" s="74">
        <v>8.6580086580086597E-3</v>
      </c>
      <c r="R302" s="75">
        <v>7</v>
      </c>
      <c r="S302" s="74">
        <v>1.5151515151515201E-2</v>
      </c>
    </row>
    <row r="303" spans="1:19" x14ac:dyDescent="0.25">
      <c r="A303" t="s">
        <v>2173</v>
      </c>
      <c r="B303" s="75">
        <v>3528314</v>
      </c>
      <c r="C303" s="75">
        <v>463</v>
      </c>
      <c r="D303" s="75">
        <v>20</v>
      </c>
      <c r="E303" s="74">
        <v>4.3196544276457902E-2</v>
      </c>
      <c r="F303" s="75">
        <v>11</v>
      </c>
      <c r="G303" s="74">
        <v>2.3758099352051799E-2</v>
      </c>
      <c r="H303" s="75">
        <v>0</v>
      </c>
      <c r="I303" s="74">
        <v>0</v>
      </c>
      <c r="J303" s="75">
        <v>0</v>
      </c>
      <c r="K303" s="74">
        <v>0</v>
      </c>
      <c r="L303" s="75">
        <v>4</v>
      </c>
      <c r="M303" s="74">
        <v>8.6393088552915807E-3</v>
      </c>
      <c r="N303" s="75">
        <v>2</v>
      </c>
      <c r="O303" s="74">
        <v>4.3196544276457903E-3</v>
      </c>
      <c r="P303" s="75">
        <v>2</v>
      </c>
      <c r="Q303" s="74">
        <v>4.3196544276457903E-3</v>
      </c>
      <c r="R303" s="75">
        <v>1</v>
      </c>
      <c r="S303" s="74">
        <v>2.15982721382289E-3</v>
      </c>
    </row>
    <row r="304" spans="1:19" x14ac:dyDescent="0.25">
      <c r="A304" t="s">
        <v>2525</v>
      </c>
      <c r="B304" s="75">
        <v>1601680</v>
      </c>
      <c r="C304" s="75">
        <v>464</v>
      </c>
      <c r="D304" s="75">
        <v>29</v>
      </c>
      <c r="E304" s="74">
        <v>6.25E-2</v>
      </c>
      <c r="F304" s="75">
        <v>11</v>
      </c>
      <c r="G304" s="74">
        <v>2.3706896551724099E-2</v>
      </c>
      <c r="H304" s="75">
        <v>0</v>
      </c>
      <c r="I304" s="74">
        <v>0</v>
      </c>
      <c r="J304" s="75">
        <v>0</v>
      </c>
      <c r="K304" s="74">
        <v>0</v>
      </c>
      <c r="L304" s="75">
        <v>4</v>
      </c>
      <c r="M304" s="74">
        <v>8.6206896551724102E-3</v>
      </c>
      <c r="N304" s="75">
        <v>2</v>
      </c>
      <c r="O304" s="74">
        <v>4.3103448275862103E-3</v>
      </c>
      <c r="P304" s="75">
        <v>4</v>
      </c>
      <c r="Q304" s="74">
        <v>8.6206896551724102E-3</v>
      </c>
      <c r="R304" s="75">
        <v>8</v>
      </c>
      <c r="S304" s="74">
        <v>1.72413793103448E-2</v>
      </c>
    </row>
    <row r="305" spans="1:19" x14ac:dyDescent="0.25">
      <c r="A305" t="s">
        <v>2282</v>
      </c>
      <c r="B305" s="75">
        <v>3138551</v>
      </c>
      <c r="C305" s="75">
        <v>675</v>
      </c>
      <c r="D305" s="75">
        <v>33</v>
      </c>
      <c r="E305" s="74">
        <v>4.8888888888888898E-2</v>
      </c>
      <c r="F305" s="75">
        <v>16</v>
      </c>
      <c r="G305" s="74">
        <v>2.3703703703703699E-2</v>
      </c>
      <c r="H305" s="75">
        <v>1</v>
      </c>
      <c r="I305" s="74">
        <v>1.4814814814814801E-3</v>
      </c>
      <c r="J305" s="75">
        <v>0</v>
      </c>
      <c r="K305" s="74">
        <v>0</v>
      </c>
      <c r="L305" s="75">
        <v>5</v>
      </c>
      <c r="M305" s="74">
        <v>7.4074074074074103E-3</v>
      </c>
      <c r="N305" s="75">
        <v>9</v>
      </c>
      <c r="O305" s="74">
        <v>1.3333333333333299E-2</v>
      </c>
      <c r="P305" s="75">
        <v>2</v>
      </c>
      <c r="Q305" s="74">
        <v>2.9629629629629602E-3</v>
      </c>
      <c r="R305" s="75">
        <v>0</v>
      </c>
      <c r="S305" s="74">
        <v>0</v>
      </c>
    </row>
    <row r="306" spans="1:19" x14ac:dyDescent="0.25">
      <c r="A306" t="s">
        <v>2240</v>
      </c>
      <c r="B306" s="75">
        <v>3120398</v>
      </c>
      <c r="C306" s="75">
        <v>380</v>
      </c>
      <c r="D306" s="75">
        <v>17</v>
      </c>
      <c r="E306" s="74">
        <v>4.47368421052632E-2</v>
      </c>
      <c r="F306" s="75">
        <v>9</v>
      </c>
      <c r="G306" s="74">
        <v>2.3684210526315801E-2</v>
      </c>
      <c r="H306" s="75">
        <v>0</v>
      </c>
      <c r="I306" s="74">
        <v>0</v>
      </c>
      <c r="J306" s="75">
        <v>0</v>
      </c>
      <c r="K306" s="74">
        <v>0</v>
      </c>
      <c r="L306" s="75">
        <v>3</v>
      </c>
      <c r="M306" s="74">
        <v>7.8947368421052599E-3</v>
      </c>
      <c r="N306" s="75">
        <v>3</v>
      </c>
      <c r="O306" s="74">
        <v>7.8947368421052599E-3</v>
      </c>
      <c r="P306" s="75">
        <v>1</v>
      </c>
      <c r="Q306" s="74">
        <v>2.6315789473684201E-3</v>
      </c>
      <c r="R306" s="75">
        <v>1</v>
      </c>
      <c r="S306" s="74">
        <v>2.6315789473684201E-3</v>
      </c>
    </row>
    <row r="307" spans="1:19" x14ac:dyDescent="0.25">
      <c r="A307" t="s">
        <v>2510</v>
      </c>
      <c r="B307" s="75">
        <v>3851497</v>
      </c>
      <c r="C307" s="75">
        <v>259</v>
      </c>
      <c r="D307" s="75">
        <v>16</v>
      </c>
      <c r="E307" s="74">
        <v>6.1776061776061798E-2</v>
      </c>
      <c r="F307" s="75">
        <v>6</v>
      </c>
      <c r="G307" s="74">
        <v>2.31660231660232E-2</v>
      </c>
      <c r="H307" s="75">
        <v>0</v>
      </c>
      <c r="I307" s="74">
        <v>0</v>
      </c>
      <c r="J307" s="75">
        <v>0</v>
      </c>
      <c r="K307" s="74">
        <v>0</v>
      </c>
      <c r="L307" s="75">
        <v>4</v>
      </c>
      <c r="M307" s="74">
        <v>1.5444015444015399E-2</v>
      </c>
      <c r="N307" s="75">
        <v>4</v>
      </c>
      <c r="O307" s="74">
        <v>1.5444015444015399E-2</v>
      </c>
      <c r="P307" s="75">
        <v>0</v>
      </c>
      <c r="Q307" s="74">
        <v>0</v>
      </c>
      <c r="R307" s="75">
        <v>2</v>
      </c>
      <c r="S307" s="74">
        <v>7.7220077220077196E-3</v>
      </c>
    </row>
    <row r="308" spans="1:19" x14ac:dyDescent="0.25">
      <c r="A308" t="s">
        <v>2159</v>
      </c>
      <c r="B308" s="75">
        <v>432511</v>
      </c>
      <c r="C308" s="75">
        <v>346</v>
      </c>
      <c r="D308" s="75">
        <v>27</v>
      </c>
      <c r="E308" s="74">
        <v>7.80346820809249E-2</v>
      </c>
      <c r="F308" s="75">
        <v>8</v>
      </c>
      <c r="G308" s="74">
        <v>2.3121387283237E-2</v>
      </c>
      <c r="H308" s="75">
        <v>0</v>
      </c>
      <c r="I308" s="74">
        <v>0</v>
      </c>
      <c r="J308" s="75">
        <v>0</v>
      </c>
      <c r="K308" s="74">
        <v>0</v>
      </c>
      <c r="L308" s="75">
        <v>11</v>
      </c>
      <c r="M308" s="74">
        <v>3.17919075144509E-2</v>
      </c>
      <c r="N308" s="75">
        <v>5</v>
      </c>
      <c r="O308" s="74">
        <v>1.44508670520231E-2</v>
      </c>
      <c r="P308" s="75">
        <v>2</v>
      </c>
      <c r="Q308" s="74">
        <v>5.78034682080925E-3</v>
      </c>
      <c r="R308" s="75">
        <v>1</v>
      </c>
      <c r="S308" s="74">
        <v>2.8901734104046198E-3</v>
      </c>
    </row>
    <row r="309" spans="1:19" x14ac:dyDescent="0.25">
      <c r="A309" t="s">
        <v>2557</v>
      </c>
      <c r="B309" s="75">
        <v>3852957</v>
      </c>
      <c r="C309" s="75">
        <v>130</v>
      </c>
      <c r="D309" s="75">
        <v>3</v>
      </c>
      <c r="E309" s="74">
        <v>2.3076923076923099E-2</v>
      </c>
      <c r="F309" s="75">
        <v>3</v>
      </c>
      <c r="G309" s="74">
        <v>2.3076923076923099E-2</v>
      </c>
      <c r="H309" s="75">
        <v>0</v>
      </c>
      <c r="I309" s="74">
        <v>0</v>
      </c>
      <c r="J309" s="75">
        <v>0</v>
      </c>
      <c r="K309" s="74">
        <v>0</v>
      </c>
      <c r="L309" s="75">
        <v>0</v>
      </c>
      <c r="M309" s="74">
        <v>0</v>
      </c>
      <c r="N309" s="75">
        <v>0</v>
      </c>
      <c r="O309" s="74">
        <v>0</v>
      </c>
      <c r="P309" s="75">
        <v>0</v>
      </c>
      <c r="Q309" s="74">
        <v>0</v>
      </c>
      <c r="R309" s="75">
        <v>0</v>
      </c>
      <c r="S309" s="74">
        <v>0</v>
      </c>
    </row>
    <row r="310" spans="1:19" x14ac:dyDescent="0.25">
      <c r="A310" t="s">
        <v>2285</v>
      </c>
      <c r="B310" s="75">
        <v>717226</v>
      </c>
      <c r="C310" s="75">
        <v>480</v>
      </c>
      <c r="D310" s="75">
        <v>25</v>
      </c>
      <c r="E310" s="74">
        <v>5.2083333333333301E-2</v>
      </c>
      <c r="F310" s="75">
        <v>11</v>
      </c>
      <c r="G310" s="74">
        <v>2.29166666666667E-2</v>
      </c>
      <c r="H310" s="75">
        <v>0</v>
      </c>
      <c r="I310" s="74">
        <v>0</v>
      </c>
      <c r="J310" s="75">
        <v>0</v>
      </c>
      <c r="K310" s="74">
        <v>0</v>
      </c>
      <c r="L310" s="75">
        <v>5</v>
      </c>
      <c r="M310" s="74">
        <v>1.0416666666666701E-2</v>
      </c>
      <c r="N310" s="75">
        <v>5</v>
      </c>
      <c r="O310" s="74">
        <v>1.0416666666666701E-2</v>
      </c>
      <c r="P310" s="75">
        <v>2</v>
      </c>
      <c r="Q310" s="74">
        <v>4.1666666666666701E-3</v>
      </c>
      <c r="R310" s="75">
        <v>2</v>
      </c>
      <c r="S310" s="74">
        <v>4.1666666666666701E-3</v>
      </c>
    </row>
    <row r="311" spans="1:19" x14ac:dyDescent="0.25">
      <c r="A311" t="s">
        <v>2544</v>
      </c>
      <c r="B311" s="75">
        <v>1358563</v>
      </c>
      <c r="C311" s="75">
        <v>220</v>
      </c>
      <c r="D311" s="75">
        <v>5</v>
      </c>
      <c r="E311" s="74">
        <v>2.27272727272727E-2</v>
      </c>
      <c r="F311" s="75">
        <v>5</v>
      </c>
      <c r="G311" s="74">
        <v>2.27272727272727E-2</v>
      </c>
      <c r="H311" s="75">
        <v>0</v>
      </c>
      <c r="I311" s="74">
        <v>0</v>
      </c>
      <c r="J311" s="75">
        <v>0</v>
      </c>
      <c r="K311" s="74">
        <v>0</v>
      </c>
      <c r="L311" s="75">
        <v>0</v>
      </c>
      <c r="M311" s="74">
        <v>0</v>
      </c>
      <c r="N311" s="75">
        <v>0</v>
      </c>
      <c r="O311" s="74">
        <v>0</v>
      </c>
      <c r="P311" s="75">
        <v>0</v>
      </c>
      <c r="Q311" s="74">
        <v>0</v>
      </c>
      <c r="R311" s="75">
        <v>0</v>
      </c>
      <c r="S311" s="74">
        <v>0</v>
      </c>
    </row>
    <row r="312" spans="1:19" x14ac:dyDescent="0.25">
      <c r="A312" t="s">
        <v>2359</v>
      </c>
      <c r="B312" s="75">
        <v>538955</v>
      </c>
      <c r="C312" s="75">
        <v>805</v>
      </c>
      <c r="D312" s="75">
        <v>106</v>
      </c>
      <c r="E312" s="74">
        <v>0.13167701863354001</v>
      </c>
      <c r="F312" s="75">
        <v>18</v>
      </c>
      <c r="G312" s="74">
        <v>2.2360248447205001E-2</v>
      </c>
      <c r="H312" s="75">
        <v>51</v>
      </c>
      <c r="I312" s="74">
        <v>6.3354037267080707E-2</v>
      </c>
      <c r="J312" s="75">
        <v>0</v>
      </c>
      <c r="K312" s="74">
        <v>0</v>
      </c>
      <c r="L312" s="75">
        <v>8</v>
      </c>
      <c r="M312" s="74">
        <v>9.9378881987577591E-3</v>
      </c>
      <c r="N312" s="75">
        <v>14</v>
      </c>
      <c r="O312" s="74">
        <v>1.7391304347826101E-2</v>
      </c>
      <c r="P312" s="75">
        <v>0</v>
      </c>
      <c r="Q312" s="74">
        <v>0</v>
      </c>
      <c r="R312" s="75">
        <v>15</v>
      </c>
      <c r="S312" s="74">
        <v>1.8633540372670801E-2</v>
      </c>
    </row>
    <row r="313" spans="1:19" x14ac:dyDescent="0.25">
      <c r="A313" t="s">
        <v>2196</v>
      </c>
      <c r="B313" s="75">
        <v>3888258</v>
      </c>
      <c r="C313" s="75">
        <v>495</v>
      </c>
      <c r="D313" s="75">
        <v>25</v>
      </c>
      <c r="E313" s="74">
        <v>5.0505050505050497E-2</v>
      </c>
      <c r="F313" s="75">
        <v>11</v>
      </c>
      <c r="G313" s="74">
        <v>2.2222222222222199E-2</v>
      </c>
      <c r="H313" s="75">
        <v>0</v>
      </c>
      <c r="I313" s="74">
        <v>0</v>
      </c>
      <c r="J313" s="75">
        <v>0</v>
      </c>
      <c r="K313" s="74">
        <v>0</v>
      </c>
      <c r="L313" s="75">
        <v>4</v>
      </c>
      <c r="M313" s="74">
        <v>8.0808080808080808E-3</v>
      </c>
      <c r="N313" s="75">
        <v>3</v>
      </c>
      <c r="O313" s="74">
        <v>6.0606060606060597E-3</v>
      </c>
      <c r="P313" s="75">
        <v>1</v>
      </c>
      <c r="Q313" s="74">
        <v>2.0202020202020202E-3</v>
      </c>
      <c r="R313" s="75">
        <v>6</v>
      </c>
      <c r="S313" s="74">
        <v>1.21212121212121E-2</v>
      </c>
    </row>
    <row r="314" spans="1:19" x14ac:dyDescent="0.25">
      <c r="A314" t="s">
        <v>2183</v>
      </c>
      <c r="B314" s="75">
        <v>3417590</v>
      </c>
      <c r="C314" s="75">
        <v>592</v>
      </c>
      <c r="D314" s="75">
        <v>38</v>
      </c>
      <c r="E314" s="74">
        <v>6.41891891891892E-2</v>
      </c>
      <c r="F314" s="75">
        <v>13</v>
      </c>
      <c r="G314" s="74">
        <v>2.1959459459459499E-2</v>
      </c>
      <c r="H314" s="75">
        <v>1</v>
      </c>
      <c r="I314" s="74">
        <v>1.6891891891891899E-3</v>
      </c>
      <c r="J314" s="75">
        <v>0</v>
      </c>
      <c r="K314" s="74">
        <v>0</v>
      </c>
      <c r="L314" s="75">
        <v>9</v>
      </c>
      <c r="M314" s="74">
        <v>1.52027027027027E-2</v>
      </c>
      <c r="N314" s="75">
        <v>9</v>
      </c>
      <c r="O314" s="74">
        <v>1.52027027027027E-2</v>
      </c>
      <c r="P314" s="75">
        <v>2</v>
      </c>
      <c r="Q314" s="74">
        <v>3.3783783783783799E-3</v>
      </c>
      <c r="R314" s="75">
        <v>4</v>
      </c>
      <c r="S314" s="74">
        <v>6.7567567567567597E-3</v>
      </c>
    </row>
    <row r="315" spans="1:19" x14ac:dyDescent="0.25">
      <c r="A315" t="s">
        <v>2258</v>
      </c>
      <c r="B315" s="75">
        <v>1192542</v>
      </c>
      <c r="C315" s="75">
        <v>548</v>
      </c>
      <c r="D315" s="75">
        <v>20</v>
      </c>
      <c r="E315" s="74">
        <v>3.6496350364963501E-2</v>
      </c>
      <c r="F315" s="75">
        <v>12</v>
      </c>
      <c r="G315" s="74">
        <v>2.18978102189781E-2</v>
      </c>
      <c r="H315" s="75">
        <v>0</v>
      </c>
      <c r="I315" s="74">
        <v>0</v>
      </c>
      <c r="J315" s="75">
        <v>0</v>
      </c>
      <c r="K315" s="74">
        <v>0</v>
      </c>
      <c r="L315" s="75">
        <v>1</v>
      </c>
      <c r="M315" s="74">
        <v>1.8248175182481799E-3</v>
      </c>
      <c r="N315" s="75">
        <v>2</v>
      </c>
      <c r="O315" s="74">
        <v>3.6496350364963498E-3</v>
      </c>
      <c r="P315" s="75">
        <v>0</v>
      </c>
      <c r="Q315" s="74">
        <v>0</v>
      </c>
      <c r="R315" s="75">
        <v>5</v>
      </c>
      <c r="S315" s="74">
        <v>9.1240875912408804E-3</v>
      </c>
    </row>
    <row r="316" spans="1:19" x14ac:dyDescent="0.25">
      <c r="A316" t="s">
        <v>2303</v>
      </c>
      <c r="B316" s="75">
        <v>3525524</v>
      </c>
      <c r="C316" s="75">
        <v>366</v>
      </c>
      <c r="D316" s="75">
        <v>14</v>
      </c>
      <c r="E316" s="74">
        <v>3.8251366120218601E-2</v>
      </c>
      <c r="F316" s="75">
        <v>8</v>
      </c>
      <c r="G316" s="74">
        <v>2.1857923497267801E-2</v>
      </c>
      <c r="H316" s="75">
        <v>1</v>
      </c>
      <c r="I316" s="74">
        <v>2.7322404371584699E-3</v>
      </c>
      <c r="J316" s="75">
        <v>0</v>
      </c>
      <c r="K316" s="74">
        <v>0</v>
      </c>
      <c r="L316" s="75">
        <v>3</v>
      </c>
      <c r="M316" s="74">
        <v>8.1967213114754103E-3</v>
      </c>
      <c r="N316" s="75">
        <v>0</v>
      </c>
      <c r="O316" s="74">
        <v>0</v>
      </c>
      <c r="P316" s="75">
        <v>2</v>
      </c>
      <c r="Q316" s="74">
        <v>5.4644808743169399E-3</v>
      </c>
      <c r="R316" s="75">
        <v>0</v>
      </c>
      <c r="S316" s="74">
        <v>0</v>
      </c>
    </row>
    <row r="317" spans="1:19" x14ac:dyDescent="0.25">
      <c r="A317" t="s">
        <v>2242</v>
      </c>
      <c r="B317" s="75">
        <v>4035908</v>
      </c>
      <c r="C317" s="75">
        <v>551</v>
      </c>
      <c r="D317" s="75">
        <v>46</v>
      </c>
      <c r="E317" s="74">
        <v>8.3484573502722301E-2</v>
      </c>
      <c r="F317" s="75">
        <v>12</v>
      </c>
      <c r="G317" s="74">
        <v>2.1778584392014501E-2</v>
      </c>
      <c r="H317" s="75">
        <v>1</v>
      </c>
      <c r="I317" s="74">
        <v>1.81488203266788E-3</v>
      </c>
      <c r="J317" s="75">
        <v>0</v>
      </c>
      <c r="K317" s="74">
        <v>0</v>
      </c>
      <c r="L317" s="75">
        <v>16</v>
      </c>
      <c r="M317" s="74">
        <v>2.9038112522686E-2</v>
      </c>
      <c r="N317" s="75">
        <v>4</v>
      </c>
      <c r="O317" s="74">
        <v>7.2595281306715104E-3</v>
      </c>
      <c r="P317" s="75">
        <v>4</v>
      </c>
      <c r="Q317" s="74">
        <v>7.2595281306715104E-3</v>
      </c>
      <c r="R317" s="75">
        <v>9</v>
      </c>
      <c r="S317" s="74">
        <v>1.6333938294010902E-2</v>
      </c>
    </row>
    <row r="318" spans="1:19" x14ac:dyDescent="0.25">
      <c r="A318" t="s">
        <v>2388</v>
      </c>
      <c r="B318" s="75">
        <v>2426426</v>
      </c>
      <c r="C318" s="75">
        <v>507</v>
      </c>
      <c r="D318" s="75">
        <v>32</v>
      </c>
      <c r="E318" s="74">
        <v>6.3116370808678504E-2</v>
      </c>
      <c r="F318" s="75">
        <v>11</v>
      </c>
      <c r="G318" s="74">
        <v>2.16962524654832E-2</v>
      </c>
      <c r="H318" s="75">
        <v>0</v>
      </c>
      <c r="I318" s="74">
        <v>0</v>
      </c>
      <c r="J318" s="75">
        <v>0</v>
      </c>
      <c r="K318" s="74">
        <v>0</v>
      </c>
      <c r="L318" s="75">
        <v>10</v>
      </c>
      <c r="M318" s="74">
        <v>1.9723865877712E-2</v>
      </c>
      <c r="N318" s="75">
        <v>8</v>
      </c>
      <c r="O318" s="74">
        <v>1.5779092702169598E-2</v>
      </c>
      <c r="P318" s="75">
        <v>2</v>
      </c>
      <c r="Q318" s="74">
        <v>3.94477317554241E-3</v>
      </c>
      <c r="R318" s="75">
        <v>1</v>
      </c>
      <c r="S318" s="74">
        <v>1.9723865877711998E-3</v>
      </c>
    </row>
    <row r="319" spans="1:19" x14ac:dyDescent="0.25">
      <c r="A319" t="s">
        <v>2554</v>
      </c>
      <c r="B319" s="75">
        <v>2338319</v>
      </c>
      <c r="C319" s="75">
        <v>512</v>
      </c>
      <c r="D319" s="75">
        <v>30</v>
      </c>
      <c r="E319" s="74">
        <v>5.859375E-2</v>
      </c>
      <c r="F319" s="75">
        <v>11</v>
      </c>
      <c r="G319" s="74">
        <v>2.1484375E-2</v>
      </c>
      <c r="H319" s="75">
        <v>2</v>
      </c>
      <c r="I319" s="74">
        <v>3.90625E-3</v>
      </c>
      <c r="J319" s="75">
        <v>0</v>
      </c>
      <c r="K319" s="74">
        <v>0</v>
      </c>
      <c r="L319" s="75">
        <v>10</v>
      </c>
      <c r="M319" s="74">
        <v>1.953125E-2</v>
      </c>
      <c r="N319" s="75">
        <v>2</v>
      </c>
      <c r="O319" s="74">
        <v>3.90625E-3</v>
      </c>
      <c r="P319" s="75">
        <v>2</v>
      </c>
      <c r="Q319" s="74">
        <v>3.90625E-3</v>
      </c>
      <c r="R319" s="75">
        <v>3</v>
      </c>
      <c r="S319" s="74">
        <v>5.859375E-3</v>
      </c>
    </row>
    <row r="320" spans="1:19" x14ac:dyDescent="0.25">
      <c r="A320" t="s">
        <v>2276</v>
      </c>
      <c r="B320" s="75">
        <v>1168805</v>
      </c>
      <c r="C320" s="75">
        <v>746</v>
      </c>
      <c r="D320" s="75">
        <v>25</v>
      </c>
      <c r="E320" s="74">
        <v>3.3512064343163499E-2</v>
      </c>
      <c r="F320" s="75">
        <v>16</v>
      </c>
      <c r="G320" s="74">
        <v>2.14477211796247E-2</v>
      </c>
      <c r="H320" s="75">
        <v>0</v>
      </c>
      <c r="I320" s="74">
        <v>0</v>
      </c>
      <c r="J320" s="75">
        <v>0</v>
      </c>
      <c r="K320" s="74">
        <v>0</v>
      </c>
      <c r="L320" s="75">
        <v>2</v>
      </c>
      <c r="M320" s="74">
        <v>2.6809651474530801E-3</v>
      </c>
      <c r="N320" s="75">
        <v>3</v>
      </c>
      <c r="O320" s="74">
        <v>4.0214477211796204E-3</v>
      </c>
      <c r="P320" s="75">
        <v>4</v>
      </c>
      <c r="Q320" s="74">
        <v>5.3619302949061698E-3</v>
      </c>
      <c r="R320" s="75">
        <v>0</v>
      </c>
      <c r="S320" s="74">
        <v>0</v>
      </c>
    </row>
    <row r="321" spans="1:19" x14ac:dyDescent="0.25">
      <c r="A321" t="s">
        <v>2158</v>
      </c>
      <c r="B321" s="75">
        <v>1197668</v>
      </c>
      <c r="C321" s="75">
        <v>523</v>
      </c>
      <c r="D321" s="75">
        <v>31</v>
      </c>
      <c r="E321" s="74">
        <v>5.9273422562141499E-2</v>
      </c>
      <c r="F321" s="75">
        <v>11</v>
      </c>
      <c r="G321" s="74">
        <v>2.1032504780114699E-2</v>
      </c>
      <c r="H321" s="75">
        <v>1</v>
      </c>
      <c r="I321" s="74">
        <v>1.9120458891013401E-3</v>
      </c>
      <c r="J321" s="75">
        <v>0</v>
      </c>
      <c r="K321" s="74">
        <v>0</v>
      </c>
      <c r="L321" s="75">
        <v>18</v>
      </c>
      <c r="M321" s="74">
        <v>3.4416826003824098E-2</v>
      </c>
      <c r="N321" s="75">
        <v>1</v>
      </c>
      <c r="O321" s="74">
        <v>1.9120458891013401E-3</v>
      </c>
      <c r="P321" s="75">
        <v>0</v>
      </c>
      <c r="Q321" s="74">
        <v>0</v>
      </c>
      <c r="R321" s="75">
        <v>0</v>
      </c>
      <c r="S321" s="74">
        <v>0</v>
      </c>
    </row>
    <row r="322" spans="1:19" x14ac:dyDescent="0.25">
      <c r="A322" t="s">
        <v>2179</v>
      </c>
      <c r="B322" s="75">
        <v>502054</v>
      </c>
      <c r="C322" s="75">
        <v>483</v>
      </c>
      <c r="D322" s="75">
        <v>48</v>
      </c>
      <c r="E322" s="74">
        <v>9.9378881987577605E-2</v>
      </c>
      <c r="F322" s="75">
        <v>10</v>
      </c>
      <c r="G322" s="74">
        <v>2.0703933747412001E-2</v>
      </c>
      <c r="H322" s="75">
        <v>1</v>
      </c>
      <c r="I322" s="74">
        <v>2.0703933747412001E-3</v>
      </c>
      <c r="J322" s="75">
        <v>0</v>
      </c>
      <c r="K322" s="74">
        <v>0</v>
      </c>
      <c r="L322" s="75">
        <v>32</v>
      </c>
      <c r="M322" s="74">
        <v>6.6252587991718404E-2</v>
      </c>
      <c r="N322" s="75">
        <v>2</v>
      </c>
      <c r="O322" s="74">
        <v>4.1407867494824002E-3</v>
      </c>
      <c r="P322" s="75">
        <v>0</v>
      </c>
      <c r="Q322" s="74">
        <v>0</v>
      </c>
      <c r="R322" s="75">
        <v>3</v>
      </c>
      <c r="S322" s="74">
        <v>6.2111801242236003E-3</v>
      </c>
    </row>
    <row r="323" spans="1:19" x14ac:dyDescent="0.25">
      <c r="A323" t="s">
        <v>2342</v>
      </c>
      <c r="B323" s="75">
        <v>2233478</v>
      </c>
      <c r="C323" s="75">
        <v>389</v>
      </c>
      <c r="D323" s="75">
        <v>10</v>
      </c>
      <c r="E323" s="74">
        <v>2.5706940874036001E-2</v>
      </c>
      <c r="F323" s="75">
        <v>8</v>
      </c>
      <c r="G323" s="74">
        <v>2.0565552699228801E-2</v>
      </c>
      <c r="H323" s="75">
        <v>0</v>
      </c>
      <c r="I323" s="74">
        <v>0</v>
      </c>
      <c r="J323" s="75">
        <v>0</v>
      </c>
      <c r="K323" s="74">
        <v>0</v>
      </c>
      <c r="L323" s="75">
        <v>0</v>
      </c>
      <c r="M323" s="74">
        <v>0</v>
      </c>
      <c r="N323" s="75">
        <v>0</v>
      </c>
      <c r="O323" s="74">
        <v>0</v>
      </c>
      <c r="P323" s="75">
        <v>0</v>
      </c>
      <c r="Q323" s="74">
        <v>0</v>
      </c>
      <c r="R323" s="75">
        <v>2</v>
      </c>
      <c r="S323" s="74">
        <v>5.1413881748072002E-3</v>
      </c>
    </row>
    <row r="324" spans="1:19" x14ac:dyDescent="0.25">
      <c r="A324" t="s">
        <v>2443</v>
      </c>
      <c r="B324" s="75">
        <v>3903554</v>
      </c>
      <c r="C324" s="75">
        <v>195</v>
      </c>
      <c r="D324" s="75">
        <v>8</v>
      </c>
      <c r="E324" s="74">
        <v>4.1025641025640998E-2</v>
      </c>
      <c r="F324" s="75">
        <v>4</v>
      </c>
      <c r="G324" s="74">
        <v>2.0512820512820499E-2</v>
      </c>
      <c r="H324" s="75">
        <v>0</v>
      </c>
      <c r="I324" s="74">
        <v>0</v>
      </c>
      <c r="J324" s="75">
        <v>0</v>
      </c>
      <c r="K324" s="74">
        <v>0</v>
      </c>
      <c r="L324" s="75">
        <v>2</v>
      </c>
      <c r="M324" s="74">
        <v>1.02564102564103E-2</v>
      </c>
      <c r="N324" s="75">
        <v>0</v>
      </c>
      <c r="O324" s="74">
        <v>0</v>
      </c>
      <c r="P324" s="75">
        <v>1</v>
      </c>
      <c r="Q324" s="74">
        <v>5.1282051282051299E-3</v>
      </c>
      <c r="R324" s="75">
        <v>1</v>
      </c>
      <c r="S324" s="74">
        <v>5.1282051282051299E-3</v>
      </c>
    </row>
    <row r="325" spans="1:19" x14ac:dyDescent="0.25">
      <c r="A325" t="s">
        <v>2241</v>
      </c>
      <c r="B325" s="75">
        <v>4035967</v>
      </c>
      <c r="C325" s="75">
        <v>391</v>
      </c>
      <c r="D325" s="75">
        <v>21</v>
      </c>
      <c r="E325" s="74">
        <v>5.3708439897698197E-2</v>
      </c>
      <c r="F325" s="75">
        <v>8</v>
      </c>
      <c r="G325" s="74">
        <v>2.0460358056266E-2</v>
      </c>
      <c r="H325" s="75">
        <v>0</v>
      </c>
      <c r="I325" s="74">
        <v>0</v>
      </c>
      <c r="J325" s="75">
        <v>0</v>
      </c>
      <c r="K325" s="74">
        <v>0</v>
      </c>
      <c r="L325" s="75">
        <v>3</v>
      </c>
      <c r="M325" s="74">
        <v>7.6726342710997401E-3</v>
      </c>
      <c r="N325" s="75">
        <v>4</v>
      </c>
      <c r="O325" s="74">
        <v>1.0230179028133E-2</v>
      </c>
      <c r="P325" s="75">
        <v>6</v>
      </c>
      <c r="Q325" s="74">
        <v>1.5345268542199499E-2</v>
      </c>
      <c r="R325" s="75">
        <v>0</v>
      </c>
      <c r="S325" s="74">
        <v>0</v>
      </c>
    </row>
    <row r="326" spans="1:19" x14ac:dyDescent="0.25">
      <c r="A326" t="s">
        <v>2229</v>
      </c>
      <c r="B326" s="75">
        <v>908812</v>
      </c>
      <c r="C326" s="75">
        <v>587</v>
      </c>
      <c r="D326" s="75">
        <v>53</v>
      </c>
      <c r="E326" s="74">
        <v>9.0289608177172104E-2</v>
      </c>
      <c r="F326" s="75">
        <v>12</v>
      </c>
      <c r="G326" s="74">
        <v>2.0442930153321999E-2</v>
      </c>
      <c r="H326" s="75">
        <v>0</v>
      </c>
      <c r="I326" s="74">
        <v>0</v>
      </c>
      <c r="J326" s="75">
        <v>0</v>
      </c>
      <c r="K326" s="74">
        <v>0</v>
      </c>
      <c r="L326" s="75">
        <v>35</v>
      </c>
      <c r="M326" s="74">
        <v>5.9625212947189102E-2</v>
      </c>
      <c r="N326" s="75">
        <v>0</v>
      </c>
      <c r="O326" s="74">
        <v>0</v>
      </c>
      <c r="P326" s="75">
        <v>0</v>
      </c>
      <c r="Q326" s="74">
        <v>0</v>
      </c>
      <c r="R326" s="75">
        <v>6</v>
      </c>
      <c r="S326" s="74">
        <v>1.0221465076660999E-2</v>
      </c>
    </row>
    <row r="327" spans="1:19" x14ac:dyDescent="0.25">
      <c r="A327" t="s">
        <v>2527</v>
      </c>
      <c r="B327" s="75">
        <v>2832290</v>
      </c>
      <c r="C327" s="75">
        <v>148</v>
      </c>
      <c r="D327" s="75">
        <v>9</v>
      </c>
      <c r="E327" s="74">
        <v>6.08108108108108E-2</v>
      </c>
      <c r="F327" s="75">
        <v>3</v>
      </c>
      <c r="G327" s="74">
        <v>2.0270270270270299E-2</v>
      </c>
      <c r="H327" s="75">
        <v>0</v>
      </c>
      <c r="I327" s="74">
        <v>0</v>
      </c>
      <c r="J327" s="75">
        <v>0</v>
      </c>
      <c r="K327" s="74">
        <v>0</v>
      </c>
      <c r="L327" s="75">
        <v>1</v>
      </c>
      <c r="M327" s="74">
        <v>6.7567567567567597E-3</v>
      </c>
      <c r="N327" s="75">
        <v>3</v>
      </c>
      <c r="O327" s="74">
        <v>2.0270270270270299E-2</v>
      </c>
      <c r="P327" s="75">
        <v>0</v>
      </c>
      <c r="Q327" s="74">
        <v>0</v>
      </c>
      <c r="R327" s="75">
        <v>2</v>
      </c>
      <c r="S327" s="74">
        <v>1.35135135135135E-2</v>
      </c>
    </row>
    <row r="328" spans="1:19" x14ac:dyDescent="0.25">
      <c r="A328" t="s">
        <v>2389</v>
      </c>
      <c r="B328" s="75">
        <v>3118389</v>
      </c>
      <c r="C328" s="75">
        <v>498</v>
      </c>
      <c r="D328" s="75">
        <v>20</v>
      </c>
      <c r="E328" s="74">
        <v>4.0160642570281103E-2</v>
      </c>
      <c r="F328" s="75">
        <v>10</v>
      </c>
      <c r="G328" s="74">
        <v>2.00803212851406E-2</v>
      </c>
      <c r="H328" s="75">
        <v>0</v>
      </c>
      <c r="I328" s="74">
        <v>0</v>
      </c>
      <c r="J328" s="75">
        <v>0</v>
      </c>
      <c r="K328" s="74">
        <v>0</v>
      </c>
      <c r="L328" s="75">
        <v>1</v>
      </c>
      <c r="M328" s="74">
        <v>2.0080321285140599E-3</v>
      </c>
      <c r="N328" s="75">
        <v>1</v>
      </c>
      <c r="O328" s="74">
        <v>2.0080321285140599E-3</v>
      </c>
      <c r="P328" s="75">
        <v>6</v>
      </c>
      <c r="Q328" s="74">
        <v>1.20481927710843E-2</v>
      </c>
      <c r="R328" s="75">
        <v>2</v>
      </c>
      <c r="S328" s="74">
        <v>4.0160642570281103E-3</v>
      </c>
    </row>
    <row r="329" spans="1:19" x14ac:dyDescent="0.25">
      <c r="A329" t="s">
        <v>2317</v>
      </c>
      <c r="B329" s="75">
        <v>2590270</v>
      </c>
      <c r="C329" s="75">
        <v>599</v>
      </c>
      <c r="D329" s="75">
        <v>28</v>
      </c>
      <c r="E329" s="74">
        <v>4.6744574290484099E-2</v>
      </c>
      <c r="F329" s="75">
        <v>12</v>
      </c>
      <c r="G329" s="74">
        <v>2.0033388981636101E-2</v>
      </c>
      <c r="H329" s="75">
        <v>0</v>
      </c>
      <c r="I329" s="74">
        <v>0</v>
      </c>
      <c r="J329" s="75">
        <v>0</v>
      </c>
      <c r="K329" s="74">
        <v>0</v>
      </c>
      <c r="L329" s="75">
        <v>3</v>
      </c>
      <c r="M329" s="74">
        <v>5.0083472454090098E-3</v>
      </c>
      <c r="N329" s="75">
        <v>7</v>
      </c>
      <c r="O329" s="74">
        <v>1.1686143572621E-2</v>
      </c>
      <c r="P329" s="75">
        <v>4</v>
      </c>
      <c r="Q329" s="74">
        <v>6.6777963272120202E-3</v>
      </c>
      <c r="R329" s="75">
        <v>2</v>
      </c>
      <c r="S329" s="74">
        <v>3.3388981636060101E-3</v>
      </c>
    </row>
    <row r="330" spans="1:19" x14ac:dyDescent="0.25">
      <c r="A330" t="s">
        <v>2361</v>
      </c>
      <c r="B330" s="75">
        <v>2801201</v>
      </c>
      <c r="C330" s="75">
        <v>350</v>
      </c>
      <c r="D330" s="75">
        <v>11</v>
      </c>
      <c r="E330" s="74">
        <v>3.1428571428571403E-2</v>
      </c>
      <c r="F330" s="75">
        <v>7</v>
      </c>
      <c r="G330" s="74">
        <v>0.02</v>
      </c>
      <c r="H330" s="75">
        <v>0</v>
      </c>
      <c r="I330" s="74">
        <v>0</v>
      </c>
      <c r="J330" s="75">
        <v>0</v>
      </c>
      <c r="K330" s="74">
        <v>0</v>
      </c>
      <c r="L330" s="75">
        <v>1</v>
      </c>
      <c r="M330" s="74">
        <v>2.8571428571428602E-3</v>
      </c>
      <c r="N330" s="75">
        <v>1</v>
      </c>
      <c r="O330" s="74">
        <v>2.8571428571428602E-3</v>
      </c>
      <c r="P330" s="75">
        <v>1</v>
      </c>
      <c r="Q330" s="74">
        <v>2.8571428571428602E-3</v>
      </c>
      <c r="R330" s="75">
        <v>1</v>
      </c>
      <c r="S330" s="74">
        <v>2.8571428571428602E-3</v>
      </c>
    </row>
    <row r="331" spans="1:19" x14ac:dyDescent="0.25">
      <c r="A331" t="s">
        <v>2372</v>
      </c>
      <c r="B331" s="75">
        <v>1379895</v>
      </c>
      <c r="C331" s="75">
        <v>554</v>
      </c>
      <c r="D331" s="75">
        <v>17</v>
      </c>
      <c r="E331" s="74">
        <v>3.06859205776173E-2</v>
      </c>
      <c r="F331" s="75">
        <v>11</v>
      </c>
      <c r="G331" s="74">
        <v>1.9855595667869999E-2</v>
      </c>
      <c r="H331" s="75">
        <v>0</v>
      </c>
      <c r="I331" s="74">
        <v>0</v>
      </c>
      <c r="J331" s="75">
        <v>0</v>
      </c>
      <c r="K331" s="74">
        <v>0</v>
      </c>
      <c r="L331" s="75">
        <v>6</v>
      </c>
      <c r="M331" s="74">
        <v>1.0830324909747301E-2</v>
      </c>
      <c r="N331" s="75">
        <v>0</v>
      </c>
      <c r="O331" s="74">
        <v>0</v>
      </c>
      <c r="P331" s="75">
        <v>0</v>
      </c>
      <c r="Q331" s="74">
        <v>0</v>
      </c>
      <c r="R331" s="75">
        <v>0</v>
      </c>
      <c r="S331" s="74">
        <v>0</v>
      </c>
    </row>
    <row r="332" spans="1:19" x14ac:dyDescent="0.25">
      <c r="A332" t="s">
        <v>2470</v>
      </c>
      <c r="B332" s="75">
        <v>3903542</v>
      </c>
      <c r="C332" s="75">
        <v>504</v>
      </c>
      <c r="D332" s="75">
        <v>17</v>
      </c>
      <c r="E332" s="74">
        <v>3.3730158730158701E-2</v>
      </c>
      <c r="F332" s="75">
        <v>10</v>
      </c>
      <c r="G332" s="74">
        <v>1.9841269841269799E-2</v>
      </c>
      <c r="H332" s="75">
        <v>0</v>
      </c>
      <c r="I332" s="74">
        <v>0</v>
      </c>
      <c r="J332" s="75">
        <v>0</v>
      </c>
      <c r="K332" s="74">
        <v>0</v>
      </c>
      <c r="L332" s="75">
        <v>2</v>
      </c>
      <c r="M332" s="74">
        <v>3.9682539682539698E-3</v>
      </c>
      <c r="N332" s="75">
        <v>2</v>
      </c>
      <c r="O332" s="74">
        <v>3.9682539682539698E-3</v>
      </c>
      <c r="P332" s="75">
        <v>0</v>
      </c>
      <c r="Q332" s="74">
        <v>0</v>
      </c>
      <c r="R332" s="75">
        <v>3</v>
      </c>
      <c r="S332" s="74">
        <v>5.9523809523809503E-3</v>
      </c>
    </row>
    <row r="333" spans="1:19" x14ac:dyDescent="0.25">
      <c r="A333" t="s">
        <v>2181</v>
      </c>
      <c r="B333" s="75">
        <v>2802208</v>
      </c>
      <c r="C333" s="75">
        <v>657</v>
      </c>
      <c r="D333" s="75">
        <v>25</v>
      </c>
      <c r="E333" s="74">
        <v>3.8051750380517502E-2</v>
      </c>
      <c r="F333" s="75">
        <v>13</v>
      </c>
      <c r="G333" s="74">
        <v>1.9786910197869101E-2</v>
      </c>
      <c r="H333" s="75">
        <v>0</v>
      </c>
      <c r="I333" s="74">
        <v>0</v>
      </c>
      <c r="J333" s="75">
        <v>0</v>
      </c>
      <c r="K333" s="74">
        <v>0</v>
      </c>
      <c r="L333" s="75">
        <v>8</v>
      </c>
      <c r="M333" s="74">
        <v>1.2176560121765601E-2</v>
      </c>
      <c r="N333" s="75">
        <v>2</v>
      </c>
      <c r="O333" s="74">
        <v>3.0441400304414001E-3</v>
      </c>
      <c r="P333" s="75">
        <v>1</v>
      </c>
      <c r="Q333" s="74">
        <v>1.5220700152207001E-3</v>
      </c>
      <c r="R333" s="75">
        <v>1</v>
      </c>
      <c r="S333" s="74">
        <v>1.5220700152207001E-3</v>
      </c>
    </row>
    <row r="334" spans="1:19" x14ac:dyDescent="0.25">
      <c r="A334" t="s">
        <v>2208</v>
      </c>
      <c r="B334" s="75">
        <v>4101034</v>
      </c>
      <c r="C334" s="75">
        <v>306</v>
      </c>
      <c r="D334" s="75">
        <v>14</v>
      </c>
      <c r="E334" s="74">
        <v>4.5751633986928102E-2</v>
      </c>
      <c r="F334" s="75">
        <v>6</v>
      </c>
      <c r="G334" s="74">
        <v>1.9607843137254902E-2</v>
      </c>
      <c r="H334" s="75">
        <v>0</v>
      </c>
      <c r="I334" s="74">
        <v>0</v>
      </c>
      <c r="J334" s="75">
        <v>0</v>
      </c>
      <c r="K334" s="74">
        <v>0</v>
      </c>
      <c r="L334" s="75">
        <v>1</v>
      </c>
      <c r="M334" s="74">
        <v>3.26797385620915E-3</v>
      </c>
      <c r="N334" s="75">
        <v>3</v>
      </c>
      <c r="O334" s="74">
        <v>9.8039215686274508E-3</v>
      </c>
      <c r="P334" s="75">
        <v>0</v>
      </c>
      <c r="Q334" s="74">
        <v>0</v>
      </c>
      <c r="R334" s="75">
        <v>4</v>
      </c>
      <c r="S334" s="74">
        <v>1.30718954248366E-2</v>
      </c>
    </row>
    <row r="335" spans="1:19" x14ac:dyDescent="0.25">
      <c r="A335" t="s">
        <v>2532</v>
      </c>
      <c r="B335" s="75">
        <v>501931</v>
      </c>
      <c r="C335" s="75">
        <v>309</v>
      </c>
      <c r="D335" s="75">
        <v>31</v>
      </c>
      <c r="E335" s="74">
        <v>0.10032362459546899</v>
      </c>
      <c r="F335" s="75">
        <v>6</v>
      </c>
      <c r="G335" s="74">
        <v>1.94174757281553E-2</v>
      </c>
      <c r="H335" s="75">
        <v>0</v>
      </c>
      <c r="I335" s="74">
        <v>0</v>
      </c>
      <c r="J335" s="75">
        <v>0</v>
      </c>
      <c r="K335" s="74">
        <v>0</v>
      </c>
      <c r="L335" s="75">
        <v>11</v>
      </c>
      <c r="M335" s="74">
        <v>3.5598705501618103E-2</v>
      </c>
      <c r="N335" s="75">
        <v>8</v>
      </c>
      <c r="O335" s="74">
        <v>2.5889967637540499E-2</v>
      </c>
      <c r="P335" s="75">
        <v>1</v>
      </c>
      <c r="Q335" s="74">
        <v>3.2362459546925598E-3</v>
      </c>
      <c r="R335" s="75">
        <v>5</v>
      </c>
      <c r="S335" s="74">
        <v>1.6181229773462799E-2</v>
      </c>
    </row>
    <row r="336" spans="1:19" x14ac:dyDescent="0.25">
      <c r="A336" t="s">
        <v>2368</v>
      </c>
      <c r="B336" s="75">
        <v>3132153</v>
      </c>
      <c r="C336" s="75">
        <v>671</v>
      </c>
      <c r="D336" s="75">
        <v>16</v>
      </c>
      <c r="E336" s="74">
        <v>2.3845007451564801E-2</v>
      </c>
      <c r="F336" s="75">
        <v>13</v>
      </c>
      <c r="G336" s="74">
        <v>1.9374068554396402E-2</v>
      </c>
      <c r="H336" s="75">
        <v>0</v>
      </c>
      <c r="I336" s="74">
        <v>0</v>
      </c>
      <c r="J336" s="75">
        <v>0</v>
      </c>
      <c r="K336" s="74">
        <v>0</v>
      </c>
      <c r="L336" s="75">
        <v>2</v>
      </c>
      <c r="M336" s="74">
        <v>2.9806259314456001E-3</v>
      </c>
      <c r="N336" s="75">
        <v>1</v>
      </c>
      <c r="O336" s="74">
        <v>1.4903129657228001E-3</v>
      </c>
      <c r="P336" s="75">
        <v>0</v>
      </c>
      <c r="Q336" s="74">
        <v>0</v>
      </c>
      <c r="R336" s="75">
        <v>0</v>
      </c>
      <c r="S336" s="74">
        <v>0</v>
      </c>
    </row>
    <row r="337" spans="1:19" x14ac:dyDescent="0.25">
      <c r="A337" t="s">
        <v>2374</v>
      </c>
      <c r="B337" s="75">
        <v>1521567</v>
      </c>
      <c r="C337" s="75">
        <v>413</v>
      </c>
      <c r="D337" s="75">
        <v>19</v>
      </c>
      <c r="E337" s="74">
        <v>4.6004842615012101E-2</v>
      </c>
      <c r="F337" s="75">
        <v>8</v>
      </c>
      <c r="G337" s="74">
        <v>1.93704600484262E-2</v>
      </c>
      <c r="H337" s="75">
        <v>0</v>
      </c>
      <c r="I337" s="74">
        <v>0</v>
      </c>
      <c r="J337" s="75">
        <v>0</v>
      </c>
      <c r="K337" s="74">
        <v>0</v>
      </c>
      <c r="L337" s="75">
        <v>2</v>
      </c>
      <c r="M337" s="74">
        <v>4.8426150121065404E-3</v>
      </c>
      <c r="N337" s="75">
        <v>1</v>
      </c>
      <c r="O337" s="74">
        <v>2.4213075060532702E-3</v>
      </c>
      <c r="P337" s="75">
        <v>2</v>
      </c>
      <c r="Q337" s="74">
        <v>4.8426150121065404E-3</v>
      </c>
      <c r="R337" s="75">
        <v>6</v>
      </c>
      <c r="S337" s="74">
        <v>1.4527845036319599E-2</v>
      </c>
    </row>
    <row r="338" spans="1:19" x14ac:dyDescent="0.25">
      <c r="A338" t="s">
        <v>2268</v>
      </c>
      <c r="B338" s="75">
        <v>2780719</v>
      </c>
      <c r="C338" s="75">
        <v>313</v>
      </c>
      <c r="D338" s="75">
        <v>18</v>
      </c>
      <c r="E338" s="74">
        <v>5.7507987220447303E-2</v>
      </c>
      <c r="F338" s="75">
        <v>6</v>
      </c>
      <c r="G338" s="74">
        <v>1.91693290734824E-2</v>
      </c>
      <c r="H338" s="75">
        <v>0</v>
      </c>
      <c r="I338" s="74">
        <v>0</v>
      </c>
      <c r="J338" s="75">
        <v>0</v>
      </c>
      <c r="K338" s="74">
        <v>0</v>
      </c>
      <c r="L338" s="75">
        <v>5</v>
      </c>
      <c r="M338" s="74">
        <v>1.59744408945687E-2</v>
      </c>
      <c r="N338" s="75">
        <v>3</v>
      </c>
      <c r="O338" s="74">
        <v>9.5846645367412102E-3</v>
      </c>
      <c r="P338" s="75">
        <v>0</v>
      </c>
      <c r="Q338" s="74">
        <v>0</v>
      </c>
      <c r="R338" s="75">
        <v>4</v>
      </c>
      <c r="S338" s="74">
        <v>1.2779552715655E-2</v>
      </c>
    </row>
    <row r="339" spans="1:19" x14ac:dyDescent="0.25">
      <c r="A339" t="s">
        <v>2259</v>
      </c>
      <c r="B339" s="75">
        <v>2715651</v>
      </c>
      <c r="C339" s="75">
        <v>574</v>
      </c>
      <c r="D339" s="75">
        <v>17</v>
      </c>
      <c r="E339" s="74">
        <v>2.9616724738675999E-2</v>
      </c>
      <c r="F339" s="75">
        <v>11</v>
      </c>
      <c r="G339" s="74">
        <v>1.91637630662021E-2</v>
      </c>
      <c r="H339" s="75">
        <v>1</v>
      </c>
      <c r="I339" s="74">
        <v>1.74216027874564E-3</v>
      </c>
      <c r="J339" s="75">
        <v>0</v>
      </c>
      <c r="K339" s="74">
        <v>0</v>
      </c>
      <c r="L339" s="75">
        <v>1</v>
      </c>
      <c r="M339" s="74">
        <v>1.74216027874564E-3</v>
      </c>
      <c r="N339" s="75">
        <v>2</v>
      </c>
      <c r="O339" s="74">
        <v>3.4843205574912901E-3</v>
      </c>
      <c r="P339" s="75">
        <v>0</v>
      </c>
      <c r="Q339" s="74">
        <v>0</v>
      </c>
      <c r="R339" s="75">
        <v>2</v>
      </c>
      <c r="S339" s="74">
        <v>3.4843205574912901E-3</v>
      </c>
    </row>
    <row r="340" spans="1:19" x14ac:dyDescent="0.25">
      <c r="A340" t="s">
        <v>2260</v>
      </c>
      <c r="B340" s="75">
        <v>3525833</v>
      </c>
      <c r="C340" s="75">
        <v>314</v>
      </c>
      <c r="D340" s="75">
        <v>8</v>
      </c>
      <c r="E340" s="74">
        <v>2.54777070063694E-2</v>
      </c>
      <c r="F340" s="75">
        <v>6</v>
      </c>
      <c r="G340" s="74">
        <v>1.9108280254777101E-2</v>
      </c>
      <c r="H340" s="75">
        <v>0</v>
      </c>
      <c r="I340" s="74">
        <v>0</v>
      </c>
      <c r="J340" s="75">
        <v>0</v>
      </c>
      <c r="K340" s="74">
        <v>0</v>
      </c>
      <c r="L340" s="75">
        <v>0</v>
      </c>
      <c r="M340" s="74">
        <v>0</v>
      </c>
      <c r="N340" s="75">
        <v>0</v>
      </c>
      <c r="O340" s="74">
        <v>0</v>
      </c>
      <c r="P340" s="75">
        <v>2</v>
      </c>
      <c r="Q340" s="74">
        <v>6.3694267515923596E-3</v>
      </c>
      <c r="R340" s="75">
        <v>0</v>
      </c>
      <c r="S340" s="74">
        <v>0</v>
      </c>
    </row>
    <row r="341" spans="1:19" x14ac:dyDescent="0.25">
      <c r="A341" t="s">
        <v>3058</v>
      </c>
      <c r="B341" s="75">
        <v>3852813</v>
      </c>
      <c r="C341" s="75">
        <v>368</v>
      </c>
      <c r="D341" s="75">
        <v>19</v>
      </c>
      <c r="E341" s="74">
        <v>5.1630434782608703E-2</v>
      </c>
      <c r="F341" s="75">
        <v>7</v>
      </c>
      <c r="G341" s="74">
        <v>1.9021739130434801E-2</v>
      </c>
      <c r="H341" s="75">
        <v>0</v>
      </c>
      <c r="I341" s="74">
        <v>0</v>
      </c>
      <c r="J341" s="75">
        <v>0</v>
      </c>
      <c r="K341" s="74">
        <v>0</v>
      </c>
      <c r="L341" s="75">
        <v>3</v>
      </c>
      <c r="M341" s="74">
        <v>8.1521739130434798E-3</v>
      </c>
      <c r="N341" s="75">
        <v>5</v>
      </c>
      <c r="O341" s="74">
        <v>1.3586956521739101E-2</v>
      </c>
      <c r="P341" s="75">
        <v>1</v>
      </c>
      <c r="Q341" s="74">
        <v>2.7173913043478299E-3</v>
      </c>
      <c r="R341" s="75">
        <v>3</v>
      </c>
      <c r="S341" s="74">
        <v>8.1521739130434798E-3</v>
      </c>
    </row>
    <row r="342" spans="1:19" x14ac:dyDescent="0.25">
      <c r="A342" t="s">
        <v>2326</v>
      </c>
      <c r="B342" s="75">
        <v>1117030</v>
      </c>
      <c r="C342" s="75">
        <v>385</v>
      </c>
      <c r="D342" s="75">
        <v>10</v>
      </c>
      <c r="E342" s="74">
        <v>2.5974025974026E-2</v>
      </c>
      <c r="F342" s="75">
        <v>7</v>
      </c>
      <c r="G342" s="74">
        <v>1.8181818181818198E-2</v>
      </c>
      <c r="H342" s="75">
        <v>0</v>
      </c>
      <c r="I342" s="74">
        <v>0</v>
      </c>
      <c r="J342" s="75">
        <v>0</v>
      </c>
      <c r="K342" s="74">
        <v>0</v>
      </c>
      <c r="L342" s="75">
        <v>2</v>
      </c>
      <c r="M342" s="74">
        <v>5.1948051948051896E-3</v>
      </c>
      <c r="N342" s="75">
        <v>0</v>
      </c>
      <c r="O342" s="74">
        <v>0</v>
      </c>
      <c r="P342" s="75">
        <v>1</v>
      </c>
      <c r="Q342" s="74">
        <v>2.5974025974026E-3</v>
      </c>
      <c r="R342" s="75">
        <v>0</v>
      </c>
      <c r="S342" s="74">
        <v>0</v>
      </c>
    </row>
    <row r="343" spans="1:19" x14ac:dyDescent="0.25">
      <c r="A343" t="s">
        <v>2420</v>
      </c>
      <c r="B343" s="75">
        <v>1542447</v>
      </c>
      <c r="C343" s="75">
        <v>332</v>
      </c>
      <c r="D343" s="75">
        <v>8</v>
      </c>
      <c r="E343" s="74">
        <v>2.40963855421687E-2</v>
      </c>
      <c r="F343" s="75">
        <v>6</v>
      </c>
      <c r="G343" s="74">
        <v>1.8072289156626498E-2</v>
      </c>
      <c r="H343" s="75">
        <v>0</v>
      </c>
      <c r="I343" s="74">
        <v>0</v>
      </c>
      <c r="J343" s="75">
        <v>0</v>
      </c>
      <c r="K343" s="74">
        <v>0</v>
      </c>
      <c r="L343" s="75">
        <v>1</v>
      </c>
      <c r="M343" s="74">
        <v>3.0120481927710802E-3</v>
      </c>
      <c r="N343" s="75">
        <v>0</v>
      </c>
      <c r="O343" s="74">
        <v>0</v>
      </c>
      <c r="P343" s="75">
        <v>1</v>
      </c>
      <c r="Q343" s="74">
        <v>3.0120481927710802E-3</v>
      </c>
      <c r="R343" s="75">
        <v>0</v>
      </c>
      <c r="S343" s="74">
        <v>0</v>
      </c>
    </row>
    <row r="344" spans="1:19" x14ac:dyDescent="0.25">
      <c r="A344" t="s">
        <v>2286</v>
      </c>
      <c r="B344" s="75">
        <v>4476024</v>
      </c>
      <c r="C344" s="75">
        <v>447</v>
      </c>
      <c r="D344" s="75">
        <v>22</v>
      </c>
      <c r="E344" s="74">
        <v>4.9217002237136501E-2</v>
      </c>
      <c r="F344" s="75">
        <v>8</v>
      </c>
      <c r="G344" s="74">
        <v>1.7897091722595099E-2</v>
      </c>
      <c r="H344" s="75">
        <v>1</v>
      </c>
      <c r="I344" s="74">
        <v>2.23713646532438E-3</v>
      </c>
      <c r="J344" s="75">
        <v>0</v>
      </c>
      <c r="K344" s="74">
        <v>0</v>
      </c>
      <c r="L344" s="75">
        <v>4</v>
      </c>
      <c r="M344" s="74">
        <v>8.9485458612975407E-3</v>
      </c>
      <c r="N344" s="75">
        <v>3</v>
      </c>
      <c r="O344" s="74">
        <v>6.7114093959731499E-3</v>
      </c>
      <c r="P344" s="75">
        <v>2</v>
      </c>
      <c r="Q344" s="74">
        <v>4.4742729306487703E-3</v>
      </c>
      <c r="R344" s="75">
        <v>4</v>
      </c>
      <c r="S344" s="74">
        <v>8.9485458612975407E-3</v>
      </c>
    </row>
    <row r="345" spans="1:19" x14ac:dyDescent="0.25">
      <c r="A345" t="s">
        <v>2148</v>
      </c>
      <c r="B345" s="75">
        <v>1817056</v>
      </c>
      <c r="C345" s="75">
        <v>628</v>
      </c>
      <c r="D345" s="75">
        <v>77</v>
      </c>
      <c r="E345" s="74">
        <v>0.12261146496815301</v>
      </c>
      <c r="F345" s="75">
        <v>11</v>
      </c>
      <c r="G345" s="74">
        <v>1.7515923566879001E-2</v>
      </c>
      <c r="H345" s="75">
        <v>0</v>
      </c>
      <c r="I345" s="74">
        <v>0</v>
      </c>
      <c r="J345" s="75">
        <v>0</v>
      </c>
      <c r="K345" s="74">
        <v>0</v>
      </c>
      <c r="L345" s="75">
        <v>58</v>
      </c>
      <c r="M345" s="74">
        <v>9.2356687898089193E-2</v>
      </c>
      <c r="N345" s="75">
        <v>3</v>
      </c>
      <c r="O345" s="74">
        <v>4.7770700636942699E-3</v>
      </c>
      <c r="P345" s="75">
        <v>0</v>
      </c>
      <c r="Q345" s="74">
        <v>0</v>
      </c>
      <c r="R345" s="75">
        <v>5</v>
      </c>
      <c r="S345" s="74">
        <v>7.9617834394904493E-3</v>
      </c>
    </row>
    <row r="346" spans="1:19" x14ac:dyDescent="0.25">
      <c r="A346" t="s">
        <v>2298</v>
      </c>
      <c r="B346" s="75">
        <v>1905372</v>
      </c>
      <c r="C346" s="75">
        <v>518</v>
      </c>
      <c r="D346" s="75">
        <v>31</v>
      </c>
      <c r="E346" s="74">
        <v>5.9845559845559802E-2</v>
      </c>
      <c r="F346" s="75">
        <v>9</v>
      </c>
      <c r="G346" s="74">
        <v>1.7374517374517399E-2</v>
      </c>
      <c r="H346" s="75">
        <v>0</v>
      </c>
      <c r="I346" s="74">
        <v>0</v>
      </c>
      <c r="J346" s="75">
        <v>0</v>
      </c>
      <c r="K346" s="74">
        <v>0</v>
      </c>
      <c r="L346" s="75">
        <v>5</v>
      </c>
      <c r="M346" s="74">
        <v>9.6525096525096506E-3</v>
      </c>
      <c r="N346" s="75">
        <v>9</v>
      </c>
      <c r="O346" s="74">
        <v>1.7374517374517399E-2</v>
      </c>
      <c r="P346" s="75">
        <v>1</v>
      </c>
      <c r="Q346" s="74">
        <v>1.9305019305019299E-3</v>
      </c>
      <c r="R346" s="75">
        <v>7</v>
      </c>
      <c r="S346" s="74">
        <v>1.35135135135135E-2</v>
      </c>
    </row>
    <row r="347" spans="1:19" x14ac:dyDescent="0.25">
      <c r="A347" t="s">
        <v>2236</v>
      </c>
      <c r="B347" s="75">
        <v>1378195</v>
      </c>
      <c r="C347" s="75">
        <v>539</v>
      </c>
      <c r="D347" s="75">
        <v>63</v>
      </c>
      <c r="E347" s="74">
        <v>0.11688311688311701</v>
      </c>
      <c r="F347" s="75">
        <v>9</v>
      </c>
      <c r="G347" s="74">
        <v>1.6697588126159599E-2</v>
      </c>
      <c r="H347" s="75">
        <v>0</v>
      </c>
      <c r="I347" s="74">
        <v>0</v>
      </c>
      <c r="J347" s="75">
        <v>0</v>
      </c>
      <c r="K347" s="74">
        <v>0</v>
      </c>
      <c r="L347" s="75">
        <v>46</v>
      </c>
      <c r="M347" s="74">
        <v>8.5343228200371102E-2</v>
      </c>
      <c r="N347" s="75">
        <v>4</v>
      </c>
      <c r="O347" s="74">
        <v>7.4211502782931399E-3</v>
      </c>
      <c r="P347" s="75">
        <v>1</v>
      </c>
      <c r="Q347" s="74">
        <v>1.85528756957328E-3</v>
      </c>
      <c r="R347" s="75">
        <v>3</v>
      </c>
      <c r="S347" s="74">
        <v>5.5658627087198497E-3</v>
      </c>
    </row>
    <row r="348" spans="1:19" x14ac:dyDescent="0.25">
      <c r="A348" t="s">
        <v>2506</v>
      </c>
      <c r="B348" s="75">
        <v>606171</v>
      </c>
      <c r="C348" s="75">
        <v>240</v>
      </c>
      <c r="D348" s="75">
        <v>9</v>
      </c>
      <c r="E348" s="74">
        <v>3.7499999999999999E-2</v>
      </c>
      <c r="F348" s="75">
        <v>4</v>
      </c>
      <c r="G348" s="74">
        <v>1.6666666666666701E-2</v>
      </c>
      <c r="H348" s="75">
        <v>1</v>
      </c>
      <c r="I348" s="74">
        <v>4.1666666666666701E-3</v>
      </c>
      <c r="J348" s="75">
        <v>0</v>
      </c>
      <c r="K348" s="74">
        <v>0</v>
      </c>
      <c r="L348" s="75">
        <v>1</v>
      </c>
      <c r="M348" s="74">
        <v>4.1666666666666701E-3</v>
      </c>
      <c r="N348" s="75">
        <v>2</v>
      </c>
      <c r="O348" s="74">
        <v>8.3333333333333297E-3</v>
      </c>
      <c r="P348" s="75">
        <v>0</v>
      </c>
      <c r="Q348" s="74">
        <v>0</v>
      </c>
      <c r="R348" s="75">
        <v>1</v>
      </c>
      <c r="S348" s="74">
        <v>4.1666666666666701E-3</v>
      </c>
    </row>
    <row r="349" spans="1:19" x14ac:dyDescent="0.25">
      <c r="A349" t="s">
        <v>2234</v>
      </c>
      <c r="B349" s="75">
        <v>3129249</v>
      </c>
      <c r="C349" s="75">
        <v>421</v>
      </c>
      <c r="D349" s="75">
        <v>10</v>
      </c>
      <c r="E349" s="74">
        <v>2.37529691211401E-2</v>
      </c>
      <c r="F349" s="75">
        <v>7</v>
      </c>
      <c r="G349" s="74">
        <v>1.66270783847981E-2</v>
      </c>
      <c r="H349" s="75">
        <v>1</v>
      </c>
      <c r="I349" s="74">
        <v>2.37529691211401E-3</v>
      </c>
      <c r="J349" s="75">
        <v>0</v>
      </c>
      <c r="K349" s="74">
        <v>0</v>
      </c>
      <c r="L349" s="75">
        <v>0</v>
      </c>
      <c r="M349" s="74">
        <v>0</v>
      </c>
      <c r="N349" s="75">
        <v>1</v>
      </c>
      <c r="O349" s="74">
        <v>2.37529691211401E-3</v>
      </c>
      <c r="P349" s="75">
        <v>0</v>
      </c>
      <c r="Q349" s="74">
        <v>0</v>
      </c>
      <c r="R349" s="75">
        <v>1</v>
      </c>
      <c r="S349" s="74">
        <v>2.37529691211401E-3</v>
      </c>
    </row>
    <row r="350" spans="1:19" x14ac:dyDescent="0.25">
      <c r="A350" t="s">
        <v>2421</v>
      </c>
      <c r="B350" s="75">
        <v>2294732</v>
      </c>
      <c r="C350" s="75">
        <v>487</v>
      </c>
      <c r="D350" s="75">
        <v>18</v>
      </c>
      <c r="E350" s="74">
        <v>3.6960985626283402E-2</v>
      </c>
      <c r="F350" s="75">
        <v>8</v>
      </c>
      <c r="G350" s="74">
        <v>1.6427104722792601E-2</v>
      </c>
      <c r="H350" s="75">
        <v>4</v>
      </c>
      <c r="I350" s="74">
        <v>8.2135523613963007E-3</v>
      </c>
      <c r="J350" s="75">
        <v>0</v>
      </c>
      <c r="K350" s="74">
        <v>0</v>
      </c>
      <c r="L350" s="75">
        <v>0</v>
      </c>
      <c r="M350" s="74">
        <v>0</v>
      </c>
      <c r="N350" s="75">
        <v>5</v>
      </c>
      <c r="O350" s="74">
        <v>1.02669404517454E-2</v>
      </c>
      <c r="P350" s="75">
        <v>0</v>
      </c>
      <c r="Q350" s="74">
        <v>0</v>
      </c>
      <c r="R350" s="75">
        <v>1</v>
      </c>
      <c r="S350" s="74">
        <v>2.05338809034908E-3</v>
      </c>
    </row>
    <row r="351" spans="1:19" x14ac:dyDescent="0.25">
      <c r="A351" t="s">
        <v>2255</v>
      </c>
      <c r="B351" s="75">
        <v>2802533</v>
      </c>
      <c r="C351" s="75">
        <v>798</v>
      </c>
      <c r="D351" s="75">
        <v>24</v>
      </c>
      <c r="E351" s="74">
        <v>3.00751879699248E-2</v>
      </c>
      <c r="F351" s="75">
        <v>13</v>
      </c>
      <c r="G351" s="74">
        <v>1.6290726817042599E-2</v>
      </c>
      <c r="H351" s="75">
        <v>2</v>
      </c>
      <c r="I351" s="74">
        <v>2.5062656641604E-3</v>
      </c>
      <c r="J351" s="75">
        <v>0</v>
      </c>
      <c r="K351" s="74">
        <v>0</v>
      </c>
      <c r="L351" s="75">
        <v>3</v>
      </c>
      <c r="M351" s="74">
        <v>3.7593984962406E-3</v>
      </c>
      <c r="N351" s="75">
        <v>0</v>
      </c>
      <c r="O351" s="74">
        <v>0</v>
      </c>
      <c r="P351" s="75">
        <v>3</v>
      </c>
      <c r="Q351" s="74">
        <v>3.7593984962406E-3</v>
      </c>
      <c r="R351" s="75">
        <v>3</v>
      </c>
      <c r="S351" s="74">
        <v>3.7593984962406E-3</v>
      </c>
    </row>
    <row r="352" spans="1:19" x14ac:dyDescent="0.25">
      <c r="A352" t="s">
        <v>2171</v>
      </c>
      <c r="B352" s="75">
        <v>2593943</v>
      </c>
      <c r="C352" s="75">
        <v>557</v>
      </c>
      <c r="D352" s="75">
        <v>27</v>
      </c>
      <c r="E352" s="74">
        <v>4.8473967684021499E-2</v>
      </c>
      <c r="F352" s="75">
        <v>9</v>
      </c>
      <c r="G352" s="74">
        <v>1.6157989228007201E-2</v>
      </c>
      <c r="H352" s="75">
        <v>2</v>
      </c>
      <c r="I352" s="74">
        <v>3.5906642728904801E-3</v>
      </c>
      <c r="J352" s="75">
        <v>0</v>
      </c>
      <c r="K352" s="74">
        <v>0</v>
      </c>
      <c r="L352" s="75">
        <v>2</v>
      </c>
      <c r="M352" s="74">
        <v>3.5906642728904801E-3</v>
      </c>
      <c r="N352" s="75">
        <v>8</v>
      </c>
      <c r="O352" s="74">
        <v>1.43626570915619E-2</v>
      </c>
      <c r="P352" s="75">
        <v>3</v>
      </c>
      <c r="Q352" s="74">
        <v>5.3859964093357299E-3</v>
      </c>
      <c r="R352" s="75">
        <v>3</v>
      </c>
      <c r="S352" s="74">
        <v>5.3859964093357299E-3</v>
      </c>
    </row>
    <row r="353" spans="1:19" x14ac:dyDescent="0.25">
      <c r="A353" t="s">
        <v>2408</v>
      </c>
      <c r="B353" s="75">
        <v>3851490</v>
      </c>
      <c r="C353" s="75">
        <v>310</v>
      </c>
      <c r="D353" s="75">
        <v>25</v>
      </c>
      <c r="E353" s="74">
        <v>8.0645161290322606E-2</v>
      </c>
      <c r="F353" s="75">
        <v>5</v>
      </c>
      <c r="G353" s="74">
        <v>1.6129032258064498E-2</v>
      </c>
      <c r="H353" s="75">
        <v>0</v>
      </c>
      <c r="I353" s="74">
        <v>0</v>
      </c>
      <c r="J353" s="75">
        <v>0</v>
      </c>
      <c r="K353" s="74">
        <v>0</v>
      </c>
      <c r="L353" s="75">
        <v>13</v>
      </c>
      <c r="M353" s="74">
        <v>4.1935483870967703E-2</v>
      </c>
      <c r="N353" s="75">
        <v>4</v>
      </c>
      <c r="O353" s="74">
        <v>1.2903225806451601E-2</v>
      </c>
      <c r="P353" s="75">
        <v>2</v>
      </c>
      <c r="Q353" s="74">
        <v>6.4516129032258099E-3</v>
      </c>
      <c r="R353" s="75">
        <v>1</v>
      </c>
      <c r="S353" s="74">
        <v>3.2258064516129002E-3</v>
      </c>
    </row>
    <row r="354" spans="1:19" x14ac:dyDescent="0.25">
      <c r="A354" t="s">
        <v>2496</v>
      </c>
      <c r="B354" s="75">
        <v>2716147</v>
      </c>
      <c r="C354" s="75">
        <v>311</v>
      </c>
      <c r="D354" s="75">
        <v>9</v>
      </c>
      <c r="E354" s="74">
        <v>2.8938906752411599E-2</v>
      </c>
      <c r="F354" s="75">
        <v>5</v>
      </c>
      <c r="G354" s="74">
        <v>1.6077170418006399E-2</v>
      </c>
      <c r="H354" s="75">
        <v>0</v>
      </c>
      <c r="I354" s="74">
        <v>0</v>
      </c>
      <c r="J354" s="75">
        <v>0</v>
      </c>
      <c r="K354" s="74">
        <v>0</v>
      </c>
      <c r="L354" s="75">
        <v>3</v>
      </c>
      <c r="M354" s="74">
        <v>9.6463022508038593E-3</v>
      </c>
      <c r="N354" s="75">
        <v>0</v>
      </c>
      <c r="O354" s="74">
        <v>0</v>
      </c>
      <c r="P354" s="75">
        <v>0</v>
      </c>
      <c r="Q354" s="74">
        <v>0</v>
      </c>
      <c r="R354" s="75">
        <v>1</v>
      </c>
      <c r="S354" s="74">
        <v>3.21543408360129E-3</v>
      </c>
    </row>
    <row r="355" spans="1:19" x14ac:dyDescent="0.25">
      <c r="A355" t="s">
        <v>2503</v>
      </c>
      <c r="B355" s="75">
        <v>4473133</v>
      </c>
      <c r="C355" s="75">
        <v>444</v>
      </c>
      <c r="D355" s="75">
        <v>22</v>
      </c>
      <c r="E355" s="74">
        <v>4.9549549549549501E-2</v>
      </c>
      <c r="F355" s="75">
        <v>7</v>
      </c>
      <c r="G355" s="74">
        <v>1.5765765765765799E-2</v>
      </c>
      <c r="H355" s="75">
        <v>0</v>
      </c>
      <c r="I355" s="74">
        <v>0</v>
      </c>
      <c r="J355" s="75">
        <v>0</v>
      </c>
      <c r="K355" s="74">
        <v>0</v>
      </c>
      <c r="L355" s="75">
        <v>11</v>
      </c>
      <c r="M355" s="74">
        <v>2.4774774774774799E-2</v>
      </c>
      <c r="N355" s="75">
        <v>0</v>
      </c>
      <c r="O355" s="74">
        <v>0</v>
      </c>
      <c r="P355" s="75">
        <v>4</v>
      </c>
      <c r="Q355" s="74">
        <v>9.0090090090090107E-3</v>
      </c>
      <c r="R355" s="75">
        <v>0</v>
      </c>
      <c r="S355" s="74">
        <v>0</v>
      </c>
    </row>
    <row r="356" spans="1:19" x14ac:dyDescent="0.25">
      <c r="A356" t="s">
        <v>2256</v>
      </c>
      <c r="B356" s="75">
        <v>3118298</v>
      </c>
      <c r="C356" s="75">
        <v>449</v>
      </c>
      <c r="D356" s="75">
        <v>14</v>
      </c>
      <c r="E356" s="74">
        <v>3.1180400890868602E-2</v>
      </c>
      <c r="F356" s="75">
        <v>7</v>
      </c>
      <c r="G356" s="74">
        <v>1.5590200445434301E-2</v>
      </c>
      <c r="H356" s="75">
        <v>0</v>
      </c>
      <c r="I356" s="74">
        <v>0</v>
      </c>
      <c r="J356" s="75">
        <v>0</v>
      </c>
      <c r="K356" s="74">
        <v>0</v>
      </c>
      <c r="L356" s="75">
        <v>4</v>
      </c>
      <c r="M356" s="74">
        <v>8.9086859688196005E-3</v>
      </c>
      <c r="N356" s="75">
        <v>1</v>
      </c>
      <c r="O356" s="74">
        <v>2.2271714922049001E-3</v>
      </c>
      <c r="P356" s="75">
        <v>0</v>
      </c>
      <c r="Q356" s="74">
        <v>0</v>
      </c>
      <c r="R356" s="75">
        <v>2</v>
      </c>
      <c r="S356" s="74">
        <v>4.4543429844098002E-3</v>
      </c>
    </row>
    <row r="357" spans="1:19" x14ac:dyDescent="0.25">
      <c r="A357" t="s">
        <v>2316</v>
      </c>
      <c r="B357" s="75">
        <v>2746250</v>
      </c>
      <c r="C357" s="75">
        <v>584</v>
      </c>
      <c r="D357" s="75">
        <v>29</v>
      </c>
      <c r="E357" s="74">
        <v>4.9657534246575298E-2</v>
      </c>
      <c r="F357" s="75">
        <v>9</v>
      </c>
      <c r="G357" s="74">
        <v>1.54109589041096E-2</v>
      </c>
      <c r="H357" s="75">
        <v>0</v>
      </c>
      <c r="I357" s="74">
        <v>0</v>
      </c>
      <c r="J357" s="75">
        <v>0</v>
      </c>
      <c r="K357" s="74">
        <v>0</v>
      </c>
      <c r="L357" s="75">
        <v>6</v>
      </c>
      <c r="M357" s="74">
        <v>1.0273972602739699E-2</v>
      </c>
      <c r="N357" s="75">
        <v>5</v>
      </c>
      <c r="O357" s="74">
        <v>8.5616438356164396E-3</v>
      </c>
      <c r="P357" s="75">
        <v>4</v>
      </c>
      <c r="Q357" s="74">
        <v>6.8493150684931503E-3</v>
      </c>
      <c r="R357" s="75">
        <v>5</v>
      </c>
      <c r="S357" s="74">
        <v>8.5616438356164396E-3</v>
      </c>
    </row>
    <row r="358" spans="1:19" x14ac:dyDescent="0.25">
      <c r="A358" t="s">
        <v>2175</v>
      </c>
      <c r="B358" s="75">
        <v>1380208</v>
      </c>
      <c r="C358" s="75">
        <v>457</v>
      </c>
      <c r="D358" s="75">
        <v>10</v>
      </c>
      <c r="E358" s="74">
        <v>2.18818380743982E-2</v>
      </c>
      <c r="F358" s="75">
        <v>7</v>
      </c>
      <c r="G358" s="74">
        <v>1.53172866520788E-2</v>
      </c>
      <c r="H358" s="75">
        <v>0</v>
      </c>
      <c r="I358" s="74">
        <v>0</v>
      </c>
      <c r="J358" s="75">
        <v>0</v>
      </c>
      <c r="K358" s="74">
        <v>0</v>
      </c>
      <c r="L358" s="75">
        <v>1</v>
      </c>
      <c r="M358" s="74">
        <v>2.1881838074398201E-3</v>
      </c>
      <c r="N358" s="75">
        <v>1</v>
      </c>
      <c r="O358" s="74">
        <v>2.1881838074398201E-3</v>
      </c>
      <c r="P358" s="75">
        <v>0</v>
      </c>
      <c r="Q358" s="74">
        <v>0</v>
      </c>
      <c r="R358" s="75">
        <v>1</v>
      </c>
      <c r="S358" s="74">
        <v>2.1881838074398201E-3</v>
      </c>
    </row>
    <row r="359" spans="1:19" x14ac:dyDescent="0.25">
      <c r="A359" t="s">
        <v>2471</v>
      </c>
      <c r="B359" s="75">
        <v>2426278</v>
      </c>
      <c r="C359" s="75">
        <v>262</v>
      </c>
      <c r="D359" s="75">
        <v>5</v>
      </c>
      <c r="E359" s="74">
        <v>1.9083969465648901E-2</v>
      </c>
      <c r="F359" s="75">
        <v>4</v>
      </c>
      <c r="G359" s="74">
        <v>1.5267175572519101E-2</v>
      </c>
      <c r="H359" s="75">
        <v>0</v>
      </c>
      <c r="I359" s="74">
        <v>0</v>
      </c>
      <c r="J359" s="75">
        <v>0</v>
      </c>
      <c r="K359" s="74">
        <v>0</v>
      </c>
      <c r="L359" s="75">
        <v>1</v>
      </c>
      <c r="M359" s="74">
        <v>3.81679389312977E-3</v>
      </c>
      <c r="N359" s="75">
        <v>0</v>
      </c>
      <c r="O359" s="74">
        <v>0</v>
      </c>
      <c r="P359" s="75">
        <v>0</v>
      </c>
      <c r="Q359" s="74">
        <v>0</v>
      </c>
      <c r="R359" s="75">
        <v>0</v>
      </c>
      <c r="S359" s="74">
        <v>0</v>
      </c>
    </row>
    <row r="360" spans="1:19" x14ac:dyDescent="0.25">
      <c r="A360" t="s">
        <v>2518</v>
      </c>
      <c r="B360" s="75">
        <v>2592139</v>
      </c>
      <c r="C360" s="75">
        <v>528</v>
      </c>
      <c r="D360" s="75">
        <v>46</v>
      </c>
      <c r="E360" s="74">
        <v>8.7121212121212099E-2</v>
      </c>
      <c r="F360" s="75">
        <v>8</v>
      </c>
      <c r="G360" s="74">
        <v>1.5151515151515201E-2</v>
      </c>
      <c r="H360" s="75">
        <v>1</v>
      </c>
      <c r="I360" s="74">
        <v>1.8939393939393901E-3</v>
      </c>
      <c r="J360" s="75">
        <v>0</v>
      </c>
      <c r="K360" s="74">
        <v>0</v>
      </c>
      <c r="L360" s="75">
        <v>31</v>
      </c>
      <c r="M360" s="74">
        <v>5.8712121212121202E-2</v>
      </c>
      <c r="N360" s="75">
        <v>1</v>
      </c>
      <c r="O360" s="74">
        <v>1.8939393939393901E-3</v>
      </c>
      <c r="P360" s="75">
        <v>0</v>
      </c>
      <c r="Q360" s="74">
        <v>0</v>
      </c>
      <c r="R360" s="75">
        <v>5</v>
      </c>
      <c r="S360" s="74">
        <v>9.46969696969697E-3</v>
      </c>
    </row>
    <row r="361" spans="1:19" x14ac:dyDescent="0.25">
      <c r="A361" t="s">
        <v>2340</v>
      </c>
      <c r="B361" s="75">
        <v>2043289</v>
      </c>
      <c r="C361" s="75">
        <v>532</v>
      </c>
      <c r="D361" s="75">
        <v>42</v>
      </c>
      <c r="E361" s="74">
        <v>7.8947368421052599E-2</v>
      </c>
      <c r="F361" s="75">
        <v>8</v>
      </c>
      <c r="G361" s="74">
        <v>1.50375939849624E-2</v>
      </c>
      <c r="H361" s="75">
        <v>0</v>
      </c>
      <c r="I361" s="74">
        <v>0</v>
      </c>
      <c r="J361" s="75">
        <v>0</v>
      </c>
      <c r="K361" s="74">
        <v>0</v>
      </c>
      <c r="L361" s="75">
        <v>14</v>
      </c>
      <c r="M361" s="74">
        <v>2.6315789473684199E-2</v>
      </c>
      <c r="N361" s="75">
        <v>12</v>
      </c>
      <c r="O361" s="74">
        <v>2.2556390977443601E-2</v>
      </c>
      <c r="P361" s="75">
        <v>4</v>
      </c>
      <c r="Q361" s="74">
        <v>7.5187969924812E-3</v>
      </c>
      <c r="R361" s="75">
        <v>4</v>
      </c>
      <c r="S361" s="74">
        <v>7.5187969924812E-3</v>
      </c>
    </row>
    <row r="362" spans="1:19" x14ac:dyDescent="0.25">
      <c r="A362" t="s">
        <v>2436</v>
      </c>
      <c r="B362" s="75">
        <v>491085</v>
      </c>
      <c r="C362" s="75">
        <v>268</v>
      </c>
      <c r="D362" s="75">
        <v>4</v>
      </c>
      <c r="E362" s="74">
        <v>1.49253731343284E-2</v>
      </c>
      <c r="F362" s="75">
        <v>4</v>
      </c>
      <c r="G362" s="74">
        <v>1.49253731343284E-2</v>
      </c>
      <c r="H362" s="75">
        <v>0</v>
      </c>
      <c r="I362" s="74">
        <v>0</v>
      </c>
      <c r="J362" s="75">
        <v>0</v>
      </c>
      <c r="K362" s="74">
        <v>0</v>
      </c>
      <c r="L362" s="75">
        <v>0</v>
      </c>
      <c r="M362" s="74">
        <v>0</v>
      </c>
      <c r="N362" s="75">
        <v>0</v>
      </c>
      <c r="O362" s="74">
        <v>0</v>
      </c>
      <c r="P362" s="75">
        <v>0</v>
      </c>
      <c r="Q362" s="74">
        <v>0</v>
      </c>
      <c r="R362" s="75">
        <v>0</v>
      </c>
      <c r="S362" s="74">
        <v>0</v>
      </c>
    </row>
    <row r="363" spans="1:19" x14ac:dyDescent="0.25">
      <c r="A363" t="s">
        <v>2269</v>
      </c>
      <c r="B363" s="75">
        <v>1294123</v>
      </c>
      <c r="C363" s="75">
        <v>474</v>
      </c>
      <c r="D363" s="75">
        <v>43</v>
      </c>
      <c r="E363" s="74">
        <v>9.0717299578059102E-2</v>
      </c>
      <c r="F363" s="75">
        <v>7</v>
      </c>
      <c r="G363" s="74">
        <v>1.4767932489451499E-2</v>
      </c>
      <c r="H363" s="75">
        <v>17</v>
      </c>
      <c r="I363" s="74">
        <v>3.58649789029536E-2</v>
      </c>
      <c r="J363" s="75">
        <v>0</v>
      </c>
      <c r="K363" s="74">
        <v>0</v>
      </c>
      <c r="L363" s="75">
        <v>8</v>
      </c>
      <c r="M363" s="74">
        <v>1.68776371308017E-2</v>
      </c>
      <c r="N363" s="75">
        <v>6</v>
      </c>
      <c r="O363" s="74">
        <v>1.26582278481013E-2</v>
      </c>
      <c r="P363" s="75">
        <v>1</v>
      </c>
      <c r="Q363" s="74">
        <v>2.1097046413502099E-3</v>
      </c>
      <c r="R363" s="75">
        <v>4</v>
      </c>
      <c r="S363" s="74">
        <v>8.4388185654008397E-3</v>
      </c>
    </row>
    <row r="364" spans="1:19" x14ac:dyDescent="0.25">
      <c r="A364" t="s">
        <v>2474</v>
      </c>
      <c r="B364" s="75">
        <v>908613</v>
      </c>
      <c r="C364" s="75">
        <v>615</v>
      </c>
      <c r="D364" s="75">
        <v>43</v>
      </c>
      <c r="E364" s="74">
        <v>6.9918699186991895E-2</v>
      </c>
      <c r="F364" s="75">
        <v>9</v>
      </c>
      <c r="G364" s="74">
        <v>1.46341463414634E-2</v>
      </c>
      <c r="H364" s="75">
        <v>1</v>
      </c>
      <c r="I364" s="74">
        <v>1.6260162601626001E-3</v>
      </c>
      <c r="J364" s="75">
        <v>0</v>
      </c>
      <c r="K364" s="74">
        <v>0</v>
      </c>
      <c r="L364" s="75">
        <v>21</v>
      </c>
      <c r="M364" s="74">
        <v>3.4146341463414602E-2</v>
      </c>
      <c r="N364" s="75">
        <v>6</v>
      </c>
      <c r="O364" s="74">
        <v>9.7560975609756097E-3</v>
      </c>
      <c r="P364" s="75">
        <v>0</v>
      </c>
      <c r="Q364" s="74">
        <v>0</v>
      </c>
      <c r="R364" s="75">
        <v>6</v>
      </c>
      <c r="S364" s="74">
        <v>9.7560975609756097E-3</v>
      </c>
    </row>
    <row r="365" spans="1:19" x14ac:dyDescent="0.25">
      <c r="A365" t="s">
        <v>2384</v>
      </c>
      <c r="B365" s="75">
        <v>2398456</v>
      </c>
      <c r="C365" s="75">
        <v>141</v>
      </c>
      <c r="D365" s="75">
        <v>7</v>
      </c>
      <c r="E365" s="74">
        <v>4.9645390070922002E-2</v>
      </c>
      <c r="F365" s="75">
        <v>2</v>
      </c>
      <c r="G365" s="74">
        <v>1.41843971631206E-2</v>
      </c>
      <c r="H365" s="75">
        <v>0</v>
      </c>
      <c r="I365" s="74">
        <v>0</v>
      </c>
      <c r="J365" s="75">
        <v>0</v>
      </c>
      <c r="K365" s="74">
        <v>0</v>
      </c>
      <c r="L365" s="75">
        <v>1</v>
      </c>
      <c r="M365" s="74">
        <v>7.09219858156028E-3</v>
      </c>
      <c r="N365" s="75">
        <v>1</v>
      </c>
      <c r="O365" s="74">
        <v>7.09219858156028E-3</v>
      </c>
      <c r="P365" s="75">
        <v>0</v>
      </c>
      <c r="Q365" s="74">
        <v>0</v>
      </c>
      <c r="R365" s="75">
        <v>3</v>
      </c>
      <c r="S365" s="74">
        <v>2.1276595744680899E-2</v>
      </c>
    </row>
    <row r="366" spans="1:19" x14ac:dyDescent="0.25">
      <c r="A366" t="s">
        <v>2160</v>
      </c>
      <c r="B366" s="75">
        <v>3329079</v>
      </c>
      <c r="C366" s="75">
        <v>810</v>
      </c>
      <c r="D366" s="75">
        <v>36</v>
      </c>
      <c r="E366" s="74">
        <v>4.4444444444444398E-2</v>
      </c>
      <c r="F366" s="75">
        <v>11</v>
      </c>
      <c r="G366" s="74">
        <v>1.35802469135802E-2</v>
      </c>
      <c r="H366" s="75">
        <v>1</v>
      </c>
      <c r="I366" s="74">
        <v>1.23456790123457E-3</v>
      </c>
      <c r="J366" s="75">
        <v>0</v>
      </c>
      <c r="K366" s="74">
        <v>0</v>
      </c>
      <c r="L366" s="75">
        <v>6</v>
      </c>
      <c r="M366" s="74">
        <v>7.4074074074074103E-3</v>
      </c>
      <c r="N366" s="75">
        <v>12</v>
      </c>
      <c r="O366" s="74">
        <v>1.48148148148148E-2</v>
      </c>
      <c r="P366" s="75">
        <v>0</v>
      </c>
      <c r="Q366" s="74">
        <v>0</v>
      </c>
      <c r="R366" s="75">
        <v>6</v>
      </c>
      <c r="S366" s="74">
        <v>7.4074074074074103E-3</v>
      </c>
    </row>
    <row r="367" spans="1:19" x14ac:dyDescent="0.25">
      <c r="A367" t="s">
        <v>2558</v>
      </c>
      <c r="B367" s="75">
        <v>550981</v>
      </c>
      <c r="C367" s="75">
        <v>447</v>
      </c>
      <c r="D367" s="75">
        <v>12</v>
      </c>
      <c r="E367" s="74">
        <v>2.68456375838926E-2</v>
      </c>
      <c r="F367" s="75">
        <v>6</v>
      </c>
      <c r="G367" s="74">
        <v>1.34228187919463E-2</v>
      </c>
      <c r="H367" s="75">
        <v>0</v>
      </c>
      <c r="I367" s="74">
        <v>0</v>
      </c>
      <c r="J367" s="75">
        <v>0</v>
      </c>
      <c r="K367" s="74">
        <v>0</v>
      </c>
      <c r="L367" s="75">
        <v>2</v>
      </c>
      <c r="M367" s="74">
        <v>4.4742729306487703E-3</v>
      </c>
      <c r="N367" s="75">
        <v>3</v>
      </c>
      <c r="O367" s="74">
        <v>6.7114093959731499E-3</v>
      </c>
      <c r="P367" s="75">
        <v>0</v>
      </c>
      <c r="Q367" s="74">
        <v>0</v>
      </c>
      <c r="R367" s="75">
        <v>1</v>
      </c>
      <c r="S367" s="74">
        <v>2.23713646532438E-3</v>
      </c>
    </row>
    <row r="368" spans="1:19" x14ac:dyDescent="0.25">
      <c r="A368" t="s">
        <v>2453</v>
      </c>
      <c r="B368" s="75">
        <v>484559</v>
      </c>
      <c r="C368" s="75">
        <v>379</v>
      </c>
      <c r="D368" s="75">
        <v>25</v>
      </c>
      <c r="E368" s="74">
        <v>6.5963060686015804E-2</v>
      </c>
      <c r="F368" s="75">
        <v>5</v>
      </c>
      <c r="G368" s="74">
        <v>1.31926121372032E-2</v>
      </c>
      <c r="H368" s="75">
        <v>0</v>
      </c>
      <c r="I368" s="74">
        <v>0</v>
      </c>
      <c r="J368" s="75">
        <v>0</v>
      </c>
      <c r="K368" s="74">
        <v>0</v>
      </c>
      <c r="L368" s="75">
        <v>4</v>
      </c>
      <c r="M368" s="74">
        <v>1.05540897097625E-2</v>
      </c>
      <c r="N368" s="75">
        <v>10</v>
      </c>
      <c r="O368" s="74">
        <v>2.6385224274406299E-2</v>
      </c>
      <c r="P368" s="75">
        <v>2</v>
      </c>
      <c r="Q368" s="74">
        <v>5.2770448548812698E-3</v>
      </c>
      <c r="R368" s="75">
        <v>4</v>
      </c>
      <c r="S368" s="74">
        <v>1.05540897097625E-2</v>
      </c>
    </row>
    <row r="369" spans="1:19" x14ac:dyDescent="0.25">
      <c r="A369" t="s">
        <v>2281</v>
      </c>
      <c r="B369" s="75">
        <v>1277822</v>
      </c>
      <c r="C369" s="75">
        <v>459</v>
      </c>
      <c r="D369" s="75">
        <v>54</v>
      </c>
      <c r="E369" s="74">
        <v>0.11764705882352899</v>
      </c>
      <c r="F369" s="75">
        <v>6</v>
      </c>
      <c r="G369" s="74">
        <v>1.30718954248366E-2</v>
      </c>
      <c r="H369" s="75">
        <v>0</v>
      </c>
      <c r="I369" s="74">
        <v>0</v>
      </c>
      <c r="J369" s="75">
        <v>0</v>
      </c>
      <c r="K369" s="74">
        <v>0</v>
      </c>
      <c r="L369" s="75">
        <v>41</v>
      </c>
      <c r="M369" s="74">
        <v>8.9324618736383393E-2</v>
      </c>
      <c r="N369" s="75">
        <v>5</v>
      </c>
      <c r="O369" s="74">
        <v>1.08932461873638E-2</v>
      </c>
      <c r="P369" s="75">
        <v>0</v>
      </c>
      <c r="Q369" s="74">
        <v>0</v>
      </c>
      <c r="R369" s="75">
        <v>2</v>
      </c>
      <c r="S369" s="74">
        <v>4.3572984749455299E-3</v>
      </c>
    </row>
    <row r="370" spans="1:19" x14ac:dyDescent="0.25">
      <c r="A370" t="s">
        <v>2515</v>
      </c>
      <c r="B370" s="75">
        <v>2426434</v>
      </c>
      <c r="C370" s="75">
        <v>318</v>
      </c>
      <c r="D370" s="75">
        <v>6</v>
      </c>
      <c r="E370" s="74">
        <v>1.88679245283019E-2</v>
      </c>
      <c r="F370" s="75">
        <v>4</v>
      </c>
      <c r="G370" s="74">
        <v>1.25786163522013E-2</v>
      </c>
      <c r="H370" s="75">
        <v>0</v>
      </c>
      <c r="I370" s="74">
        <v>0</v>
      </c>
      <c r="J370" s="75">
        <v>0</v>
      </c>
      <c r="K370" s="74">
        <v>0</v>
      </c>
      <c r="L370" s="75">
        <v>2</v>
      </c>
      <c r="M370" s="74">
        <v>6.2893081761006301E-3</v>
      </c>
      <c r="N370" s="75">
        <v>0</v>
      </c>
      <c r="O370" s="74">
        <v>0</v>
      </c>
      <c r="P370" s="75">
        <v>0</v>
      </c>
      <c r="Q370" s="74">
        <v>0</v>
      </c>
      <c r="R370" s="75">
        <v>0</v>
      </c>
      <c r="S370" s="74">
        <v>0</v>
      </c>
    </row>
    <row r="371" spans="1:19" x14ac:dyDescent="0.25">
      <c r="A371" t="s">
        <v>2249</v>
      </c>
      <c r="B371" s="75">
        <v>2362835</v>
      </c>
      <c r="C371" s="75">
        <v>411</v>
      </c>
      <c r="D371" s="75">
        <v>17</v>
      </c>
      <c r="E371" s="74">
        <v>4.1362530413625302E-2</v>
      </c>
      <c r="F371" s="75">
        <v>5</v>
      </c>
      <c r="G371" s="74">
        <v>1.21654501216545E-2</v>
      </c>
      <c r="H371" s="75">
        <v>0</v>
      </c>
      <c r="I371" s="74">
        <v>0</v>
      </c>
      <c r="J371" s="75">
        <v>0</v>
      </c>
      <c r="K371" s="74">
        <v>0</v>
      </c>
      <c r="L371" s="75">
        <v>9</v>
      </c>
      <c r="M371" s="74">
        <v>2.18978102189781E-2</v>
      </c>
      <c r="N371" s="75">
        <v>0</v>
      </c>
      <c r="O371" s="74">
        <v>0</v>
      </c>
      <c r="P371" s="75">
        <v>0</v>
      </c>
      <c r="Q371" s="74">
        <v>0</v>
      </c>
      <c r="R371" s="75">
        <v>3</v>
      </c>
      <c r="S371" s="74">
        <v>7.2992700729926996E-3</v>
      </c>
    </row>
    <row r="372" spans="1:19" x14ac:dyDescent="0.25">
      <c r="A372" t="s">
        <v>2538</v>
      </c>
      <c r="B372" s="75">
        <v>896123</v>
      </c>
      <c r="C372" s="75">
        <v>169</v>
      </c>
      <c r="D372" s="75">
        <v>13</v>
      </c>
      <c r="E372" s="74">
        <v>7.69230769230769E-2</v>
      </c>
      <c r="F372" s="75">
        <v>2</v>
      </c>
      <c r="G372" s="74">
        <v>1.18343195266272E-2</v>
      </c>
      <c r="H372" s="75">
        <v>0</v>
      </c>
      <c r="I372" s="74">
        <v>0</v>
      </c>
      <c r="J372" s="75">
        <v>0</v>
      </c>
      <c r="K372" s="74">
        <v>0</v>
      </c>
      <c r="L372" s="75">
        <v>4</v>
      </c>
      <c r="M372" s="74">
        <v>2.3668639053254399E-2</v>
      </c>
      <c r="N372" s="75">
        <v>4</v>
      </c>
      <c r="O372" s="74">
        <v>2.3668639053254399E-2</v>
      </c>
      <c r="P372" s="75">
        <v>1</v>
      </c>
      <c r="Q372" s="74">
        <v>5.9171597633136102E-3</v>
      </c>
      <c r="R372" s="75">
        <v>2</v>
      </c>
      <c r="S372" s="74">
        <v>1.18343195266272E-2</v>
      </c>
    </row>
    <row r="373" spans="1:19" x14ac:dyDescent="0.25">
      <c r="A373" t="s">
        <v>2325</v>
      </c>
      <c r="B373" s="75">
        <v>3525944</v>
      </c>
      <c r="C373" s="75">
        <v>434</v>
      </c>
      <c r="D373" s="75">
        <v>55</v>
      </c>
      <c r="E373" s="74">
        <v>0.12672811059907799</v>
      </c>
      <c r="F373" s="75">
        <v>5</v>
      </c>
      <c r="G373" s="74">
        <v>1.1520737327188901E-2</v>
      </c>
      <c r="H373" s="75">
        <v>0</v>
      </c>
      <c r="I373" s="74">
        <v>0</v>
      </c>
      <c r="J373" s="75">
        <v>0</v>
      </c>
      <c r="K373" s="74">
        <v>0</v>
      </c>
      <c r="L373" s="75">
        <v>11</v>
      </c>
      <c r="M373" s="74">
        <v>2.5345622119815701E-2</v>
      </c>
      <c r="N373" s="75">
        <v>1</v>
      </c>
      <c r="O373" s="74">
        <v>2.3041474654377902E-3</v>
      </c>
      <c r="P373" s="75">
        <v>8</v>
      </c>
      <c r="Q373" s="74">
        <v>1.8433179723502301E-2</v>
      </c>
      <c r="R373" s="75">
        <v>30</v>
      </c>
      <c r="S373" s="74">
        <v>6.9124423963133605E-2</v>
      </c>
    </row>
    <row r="374" spans="1:19" x14ac:dyDescent="0.25">
      <c r="A374" t="s">
        <v>2314</v>
      </c>
      <c r="B374" s="75">
        <v>2374832</v>
      </c>
      <c r="C374" s="75">
        <v>796</v>
      </c>
      <c r="D374" s="75">
        <v>31</v>
      </c>
      <c r="E374" s="74">
        <v>3.8944723618090503E-2</v>
      </c>
      <c r="F374" s="75">
        <v>9</v>
      </c>
      <c r="G374" s="74">
        <v>1.1306532663316601E-2</v>
      </c>
      <c r="H374" s="75">
        <v>1</v>
      </c>
      <c r="I374" s="74">
        <v>1.25628140703518E-3</v>
      </c>
      <c r="J374" s="75">
        <v>0</v>
      </c>
      <c r="K374" s="74">
        <v>0</v>
      </c>
      <c r="L374" s="75">
        <v>5</v>
      </c>
      <c r="M374" s="74">
        <v>6.2814070351758797E-3</v>
      </c>
      <c r="N374" s="75">
        <v>11</v>
      </c>
      <c r="O374" s="74">
        <v>1.3819095477386901E-2</v>
      </c>
      <c r="P374" s="75">
        <v>0</v>
      </c>
      <c r="Q374" s="74">
        <v>0</v>
      </c>
      <c r="R374" s="75">
        <v>5</v>
      </c>
      <c r="S374" s="74">
        <v>6.2814070351758797E-3</v>
      </c>
    </row>
    <row r="375" spans="1:19" x14ac:dyDescent="0.25">
      <c r="A375" t="s">
        <v>2448</v>
      </c>
      <c r="B375" s="75">
        <v>466446</v>
      </c>
      <c r="C375" s="75">
        <v>390</v>
      </c>
      <c r="D375" s="75">
        <v>20</v>
      </c>
      <c r="E375" s="74">
        <v>5.1282051282051301E-2</v>
      </c>
      <c r="F375" s="75">
        <v>4</v>
      </c>
      <c r="G375" s="74">
        <v>1.02564102564103E-2</v>
      </c>
      <c r="H375" s="75">
        <v>0</v>
      </c>
      <c r="I375" s="74">
        <v>0</v>
      </c>
      <c r="J375" s="75">
        <v>0</v>
      </c>
      <c r="K375" s="74">
        <v>0</v>
      </c>
      <c r="L375" s="75">
        <v>7</v>
      </c>
      <c r="M375" s="74">
        <v>1.7948717948717899E-2</v>
      </c>
      <c r="N375" s="75">
        <v>1</v>
      </c>
      <c r="O375" s="74">
        <v>2.5641025641025602E-3</v>
      </c>
      <c r="P375" s="75">
        <v>1</v>
      </c>
      <c r="Q375" s="74">
        <v>2.5641025641025602E-3</v>
      </c>
      <c r="R375" s="75">
        <v>7</v>
      </c>
      <c r="S375" s="74">
        <v>1.7948717948717899E-2</v>
      </c>
    </row>
    <row r="376" spans="1:19" x14ac:dyDescent="0.25">
      <c r="A376" t="s">
        <v>2375</v>
      </c>
      <c r="B376" s="75">
        <v>502114</v>
      </c>
      <c r="C376" s="75">
        <v>293</v>
      </c>
      <c r="D376" s="75">
        <v>15</v>
      </c>
      <c r="E376" s="74">
        <v>5.1194539249146798E-2</v>
      </c>
      <c r="F376" s="75">
        <v>3</v>
      </c>
      <c r="G376" s="74">
        <v>1.02389078498294E-2</v>
      </c>
      <c r="H376" s="75">
        <v>0</v>
      </c>
      <c r="I376" s="74">
        <v>0</v>
      </c>
      <c r="J376" s="75">
        <v>0</v>
      </c>
      <c r="K376" s="74">
        <v>0</v>
      </c>
      <c r="L376" s="75">
        <v>3</v>
      </c>
      <c r="M376" s="74">
        <v>1.02389078498294E-2</v>
      </c>
      <c r="N376" s="75">
        <v>5</v>
      </c>
      <c r="O376" s="74">
        <v>1.7064846416382298E-2</v>
      </c>
      <c r="P376" s="75">
        <v>2</v>
      </c>
      <c r="Q376" s="74">
        <v>6.8259385665529002E-3</v>
      </c>
      <c r="R376" s="75">
        <v>2</v>
      </c>
      <c r="S376" s="74">
        <v>6.8259385665529002E-3</v>
      </c>
    </row>
    <row r="377" spans="1:19" x14ac:dyDescent="0.25">
      <c r="A377" t="s">
        <v>2460</v>
      </c>
      <c r="B377" s="75">
        <v>1453693</v>
      </c>
      <c r="C377" s="75">
        <v>408</v>
      </c>
      <c r="D377" s="75">
        <v>19</v>
      </c>
      <c r="E377" s="74">
        <v>4.65686274509804E-2</v>
      </c>
      <c r="F377" s="75">
        <v>4</v>
      </c>
      <c r="G377" s="74">
        <v>9.8039215686274508E-3</v>
      </c>
      <c r="H377" s="75">
        <v>0</v>
      </c>
      <c r="I377" s="74">
        <v>0</v>
      </c>
      <c r="J377" s="75">
        <v>0</v>
      </c>
      <c r="K377" s="74">
        <v>0</v>
      </c>
      <c r="L377" s="75">
        <v>1</v>
      </c>
      <c r="M377" s="74">
        <v>2.4509803921568601E-3</v>
      </c>
      <c r="N377" s="75">
        <v>8</v>
      </c>
      <c r="O377" s="74">
        <v>1.9607843137254902E-2</v>
      </c>
      <c r="P377" s="75">
        <v>5</v>
      </c>
      <c r="Q377" s="74">
        <v>1.22549019607843E-2</v>
      </c>
      <c r="R377" s="75">
        <v>1</v>
      </c>
      <c r="S377" s="74">
        <v>2.4509803921568601E-3</v>
      </c>
    </row>
    <row r="378" spans="1:19" x14ac:dyDescent="0.25">
      <c r="A378" t="s">
        <v>3178</v>
      </c>
      <c r="B378" s="75">
        <v>559749</v>
      </c>
      <c r="C378" s="75">
        <v>306</v>
      </c>
      <c r="D378" s="75">
        <v>7</v>
      </c>
      <c r="E378" s="74">
        <v>2.2875816993464099E-2</v>
      </c>
      <c r="F378" s="75">
        <v>3</v>
      </c>
      <c r="G378" s="74">
        <v>9.8039215686274508E-3</v>
      </c>
      <c r="H378" s="75">
        <v>2</v>
      </c>
      <c r="I378" s="74">
        <v>6.5359477124183E-3</v>
      </c>
      <c r="J378" s="75">
        <v>0</v>
      </c>
      <c r="K378" s="74">
        <v>0</v>
      </c>
      <c r="L378" s="75">
        <v>1</v>
      </c>
      <c r="M378" s="74">
        <v>3.26797385620915E-3</v>
      </c>
      <c r="N378" s="75">
        <v>0</v>
      </c>
      <c r="O378" s="74">
        <v>0</v>
      </c>
      <c r="P378" s="75">
        <v>1</v>
      </c>
      <c r="Q378" s="74">
        <v>3.26797385620915E-3</v>
      </c>
      <c r="R378" s="75">
        <v>0</v>
      </c>
      <c r="S378" s="74">
        <v>0</v>
      </c>
    </row>
    <row r="379" spans="1:19" x14ac:dyDescent="0.25">
      <c r="A379" t="s">
        <v>2383</v>
      </c>
      <c r="B379" s="75">
        <v>3625139</v>
      </c>
      <c r="C379" s="75">
        <v>112</v>
      </c>
      <c r="D379" s="75">
        <v>4</v>
      </c>
      <c r="E379" s="74">
        <v>3.5714285714285698E-2</v>
      </c>
      <c r="F379" s="75">
        <v>1</v>
      </c>
      <c r="G379" s="74">
        <v>8.9285714285714298E-3</v>
      </c>
      <c r="H379" s="75">
        <v>0</v>
      </c>
      <c r="I379" s="74">
        <v>0</v>
      </c>
      <c r="J379" s="75">
        <v>0</v>
      </c>
      <c r="K379" s="74">
        <v>0</v>
      </c>
      <c r="L379" s="75">
        <v>2</v>
      </c>
      <c r="M379" s="74">
        <v>1.7857142857142901E-2</v>
      </c>
      <c r="N379" s="75">
        <v>0</v>
      </c>
      <c r="O379" s="74">
        <v>0</v>
      </c>
      <c r="P379" s="75">
        <v>0</v>
      </c>
      <c r="Q379" s="74">
        <v>0</v>
      </c>
      <c r="R379" s="75">
        <v>1</v>
      </c>
      <c r="S379" s="74">
        <v>8.9285714285714298E-3</v>
      </c>
    </row>
    <row r="380" spans="1:19" x14ac:dyDescent="0.25">
      <c r="A380" t="s">
        <v>2565</v>
      </c>
      <c r="B380" s="75">
        <v>2764315</v>
      </c>
      <c r="C380" s="75">
        <v>113</v>
      </c>
      <c r="D380" s="75">
        <v>8</v>
      </c>
      <c r="E380" s="74">
        <v>7.0796460176991094E-2</v>
      </c>
      <c r="F380" s="75">
        <v>1</v>
      </c>
      <c r="G380" s="74">
        <v>8.8495575221238902E-3</v>
      </c>
      <c r="H380" s="75">
        <v>3</v>
      </c>
      <c r="I380" s="74">
        <v>2.6548672566371698E-2</v>
      </c>
      <c r="J380" s="75">
        <v>0</v>
      </c>
      <c r="K380" s="74">
        <v>0</v>
      </c>
      <c r="L380" s="75">
        <v>0</v>
      </c>
      <c r="M380" s="74">
        <v>0</v>
      </c>
      <c r="N380" s="75">
        <v>0</v>
      </c>
      <c r="O380" s="74">
        <v>0</v>
      </c>
      <c r="P380" s="75">
        <v>4</v>
      </c>
      <c r="Q380" s="74">
        <v>3.5398230088495602E-2</v>
      </c>
      <c r="R380" s="75">
        <v>0</v>
      </c>
      <c r="S380" s="74">
        <v>0</v>
      </c>
    </row>
    <row r="381" spans="1:19" x14ac:dyDescent="0.25">
      <c r="A381" t="s">
        <v>2199</v>
      </c>
      <c r="B381" s="75">
        <v>3247225</v>
      </c>
      <c r="C381" s="75">
        <v>466</v>
      </c>
      <c r="D381" s="75">
        <v>36</v>
      </c>
      <c r="E381" s="74">
        <v>7.7253218884120206E-2</v>
      </c>
      <c r="F381" s="75">
        <v>4</v>
      </c>
      <c r="G381" s="74">
        <v>8.58369098712446E-3</v>
      </c>
      <c r="H381" s="75">
        <v>0</v>
      </c>
      <c r="I381" s="74">
        <v>0</v>
      </c>
      <c r="J381" s="75">
        <v>0</v>
      </c>
      <c r="K381" s="74">
        <v>0</v>
      </c>
      <c r="L381" s="75">
        <v>22</v>
      </c>
      <c r="M381" s="74">
        <v>4.7210300429184601E-2</v>
      </c>
      <c r="N381" s="75">
        <v>3</v>
      </c>
      <c r="O381" s="74">
        <v>6.4377682403433502E-3</v>
      </c>
      <c r="P381" s="75">
        <v>2</v>
      </c>
      <c r="Q381" s="74">
        <v>4.29184549356223E-3</v>
      </c>
      <c r="R381" s="75">
        <v>5</v>
      </c>
      <c r="S381" s="74">
        <v>1.07296137339056E-2</v>
      </c>
    </row>
    <row r="382" spans="1:19" x14ac:dyDescent="0.25">
      <c r="A382" t="s">
        <v>3179</v>
      </c>
      <c r="B382" s="75">
        <v>3526096</v>
      </c>
      <c r="C382" s="75">
        <v>366</v>
      </c>
      <c r="D382" s="75">
        <v>5</v>
      </c>
      <c r="E382" s="74">
        <v>1.3661202185792301E-2</v>
      </c>
      <c r="F382" s="75">
        <v>3</v>
      </c>
      <c r="G382" s="74">
        <v>8.1967213114754103E-3</v>
      </c>
      <c r="H382" s="75">
        <v>1</v>
      </c>
      <c r="I382" s="74">
        <v>2.7322404371584699E-3</v>
      </c>
      <c r="J382" s="75">
        <v>0</v>
      </c>
      <c r="K382" s="74">
        <v>0</v>
      </c>
      <c r="L382" s="75">
        <v>1</v>
      </c>
      <c r="M382" s="74">
        <v>2.7322404371584699E-3</v>
      </c>
      <c r="N382" s="75">
        <v>0</v>
      </c>
      <c r="O382" s="74">
        <v>0</v>
      </c>
      <c r="P382" s="75">
        <v>0</v>
      </c>
      <c r="Q382" s="74">
        <v>0</v>
      </c>
      <c r="R382" s="75">
        <v>0</v>
      </c>
      <c r="S382" s="74">
        <v>0</v>
      </c>
    </row>
    <row r="383" spans="1:19" x14ac:dyDescent="0.25">
      <c r="A383" t="s">
        <v>2344</v>
      </c>
      <c r="B383" s="75">
        <v>2715917</v>
      </c>
      <c r="C383" s="75">
        <v>755</v>
      </c>
      <c r="D383" s="75">
        <v>9</v>
      </c>
      <c r="E383" s="74">
        <v>1.1920529801324501E-2</v>
      </c>
      <c r="F383" s="75">
        <v>6</v>
      </c>
      <c r="G383" s="74">
        <v>7.9470198675496706E-3</v>
      </c>
      <c r="H383" s="75">
        <v>0</v>
      </c>
      <c r="I383" s="74">
        <v>0</v>
      </c>
      <c r="J383" s="75">
        <v>0</v>
      </c>
      <c r="K383" s="74">
        <v>0</v>
      </c>
      <c r="L383" s="75">
        <v>0</v>
      </c>
      <c r="M383" s="74">
        <v>0</v>
      </c>
      <c r="N383" s="75">
        <v>2</v>
      </c>
      <c r="O383" s="74">
        <v>2.6490066225165602E-3</v>
      </c>
      <c r="P383" s="75">
        <v>1</v>
      </c>
      <c r="Q383" s="74">
        <v>1.3245033112582801E-3</v>
      </c>
      <c r="R383" s="75">
        <v>0</v>
      </c>
      <c r="S383" s="74">
        <v>0</v>
      </c>
    </row>
    <row r="384" spans="1:19" x14ac:dyDescent="0.25">
      <c r="A384" t="s">
        <v>2537</v>
      </c>
      <c r="B384" s="75">
        <v>1004728</v>
      </c>
      <c r="C384" s="75">
        <v>304</v>
      </c>
      <c r="D384" s="75">
        <v>10</v>
      </c>
      <c r="E384" s="74">
        <v>3.2894736842105303E-2</v>
      </c>
      <c r="F384" s="75">
        <v>2</v>
      </c>
      <c r="G384" s="74">
        <v>6.5789473684210497E-3</v>
      </c>
      <c r="H384" s="75">
        <v>0</v>
      </c>
      <c r="I384" s="74">
        <v>0</v>
      </c>
      <c r="J384" s="75">
        <v>0</v>
      </c>
      <c r="K384" s="74">
        <v>0</v>
      </c>
      <c r="L384" s="75">
        <v>7</v>
      </c>
      <c r="M384" s="74">
        <v>2.30263157894737E-2</v>
      </c>
      <c r="N384" s="75">
        <v>0</v>
      </c>
      <c r="O384" s="74">
        <v>0</v>
      </c>
      <c r="P384" s="75">
        <v>0</v>
      </c>
      <c r="Q384" s="74">
        <v>0</v>
      </c>
      <c r="R384" s="75">
        <v>1</v>
      </c>
      <c r="S384" s="74">
        <v>3.28947368421053E-3</v>
      </c>
    </row>
    <row r="385" spans="1:19" x14ac:dyDescent="0.25">
      <c r="A385" t="s">
        <v>3114</v>
      </c>
      <c r="B385" s="75">
        <v>3851784</v>
      </c>
      <c r="C385" s="75">
        <v>615</v>
      </c>
      <c r="D385" s="75">
        <v>23</v>
      </c>
      <c r="E385" s="74">
        <v>3.7398373983739797E-2</v>
      </c>
      <c r="F385" s="75">
        <v>4</v>
      </c>
      <c r="G385" s="74">
        <v>6.50406504065041E-3</v>
      </c>
      <c r="H385" s="75">
        <v>0</v>
      </c>
      <c r="I385" s="74">
        <v>0</v>
      </c>
      <c r="J385" s="75">
        <v>0</v>
      </c>
      <c r="K385" s="74">
        <v>0</v>
      </c>
      <c r="L385" s="75">
        <v>8</v>
      </c>
      <c r="M385" s="74">
        <v>1.3008130081300801E-2</v>
      </c>
      <c r="N385" s="75">
        <v>7</v>
      </c>
      <c r="O385" s="74">
        <v>1.13821138211382E-2</v>
      </c>
      <c r="P385" s="75">
        <v>2</v>
      </c>
      <c r="Q385" s="74">
        <v>3.2520325203252002E-3</v>
      </c>
      <c r="R385" s="75">
        <v>2</v>
      </c>
      <c r="S385" s="74">
        <v>3.2520325203252002E-3</v>
      </c>
    </row>
    <row r="386" spans="1:19" x14ac:dyDescent="0.25">
      <c r="A386" t="s">
        <v>2555</v>
      </c>
      <c r="B386" s="75">
        <v>1453666</v>
      </c>
      <c r="C386" s="75">
        <v>323</v>
      </c>
      <c r="D386" s="75">
        <v>2</v>
      </c>
      <c r="E386" s="74">
        <v>6.1919504643962904E-3</v>
      </c>
      <c r="F386" s="75">
        <v>2</v>
      </c>
      <c r="G386" s="74">
        <v>6.1919504643962904E-3</v>
      </c>
      <c r="H386" s="75">
        <v>0</v>
      </c>
      <c r="I386" s="74">
        <v>0</v>
      </c>
      <c r="J386" s="75">
        <v>0</v>
      </c>
      <c r="K386" s="74">
        <v>0</v>
      </c>
      <c r="L386" s="75">
        <v>0</v>
      </c>
      <c r="M386" s="74">
        <v>0</v>
      </c>
      <c r="N386" s="75">
        <v>0</v>
      </c>
      <c r="O386" s="74">
        <v>0</v>
      </c>
      <c r="P386" s="75">
        <v>0</v>
      </c>
      <c r="Q386" s="74">
        <v>0</v>
      </c>
      <c r="R386" s="75">
        <v>0</v>
      </c>
      <c r="S386" s="74">
        <v>0</v>
      </c>
    </row>
    <row r="387" spans="1:19" x14ac:dyDescent="0.25">
      <c r="A387" t="s">
        <v>2616</v>
      </c>
      <c r="B387" s="75">
        <v>3118425</v>
      </c>
      <c r="C387" s="75">
        <v>336</v>
      </c>
      <c r="D387" s="75">
        <v>2</v>
      </c>
      <c r="E387" s="74">
        <v>5.9523809523809503E-3</v>
      </c>
      <c r="F387" s="75">
        <v>2</v>
      </c>
      <c r="G387" s="74">
        <v>5.9523809523809503E-3</v>
      </c>
      <c r="H387" s="75">
        <v>0</v>
      </c>
      <c r="I387" s="74">
        <v>0</v>
      </c>
      <c r="J387" s="75">
        <v>0</v>
      </c>
      <c r="K387" s="74">
        <v>0</v>
      </c>
      <c r="L387" s="75">
        <v>0</v>
      </c>
      <c r="M387" s="74">
        <v>0</v>
      </c>
      <c r="N387" s="75">
        <v>0</v>
      </c>
      <c r="O387" s="74">
        <v>0</v>
      </c>
      <c r="P387" s="75">
        <v>0</v>
      </c>
      <c r="Q387" s="74">
        <v>0</v>
      </c>
      <c r="R387" s="75">
        <v>0</v>
      </c>
      <c r="S387" s="74">
        <v>0</v>
      </c>
    </row>
    <row r="388" spans="1:19" x14ac:dyDescent="0.25">
      <c r="A388" t="s">
        <v>2595</v>
      </c>
      <c r="B388" s="75">
        <v>3526540</v>
      </c>
      <c r="C388" s="75">
        <v>518</v>
      </c>
      <c r="D388" s="75">
        <v>5</v>
      </c>
      <c r="E388" s="74">
        <v>9.6525096525096506E-3</v>
      </c>
      <c r="F388" s="75">
        <v>3</v>
      </c>
      <c r="G388" s="74">
        <v>5.7915057915057903E-3</v>
      </c>
      <c r="H388" s="75">
        <v>2</v>
      </c>
      <c r="I388" s="74">
        <v>3.8610038610038598E-3</v>
      </c>
      <c r="J388" s="75">
        <v>0</v>
      </c>
      <c r="K388" s="74">
        <v>0</v>
      </c>
      <c r="L388" s="75">
        <v>0</v>
      </c>
      <c r="M388" s="74">
        <v>0</v>
      </c>
      <c r="N388" s="75">
        <v>0</v>
      </c>
      <c r="O388" s="74">
        <v>0</v>
      </c>
      <c r="P388" s="75">
        <v>0</v>
      </c>
      <c r="Q388" s="74">
        <v>0</v>
      </c>
      <c r="R388" s="75">
        <v>0</v>
      </c>
      <c r="S388" s="74">
        <v>0</v>
      </c>
    </row>
    <row r="389" spans="1:19" x14ac:dyDescent="0.25">
      <c r="A389" t="s">
        <v>2401</v>
      </c>
      <c r="B389" s="75">
        <v>3523461</v>
      </c>
      <c r="C389" s="75">
        <v>703</v>
      </c>
      <c r="D389" s="75">
        <v>52</v>
      </c>
      <c r="E389" s="74">
        <v>7.3968705547652905E-2</v>
      </c>
      <c r="F389" s="75">
        <v>4</v>
      </c>
      <c r="G389" s="74">
        <v>5.6899004267425297E-3</v>
      </c>
      <c r="H389" s="75">
        <v>0</v>
      </c>
      <c r="I389" s="74">
        <v>0</v>
      </c>
      <c r="J389" s="75">
        <v>0</v>
      </c>
      <c r="K389" s="74">
        <v>0</v>
      </c>
      <c r="L389" s="75">
        <v>34</v>
      </c>
      <c r="M389" s="74">
        <v>4.8364153627311501E-2</v>
      </c>
      <c r="N389" s="75">
        <v>6</v>
      </c>
      <c r="O389" s="74">
        <v>8.5348506401138006E-3</v>
      </c>
      <c r="P389" s="75">
        <v>2</v>
      </c>
      <c r="Q389" s="74">
        <v>2.84495021337127E-3</v>
      </c>
      <c r="R389" s="75">
        <v>6</v>
      </c>
      <c r="S389" s="74">
        <v>8.5348506401138006E-3</v>
      </c>
    </row>
    <row r="390" spans="1:19" x14ac:dyDescent="0.25">
      <c r="A390" t="s">
        <v>2502</v>
      </c>
      <c r="B390" s="75">
        <v>2738769</v>
      </c>
      <c r="C390" s="75">
        <v>428</v>
      </c>
      <c r="D390" s="75">
        <v>40</v>
      </c>
      <c r="E390" s="74">
        <v>9.34579439252336E-2</v>
      </c>
      <c r="F390" s="75">
        <v>2</v>
      </c>
      <c r="G390" s="74">
        <v>4.6728971962616802E-3</v>
      </c>
      <c r="H390" s="75">
        <v>0</v>
      </c>
      <c r="I390" s="74">
        <v>0</v>
      </c>
      <c r="J390" s="75">
        <v>0</v>
      </c>
      <c r="K390" s="74">
        <v>0</v>
      </c>
      <c r="L390" s="75">
        <v>18</v>
      </c>
      <c r="M390" s="74">
        <v>4.2056074766355103E-2</v>
      </c>
      <c r="N390" s="75">
        <v>11</v>
      </c>
      <c r="O390" s="74">
        <v>2.57009345794393E-2</v>
      </c>
      <c r="P390" s="75">
        <v>6</v>
      </c>
      <c r="Q390" s="74">
        <v>1.4018691588785E-2</v>
      </c>
      <c r="R390" s="75">
        <v>3</v>
      </c>
      <c r="S390" s="74">
        <v>7.0093457943925198E-3</v>
      </c>
    </row>
    <row r="391" spans="1:19" x14ac:dyDescent="0.25">
      <c r="A391" t="s">
        <v>2610</v>
      </c>
      <c r="B391" s="75">
        <v>2556892</v>
      </c>
      <c r="C391" s="75">
        <v>431</v>
      </c>
      <c r="D391" s="75">
        <v>6</v>
      </c>
      <c r="E391" s="74">
        <v>1.3921113689095099E-2</v>
      </c>
      <c r="F391" s="75">
        <v>2</v>
      </c>
      <c r="G391" s="74">
        <v>4.64037122969838E-3</v>
      </c>
      <c r="H391" s="75">
        <v>2</v>
      </c>
      <c r="I391" s="74">
        <v>4.64037122969838E-3</v>
      </c>
      <c r="J391" s="75">
        <v>0</v>
      </c>
      <c r="K391" s="74">
        <v>0</v>
      </c>
      <c r="L391" s="75">
        <v>1</v>
      </c>
      <c r="M391" s="74">
        <v>2.32018561484919E-3</v>
      </c>
      <c r="N391" s="75">
        <v>0</v>
      </c>
      <c r="O391" s="74">
        <v>0</v>
      </c>
      <c r="P391" s="75">
        <v>1</v>
      </c>
      <c r="Q391" s="74">
        <v>2.32018561484919E-3</v>
      </c>
      <c r="R391" s="75">
        <v>0</v>
      </c>
      <c r="S391" s="74">
        <v>0</v>
      </c>
    </row>
    <row r="392" spans="1:19" x14ac:dyDescent="0.25">
      <c r="A392" t="s">
        <v>2569</v>
      </c>
      <c r="B392" s="75">
        <v>3526554</v>
      </c>
      <c r="C392" s="75">
        <v>443</v>
      </c>
      <c r="D392" s="75">
        <v>10</v>
      </c>
      <c r="E392" s="74">
        <v>2.2573363431151201E-2</v>
      </c>
      <c r="F392" s="75">
        <v>2</v>
      </c>
      <c r="G392" s="74">
        <v>4.5146726862302497E-3</v>
      </c>
      <c r="H392" s="75">
        <v>4</v>
      </c>
      <c r="I392" s="74">
        <v>9.0293453724604993E-3</v>
      </c>
      <c r="J392" s="75">
        <v>0</v>
      </c>
      <c r="K392" s="74">
        <v>0</v>
      </c>
      <c r="L392" s="75">
        <v>0</v>
      </c>
      <c r="M392" s="74">
        <v>0</v>
      </c>
      <c r="N392" s="75">
        <v>0</v>
      </c>
      <c r="O392" s="74">
        <v>0</v>
      </c>
      <c r="P392" s="75">
        <v>4</v>
      </c>
      <c r="Q392" s="74">
        <v>9.0293453724604993E-3</v>
      </c>
      <c r="R392" s="75">
        <v>0</v>
      </c>
      <c r="S392" s="74">
        <v>0</v>
      </c>
    </row>
    <row r="393" spans="1:19" x14ac:dyDescent="0.25">
      <c r="A393" t="s">
        <v>2597</v>
      </c>
      <c r="B393" s="75">
        <v>3526510</v>
      </c>
      <c r="C393" s="75">
        <v>482</v>
      </c>
      <c r="D393" s="75">
        <v>12</v>
      </c>
      <c r="E393" s="74">
        <v>2.4896265560166001E-2</v>
      </c>
      <c r="F393" s="75">
        <v>2</v>
      </c>
      <c r="G393" s="74">
        <v>4.1493775933610002E-3</v>
      </c>
      <c r="H393" s="75">
        <v>5</v>
      </c>
      <c r="I393" s="74">
        <v>1.03734439834025E-2</v>
      </c>
      <c r="J393" s="75">
        <v>0</v>
      </c>
      <c r="K393" s="74">
        <v>0</v>
      </c>
      <c r="L393" s="75">
        <v>1</v>
      </c>
      <c r="M393" s="74">
        <v>2.0746887966805001E-3</v>
      </c>
      <c r="N393" s="75">
        <v>0</v>
      </c>
      <c r="O393" s="74">
        <v>0</v>
      </c>
      <c r="P393" s="75">
        <v>4</v>
      </c>
      <c r="Q393" s="74">
        <v>8.29875518672199E-3</v>
      </c>
      <c r="R393" s="75">
        <v>0</v>
      </c>
      <c r="S393" s="74">
        <v>0</v>
      </c>
    </row>
    <row r="394" spans="1:19" x14ac:dyDescent="0.25">
      <c r="A394" t="s">
        <v>2582</v>
      </c>
      <c r="B394" s="75">
        <v>3526441</v>
      </c>
      <c r="C394" s="75">
        <v>262</v>
      </c>
      <c r="D394" s="75">
        <v>5</v>
      </c>
      <c r="E394" s="74">
        <v>1.9083969465648901E-2</v>
      </c>
      <c r="F394" s="75">
        <v>1</v>
      </c>
      <c r="G394" s="74">
        <v>3.81679389312977E-3</v>
      </c>
      <c r="H394" s="75">
        <v>1</v>
      </c>
      <c r="I394" s="74">
        <v>3.81679389312977E-3</v>
      </c>
      <c r="J394" s="75">
        <v>0</v>
      </c>
      <c r="K394" s="74">
        <v>0</v>
      </c>
      <c r="L394" s="75">
        <v>0</v>
      </c>
      <c r="M394" s="74">
        <v>0</v>
      </c>
      <c r="N394" s="75">
        <v>0</v>
      </c>
      <c r="O394" s="74">
        <v>0</v>
      </c>
      <c r="P394" s="75">
        <v>3</v>
      </c>
      <c r="Q394" s="74">
        <v>1.1450381679389301E-2</v>
      </c>
      <c r="R394" s="75">
        <v>0</v>
      </c>
      <c r="S394" s="74">
        <v>0</v>
      </c>
    </row>
    <row r="395" spans="1:19" x14ac:dyDescent="0.25">
      <c r="A395" t="s">
        <v>3180</v>
      </c>
      <c r="B395" s="75">
        <v>2426343</v>
      </c>
      <c r="C395" s="75">
        <v>601</v>
      </c>
      <c r="D395" s="75">
        <v>3</v>
      </c>
      <c r="E395" s="74">
        <v>4.9916805324459199E-3</v>
      </c>
      <c r="F395" s="75">
        <v>2</v>
      </c>
      <c r="G395" s="74">
        <v>3.3277870216306201E-3</v>
      </c>
      <c r="H395" s="75">
        <v>0</v>
      </c>
      <c r="I395" s="74">
        <v>0</v>
      </c>
      <c r="J395" s="75">
        <v>0</v>
      </c>
      <c r="K395" s="74">
        <v>0</v>
      </c>
      <c r="L395" s="75">
        <v>0</v>
      </c>
      <c r="M395" s="74">
        <v>0</v>
      </c>
      <c r="N395" s="75">
        <v>0</v>
      </c>
      <c r="O395" s="74">
        <v>0</v>
      </c>
      <c r="P395" s="75">
        <v>1</v>
      </c>
      <c r="Q395" s="74">
        <v>1.66389351081531E-3</v>
      </c>
      <c r="R395" s="75">
        <v>0</v>
      </c>
      <c r="S395" s="74">
        <v>0</v>
      </c>
    </row>
    <row r="396" spans="1:19" x14ac:dyDescent="0.25">
      <c r="A396" t="s">
        <v>3181</v>
      </c>
      <c r="B396" s="75">
        <v>3526549</v>
      </c>
      <c r="C396" s="75">
        <v>301</v>
      </c>
      <c r="D396" s="75">
        <v>4</v>
      </c>
      <c r="E396" s="74">
        <v>1.32890365448505E-2</v>
      </c>
      <c r="F396" s="75">
        <v>1</v>
      </c>
      <c r="G396" s="74">
        <v>3.3222591362126199E-3</v>
      </c>
      <c r="H396" s="75">
        <v>1</v>
      </c>
      <c r="I396" s="74">
        <v>3.3222591362126199E-3</v>
      </c>
      <c r="J396" s="75">
        <v>0</v>
      </c>
      <c r="K396" s="74">
        <v>0</v>
      </c>
      <c r="L396" s="75">
        <v>0</v>
      </c>
      <c r="M396" s="74">
        <v>0</v>
      </c>
      <c r="N396" s="75">
        <v>0</v>
      </c>
      <c r="O396" s="74">
        <v>0</v>
      </c>
      <c r="P396" s="75">
        <v>1</v>
      </c>
      <c r="Q396" s="74">
        <v>3.3222591362126199E-3</v>
      </c>
      <c r="R396" s="75">
        <v>1</v>
      </c>
      <c r="S396" s="74">
        <v>3.3222591362126199E-3</v>
      </c>
    </row>
    <row r="397" spans="1:19" x14ac:dyDescent="0.25">
      <c r="A397" t="s">
        <v>2571</v>
      </c>
      <c r="B397" s="75">
        <v>3526568</v>
      </c>
      <c r="C397" s="75">
        <v>609</v>
      </c>
      <c r="D397" s="75">
        <v>13</v>
      </c>
      <c r="E397" s="74">
        <v>2.13464696223317E-2</v>
      </c>
      <c r="F397" s="75">
        <v>2</v>
      </c>
      <c r="G397" s="74">
        <v>3.28407224958949E-3</v>
      </c>
      <c r="H397" s="75">
        <v>6</v>
      </c>
      <c r="I397" s="74">
        <v>9.8522167487684695E-3</v>
      </c>
      <c r="J397" s="75">
        <v>0</v>
      </c>
      <c r="K397" s="74">
        <v>0</v>
      </c>
      <c r="L397" s="75">
        <v>2</v>
      </c>
      <c r="M397" s="74">
        <v>3.28407224958949E-3</v>
      </c>
      <c r="N397" s="75">
        <v>0</v>
      </c>
      <c r="O397" s="74">
        <v>0</v>
      </c>
      <c r="P397" s="75">
        <v>2</v>
      </c>
      <c r="Q397" s="74">
        <v>3.28407224958949E-3</v>
      </c>
      <c r="R397" s="75">
        <v>1</v>
      </c>
      <c r="S397" s="74">
        <v>1.64203612479475E-3</v>
      </c>
    </row>
    <row r="398" spans="1:19" x14ac:dyDescent="0.25">
      <c r="A398" t="s">
        <v>2459</v>
      </c>
      <c r="B398" s="75">
        <v>2389463</v>
      </c>
      <c r="C398" s="75">
        <v>306</v>
      </c>
      <c r="D398" s="75">
        <v>1</v>
      </c>
      <c r="E398" s="74">
        <v>3.26797385620915E-3</v>
      </c>
      <c r="F398" s="75">
        <v>1</v>
      </c>
      <c r="G398" s="74">
        <v>3.26797385620915E-3</v>
      </c>
      <c r="H398" s="75">
        <v>0</v>
      </c>
      <c r="I398" s="74">
        <v>0</v>
      </c>
      <c r="J398" s="75">
        <v>0</v>
      </c>
      <c r="K398" s="74">
        <v>0</v>
      </c>
      <c r="L398" s="75">
        <v>0</v>
      </c>
      <c r="M398" s="74">
        <v>0</v>
      </c>
      <c r="N398" s="75">
        <v>0</v>
      </c>
      <c r="O398" s="74">
        <v>0</v>
      </c>
      <c r="P398" s="75">
        <v>0</v>
      </c>
      <c r="Q398" s="74">
        <v>0</v>
      </c>
      <c r="R398" s="75">
        <v>0</v>
      </c>
      <c r="S398" s="74">
        <v>0</v>
      </c>
    </row>
    <row r="399" spans="1:19" x14ac:dyDescent="0.25">
      <c r="A399" t="s">
        <v>3182</v>
      </c>
      <c r="B399" s="75">
        <v>1428965</v>
      </c>
      <c r="C399" s="75">
        <v>332</v>
      </c>
      <c r="D399" s="75">
        <v>11</v>
      </c>
      <c r="E399" s="74">
        <v>3.3132530120481903E-2</v>
      </c>
      <c r="F399" s="75">
        <v>1</v>
      </c>
      <c r="G399" s="74">
        <v>3.0120481927710802E-3</v>
      </c>
      <c r="H399" s="75">
        <v>3</v>
      </c>
      <c r="I399" s="74">
        <v>9.0361445783132491E-3</v>
      </c>
      <c r="J399" s="75">
        <v>0</v>
      </c>
      <c r="K399" s="74">
        <v>0</v>
      </c>
      <c r="L399" s="75">
        <v>0</v>
      </c>
      <c r="M399" s="74">
        <v>0</v>
      </c>
      <c r="N399" s="75">
        <v>0</v>
      </c>
      <c r="O399" s="74">
        <v>0</v>
      </c>
      <c r="P399" s="75">
        <v>7</v>
      </c>
      <c r="Q399" s="74">
        <v>2.1084337349397599E-2</v>
      </c>
      <c r="R399" s="75">
        <v>0</v>
      </c>
      <c r="S399" s="74">
        <v>0</v>
      </c>
    </row>
    <row r="400" spans="1:19" x14ac:dyDescent="0.25">
      <c r="A400" t="s">
        <v>2622</v>
      </c>
      <c r="B400" s="75">
        <v>3118416</v>
      </c>
      <c r="C400" s="75">
        <v>375</v>
      </c>
      <c r="D400" s="75">
        <v>3</v>
      </c>
      <c r="E400" s="74">
        <v>8.0000000000000002E-3</v>
      </c>
      <c r="F400" s="75">
        <v>1</v>
      </c>
      <c r="G400" s="74">
        <v>2.66666666666667E-3</v>
      </c>
      <c r="H400" s="75">
        <v>0</v>
      </c>
      <c r="I400" s="74">
        <v>0</v>
      </c>
      <c r="J400" s="75">
        <v>0</v>
      </c>
      <c r="K400" s="74">
        <v>0</v>
      </c>
      <c r="L400" s="75">
        <v>0</v>
      </c>
      <c r="M400" s="74">
        <v>0</v>
      </c>
      <c r="N400" s="75">
        <v>0</v>
      </c>
      <c r="O400" s="74">
        <v>0</v>
      </c>
      <c r="P400" s="75">
        <v>1</v>
      </c>
      <c r="Q400" s="74">
        <v>2.66666666666667E-3</v>
      </c>
      <c r="R400" s="75">
        <v>1</v>
      </c>
      <c r="S400" s="74">
        <v>2.66666666666667E-3</v>
      </c>
    </row>
    <row r="401" spans="1:19" x14ac:dyDescent="0.25">
      <c r="A401" t="s">
        <v>3183</v>
      </c>
      <c r="B401" s="75">
        <v>538941</v>
      </c>
      <c r="C401" s="75">
        <v>376</v>
      </c>
      <c r="D401" s="75">
        <v>9</v>
      </c>
      <c r="E401" s="74">
        <v>2.3936170212765999E-2</v>
      </c>
      <c r="F401" s="75">
        <v>1</v>
      </c>
      <c r="G401" s="74">
        <v>2.6595744680851098E-3</v>
      </c>
      <c r="H401" s="75">
        <v>3</v>
      </c>
      <c r="I401" s="74">
        <v>7.9787234042553203E-3</v>
      </c>
      <c r="J401" s="75">
        <v>0</v>
      </c>
      <c r="K401" s="74">
        <v>0</v>
      </c>
      <c r="L401" s="75">
        <v>0</v>
      </c>
      <c r="M401" s="74">
        <v>0</v>
      </c>
      <c r="N401" s="75">
        <v>1</v>
      </c>
      <c r="O401" s="74">
        <v>2.6595744680851098E-3</v>
      </c>
      <c r="P401" s="75">
        <v>1</v>
      </c>
      <c r="Q401" s="74">
        <v>2.6595744680851098E-3</v>
      </c>
      <c r="R401" s="75">
        <v>3</v>
      </c>
      <c r="S401" s="74">
        <v>7.9787234042553203E-3</v>
      </c>
    </row>
    <row r="402" spans="1:19" x14ac:dyDescent="0.25">
      <c r="A402" t="s">
        <v>2504</v>
      </c>
      <c r="B402" s="75">
        <v>4473078</v>
      </c>
      <c r="C402" s="75">
        <v>391</v>
      </c>
      <c r="D402" s="75">
        <v>6</v>
      </c>
      <c r="E402" s="74">
        <v>1.5345268542199499E-2</v>
      </c>
      <c r="F402" s="75">
        <v>1</v>
      </c>
      <c r="G402" s="74">
        <v>2.55754475703325E-3</v>
      </c>
      <c r="H402" s="75">
        <v>0</v>
      </c>
      <c r="I402" s="74">
        <v>0</v>
      </c>
      <c r="J402" s="75">
        <v>0</v>
      </c>
      <c r="K402" s="74">
        <v>0</v>
      </c>
      <c r="L402" s="75">
        <v>2</v>
      </c>
      <c r="M402" s="74">
        <v>5.1150895140665001E-3</v>
      </c>
      <c r="N402" s="75">
        <v>0</v>
      </c>
      <c r="O402" s="74">
        <v>0</v>
      </c>
      <c r="P402" s="75">
        <v>2</v>
      </c>
      <c r="Q402" s="74">
        <v>5.1150895140665001E-3</v>
      </c>
      <c r="R402" s="75">
        <v>1</v>
      </c>
      <c r="S402" s="74">
        <v>2.55754475703325E-3</v>
      </c>
    </row>
    <row r="403" spans="1:19" x14ac:dyDescent="0.25">
      <c r="A403" t="s">
        <v>2429</v>
      </c>
      <c r="B403" s="75">
        <v>518958</v>
      </c>
      <c r="C403" s="75">
        <v>432</v>
      </c>
      <c r="D403" s="75">
        <v>26</v>
      </c>
      <c r="E403" s="74">
        <v>6.0185185185185203E-2</v>
      </c>
      <c r="F403" s="75">
        <v>1</v>
      </c>
      <c r="G403" s="74">
        <v>2.3148148148148099E-3</v>
      </c>
      <c r="H403" s="75">
        <v>13</v>
      </c>
      <c r="I403" s="74">
        <v>3.0092592592592601E-2</v>
      </c>
      <c r="J403" s="75">
        <v>0</v>
      </c>
      <c r="K403" s="74">
        <v>0</v>
      </c>
      <c r="L403" s="75">
        <v>4</v>
      </c>
      <c r="M403" s="74">
        <v>9.2592592592592605E-3</v>
      </c>
      <c r="N403" s="75">
        <v>5</v>
      </c>
      <c r="O403" s="74">
        <v>1.1574074074074099E-2</v>
      </c>
      <c r="P403" s="75">
        <v>0</v>
      </c>
      <c r="Q403" s="74">
        <v>0</v>
      </c>
      <c r="R403" s="75">
        <v>3</v>
      </c>
      <c r="S403" s="74">
        <v>6.9444444444444397E-3</v>
      </c>
    </row>
    <row r="404" spans="1:19" x14ac:dyDescent="0.25">
      <c r="A404" t="s">
        <v>3184</v>
      </c>
      <c r="B404" s="75">
        <v>2556718</v>
      </c>
      <c r="C404" s="75">
        <v>443</v>
      </c>
      <c r="D404" s="75">
        <v>3</v>
      </c>
      <c r="E404" s="74">
        <v>6.7720090293453697E-3</v>
      </c>
      <c r="F404" s="75">
        <v>1</v>
      </c>
      <c r="G404" s="74">
        <v>2.2573363431151201E-3</v>
      </c>
      <c r="H404" s="75">
        <v>0</v>
      </c>
      <c r="I404" s="74">
        <v>0</v>
      </c>
      <c r="J404" s="75">
        <v>0</v>
      </c>
      <c r="K404" s="74">
        <v>0</v>
      </c>
      <c r="L404" s="75">
        <v>0</v>
      </c>
      <c r="M404" s="74">
        <v>0</v>
      </c>
      <c r="N404" s="75">
        <v>0</v>
      </c>
      <c r="O404" s="74">
        <v>0</v>
      </c>
      <c r="P404" s="75">
        <v>2</v>
      </c>
      <c r="Q404" s="74">
        <v>4.5146726862302497E-3</v>
      </c>
      <c r="R404" s="75">
        <v>0</v>
      </c>
      <c r="S404" s="74">
        <v>0</v>
      </c>
    </row>
    <row r="405" spans="1:19" x14ac:dyDescent="0.25">
      <c r="A405" t="s">
        <v>3185</v>
      </c>
      <c r="B405" s="75">
        <v>3810344</v>
      </c>
      <c r="C405" s="75">
        <v>475</v>
      </c>
      <c r="D405" s="75">
        <v>7</v>
      </c>
      <c r="E405" s="74">
        <v>1.4736842105263199E-2</v>
      </c>
      <c r="F405" s="75">
        <v>1</v>
      </c>
      <c r="G405" s="74">
        <v>2.1052631578947398E-3</v>
      </c>
      <c r="H405" s="75">
        <v>1</v>
      </c>
      <c r="I405" s="74">
        <v>2.1052631578947398E-3</v>
      </c>
      <c r="J405" s="75">
        <v>0</v>
      </c>
      <c r="K405" s="74">
        <v>0</v>
      </c>
      <c r="L405" s="75">
        <v>0</v>
      </c>
      <c r="M405" s="74">
        <v>0</v>
      </c>
      <c r="N405" s="75">
        <v>0</v>
      </c>
      <c r="O405" s="74">
        <v>0</v>
      </c>
      <c r="P405" s="75">
        <v>5</v>
      </c>
      <c r="Q405" s="74">
        <v>1.05263157894737E-2</v>
      </c>
      <c r="R405" s="75">
        <v>0</v>
      </c>
      <c r="S405" s="74">
        <v>0</v>
      </c>
    </row>
    <row r="406" spans="1:19" x14ac:dyDescent="0.25">
      <c r="A406" t="s">
        <v>2578</v>
      </c>
      <c r="B406" s="75">
        <v>2312375</v>
      </c>
      <c r="C406" s="75">
        <v>530</v>
      </c>
      <c r="D406" s="75">
        <v>7</v>
      </c>
      <c r="E406" s="74">
        <v>1.32075471698113E-2</v>
      </c>
      <c r="F406" s="75">
        <v>1</v>
      </c>
      <c r="G406" s="74">
        <v>1.88679245283019E-3</v>
      </c>
      <c r="H406" s="75">
        <v>2</v>
      </c>
      <c r="I406" s="74">
        <v>3.77358490566038E-3</v>
      </c>
      <c r="J406" s="75">
        <v>0</v>
      </c>
      <c r="K406" s="74">
        <v>0</v>
      </c>
      <c r="L406" s="75">
        <v>2</v>
      </c>
      <c r="M406" s="74">
        <v>3.77358490566038E-3</v>
      </c>
      <c r="N406" s="75">
        <v>2</v>
      </c>
      <c r="O406" s="74">
        <v>3.77358490566038E-3</v>
      </c>
      <c r="P406" s="75">
        <v>0</v>
      </c>
      <c r="Q406" s="74">
        <v>0</v>
      </c>
      <c r="R406" s="75">
        <v>0</v>
      </c>
      <c r="S406" s="74">
        <v>0</v>
      </c>
    </row>
    <row r="407" spans="1:19" x14ac:dyDescent="0.25">
      <c r="A407" t="s">
        <v>2588</v>
      </c>
      <c r="B407" s="75">
        <v>3800834</v>
      </c>
      <c r="C407" s="75">
        <v>542</v>
      </c>
      <c r="D407" s="75">
        <v>2</v>
      </c>
      <c r="E407" s="74">
        <v>3.6900369003690001E-3</v>
      </c>
      <c r="F407" s="75">
        <v>1</v>
      </c>
      <c r="G407" s="74">
        <v>1.8450184501845001E-3</v>
      </c>
      <c r="H407" s="75">
        <v>1</v>
      </c>
      <c r="I407" s="74">
        <v>1.8450184501845001E-3</v>
      </c>
      <c r="J407" s="75">
        <v>0</v>
      </c>
      <c r="K407" s="74">
        <v>0</v>
      </c>
      <c r="L407" s="75">
        <v>0</v>
      </c>
      <c r="M407" s="74">
        <v>0</v>
      </c>
      <c r="N407" s="75">
        <v>0</v>
      </c>
      <c r="O407" s="74">
        <v>0</v>
      </c>
      <c r="P407" s="75">
        <v>0</v>
      </c>
      <c r="Q407" s="74">
        <v>0</v>
      </c>
      <c r="R407" s="75">
        <v>0</v>
      </c>
      <c r="S407" s="74">
        <v>0</v>
      </c>
    </row>
    <row r="408" spans="1:19" x14ac:dyDescent="0.25">
      <c r="A408" t="s">
        <v>3186</v>
      </c>
      <c r="B408" s="75"/>
      <c r="C408" s="75">
        <v>505675</v>
      </c>
      <c r="D408" s="75">
        <v>372</v>
      </c>
      <c r="E408" s="74">
        <v>7.3565036831957299E-4</v>
      </c>
      <c r="F408" s="75">
        <v>246</v>
      </c>
      <c r="G408" s="74">
        <v>4.86478469372621E-4</v>
      </c>
      <c r="H408" s="75">
        <v>3</v>
      </c>
      <c r="I408" s="74">
        <v>5.9326642606417201E-6</v>
      </c>
      <c r="J408" s="75">
        <v>0</v>
      </c>
      <c r="K408" s="74">
        <v>0</v>
      </c>
      <c r="L408" s="75">
        <v>40</v>
      </c>
      <c r="M408" s="74">
        <v>7.9102190141889595E-5</v>
      </c>
      <c r="N408" s="75">
        <v>22</v>
      </c>
      <c r="O408" s="74">
        <v>4.3506204578039303E-5</v>
      </c>
      <c r="P408" s="75">
        <v>20</v>
      </c>
      <c r="Q408" s="74">
        <v>3.9551095070944797E-5</v>
      </c>
      <c r="R408" s="75">
        <v>41</v>
      </c>
      <c r="S408" s="74">
        <v>8.1079744895436797E-5</v>
      </c>
    </row>
    <row r="409" spans="1:19" x14ac:dyDescent="0.25">
      <c r="A409" t="s">
        <v>3187</v>
      </c>
      <c r="B409" s="75">
        <v>1170211</v>
      </c>
      <c r="C409" s="75">
        <v>722</v>
      </c>
      <c r="D409" s="75">
        <v>1</v>
      </c>
      <c r="E409" s="74">
        <v>1.38504155124654E-3</v>
      </c>
      <c r="F409" s="75">
        <v>0</v>
      </c>
      <c r="G409" s="74">
        <v>0</v>
      </c>
      <c r="H409" s="75">
        <v>0</v>
      </c>
      <c r="I409" s="74">
        <v>0</v>
      </c>
      <c r="J409" s="75">
        <v>0</v>
      </c>
      <c r="K409" s="74">
        <v>0</v>
      </c>
      <c r="L409" s="75">
        <v>0</v>
      </c>
      <c r="M409" s="74">
        <v>0</v>
      </c>
      <c r="N409" s="75">
        <v>0</v>
      </c>
      <c r="O409" s="74">
        <v>0</v>
      </c>
      <c r="P409" s="75">
        <v>1</v>
      </c>
      <c r="Q409" s="74">
        <v>1.38504155124654E-3</v>
      </c>
      <c r="R409" s="75">
        <v>0</v>
      </c>
      <c r="S409" s="74">
        <v>0</v>
      </c>
    </row>
    <row r="410" spans="1:19" x14ac:dyDescent="0.25">
      <c r="A410" t="s">
        <v>2575</v>
      </c>
      <c r="B410" s="75">
        <v>3798134</v>
      </c>
      <c r="C410" s="75">
        <v>430</v>
      </c>
      <c r="D410" s="75">
        <v>1</v>
      </c>
      <c r="E410" s="74">
        <v>2.3255813953488402E-3</v>
      </c>
      <c r="F410" s="75">
        <v>0</v>
      </c>
      <c r="G410" s="74">
        <v>0</v>
      </c>
      <c r="H410" s="75">
        <v>1</v>
      </c>
      <c r="I410" s="74">
        <v>2.3255813953488402E-3</v>
      </c>
      <c r="J410" s="75">
        <v>0</v>
      </c>
      <c r="K410" s="74">
        <v>0</v>
      </c>
      <c r="L410" s="75">
        <v>0</v>
      </c>
      <c r="M410" s="74">
        <v>0</v>
      </c>
      <c r="N410" s="75">
        <v>0</v>
      </c>
      <c r="O410" s="74">
        <v>0</v>
      </c>
      <c r="P410" s="75">
        <v>0</v>
      </c>
      <c r="Q410" s="74">
        <v>0</v>
      </c>
      <c r="R410" s="75">
        <v>0</v>
      </c>
      <c r="S410" s="74">
        <v>0</v>
      </c>
    </row>
    <row r="411" spans="1:19" x14ac:dyDescent="0.25">
      <c r="A411" t="s">
        <v>3188</v>
      </c>
      <c r="B411" s="75">
        <v>4287152</v>
      </c>
      <c r="C411" s="75">
        <v>834</v>
      </c>
      <c r="D411" s="75">
        <v>1</v>
      </c>
      <c r="E411" s="74">
        <v>1.19904076738609E-3</v>
      </c>
      <c r="F411" s="75">
        <v>0</v>
      </c>
      <c r="G411" s="74">
        <v>0</v>
      </c>
      <c r="H411" s="75">
        <v>0</v>
      </c>
      <c r="I411" s="74">
        <v>0</v>
      </c>
      <c r="J411" s="75">
        <v>0</v>
      </c>
      <c r="K411" s="74">
        <v>0</v>
      </c>
      <c r="L411" s="75">
        <v>0</v>
      </c>
      <c r="M411" s="74">
        <v>0</v>
      </c>
      <c r="N411" s="75">
        <v>0</v>
      </c>
      <c r="O411" s="74">
        <v>0</v>
      </c>
      <c r="P411" s="75">
        <v>1</v>
      </c>
      <c r="Q411" s="74">
        <v>1.19904076738609E-3</v>
      </c>
      <c r="R411" s="75">
        <v>0</v>
      </c>
      <c r="S411" s="74">
        <v>0</v>
      </c>
    </row>
    <row r="412" spans="1:19" x14ac:dyDescent="0.25">
      <c r="A412" t="s">
        <v>3189</v>
      </c>
      <c r="B412" s="75">
        <v>4087605</v>
      </c>
      <c r="C412" s="75">
        <v>486</v>
      </c>
      <c r="D412" s="75">
        <v>7</v>
      </c>
      <c r="E412" s="74">
        <v>1.4403292181070001E-2</v>
      </c>
      <c r="F412" s="75">
        <v>0</v>
      </c>
      <c r="G412" s="74">
        <v>0</v>
      </c>
      <c r="H412" s="75">
        <v>0</v>
      </c>
      <c r="I412" s="74">
        <v>0</v>
      </c>
      <c r="J412" s="75">
        <v>0</v>
      </c>
      <c r="K412" s="74">
        <v>0</v>
      </c>
      <c r="L412" s="75">
        <v>1</v>
      </c>
      <c r="M412" s="74">
        <v>2.05761316872428E-3</v>
      </c>
      <c r="N412" s="75">
        <v>0</v>
      </c>
      <c r="O412" s="74">
        <v>0</v>
      </c>
      <c r="P412" s="75">
        <v>6</v>
      </c>
      <c r="Q412" s="74">
        <v>1.2345679012345699E-2</v>
      </c>
      <c r="R412" s="75">
        <v>0</v>
      </c>
      <c r="S412" s="74">
        <v>0</v>
      </c>
    </row>
    <row r="413" spans="1:19" x14ac:dyDescent="0.25">
      <c r="A413" t="s">
        <v>3190</v>
      </c>
      <c r="B413" s="75">
        <v>1567481</v>
      </c>
      <c r="C413" s="75">
        <v>794</v>
      </c>
      <c r="D413" s="75">
        <v>1</v>
      </c>
      <c r="E413" s="74">
        <v>1.2594458438287201E-3</v>
      </c>
      <c r="F413" s="75">
        <v>0</v>
      </c>
      <c r="G413" s="74">
        <v>0</v>
      </c>
      <c r="H413" s="75">
        <v>0</v>
      </c>
      <c r="I413" s="74">
        <v>0</v>
      </c>
      <c r="J413" s="75">
        <v>0</v>
      </c>
      <c r="K413" s="74">
        <v>0</v>
      </c>
      <c r="L413" s="75">
        <v>0</v>
      </c>
      <c r="M413" s="74">
        <v>0</v>
      </c>
      <c r="N413" s="75">
        <v>0</v>
      </c>
      <c r="O413" s="74">
        <v>0</v>
      </c>
      <c r="P413" s="75">
        <v>1</v>
      </c>
      <c r="Q413" s="74">
        <v>1.2594458438287201E-3</v>
      </c>
      <c r="R413" s="75">
        <v>0</v>
      </c>
      <c r="S413" s="74">
        <v>0</v>
      </c>
    </row>
    <row r="414" spans="1:19" x14ac:dyDescent="0.25">
      <c r="A414" t="s">
        <v>3191</v>
      </c>
      <c r="B414" s="75">
        <v>1496537</v>
      </c>
      <c r="C414" s="75">
        <v>384</v>
      </c>
      <c r="D414" s="75">
        <v>1</v>
      </c>
      <c r="E414" s="74">
        <v>2.60416666666667E-3</v>
      </c>
      <c r="F414" s="75">
        <v>0</v>
      </c>
      <c r="G414" s="74">
        <v>0</v>
      </c>
      <c r="H414" s="75">
        <v>0</v>
      </c>
      <c r="I414" s="74">
        <v>0</v>
      </c>
      <c r="J414" s="75">
        <v>0</v>
      </c>
      <c r="K414" s="74">
        <v>0</v>
      </c>
      <c r="L414" s="75">
        <v>0</v>
      </c>
      <c r="M414" s="74">
        <v>0</v>
      </c>
      <c r="N414" s="75">
        <v>0</v>
      </c>
      <c r="O414" s="74">
        <v>0</v>
      </c>
      <c r="P414" s="75">
        <v>1</v>
      </c>
      <c r="Q414" s="74">
        <v>2.60416666666667E-3</v>
      </c>
      <c r="R414" s="75">
        <v>0</v>
      </c>
      <c r="S414" s="74">
        <v>0</v>
      </c>
    </row>
    <row r="415" spans="1:19" x14ac:dyDescent="0.25">
      <c r="A415" t="s">
        <v>3192</v>
      </c>
      <c r="B415" s="75">
        <v>484608</v>
      </c>
      <c r="C415" s="75">
        <v>668</v>
      </c>
      <c r="D415" s="75">
        <v>2</v>
      </c>
      <c r="E415" s="74">
        <v>2.9940119760479E-3</v>
      </c>
      <c r="F415" s="75">
        <v>0</v>
      </c>
      <c r="G415" s="74">
        <v>0</v>
      </c>
      <c r="H415" s="75">
        <v>0</v>
      </c>
      <c r="I415" s="74">
        <v>0</v>
      </c>
      <c r="J415" s="75">
        <v>0</v>
      </c>
      <c r="K415" s="74">
        <v>0</v>
      </c>
      <c r="L415" s="75">
        <v>0</v>
      </c>
      <c r="M415" s="74">
        <v>0</v>
      </c>
      <c r="N415" s="75">
        <v>0</v>
      </c>
      <c r="O415" s="74">
        <v>0</v>
      </c>
      <c r="P415" s="75">
        <v>2</v>
      </c>
      <c r="Q415" s="74">
        <v>2.9940119760479E-3</v>
      </c>
      <c r="R415" s="75">
        <v>0</v>
      </c>
      <c r="S415" s="74">
        <v>0</v>
      </c>
    </row>
    <row r="416" spans="1:19" x14ac:dyDescent="0.25">
      <c r="A416" t="s">
        <v>3193</v>
      </c>
      <c r="B416" s="75">
        <v>1601097</v>
      </c>
      <c r="C416" s="75">
        <v>313</v>
      </c>
      <c r="D416" s="75">
        <v>1</v>
      </c>
      <c r="E416" s="74">
        <v>3.1948881789137401E-3</v>
      </c>
      <c r="F416" s="75">
        <v>0</v>
      </c>
      <c r="G416" s="74">
        <v>0</v>
      </c>
      <c r="H416" s="75">
        <v>0</v>
      </c>
      <c r="I416" s="74">
        <v>0</v>
      </c>
      <c r="J416" s="75">
        <v>0</v>
      </c>
      <c r="K416" s="74">
        <v>0</v>
      </c>
      <c r="L416" s="75">
        <v>1</v>
      </c>
      <c r="M416" s="74">
        <v>3.1948881789137401E-3</v>
      </c>
      <c r="N416" s="75">
        <v>0</v>
      </c>
      <c r="O416" s="74">
        <v>0</v>
      </c>
      <c r="P416" s="75">
        <v>0</v>
      </c>
      <c r="Q416" s="74">
        <v>0</v>
      </c>
      <c r="R416" s="75">
        <v>0</v>
      </c>
      <c r="S416" s="74">
        <v>0</v>
      </c>
    </row>
    <row r="417" spans="1:19" x14ac:dyDescent="0.25">
      <c r="A417" t="s">
        <v>3194</v>
      </c>
      <c r="B417" s="75">
        <v>3450121</v>
      </c>
      <c r="C417" s="75">
        <v>571</v>
      </c>
      <c r="D417" s="75">
        <v>4</v>
      </c>
      <c r="E417" s="74">
        <v>7.0052539404553398E-3</v>
      </c>
      <c r="F417" s="75">
        <v>0</v>
      </c>
      <c r="G417" s="74">
        <v>0</v>
      </c>
      <c r="H417" s="75">
        <v>0</v>
      </c>
      <c r="I417" s="74">
        <v>0</v>
      </c>
      <c r="J417" s="75">
        <v>0</v>
      </c>
      <c r="K417" s="74">
        <v>0</v>
      </c>
      <c r="L417" s="75">
        <v>2</v>
      </c>
      <c r="M417" s="74">
        <v>3.5026269702276699E-3</v>
      </c>
      <c r="N417" s="75">
        <v>0</v>
      </c>
      <c r="O417" s="74">
        <v>0</v>
      </c>
      <c r="P417" s="75">
        <v>2</v>
      </c>
      <c r="Q417" s="74">
        <v>3.5026269702276699E-3</v>
      </c>
      <c r="R417" s="75">
        <v>0</v>
      </c>
      <c r="S417" s="74">
        <v>0</v>
      </c>
    </row>
    <row r="418" spans="1:19" x14ac:dyDescent="0.25">
      <c r="A418" t="s">
        <v>3195</v>
      </c>
      <c r="B418" s="75">
        <v>3814692</v>
      </c>
      <c r="C418" s="75">
        <v>312</v>
      </c>
      <c r="D418" s="75">
        <v>1</v>
      </c>
      <c r="E418" s="74">
        <v>3.2051282051282098E-3</v>
      </c>
      <c r="F418" s="75">
        <v>0</v>
      </c>
      <c r="G418" s="74">
        <v>0</v>
      </c>
      <c r="H418" s="75">
        <v>0</v>
      </c>
      <c r="I418" s="74">
        <v>0</v>
      </c>
      <c r="J418" s="75">
        <v>0</v>
      </c>
      <c r="K418" s="74">
        <v>0</v>
      </c>
      <c r="L418" s="75">
        <v>0</v>
      </c>
      <c r="M418" s="74">
        <v>0</v>
      </c>
      <c r="N418" s="75">
        <v>0</v>
      </c>
      <c r="O418" s="74">
        <v>0</v>
      </c>
      <c r="P418" s="75">
        <v>1</v>
      </c>
      <c r="Q418" s="74">
        <v>3.2051282051282098E-3</v>
      </c>
      <c r="R418" s="75">
        <v>0</v>
      </c>
      <c r="S418" s="74">
        <v>0</v>
      </c>
    </row>
    <row r="419" spans="1:19" x14ac:dyDescent="0.25">
      <c r="A419" t="s">
        <v>2585</v>
      </c>
      <c r="B419" s="75">
        <v>3120460</v>
      </c>
      <c r="C419" s="75">
        <v>743</v>
      </c>
      <c r="D419" s="75">
        <v>3</v>
      </c>
      <c r="E419" s="74">
        <v>4.0376850605652803E-3</v>
      </c>
      <c r="F419" s="75">
        <v>0</v>
      </c>
      <c r="G419" s="74">
        <v>0</v>
      </c>
      <c r="H419" s="75">
        <v>0</v>
      </c>
      <c r="I419" s="74">
        <v>0</v>
      </c>
      <c r="J419" s="75">
        <v>0</v>
      </c>
      <c r="K419" s="74">
        <v>0</v>
      </c>
      <c r="L419" s="75">
        <v>0</v>
      </c>
      <c r="M419" s="74">
        <v>0</v>
      </c>
      <c r="N419" s="75">
        <v>0</v>
      </c>
      <c r="O419" s="74">
        <v>0</v>
      </c>
      <c r="P419" s="75">
        <v>3</v>
      </c>
      <c r="Q419" s="74">
        <v>4.0376850605652803E-3</v>
      </c>
      <c r="R419" s="75">
        <v>0</v>
      </c>
      <c r="S419" s="74">
        <v>0</v>
      </c>
    </row>
    <row r="420" spans="1:19" x14ac:dyDescent="0.25">
      <c r="A420" t="s">
        <v>3196</v>
      </c>
      <c r="B420" s="75">
        <v>741362</v>
      </c>
      <c r="C420" s="75">
        <v>651</v>
      </c>
      <c r="D420" s="75">
        <v>4</v>
      </c>
      <c r="E420" s="74">
        <v>6.1443932411674304E-3</v>
      </c>
      <c r="F420" s="75">
        <v>0</v>
      </c>
      <c r="G420" s="74">
        <v>0</v>
      </c>
      <c r="H420" s="75">
        <v>0</v>
      </c>
      <c r="I420" s="74">
        <v>0</v>
      </c>
      <c r="J420" s="75">
        <v>0</v>
      </c>
      <c r="K420" s="74">
        <v>0</v>
      </c>
      <c r="L420" s="75">
        <v>0</v>
      </c>
      <c r="M420" s="74">
        <v>0</v>
      </c>
      <c r="N420" s="75">
        <v>0</v>
      </c>
      <c r="O420" s="74">
        <v>0</v>
      </c>
      <c r="P420" s="75">
        <v>4</v>
      </c>
      <c r="Q420" s="74">
        <v>6.1443932411674304E-3</v>
      </c>
      <c r="R420" s="75">
        <v>0</v>
      </c>
      <c r="S420" s="74">
        <v>0</v>
      </c>
    </row>
    <row r="421" spans="1:19" x14ac:dyDescent="0.25">
      <c r="A421" t="s">
        <v>3197</v>
      </c>
      <c r="B421" s="75">
        <v>500977</v>
      </c>
      <c r="C421" s="75">
        <v>707</v>
      </c>
      <c r="D421" s="75">
        <v>2</v>
      </c>
      <c r="E421" s="74">
        <v>2.8288543140028298E-3</v>
      </c>
      <c r="F421" s="75">
        <v>0</v>
      </c>
      <c r="G421" s="74">
        <v>0</v>
      </c>
      <c r="H421" s="75">
        <v>0</v>
      </c>
      <c r="I421" s="74">
        <v>0</v>
      </c>
      <c r="J421" s="75">
        <v>0</v>
      </c>
      <c r="K421" s="74">
        <v>0</v>
      </c>
      <c r="L421" s="75">
        <v>0</v>
      </c>
      <c r="M421" s="74">
        <v>0</v>
      </c>
      <c r="N421" s="75">
        <v>0</v>
      </c>
      <c r="O421" s="74">
        <v>0</v>
      </c>
      <c r="P421" s="75">
        <v>2</v>
      </c>
      <c r="Q421" s="74">
        <v>2.8288543140028298E-3</v>
      </c>
      <c r="R421" s="75">
        <v>0</v>
      </c>
      <c r="S421" s="74">
        <v>0</v>
      </c>
    </row>
    <row r="422" spans="1:19" x14ac:dyDescent="0.25">
      <c r="A422" t="s">
        <v>3198</v>
      </c>
      <c r="B422" s="75">
        <v>1300242</v>
      </c>
      <c r="C422" s="75">
        <v>644</v>
      </c>
      <c r="D422" s="75">
        <v>1</v>
      </c>
      <c r="E422" s="74">
        <v>1.5527950310559001E-3</v>
      </c>
      <c r="F422" s="75">
        <v>0</v>
      </c>
      <c r="G422" s="74">
        <v>0</v>
      </c>
      <c r="H422" s="75">
        <v>0</v>
      </c>
      <c r="I422" s="74">
        <v>0</v>
      </c>
      <c r="J422" s="75">
        <v>0</v>
      </c>
      <c r="K422" s="74">
        <v>0</v>
      </c>
      <c r="L422" s="75">
        <v>0</v>
      </c>
      <c r="M422" s="74">
        <v>0</v>
      </c>
      <c r="N422" s="75">
        <v>0</v>
      </c>
      <c r="O422" s="74">
        <v>0</v>
      </c>
      <c r="P422" s="75">
        <v>1</v>
      </c>
      <c r="Q422" s="74">
        <v>1.5527950310559001E-3</v>
      </c>
      <c r="R422" s="75">
        <v>0</v>
      </c>
      <c r="S422" s="74">
        <v>0</v>
      </c>
    </row>
    <row r="423" spans="1:19" x14ac:dyDescent="0.25">
      <c r="A423" t="s">
        <v>3199</v>
      </c>
      <c r="B423" s="75">
        <v>548667</v>
      </c>
      <c r="C423" s="75">
        <v>657</v>
      </c>
      <c r="D423" s="75">
        <v>7</v>
      </c>
      <c r="E423" s="74">
        <v>1.06544901065449E-2</v>
      </c>
      <c r="F423" s="75">
        <v>0</v>
      </c>
      <c r="G423" s="74">
        <v>0</v>
      </c>
      <c r="H423" s="75">
        <v>3</v>
      </c>
      <c r="I423" s="74">
        <v>4.5662100456621002E-3</v>
      </c>
      <c r="J423" s="75">
        <v>0</v>
      </c>
      <c r="K423" s="74">
        <v>0</v>
      </c>
      <c r="L423" s="75">
        <v>1</v>
      </c>
      <c r="M423" s="74">
        <v>1.5220700152207001E-3</v>
      </c>
      <c r="N423" s="75">
        <v>3</v>
      </c>
      <c r="O423" s="74">
        <v>4.5662100456621002E-3</v>
      </c>
      <c r="P423" s="75">
        <v>0</v>
      </c>
      <c r="Q423" s="74">
        <v>0</v>
      </c>
      <c r="R423" s="75">
        <v>0</v>
      </c>
      <c r="S423" s="74">
        <v>0</v>
      </c>
    </row>
    <row r="424" spans="1:19" x14ac:dyDescent="0.25">
      <c r="A424" t="s">
        <v>3200</v>
      </c>
      <c r="B424" s="75">
        <v>4211184</v>
      </c>
      <c r="C424" s="75">
        <v>826</v>
      </c>
      <c r="D424" s="75">
        <v>1</v>
      </c>
      <c r="E424" s="74">
        <v>1.2106537530266301E-3</v>
      </c>
      <c r="F424" s="75">
        <v>0</v>
      </c>
      <c r="G424" s="74">
        <v>0</v>
      </c>
      <c r="H424" s="75">
        <v>0</v>
      </c>
      <c r="I424" s="74">
        <v>0</v>
      </c>
      <c r="J424" s="75">
        <v>0</v>
      </c>
      <c r="K424" s="74">
        <v>0</v>
      </c>
      <c r="L424" s="75">
        <v>0</v>
      </c>
      <c r="M424" s="74">
        <v>0</v>
      </c>
      <c r="N424" s="75">
        <v>0</v>
      </c>
      <c r="O424" s="74">
        <v>0</v>
      </c>
      <c r="P424" s="75">
        <v>1</v>
      </c>
      <c r="Q424" s="74">
        <v>1.2106537530266301E-3</v>
      </c>
      <c r="R424" s="75">
        <v>0</v>
      </c>
      <c r="S424" s="74">
        <v>0</v>
      </c>
    </row>
    <row r="425" spans="1:19" x14ac:dyDescent="0.25">
      <c r="A425" t="s">
        <v>2556</v>
      </c>
      <c r="B425" s="75">
        <v>3526560</v>
      </c>
      <c r="C425" s="75">
        <v>459</v>
      </c>
      <c r="D425" s="75">
        <v>12</v>
      </c>
      <c r="E425" s="74">
        <v>2.61437908496732E-2</v>
      </c>
      <c r="F425" s="75">
        <v>0</v>
      </c>
      <c r="G425" s="74">
        <v>0</v>
      </c>
      <c r="H425" s="75">
        <v>6</v>
      </c>
      <c r="I425" s="74">
        <v>1.30718954248366E-2</v>
      </c>
      <c r="J425" s="75">
        <v>0</v>
      </c>
      <c r="K425" s="74">
        <v>0</v>
      </c>
      <c r="L425" s="75">
        <v>0</v>
      </c>
      <c r="M425" s="74">
        <v>0</v>
      </c>
      <c r="N425" s="75">
        <v>0</v>
      </c>
      <c r="O425" s="74">
        <v>0</v>
      </c>
      <c r="P425" s="75">
        <v>6</v>
      </c>
      <c r="Q425" s="74">
        <v>1.30718954248366E-2</v>
      </c>
      <c r="R425" s="75">
        <v>0</v>
      </c>
      <c r="S425" s="74">
        <v>0</v>
      </c>
    </row>
    <row r="426" spans="1:19" x14ac:dyDescent="0.25">
      <c r="A426" t="s">
        <v>3201</v>
      </c>
      <c r="B426" s="75">
        <v>3397371</v>
      </c>
      <c r="C426" s="75">
        <v>360</v>
      </c>
      <c r="D426" s="75">
        <v>3</v>
      </c>
      <c r="E426" s="74">
        <v>8.3333333333333297E-3</v>
      </c>
      <c r="F426" s="75">
        <v>0</v>
      </c>
      <c r="G426" s="74">
        <v>0</v>
      </c>
      <c r="H426" s="75">
        <v>0</v>
      </c>
      <c r="I426" s="74">
        <v>0</v>
      </c>
      <c r="J426" s="75">
        <v>0</v>
      </c>
      <c r="K426" s="74">
        <v>0</v>
      </c>
      <c r="L426" s="75">
        <v>0</v>
      </c>
      <c r="M426" s="74">
        <v>0</v>
      </c>
      <c r="N426" s="75">
        <v>0</v>
      </c>
      <c r="O426" s="74">
        <v>0</v>
      </c>
      <c r="P426" s="75">
        <v>3</v>
      </c>
      <c r="Q426" s="74">
        <v>8.3333333333333297E-3</v>
      </c>
      <c r="R426" s="75">
        <v>0</v>
      </c>
      <c r="S426" s="74">
        <v>0</v>
      </c>
    </row>
    <row r="427" spans="1:19" x14ac:dyDescent="0.25">
      <c r="A427" t="s">
        <v>3202</v>
      </c>
      <c r="B427" s="75">
        <v>683557</v>
      </c>
      <c r="C427" s="75">
        <v>620</v>
      </c>
      <c r="D427" s="75">
        <v>3</v>
      </c>
      <c r="E427" s="74">
        <v>4.8387096774193603E-3</v>
      </c>
      <c r="F427" s="75">
        <v>0</v>
      </c>
      <c r="G427" s="74">
        <v>0</v>
      </c>
      <c r="H427" s="75">
        <v>0</v>
      </c>
      <c r="I427" s="74">
        <v>0</v>
      </c>
      <c r="J427" s="75">
        <v>0</v>
      </c>
      <c r="K427" s="74">
        <v>0</v>
      </c>
      <c r="L427" s="75">
        <v>0</v>
      </c>
      <c r="M427" s="74">
        <v>0</v>
      </c>
      <c r="N427" s="75">
        <v>0</v>
      </c>
      <c r="O427" s="74">
        <v>0</v>
      </c>
      <c r="P427" s="75">
        <v>3</v>
      </c>
      <c r="Q427" s="74">
        <v>4.8387096774193603E-3</v>
      </c>
      <c r="R427" s="75">
        <v>0</v>
      </c>
      <c r="S427" s="74">
        <v>0</v>
      </c>
    </row>
    <row r="428" spans="1:19" x14ac:dyDescent="0.25">
      <c r="A428" t="s">
        <v>2602</v>
      </c>
      <c r="B428" s="75">
        <v>1138843</v>
      </c>
      <c r="C428" s="75">
        <v>503</v>
      </c>
      <c r="D428" s="75">
        <v>1</v>
      </c>
      <c r="E428" s="74">
        <v>1.9880715705765401E-3</v>
      </c>
      <c r="F428" s="75">
        <v>0</v>
      </c>
      <c r="G428" s="74">
        <v>0</v>
      </c>
      <c r="H428" s="75">
        <v>0</v>
      </c>
      <c r="I428" s="74">
        <v>0</v>
      </c>
      <c r="J428" s="75">
        <v>0</v>
      </c>
      <c r="K428" s="74">
        <v>0</v>
      </c>
      <c r="L428" s="75">
        <v>0</v>
      </c>
      <c r="M428" s="74">
        <v>0</v>
      </c>
      <c r="N428" s="75">
        <v>0</v>
      </c>
      <c r="O428" s="74">
        <v>0</v>
      </c>
      <c r="P428" s="75">
        <v>1</v>
      </c>
      <c r="Q428" s="74">
        <v>1.9880715705765401E-3</v>
      </c>
      <c r="R428" s="75">
        <v>0</v>
      </c>
      <c r="S428" s="74">
        <v>0</v>
      </c>
    </row>
    <row r="429" spans="1:19" x14ac:dyDescent="0.25">
      <c r="A429" t="s">
        <v>3203</v>
      </c>
      <c r="B429" s="75">
        <v>3546843</v>
      </c>
      <c r="C429" s="75">
        <v>585</v>
      </c>
      <c r="D429" s="75">
        <v>1</v>
      </c>
      <c r="E429" s="74">
        <v>1.7094017094017101E-3</v>
      </c>
      <c r="F429" s="75">
        <v>0</v>
      </c>
      <c r="G429" s="74">
        <v>0</v>
      </c>
      <c r="H429" s="75">
        <v>0</v>
      </c>
      <c r="I429" s="74">
        <v>0</v>
      </c>
      <c r="J429" s="75">
        <v>0</v>
      </c>
      <c r="K429" s="74">
        <v>0</v>
      </c>
      <c r="L429" s="75">
        <v>0</v>
      </c>
      <c r="M429" s="74">
        <v>0</v>
      </c>
      <c r="N429" s="75">
        <v>0</v>
      </c>
      <c r="O429" s="74">
        <v>0</v>
      </c>
      <c r="P429" s="75">
        <v>1</v>
      </c>
      <c r="Q429" s="74">
        <v>1.7094017094017101E-3</v>
      </c>
      <c r="R429" s="75">
        <v>0</v>
      </c>
      <c r="S429" s="74">
        <v>0</v>
      </c>
    </row>
    <row r="430" spans="1:19" x14ac:dyDescent="0.25">
      <c r="A430" t="s">
        <v>3204</v>
      </c>
      <c r="B430" s="75">
        <v>474671</v>
      </c>
      <c r="C430" s="75">
        <v>1002</v>
      </c>
      <c r="D430" s="75">
        <v>2</v>
      </c>
      <c r="E430" s="74">
        <v>1.9960079840319399E-3</v>
      </c>
      <c r="F430" s="75">
        <v>0</v>
      </c>
      <c r="G430" s="74">
        <v>0</v>
      </c>
      <c r="H430" s="75">
        <v>0</v>
      </c>
      <c r="I430" s="74">
        <v>0</v>
      </c>
      <c r="J430" s="75">
        <v>0</v>
      </c>
      <c r="K430" s="74">
        <v>0</v>
      </c>
      <c r="L430" s="75">
        <v>0</v>
      </c>
      <c r="M430" s="74">
        <v>0</v>
      </c>
      <c r="N430" s="75">
        <v>0</v>
      </c>
      <c r="O430" s="74">
        <v>0</v>
      </c>
      <c r="P430" s="75">
        <v>2</v>
      </c>
      <c r="Q430" s="74">
        <v>1.9960079840319399E-3</v>
      </c>
      <c r="R430" s="75">
        <v>0</v>
      </c>
      <c r="S430" s="74">
        <v>0</v>
      </c>
    </row>
    <row r="431" spans="1:19" x14ac:dyDescent="0.25">
      <c r="A431" t="s">
        <v>3205</v>
      </c>
      <c r="B431" s="75">
        <v>4281076</v>
      </c>
      <c r="C431" s="75">
        <v>550</v>
      </c>
      <c r="D431" s="75">
        <v>1</v>
      </c>
      <c r="E431" s="74">
        <v>1.8181818181818199E-3</v>
      </c>
      <c r="F431" s="75">
        <v>0</v>
      </c>
      <c r="G431" s="74">
        <v>0</v>
      </c>
      <c r="H431" s="75">
        <v>0</v>
      </c>
      <c r="I431" s="74">
        <v>0</v>
      </c>
      <c r="J431" s="75">
        <v>0</v>
      </c>
      <c r="K431" s="74">
        <v>0</v>
      </c>
      <c r="L431" s="75">
        <v>0</v>
      </c>
      <c r="M431" s="74">
        <v>0</v>
      </c>
      <c r="N431" s="75">
        <v>0</v>
      </c>
      <c r="O431" s="74">
        <v>0</v>
      </c>
      <c r="P431" s="75">
        <v>1</v>
      </c>
      <c r="Q431" s="74">
        <v>1.8181818181818199E-3</v>
      </c>
      <c r="R431" s="75">
        <v>0</v>
      </c>
      <c r="S431" s="74">
        <v>0</v>
      </c>
    </row>
    <row r="432" spans="1:19" x14ac:dyDescent="0.25">
      <c r="A432" t="s">
        <v>2563</v>
      </c>
      <c r="B432" s="75">
        <v>3526495</v>
      </c>
      <c r="C432" s="75">
        <v>386</v>
      </c>
      <c r="D432" s="75">
        <v>6</v>
      </c>
      <c r="E432" s="74">
        <v>1.55440414507772E-2</v>
      </c>
      <c r="F432" s="75">
        <v>0</v>
      </c>
      <c r="G432" s="74">
        <v>0</v>
      </c>
      <c r="H432" s="75">
        <v>2</v>
      </c>
      <c r="I432" s="74">
        <v>5.1813471502590702E-3</v>
      </c>
      <c r="J432" s="75">
        <v>0</v>
      </c>
      <c r="K432" s="74">
        <v>0</v>
      </c>
      <c r="L432" s="75">
        <v>1</v>
      </c>
      <c r="M432" s="74">
        <v>2.5906735751295299E-3</v>
      </c>
      <c r="N432" s="75">
        <v>1</v>
      </c>
      <c r="O432" s="74">
        <v>2.5906735751295299E-3</v>
      </c>
      <c r="P432" s="75">
        <v>2</v>
      </c>
      <c r="Q432" s="74">
        <v>5.1813471502590702E-3</v>
      </c>
      <c r="R432" s="75">
        <v>0</v>
      </c>
      <c r="S432" s="74">
        <v>0</v>
      </c>
    </row>
    <row r="433" spans="1:19" x14ac:dyDescent="0.25">
      <c r="A433" t="s">
        <v>2603</v>
      </c>
      <c r="B433" s="75">
        <v>1509517</v>
      </c>
      <c r="C433" s="75">
        <v>489</v>
      </c>
      <c r="D433" s="75">
        <v>2</v>
      </c>
      <c r="E433" s="74">
        <v>4.0899795501022499E-3</v>
      </c>
      <c r="F433" s="75">
        <v>0</v>
      </c>
      <c r="G433" s="74">
        <v>0</v>
      </c>
      <c r="H433" s="75">
        <v>0</v>
      </c>
      <c r="I433" s="74">
        <v>0</v>
      </c>
      <c r="J433" s="75">
        <v>0</v>
      </c>
      <c r="K433" s="74">
        <v>0</v>
      </c>
      <c r="L433" s="75">
        <v>0</v>
      </c>
      <c r="M433" s="74">
        <v>0</v>
      </c>
      <c r="N433" s="75">
        <v>0</v>
      </c>
      <c r="O433" s="74">
        <v>0</v>
      </c>
      <c r="P433" s="75">
        <v>2</v>
      </c>
      <c r="Q433" s="74">
        <v>4.0899795501022499E-3</v>
      </c>
      <c r="R433" s="75">
        <v>0</v>
      </c>
      <c r="S433" s="74">
        <v>0</v>
      </c>
    </row>
    <row r="434" spans="1:19" x14ac:dyDescent="0.25">
      <c r="A434" t="s">
        <v>3206</v>
      </c>
      <c r="B434" s="75">
        <v>473421</v>
      </c>
      <c r="C434" s="75">
        <v>915</v>
      </c>
      <c r="D434" s="75">
        <v>2</v>
      </c>
      <c r="E434" s="74">
        <v>2.1857923497267799E-3</v>
      </c>
      <c r="F434" s="75">
        <v>0</v>
      </c>
      <c r="G434" s="74">
        <v>0</v>
      </c>
      <c r="H434" s="75">
        <v>0</v>
      </c>
      <c r="I434" s="74">
        <v>0</v>
      </c>
      <c r="J434" s="75">
        <v>0</v>
      </c>
      <c r="K434" s="74">
        <v>0</v>
      </c>
      <c r="L434" s="75">
        <v>0</v>
      </c>
      <c r="M434" s="74">
        <v>0</v>
      </c>
      <c r="N434" s="75">
        <v>0</v>
      </c>
      <c r="O434" s="74">
        <v>0</v>
      </c>
      <c r="P434" s="75">
        <v>2</v>
      </c>
      <c r="Q434" s="74">
        <v>2.1857923497267799E-3</v>
      </c>
      <c r="R434" s="75">
        <v>0</v>
      </c>
      <c r="S434" s="74">
        <v>0</v>
      </c>
    </row>
    <row r="435" spans="1:19" x14ac:dyDescent="0.25">
      <c r="A435" t="s">
        <v>2604</v>
      </c>
      <c r="B435" s="75">
        <v>1117082</v>
      </c>
      <c r="C435" s="75">
        <v>516</v>
      </c>
      <c r="D435" s="75">
        <v>1</v>
      </c>
      <c r="E435" s="74">
        <v>1.9379844961240299E-3</v>
      </c>
      <c r="F435" s="75">
        <v>0</v>
      </c>
      <c r="G435" s="74">
        <v>0</v>
      </c>
      <c r="H435" s="75">
        <v>0</v>
      </c>
      <c r="I435" s="74">
        <v>0</v>
      </c>
      <c r="J435" s="75">
        <v>0</v>
      </c>
      <c r="K435" s="74">
        <v>0</v>
      </c>
      <c r="L435" s="75">
        <v>0</v>
      </c>
      <c r="M435" s="74">
        <v>0</v>
      </c>
      <c r="N435" s="75">
        <v>1</v>
      </c>
      <c r="O435" s="74">
        <v>1.9379844961240299E-3</v>
      </c>
      <c r="P435" s="75">
        <v>0</v>
      </c>
      <c r="Q435" s="74">
        <v>0</v>
      </c>
      <c r="R435" s="75">
        <v>0</v>
      </c>
      <c r="S435" s="74">
        <v>0</v>
      </c>
    </row>
    <row r="436" spans="1:19" x14ac:dyDescent="0.25">
      <c r="A436" t="s">
        <v>2605</v>
      </c>
      <c r="B436" s="75">
        <v>506184</v>
      </c>
      <c r="C436" s="75">
        <v>524</v>
      </c>
      <c r="D436" s="75">
        <v>1</v>
      </c>
      <c r="E436" s="74">
        <v>1.90839694656489E-3</v>
      </c>
      <c r="F436" s="75">
        <v>0</v>
      </c>
      <c r="G436" s="74">
        <v>0</v>
      </c>
      <c r="H436" s="75">
        <v>0</v>
      </c>
      <c r="I436" s="74">
        <v>0</v>
      </c>
      <c r="J436" s="75">
        <v>0</v>
      </c>
      <c r="K436" s="74">
        <v>0</v>
      </c>
      <c r="L436" s="75">
        <v>0</v>
      </c>
      <c r="M436" s="74">
        <v>0</v>
      </c>
      <c r="N436" s="75">
        <v>0</v>
      </c>
      <c r="O436" s="74">
        <v>0</v>
      </c>
      <c r="P436" s="75">
        <v>1</v>
      </c>
      <c r="Q436" s="74">
        <v>1.90839694656489E-3</v>
      </c>
      <c r="R436" s="75">
        <v>0</v>
      </c>
      <c r="S436" s="74">
        <v>0</v>
      </c>
    </row>
    <row r="437" spans="1:19" x14ac:dyDescent="0.25">
      <c r="A437" t="s">
        <v>2607</v>
      </c>
      <c r="B437" s="75">
        <v>3397268</v>
      </c>
      <c r="C437" s="75">
        <v>510</v>
      </c>
      <c r="D437" s="75">
        <v>3</v>
      </c>
      <c r="E437" s="74">
        <v>5.8823529411764696E-3</v>
      </c>
      <c r="F437" s="75">
        <v>0</v>
      </c>
      <c r="G437" s="74">
        <v>0</v>
      </c>
      <c r="H437" s="75">
        <v>0</v>
      </c>
      <c r="I437" s="74">
        <v>0</v>
      </c>
      <c r="J437" s="75">
        <v>0</v>
      </c>
      <c r="K437" s="74">
        <v>0</v>
      </c>
      <c r="L437" s="75">
        <v>1</v>
      </c>
      <c r="M437" s="74">
        <v>1.9607843137254902E-3</v>
      </c>
      <c r="N437" s="75">
        <v>0</v>
      </c>
      <c r="O437" s="74">
        <v>0</v>
      </c>
      <c r="P437" s="75">
        <v>2</v>
      </c>
      <c r="Q437" s="74">
        <v>3.9215686274509803E-3</v>
      </c>
      <c r="R437" s="75">
        <v>0</v>
      </c>
      <c r="S437" s="74">
        <v>0</v>
      </c>
    </row>
    <row r="438" spans="1:19" x14ac:dyDescent="0.25">
      <c r="A438" t="s">
        <v>3207</v>
      </c>
      <c r="B438" s="75">
        <v>3814682</v>
      </c>
      <c r="C438" s="75">
        <v>726</v>
      </c>
      <c r="D438" s="75">
        <v>2</v>
      </c>
      <c r="E438" s="74">
        <v>2.7548209366391198E-3</v>
      </c>
      <c r="F438" s="75">
        <v>0</v>
      </c>
      <c r="G438" s="74">
        <v>0</v>
      </c>
      <c r="H438" s="75">
        <v>0</v>
      </c>
      <c r="I438" s="74">
        <v>0</v>
      </c>
      <c r="J438" s="75">
        <v>0</v>
      </c>
      <c r="K438" s="74">
        <v>0</v>
      </c>
      <c r="L438" s="75">
        <v>0</v>
      </c>
      <c r="M438" s="74">
        <v>0</v>
      </c>
      <c r="N438" s="75">
        <v>0</v>
      </c>
      <c r="O438" s="74">
        <v>0</v>
      </c>
      <c r="P438" s="75">
        <v>2</v>
      </c>
      <c r="Q438" s="74">
        <v>2.7548209366391198E-3</v>
      </c>
      <c r="R438" s="75">
        <v>0</v>
      </c>
      <c r="S438" s="74">
        <v>0</v>
      </c>
    </row>
    <row r="439" spans="1:19" x14ac:dyDescent="0.25">
      <c r="A439" t="s">
        <v>3208</v>
      </c>
      <c r="B439" s="75">
        <v>1288090</v>
      </c>
      <c r="C439" s="75">
        <v>439</v>
      </c>
      <c r="D439" s="75">
        <v>1</v>
      </c>
      <c r="E439" s="74">
        <v>2.2779043280182201E-3</v>
      </c>
      <c r="F439" s="75">
        <v>0</v>
      </c>
      <c r="G439" s="74">
        <v>0</v>
      </c>
      <c r="H439" s="75">
        <v>0</v>
      </c>
      <c r="I439" s="74">
        <v>0</v>
      </c>
      <c r="J439" s="75">
        <v>0</v>
      </c>
      <c r="K439" s="74">
        <v>0</v>
      </c>
      <c r="L439" s="75">
        <v>0</v>
      </c>
      <c r="M439" s="74">
        <v>0</v>
      </c>
      <c r="N439" s="75">
        <v>0</v>
      </c>
      <c r="O439" s="74">
        <v>0</v>
      </c>
      <c r="P439" s="75">
        <v>1</v>
      </c>
      <c r="Q439" s="74">
        <v>2.2779043280182201E-3</v>
      </c>
      <c r="R439" s="75">
        <v>0</v>
      </c>
      <c r="S439" s="74">
        <v>0</v>
      </c>
    </row>
    <row r="440" spans="1:19" x14ac:dyDescent="0.25">
      <c r="A440" t="s">
        <v>3209</v>
      </c>
      <c r="B440" s="75">
        <v>784820</v>
      </c>
      <c r="C440" s="75">
        <v>1152</v>
      </c>
      <c r="D440" s="75">
        <v>1</v>
      </c>
      <c r="E440" s="74">
        <v>8.6805555555555605E-4</v>
      </c>
      <c r="F440" s="75">
        <v>0</v>
      </c>
      <c r="G440" s="74">
        <v>0</v>
      </c>
      <c r="H440" s="75">
        <v>0</v>
      </c>
      <c r="I440" s="74">
        <v>0</v>
      </c>
      <c r="J440" s="75">
        <v>0</v>
      </c>
      <c r="K440" s="74">
        <v>0</v>
      </c>
      <c r="L440" s="75">
        <v>0</v>
      </c>
      <c r="M440" s="74">
        <v>0</v>
      </c>
      <c r="N440" s="75">
        <v>0</v>
      </c>
      <c r="O440" s="74">
        <v>0</v>
      </c>
      <c r="P440" s="75">
        <v>1</v>
      </c>
      <c r="Q440" s="74">
        <v>8.6805555555555605E-4</v>
      </c>
      <c r="R440" s="75">
        <v>0</v>
      </c>
      <c r="S440" s="74">
        <v>0</v>
      </c>
    </row>
    <row r="441" spans="1:19" x14ac:dyDescent="0.25">
      <c r="A441" t="s">
        <v>3210</v>
      </c>
      <c r="B441" s="75">
        <v>1192583</v>
      </c>
      <c r="C441" s="75">
        <v>525</v>
      </c>
      <c r="D441" s="75">
        <v>2</v>
      </c>
      <c r="E441" s="74">
        <v>3.80952380952381E-3</v>
      </c>
      <c r="F441" s="75">
        <v>0</v>
      </c>
      <c r="G441" s="74">
        <v>0</v>
      </c>
      <c r="H441" s="75">
        <v>0</v>
      </c>
      <c r="I441" s="74">
        <v>0</v>
      </c>
      <c r="J441" s="75">
        <v>0</v>
      </c>
      <c r="K441" s="74">
        <v>0</v>
      </c>
      <c r="L441" s="75">
        <v>0</v>
      </c>
      <c r="M441" s="74">
        <v>0</v>
      </c>
      <c r="N441" s="75">
        <v>0</v>
      </c>
      <c r="O441" s="74">
        <v>0</v>
      </c>
      <c r="P441" s="75">
        <v>2</v>
      </c>
      <c r="Q441" s="74">
        <v>3.80952380952381E-3</v>
      </c>
      <c r="R441" s="75">
        <v>0</v>
      </c>
      <c r="S441" s="74">
        <v>0</v>
      </c>
    </row>
    <row r="442" spans="1:19" x14ac:dyDescent="0.25">
      <c r="A442" t="s">
        <v>3211</v>
      </c>
      <c r="B442" s="75">
        <v>1291127</v>
      </c>
      <c r="C442" s="75">
        <v>482</v>
      </c>
      <c r="D442" s="75">
        <v>1</v>
      </c>
      <c r="E442" s="74">
        <v>2.0746887966805001E-3</v>
      </c>
      <c r="F442" s="75">
        <v>0</v>
      </c>
      <c r="G442" s="74">
        <v>0</v>
      </c>
      <c r="H442" s="75">
        <v>0</v>
      </c>
      <c r="I442" s="74">
        <v>0</v>
      </c>
      <c r="J442" s="75">
        <v>0</v>
      </c>
      <c r="K442" s="74">
        <v>0</v>
      </c>
      <c r="L442" s="75">
        <v>0</v>
      </c>
      <c r="M442" s="74">
        <v>0</v>
      </c>
      <c r="N442" s="75">
        <v>0</v>
      </c>
      <c r="O442" s="74">
        <v>0</v>
      </c>
      <c r="P442" s="75">
        <v>1</v>
      </c>
      <c r="Q442" s="74">
        <v>2.0746887966805001E-3</v>
      </c>
      <c r="R442" s="75">
        <v>0</v>
      </c>
      <c r="S442" s="74">
        <v>0</v>
      </c>
    </row>
    <row r="443" spans="1:19" x14ac:dyDescent="0.25">
      <c r="A443" t="s">
        <v>3212</v>
      </c>
      <c r="B443" s="75">
        <v>569368</v>
      </c>
      <c r="C443" s="75">
        <v>587</v>
      </c>
      <c r="D443" s="75">
        <v>1</v>
      </c>
      <c r="E443" s="74">
        <v>1.7035775127768301E-3</v>
      </c>
      <c r="F443" s="75">
        <v>0</v>
      </c>
      <c r="G443" s="74">
        <v>0</v>
      </c>
      <c r="H443" s="75">
        <v>0</v>
      </c>
      <c r="I443" s="74">
        <v>0</v>
      </c>
      <c r="J443" s="75">
        <v>0</v>
      </c>
      <c r="K443" s="74">
        <v>0</v>
      </c>
      <c r="L443" s="75">
        <v>0</v>
      </c>
      <c r="M443" s="74">
        <v>0</v>
      </c>
      <c r="N443" s="75">
        <v>0</v>
      </c>
      <c r="O443" s="74">
        <v>0</v>
      </c>
      <c r="P443" s="75">
        <v>1</v>
      </c>
      <c r="Q443" s="74">
        <v>1.7035775127768301E-3</v>
      </c>
      <c r="R443" s="75">
        <v>0</v>
      </c>
      <c r="S443" s="74">
        <v>0</v>
      </c>
    </row>
    <row r="444" spans="1:19" x14ac:dyDescent="0.25">
      <c r="A444" t="s">
        <v>3213</v>
      </c>
      <c r="B444" s="75">
        <v>2461076</v>
      </c>
      <c r="C444" s="75">
        <v>850</v>
      </c>
      <c r="D444" s="75">
        <v>2</v>
      </c>
      <c r="E444" s="74">
        <v>2.3529411764705902E-3</v>
      </c>
      <c r="F444" s="75">
        <v>0</v>
      </c>
      <c r="G444" s="74">
        <v>0</v>
      </c>
      <c r="H444" s="75">
        <v>0</v>
      </c>
      <c r="I444" s="74">
        <v>0</v>
      </c>
      <c r="J444" s="75">
        <v>0</v>
      </c>
      <c r="K444" s="74">
        <v>0</v>
      </c>
      <c r="L444" s="75">
        <v>0</v>
      </c>
      <c r="M444" s="74">
        <v>0</v>
      </c>
      <c r="N444" s="75">
        <v>0</v>
      </c>
      <c r="O444" s="74">
        <v>0</v>
      </c>
      <c r="P444" s="75">
        <v>2</v>
      </c>
      <c r="Q444" s="74">
        <v>2.3529411764705902E-3</v>
      </c>
      <c r="R444" s="75">
        <v>0</v>
      </c>
      <c r="S444" s="74">
        <v>0</v>
      </c>
    </row>
    <row r="445" spans="1:19" x14ac:dyDescent="0.25">
      <c r="A445" t="s">
        <v>3214</v>
      </c>
      <c r="B445" s="75">
        <v>2426339</v>
      </c>
      <c r="C445" s="75">
        <v>849</v>
      </c>
      <c r="D445" s="75">
        <v>2</v>
      </c>
      <c r="E445" s="74">
        <v>2.3557126030624301E-3</v>
      </c>
      <c r="F445" s="75">
        <v>0</v>
      </c>
      <c r="G445" s="74">
        <v>0</v>
      </c>
      <c r="H445" s="75">
        <v>0</v>
      </c>
      <c r="I445" s="74">
        <v>0</v>
      </c>
      <c r="J445" s="75">
        <v>0</v>
      </c>
      <c r="K445" s="74">
        <v>0</v>
      </c>
      <c r="L445" s="75">
        <v>0</v>
      </c>
      <c r="M445" s="74">
        <v>0</v>
      </c>
      <c r="N445" s="75">
        <v>0</v>
      </c>
      <c r="O445" s="74">
        <v>0</v>
      </c>
      <c r="P445" s="75">
        <v>2</v>
      </c>
      <c r="Q445" s="74">
        <v>2.3557126030624301E-3</v>
      </c>
      <c r="R445" s="75">
        <v>0</v>
      </c>
      <c r="S445" s="74">
        <v>0</v>
      </c>
    </row>
    <row r="446" spans="1:19" x14ac:dyDescent="0.25">
      <c r="A446" t="s">
        <v>2608</v>
      </c>
      <c r="B446" s="75">
        <v>2780847</v>
      </c>
      <c r="C446" s="75">
        <v>563</v>
      </c>
      <c r="D446" s="75">
        <v>1</v>
      </c>
      <c r="E446" s="74">
        <v>1.7761989342806399E-3</v>
      </c>
      <c r="F446" s="75">
        <v>0</v>
      </c>
      <c r="G446" s="74">
        <v>0</v>
      </c>
      <c r="H446" s="75">
        <v>0</v>
      </c>
      <c r="I446" s="74">
        <v>0</v>
      </c>
      <c r="J446" s="75">
        <v>0</v>
      </c>
      <c r="K446" s="74">
        <v>0</v>
      </c>
      <c r="L446" s="75">
        <v>0</v>
      </c>
      <c r="M446" s="74">
        <v>0</v>
      </c>
      <c r="N446" s="75">
        <v>0</v>
      </c>
      <c r="O446" s="74">
        <v>0</v>
      </c>
      <c r="P446" s="75">
        <v>1</v>
      </c>
      <c r="Q446" s="74">
        <v>1.7761989342806399E-3</v>
      </c>
      <c r="R446" s="75">
        <v>0</v>
      </c>
      <c r="S446" s="74">
        <v>0</v>
      </c>
    </row>
    <row r="447" spans="1:19" x14ac:dyDescent="0.25">
      <c r="A447" t="s">
        <v>3215</v>
      </c>
      <c r="B447" s="75">
        <v>3526257</v>
      </c>
      <c r="C447" s="75">
        <v>550</v>
      </c>
      <c r="D447" s="75">
        <v>1</v>
      </c>
      <c r="E447" s="74">
        <v>1.8181818181818199E-3</v>
      </c>
      <c r="F447" s="75">
        <v>0</v>
      </c>
      <c r="G447" s="74">
        <v>0</v>
      </c>
      <c r="H447" s="75">
        <v>0</v>
      </c>
      <c r="I447" s="74">
        <v>0</v>
      </c>
      <c r="J447" s="75">
        <v>0</v>
      </c>
      <c r="K447" s="74">
        <v>0</v>
      </c>
      <c r="L447" s="75">
        <v>1</v>
      </c>
      <c r="M447" s="74">
        <v>1.8181818181818199E-3</v>
      </c>
      <c r="N447" s="75">
        <v>0</v>
      </c>
      <c r="O447" s="74">
        <v>0</v>
      </c>
      <c r="P447" s="75">
        <v>0</v>
      </c>
      <c r="Q447" s="74">
        <v>0</v>
      </c>
      <c r="R447" s="75">
        <v>0</v>
      </c>
      <c r="S447" s="74">
        <v>0</v>
      </c>
    </row>
    <row r="448" spans="1:19" x14ac:dyDescent="0.25">
      <c r="A448" t="s">
        <v>3216</v>
      </c>
      <c r="B448" s="75">
        <v>2593918</v>
      </c>
      <c r="C448" s="75">
        <v>824</v>
      </c>
      <c r="D448" s="75">
        <v>3</v>
      </c>
      <c r="E448" s="74">
        <v>3.6407766990291298E-3</v>
      </c>
      <c r="F448" s="75">
        <v>0</v>
      </c>
      <c r="G448" s="74">
        <v>0</v>
      </c>
      <c r="H448" s="75">
        <v>0</v>
      </c>
      <c r="I448" s="74">
        <v>0</v>
      </c>
      <c r="J448" s="75">
        <v>0</v>
      </c>
      <c r="K448" s="74">
        <v>0</v>
      </c>
      <c r="L448" s="75">
        <v>0</v>
      </c>
      <c r="M448" s="74">
        <v>0</v>
      </c>
      <c r="N448" s="75">
        <v>0</v>
      </c>
      <c r="O448" s="74">
        <v>0</v>
      </c>
      <c r="P448" s="75">
        <v>3</v>
      </c>
      <c r="Q448" s="74">
        <v>3.6407766990291298E-3</v>
      </c>
      <c r="R448" s="75">
        <v>0</v>
      </c>
      <c r="S448" s="74">
        <v>0</v>
      </c>
    </row>
    <row r="449" spans="1:19" x14ac:dyDescent="0.25">
      <c r="A449" t="s">
        <v>2552</v>
      </c>
      <c r="B449" s="75">
        <v>3525900</v>
      </c>
      <c r="C449" s="75">
        <v>802</v>
      </c>
      <c r="D449" s="75">
        <v>7</v>
      </c>
      <c r="E449" s="74">
        <v>8.7281795511221904E-3</v>
      </c>
      <c r="F449" s="75">
        <v>0</v>
      </c>
      <c r="G449" s="74">
        <v>0</v>
      </c>
      <c r="H449" s="75">
        <v>4</v>
      </c>
      <c r="I449" s="74">
        <v>4.9875311720698296E-3</v>
      </c>
      <c r="J449" s="75">
        <v>0</v>
      </c>
      <c r="K449" s="74">
        <v>0</v>
      </c>
      <c r="L449" s="75">
        <v>2</v>
      </c>
      <c r="M449" s="74">
        <v>2.4937655860349101E-3</v>
      </c>
      <c r="N449" s="75">
        <v>0</v>
      </c>
      <c r="O449" s="74">
        <v>0</v>
      </c>
      <c r="P449" s="75">
        <v>1</v>
      </c>
      <c r="Q449" s="74">
        <v>1.24688279301746E-3</v>
      </c>
      <c r="R449" s="75">
        <v>0</v>
      </c>
      <c r="S449" s="74">
        <v>0</v>
      </c>
    </row>
    <row r="450" spans="1:19" x14ac:dyDescent="0.25">
      <c r="A450" t="s">
        <v>3217</v>
      </c>
      <c r="B450" s="75">
        <v>2726759</v>
      </c>
      <c r="C450" s="75">
        <v>479</v>
      </c>
      <c r="D450" s="75">
        <v>2</v>
      </c>
      <c r="E450" s="74">
        <v>4.1753653444676396E-3</v>
      </c>
      <c r="F450" s="75">
        <v>0</v>
      </c>
      <c r="G450" s="74">
        <v>0</v>
      </c>
      <c r="H450" s="75">
        <v>0</v>
      </c>
      <c r="I450" s="74">
        <v>0</v>
      </c>
      <c r="J450" s="75">
        <v>0</v>
      </c>
      <c r="K450" s="74">
        <v>0</v>
      </c>
      <c r="L450" s="75">
        <v>0</v>
      </c>
      <c r="M450" s="74">
        <v>0</v>
      </c>
      <c r="N450" s="75">
        <v>0</v>
      </c>
      <c r="O450" s="74">
        <v>0</v>
      </c>
      <c r="P450" s="75">
        <v>2</v>
      </c>
      <c r="Q450" s="74">
        <v>4.1753653444676396E-3</v>
      </c>
      <c r="R450" s="75">
        <v>0</v>
      </c>
      <c r="S450" s="74">
        <v>0</v>
      </c>
    </row>
    <row r="451" spans="1:19" x14ac:dyDescent="0.25">
      <c r="A451" t="s">
        <v>2587</v>
      </c>
      <c r="B451" s="75">
        <v>3800839</v>
      </c>
      <c r="C451" s="75">
        <v>565</v>
      </c>
      <c r="D451" s="75">
        <v>1</v>
      </c>
      <c r="E451" s="74">
        <v>1.76991150442478E-3</v>
      </c>
      <c r="F451" s="75">
        <v>0</v>
      </c>
      <c r="G451" s="74">
        <v>0</v>
      </c>
      <c r="H451" s="75">
        <v>0</v>
      </c>
      <c r="I451" s="74">
        <v>0</v>
      </c>
      <c r="J451" s="75">
        <v>0</v>
      </c>
      <c r="K451" s="74">
        <v>0</v>
      </c>
      <c r="L451" s="75">
        <v>0</v>
      </c>
      <c r="M451" s="74">
        <v>0</v>
      </c>
      <c r="N451" s="75">
        <v>0</v>
      </c>
      <c r="O451" s="74">
        <v>0</v>
      </c>
      <c r="P451" s="75">
        <v>0</v>
      </c>
      <c r="Q451" s="74">
        <v>0</v>
      </c>
      <c r="R451" s="75">
        <v>1</v>
      </c>
      <c r="S451" s="74">
        <v>1.76991150442478E-3</v>
      </c>
    </row>
    <row r="452" spans="1:19" x14ac:dyDescent="0.25">
      <c r="A452" t="s">
        <v>3218</v>
      </c>
      <c r="B452" s="75">
        <v>4280960</v>
      </c>
      <c r="C452" s="75">
        <v>588</v>
      </c>
      <c r="D452" s="75">
        <v>2</v>
      </c>
      <c r="E452" s="74">
        <v>3.40136054421769E-3</v>
      </c>
      <c r="F452" s="75">
        <v>0</v>
      </c>
      <c r="G452" s="74">
        <v>0</v>
      </c>
      <c r="H452" s="75">
        <v>0</v>
      </c>
      <c r="I452" s="74">
        <v>0</v>
      </c>
      <c r="J452" s="75">
        <v>0</v>
      </c>
      <c r="K452" s="74">
        <v>0</v>
      </c>
      <c r="L452" s="75">
        <v>0</v>
      </c>
      <c r="M452" s="74">
        <v>0</v>
      </c>
      <c r="N452" s="75">
        <v>0</v>
      </c>
      <c r="O452" s="74">
        <v>0</v>
      </c>
      <c r="P452" s="75">
        <v>2</v>
      </c>
      <c r="Q452" s="74">
        <v>3.40136054421769E-3</v>
      </c>
      <c r="R452" s="75">
        <v>0</v>
      </c>
      <c r="S452" s="74">
        <v>0</v>
      </c>
    </row>
    <row r="453" spans="1:19" x14ac:dyDescent="0.25">
      <c r="A453" t="s">
        <v>2612</v>
      </c>
      <c r="B453" s="75">
        <v>3810343</v>
      </c>
      <c r="C453" s="75">
        <v>734</v>
      </c>
      <c r="D453" s="75">
        <v>2</v>
      </c>
      <c r="E453" s="74">
        <v>2.7247956403269801E-3</v>
      </c>
      <c r="F453" s="75">
        <v>0</v>
      </c>
      <c r="G453" s="74">
        <v>0</v>
      </c>
      <c r="H453" s="75">
        <v>0</v>
      </c>
      <c r="I453" s="74">
        <v>0</v>
      </c>
      <c r="J453" s="75">
        <v>0</v>
      </c>
      <c r="K453" s="74">
        <v>0</v>
      </c>
      <c r="L453" s="75">
        <v>0</v>
      </c>
      <c r="M453" s="74">
        <v>0</v>
      </c>
      <c r="N453" s="75">
        <v>0</v>
      </c>
      <c r="O453" s="74">
        <v>0</v>
      </c>
      <c r="P453" s="75">
        <v>2</v>
      </c>
      <c r="Q453" s="74">
        <v>2.7247956403269801E-3</v>
      </c>
      <c r="R453" s="75">
        <v>0</v>
      </c>
      <c r="S453" s="74">
        <v>0</v>
      </c>
    </row>
    <row r="454" spans="1:19" x14ac:dyDescent="0.25">
      <c r="A454" t="s">
        <v>3219</v>
      </c>
      <c r="B454" s="75">
        <v>471368</v>
      </c>
      <c r="C454" s="75">
        <v>490</v>
      </c>
      <c r="D454" s="75">
        <v>1</v>
      </c>
      <c r="E454" s="74">
        <v>2.0408163265306098E-3</v>
      </c>
      <c r="F454" s="75">
        <v>0</v>
      </c>
      <c r="G454" s="74">
        <v>0</v>
      </c>
      <c r="H454" s="75">
        <v>0</v>
      </c>
      <c r="I454" s="74">
        <v>0</v>
      </c>
      <c r="J454" s="75">
        <v>0</v>
      </c>
      <c r="K454" s="74">
        <v>0</v>
      </c>
      <c r="L454" s="75">
        <v>0</v>
      </c>
      <c r="M454" s="74">
        <v>0</v>
      </c>
      <c r="N454" s="75">
        <v>0</v>
      </c>
      <c r="O454" s="74">
        <v>0</v>
      </c>
      <c r="P454" s="75">
        <v>1</v>
      </c>
      <c r="Q454" s="74">
        <v>2.0408163265306098E-3</v>
      </c>
      <c r="R454" s="75">
        <v>0</v>
      </c>
      <c r="S454" s="74">
        <v>0</v>
      </c>
    </row>
    <row r="455" spans="1:19" x14ac:dyDescent="0.25">
      <c r="A455" t="s">
        <v>3220</v>
      </c>
      <c r="B455" s="75">
        <v>779770</v>
      </c>
      <c r="C455" s="75">
        <v>406</v>
      </c>
      <c r="D455" s="75">
        <v>1</v>
      </c>
      <c r="E455" s="74">
        <v>2.46305418719212E-3</v>
      </c>
      <c r="F455" s="75">
        <v>0</v>
      </c>
      <c r="G455" s="74">
        <v>0</v>
      </c>
      <c r="H455" s="75">
        <v>0</v>
      </c>
      <c r="I455" s="74">
        <v>0</v>
      </c>
      <c r="J455" s="75">
        <v>0</v>
      </c>
      <c r="K455" s="74">
        <v>0</v>
      </c>
      <c r="L455" s="75">
        <v>0</v>
      </c>
      <c r="M455" s="74">
        <v>0</v>
      </c>
      <c r="N455" s="75">
        <v>0</v>
      </c>
      <c r="O455" s="74">
        <v>0</v>
      </c>
      <c r="P455" s="75">
        <v>0</v>
      </c>
      <c r="Q455" s="74">
        <v>0</v>
      </c>
      <c r="R455" s="75">
        <v>1</v>
      </c>
      <c r="S455" s="74">
        <v>2.46305418719212E-3</v>
      </c>
    </row>
    <row r="456" spans="1:19" x14ac:dyDescent="0.25">
      <c r="A456" t="s">
        <v>3221</v>
      </c>
      <c r="B456" s="75">
        <v>2831323</v>
      </c>
      <c r="C456" s="75">
        <v>669</v>
      </c>
      <c r="D456" s="75">
        <v>3</v>
      </c>
      <c r="E456" s="74">
        <v>4.4843049327354303E-3</v>
      </c>
      <c r="F456" s="75">
        <v>0</v>
      </c>
      <c r="G456" s="74">
        <v>0</v>
      </c>
      <c r="H456" s="75">
        <v>0</v>
      </c>
      <c r="I456" s="74">
        <v>0</v>
      </c>
      <c r="J456" s="75">
        <v>0</v>
      </c>
      <c r="K456" s="74">
        <v>0</v>
      </c>
      <c r="L456" s="75">
        <v>0</v>
      </c>
      <c r="M456" s="74">
        <v>0</v>
      </c>
      <c r="N456" s="75">
        <v>0</v>
      </c>
      <c r="O456" s="74">
        <v>0</v>
      </c>
      <c r="P456" s="75">
        <v>2</v>
      </c>
      <c r="Q456" s="74">
        <v>2.98953662182362E-3</v>
      </c>
      <c r="R456" s="75">
        <v>1</v>
      </c>
      <c r="S456" s="74">
        <v>1.49476831091181E-3</v>
      </c>
    </row>
    <row r="457" spans="1:19" x14ac:dyDescent="0.25">
      <c r="A457" t="s">
        <v>3222</v>
      </c>
      <c r="B457" s="75">
        <v>4281008</v>
      </c>
      <c r="C457" s="75">
        <v>263</v>
      </c>
      <c r="D457" s="75">
        <v>1</v>
      </c>
      <c r="E457" s="74">
        <v>3.8022813688212902E-3</v>
      </c>
      <c r="F457" s="75">
        <v>0</v>
      </c>
      <c r="G457" s="74">
        <v>0</v>
      </c>
      <c r="H457" s="75">
        <v>0</v>
      </c>
      <c r="I457" s="74">
        <v>0</v>
      </c>
      <c r="J457" s="75">
        <v>0</v>
      </c>
      <c r="K457" s="74">
        <v>0</v>
      </c>
      <c r="L457" s="75">
        <v>0</v>
      </c>
      <c r="M457" s="74">
        <v>0</v>
      </c>
      <c r="N457" s="75">
        <v>0</v>
      </c>
      <c r="O457" s="74">
        <v>0</v>
      </c>
      <c r="P457" s="75">
        <v>1</v>
      </c>
      <c r="Q457" s="74">
        <v>3.8022813688212902E-3</v>
      </c>
      <c r="R457" s="75">
        <v>0</v>
      </c>
      <c r="S457" s="74">
        <v>0</v>
      </c>
    </row>
    <row r="458" spans="1:19" x14ac:dyDescent="0.25">
      <c r="A458" t="s">
        <v>2589</v>
      </c>
      <c r="B458" s="75">
        <v>2453555</v>
      </c>
      <c r="C458" s="75">
        <v>297</v>
      </c>
      <c r="D458" s="75">
        <v>3</v>
      </c>
      <c r="E458" s="74">
        <v>1.01010101010101E-2</v>
      </c>
      <c r="F458" s="75">
        <v>0</v>
      </c>
      <c r="G458" s="74">
        <v>0</v>
      </c>
      <c r="H458" s="75">
        <v>2</v>
      </c>
      <c r="I458" s="74">
        <v>6.7340067340067302E-3</v>
      </c>
      <c r="J458" s="75">
        <v>0</v>
      </c>
      <c r="K458" s="74">
        <v>0</v>
      </c>
      <c r="L458" s="75">
        <v>0</v>
      </c>
      <c r="M458" s="74">
        <v>0</v>
      </c>
      <c r="N458" s="75">
        <v>0</v>
      </c>
      <c r="O458" s="74">
        <v>0</v>
      </c>
      <c r="P458" s="75">
        <v>1</v>
      </c>
      <c r="Q458" s="74">
        <v>3.3670033670033699E-3</v>
      </c>
      <c r="R458" s="75">
        <v>0</v>
      </c>
      <c r="S458" s="74">
        <v>0</v>
      </c>
    </row>
    <row r="459" spans="1:19" x14ac:dyDescent="0.25">
      <c r="A459" t="s">
        <v>3223</v>
      </c>
      <c r="B459" s="75">
        <v>818211</v>
      </c>
      <c r="C459" s="75">
        <v>646</v>
      </c>
      <c r="D459" s="75">
        <v>3</v>
      </c>
      <c r="E459" s="74">
        <v>4.64396284829721E-3</v>
      </c>
      <c r="F459" s="75">
        <v>0</v>
      </c>
      <c r="G459" s="74">
        <v>0</v>
      </c>
      <c r="H459" s="75">
        <v>0</v>
      </c>
      <c r="I459" s="74">
        <v>0</v>
      </c>
      <c r="J459" s="75">
        <v>0</v>
      </c>
      <c r="K459" s="74">
        <v>0</v>
      </c>
      <c r="L459" s="75">
        <v>2</v>
      </c>
      <c r="M459" s="74">
        <v>3.09597523219814E-3</v>
      </c>
      <c r="N459" s="75">
        <v>0</v>
      </c>
      <c r="O459" s="74">
        <v>0</v>
      </c>
      <c r="P459" s="75">
        <v>1</v>
      </c>
      <c r="Q459" s="74">
        <v>1.54798761609907E-3</v>
      </c>
      <c r="R459" s="75">
        <v>0</v>
      </c>
      <c r="S459" s="74">
        <v>0</v>
      </c>
    </row>
    <row r="460" spans="1:19" x14ac:dyDescent="0.25">
      <c r="A460" t="s">
        <v>3224</v>
      </c>
      <c r="B460" s="75">
        <v>433079</v>
      </c>
      <c r="C460" s="75">
        <v>760</v>
      </c>
      <c r="D460" s="75">
        <v>1</v>
      </c>
      <c r="E460" s="74">
        <v>1.3157894736842101E-3</v>
      </c>
      <c r="F460" s="75">
        <v>0</v>
      </c>
      <c r="G460" s="74">
        <v>0</v>
      </c>
      <c r="H460" s="75">
        <v>0</v>
      </c>
      <c r="I460" s="74">
        <v>0</v>
      </c>
      <c r="J460" s="75">
        <v>0</v>
      </c>
      <c r="K460" s="74">
        <v>0</v>
      </c>
      <c r="L460" s="75">
        <v>0</v>
      </c>
      <c r="M460" s="74">
        <v>0</v>
      </c>
      <c r="N460" s="75">
        <v>0</v>
      </c>
      <c r="O460" s="74">
        <v>0</v>
      </c>
      <c r="P460" s="75">
        <v>1</v>
      </c>
      <c r="Q460" s="74">
        <v>1.3157894736842101E-3</v>
      </c>
      <c r="R460" s="75">
        <v>0</v>
      </c>
      <c r="S460" s="74">
        <v>0</v>
      </c>
    </row>
    <row r="461" spans="1:19" x14ac:dyDescent="0.25">
      <c r="A461" t="s">
        <v>3225</v>
      </c>
      <c r="B461" s="75">
        <v>4210235</v>
      </c>
      <c r="C461" s="75">
        <v>908</v>
      </c>
      <c r="D461" s="75">
        <v>1</v>
      </c>
      <c r="E461" s="74">
        <v>1.1013215859030799E-3</v>
      </c>
      <c r="F461" s="75">
        <v>0</v>
      </c>
      <c r="G461" s="74">
        <v>0</v>
      </c>
      <c r="H461" s="75">
        <v>0</v>
      </c>
      <c r="I461" s="74">
        <v>0</v>
      </c>
      <c r="J461" s="75">
        <v>0</v>
      </c>
      <c r="K461" s="74">
        <v>0</v>
      </c>
      <c r="L461" s="75">
        <v>0</v>
      </c>
      <c r="M461" s="74">
        <v>0</v>
      </c>
      <c r="N461" s="75">
        <v>0</v>
      </c>
      <c r="O461" s="74">
        <v>0</v>
      </c>
      <c r="P461" s="75">
        <v>1</v>
      </c>
      <c r="Q461" s="74">
        <v>1.1013215859030799E-3</v>
      </c>
      <c r="R461" s="75">
        <v>0</v>
      </c>
      <c r="S461" s="74">
        <v>0</v>
      </c>
    </row>
    <row r="462" spans="1:19" x14ac:dyDescent="0.25">
      <c r="A462" t="s">
        <v>3226</v>
      </c>
      <c r="B462" s="75">
        <v>504745</v>
      </c>
      <c r="C462" s="75">
        <v>882</v>
      </c>
      <c r="D462" s="75">
        <v>6</v>
      </c>
      <c r="E462" s="74">
        <v>6.8027210884353704E-3</v>
      </c>
      <c r="F462" s="75">
        <v>0</v>
      </c>
      <c r="G462" s="74">
        <v>0</v>
      </c>
      <c r="H462" s="75">
        <v>0</v>
      </c>
      <c r="I462" s="74">
        <v>0</v>
      </c>
      <c r="J462" s="75">
        <v>0</v>
      </c>
      <c r="K462" s="74">
        <v>0</v>
      </c>
      <c r="L462" s="75">
        <v>1</v>
      </c>
      <c r="M462" s="74">
        <v>1.13378684807256E-3</v>
      </c>
      <c r="N462" s="75">
        <v>0</v>
      </c>
      <c r="O462" s="74">
        <v>0</v>
      </c>
      <c r="P462" s="75">
        <v>5</v>
      </c>
      <c r="Q462" s="74">
        <v>5.66893424036281E-3</v>
      </c>
      <c r="R462" s="75">
        <v>0</v>
      </c>
      <c r="S462" s="74">
        <v>0</v>
      </c>
    </row>
    <row r="463" spans="1:19" x14ac:dyDescent="0.25">
      <c r="A463" t="s">
        <v>3227</v>
      </c>
      <c r="B463" s="75">
        <v>3110213</v>
      </c>
      <c r="C463" s="75">
        <v>344</v>
      </c>
      <c r="D463" s="75">
        <v>6</v>
      </c>
      <c r="E463" s="74">
        <v>1.74418604651163E-2</v>
      </c>
      <c r="F463" s="75">
        <v>0</v>
      </c>
      <c r="G463" s="74">
        <v>0</v>
      </c>
      <c r="H463" s="75">
        <v>1</v>
      </c>
      <c r="I463" s="74">
        <v>2.9069767441860499E-3</v>
      </c>
      <c r="J463" s="75">
        <v>0</v>
      </c>
      <c r="K463" s="74">
        <v>0</v>
      </c>
      <c r="L463" s="75">
        <v>0</v>
      </c>
      <c r="M463" s="74">
        <v>0</v>
      </c>
      <c r="N463" s="75">
        <v>2</v>
      </c>
      <c r="O463" s="74">
        <v>5.8139534883720903E-3</v>
      </c>
      <c r="P463" s="75">
        <v>3</v>
      </c>
      <c r="Q463" s="74">
        <v>8.7209302325581394E-3</v>
      </c>
      <c r="R463" s="75">
        <v>0</v>
      </c>
      <c r="S463" s="74">
        <v>0</v>
      </c>
    </row>
    <row r="464" spans="1:19" x14ac:dyDescent="0.25">
      <c r="A464" t="s">
        <v>3228</v>
      </c>
      <c r="B464" s="75">
        <v>432406</v>
      </c>
      <c r="C464" s="75">
        <v>459</v>
      </c>
      <c r="D464" s="75">
        <v>2</v>
      </c>
      <c r="E464" s="74">
        <v>4.3572984749455299E-3</v>
      </c>
      <c r="F464" s="75">
        <v>0</v>
      </c>
      <c r="G464" s="74">
        <v>0</v>
      </c>
      <c r="H464" s="75">
        <v>0</v>
      </c>
      <c r="I464" s="74">
        <v>0</v>
      </c>
      <c r="J464" s="75">
        <v>0</v>
      </c>
      <c r="K464" s="74">
        <v>0</v>
      </c>
      <c r="L464" s="75">
        <v>0</v>
      </c>
      <c r="M464" s="74">
        <v>0</v>
      </c>
      <c r="N464" s="75">
        <v>0</v>
      </c>
      <c r="O464" s="74">
        <v>0</v>
      </c>
      <c r="P464" s="75">
        <v>2</v>
      </c>
      <c r="Q464" s="74">
        <v>4.3572984749455299E-3</v>
      </c>
      <c r="R464" s="75">
        <v>0</v>
      </c>
      <c r="S464" s="74">
        <v>0</v>
      </c>
    </row>
    <row r="465" spans="1:19" x14ac:dyDescent="0.25">
      <c r="A465" t="s">
        <v>3229</v>
      </c>
      <c r="B465" s="75">
        <v>2396959</v>
      </c>
      <c r="C465" s="75">
        <v>649</v>
      </c>
      <c r="D465" s="75">
        <v>11</v>
      </c>
      <c r="E465" s="74">
        <v>1.6949152542372899E-2</v>
      </c>
      <c r="F465" s="75">
        <v>0</v>
      </c>
      <c r="G465" s="74">
        <v>0</v>
      </c>
      <c r="H465" s="75">
        <v>5</v>
      </c>
      <c r="I465" s="74">
        <v>7.7041602465331297E-3</v>
      </c>
      <c r="J465" s="75">
        <v>0</v>
      </c>
      <c r="K465" s="74">
        <v>0</v>
      </c>
      <c r="L465" s="75">
        <v>1</v>
      </c>
      <c r="M465" s="74">
        <v>1.54083204930663E-3</v>
      </c>
      <c r="N465" s="75">
        <v>0</v>
      </c>
      <c r="O465" s="74">
        <v>0</v>
      </c>
      <c r="P465" s="75">
        <v>5</v>
      </c>
      <c r="Q465" s="74">
        <v>7.7041602465331297E-3</v>
      </c>
      <c r="R465" s="75">
        <v>0</v>
      </c>
      <c r="S465" s="74">
        <v>0</v>
      </c>
    </row>
    <row r="466" spans="1:19" x14ac:dyDescent="0.25">
      <c r="A466" t="s">
        <v>3230</v>
      </c>
      <c r="B466" s="75">
        <v>2792283</v>
      </c>
      <c r="C466" s="75">
        <v>406</v>
      </c>
      <c r="D466" s="75">
        <v>1</v>
      </c>
      <c r="E466" s="74">
        <v>2.46305418719212E-3</v>
      </c>
      <c r="F466" s="75">
        <v>0</v>
      </c>
      <c r="G466" s="74">
        <v>0</v>
      </c>
      <c r="H466" s="75">
        <v>0</v>
      </c>
      <c r="I466" s="74">
        <v>0</v>
      </c>
      <c r="J466" s="75">
        <v>0</v>
      </c>
      <c r="K466" s="74">
        <v>0</v>
      </c>
      <c r="L466" s="75">
        <v>0</v>
      </c>
      <c r="M466" s="74">
        <v>0</v>
      </c>
      <c r="N466" s="75">
        <v>0</v>
      </c>
      <c r="O466" s="74">
        <v>0</v>
      </c>
      <c r="P466" s="75">
        <v>1</v>
      </c>
      <c r="Q466" s="74">
        <v>2.46305418719212E-3</v>
      </c>
      <c r="R466" s="75">
        <v>0</v>
      </c>
      <c r="S466" s="74">
        <v>0</v>
      </c>
    </row>
    <row r="467" spans="1:19" x14ac:dyDescent="0.25">
      <c r="A467" t="s">
        <v>3231</v>
      </c>
      <c r="B467" s="75">
        <v>4273928</v>
      </c>
      <c r="C467" s="75">
        <v>923</v>
      </c>
      <c r="D467" s="75">
        <v>1</v>
      </c>
      <c r="E467" s="74">
        <v>1.0834236186348901E-3</v>
      </c>
      <c r="F467" s="75">
        <v>0</v>
      </c>
      <c r="G467" s="74">
        <v>0</v>
      </c>
      <c r="H467" s="75">
        <v>0</v>
      </c>
      <c r="I467" s="74">
        <v>0</v>
      </c>
      <c r="J467" s="75">
        <v>0</v>
      </c>
      <c r="K467" s="74">
        <v>0</v>
      </c>
      <c r="L467" s="75">
        <v>0</v>
      </c>
      <c r="M467" s="74">
        <v>0</v>
      </c>
      <c r="N467" s="75">
        <v>0</v>
      </c>
      <c r="O467" s="74">
        <v>0</v>
      </c>
      <c r="P467" s="75">
        <v>0</v>
      </c>
      <c r="Q467" s="74">
        <v>0</v>
      </c>
      <c r="R467" s="75">
        <v>1</v>
      </c>
      <c r="S467" s="74">
        <v>1.0834236186348901E-3</v>
      </c>
    </row>
    <row r="468" spans="1:19" x14ac:dyDescent="0.25">
      <c r="A468" t="s">
        <v>3232</v>
      </c>
      <c r="B468" s="75">
        <v>432703</v>
      </c>
      <c r="C468" s="75">
        <v>729</v>
      </c>
      <c r="D468" s="75">
        <v>2</v>
      </c>
      <c r="E468" s="74">
        <v>2.7434842249657101E-3</v>
      </c>
      <c r="F468" s="75">
        <v>0</v>
      </c>
      <c r="G468" s="74">
        <v>0</v>
      </c>
      <c r="H468" s="75">
        <v>0</v>
      </c>
      <c r="I468" s="74">
        <v>0</v>
      </c>
      <c r="J468" s="75">
        <v>0</v>
      </c>
      <c r="K468" s="74">
        <v>0</v>
      </c>
      <c r="L468" s="75">
        <v>1</v>
      </c>
      <c r="M468" s="74">
        <v>1.3717421124828501E-3</v>
      </c>
      <c r="N468" s="75">
        <v>0</v>
      </c>
      <c r="O468" s="74">
        <v>0</v>
      </c>
      <c r="P468" s="75">
        <v>1</v>
      </c>
      <c r="Q468" s="74">
        <v>1.3717421124828501E-3</v>
      </c>
      <c r="R468" s="75">
        <v>0</v>
      </c>
      <c r="S468" s="74">
        <v>0</v>
      </c>
    </row>
    <row r="469" spans="1:19" x14ac:dyDescent="0.25">
      <c r="A469" t="s">
        <v>2590</v>
      </c>
      <c r="B469" s="75">
        <v>1300409</v>
      </c>
      <c r="C469" s="75">
        <v>570</v>
      </c>
      <c r="D469" s="75">
        <v>2</v>
      </c>
      <c r="E469" s="74">
        <v>3.5087719298245602E-3</v>
      </c>
      <c r="F469" s="75">
        <v>0</v>
      </c>
      <c r="G469" s="74">
        <v>0</v>
      </c>
      <c r="H469" s="75">
        <v>1</v>
      </c>
      <c r="I469" s="74">
        <v>1.7543859649122801E-3</v>
      </c>
      <c r="J469" s="75">
        <v>0</v>
      </c>
      <c r="K469" s="74">
        <v>0</v>
      </c>
      <c r="L469" s="75">
        <v>0</v>
      </c>
      <c r="M469" s="74">
        <v>0</v>
      </c>
      <c r="N469" s="75">
        <v>0</v>
      </c>
      <c r="O469" s="74">
        <v>0</v>
      </c>
      <c r="P469" s="75">
        <v>1</v>
      </c>
      <c r="Q469" s="74">
        <v>1.7543859649122801E-3</v>
      </c>
      <c r="R469" s="75">
        <v>0</v>
      </c>
      <c r="S469" s="74">
        <v>0</v>
      </c>
    </row>
    <row r="470" spans="1:19" x14ac:dyDescent="0.25">
      <c r="A470" t="s">
        <v>3233</v>
      </c>
      <c r="B470" s="75">
        <v>601157</v>
      </c>
      <c r="C470" s="75">
        <v>373</v>
      </c>
      <c r="D470" s="75">
        <v>3</v>
      </c>
      <c r="E470" s="74">
        <v>8.0428954423592495E-3</v>
      </c>
      <c r="F470" s="75">
        <v>0</v>
      </c>
      <c r="G470" s="74">
        <v>0</v>
      </c>
      <c r="H470" s="75">
        <v>0</v>
      </c>
      <c r="I470" s="74">
        <v>0</v>
      </c>
      <c r="J470" s="75">
        <v>0</v>
      </c>
      <c r="K470" s="74">
        <v>0</v>
      </c>
      <c r="L470" s="75">
        <v>2</v>
      </c>
      <c r="M470" s="74">
        <v>5.3619302949061698E-3</v>
      </c>
      <c r="N470" s="75">
        <v>0</v>
      </c>
      <c r="O470" s="74">
        <v>0</v>
      </c>
      <c r="P470" s="75">
        <v>1</v>
      </c>
      <c r="Q470" s="74">
        <v>2.6809651474530801E-3</v>
      </c>
      <c r="R470" s="75">
        <v>0</v>
      </c>
      <c r="S470" s="74">
        <v>0</v>
      </c>
    </row>
    <row r="471" spans="1:19" x14ac:dyDescent="0.25">
      <c r="A471" t="s">
        <v>2615</v>
      </c>
      <c r="B471" s="75">
        <v>3546828</v>
      </c>
      <c r="C471" s="75">
        <v>286</v>
      </c>
      <c r="D471" s="75">
        <v>0</v>
      </c>
      <c r="E471" s="74"/>
      <c r="F471" s="75">
        <v>0</v>
      </c>
      <c r="G471" s="74">
        <v>0</v>
      </c>
      <c r="H471" s="75">
        <v>0</v>
      </c>
      <c r="I471" s="74">
        <v>0</v>
      </c>
      <c r="J471" s="75">
        <v>0</v>
      </c>
      <c r="K471" s="74">
        <v>0</v>
      </c>
      <c r="L471" s="75">
        <v>0</v>
      </c>
      <c r="M471" s="74">
        <v>0</v>
      </c>
      <c r="N471" s="75">
        <v>0</v>
      </c>
      <c r="O471" s="74">
        <v>0</v>
      </c>
      <c r="P471" s="75">
        <v>0</v>
      </c>
      <c r="Q471" s="74">
        <v>0</v>
      </c>
      <c r="R471" s="75">
        <v>0</v>
      </c>
      <c r="S471" s="74">
        <v>0</v>
      </c>
    </row>
    <row r="472" spans="1:19" x14ac:dyDescent="0.25">
      <c r="A472" t="s">
        <v>3234</v>
      </c>
      <c r="B472" s="75">
        <v>3525616</v>
      </c>
      <c r="C472" s="75">
        <v>1037</v>
      </c>
      <c r="D472" s="75">
        <v>3</v>
      </c>
      <c r="E472" s="74">
        <v>2.8929604628736699E-3</v>
      </c>
      <c r="F472" s="75">
        <v>0</v>
      </c>
      <c r="G472" s="74">
        <v>0</v>
      </c>
      <c r="H472" s="75">
        <v>0</v>
      </c>
      <c r="I472" s="74">
        <v>0</v>
      </c>
      <c r="J472" s="75">
        <v>0</v>
      </c>
      <c r="K472" s="74">
        <v>0</v>
      </c>
      <c r="L472" s="75">
        <v>0</v>
      </c>
      <c r="M472" s="74">
        <v>0</v>
      </c>
      <c r="N472" s="75">
        <v>0</v>
      </c>
      <c r="O472" s="74">
        <v>0</v>
      </c>
      <c r="P472" s="75">
        <v>2</v>
      </c>
      <c r="Q472" s="74">
        <v>1.9286403085824501E-3</v>
      </c>
      <c r="R472" s="75">
        <v>1</v>
      </c>
      <c r="S472" s="74">
        <v>9.6432015429122504E-4</v>
      </c>
    </row>
    <row r="473" spans="1:19" x14ac:dyDescent="0.25">
      <c r="A473" t="s">
        <v>3235</v>
      </c>
      <c r="B473" s="75">
        <v>500760</v>
      </c>
      <c r="C473" s="75">
        <v>512</v>
      </c>
      <c r="D473" s="75">
        <v>1</v>
      </c>
      <c r="E473" s="74">
        <v>1.953125E-3</v>
      </c>
      <c r="F473" s="75">
        <v>0</v>
      </c>
      <c r="G473" s="74">
        <v>0</v>
      </c>
      <c r="H473" s="75">
        <v>0</v>
      </c>
      <c r="I473" s="74">
        <v>0</v>
      </c>
      <c r="J473" s="75">
        <v>0</v>
      </c>
      <c r="K473" s="74">
        <v>0</v>
      </c>
      <c r="L473" s="75">
        <v>0</v>
      </c>
      <c r="M473" s="74">
        <v>0</v>
      </c>
      <c r="N473" s="75">
        <v>0</v>
      </c>
      <c r="O473" s="74">
        <v>0</v>
      </c>
      <c r="P473" s="75">
        <v>1</v>
      </c>
      <c r="Q473" s="74">
        <v>1.953125E-3</v>
      </c>
      <c r="R473" s="75">
        <v>0</v>
      </c>
      <c r="S473" s="74">
        <v>0</v>
      </c>
    </row>
    <row r="474" spans="1:19" x14ac:dyDescent="0.25">
      <c r="A474" t="s">
        <v>3236</v>
      </c>
      <c r="B474" s="75">
        <v>2397188</v>
      </c>
      <c r="C474" s="75">
        <v>499</v>
      </c>
      <c r="D474" s="75">
        <v>1</v>
      </c>
      <c r="E474" s="74">
        <v>2.0040080160320601E-3</v>
      </c>
      <c r="F474" s="75">
        <v>0</v>
      </c>
      <c r="G474" s="74">
        <v>0</v>
      </c>
      <c r="H474" s="75">
        <v>1</v>
      </c>
      <c r="I474" s="74">
        <v>2.0040080160320601E-3</v>
      </c>
      <c r="J474" s="75">
        <v>0</v>
      </c>
      <c r="K474" s="74">
        <v>0</v>
      </c>
      <c r="L474" s="75">
        <v>0</v>
      </c>
      <c r="M474" s="74">
        <v>0</v>
      </c>
      <c r="N474" s="75">
        <v>0</v>
      </c>
      <c r="O474" s="74">
        <v>0</v>
      </c>
      <c r="P474" s="75">
        <v>0</v>
      </c>
      <c r="Q474" s="74">
        <v>0</v>
      </c>
      <c r="R474" s="75">
        <v>0</v>
      </c>
      <c r="S474" s="74">
        <v>0</v>
      </c>
    </row>
    <row r="475" spans="1:19" x14ac:dyDescent="0.25">
      <c r="A475" t="s">
        <v>2617</v>
      </c>
      <c r="B475" s="75">
        <v>2490374</v>
      </c>
      <c r="C475" s="75">
        <v>356</v>
      </c>
      <c r="D475" s="75">
        <v>1</v>
      </c>
      <c r="E475" s="74">
        <v>2.8089887640449398E-3</v>
      </c>
      <c r="F475" s="75">
        <v>0</v>
      </c>
      <c r="G475" s="74">
        <v>0</v>
      </c>
      <c r="H475" s="75">
        <v>0</v>
      </c>
      <c r="I475" s="74">
        <v>0</v>
      </c>
      <c r="J475" s="75">
        <v>0</v>
      </c>
      <c r="K475" s="74">
        <v>0</v>
      </c>
      <c r="L475" s="75">
        <v>0</v>
      </c>
      <c r="M475" s="74">
        <v>0</v>
      </c>
      <c r="N475" s="75">
        <v>0</v>
      </c>
      <c r="O475" s="74">
        <v>0</v>
      </c>
      <c r="P475" s="75">
        <v>1</v>
      </c>
      <c r="Q475" s="74">
        <v>2.8089887640449398E-3</v>
      </c>
      <c r="R475" s="75">
        <v>0</v>
      </c>
      <c r="S475" s="74">
        <v>0</v>
      </c>
    </row>
    <row r="476" spans="1:19" x14ac:dyDescent="0.25">
      <c r="A476" t="s">
        <v>3237</v>
      </c>
      <c r="B476" s="75">
        <v>961930</v>
      </c>
      <c r="C476" s="75">
        <v>928</v>
      </c>
      <c r="D476" s="75">
        <v>2</v>
      </c>
      <c r="E476" s="74">
        <v>2.1551724137930999E-3</v>
      </c>
      <c r="F476" s="75">
        <v>0</v>
      </c>
      <c r="G476" s="74">
        <v>0</v>
      </c>
      <c r="H476" s="75">
        <v>0</v>
      </c>
      <c r="I476" s="74">
        <v>0</v>
      </c>
      <c r="J476" s="75">
        <v>0</v>
      </c>
      <c r="K476" s="74">
        <v>0</v>
      </c>
      <c r="L476" s="75">
        <v>0</v>
      </c>
      <c r="M476" s="74">
        <v>0</v>
      </c>
      <c r="N476" s="75">
        <v>0</v>
      </c>
      <c r="O476" s="74">
        <v>0</v>
      </c>
      <c r="P476" s="75">
        <v>2</v>
      </c>
      <c r="Q476" s="74">
        <v>2.1551724137930999E-3</v>
      </c>
      <c r="R476" s="75">
        <v>0</v>
      </c>
      <c r="S476" s="74">
        <v>0</v>
      </c>
    </row>
    <row r="477" spans="1:19" x14ac:dyDescent="0.25">
      <c r="A477" t="s">
        <v>3238</v>
      </c>
      <c r="B477" s="75">
        <v>1535346</v>
      </c>
      <c r="C477" s="75">
        <v>633</v>
      </c>
      <c r="D477" s="75">
        <v>1</v>
      </c>
      <c r="E477" s="74">
        <v>1.5797788309636701E-3</v>
      </c>
      <c r="F477" s="75">
        <v>0</v>
      </c>
      <c r="G477" s="74">
        <v>0</v>
      </c>
      <c r="H477" s="75">
        <v>0</v>
      </c>
      <c r="I477" s="74">
        <v>0</v>
      </c>
      <c r="J477" s="75">
        <v>0</v>
      </c>
      <c r="K477" s="74">
        <v>0</v>
      </c>
      <c r="L477" s="75">
        <v>0</v>
      </c>
      <c r="M477" s="74">
        <v>0</v>
      </c>
      <c r="N477" s="75">
        <v>0</v>
      </c>
      <c r="O477" s="74">
        <v>0</v>
      </c>
      <c r="P477" s="75">
        <v>1</v>
      </c>
      <c r="Q477" s="74">
        <v>1.5797788309636701E-3</v>
      </c>
      <c r="R477" s="75">
        <v>0</v>
      </c>
      <c r="S477" s="74">
        <v>0</v>
      </c>
    </row>
    <row r="478" spans="1:19" x14ac:dyDescent="0.25">
      <c r="A478" t="s">
        <v>2592</v>
      </c>
      <c r="B478" s="75">
        <v>2433144</v>
      </c>
      <c r="C478" s="75">
        <v>208</v>
      </c>
      <c r="D478" s="75">
        <v>2</v>
      </c>
      <c r="E478" s="74">
        <v>9.6153846153846194E-3</v>
      </c>
      <c r="F478" s="75">
        <v>0</v>
      </c>
      <c r="G478" s="74">
        <v>0</v>
      </c>
      <c r="H478" s="75">
        <v>0</v>
      </c>
      <c r="I478" s="74">
        <v>0</v>
      </c>
      <c r="J478" s="75">
        <v>0</v>
      </c>
      <c r="K478" s="74">
        <v>0</v>
      </c>
      <c r="L478" s="75">
        <v>0</v>
      </c>
      <c r="M478" s="74">
        <v>0</v>
      </c>
      <c r="N478" s="75">
        <v>0</v>
      </c>
      <c r="O478" s="74">
        <v>0</v>
      </c>
      <c r="P478" s="75">
        <v>2</v>
      </c>
      <c r="Q478" s="74">
        <v>9.6153846153846194E-3</v>
      </c>
      <c r="R478" s="75">
        <v>0</v>
      </c>
      <c r="S478" s="74">
        <v>0</v>
      </c>
    </row>
    <row r="479" spans="1:19" x14ac:dyDescent="0.25">
      <c r="A479" t="s">
        <v>3239</v>
      </c>
      <c r="B479" s="75">
        <v>3450058</v>
      </c>
      <c r="C479" s="75">
        <v>619</v>
      </c>
      <c r="D479" s="75">
        <v>1</v>
      </c>
      <c r="E479" s="74">
        <v>1.6155088852988699E-3</v>
      </c>
      <c r="F479" s="75">
        <v>0</v>
      </c>
      <c r="G479" s="74">
        <v>0</v>
      </c>
      <c r="H479" s="75">
        <v>0</v>
      </c>
      <c r="I479" s="74">
        <v>0</v>
      </c>
      <c r="J479" s="75">
        <v>0</v>
      </c>
      <c r="K479" s="74">
        <v>0</v>
      </c>
      <c r="L479" s="75">
        <v>0</v>
      </c>
      <c r="M479" s="74">
        <v>0</v>
      </c>
      <c r="N479" s="75">
        <v>0</v>
      </c>
      <c r="O479" s="74">
        <v>0</v>
      </c>
      <c r="P479" s="75">
        <v>1</v>
      </c>
      <c r="Q479" s="74">
        <v>1.6155088852988699E-3</v>
      </c>
      <c r="R479" s="75">
        <v>0</v>
      </c>
      <c r="S479" s="74">
        <v>0</v>
      </c>
    </row>
    <row r="480" spans="1:19" x14ac:dyDescent="0.25">
      <c r="A480" t="s">
        <v>3240</v>
      </c>
      <c r="B480" s="75">
        <v>4210239</v>
      </c>
      <c r="C480" s="75">
        <v>745</v>
      </c>
      <c r="D480" s="75">
        <v>2</v>
      </c>
      <c r="E480" s="74">
        <v>2.6845637583892599E-3</v>
      </c>
      <c r="F480" s="75">
        <v>0</v>
      </c>
      <c r="G480" s="74">
        <v>0</v>
      </c>
      <c r="H480" s="75">
        <v>0</v>
      </c>
      <c r="I480" s="74">
        <v>0</v>
      </c>
      <c r="J480" s="75">
        <v>0</v>
      </c>
      <c r="K480" s="74">
        <v>0</v>
      </c>
      <c r="L480" s="75">
        <v>0</v>
      </c>
      <c r="M480" s="74">
        <v>0</v>
      </c>
      <c r="N480" s="75">
        <v>0</v>
      </c>
      <c r="O480" s="74">
        <v>0</v>
      </c>
      <c r="P480" s="75">
        <v>2</v>
      </c>
      <c r="Q480" s="74">
        <v>2.6845637583892599E-3</v>
      </c>
      <c r="R480" s="75">
        <v>0</v>
      </c>
      <c r="S480" s="74">
        <v>0</v>
      </c>
    </row>
    <row r="481" spans="1:19" x14ac:dyDescent="0.25">
      <c r="A481" t="s">
        <v>3241</v>
      </c>
      <c r="B481" s="75">
        <v>3124774</v>
      </c>
      <c r="C481" s="75">
        <v>900</v>
      </c>
      <c r="D481" s="75">
        <v>1</v>
      </c>
      <c r="E481" s="74">
        <v>1.11111111111111E-3</v>
      </c>
      <c r="F481" s="75">
        <v>0</v>
      </c>
      <c r="G481" s="74">
        <v>0</v>
      </c>
      <c r="H481" s="75">
        <v>0</v>
      </c>
      <c r="I481" s="74">
        <v>0</v>
      </c>
      <c r="J481" s="75">
        <v>0</v>
      </c>
      <c r="K481" s="74">
        <v>0</v>
      </c>
      <c r="L481" s="75">
        <v>1</v>
      </c>
      <c r="M481" s="74">
        <v>1.11111111111111E-3</v>
      </c>
      <c r="N481" s="75">
        <v>0</v>
      </c>
      <c r="O481" s="74">
        <v>0</v>
      </c>
      <c r="P481" s="75">
        <v>0</v>
      </c>
      <c r="Q481" s="74">
        <v>0</v>
      </c>
      <c r="R481" s="75">
        <v>0</v>
      </c>
      <c r="S481" s="74">
        <v>0</v>
      </c>
    </row>
    <row r="482" spans="1:19" x14ac:dyDescent="0.25">
      <c r="A482" t="s">
        <v>3242</v>
      </c>
      <c r="B482" s="75">
        <v>2453407</v>
      </c>
      <c r="C482" s="75">
        <v>461</v>
      </c>
      <c r="D482" s="75">
        <v>1</v>
      </c>
      <c r="E482" s="74">
        <v>2.1691973969631198E-3</v>
      </c>
      <c r="F482" s="75">
        <v>0</v>
      </c>
      <c r="G482" s="74">
        <v>0</v>
      </c>
      <c r="H482" s="75">
        <v>0</v>
      </c>
      <c r="I482" s="74">
        <v>0</v>
      </c>
      <c r="J482" s="75">
        <v>0</v>
      </c>
      <c r="K482" s="74">
        <v>0</v>
      </c>
      <c r="L482" s="75">
        <v>0</v>
      </c>
      <c r="M482" s="74">
        <v>0</v>
      </c>
      <c r="N482" s="75">
        <v>0</v>
      </c>
      <c r="O482" s="74">
        <v>0</v>
      </c>
      <c r="P482" s="75">
        <v>1</v>
      </c>
      <c r="Q482" s="74">
        <v>2.1691973969631198E-3</v>
      </c>
      <c r="R482" s="75">
        <v>0</v>
      </c>
      <c r="S482" s="74">
        <v>0</v>
      </c>
    </row>
    <row r="483" spans="1:19" x14ac:dyDescent="0.25">
      <c r="A483" t="s">
        <v>2579</v>
      </c>
      <c r="B483" s="75">
        <v>3526466</v>
      </c>
      <c r="C483" s="75">
        <v>646</v>
      </c>
      <c r="D483" s="75">
        <v>5</v>
      </c>
      <c r="E483" s="74">
        <v>7.7399380804953604E-3</v>
      </c>
      <c r="F483" s="75">
        <v>0</v>
      </c>
      <c r="G483" s="74">
        <v>0</v>
      </c>
      <c r="H483" s="75">
        <v>2</v>
      </c>
      <c r="I483" s="74">
        <v>3.09597523219814E-3</v>
      </c>
      <c r="J483" s="75">
        <v>0</v>
      </c>
      <c r="K483" s="74">
        <v>0</v>
      </c>
      <c r="L483" s="75">
        <v>1</v>
      </c>
      <c r="M483" s="74">
        <v>1.54798761609907E-3</v>
      </c>
      <c r="N483" s="75">
        <v>0</v>
      </c>
      <c r="O483" s="74">
        <v>0</v>
      </c>
      <c r="P483" s="75">
        <v>2</v>
      </c>
      <c r="Q483" s="74">
        <v>3.09597523219814E-3</v>
      </c>
      <c r="R483" s="75">
        <v>0</v>
      </c>
      <c r="S483" s="74">
        <v>0</v>
      </c>
    </row>
    <row r="484" spans="1:19" x14ac:dyDescent="0.25">
      <c r="A484" t="s">
        <v>2620</v>
      </c>
      <c r="B484" s="75">
        <v>1192574</v>
      </c>
      <c r="C484" s="75">
        <v>687</v>
      </c>
      <c r="D484" s="75">
        <v>6</v>
      </c>
      <c r="E484" s="74">
        <v>8.7336244541484694E-3</v>
      </c>
      <c r="F484" s="75">
        <v>0</v>
      </c>
      <c r="G484" s="74">
        <v>0</v>
      </c>
      <c r="H484" s="75">
        <v>0</v>
      </c>
      <c r="I484" s="74">
        <v>0</v>
      </c>
      <c r="J484" s="75">
        <v>0</v>
      </c>
      <c r="K484" s="74">
        <v>0</v>
      </c>
      <c r="L484" s="75">
        <v>0</v>
      </c>
      <c r="M484" s="74">
        <v>0</v>
      </c>
      <c r="N484" s="75">
        <v>0</v>
      </c>
      <c r="O484" s="74">
        <v>0</v>
      </c>
      <c r="P484" s="75">
        <v>6</v>
      </c>
      <c r="Q484" s="74">
        <v>8.7336244541484694E-3</v>
      </c>
      <c r="R484" s="75">
        <v>0</v>
      </c>
      <c r="S484" s="74">
        <v>0</v>
      </c>
    </row>
    <row r="485" spans="1:19" x14ac:dyDescent="0.25">
      <c r="A485" t="s">
        <v>3243</v>
      </c>
      <c r="B485" s="75">
        <v>779669</v>
      </c>
      <c r="C485" s="75">
        <v>509</v>
      </c>
      <c r="D485" s="75">
        <v>10</v>
      </c>
      <c r="E485" s="74">
        <v>1.9646365422396901E-2</v>
      </c>
      <c r="F485" s="75">
        <v>0</v>
      </c>
      <c r="G485" s="74">
        <v>0</v>
      </c>
      <c r="H485" s="75">
        <v>0</v>
      </c>
      <c r="I485" s="74">
        <v>0</v>
      </c>
      <c r="J485" s="75">
        <v>0</v>
      </c>
      <c r="K485" s="74">
        <v>0</v>
      </c>
      <c r="L485" s="75">
        <v>0</v>
      </c>
      <c r="M485" s="74">
        <v>0</v>
      </c>
      <c r="N485" s="75">
        <v>0</v>
      </c>
      <c r="O485" s="74">
        <v>0</v>
      </c>
      <c r="P485" s="75">
        <v>9</v>
      </c>
      <c r="Q485" s="74">
        <v>1.7681728880157201E-2</v>
      </c>
      <c r="R485" s="75">
        <v>1</v>
      </c>
      <c r="S485" s="74">
        <v>1.9646365422396899E-3</v>
      </c>
    </row>
    <row r="486" spans="1:19" x14ac:dyDescent="0.25">
      <c r="A486" t="s">
        <v>3244</v>
      </c>
      <c r="B486" s="75">
        <v>3810335</v>
      </c>
      <c r="C486" s="75">
        <v>835</v>
      </c>
      <c r="D486" s="75">
        <v>5</v>
      </c>
      <c r="E486" s="74">
        <v>5.9880239520958096E-3</v>
      </c>
      <c r="F486" s="75">
        <v>0</v>
      </c>
      <c r="G486" s="74">
        <v>0</v>
      </c>
      <c r="H486" s="75">
        <v>0</v>
      </c>
      <c r="I486" s="74">
        <v>0</v>
      </c>
      <c r="J486" s="75">
        <v>0</v>
      </c>
      <c r="K486" s="74">
        <v>0</v>
      </c>
      <c r="L486" s="75">
        <v>0</v>
      </c>
      <c r="M486" s="74">
        <v>0</v>
      </c>
      <c r="N486" s="75">
        <v>0</v>
      </c>
      <c r="O486" s="74">
        <v>0</v>
      </c>
      <c r="P486" s="75">
        <v>5</v>
      </c>
      <c r="Q486" s="74">
        <v>5.9880239520958096E-3</v>
      </c>
      <c r="R486" s="75">
        <v>0</v>
      </c>
      <c r="S486" s="74">
        <v>0</v>
      </c>
    </row>
    <row r="487" spans="1:19" x14ac:dyDescent="0.25">
      <c r="A487" t="s">
        <v>3245</v>
      </c>
      <c r="B487" s="75">
        <v>3853046</v>
      </c>
      <c r="C487" s="75">
        <v>571</v>
      </c>
      <c r="D487" s="75">
        <v>2</v>
      </c>
      <c r="E487" s="74">
        <v>3.5026269702276699E-3</v>
      </c>
      <c r="F487" s="75">
        <v>0</v>
      </c>
      <c r="G487" s="74">
        <v>0</v>
      </c>
      <c r="H487" s="75">
        <v>0</v>
      </c>
      <c r="I487" s="74">
        <v>0</v>
      </c>
      <c r="J487" s="75">
        <v>0</v>
      </c>
      <c r="K487" s="74">
        <v>0</v>
      </c>
      <c r="L487" s="75">
        <v>0</v>
      </c>
      <c r="M487" s="74">
        <v>0</v>
      </c>
      <c r="N487" s="75">
        <v>0</v>
      </c>
      <c r="O487" s="74">
        <v>0</v>
      </c>
      <c r="P487" s="75">
        <v>2</v>
      </c>
      <c r="Q487" s="74">
        <v>3.5026269702276699E-3</v>
      </c>
      <c r="R487" s="75">
        <v>0</v>
      </c>
      <c r="S487" s="74">
        <v>0</v>
      </c>
    </row>
    <row r="488" spans="1:19" x14ac:dyDescent="0.25">
      <c r="A488" t="s">
        <v>3246</v>
      </c>
      <c r="B488" s="75">
        <v>4294164</v>
      </c>
      <c r="C488" s="75">
        <v>416</v>
      </c>
      <c r="D488" s="75">
        <v>1</v>
      </c>
      <c r="E488" s="74">
        <v>2.4038461538461501E-3</v>
      </c>
      <c r="F488" s="75">
        <v>0</v>
      </c>
      <c r="G488" s="74">
        <v>0</v>
      </c>
      <c r="H488" s="75">
        <v>0</v>
      </c>
      <c r="I488" s="74">
        <v>0</v>
      </c>
      <c r="J488" s="75">
        <v>0</v>
      </c>
      <c r="K488" s="74">
        <v>0</v>
      </c>
      <c r="L488" s="75">
        <v>0</v>
      </c>
      <c r="M488" s="74">
        <v>0</v>
      </c>
      <c r="N488" s="75">
        <v>0</v>
      </c>
      <c r="O488" s="74">
        <v>0</v>
      </c>
      <c r="P488" s="75">
        <v>0</v>
      </c>
      <c r="Q488" s="74">
        <v>0</v>
      </c>
      <c r="R488" s="75">
        <v>1</v>
      </c>
      <c r="S488" s="74">
        <v>2.4038461538461501E-3</v>
      </c>
    </row>
    <row r="489" spans="1:19" x14ac:dyDescent="0.25">
      <c r="A489" t="s">
        <v>3247</v>
      </c>
      <c r="B489" s="75">
        <v>1847266</v>
      </c>
      <c r="C489" s="75">
        <v>365</v>
      </c>
      <c r="D489" s="75">
        <v>4</v>
      </c>
      <c r="E489" s="74">
        <v>1.0958904109589E-2</v>
      </c>
      <c r="F489" s="75">
        <v>0</v>
      </c>
      <c r="G489" s="74">
        <v>0</v>
      </c>
      <c r="H489" s="75">
        <v>0</v>
      </c>
      <c r="I489" s="74">
        <v>0</v>
      </c>
      <c r="J489" s="75">
        <v>0</v>
      </c>
      <c r="K489" s="74">
        <v>0</v>
      </c>
      <c r="L489" s="75">
        <v>1</v>
      </c>
      <c r="M489" s="74">
        <v>2.7397260273972599E-3</v>
      </c>
      <c r="N489" s="75">
        <v>1</v>
      </c>
      <c r="O489" s="74">
        <v>2.7397260273972599E-3</v>
      </c>
      <c r="P489" s="75">
        <v>2</v>
      </c>
      <c r="Q489" s="74">
        <v>5.4794520547945197E-3</v>
      </c>
      <c r="R489" s="75">
        <v>0</v>
      </c>
      <c r="S489" s="74">
        <v>0</v>
      </c>
    </row>
    <row r="490" spans="1:19" x14ac:dyDescent="0.25">
      <c r="A490" t="s">
        <v>3248</v>
      </c>
      <c r="B490" s="75">
        <v>1645356</v>
      </c>
      <c r="C490" s="75">
        <v>305</v>
      </c>
      <c r="D490" s="75">
        <v>2</v>
      </c>
      <c r="E490" s="74">
        <v>6.5573770491803296E-3</v>
      </c>
      <c r="F490" s="75">
        <v>0</v>
      </c>
      <c r="G490" s="74">
        <v>0</v>
      </c>
      <c r="H490" s="75">
        <v>1</v>
      </c>
      <c r="I490" s="74">
        <v>3.27868852459016E-3</v>
      </c>
      <c r="J490" s="75">
        <v>0</v>
      </c>
      <c r="K490" s="74">
        <v>0</v>
      </c>
      <c r="L490" s="75">
        <v>0</v>
      </c>
      <c r="M490" s="74">
        <v>0</v>
      </c>
      <c r="N490" s="75">
        <v>1</v>
      </c>
      <c r="O490" s="74">
        <v>3.27868852459016E-3</v>
      </c>
      <c r="P490" s="75">
        <v>0</v>
      </c>
      <c r="Q490" s="74">
        <v>0</v>
      </c>
      <c r="R490" s="75">
        <v>0</v>
      </c>
      <c r="S490" s="74">
        <v>0</v>
      </c>
    </row>
    <row r="491" spans="1:19" x14ac:dyDescent="0.25">
      <c r="A491" t="s">
        <v>3249</v>
      </c>
      <c r="B491" s="75">
        <v>1214036</v>
      </c>
      <c r="C491" s="75">
        <v>342</v>
      </c>
      <c r="D491" s="75">
        <v>1</v>
      </c>
      <c r="E491" s="74">
        <v>2.92397660818713E-3</v>
      </c>
      <c r="F491" s="75">
        <v>0</v>
      </c>
      <c r="G491" s="74">
        <v>0</v>
      </c>
      <c r="H491" s="75">
        <v>0</v>
      </c>
      <c r="I491" s="74">
        <v>0</v>
      </c>
      <c r="J491" s="75">
        <v>0</v>
      </c>
      <c r="K491" s="74">
        <v>0</v>
      </c>
      <c r="L491" s="75">
        <v>0</v>
      </c>
      <c r="M491" s="74">
        <v>0</v>
      </c>
      <c r="N491" s="75">
        <v>0</v>
      </c>
      <c r="O491" s="74">
        <v>0</v>
      </c>
      <c r="P491" s="75">
        <v>1</v>
      </c>
      <c r="Q491" s="74">
        <v>2.92397660818713E-3</v>
      </c>
      <c r="R491" s="75">
        <v>0</v>
      </c>
      <c r="S491" s="74">
        <v>0</v>
      </c>
    </row>
    <row r="492" spans="1:19" x14ac:dyDescent="0.25">
      <c r="A492" t="s">
        <v>3250</v>
      </c>
      <c r="B492" s="75">
        <v>3118467</v>
      </c>
      <c r="C492" s="75">
        <v>119</v>
      </c>
      <c r="D492" s="75">
        <v>1</v>
      </c>
      <c r="E492" s="74">
        <v>8.4033613445378096E-3</v>
      </c>
      <c r="F492" s="75">
        <v>0</v>
      </c>
      <c r="G492" s="74">
        <v>0</v>
      </c>
      <c r="H492" s="75">
        <v>1</v>
      </c>
      <c r="I492" s="74">
        <v>8.4033613445378096E-3</v>
      </c>
      <c r="J492" s="75">
        <v>0</v>
      </c>
      <c r="K492" s="74">
        <v>0</v>
      </c>
      <c r="L492" s="75">
        <v>0</v>
      </c>
      <c r="M492" s="74">
        <v>0</v>
      </c>
      <c r="N492" s="75">
        <v>0</v>
      </c>
      <c r="O492" s="74">
        <v>0</v>
      </c>
      <c r="P492" s="75">
        <v>0</v>
      </c>
      <c r="Q492" s="74">
        <v>0</v>
      </c>
      <c r="R492" s="75">
        <v>0</v>
      </c>
      <c r="S492" s="74">
        <v>0</v>
      </c>
    </row>
    <row r="493" spans="1:19" x14ac:dyDescent="0.25">
      <c r="A493" t="s">
        <v>3251</v>
      </c>
      <c r="B493" s="75">
        <v>3546895</v>
      </c>
      <c r="C493" s="75">
        <v>717</v>
      </c>
      <c r="D493" s="75">
        <v>1</v>
      </c>
      <c r="E493" s="74">
        <v>1.39470013947001E-3</v>
      </c>
      <c r="F493" s="75">
        <v>0</v>
      </c>
      <c r="G493" s="74">
        <v>0</v>
      </c>
      <c r="H493" s="75">
        <v>0</v>
      </c>
      <c r="I493" s="74">
        <v>0</v>
      </c>
      <c r="J493" s="75">
        <v>0</v>
      </c>
      <c r="K493" s="74">
        <v>0</v>
      </c>
      <c r="L493" s="75">
        <v>0</v>
      </c>
      <c r="M493" s="74">
        <v>0</v>
      </c>
      <c r="N493" s="75">
        <v>0</v>
      </c>
      <c r="O493" s="74">
        <v>0</v>
      </c>
      <c r="P493" s="75">
        <v>1</v>
      </c>
      <c r="Q493" s="74">
        <v>1.39470013947001E-3</v>
      </c>
      <c r="R493" s="75">
        <v>0</v>
      </c>
      <c r="S493" s="74">
        <v>0</v>
      </c>
    </row>
    <row r="494" spans="1:19" x14ac:dyDescent="0.25">
      <c r="A494" t="s">
        <v>3252</v>
      </c>
      <c r="B494" s="75">
        <v>741474</v>
      </c>
      <c r="C494" s="75">
        <v>943</v>
      </c>
      <c r="D494" s="75">
        <v>1</v>
      </c>
      <c r="E494" s="74">
        <v>1.0604453870625701E-3</v>
      </c>
      <c r="F494" s="75">
        <v>0</v>
      </c>
      <c r="G494" s="74">
        <v>0</v>
      </c>
      <c r="H494" s="75">
        <v>0</v>
      </c>
      <c r="I494" s="74">
        <v>0</v>
      </c>
      <c r="J494" s="75">
        <v>0</v>
      </c>
      <c r="K494" s="74">
        <v>0</v>
      </c>
      <c r="L494" s="75">
        <v>1</v>
      </c>
      <c r="M494" s="74">
        <v>1.0604453870625701E-3</v>
      </c>
      <c r="N494" s="75">
        <v>0</v>
      </c>
      <c r="O494" s="74">
        <v>0</v>
      </c>
      <c r="P494" s="75">
        <v>0</v>
      </c>
      <c r="Q494" s="74">
        <v>0</v>
      </c>
      <c r="R494" s="75">
        <v>0</v>
      </c>
      <c r="S494" s="74">
        <v>0</v>
      </c>
    </row>
    <row r="495" spans="1:19" x14ac:dyDescent="0.25">
      <c r="A495" t="s">
        <v>3253</v>
      </c>
      <c r="B495" s="75">
        <v>2442270</v>
      </c>
      <c r="C495" s="75">
        <v>493</v>
      </c>
      <c r="D495" s="75">
        <v>1</v>
      </c>
      <c r="E495" s="74">
        <v>2.02839756592292E-3</v>
      </c>
      <c r="F495" s="75">
        <v>0</v>
      </c>
      <c r="G495" s="74">
        <v>0</v>
      </c>
      <c r="H495" s="75">
        <v>0</v>
      </c>
      <c r="I495" s="74">
        <v>0</v>
      </c>
      <c r="J495" s="75">
        <v>0</v>
      </c>
      <c r="K495" s="74">
        <v>0</v>
      </c>
      <c r="L495" s="75">
        <v>0</v>
      </c>
      <c r="M495" s="74">
        <v>0</v>
      </c>
      <c r="N495" s="75">
        <v>0</v>
      </c>
      <c r="O495" s="74">
        <v>0</v>
      </c>
      <c r="P495" s="75">
        <v>1</v>
      </c>
      <c r="Q495" s="74">
        <v>2.02839756592292E-3</v>
      </c>
      <c r="R495" s="75">
        <v>0</v>
      </c>
      <c r="S495" s="74">
        <v>0</v>
      </c>
    </row>
    <row r="496" spans="1:19" x14ac:dyDescent="0.25">
      <c r="A496" t="s">
        <v>3254</v>
      </c>
      <c r="B496" s="75">
        <v>3809406</v>
      </c>
      <c r="C496" s="75">
        <v>384</v>
      </c>
      <c r="D496" s="75">
        <v>3</v>
      </c>
      <c r="E496" s="74">
        <v>7.8125E-3</v>
      </c>
      <c r="F496" s="75">
        <v>0</v>
      </c>
      <c r="G496" s="74">
        <v>0</v>
      </c>
      <c r="H496" s="75">
        <v>0</v>
      </c>
      <c r="I496" s="74">
        <v>0</v>
      </c>
      <c r="J496" s="75">
        <v>0</v>
      </c>
      <c r="K496" s="74">
        <v>0</v>
      </c>
      <c r="L496" s="75">
        <v>0</v>
      </c>
      <c r="M496" s="74">
        <v>0</v>
      </c>
      <c r="N496" s="75">
        <v>0</v>
      </c>
      <c r="O496" s="74">
        <v>0</v>
      </c>
      <c r="P496" s="75">
        <v>3</v>
      </c>
      <c r="Q496" s="74">
        <v>7.8125E-3</v>
      </c>
      <c r="R496" s="75">
        <v>0</v>
      </c>
      <c r="S496" s="74">
        <v>0</v>
      </c>
    </row>
    <row r="497" spans="1:19" x14ac:dyDescent="0.25">
      <c r="A497" t="s">
        <v>3255</v>
      </c>
      <c r="B497" s="75">
        <v>3851811</v>
      </c>
      <c r="C497" s="75">
        <v>578</v>
      </c>
      <c r="D497" s="75">
        <v>1</v>
      </c>
      <c r="E497" s="74">
        <v>1.7301038062283701E-3</v>
      </c>
      <c r="F497" s="75">
        <v>0</v>
      </c>
      <c r="G497" s="74">
        <v>0</v>
      </c>
      <c r="H497" s="75">
        <v>0</v>
      </c>
      <c r="I497" s="74">
        <v>0</v>
      </c>
      <c r="J497" s="75">
        <v>0</v>
      </c>
      <c r="K497" s="74">
        <v>0</v>
      </c>
      <c r="L497" s="75">
        <v>0</v>
      </c>
      <c r="M497" s="74">
        <v>0</v>
      </c>
      <c r="N497" s="75">
        <v>0</v>
      </c>
      <c r="O497" s="74">
        <v>0</v>
      </c>
      <c r="P497" s="75">
        <v>1</v>
      </c>
      <c r="Q497" s="74">
        <v>1.7301038062283701E-3</v>
      </c>
      <c r="R497" s="75">
        <v>0</v>
      </c>
      <c r="S497" s="74">
        <v>0</v>
      </c>
    </row>
    <row r="498" spans="1:19" x14ac:dyDescent="0.25">
      <c r="A498" t="s">
        <v>2580</v>
      </c>
      <c r="B498" s="75">
        <v>1153831</v>
      </c>
      <c r="C498" s="75">
        <v>210</v>
      </c>
      <c r="D498" s="75">
        <v>10</v>
      </c>
      <c r="E498" s="74">
        <v>4.7619047619047603E-2</v>
      </c>
      <c r="F498" s="75">
        <v>0</v>
      </c>
      <c r="G498" s="74">
        <v>0</v>
      </c>
      <c r="H498" s="75">
        <v>4</v>
      </c>
      <c r="I498" s="74">
        <v>1.9047619047619001E-2</v>
      </c>
      <c r="J498" s="75">
        <v>0</v>
      </c>
      <c r="K498" s="74">
        <v>0</v>
      </c>
      <c r="L498" s="75">
        <v>0</v>
      </c>
      <c r="M498" s="74">
        <v>0</v>
      </c>
      <c r="N498" s="75">
        <v>0</v>
      </c>
      <c r="O498" s="74">
        <v>0</v>
      </c>
      <c r="P498" s="75">
        <v>6</v>
      </c>
      <c r="Q498" s="74">
        <v>2.8571428571428598E-2</v>
      </c>
      <c r="R498" s="75">
        <v>0</v>
      </c>
      <c r="S498" s="74">
        <v>0</v>
      </c>
    </row>
    <row r="499" spans="1:19" x14ac:dyDescent="0.25">
      <c r="A499" t="s">
        <v>3256</v>
      </c>
      <c r="B499" s="75">
        <v>4087660</v>
      </c>
      <c r="C499" s="75">
        <v>461</v>
      </c>
      <c r="D499" s="75">
        <v>3</v>
      </c>
      <c r="E499" s="74">
        <v>6.5075921908893698E-3</v>
      </c>
      <c r="F499" s="75">
        <v>0</v>
      </c>
      <c r="G499" s="74">
        <v>0</v>
      </c>
      <c r="H499" s="75">
        <v>0</v>
      </c>
      <c r="I499" s="74">
        <v>0</v>
      </c>
      <c r="J499" s="75">
        <v>0</v>
      </c>
      <c r="K499" s="74">
        <v>0</v>
      </c>
      <c r="L499" s="75">
        <v>0</v>
      </c>
      <c r="M499" s="74">
        <v>0</v>
      </c>
      <c r="N499" s="75">
        <v>0</v>
      </c>
      <c r="O499" s="74">
        <v>0</v>
      </c>
      <c r="P499" s="75">
        <v>3</v>
      </c>
      <c r="Q499" s="74">
        <v>6.5075921908893698E-3</v>
      </c>
      <c r="R499" s="75">
        <v>0</v>
      </c>
      <c r="S499" s="74">
        <v>0</v>
      </c>
    </row>
    <row r="500" spans="1:19" x14ac:dyDescent="0.25">
      <c r="A500" t="s">
        <v>3257</v>
      </c>
      <c r="B500" s="75">
        <v>2714306</v>
      </c>
      <c r="C500" s="75">
        <v>353</v>
      </c>
      <c r="D500" s="75">
        <v>2</v>
      </c>
      <c r="E500" s="74">
        <v>5.6657223796033997E-3</v>
      </c>
      <c r="F500" s="75">
        <v>0</v>
      </c>
      <c r="G500" s="74">
        <v>0</v>
      </c>
      <c r="H500" s="75">
        <v>0</v>
      </c>
      <c r="I500" s="74">
        <v>0</v>
      </c>
      <c r="J500" s="75">
        <v>0</v>
      </c>
      <c r="K500" s="74">
        <v>0</v>
      </c>
      <c r="L500" s="75">
        <v>0</v>
      </c>
      <c r="M500" s="74">
        <v>0</v>
      </c>
      <c r="N500" s="75">
        <v>0</v>
      </c>
      <c r="O500" s="74">
        <v>0</v>
      </c>
      <c r="P500" s="75">
        <v>2</v>
      </c>
      <c r="Q500" s="74">
        <v>5.6657223796033997E-3</v>
      </c>
      <c r="R500" s="75">
        <v>0</v>
      </c>
      <c r="S500" s="74">
        <v>0</v>
      </c>
    </row>
    <row r="501" spans="1:19" x14ac:dyDescent="0.25">
      <c r="A501" t="s">
        <v>3258</v>
      </c>
      <c r="B501" s="75">
        <v>2779127</v>
      </c>
      <c r="C501" s="75">
        <v>627</v>
      </c>
      <c r="D501" s="75">
        <v>1</v>
      </c>
      <c r="E501" s="74">
        <v>1.59489633173844E-3</v>
      </c>
      <c r="F501" s="75">
        <v>0</v>
      </c>
      <c r="G501" s="74">
        <v>0</v>
      </c>
      <c r="H501" s="75">
        <v>0</v>
      </c>
      <c r="I501" s="74">
        <v>0</v>
      </c>
      <c r="J501" s="75">
        <v>0</v>
      </c>
      <c r="K501" s="74">
        <v>0</v>
      </c>
      <c r="L501" s="75">
        <v>0</v>
      </c>
      <c r="M501" s="74">
        <v>0</v>
      </c>
      <c r="N501" s="75">
        <v>0</v>
      </c>
      <c r="O501" s="74">
        <v>0</v>
      </c>
      <c r="P501" s="75">
        <v>1</v>
      </c>
      <c r="Q501" s="74">
        <v>1.59489633173844E-3</v>
      </c>
      <c r="R501" s="75">
        <v>0</v>
      </c>
      <c r="S501" s="74">
        <v>0</v>
      </c>
    </row>
    <row r="502" spans="1:19" x14ac:dyDescent="0.25">
      <c r="A502" t="s">
        <v>3259</v>
      </c>
      <c r="B502" s="75">
        <v>753569</v>
      </c>
      <c r="C502" s="75">
        <v>463</v>
      </c>
      <c r="D502" s="75">
        <v>1</v>
      </c>
      <c r="E502" s="74">
        <v>2.15982721382289E-3</v>
      </c>
      <c r="F502" s="75">
        <v>0</v>
      </c>
      <c r="G502" s="74">
        <v>0</v>
      </c>
      <c r="H502" s="75">
        <v>0</v>
      </c>
      <c r="I502" s="74">
        <v>0</v>
      </c>
      <c r="J502" s="75">
        <v>0</v>
      </c>
      <c r="K502" s="74">
        <v>0</v>
      </c>
      <c r="L502" s="75">
        <v>1</v>
      </c>
      <c r="M502" s="74">
        <v>2.15982721382289E-3</v>
      </c>
      <c r="N502" s="75">
        <v>0</v>
      </c>
      <c r="O502" s="74">
        <v>0</v>
      </c>
      <c r="P502" s="75">
        <v>0</v>
      </c>
      <c r="Q502" s="74">
        <v>0</v>
      </c>
      <c r="R502" s="75">
        <v>0</v>
      </c>
      <c r="S502" s="74">
        <v>0</v>
      </c>
    </row>
    <row r="503" spans="1:19" x14ac:dyDescent="0.25">
      <c r="A503" t="s">
        <v>3260</v>
      </c>
      <c r="B503" s="75">
        <v>956789</v>
      </c>
      <c r="C503" s="75">
        <v>396</v>
      </c>
      <c r="D503" s="75">
        <v>3</v>
      </c>
      <c r="E503" s="74">
        <v>7.5757575757575803E-3</v>
      </c>
      <c r="F503" s="75">
        <v>0</v>
      </c>
      <c r="G503" s="74">
        <v>0</v>
      </c>
      <c r="H503" s="75">
        <v>0</v>
      </c>
      <c r="I503" s="74">
        <v>0</v>
      </c>
      <c r="J503" s="75">
        <v>0</v>
      </c>
      <c r="K503" s="74">
        <v>0</v>
      </c>
      <c r="L503" s="75">
        <v>0</v>
      </c>
      <c r="M503" s="74">
        <v>0</v>
      </c>
      <c r="N503" s="75">
        <v>0</v>
      </c>
      <c r="O503" s="74">
        <v>0</v>
      </c>
      <c r="P503" s="75">
        <v>3</v>
      </c>
      <c r="Q503" s="74">
        <v>7.5757575757575803E-3</v>
      </c>
      <c r="R503" s="75">
        <v>0</v>
      </c>
      <c r="S503" s="74">
        <v>0</v>
      </c>
    </row>
    <row r="504" spans="1:19" x14ac:dyDescent="0.25">
      <c r="A504" t="s">
        <v>3261</v>
      </c>
      <c r="B504" s="75">
        <v>1004739</v>
      </c>
      <c r="C504" s="75">
        <v>838</v>
      </c>
      <c r="D504" s="75">
        <v>4</v>
      </c>
      <c r="E504" s="74">
        <v>4.7732696897374704E-3</v>
      </c>
      <c r="F504" s="75">
        <v>0</v>
      </c>
      <c r="G504" s="74">
        <v>0</v>
      </c>
      <c r="H504" s="75">
        <v>0</v>
      </c>
      <c r="I504" s="74">
        <v>0</v>
      </c>
      <c r="J504" s="75">
        <v>0</v>
      </c>
      <c r="K504" s="74">
        <v>0</v>
      </c>
      <c r="L504" s="75">
        <v>0</v>
      </c>
      <c r="M504" s="74">
        <v>0</v>
      </c>
      <c r="N504" s="75">
        <v>0</v>
      </c>
      <c r="O504" s="74">
        <v>0</v>
      </c>
      <c r="P504" s="75">
        <v>4</v>
      </c>
      <c r="Q504" s="74">
        <v>4.7732696897374704E-3</v>
      </c>
      <c r="R504" s="75">
        <v>0</v>
      </c>
      <c r="S504" s="74">
        <v>0</v>
      </c>
    </row>
    <row r="505" spans="1:19" x14ac:dyDescent="0.25">
      <c r="A505" t="s">
        <v>3262</v>
      </c>
      <c r="B505" s="75">
        <v>730778</v>
      </c>
      <c r="C505" s="75">
        <v>648</v>
      </c>
      <c r="D505" s="75">
        <v>2</v>
      </c>
      <c r="E505" s="74">
        <v>3.08641975308642E-3</v>
      </c>
      <c r="F505" s="75">
        <v>0</v>
      </c>
      <c r="G505" s="74">
        <v>0</v>
      </c>
      <c r="H505" s="75">
        <v>0</v>
      </c>
      <c r="I505" s="74">
        <v>0</v>
      </c>
      <c r="J505" s="75">
        <v>0</v>
      </c>
      <c r="K505" s="74">
        <v>0</v>
      </c>
      <c r="L505" s="75">
        <v>1</v>
      </c>
      <c r="M505" s="74">
        <v>1.54320987654321E-3</v>
      </c>
      <c r="N505" s="75">
        <v>0</v>
      </c>
      <c r="O505" s="74">
        <v>0</v>
      </c>
      <c r="P505" s="75">
        <v>1</v>
      </c>
      <c r="Q505" s="74">
        <v>1.54320987654321E-3</v>
      </c>
      <c r="R505" s="75">
        <v>0</v>
      </c>
      <c r="S505" s="74">
        <v>0</v>
      </c>
    </row>
    <row r="506" spans="1:19" x14ac:dyDescent="0.25">
      <c r="A506" t="s">
        <v>3263</v>
      </c>
      <c r="B506" s="75">
        <v>4280957</v>
      </c>
      <c r="C506" s="75">
        <v>399</v>
      </c>
      <c r="D506" s="75">
        <v>0</v>
      </c>
      <c r="E506" s="74"/>
      <c r="F506" s="75">
        <v>0</v>
      </c>
      <c r="G506" s="74">
        <v>0</v>
      </c>
      <c r="H506" s="75">
        <v>0</v>
      </c>
      <c r="I506" s="74">
        <v>0</v>
      </c>
      <c r="J506" s="75">
        <v>0</v>
      </c>
      <c r="K506" s="74">
        <v>0</v>
      </c>
      <c r="L506" s="75">
        <v>0</v>
      </c>
      <c r="M506" s="74">
        <v>0</v>
      </c>
      <c r="N506" s="75">
        <v>0</v>
      </c>
      <c r="O506" s="74">
        <v>0</v>
      </c>
      <c r="P506" s="75">
        <v>0</v>
      </c>
      <c r="Q506" s="74">
        <v>0</v>
      </c>
      <c r="R506" s="75">
        <v>0</v>
      </c>
      <c r="S506" s="74">
        <v>0</v>
      </c>
    </row>
    <row r="507" spans="1:19" x14ac:dyDescent="0.25">
      <c r="A507" t="s">
        <v>3264</v>
      </c>
      <c r="B507" s="75">
        <v>3809370</v>
      </c>
      <c r="C507" s="75">
        <v>458</v>
      </c>
      <c r="D507" s="75">
        <v>1</v>
      </c>
      <c r="E507" s="74">
        <v>2.18340611353712E-3</v>
      </c>
      <c r="F507" s="75">
        <v>0</v>
      </c>
      <c r="G507" s="74">
        <v>0</v>
      </c>
      <c r="H507" s="75">
        <v>0</v>
      </c>
      <c r="I507" s="74">
        <v>0</v>
      </c>
      <c r="J507" s="75">
        <v>0</v>
      </c>
      <c r="K507" s="74">
        <v>0</v>
      </c>
      <c r="L507" s="75">
        <v>0</v>
      </c>
      <c r="M507" s="74">
        <v>0</v>
      </c>
      <c r="N507" s="75">
        <v>0</v>
      </c>
      <c r="O507" s="74">
        <v>0</v>
      </c>
      <c r="P507" s="75">
        <v>1</v>
      </c>
      <c r="Q507" s="74">
        <v>2.18340611353712E-3</v>
      </c>
      <c r="R507" s="75">
        <v>0</v>
      </c>
      <c r="S507" s="74">
        <v>0</v>
      </c>
    </row>
    <row r="508" spans="1:19" x14ac:dyDescent="0.25">
      <c r="A508" t="s">
        <v>3265</v>
      </c>
      <c r="B508" s="75">
        <v>3118326</v>
      </c>
      <c r="C508" s="75">
        <v>365</v>
      </c>
      <c r="D508" s="75">
        <v>3</v>
      </c>
      <c r="E508" s="74">
        <v>8.21917808219178E-3</v>
      </c>
      <c r="F508" s="75">
        <v>0</v>
      </c>
      <c r="G508" s="74">
        <v>0</v>
      </c>
      <c r="H508" s="75">
        <v>0</v>
      </c>
      <c r="I508" s="74">
        <v>0</v>
      </c>
      <c r="J508" s="75">
        <v>0</v>
      </c>
      <c r="K508" s="74">
        <v>0</v>
      </c>
      <c r="L508" s="75">
        <v>0</v>
      </c>
      <c r="M508" s="74">
        <v>0</v>
      </c>
      <c r="N508" s="75">
        <v>0</v>
      </c>
      <c r="O508" s="74">
        <v>0</v>
      </c>
      <c r="P508" s="75">
        <v>3</v>
      </c>
      <c r="Q508" s="74">
        <v>8.21917808219178E-3</v>
      </c>
      <c r="R508" s="75">
        <v>0</v>
      </c>
      <c r="S508" s="74">
        <v>0</v>
      </c>
    </row>
    <row r="509" spans="1:19" x14ac:dyDescent="0.25">
      <c r="A509" t="s">
        <v>3266</v>
      </c>
      <c r="B509" s="75">
        <v>1075116</v>
      </c>
      <c r="C509" s="75">
        <v>537</v>
      </c>
      <c r="D509" s="75">
        <v>5</v>
      </c>
      <c r="E509" s="74">
        <v>9.3109869646182501E-3</v>
      </c>
      <c r="F509" s="75">
        <v>0</v>
      </c>
      <c r="G509" s="74">
        <v>0</v>
      </c>
      <c r="H509" s="75">
        <v>0</v>
      </c>
      <c r="I509" s="74">
        <v>0</v>
      </c>
      <c r="J509" s="75">
        <v>0</v>
      </c>
      <c r="K509" s="74">
        <v>0</v>
      </c>
      <c r="L509" s="75">
        <v>0</v>
      </c>
      <c r="M509" s="74">
        <v>0</v>
      </c>
      <c r="N509" s="75">
        <v>0</v>
      </c>
      <c r="O509" s="74">
        <v>0</v>
      </c>
      <c r="P509" s="75">
        <v>5</v>
      </c>
      <c r="Q509" s="74">
        <v>9.3109869646182501E-3</v>
      </c>
      <c r="R509" s="75">
        <v>0</v>
      </c>
      <c r="S509" s="74">
        <v>0</v>
      </c>
    </row>
    <row r="510" spans="1:19" x14ac:dyDescent="0.25">
      <c r="A510" t="s">
        <v>3267</v>
      </c>
      <c r="B510" s="75">
        <v>3865083</v>
      </c>
      <c r="C510" s="75">
        <v>716</v>
      </c>
      <c r="D510" s="75">
        <v>1</v>
      </c>
      <c r="E510" s="74">
        <v>1.3966480446927401E-3</v>
      </c>
      <c r="F510" s="75">
        <v>0</v>
      </c>
      <c r="G510" s="74">
        <v>0</v>
      </c>
      <c r="H510" s="75">
        <v>0</v>
      </c>
      <c r="I510" s="74">
        <v>0</v>
      </c>
      <c r="J510" s="75">
        <v>0</v>
      </c>
      <c r="K510" s="74">
        <v>0</v>
      </c>
      <c r="L510" s="75">
        <v>0</v>
      </c>
      <c r="M510" s="74">
        <v>0</v>
      </c>
      <c r="N510" s="75">
        <v>0</v>
      </c>
      <c r="O510" s="74">
        <v>0</v>
      </c>
      <c r="P510" s="75">
        <v>1</v>
      </c>
      <c r="Q510" s="74">
        <v>1.3966480446927401E-3</v>
      </c>
      <c r="R510" s="75">
        <v>0</v>
      </c>
      <c r="S510" s="74">
        <v>0</v>
      </c>
    </row>
    <row r="511" spans="1:19" x14ac:dyDescent="0.25">
      <c r="A511" t="s">
        <v>3268</v>
      </c>
      <c r="B511" s="75">
        <v>2453749</v>
      </c>
      <c r="C511" s="75">
        <v>852</v>
      </c>
      <c r="D511" s="75">
        <v>3</v>
      </c>
      <c r="E511" s="74">
        <v>3.5211267605633799E-3</v>
      </c>
      <c r="F511" s="75">
        <v>0</v>
      </c>
      <c r="G511" s="74">
        <v>0</v>
      </c>
      <c r="H511" s="75">
        <v>0</v>
      </c>
      <c r="I511" s="74">
        <v>0</v>
      </c>
      <c r="J511" s="75">
        <v>0</v>
      </c>
      <c r="K511" s="74">
        <v>0</v>
      </c>
      <c r="L511" s="75">
        <v>0</v>
      </c>
      <c r="M511" s="74">
        <v>0</v>
      </c>
      <c r="N511" s="75">
        <v>0</v>
      </c>
      <c r="O511" s="74">
        <v>0</v>
      </c>
      <c r="P511" s="75">
        <v>3</v>
      </c>
      <c r="Q511" s="74">
        <v>3.5211267605633799E-3</v>
      </c>
      <c r="R511" s="75">
        <v>0</v>
      </c>
      <c r="S511" s="74">
        <v>0</v>
      </c>
    </row>
    <row r="512" spans="1:19" x14ac:dyDescent="0.25">
      <c r="A512" t="s">
        <v>2596</v>
      </c>
      <c r="B512" s="75">
        <v>4246935</v>
      </c>
      <c r="C512" s="75">
        <v>666</v>
      </c>
      <c r="D512" s="75">
        <v>3</v>
      </c>
      <c r="E512" s="74">
        <v>4.5045045045045001E-3</v>
      </c>
      <c r="F512" s="75">
        <v>0</v>
      </c>
      <c r="G512" s="74">
        <v>0</v>
      </c>
      <c r="H512" s="75">
        <v>0</v>
      </c>
      <c r="I512" s="74">
        <v>0</v>
      </c>
      <c r="J512" s="75">
        <v>0</v>
      </c>
      <c r="K512" s="74">
        <v>0</v>
      </c>
      <c r="L512" s="75">
        <v>0</v>
      </c>
      <c r="M512" s="74">
        <v>0</v>
      </c>
      <c r="N512" s="75">
        <v>0</v>
      </c>
      <c r="O512" s="74">
        <v>0</v>
      </c>
      <c r="P512" s="75">
        <v>3</v>
      </c>
      <c r="Q512" s="74">
        <v>4.5045045045045001E-3</v>
      </c>
      <c r="R512" s="75">
        <v>0</v>
      </c>
      <c r="S512" s="74">
        <v>0</v>
      </c>
    </row>
    <row r="513" spans="1:19" x14ac:dyDescent="0.25">
      <c r="A513" t="s">
        <v>2624</v>
      </c>
      <c r="B513" s="75">
        <v>2294730</v>
      </c>
      <c r="C513" s="75">
        <v>82</v>
      </c>
      <c r="D513" s="75">
        <v>1</v>
      </c>
      <c r="E513" s="74">
        <v>1.21951219512195E-2</v>
      </c>
      <c r="F513" s="75">
        <v>0</v>
      </c>
      <c r="G513" s="74">
        <v>0</v>
      </c>
      <c r="H513" s="75">
        <v>0</v>
      </c>
      <c r="I513" s="74">
        <v>0</v>
      </c>
      <c r="J513" s="75">
        <v>0</v>
      </c>
      <c r="K513" s="74">
        <v>0</v>
      </c>
      <c r="L513" s="75">
        <v>0</v>
      </c>
      <c r="M513" s="74">
        <v>0</v>
      </c>
      <c r="N513" s="75">
        <v>0</v>
      </c>
      <c r="O513" s="74">
        <v>0</v>
      </c>
      <c r="P513" s="75">
        <v>0</v>
      </c>
      <c r="Q513" s="74">
        <v>0</v>
      </c>
      <c r="R513" s="75">
        <v>1</v>
      </c>
      <c r="S513" s="74">
        <v>1.21951219512195E-2</v>
      </c>
    </row>
    <row r="514" spans="1:19" x14ac:dyDescent="0.25">
      <c r="A514" t="s">
        <v>2625</v>
      </c>
      <c r="B514" s="75">
        <v>2254595</v>
      </c>
      <c r="C514" s="75">
        <v>393</v>
      </c>
      <c r="D514" s="75">
        <v>1</v>
      </c>
      <c r="E514" s="74">
        <v>2.5445292620865098E-3</v>
      </c>
      <c r="F514" s="75">
        <v>0</v>
      </c>
      <c r="G514" s="74">
        <v>0</v>
      </c>
      <c r="H514" s="75">
        <v>0</v>
      </c>
      <c r="I514" s="74">
        <v>0</v>
      </c>
      <c r="J514" s="75">
        <v>0</v>
      </c>
      <c r="K514" s="74">
        <v>0</v>
      </c>
      <c r="L514" s="75">
        <v>1</v>
      </c>
      <c r="M514" s="74">
        <v>2.5445292620865098E-3</v>
      </c>
      <c r="N514" s="75">
        <v>0</v>
      </c>
      <c r="O514" s="74">
        <v>0</v>
      </c>
      <c r="P514" s="75">
        <v>0</v>
      </c>
      <c r="Q514" s="74">
        <v>0</v>
      </c>
      <c r="R514" s="75">
        <v>0</v>
      </c>
      <c r="S514" s="74">
        <v>0</v>
      </c>
    </row>
    <row r="515" spans="1:19" x14ac:dyDescent="0.25">
      <c r="A515" t="s">
        <v>2626</v>
      </c>
      <c r="B515" s="75">
        <v>569367</v>
      </c>
      <c r="C515" s="75">
        <v>941</v>
      </c>
      <c r="D515" s="75">
        <v>3</v>
      </c>
      <c r="E515" s="74">
        <v>3.1880977683315598E-3</v>
      </c>
      <c r="F515" s="75">
        <v>0</v>
      </c>
      <c r="G515" s="74">
        <v>0</v>
      </c>
      <c r="H515" s="75">
        <v>0</v>
      </c>
      <c r="I515" s="74">
        <v>0</v>
      </c>
      <c r="J515" s="75">
        <v>0</v>
      </c>
      <c r="K515" s="74">
        <v>0</v>
      </c>
      <c r="L515" s="75">
        <v>1</v>
      </c>
      <c r="M515" s="74">
        <v>1.06269925611052E-3</v>
      </c>
      <c r="N515" s="75">
        <v>0</v>
      </c>
      <c r="O515" s="74">
        <v>0</v>
      </c>
      <c r="P515" s="75">
        <v>2</v>
      </c>
      <c r="Q515" s="74">
        <v>2.12539851222104E-3</v>
      </c>
      <c r="R515" s="75">
        <v>0</v>
      </c>
      <c r="S515" s="74">
        <v>0</v>
      </c>
    </row>
    <row r="516" spans="1:19" x14ac:dyDescent="0.25">
      <c r="A516" t="s">
        <v>3269</v>
      </c>
      <c r="B516" s="75">
        <v>3851824</v>
      </c>
      <c r="C516" s="75">
        <v>693</v>
      </c>
      <c r="D516" s="75">
        <v>1</v>
      </c>
      <c r="E516" s="74">
        <v>1.44300144300144E-3</v>
      </c>
      <c r="F516" s="75">
        <v>0</v>
      </c>
      <c r="G516" s="74">
        <v>0</v>
      </c>
      <c r="H516" s="75">
        <v>0</v>
      </c>
      <c r="I516" s="74">
        <v>0</v>
      </c>
      <c r="J516" s="75">
        <v>0</v>
      </c>
      <c r="K516" s="74">
        <v>0</v>
      </c>
      <c r="L516" s="75">
        <v>0</v>
      </c>
      <c r="M516" s="74">
        <v>0</v>
      </c>
      <c r="N516" s="75">
        <v>0</v>
      </c>
      <c r="O516" s="74">
        <v>0</v>
      </c>
      <c r="P516" s="75">
        <v>1</v>
      </c>
      <c r="Q516" s="74">
        <v>1.44300144300144E-3</v>
      </c>
      <c r="R516" s="75">
        <v>0</v>
      </c>
      <c r="S516" s="74">
        <v>0</v>
      </c>
    </row>
    <row r="517" spans="1:19" x14ac:dyDescent="0.25">
      <c r="A517" t="s">
        <v>3270</v>
      </c>
      <c r="B517" s="75">
        <v>2459879</v>
      </c>
      <c r="C517" s="75">
        <v>361</v>
      </c>
      <c r="D517" s="75">
        <v>1</v>
      </c>
      <c r="E517" s="74">
        <v>2.77008310249307E-3</v>
      </c>
      <c r="F517" s="75">
        <v>0</v>
      </c>
      <c r="G517" s="74">
        <v>0</v>
      </c>
      <c r="H517" s="75">
        <v>0</v>
      </c>
      <c r="I517" s="74">
        <v>0</v>
      </c>
      <c r="J517" s="75">
        <v>0</v>
      </c>
      <c r="K517" s="74">
        <v>0</v>
      </c>
      <c r="L517" s="75">
        <v>0</v>
      </c>
      <c r="M517" s="74">
        <v>0</v>
      </c>
      <c r="N517" s="75">
        <v>0</v>
      </c>
      <c r="O517" s="74">
        <v>0</v>
      </c>
      <c r="P517" s="75">
        <v>1</v>
      </c>
      <c r="Q517" s="74">
        <v>2.77008310249307E-3</v>
      </c>
      <c r="R517" s="75">
        <v>0</v>
      </c>
      <c r="S517" s="74">
        <v>0</v>
      </c>
    </row>
    <row r="518" spans="1:19" x14ac:dyDescent="0.25">
      <c r="A518" t="s">
        <v>3271</v>
      </c>
      <c r="B518" s="75">
        <v>3525794</v>
      </c>
      <c r="C518" s="75">
        <v>315</v>
      </c>
      <c r="D518" s="75">
        <v>1</v>
      </c>
      <c r="E518" s="74">
        <v>3.1746031746031698E-3</v>
      </c>
      <c r="F518" s="75">
        <v>0</v>
      </c>
      <c r="G518" s="74">
        <v>0</v>
      </c>
      <c r="H518" s="75">
        <v>1</v>
      </c>
      <c r="I518" s="74">
        <v>3.1746031746031698E-3</v>
      </c>
      <c r="J518" s="75">
        <v>0</v>
      </c>
      <c r="K518" s="74">
        <v>0</v>
      </c>
      <c r="L518" s="75">
        <v>0</v>
      </c>
      <c r="M518" s="74">
        <v>0</v>
      </c>
      <c r="N518" s="75">
        <v>0</v>
      </c>
      <c r="O518" s="74">
        <v>0</v>
      </c>
      <c r="P518" s="75">
        <v>0</v>
      </c>
      <c r="Q518" s="74">
        <v>0</v>
      </c>
      <c r="R518" s="75">
        <v>0</v>
      </c>
      <c r="S518" s="74">
        <v>0</v>
      </c>
    </row>
    <row r="519" spans="1:19" x14ac:dyDescent="0.25">
      <c r="A519" t="s">
        <v>2581</v>
      </c>
      <c r="B519" s="75">
        <v>4294200</v>
      </c>
      <c r="C519" s="75">
        <v>1177</v>
      </c>
      <c r="D519" s="75">
        <v>2</v>
      </c>
      <c r="E519" s="74">
        <v>1.69923534409516E-3</v>
      </c>
      <c r="F519" s="75">
        <v>0</v>
      </c>
      <c r="G519" s="74">
        <v>0</v>
      </c>
      <c r="H519" s="75">
        <v>0</v>
      </c>
      <c r="I519" s="74">
        <v>0</v>
      </c>
      <c r="J519" s="75">
        <v>0</v>
      </c>
      <c r="K519" s="74">
        <v>0</v>
      </c>
      <c r="L519" s="75">
        <v>2</v>
      </c>
      <c r="M519" s="74">
        <v>1.69923534409516E-3</v>
      </c>
      <c r="N519" s="75">
        <v>0</v>
      </c>
      <c r="O519" s="74">
        <v>0</v>
      </c>
      <c r="P519" s="75">
        <v>0</v>
      </c>
      <c r="Q519" s="74">
        <v>0</v>
      </c>
      <c r="R519" s="75">
        <v>0</v>
      </c>
      <c r="S519" s="74">
        <v>0</v>
      </c>
    </row>
    <row r="520" spans="1:19" x14ac:dyDescent="0.25">
      <c r="A520" t="s">
        <v>3272</v>
      </c>
      <c r="B520" s="75">
        <v>2256841</v>
      </c>
      <c r="C520" s="75">
        <v>649</v>
      </c>
      <c r="D520" s="75">
        <v>3</v>
      </c>
      <c r="E520" s="74">
        <v>4.6224961479198797E-3</v>
      </c>
      <c r="F520" s="75">
        <v>0</v>
      </c>
      <c r="G520" s="74">
        <v>0</v>
      </c>
      <c r="H520" s="75">
        <v>0</v>
      </c>
      <c r="I520" s="74">
        <v>0</v>
      </c>
      <c r="J520" s="75">
        <v>0</v>
      </c>
      <c r="K520" s="74">
        <v>0</v>
      </c>
      <c r="L520" s="75">
        <v>0</v>
      </c>
      <c r="M520" s="74">
        <v>0</v>
      </c>
      <c r="N520" s="75">
        <v>0</v>
      </c>
      <c r="O520" s="74">
        <v>0</v>
      </c>
      <c r="P520" s="75">
        <v>3</v>
      </c>
      <c r="Q520" s="74">
        <v>4.6224961479198797E-3</v>
      </c>
      <c r="R520" s="75">
        <v>0</v>
      </c>
      <c r="S520" s="74">
        <v>0</v>
      </c>
    </row>
    <row r="521" spans="1:19" x14ac:dyDescent="0.25">
      <c r="A521" t="s">
        <v>3273</v>
      </c>
      <c r="B521" s="75">
        <v>4280972</v>
      </c>
      <c r="C521" s="75">
        <v>632</v>
      </c>
      <c r="D521" s="75">
        <v>1</v>
      </c>
      <c r="E521" s="74">
        <v>1.5822784810126599E-3</v>
      </c>
      <c r="F521" s="75">
        <v>0</v>
      </c>
      <c r="G521" s="74">
        <v>0</v>
      </c>
      <c r="H521" s="75">
        <v>0</v>
      </c>
      <c r="I521" s="74">
        <v>0</v>
      </c>
      <c r="J521" s="75">
        <v>0</v>
      </c>
      <c r="K521" s="74">
        <v>0</v>
      </c>
      <c r="L521" s="75">
        <v>0</v>
      </c>
      <c r="M521" s="74">
        <v>0</v>
      </c>
      <c r="N521" s="75">
        <v>1</v>
      </c>
      <c r="O521" s="74">
        <v>1.5822784810126599E-3</v>
      </c>
      <c r="P521" s="75">
        <v>0</v>
      </c>
      <c r="Q521" s="74">
        <v>0</v>
      </c>
      <c r="R521" s="75">
        <v>0</v>
      </c>
      <c r="S521" s="74">
        <v>0</v>
      </c>
    </row>
    <row r="522" spans="1:19" x14ac:dyDescent="0.25">
      <c r="A522" t="s">
        <v>3274</v>
      </c>
      <c r="B522" s="75">
        <v>469312</v>
      </c>
      <c r="C522" s="75">
        <v>581</v>
      </c>
      <c r="D522" s="75">
        <v>1</v>
      </c>
      <c r="E522" s="74">
        <v>1.72117039586919E-3</v>
      </c>
      <c r="F522" s="75">
        <v>0</v>
      </c>
      <c r="G522" s="74">
        <v>0</v>
      </c>
      <c r="H522" s="75">
        <v>0</v>
      </c>
      <c r="I522" s="74">
        <v>0</v>
      </c>
      <c r="J522" s="75">
        <v>0</v>
      </c>
      <c r="K522" s="74">
        <v>0</v>
      </c>
      <c r="L522" s="75">
        <v>0</v>
      </c>
      <c r="M522" s="74">
        <v>0</v>
      </c>
      <c r="N522" s="75">
        <v>0</v>
      </c>
      <c r="O522" s="74">
        <v>0</v>
      </c>
      <c r="P522" s="75">
        <v>1</v>
      </c>
      <c r="Q522" s="74">
        <v>1.72117039586919E-3</v>
      </c>
      <c r="R522" s="75">
        <v>0</v>
      </c>
      <c r="S522" s="74">
        <v>0</v>
      </c>
    </row>
    <row r="523" spans="1:19" x14ac:dyDescent="0.25">
      <c r="A523" t="s">
        <v>2627</v>
      </c>
      <c r="B523" s="75">
        <v>717192</v>
      </c>
      <c r="C523" s="75">
        <v>339</v>
      </c>
      <c r="D523" s="75">
        <v>2</v>
      </c>
      <c r="E523" s="74">
        <v>5.8997050147492599E-3</v>
      </c>
      <c r="F523" s="75">
        <v>0</v>
      </c>
      <c r="G523" s="74">
        <v>0</v>
      </c>
      <c r="H523" s="75">
        <v>1</v>
      </c>
      <c r="I523" s="74">
        <v>2.9498525073746299E-3</v>
      </c>
      <c r="J523" s="75">
        <v>0</v>
      </c>
      <c r="K523" s="74">
        <v>0</v>
      </c>
      <c r="L523" s="75">
        <v>1</v>
      </c>
      <c r="M523" s="74">
        <v>2.9498525073746299E-3</v>
      </c>
      <c r="N523" s="75">
        <v>0</v>
      </c>
      <c r="O523" s="74">
        <v>0</v>
      </c>
      <c r="P523" s="75">
        <v>0</v>
      </c>
      <c r="Q523" s="74">
        <v>0</v>
      </c>
      <c r="R523" s="75">
        <v>0</v>
      </c>
      <c r="S523" s="74">
        <v>0</v>
      </c>
    </row>
    <row r="524" spans="1:19" x14ac:dyDescent="0.25">
      <c r="A524" t="s">
        <v>3275</v>
      </c>
      <c r="B524" s="75">
        <v>2590236</v>
      </c>
      <c r="C524" s="75">
        <v>748</v>
      </c>
      <c r="D524" s="75">
        <v>1</v>
      </c>
      <c r="E524" s="74">
        <v>1.33689839572193E-3</v>
      </c>
      <c r="F524" s="75">
        <v>0</v>
      </c>
      <c r="G524" s="74">
        <v>0</v>
      </c>
      <c r="H524" s="75">
        <v>0</v>
      </c>
      <c r="I524" s="74">
        <v>0</v>
      </c>
      <c r="J524" s="75">
        <v>0</v>
      </c>
      <c r="K524" s="74">
        <v>0</v>
      </c>
      <c r="L524" s="75">
        <v>0</v>
      </c>
      <c r="M524" s="74">
        <v>0</v>
      </c>
      <c r="N524" s="75">
        <v>0</v>
      </c>
      <c r="O524" s="74">
        <v>0</v>
      </c>
      <c r="P524" s="75">
        <v>0</v>
      </c>
      <c r="Q524" s="74">
        <v>0</v>
      </c>
      <c r="R524" s="75">
        <v>1</v>
      </c>
      <c r="S524" s="74">
        <v>1.33689839572193E-3</v>
      </c>
    </row>
    <row r="525" spans="1:19" x14ac:dyDescent="0.25">
      <c r="A525" t="s">
        <v>2628</v>
      </c>
      <c r="B525" s="75">
        <v>3800832</v>
      </c>
      <c r="C525" s="75">
        <v>409</v>
      </c>
      <c r="D525" s="75">
        <v>2</v>
      </c>
      <c r="E525" s="74">
        <v>4.8899755501222502E-3</v>
      </c>
      <c r="F525" s="75">
        <v>0</v>
      </c>
      <c r="G525" s="74">
        <v>0</v>
      </c>
      <c r="H525" s="75">
        <v>0</v>
      </c>
      <c r="I525" s="74">
        <v>0</v>
      </c>
      <c r="J525" s="75">
        <v>0</v>
      </c>
      <c r="K525" s="74">
        <v>0</v>
      </c>
      <c r="L525" s="75">
        <v>2</v>
      </c>
      <c r="M525" s="74">
        <v>4.8899755501222502E-3</v>
      </c>
      <c r="N525" s="75">
        <v>0</v>
      </c>
      <c r="O525" s="74">
        <v>0</v>
      </c>
      <c r="P525" s="75">
        <v>0</v>
      </c>
      <c r="Q525" s="74">
        <v>0</v>
      </c>
      <c r="R525" s="75">
        <v>0</v>
      </c>
      <c r="S525" s="74">
        <v>0</v>
      </c>
    </row>
    <row r="526" spans="1:19" x14ac:dyDescent="0.25">
      <c r="A526" t="s">
        <v>2629</v>
      </c>
      <c r="B526" s="75">
        <v>1503207</v>
      </c>
      <c r="C526" s="75">
        <v>583</v>
      </c>
      <c r="D526" s="75">
        <v>13</v>
      </c>
      <c r="E526" s="74">
        <v>2.2298456260720401E-2</v>
      </c>
      <c r="F526" s="75">
        <v>0</v>
      </c>
      <c r="G526" s="74">
        <v>0</v>
      </c>
      <c r="H526" s="75">
        <v>6</v>
      </c>
      <c r="I526" s="74">
        <v>1.02915951972556E-2</v>
      </c>
      <c r="J526" s="75">
        <v>0</v>
      </c>
      <c r="K526" s="74">
        <v>0</v>
      </c>
      <c r="L526" s="75">
        <v>0</v>
      </c>
      <c r="M526" s="74">
        <v>0</v>
      </c>
      <c r="N526" s="75">
        <v>0</v>
      </c>
      <c r="O526" s="74">
        <v>0</v>
      </c>
      <c r="P526" s="75">
        <v>6</v>
      </c>
      <c r="Q526" s="74">
        <v>1.02915951972556E-2</v>
      </c>
      <c r="R526" s="75">
        <v>1</v>
      </c>
      <c r="S526" s="74">
        <v>1.71526586620926E-3</v>
      </c>
    </row>
    <row r="527" spans="1:19" x14ac:dyDescent="0.25">
      <c r="A527" t="s">
        <v>3276</v>
      </c>
      <c r="B527" s="75">
        <v>3525985</v>
      </c>
      <c r="C527" s="75">
        <v>745</v>
      </c>
      <c r="D527" s="75">
        <v>9</v>
      </c>
      <c r="E527" s="74">
        <v>1.20805369127517E-2</v>
      </c>
      <c r="F527" s="75">
        <v>0</v>
      </c>
      <c r="G527" s="74">
        <v>0</v>
      </c>
      <c r="H527" s="75">
        <v>0</v>
      </c>
      <c r="I527" s="74">
        <v>0</v>
      </c>
      <c r="J527" s="75">
        <v>0</v>
      </c>
      <c r="K527" s="74">
        <v>0</v>
      </c>
      <c r="L527" s="75">
        <v>1</v>
      </c>
      <c r="M527" s="74">
        <v>1.3422818791946299E-3</v>
      </c>
      <c r="N527" s="75">
        <v>0</v>
      </c>
      <c r="O527" s="74">
        <v>0</v>
      </c>
      <c r="P527" s="75">
        <v>8</v>
      </c>
      <c r="Q527" s="74">
        <v>1.0738255033557E-2</v>
      </c>
      <c r="R527" s="75">
        <v>0</v>
      </c>
      <c r="S527" s="74">
        <v>0</v>
      </c>
    </row>
    <row r="528" spans="1:19" x14ac:dyDescent="0.25">
      <c r="A528" t="s">
        <v>3277</v>
      </c>
      <c r="B528" s="75">
        <v>908789</v>
      </c>
      <c r="C528" s="75">
        <v>535</v>
      </c>
      <c r="D528" s="75">
        <v>1</v>
      </c>
      <c r="E528" s="74">
        <v>1.8691588785046699E-3</v>
      </c>
      <c r="F528" s="75">
        <v>0</v>
      </c>
      <c r="G528" s="74">
        <v>0</v>
      </c>
      <c r="H528" s="75">
        <v>0</v>
      </c>
      <c r="I528" s="74">
        <v>0</v>
      </c>
      <c r="J528" s="75">
        <v>0</v>
      </c>
      <c r="K528" s="74">
        <v>0</v>
      </c>
      <c r="L528" s="75">
        <v>0</v>
      </c>
      <c r="M528" s="74">
        <v>0</v>
      </c>
      <c r="N528" s="75">
        <v>0</v>
      </c>
      <c r="O528" s="74">
        <v>0</v>
      </c>
      <c r="P528" s="75">
        <v>1</v>
      </c>
      <c r="Q528" s="74">
        <v>1.8691588785046699E-3</v>
      </c>
      <c r="R528" s="75">
        <v>0</v>
      </c>
      <c r="S528" s="74">
        <v>0</v>
      </c>
    </row>
    <row r="529" spans="1:19" x14ac:dyDescent="0.25">
      <c r="A529" t="s">
        <v>3278</v>
      </c>
      <c r="B529" s="75">
        <v>1412246</v>
      </c>
      <c r="C529" s="75">
        <v>337</v>
      </c>
      <c r="D529" s="75">
        <v>2</v>
      </c>
      <c r="E529" s="74">
        <v>5.9347181008902097E-3</v>
      </c>
      <c r="F529" s="75">
        <v>0</v>
      </c>
      <c r="G529" s="74">
        <v>0</v>
      </c>
      <c r="H529" s="75">
        <v>0</v>
      </c>
      <c r="I529" s="74">
        <v>0</v>
      </c>
      <c r="J529" s="75">
        <v>0</v>
      </c>
      <c r="K529" s="74">
        <v>0</v>
      </c>
      <c r="L529" s="75">
        <v>2</v>
      </c>
      <c r="M529" s="74">
        <v>5.9347181008902097E-3</v>
      </c>
      <c r="N529" s="75">
        <v>0</v>
      </c>
      <c r="O529" s="74">
        <v>0</v>
      </c>
      <c r="P529" s="75">
        <v>0</v>
      </c>
      <c r="Q529" s="74">
        <v>0</v>
      </c>
      <c r="R529" s="75">
        <v>0</v>
      </c>
      <c r="S529" s="74">
        <v>0</v>
      </c>
    </row>
    <row r="530" spans="1:19" x14ac:dyDescent="0.25">
      <c r="A530" t="s">
        <v>3279</v>
      </c>
      <c r="B530" s="75">
        <v>4087665</v>
      </c>
      <c r="C530" s="75">
        <v>764</v>
      </c>
      <c r="D530" s="75">
        <v>1</v>
      </c>
      <c r="E530" s="74">
        <v>1.3089005235602099E-3</v>
      </c>
      <c r="F530" s="75">
        <v>0</v>
      </c>
      <c r="G530" s="74">
        <v>0</v>
      </c>
      <c r="H530" s="75">
        <v>0</v>
      </c>
      <c r="I530" s="74">
        <v>0</v>
      </c>
      <c r="J530" s="75">
        <v>0</v>
      </c>
      <c r="K530" s="74">
        <v>0</v>
      </c>
      <c r="L530" s="75">
        <v>0</v>
      </c>
      <c r="M530" s="74">
        <v>0</v>
      </c>
      <c r="N530" s="75">
        <v>0</v>
      </c>
      <c r="O530" s="74">
        <v>0</v>
      </c>
      <c r="P530" s="75">
        <v>1</v>
      </c>
      <c r="Q530" s="74">
        <v>1.3089005235602099E-3</v>
      </c>
      <c r="R530" s="75">
        <v>0</v>
      </c>
      <c r="S530" s="74">
        <v>0</v>
      </c>
    </row>
    <row r="531" spans="1:19" x14ac:dyDescent="0.25">
      <c r="A531" t="s">
        <v>3280</v>
      </c>
      <c r="B531" s="75">
        <v>1796880</v>
      </c>
      <c r="C531" s="75">
        <v>112</v>
      </c>
      <c r="D531" s="75">
        <v>1</v>
      </c>
      <c r="E531" s="74">
        <v>8.9285714285714298E-3</v>
      </c>
      <c r="F531" s="75">
        <v>0</v>
      </c>
      <c r="G531" s="74">
        <v>0</v>
      </c>
      <c r="H531" s="75">
        <v>0</v>
      </c>
      <c r="I531" s="74">
        <v>0</v>
      </c>
      <c r="J531" s="75">
        <v>0</v>
      </c>
      <c r="K531" s="74">
        <v>0</v>
      </c>
      <c r="L531" s="75">
        <v>0</v>
      </c>
      <c r="M531" s="74">
        <v>0</v>
      </c>
      <c r="N531" s="75">
        <v>0</v>
      </c>
      <c r="O531" s="74">
        <v>0</v>
      </c>
      <c r="P531" s="75">
        <v>1</v>
      </c>
      <c r="Q531" s="74">
        <v>8.9285714285714298E-3</v>
      </c>
      <c r="R531" s="75">
        <v>0</v>
      </c>
      <c r="S531" s="74">
        <v>0</v>
      </c>
    </row>
    <row r="532" spans="1:19" x14ac:dyDescent="0.25">
      <c r="A532" t="s">
        <v>3281</v>
      </c>
      <c r="B532" s="75">
        <v>2590254</v>
      </c>
      <c r="C532" s="75">
        <v>511</v>
      </c>
      <c r="D532" s="75">
        <v>4</v>
      </c>
      <c r="E532" s="74">
        <v>7.8277886497064592E-3</v>
      </c>
      <c r="F532" s="75">
        <v>0</v>
      </c>
      <c r="G532" s="74">
        <v>0</v>
      </c>
      <c r="H532" s="75">
        <v>0</v>
      </c>
      <c r="I532" s="74">
        <v>0</v>
      </c>
      <c r="J532" s="75">
        <v>0</v>
      </c>
      <c r="K532" s="74">
        <v>0</v>
      </c>
      <c r="L532" s="75">
        <v>0</v>
      </c>
      <c r="M532" s="74">
        <v>0</v>
      </c>
      <c r="N532" s="75">
        <v>0</v>
      </c>
      <c r="O532" s="74">
        <v>0</v>
      </c>
      <c r="P532" s="75">
        <v>4</v>
      </c>
      <c r="Q532" s="74">
        <v>7.8277886497064592E-3</v>
      </c>
      <c r="R532" s="75">
        <v>0</v>
      </c>
      <c r="S532" s="74">
        <v>0</v>
      </c>
    </row>
    <row r="533" spans="1:19" x14ac:dyDescent="0.25">
      <c r="A533" t="s">
        <v>2631</v>
      </c>
      <c r="B533" s="75">
        <v>504668</v>
      </c>
      <c r="C533" s="75">
        <v>699</v>
      </c>
      <c r="D533" s="75">
        <v>1</v>
      </c>
      <c r="E533" s="74">
        <v>1.43061516452074E-3</v>
      </c>
      <c r="F533" s="75">
        <v>0</v>
      </c>
      <c r="G533" s="74">
        <v>0</v>
      </c>
      <c r="H533" s="75">
        <v>0</v>
      </c>
      <c r="I533" s="74">
        <v>0</v>
      </c>
      <c r="J533" s="75">
        <v>0</v>
      </c>
      <c r="K533" s="74">
        <v>0</v>
      </c>
      <c r="L533" s="75">
        <v>0</v>
      </c>
      <c r="M533" s="74">
        <v>0</v>
      </c>
      <c r="N533" s="75">
        <v>0</v>
      </c>
      <c r="O533" s="74">
        <v>0</v>
      </c>
      <c r="P533" s="75">
        <v>1</v>
      </c>
      <c r="Q533" s="74">
        <v>1.43061516452074E-3</v>
      </c>
      <c r="R533" s="75">
        <v>0</v>
      </c>
      <c r="S533" s="74">
        <v>0</v>
      </c>
    </row>
    <row r="534" spans="1:19" x14ac:dyDescent="0.25">
      <c r="A534" t="s">
        <v>3282</v>
      </c>
      <c r="B534" s="75">
        <v>3809438</v>
      </c>
      <c r="C534" s="75">
        <v>598</v>
      </c>
      <c r="D534" s="75">
        <v>1</v>
      </c>
      <c r="E534" s="74">
        <v>1.67224080267559E-3</v>
      </c>
      <c r="F534" s="75">
        <v>0</v>
      </c>
      <c r="G534" s="74">
        <v>0</v>
      </c>
      <c r="H534" s="75">
        <v>0</v>
      </c>
      <c r="I534" s="74">
        <v>0</v>
      </c>
      <c r="J534" s="75">
        <v>0</v>
      </c>
      <c r="K534" s="74">
        <v>0</v>
      </c>
      <c r="L534" s="75">
        <v>0</v>
      </c>
      <c r="M534" s="74">
        <v>0</v>
      </c>
      <c r="N534" s="75">
        <v>0</v>
      </c>
      <c r="O534" s="74">
        <v>0</v>
      </c>
      <c r="P534" s="75">
        <v>1</v>
      </c>
      <c r="Q534" s="74">
        <v>1.67224080267559E-3</v>
      </c>
      <c r="R534" s="75">
        <v>0</v>
      </c>
      <c r="S534" s="74">
        <v>0</v>
      </c>
    </row>
    <row r="535" spans="1:19" x14ac:dyDescent="0.25">
      <c r="A535" t="s">
        <v>2632</v>
      </c>
      <c r="B535" s="75">
        <v>4210230</v>
      </c>
      <c r="C535" s="75">
        <v>569</v>
      </c>
      <c r="D535" s="75">
        <v>1</v>
      </c>
      <c r="E535" s="74">
        <v>1.7574692442882201E-3</v>
      </c>
      <c r="F535" s="75">
        <v>0</v>
      </c>
      <c r="G535" s="74">
        <v>0</v>
      </c>
      <c r="H535" s="75">
        <v>0</v>
      </c>
      <c r="I535" s="74">
        <v>0</v>
      </c>
      <c r="J535" s="75">
        <v>0</v>
      </c>
      <c r="K535" s="74">
        <v>0</v>
      </c>
      <c r="L535" s="75">
        <v>1</v>
      </c>
      <c r="M535" s="74">
        <v>1.7574692442882201E-3</v>
      </c>
      <c r="N535" s="75">
        <v>0</v>
      </c>
      <c r="O535" s="74">
        <v>0</v>
      </c>
      <c r="P535" s="75">
        <v>0</v>
      </c>
      <c r="Q535" s="74">
        <v>0</v>
      </c>
      <c r="R535" s="75">
        <v>0</v>
      </c>
      <c r="S535" s="74">
        <v>0</v>
      </c>
    </row>
    <row r="536" spans="1:19" x14ac:dyDescent="0.25">
      <c r="A536" t="s">
        <v>3283</v>
      </c>
      <c r="B536" s="75">
        <v>548648</v>
      </c>
      <c r="C536" s="75">
        <v>1282</v>
      </c>
      <c r="D536" s="75">
        <v>2</v>
      </c>
      <c r="E536" s="74">
        <v>1.5600624024960999E-3</v>
      </c>
      <c r="F536" s="75">
        <v>0</v>
      </c>
      <c r="G536" s="74">
        <v>0</v>
      </c>
      <c r="H536" s="75">
        <v>0</v>
      </c>
      <c r="I536" s="74">
        <v>0</v>
      </c>
      <c r="J536" s="75">
        <v>0</v>
      </c>
      <c r="K536" s="74">
        <v>0</v>
      </c>
      <c r="L536" s="75">
        <v>0</v>
      </c>
      <c r="M536" s="74">
        <v>0</v>
      </c>
      <c r="N536" s="75">
        <v>0</v>
      </c>
      <c r="O536" s="74">
        <v>0</v>
      </c>
      <c r="P536" s="75">
        <v>2</v>
      </c>
      <c r="Q536" s="74">
        <v>1.5600624024960999E-3</v>
      </c>
      <c r="R536" s="75">
        <v>0</v>
      </c>
      <c r="S536" s="74">
        <v>0</v>
      </c>
    </row>
    <row r="537" spans="1:19" x14ac:dyDescent="0.25">
      <c r="A537" t="s">
        <v>3284</v>
      </c>
      <c r="B537" s="75">
        <v>4249754</v>
      </c>
      <c r="C537" s="75">
        <v>582</v>
      </c>
      <c r="D537" s="75">
        <v>1</v>
      </c>
      <c r="E537" s="74">
        <v>1.7182130584192401E-3</v>
      </c>
      <c r="F537" s="75">
        <v>0</v>
      </c>
      <c r="G537" s="74">
        <v>0</v>
      </c>
      <c r="H537" s="75">
        <v>0</v>
      </c>
      <c r="I537" s="74">
        <v>0</v>
      </c>
      <c r="J537" s="75">
        <v>0</v>
      </c>
      <c r="K537" s="74">
        <v>0</v>
      </c>
      <c r="L537" s="75">
        <v>0</v>
      </c>
      <c r="M537" s="74">
        <v>0</v>
      </c>
      <c r="N537" s="75">
        <v>0</v>
      </c>
      <c r="O537" s="74">
        <v>0</v>
      </c>
      <c r="P537" s="75">
        <v>0</v>
      </c>
      <c r="Q537" s="74">
        <v>0</v>
      </c>
      <c r="R537" s="75">
        <v>1</v>
      </c>
      <c r="S537" s="74">
        <v>1.7182130584192401E-3</v>
      </c>
    </row>
    <row r="538" spans="1:19" x14ac:dyDescent="0.25">
      <c r="A538" t="s">
        <v>2574</v>
      </c>
      <c r="B538" s="75">
        <v>573256</v>
      </c>
      <c r="C538" s="75">
        <v>740</v>
      </c>
      <c r="D538" s="75">
        <v>2</v>
      </c>
      <c r="E538" s="74">
        <v>2.7027027027026998E-3</v>
      </c>
      <c r="F538" s="75">
        <v>0</v>
      </c>
      <c r="G538" s="74">
        <v>0</v>
      </c>
      <c r="H538" s="75">
        <v>0</v>
      </c>
      <c r="I538" s="74">
        <v>0</v>
      </c>
      <c r="J538" s="75">
        <v>0</v>
      </c>
      <c r="K538" s="74">
        <v>0</v>
      </c>
      <c r="L538" s="75">
        <v>2</v>
      </c>
      <c r="M538" s="74">
        <v>2.7027027027026998E-3</v>
      </c>
      <c r="N538" s="75">
        <v>0</v>
      </c>
      <c r="O538" s="74">
        <v>0</v>
      </c>
      <c r="P538" s="75">
        <v>0</v>
      </c>
      <c r="Q538" s="74">
        <v>0</v>
      </c>
      <c r="R538" s="75">
        <v>0</v>
      </c>
      <c r="S538" s="74">
        <v>0</v>
      </c>
    </row>
    <row r="539" spans="1:19" x14ac:dyDescent="0.25">
      <c r="A539" t="s">
        <v>2583</v>
      </c>
      <c r="B539" s="75">
        <v>2746232</v>
      </c>
      <c r="C539" s="75">
        <v>314</v>
      </c>
      <c r="D539" s="75">
        <v>2</v>
      </c>
      <c r="E539" s="74">
        <v>6.3694267515923596E-3</v>
      </c>
      <c r="F539" s="75">
        <v>0</v>
      </c>
      <c r="G539" s="74">
        <v>0</v>
      </c>
      <c r="H539" s="75">
        <v>0</v>
      </c>
      <c r="I539" s="74">
        <v>0</v>
      </c>
      <c r="J539" s="75">
        <v>0</v>
      </c>
      <c r="K539" s="74">
        <v>0</v>
      </c>
      <c r="L539" s="75">
        <v>1</v>
      </c>
      <c r="M539" s="74">
        <v>3.1847133757961798E-3</v>
      </c>
      <c r="N539" s="75">
        <v>0</v>
      </c>
      <c r="O539" s="74">
        <v>0</v>
      </c>
      <c r="P539" s="75">
        <v>1</v>
      </c>
      <c r="Q539" s="74">
        <v>3.1847133757961798E-3</v>
      </c>
      <c r="R539" s="75">
        <v>0</v>
      </c>
      <c r="S539" s="74">
        <v>0</v>
      </c>
    </row>
    <row r="540" spans="1:19" x14ac:dyDescent="0.25">
      <c r="A540" t="s">
        <v>2633</v>
      </c>
      <c r="B540" s="75">
        <v>3131952</v>
      </c>
      <c r="C540" s="75">
        <v>311</v>
      </c>
      <c r="D540" s="75">
        <v>2</v>
      </c>
      <c r="E540" s="74">
        <v>6.4308681672025697E-3</v>
      </c>
      <c r="F540" s="75">
        <v>0</v>
      </c>
      <c r="G540" s="74">
        <v>0</v>
      </c>
      <c r="H540" s="75">
        <v>1</v>
      </c>
      <c r="I540" s="74">
        <v>3.21543408360129E-3</v>
      </c>
      <c r="J540" s="75">
        <v>0</v>
      </c>
      <c r="K540" s="74">
        <v>0</v>
      </c>
      <c r="L540" s="75">
        <v>0</v>
      </c>
      <c r="M540" s="74">
        <v>0</v>
      </c>
      <c r="N540" s="75">
        <v>1</v>
      </c>
      <c r="O540" s="74">
        <v>3.21543408360129E-3</v>
      </c>
      <c r="P540" s="75">
        <v>0</v>
      </c>
      <c r="Q540" s="74">
        <v>0</v>
      </c>
      <c r="R540" s="75">
        <v>0</v>
      </c>
      <c r="S540" s="74">
        <v>0</v>
      </c>
    </row>
    <row r="541" spans="1:19" x14ac:dyDescent="0.25">
      <c r="A541" t="s">
        <v>2422</v>
      </c>
      <c r="B541" s="75">
        <v>1215460</v>
      </c>
      <c r="C541" s="75">
        <v>172</v>
      </c>
      <c r="D541" s="75">
        <v>2</v>
      </c>
      <c r="E541" s="74">
        <v>1.16279069767442E-2</v>
      </c>
      <c r="F541" s="75">
        <v>0</v>
      </c>
      <c r="G541" s="74">
        <v>0</v>
      </c>
      <c r="H541" s="75">
        <v>0</v>
      </c>
      <c r="I541" s="74">
        <v>0</v>
      </c>
      <c r="J541" s="75">
        <v>0</v>
      </c>
      <c r="K541" s="74">
        <v>0</v>
      </c>
      <c r="L541" s="75">
        <v>0</v>
      </c>
      <c r="M541" s="74">
        <v>0</v>
      </c>
      <c r="N541" s="75">
        <v>1</v>
      </c>
      <c r="O541" s="74">
        <v>5.8139534883720903E-3</v>
      </c>
      <c r="P541" s="75">
        <v>0</v>
      </c>
      <c r="Q541" s="74">
        <v>0</v>
      </c>
      <c r="R541" s="75">
        <v>1</v>
      </c>
      <c r="S541" s="74">
        <v>5.8139534883720903E-3</v>
      </c>
    </row>
    <row r="542" spans="1:19" x14ac:dyDescent="0.25">
      <c r="A542" t="s">
        <v>3285</v>
      </c>
      <c r="B542" s="75">
        <v>815145</v>
      </c>
      <c r="C542" s="75">
        <v>361</v>
      </c>
      <c r="D542" s="75">
        <v>3</v>
      </c>
      <c r="E542" s="74">
        <v>8.3102493074792196E-3</v>
      </c>
      <c r="F542" s="75">
        <v>0</v>
      </c>
      <c r="G542" s="74">
        <v>0</v>
      </c>
      <c r="H542" s="75">
        <v>1</v>
      </c>
      <c r="I542" s="74">
        <v>2.77008310249307E-3</v>
      </c>
      <c r="J542" s="75">
        <v>0</v>
      </c>
      <c r="K542" s="74">
        <v>0</v>
      </c>
      <c r="L542" s="75">
        <v>1</v>
      </c>
      <c r="M542" s="74">
        <v>2.77008310249307E-3</v>
      </c>
      <c r="N542" s="75">
        <v>0</v>
      </c>
      <c r="O542" s="74">
        <v>0</v>
      </c>
      <c r="P542" s="75">
        <v>0</v>
      </c>
      <c r="Q542" s="74">
        <v>0</v>
      </c>
      <c r="R542" s="75">
        <v>1</v>
      </c>
      <c r="S542" s="74">
        <v>2.77008310249307E-3</v>
      </c>
    </row>
    <row r="543" spans="1:19" x14ac:dyDescent="0.25">
      <c r="A543" t="s">
        <v>3286</v>
      </c>
      <c r="B543" s="75">
        <v>1509076</v>
      </c>
      <c r="C543" s="75">
        <v>738</v>
      </c>
      <c r="D543" s="75">
        <v>1</v>
      </c>
      <c r="E543" s="74">
        <v>1.3550135501355001E-3</v>
      </c>
      <c r="F543" s="75">
        <v>0</v>
      </c>
      <c r="G543" s="74">
        <v>0</v>
      </c>
      <c r="H543" s="75">
        <v>0</v>
      </c>
      <c r="I543" s="74">
        <v>0</v>
      </c>
      <c r="J543" s="75">
        <v>0</v>
      </c>
      <c r="K543" s="74">
        <v>0</v>
      </c>
      <c r="L543" s="75">
        <v>0</v>
      </c>
      <c r="M543" s="74">
        <v>0</v>
      </c>
      <c r="N543" s="75">
        <v>0</v>
      </c>
      <c r="O543" s="74">
        <v>0</v>
      </c>
      <c r="P543" s="75">
        <v>1</v>
      </c>
      <c r="Q543" s="74">
        <v>1.3550135501355001E-3</v>
      </c>
      <c r="R543" s="75">
        <v>0</v>
      </c>
      <c r="S543" s="74">
        <v>0</v>
      </c>
    </row>
    <row r="544" spans="1:19" x14ac:dyDescent="0.25">
      <c r="A544" t="s">
        <v>2634</v>
      </c>
      <c r="B544" s="75">
        <v>1143956</v>
      </c>
      <c r="C544" s="75">
        <v>311</v>
      </c>
      <c r="D544" s="75">
        <v>2</v>
      </c>
      <c r="E544" s="74">
        <v>6.4308681672025697E-3</v>
      </c>
      <c r="F544" s="75">
        <v>0</v>
      </c>
      <c r="G544" s="74">
        <v>0</v>
      </c>
      <c r="H544" s="75">
        <v>1</v>
      </c>
      <c r="I544" s="74">
        <v>3.21543408360129E-3</v>
      </c>
      <c r="J544" s="75">
        <v>0</v>
      </c>
      <c r="K544" s="74">
        <v>0</v>
      </c>
      <c r="L544" s="75">
        <v>0</v>
      </c>
      <c r="M544" s="74">
        <v>0</v>
      </c>
      <c r="N544" s="75">
        <v>0</v>
      </c>
      <c r="O544" s="74">
        <v>0</v>
      </c>
      <c r="P544" s="75">
        <v>1</v>
      </c>
      <c r="Q544" s="74">
        <v>3.21543408360129E-3</v>
      </c>
      <c r="R544" s="75">
        <v>0</v>
      </c>
      <c r="S544" s="74">
        <v>0</v>
      </c>
    </row>
    <row r="545" spans="1:19" x14ac:dyDescent="0.25">
      <c r="A545" t="s">
        <v>2601</v>
      </c>
      <c r="B545" s="75">
        <v>2802173</v>
      </c>
      <c r="C545" s="75">
        <v>767</v>
      </c>
      <c r="D545" s="75">
        <v>1</v>
      </c>
      <c r="E545" s="74">
        <v>1.30378096479791E-3</v>
      </c>
      <c r="F545" s="75">
        <v>0</v>
      </c>
      <c r="G545" s="74">
        <v>0</v>
      </c>
      <c r="H545" s="75">
        <v>0</v>
      </c>
      <c r="I545" s="74">
        <v>0</v>
      </c>
      <c r="J545" s="75">
        <v>0</v>
      </c>
      <c r="K545" s="74">
        <v>0</v>
      </c>
      <c r="L545" s="75">
        <v>0</v>
      </c>
      <c r="M545" s="74">
        <v>0</v>
      </c>
      <c r="N545" s="75">
        <v>0</v>
      </c>
      <c r="O545" s="74">
        <v>0</v>
      </c>
      <c r="P545" s="75">
        <v>1</v>
      </c>
      <c r="Q545" s="74">
        <v>1.30378096479791E-3</v>
      </c>
      <c r="R545" s="75">
        <v>0</v>
      </c>
      <c r="S545" s="74">
        <v>0</v>
      </c>
    </row>
    <row r="546" spans="1:19" x14ac:dyDescent="0.25">
      <c r="A546" t="s">
        <v>3287</v>
      </c>
      <c r="B546" s="75">
        <v>1428891</v>
      </c>
      <c r="C546" s="75">
        <v>560</v>
      </c>
      <c r="D546" s="75">
        <v>2</v>
      </c>
      <c r="E546" s="74">
        <v>3.57142857142857E-3</v>
      </c>
      <c r="F546" s="75">
        <v>0</v>
      </c>
      <c r="G546" s="74">
        <v>0</v>
      </c>
      <c r="H546" s="75">
        <v>0</v>
      </c>
      <c r="I546" s="74">
        <v>0</v>
      </c>
      <c r="J546" s="75">
        <v>0</v>
      </c>
      <c r="K546" s="74">
        <v>0</v>
      </c>
      <c r="L546" s="75">
        <v>0</v>
      </c>
      <c r="M546" s="74">
        <v>0</v>
      </c>
      <c r="N546" s="75">
        <v>0</v>
      </c>
      <c r="O546" s="74">
        <v>0</v>
      </c>
      <c r="P546" s="75">
        <v>2</v>
      </c>
      <c r="Q546" s="74">
        <v>3.57142857142857E-3</v>
      </c>
      <c r="R546" s="75">
        <v>0</v>
      </c>
      <c r="S546" s="74">
        <v>0</v>
      </c>
    </row>
    <row r="547" spans="1:19" x14ac:dyDescent="0.25">
      <c r="A547" t="s">
        <v>3288</v>
      </c>
      <c r="B547" s="75">
        <v>2381346</v>
      </c>
      <c r="C547" s="75">
        <v>702</v>
      </c>
      <c r="D547" s="75"/>
      <c r="E547" s="74"/>
      <c r="F547" s="75"/>
      <c r="G547" s="74"/>
      <c r="H547" s="75"/>
      <c r="I547" s="74"/>
      <c r="J547" s="75"/>
      <c r="K547" s="74"/>
      <c r="L547" s="75"/>
      <c r="M547" s="74"/>
      <c r="N547" s="75"/>
      <c r="O547" s="74"/>
      <c r="P547" s="75"/>
      <c r="Q547" s="74"/>
      <c r="R547" s="75"/>
      <c r="S547" s="74"/>
    </row>
    <row r="548" spans="1:19" x14ac:dyDescent="0.25">
      <c r="A548" t="s">
        <v>3289</v>
      </c>
      <c r="B548" s="75">
        <v>1650601</v>
      </c>
      <c r="C548" s="75">
        <v>675</v>
      </c>
      <c r="D548" s="75"/>
      <c r="E548" s="74"/>
      <c r="F548" s="75"/>
      <c r="G548" s="74"/>
      <c r="H548" s="75"/>
      <c r="I548" s="74"/>
      <c r="J548" s="75"/>
      <c r="K548" s="74"/>
      <c r="L548" s="75"/>
      <c r="M548" s="74"/>
      <c r="N548" s="75"/>
      <c r="O548" s="74"/>
      <c r="P548" s="75"/>
      <c r="Q548" s="74"/>
      <c r="R548" s="75"/>
      <c r="S548" s="74"/>
    </row>
    <row r="549" spans="1:19" x14ac:dyDescent="0.25">
      <c r="A549" t="s">
        <v>2586</v>
      </c>
      <c r="B549" s="75">
        <v>2734904</v>
      </c>
      <c r="C549" s="75">
        <v>34</v>
      </c>
      <c r="D549" s="75"/>
      <c r="E549" s="74"/>
      <c r="F549" s="75"/>
      <c r="G549" s="74"/>
      <c r="H549" s="75"/>
      <c r="I549" s="74"/>
      <c r="J549" s="75"/>
      <c r="K549" s="74"/>
      <c r="L549" s="75"/>
      <c r="M549" s="74"/>
      <c r="N549" s="75"/>
      <c r="O549" s="74"/>
      <c r="P549" s="75"/>
      <c r="Q549" s="74"/>
      <c r="R549" s="75"/>
      <c r="S549" s="74"/>
    </row>
    <row r="550" spans="1:19" x14ac:dyDescent="0.25">
      <c r="A550" t="s">
        <v>3290</v>
      </c>
      <c r="B550" s="75">
        <v>3551546</v>
      </c>
      <c r="C550" s="75">
        <v>446</v>
      </c>
      <c r="D550" s="75"/>
      <c r="E550" s="74"/>
      <c r="F550" s="75"/>
      <c r="G550" s="74"/>
      <c r="H550" s="75"/>
      <c r="I550" s="74"/>
      <c r="J550" s="75"/>
      <c r="K550" s="74"/>
      <c r="L550" s="75"/>
      <c r="M550" s="74"/>
      <c r="N550" s="75"/>
      <c r="O550" s="74"/>
      <c r="P550" s="75"/>
      <c r="Q550" s="74"/>
      <c r="R550" s="75"/>
      <c r="S550" s="74"/>
    </row>
    <row r="551" spans="1:19" x14ac:dyDescent="0.25">
      <c r="A551" t="s">
        <v>3291</v>
      </c>
      <c r="B551" s="75">
        <v>3397362</v>
      </c>
      <c r="C551" s="75">
        <v>682</v>
      </c>
      <c r="D551" s="75"/>
      <c r="E551" s="74"/>
      <c r="F551" s="75"/>
      <c r="G551" s="74"/>
      <c r="H551" s="75"/>
      <c r="I551" s="74"/>
      <c r="J551" s="75"/>
      <c r="K551" s="74"/>
      <c r="L551" s="75"/>
      <c r="M551" s="74"/>
      <c r="N551" s="75"/>
      <c r="O551" s="74"/>
      <c r="P551" s="75"/>
      <c r="Q551" s="74"/>
      <c r="R551" s="75"/>
      <c r="S551" s="74"/>
    </row>
    <row r="552" spans="1:19" x14ac:dyDescent="0.25">
      <c r="A552" t="s">
        <v>3292</v>
      </c>
      <c r="B552" s="75">
        <v>2426392</v>
      </c>
      <c r="C552" s="75">
        <v>393</v>
      </c>
      <c r="D552" s="75"/>
      <c r="E552" s="74"/>
      <c r="F552" s="75"/>
      <c r="G552" s="74"/>
      <c r="H552" s="75"/>
      <c r="I552" s="74"/>
      <c r="J552" s="75"/>
      <c r="K552" s="74"/>
      <c r="L552" s="75"/>
      <c r="M552" s="74"/>
      <c r="N552" s="75"/>
      <c r="O552" s="74"/>
      <c r="P552" s="75"/>
      <c r="Q552" s="74"/>
      <c r="R552" s="75"/>
      <c r="S552" s="74"/>
    </row>
    <row r="553" spans="1:19" x14ac:dyDescent="0.25">
      <c r="A553" t="s">
        <v>2606</v>
      </c>
      <c r="B553" s="75">
        <v>3526125</v>
      </c>
      <c r="C553" s="75">
        <v>258</v>
      </c>
      <c r="D553" s="75"/>
      <c r="E553" s="74"/>
      <c r="F553" s="75"/>
      <c r="G553" s="74"/>
      <c r="H553" s="75"/>
      <c r="I553" s="74"/>
      <c r="J553" s="75"/>
      <c r="K553" s="74"/>
      <c r="L553" s="75"/>
      <c r="M553" s="74"/>
      <c r="N553" s="75"/>
      <c r="O553" s="74"/>
      <c r="P553" s="75"/>
      <c r="Q553" s="74"/>
      <c r="R553" s="75"/>
      <c r="S553" s="74"/>
    </row>
    <row r="554" spans="1:19" x14ac:dyDescent="0.25">
      <c r="A554" t="s">
        <v>3293</v>
      </c>
      <c r="B554" s="75">
        <v>1004813</v>
      </c>
      <c r="C554" s="75">
        <v>349</v>
      </c>
      <c r="D554" s="75"/>
      <c r="E554" s="74"/>
      <c r="F554" s="75"/>
      <c r="G554" s="74"/>
      <c r="H554" s="75"/>
      <c r="I554" s="74"/>
      <c r="J554" s="75"/>
      <c r="K554" s="74"/>
      <c r="L554" s="75"/>
      <c r="M554" s="74"/>
      <c r="N554" s="75"/>
      <c r="O554" s="74"/>
      <c r="P554" s="75"/>
      <c r="Q554" s="74"/>
      <c r="R554" s="75"/>
      <c r="S554" s="74"/>
    </row>
    <row r="555" spans="1:19" x14ac:dyDescent="0.25">
      <c r="A555" t="s">
        <v>3294</v>
      </c>
      <c r="B555" s="75">
        <v>3308646</v>
      </c>
      <c r="C555" s="75">
        <v>525</v>
      </c>
      <c r="D555" s="75"/>
      <c r="E555" s="74"/>
      <c r="F555" s="75"/>
      <c r="G555" s="74"/>
      <c r="H555" s="75"/>
      <c r="I555" s="74"/>
      <c r="J555" s="75"/>
      <c r="K555" s="74"/>
      <c r="L555" s="75"/>
      <c r="M555" s="74"/>
      <c r="N555" s="75"/>
      <c r="O555" s="74"/>
      <c r="P555" s="75"/>
      <c r="Q555" s="74"/>
      <c r="R555" s="75"/>
      <c r="S555" s="74"/>
    </row>
    <row r="556" spans="1:19" x14ac:dyDescent="0.25">
      <c r="A556" t="s">
        <v>3295</v>
      </c>
      <c r="B556" s="75">
        <v>1631684</v>
      </c>
      <c r="C556" s="75">
        <v>324</v>
      </c>
      <c r="D556" s="75"/>
      <c r="E556" s="74"/>
      <c r="F556" s="75"/>
      <c r="G556" s="74"/>
      <c r="H556" s="75"/>
      <c r="I556" s="74"/>
      <c r="J556" s="75"/>
      <c r="K556" s="74"/>
      <c r="L556" s="75"/>
      <c r="M556" s="74"/>
      <c r="N556" s="75"/>
      <c r="O556" s="74"/>
      <c r="P556" s="75"/>
      <c r="Q556" s="74"/>
      <c r="R556" s="75"/>
      <c r="S556" s="74"/>
    </row>
    <row r="557" spans="1:19" x14ac:dyDescent="0.25">
      <c r="A557" t="s">
        <v>3296</v>
      </c>
      <c r="B557" s="75">
        <v>433273</v>
      </c>
      <c r="C557" s="75">
        <v>390</v>
      </c>
      <c r="D557" s="75"/>
      <c r="E557" s="74"/>
      <c r="F557" s="75"/>
      <c r="G557" s="74"/>
      <c r="H557" s="75"/>
      <c r="I557" s="74"/>
      <c r="J557" s="75"/>
      <c r="K557" s="74"/>
      <c r="L557" s="75"/>
      <c r="M557" s="74"/>
      <c r="N557" s="75"/>
      <c r="O557" s="74"/>
      <c r="P557" s="75"/>
      <c r="Q557" s="74"/>
      <c r="R557" s="75"/>
      <c r="S557" s="74"/>
    </row>
    <row r="558" spans="1:19" x14ac:dyDescent="0.25">
      <c r="A558" t="s">
        <v>3297</v>
      </c>
      <c r="B558" s="75">
        <v>3800866</v>
      </c>
      <c r="C558" s="75">
        <v>295</v>
      </c>
      <c r="D558" s="75"/>
      <c r="E558" s="74"/>
      <c r="F558" s="75"/>
      <c r="G558" s="74"/>
      <c r="H558" s="75"/>
      <c r="I558" s="74"/>
      <c r="J558" s="75"/>
      <c r="K558" s="74"/>
      <c r="L558" s="75"/>
      <c r="M558" s="74"/>
      <c r="N558" s="75"/>
      <c r="O558" s="74"/>
      <c r="P558" s="75"/>
      <c r="Q558" s="74"/>
      <c r="R558" s="75"/>
      <c r="S558" s="74"/>
    </row>
    <row r="559" spans="1:19" x14ac:dyDescent="0.25">
      <c r="A559" t="s">
        <v>3298</v>
      </c>
      <c r="B559" s="75">
        <v>717240</v>
      </c>
      <c r="C559" s="75">
        <v>199</v>
      </c>
      <c r="D559" s="75"/>
      <c r="E559" s="74"/>
      <c r="F559" s="75"/>
      <c r="G559" s="74"/>
      <c r="H559" s="75"/>
      <c r="I559" s="74"/>
      <c r="J559" s="75"/>
      <c r="K559" s="74"/>
      <c r="L559" s="75"/>
      <c r="M559" s="74"/>
      <c r="N559" s="75"/>
      <c r="O559" s="74"/>
      <c r="P559" s="75"/>
      <c r="Q559" s="74"/>
      <c r="R559" s="75"/>
      <c r="S559" s="74"/>
    </row>
    <row r="560" spans="1:19" x14ac:dyDescent="0.25">
      <c r="A560" t="s">
        <v>2564</v>
      </c>
      <c r="B560" s="75">
        <v>592737</v>
      </c>
      <c r="C560" s="75">
        <v>58</v>
      </c>
      <c r="D560" s="75"/>
      <c r="E560" s="74"/>
      <c r="F560" s="75"/>
      <c r="G560" s="74"/>
      <c r="H560" s="75"/>
      <c r="I560" s="74"/>
      <c r="J560" s="75"/>
      <c r="K560" s="74"/>
      <c r="L560" s="75"/>
      <c r="M560" s="74"/>
      <c r="N560" s="75"/>
      <c r="O560" s="74"/>
      <c r="P560" s="75"/>
      <c r="Q560" s="74"/>
      <c r="R560" s="75"/>
      <c r="S560" s="74"/>
    </row>
    <row r="561" spans="1:19" x14ac:dyDescent="0.25">
      <c r="A561" t="s">
        <v>3299</v>
      </c>
      <c r="B561" s="75">
        <v>3295601</v>
      </c>
      <c r="C561" s="75">
        <v>222</v>
      </c>
      <c r="D561" s="75"/>
      <c r="E561" s="74"/>
      <c r="F561" s="75"/>
      <c r="G561" s="74"/>
      <c r="H561" s="75"/>
      <c r="I561" s="74"/>
      <c r="J561" s="75"/>
      <c r="K561" s="74"/>
      <c r="L561" s="75"/>
      <c r="M561" s="74"/>
      <c r="N561" s="75"/>
      <c r="O561" s="74"/>
      <c r="P561" s="75"/>
      <c r="Q561" s="74"/>
      <c r="R561" s="75"/>
      <c r="S561" s="74"/>
    </row>
    <row r="562" spans="1:19" x14ac:dyDescent="0.25">
      <c r="A562" t="s">
        <v>3300</v>
      </c>
      <c r="B562" s="75">
        <v>4249624</v>
      </c>
      <c r="C562" s="75">
        <v>662</v>
      </c>
      <c r="D562" s="75"/>
      <c r="E562" s="74"/>
      <c r="F562" s="75"/>
      <c r="G562" s="74"/>
      <c r="H562" s="75"/>
      <c r="I562" s="74"/>
      <c r="J562" s="75"/>
      <c r="K562" s="74"/>
      <c r="L562" s="75"/>
      <c r="M562" s="74"/>
      <c r="N562" s="75"/>
      <c r="O562" s="74"/>
      <c r="P562" s="75"/>
      <c r="Q562" s="74"/>
      <c r="R562" s="75"/>
      <c r="S562" s="74"/>
    </row>
    <row r="563" spans="1:19" x14ac:dyDescent="0.25">
      <c r="A563" t="s">
        <v>3301</v>
      </c>
      <c r="B563" s="75">
        <v>3123312</v>
      </c>
      <c r="C563" s="75">
        <v>355</v>
      </c>
      <c r="D563" s="75"/>
      <c r="E563" s="74"/>
      <c r="F563" s="75"/>
      <c r="G563" s="74"/>
      <c r="H563" s="75"/>
      <c r="I563" s="74"/>
      <c r="J563" s="75"/>
      <c r="K563" s="74"/>
      <c r="L563" s="75"/>
      <c r="M563" s="74"/>
      <c r="N563" s="75"/>
      <c r="O563" s="74"/>
      <c r="P563" s="75"/>
      <c r="Q563" s="74"/>
      <c r="R563" s="75"/>
      <c r="S563" s="74"/>
    </row>
    <row r="564" spans="1:19" x14ac:dyDescent="0.25">
      <c r="A564" t="s">
        <v>3302</v>
      </c>
      <c r="B564" s="75">
        <v>3120482</v>
      </c>
      <c r="C564" s="75">
        <v>362</v>
      </c>
      <c r="D564" s="75"/>
      <c r="E564" s="74"/>
      <c r="F564" s="75"/>
      <c r="G564" s="74"/>
      <c r="H564" s="75"/>
      <c r="I564" s="74"/>
      <c r="J564" s="75"/>
      <c r="K564" s="74"/>
      <c r="L564" s="75"/>
      <c r="M564" s="74"/>
      <c r="N564" s="75"/>
      <c r="O564" s="74"/>
      <c r="P564" s="75"/>
      <c r="Q564" s="74"/>
      <c r="R564" s="75"/>
      <c r="S564" s="74"/>
    </row>
    <row r="565" spans="1:19" x14ac:dyDescent="0.25">
      <c r="A565" t="s">
        <v>3303</v>
      </c>
      <c r="B565" s="75">
        <v>3526556</v>
      </c>
      <c r="C565" s="75">
        <v>240</v>
      </c>
      <c r="D565" s="75"/>
      <c r="E565" s="74"/>
      <c r="F565" s="75"/>
      <c r="G565" s="74"/>
      <c r="H565" s="75"/>
      <c r="I565" s="74"/>
      <c r="J565" s="75"/>
      <c r="K565" s="74"/>
      <c r="L565" s="75"/>
      <c r="M565" s="74"/>
      <c r="N565" s="75"/>
      <c r="O565" s="74"/>
      <c r="P565" s="75"/>
      <c r="Q565" s="74"/>
      <c r="R565" s="75"/>
      <c r="S565" s="74"/>
    </row>
    <row r="566" spans="1:19" x14ac:dyDescent="0.25">
      <c r="A566" t="s">
        <v>2450</v>
      </c>
      <c r="B566" s="75">
        <v>2715890</v>
      </c>
      <c r="C566" s="75">
        <v>473</v>
      </c>
      <c r="D566" s="75"/>
      <c r="E566" s="74"/>
      <c r="F566" s="75"/>
      <c r="G566" s="74"/>
      <c r="H566" s="75"/>
      <c r="I566" s="74"/>
      <c r="J566" s="75"/>
      <c r="K566" s="74"/>
      <c r="L566" s="75"/>
      <c r="M566" s="74"/>
      <c r="N566" s="75"/>
      <c r="O566" s="74"/>
      <c r="P566" s="75"/>
      <c r="Q566" s="74"/>
      <c r="R566" s="75"/>
      <c r="S566" s="74"/>
    </row>
    <row r="567" spans="1:19" x14ac:dyDescent="0.25">
      <c r="A567" t="s">
        <v>3304</v>
      </c>
      <c r="B567" s="75">
        <v>554605</v>
      </c>
      <c r="C567" s="75">
        <v>33</v>
      </c>
      <c r="D567" s="75"/>
      <c r="E567" s="74"/>
      <c r="F567" s="75"/>
      <c r="G567" s="74"/>
      <c r="H567" s="75"/>
      <c r="I567" s="74"/>
      <c r="J567" s="75"/>
      <c r="K567" s="74"/>
      <c r="L567" s="75"/>
      <c r="M567" s="74"/>
      <c r="N567" s="75"/>
      <c r="O567" s="74"/>
      <c r="P567" s="75"/>
      <c r="Q567" s="74"/>
      <c r="R567" s="75"/>
      <c r="S567" s="74"/>
    </row>
    <row r="568" spans="1:19" x14ac:dyDescent="0.25">
      <c r="A568" t="s">
        <v>3305</v>
      </c>
      <c r="B568" s="75">
        <v>4281059</v>
      </c>
      <c r="C568" s="75">
        <v>633</v>
      </c>
      <c r="D568" s="75"/>
      <c r="E568" s="74"/>
      <c r="F568" s="75"/>
      <c r="G568" s="74"/>
      <c r="H568" s="75"/>
      <c r="I568" s="74"/>
      <c r="J568" s="75"/>
      <c r="K568" s="74"/>
      <c r="L568" s="75"/>
      <c r="M568" s="74"/>
      <c r="N568" s="75"/>
      <c r="O568" s="74"/>
      <c r="P568" s="75"/>
      <c r="Q568" s="74"/>
      <c r="R568" s="75"/>
      <c r="S568" s="74"/>
    </row>
    <row r="569" spans="1:19" x14ac:dyDescent="0.25">
      <c r="A569" t="s">
        <v>2246</v>
      </c>
      <c r="B569" s="75">
        <v>4476017</v>
      </c>
      <c r="C569" s="75">
        <v>525</v>
      </c>
      <c r="D569" s="75"/>
      <c r="E569" s="74"/>
      <c r="F569" s="75"/>
      <c r="G569" s="74"/>
      <c r="H569" s="75"/>
      <c r="I569" s="74"/>
      <c r="J569" s="75"/>
      <c r="K569" s="74"/>
      <c r="L569" s="75"/>
      <c r="M569" s="74"/>
      <c r="N569" s="75"/>
      <c r="O569" s="74"/>
      <c r="P569" s="75"/>
      <c r="Q569" s="74"/>
      <c r="R569" s="75"/>
      <c r="S569" s="74"/>
    </row>
    <row r="570" spans="1:19" x14ac:dyDescent="0.25">
      <c r="A570" t="s">
        <v>3306</v>
      </c>
      <c r="B570" s="75">
        <v>2744714</v>
      </c>
      <c r="C570" s="75">
        <v>401</v>
      </c>
      <c r="D570" s="75"/>
      <c r="E570" s="74"/>
      <c r="F570" s="75"/>
      <c r="G570" s="74"/>
      <c r="H570" s="75"/>
      <c r="I570" s="74"/>
      <c r="J570" s="75"/>
      <c r="K570" s="74"/>
      <c r="L570" s="75"/>
      <c r="M570" s="74"/>
      <c r="N570" s="75"/>
      <c r="O570" s="74"/>
      <c r="P570" s="75"/>
      <c r="Q570" s="74"/>
      <c r="R570" s="75"/>
      <c r="S570" s="74"/>
    </row>
    <row r="571" spans="1:19" x14ac:dyDescent="0.25">
      <c r="A571" t="s">
        <v>3307</v>
      </c>
      <c r="B571" s="75">
        <v>432636</v>
      </c>
      <c r="C571" s="75">
        <v>877</v>
      </c>
      <c r="D571" s="75"/>
      <c r="E571" s="74"/>
      <c r="F571" s="75"/>
      <c r="G571" s="74"/>
      <c r="H571" s="75"/>
      <c r="I571" s="74"/>
      <c r="J571" s="75"/>
      <c r="K571" s="74"/>
      <c r="L571" s="75"/>
      <c r="M571" s="74"/>
      <c r="N571" s="75"/>
      <c r="O571" s="74"/>
      <c r="P571" s="75"/>
      <c r="Q571" s="74"/>
      <c r="R571" s="75"/>
      <c r="S571" s="74"/>
    </row>
    <row r="572" spans="1:19" x14ac:dyDescent="0.25">
      <c r="A572" t="s">
        <v>3308</v>
      </c>
      <c r="B572" s="75">
        <v>3810350</v>
      </c>
      <c r="C572" s="75">
        <v>336</v>
      </c>
      <c r="D572" s="75"/>
      <c r="E572" s="74"/>
      <c r="F572" s="75"/>
      <c r="G572" s="74"/>
      <c r="H572" s="75"/>
      <c r="I572" s="74"/>
      <c r="J572" s="75"/>
      <c r="K572" s="74"/>
      <c r="L572" s="75"/>
      <c r="M572" s="74"/>
      <c r="N572" s="75"/>
      <c r="O572" s="74"/>
      <c r="P572" s="75"/>
      <c r="Q572" s="74"/>
      <c r="R572" s="75"/>
      <c r="S572" s="74"/>
    </row>
    <row r="573" spans="1:19" x14ac:dyDescent="0.25">
      <c r="A573" t="s">
        <v>3309</v>
      </c>
      <c r="B573" s="75">
        <v>3852960</v>
      </c>
      <c r="C573" s="75">
        <v>543</v>
      </c>
      <c r="D573" s="75"/>
      <c r="E573" s="74"/>
      <c r="F573" s="75"/>
      <c r="G573" s="74"/>
      <c r="H573" s="75"/>
      <c r="I573" s="74"/>
      <c r="J573" s="75"/>
      <c r="K573" s="74"/>
      <c r="L573" s="75"/>
      <c r="M573" s="74"/>
      <c r="N573" s="75"/>
      <c r="O573" s="74"/>
      <c r="P573" s="75"/>
      <c r="Q573" s="74"/>
      <c r="R573" s="75"/>
      <c r="S573" s="74"/>
    </row>
    <row r="574" spans="1:19" x14ac:dyDescent="0.25">
      <c r="A574" t="s">
        <v>2618</v>
      </c>
      <c r="B574" s="75">
        <v>3809368</v>
      </c>
      <c r="C574" s="75">
        <v>756</v>
      </c>
      <c r="D574" s="75"/>
      <c r="E574" s="74"/>
      <c r="F574" s="75"/>
      <c r="G574" s="74"/>
      <c r="H574" s="75"/>
      <c r="I574" s="74"/>
      <c r="J574" s="75"/>
      <c r="K574" s="74"/>
      <c r="L574" s="75"/>
      <c r="M574" s="74"/>
      <c r="N574" s="75"/>
      <c r="O574" s="74"/>
      <c r="P574" s="75"/>
      <c r="Q574" s="74"/>
      <c r="R574" s="75"/>
      <c r="S574" s="74"/>
    </row>
    <row r="575" spans="1:19" x14ac:dyDescent="0.25">
      <c r="A575" t="s">
        <v>3310</v>
      </c>
      <c r="B575" s="75">
        <v>598333</v>
      </c>
      <c r="C575" s="75">
        <v>270</v>
      </c>
      <c r="D575" s="75"/>
      <c r="E575" s="74"/>
      <c r="F575" s="75"/>
      <c r="G575" s="74"/>
      <c r="H575" s="75"/>
      <c r="I575" s="74"/>
      <c r="J575" s="75"/>
      <c r="K575" s="74"/>
      <c r="L575" s="75"/>
      <c r="M575" s="74"/>
      <c r="N575" s="75"/>
      <c r="O575" s="74"/>
      <c r="P575" s="75"/>
      <c r="Q575" s="74"/>
      <c r="R575" s="75"/>
      <c r="S575" s="74"/>
    </row>
    <row r="576" spans="1:19" x14ac:dyDescent="0.25">
      <c r="A576" t="s">
        <v>3311</v>
      </c>
      <c r="B576" s="75">
        <v>2204213</v>
      </c>
      <c r="C576" s="75">
        <v>709</v>
      </c>
      <c r="D576" s="75"/>
      <c r="E576" s="74"/>
      <c r="F576" s="75"/>
      <c r="G576" s="74"/>
      <c r="H576" s="75"/>
      <c r="I576" s="74"/>
      <c r="J576" s="75"/>
      <c r="K576" s="74"/>
      <c r="L576" s="75"/>
      <c r="M576" s="74"/>
      <c r="N576" s="75"/>
      <c r="O576" s="74"/>
      <c r="P576" s="75"/>
      <c r="Q576" s="74"/>
      <c r="R576" s="75"/>
      <c r="S576" s="74"/>
    </row>
    <row r="577" spans="1:19" x14ac:dyDescent="0.25">
      <c r="A577" t="s">
        <v>3312</v>
      </c>
      <c r="B577" s="75">
        <v>3313265</v>
      </c>
      <c r="C577" s="75">
        <v>237</v>
      </c>
      <c r="D577" s="75"/>
      <c r="E577" s="74"/>
      <c r="F577" s="75"/>
      <c r="G577" s="74"/>
      <c r="H577" s="75"/>
      <c r="I577" s="74"/>
      <c r="J577" s="75"/>
      <c r="K577" s="74"/>
      <c r="L577" s="75"/>
      <c r="M577" s="74"/>
      <c r="N577" s="75"/>
      <c r="O577" s="74"/>
      <c r="P577" s="75"/>
      <c r="Q577" s="74"/>
      <c r="R577" s="75"/>
      <c r="S577" s="74"/>
    </row>
    <row r="578" spans="1:19" x14ac:dyDescent="0.25">
      <c r="A578" t="s">
        <v>3313</v>
      </c>
      <c r="B578" s="75">
        <v>1244028</v>
      </c>
      <c r="C578" s="75">
        <v>877</v>
      </c>
      <c r="D578" s="75"/>
      <c r="E578" s="74"/>
      <c r="F578" s="75"/>
      <c r="G578" s="74"/>
      <c r="H578" s="75"/>
      <c r="I578" s="74"/>
      <c r="J578" s="75"/>
      <c r="K578" s="74"/>
      <c r="L578" s="75"/>
      <c r="M578" s="74"/>
      <c r="N578" s="75"/>
      <c r="O578" s="74"/>
      <c r="P578" s="75"/>
      <c r="Q578" s="74"/>
      <c r="R578" s="75"/>
      <c r="S578" s="74"/>
    </row>
    <row r="579" spans="1:19" x14ac:dyDescent="0.25">
      <c r="A579" t="s">
        <v>3313</v>
      </c>
      <c r="B579" s="75">
        <v>4212559</v>
      </c>
      <c r="C579" s="75">
        <v>244</v>
      </c>
      <c r="D579" s="75"/>
      <c r="E579" s="74"/>
      <c r="F579" s="75"/>
      <c r="G579" s="74"/>
      <c r="H579" s="75"/>
      <c r="I579" s="74"/>
      <c r="J579" s="75"/>
      <c r="K579" s="74"/>
      <c r="L579" s="75"/>
      <c r="M579" s="74"/>
      <c r="N579" s="75"/>
      <c r="O579" s="74"/>
      <c r="P579" s="75"/>
      <c r="Q579" s="74"/>
      <c r="R579" s="75"/>
      <c r="S579" s="74"/>
    </row>
    <row r="580" spans="1:19" x14ac:dyDescent="0.25">
      <c r="A580" t="s">
        <v>3314</v>
      </c>
      <c r="B580" s="75">
        <v>2746105</v>
      </c>
      <c r="C580" s="75">
        <v>442</v>
      </c>
      <c r="D580" s="75"/>
      <c r="E580" s="74"/>
      <c r="F580" s="75"/>
      <c r="G580" s="74"/>
      <c r="H580" s="75"/>
      <c r="I580" s="74"/>
      <c r="J580" s="75"/>
      <c r="K580" s="74"/>
      <c r="L580" s="75"/>
      <c r="M580" s="74"/>
      <c r="N580" s="75"/>
      <c r="O580" s="74"/>
      <c r="P580" s="75"/>
      <c r="Q580" s="74"/>
      <c r="R580" s="75"/>
      <c r="S580" s="74"/>
    </row>
    <row r="581" spans="1:19" x14ac:dyDescent="0.25">
      <c r="A581" t="s">
        <v>2486</v>
      </c>
      <c r="B581" s="75">
        <v>3903632</v>
      </c>
      <c r="C581" s="75">
        <v>147</v>
      </c>
      <c r="D581" s="75"/>
      <c r="E581" s="74"/>
      <c r="F581" s="75"/>
      <c r="G581" s="74"/>
      <c r="H581" s="75"/>
      <c r="I581" s="74"/>
      <c r="J581" s="75"/>
      <c r="K581" s="74"/>
      <c r="L581" s="75"/>
      <c r="M581" s="74"/>
      <c r="N581" s="75"/>
      <c r="O581" s="74"/>
      <c r="P581" s="75"/>
      <c r="Q581" s="74"/>
      <c r="R581" s="75"/>
      <c r="S581" s="74"/>
    </row>
    <row r="582" spans="1:19" x14ac:dyDescent="0.25">
      <c r="A582" t="s">
        <v>3315</v>
      </c>
      <c r="B582" s="75">
        <v>3409618</v>
      </c>
      <c r="C582" s="75">
        <v>583</v>
      </c>
      <c r="D582" s="75"/>
      <c r="E582" s="74"/>
      <c r="F582" s="75"/>
      <c r="G582" s="74"/>
      <c r="H582" s="75"/>
      <c r="I582" s="74"/>
      <c r="J582" s="75"/>
      <c r="K582" s="74"/>
      <c r="L582" s="75"/>
      <c r="M582" s="74"/>
      <c r="N582" s="75"/>
      <c r="O582" s="74"/>
      <c r="P582" s="75"/>
      <c r="Q582" s="74"/>
      <c r="R582" s="75"/>
      <c r="S582" s="74"/>
    </row>
    <row r="583" spans="1:19" x14ac:dyDescent="0.25">
      <c r="A583" t="s">
        <v>3316</v>
      </c>
      <c r="B583" s="75">
        <v>3814378</v>
      </c>
      <c r="C583" s="75">
        <v>278</v>
      </c>
      <c r="D583" s="75"/>
      <c r="E583" s="74"/>
      <c r="F583" s="75"/>
      <c r="G583" s="74"/>
      <c r="H583" s="75"/>
      <c r="I583" s="74"/>
      <c r="J583" s="75"/>
      <c r="K583" s="74"/>
      <c r="L583" s="75"/>
      <c r="M583" s="74"/>
      <c r="N583" s="75"/>
      <c r="O583" s="74"/>
      <c r="P583" s="75"/>
      <c r="Q583" s="74"/>
      <c r="R583" s="75"/>
      <c r="S583" s="74"/>
    </row>
    <row r="584" spans="1:19" x14ac:dyDescent="0.25">
      <c r="A584" t="s">
        <v>3317</v>
      </c>
      <c r="B584" s="75">
        <v>473396</v>
      </c>
      <c r="C584" s="75">
        <v>627</v>
      </c>
      <c r="D584" s="75"/>
      <c r="E584" s="74"/>
      <c r="F584" s="75"/>
      <c r="G584" s="74"/>
      <c r="H584" s="75"/>
      <c r="I584" s="74"/>
      <c r="J584" s="75"/>
      <c r="K584" s="74"/>
      <c r="L584" s="75"/>
      <c r="M584" s="74"/>
      <c r="N584" s="75"/>
      <c r="O584" s="74"/>
      <c r="P584" s="75"/>
      <c r="Q584" s="74"/>
      <c r="R584" s="75"/>
      <c r="S584" s="74"/>
    </row>
    <row r="585" spans="1:19" x14ac:dyDescent="0.25">
      <c r="A585" t="s">
        <v>3318</v>
      </c>
      <c r="B585" s="75">
        <v>2886136</v>
      </c>
      <c r="C585" s="75">
        <v>642</v>
      </c>
      <c r="D585" s="75"/>
      <c r="E585" s="74"/>
      <c r="F585" s="75"/>
      <c r="G585" s="74"/>
      <c r="H585" s="75"/>
      <c r="I585" s="74"/>
      <c r="J585" s="75"/>
      <c r="K585" s="74"/>
      <c r="L585" s="75"/>
      <c r="M585" s="74"/>
      <c r="N585" s="75"/>
      <c r="O585" s="74"/>
      <c r="P585" s="75"/>
      <c r="Q585" s="74"/>
      <c r="R585" s="75"/>
      <c r="S585" s="74"/>
    </row>
    <row r="586" spans="1:19" x14ac:dyDescent="0.25">
      <c r="A586" t="s">
        <v>3319</v>
      </c>
      <c r="B586" s="75">
        <v>734230</v>
      </c>
      <c r="C586" s="75">
        <v>285</v>
      </c>
      <c r="D586" s="75"/>
      <c r="E586" s="74"/>
      <c r="F586" s="75"/>
      <c r="G586" s="74"/>
      <c r="H586" s="75"/>
      <c r="I586" s="74"/>
      <c r="J586" s="75"/>
      <c r="K586" s="74"/>
      <c r="L586" s="75"/>
      <c r="M586" s="74"/>
      <c r="N586" s="75"/>
      <c r="O586" s="74"/>
      <c r="P586" s="75"/>
      <c r="Q586" s="74"/>
      <c r="R586" s="75"/>
      <c r="S586" s="74"/>
    </row>
    <row r="587" spans="1:19" x14ac:dyDescent="0.25">
      <c r="A587" t="s">
        <v>2150</v>
      </c>
      <c r="B587" s="75">
        <v>3466897</v>
      </c>
      <c r="C587" s="75">
        <v>625</v>
      </c>
      <c r="D587" s="75"/>
      <c r="E587" s="74"/>
      <c r="F587" s="75"/>
      <c r="G587" s="74"/>
      <c r="H587" s="75"/>
      <c r="I587" s="74"/>
      <c r="J587" s="75"/>
      <c r="K587" s="74"/>
      <c r="L587" s="75"/>
      <c r="M587" s="74"/>
      <c r="N587" s="75"/>
      <c r="O587" s="74"/>
      <c r="P587" s="75"/>
      <c r="Q587" s="74"/>
      <c r="R587" s="75"/>
      <c r="S587" s="74"/>
    </row>
    <row r="588" spans="1:19" x14ac:dyDescent="0.25">
      <c r="A588" t="s">
        <v>3320</v>
      </c>
      <c r="B588" s="75">
        <v>3810332</v>
      </c>
      <c r="C588" s="75">
        <v>651</v>
      </c>
      <c r="D588" s="75"/>
      <c r="E588" s="74"/>
      <c r="F588" s="75"/>
      <c r="G588" s="74"/>
      <c r="H588" s="75"/>
      <c r="I588" s="74"/>
      <c r="J588" s="75"/>
      <c r="K588" s="74"/>
      <c r="L588" s="75"/>
      <c r="M588" s="74"/>
      <c r="N588" s="75"/>
      <c r="O588" s="74"/>
      <c r="P588" s="75"/>
      <c r="Q588" s="74"/>
      <c r="R588" s="75"/>
      <c r="S588" s="74"/>
    </row>
    <row r="589" spans="1:19" x14ac:dyDescent="0.25">
      <c r="A589" t="s">
        <v>3321</v>
      </c>
      <c r="B589" s="75">
        <v>4212693</v>
      </c>
      <c r="C589" s="75">
        <v>740</v>
      </c>
      <c r="D589" s="75"/>
      <c r="E589" s="74"/>
      <c r="F589" s="75"/>
      <c r="G589" s="74"/>
      <c r="H589" s="75"/>
      <c r="I589" s="74"/>
      <c r="J589" s="75"/>
      <c r="K589" s="74"/>
      <c r="L589" s="75"/>
      <c r="M589" s="74"/>
      <c r="N589" s="75"/>
      <c r="O589" s="74"/>
      <c r="P589" s="75"/>
      <c r="Q589" s="74"/>
      <c r="R589" s="75"/>
      <c r="S589" s="74"/>
    </row>
    <row r="590" spans="1:19" x14ac:dyDescent="0.25">
      <c r="A590" t="s">
        <v>3322</v>
      </c>
      <c r="B590" s="75">
        <v>4212504</v>
      </c>
      <c r="C590" s="75">
        <v>498</v>
      </c>
      <c r="D590" s="75"/>
      <c r="E590" s="74"/>
      <c r="F590" s="75"/>
      <c r="G590" s="74"/>
      <c r="H590" s="75"/>
      <c r="I590" s="74"/>
      <c r="J590" s="75"/>
      <c r="K590" s="74"/>
      <c r="L590" s="75"/>
      <c r="M590" s="74"/>
      <c r="N590" s="75"/>
      <c r="O590" s="74"/>
      <c r="P590" s="75"/>
      <c r="Q590" s="74"/>
      <c r="R590" s="75"/>
      <c r="S590" s="74"/>
    </row>
    <row r="591" spans="1:19" x14ac:dyDescent="0.25">
      <c r="A591" t="s">
        <v>3323</v>
      </c>
      <c r="B591" s="75">
        <v>4212703</v>
      </c>
      <c r="C591" s="75">
        <v>108</v>
      </c>
      <c r="D591" s="75"/>
      <c r="E591" s="74"/>
      <c r="F591" s="75"/>
      <c r="G591" s="74"/>
      <c r="H591" s="75"/>
      <c r="I591" s="74"/>
      <c r="J591" s="75"/>
      <c r="K591" s="74"/>
      <c r="L591" s="75"/>
      <c r="M591" s="74"/>
      <c r="N591" s="75"/>
      <c r="O591" s="74"/>
      <c r="P591" s="75"/>
      <c r="Q591" s="74"/>
      <c r="R591" s="75"/>
      <c r="S591" s="74"/>
    </row>
    <row r="592" spans="1:19" x14ac:dyDescent="0.25">
      <c r="A592" t="s">
        <v>3324</v>
      </c>
      <c r="B592" s="75">
        <v>3397326</v>
      </c>
      <c r="C592" s="75">
        <v>198</v>
      </c>
      <c r="D592" s="75"/>
      <c r="E592" s="74"/>
      <c r="F592" s="75"/>
      <c r="G592" s="74"/>
      <c r="H592" s="75"/>
      <c r="I592" s="74"/>
      <c r="J592" s="75"/>
      <c r="K592" s="74"/>
      <c r="L592" s="75"/>
      <c r="M592" s="74"/>
      <c r="N592" s="75"/>
      <c r="O592" s="74"/>
      <c r="P592" s="75"/>
      <c r="Q592" s="74"/>
      <c r="R592" s="75"/>
      <c r="S592" s="74"/>
    </row>
    <row r="593" spans="1:19" x14ac:dyDescent="0.25">
      <c r="A593" t="s">
        <v>3325</v>
      </c>
      <c r="B593" s="75">
        <v>3624188</v>
      </c>
      <c r="C593" s="75">
        <v>753</v>
      </c>
      <c r="D593" s="75"/>
      <c r="E593" s="74"/>
      <c r="F593" s="75"/>
      <c r="G593" s="74"/>
      <c r="H593" s="75"/>
      <c r="I593" s="74"/>
      <c r="J593" s="75"/>
      <c r="K593" s="74"/>
      <c r="L593" s="75"/>
      <c r="M593" s="74"/>
      <c r="N593" s="75"/>
      <c r="O593" s="74"/>
      <c r="P593" s="75"/>
      <c r="Q593" s="74"/>
      <c r="R593" s="75"/>
      <c r="S593" s="74"/>
    </row>
    <row r="594" spans="1:19" x14ac:dyDescent="0.25">
      <c r="A594" t="s">
        <v>3326</v>
      </c>
      <c r="B594" s="75">
        <v>2755275</v>
      </c>
      <c r="C594" s="75">
        <v>502</v>
      </c>
      <c r="D594" s="75"/>
      <c r="E594" s="74"/>
      <c r="F594" s="75"/>
      <c r="G594" s="74"/>
      <c r="H594" s="75"/>
      <c r="I594" s="74"/>
      <c r="J594" s="75"/>
      <c r="K594" s="74"/>
      <c r="L594" s="75"/>
      <c r="M594" s="74"/>
      <c r="N594" s="75"/>
      <c r="O594" s="74"/>
      <c r="P594" s="75"/>
      <c r="Q594" s="74"/>
      <c r="R594" s="75"/>
      <c r="S594" s="74"/>
    </row>
    <row r="595" spans="1:19" x14ac:dyDescent="0.25">
      <c r="A595" t="s">
        <v>3327</v>
      </c>
      <c r="B595" s="75">
        <v>4257892</v>
      </c>
      <c r="C595" s="75">
        <v>223</v>
      </c>
      <c r="D595" s="75"/>
      <c r="E595" s="74"/>
      <c r="F595" s="75"/>
      <c r="G595" s="74"/>
      <c r="H595" s="75"/>
      <c r="I595" s="74"/>
      <c r="J595" s="75"/>
      <c r="K595" s="74"/>
      <c r="L595" s="75"/>
      <c r="M595" s="74"/>
      <c r="N595" s="75"/>
      <c r="O595" s="74"/>
      <c r="P595" s="75"/>
      <c r="Q595" s="74"/>
      <c r="R595" s="75"/>
      <c r="S595" s="74"/>
    </row>
    <row r="596" spans="1:19" x14ac:dyDescent="0.25">
      <c r="A596" t="s">
        <v>3328</v>
      </c>
      <c r="B596" s="75">
        <v>815152</v>
      </c>
      <c r="C596" s="75">
        <v>363</v>
      </c>
      <c r="D596" s="75"/>
      <c r="E596" s="74"/>
      <c r="F596" s="75"/>
      <c r="G596" s="74"/>
      <c r="H596" s="75"/>
      <c r="I596" s="74"/>
      <c r="J596" s="75"/>
      <c r="K596" s="74"/>
      <c r="L596" s="75"/>
      <c r="M596" s="74"/>
      <c r="N596" s="75"/>
      <c r="O596" s="74"/>
      <c r="P596" s="75"/>
      <c r="Q596" s="74"/>
      <c r="R596" s="75"/>
      <c r="S596" s="74"/>
    </row>
    <row r="597" spans="1:19" x14ac:dyDescent="0.25">
      <c r="A597" t="s">
        <v>2635</v>
      </c>
      <c r="B597" s="75">
        <v>500775</v>
      </c>
      <c r="C597" s="75">
        <v>537</v>
      </c>
      <c r="D597" s="75"/>
      <c r="E597" s="74"/>
      <c r="F597" s="75"/>
      <c r="G597" s="74"/>
      <c r="H597" s="75"/>
      <c r="I597" s="74"/>
      <c r="J597" s="75"/>
      <c r="K597" s="74"/>
      <c r="L597" s="75"/>
      <c r="M597" s="74"/>
      <c r="N597" s="75"/>
      <c r="O597" s="74"/>
      <c r="P597" s="75"/>
      <c r="Q597" s="74"/>
      <c r="R597" s="75"/>
      <c r="S597" s="74"/>
    </row>
    <row r="598" spans="1:19" x14ac:dyDescent="0.25">
      <c r="A598" t="s">
        <v>3329</v>
      </c>
      <c r="B598" s="75">
        <v>3397359</v>
      </c>
      <c r="C598" s="75">
        <v>307</v>
      </c>
      <c r="D598" s="75"/>
      <c r="E598" s="74"/>
      <c r="F598" s="75"/>
      <c r="G598" s="74"/>
      <c r="H598" s="75"/>
      <c r="I598" s="74"/>
      <c r="J598" s="75"/>
      <c r="K598" s="74"/>
      <c r="L598" s="75"/>
      <c r="M598" s="74"/>
      <c r="N598" s="75"/>
      <c r="O598" s="74"/>
      <c r="P598" s="75"/>
      <c r="Q598" s="74"/>
      <c r="R598" s="75"/>
      <c r="S598" s="74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5"/>
  <sheetViews>
    <sheetView workbookViewId="0">
      <selection activeCell="A2" sqref="A2:A395"/>
    </sheetView>
  </sheetViews>
  <sheetFormatPr baseColWidth="10" defaultRowHeight="15" x14ac:dyDescent="0.25"/>
  <sheetData>
    <row r="1" spans="1:18" x14ac:dyDescent="0.25">
      <c r="A1" s="97" t="s">
        <v>3367</v>
      </c>
      <c r="B1" t="s">
        <v>32</v>
      </c>
      <c r="C1" t="s">
        <v>3330</v>
      </c>
      <c r="D1" t="s">
        <v>3331</v>
      </c>
      <c r="E1" t="s">
        <v>3332</v>
      </c>
      <c r="F1" t="s">
        <v>3333</v>
      </c>
      <c r="H1" t="s">
        <v>3156</v>
      </c>
      <c r="I1" t="s">
        <v>3334</v>
      </c>
      <c r="J1" t="s">
        <v>3331</v>
      </c>
      <c r="K1" t="s">
        <v>3333</v>
      </c>
      <c r="L1" t="s">
        <v>3332</v>
      </c>
      <c r="N1" t="s">
        <v>121</v>
      </c>
      <c r="O1" t="s">
        <v>3335</v>
      </c>
      <c r="P1" t="s">
        <v>3331</v>
      </c>
      <c r="Q1" t="s">
        <v>3332</v>
      </c>
      <c r="R1" t="s">
        <v>3333</v>
      </c>
    </row>
    <row r="2" spans="1:18" x14ac:dyDescent="0.25">
      <c r="A2">
        <f>VLOOKUP(Table124[[#This Row],[acdTeco]],RosterActualizado!$A$2:$L$483,3,0)</f>
        <v>2811291</v>
      </c>
      <c r="B2" t="s">
        <v>2238</v>
      </c>
      <c r="C2" s="75">
        <v>615150</v>
      </c>
      <c r="D2" s="74">
        <v>5.0395256916995999E-2</v>
      </c>
      <c r="E2" s="75">
        <v>51</v>
      </c>
      <c r="F2" s="75">
        <v>1012</v>
      </c>
      <c r="H2" t="s">
        <v>1969</v>
      </c>
      <c r="I2" s="75">
        <v>524762</v>
      </c>
      <c r="J2" s="74">
        <v>4.9711447147344601E-2</v>
      </c>
      <c r="K2" s="75">
        <v>54756</v>
      </c>
      <c r="L2" s="75">
        <v>2722</v>
      </c>
      <c r="N2" t="s">
        <v>1110</v>
      </c>
      <c r="O2" s="75">
        <v>2489829</v>
      </c>
      <c r="P2" s="74">
        <v>4.3841336116910198E-2</v>
      </c>
      <c r="Q2" s="75">
        <v>420</v>
      </c>
      <c r="R2" s="75">
        <v>9580</v>
      </c>
    </row>
    <row r="3" spans="1:18" x14ac:dyDescent="0.25">
      <c r="A3">
        <f>VLOOKUP(Table124[[#This Row],[acdTeco]],RosterActualizado!$A$2:$L$483,3,0)</f>
        <v>3851498</v>
      </c>
      <c r="B3" t="s">
        <v>2213</v>
      </c>
      <c r="C3" s="75">
        <v>906000</v>
      </c>
      <c r="D3" s="74">
        <v>2.2459893048128302E-2</v>
      </c>
      <c r="E3" s="75">
        <v>21</v>
      </c>
      <c r="F3" s="75">
        <v>935</v>
      </c>
      <c r="H3" t="s">
        <v>1965</v>
      </c>
      <c r="I3" s="75">
        <v>734160</v>
      </c>
      <c r="J3" s="74">
        <v>5.7404921700223703E-2</v>
      </c>
      <c r="K3" s="75">
        <v>22350</v>
      </c>
      <c r="L3" s="75">
        <v>1283</v>
      </c>
      <c r="N3" t="s">
        <v>2638</v>
      </c>
      <c r="O3" s="75">
        <v>2741475</v>
      </c>
      <c r="P3" s="74">
        <v>7.8222600795002803E-2</v>
      </c>
      <c r="Q3" s="75">
        <v>551</v>
      </c>
      <c r="R3" s="75">
        <v>7044</v>
      </c>
    </row>
    <row r="4" spans="1:18" x14ac:dyDescent="0.25">
      <c r="A4">
        <f>VLOOKUP(Table124[[#This Row],[acdTeco]],RosterActualizado!$A$2:$L$483,3,0)</f>
        <v>1590752</v>
      </c>
      <c r="B4" t="s">
        <v>2467</v>
      </c>
      <c r="C4" s="75">
        <v>624427</v>
      </c>
      <c r="D4" s="74">
        <v>7.0548712206046998E-2</v>
      </c>
      <c r="E4" s="75">
        <v>63</v>
      </c>
      <c r="F4" s="75">
        <v>893</v>
      </c>
      <c r="H4" t="s">
        <v>1971</v>
      </c>
      <c r="I4" s="75">
        <v>545957</v>
      </c>
      <c r="J4" s="74">
        <v>6.7014955951649205E-2</v>
      </c>
      <c r="K4" s="75">
        <v>48810</v>
      </c>
      <c r="L4" s="75">
        <v>3271</v>
      </c>
      <c r="N4" t="s">
        <v>1307</v>
      </c>
      <c r="O4" s="75">
        <v>2803777</v>
      </c>
      <c r="P4" s="74">
        <v>7.8724554134390196E-2</v>
      </c>
      <c r="Q4" s="75">
        <v>437</v>
      </c>
      <c r="R4" s="75">
        <v>5551</v>
      </c>
    </row>
    <row r="5" spans="1:18" x14ac:dyDescent="0.25">
      <c r="A5">
        <f>VLOOKUP(Table124[[#This Row],[acdTeco]],RosterActualizado!$A$2:$L$483,3,0)</f>
        <v>2841542</v>
      </c>
      <c r="B5" t="s">
        <v>2594</v>
      </c>
      <c r="C5" s="75">
        <v>626858</v>
      </c>
      <c r="D5" s="74">
        <v>4.5912653975363898E-2</v>
      </c>
      <c r="E5" s="75">
        <v>41</v>
      </c>
      <c r="F5" s="75">
        <v>893</v>
      </c>
      <c r="H5" t="s">
        <v>1973</v>
      </c>
      <c r="I5" s="75">
        <v>1065057</v>
      </c>
      <c r="J5" s="74">
        <v>6.2055667010771101E-2</v>
      </c>
      <c r="K5" s="75">
        <v>51341</v>
      </c>
      <c r="L5" s="75">
        <v>3186</v>
      </c>
      <c r="N5" t="s">
        <v>1030</v>
      </c>
      <c r="O5" s="75">
        <v>2001850</v>
      </c>
      <c r="P5" s="74">
        <v>8.6460348162475803E-2</v>
      </c>
      <c r="Q5" s="75">
        <v>447</v>
      </c>
      <c r="R5" s="75">
        <v>5170</v>
      </c>
    </row>
    <row r="6" spans="1:18" x14ac:dyDescent="0.25">
      <c r="A6">
        <f>VLOOKUP(Table124[[#This Row],[acdTeco]],RosterActualizado!$A$2:$L$483,3,0)</f>
        <v>3888246</v>
      </c>
      <c r="B6" t="s">
        <v>2382</v>
      </c>
      <c r="C6" s="75">
        <v>906869</v>
      </c>
      <c r="D6" s="74">
        <v>3.3180778032036597E-2</v>
      </c>
      <c r="E6" s="75">
        <v>29</v>
      </c>
      <c r="F6" s="75">
        <v>874</v>
      </c>
      <c r="N6" t="s">
        <v>1059</v>
      </c>
      <c r="O6" s="75">
        <v>2379979</v>
      </c>
      <c r="P6" s="74">
        <v>6.7460317460317498E-2</v>
      </c>
      <c r="Q6" s="75">
        <v>510</v>
      </c>
      <c r="R6" s="75">
        <v>7560</v>
      </c>
    </row>
    <row r="7" spans="1:18" x14ac:dyDescent="0.25">
      <c r="A7">
        <f>VLOOKUP(Table124[[#This Row],[acdTeco]],RosterActualizado!$A$2:$L$483,3,0)</f>
        <v>4035958</v>
      </c>
      <c r="B7" t="s">
        <v>2202</v>
      </c>
      <c r="C7" s="75">
        <v>909499</v>
      </c>
      <c r="D7" s="74">
        <v>8.3036773428232496E-3</v>
      </c>
      <c r="E7" s="75">
        <v>7</v>
      </c>
      <c r="F7" s="75">
        <v>843</v>
      </c>
      <c r="N7" t="s">
        <v>1088</v>
      </c>
      <c r="O7" s="75">
        <v>543265</v>
      </c>
      <c r="P7" s="74">
        <v>6.5874195146111897E-2</v>
      </c>
      <c r="Q7" s="75">
        <v>399</v>
      </c>
      <c r="R7" s="75">
        <v>6057</v>
      </c>
    </row>
    <row r="8" spans="1:18" x14ac:dyDescent="0.25">
      <c r="A8">
        <f>VLOOKUP(Table124[[#This Row],[acdTeco]],RosterActualizado!$A$2:$L$483,3,0)</f>
        <v>3329079</v>
      </c>
      <c r="B8" t="s">
        <v>2160</v>
      </c>
      <c r="C8" s="75">
        <v>623732</v>
      </c>
      <c r="D8" s="74">
        <v>0.14320987654320999</v>
      </c>
      <c r="E8" s="75">
        <v>116</v>
      </c>
      <c r="F8" s="75">
        <v>810</v>
      </c>
      <c r="N8" t="s">
        <v>1085</v>
      </c>
      <c r="O8" s="75">
        <v>2738834</v>
      </c>
      <c r="P8" s="74">
        <v>6.4602446483180406E-2</v>
      </c>
      <c r="Q8" s="75">
        <v>507</v>
      </c>
      <c r="R8" s="75">
        <v>7848</v>
      </c>
    </row>
    <row r="9" spans="1:18" x14ac:dyDescent="0.25">
      <c r="A9">
        <f>VLOOKUP(Table124[[#This Row],[acdTeco]],RosterActualizado!$A$2:$L$483,3,0)</f>
        <v>2802533</v>
      </c>
      <c r="B9" t="s">
        <v>2255</v>
      </c>
      <c r="C9" s="75">
        <v>616606</v>
      </c>
      <c r="D9" s="74">
        <v>4.6365914786967402E-2</v>
      </c>
      <c r="E9" s="75">
        <v>37</v>
      </c>
      <c r="F9" s="75">
        <v>798</v>
      </c>
    </row>
    <row r="10" spans="1:18" x14ac:dyDescent="0.25">
      <c r="A10">
        <f>VLOOKUP(Table124[[#This Row],[acdTeco]],RosterActualizado!$A$2:$L$483,3,0)</f>
        <v>2374832</v>
      </c>
      <c r="B10" t="s">
        <v>2314</v>
      </c>
      <c r="C10" s="75">
        <v>616896</v>
      </c>
      <c r="D10" s="74">
        <v>1.2562814070351799E-2</v>
      </c>
      <c r="E10" s="75">
        <v>10</v>
      </c>
      <c r="F10" s="75">
        <v>796</v>
      </c>
    </row>
    <row r="11" spans="1:18" x14ac:dyDescent="0.25">
      <c r="A11">
        <f>VLOOKUP(Table124[[#This Row],[acdTeco]],RosterActualizado!$A$2:$L$483,3,0)</f>
        <v>592776</v>
      </c>
      <c r="B11" t="s">
        <v>2287</v>
      </c>
      <c r="C11" s="75">
        <v>614357</v>
      </c>
      <c r="D11" s="74">
        <v>3.5248041775456901E-2</v>
      </c>
      <c r="E11" s="75">
        <v>27</v>
      </c>
      <c r="F11" s="75">
        <v>766</v>
      </c>
    </row>
    <row r="12" spans="1:18" x14ac:dyDescent="0.25">
      <c r="A12">
        <f>VLOOKUP(Table124[[#This Row],[acdTeco]],RosterActualizado!$A$2:$L$483,3,0)</f>
        <v>3888256</v>
      </c>
      <c r="B12" t="s">
        <v>2227</v>
      </c>
      <c r="C12" s="75">
        <v>906873</v>
      </c>
      <c r="D12" s="74">
        <v>7.8740157480314994E-3</v>
      </c>
      <c r="E12" s="75">
        <v>6</v>
      </c>
      <c r="F12" s="75">
        <v>762</v>
      </c>
    </row>
    <row r="13" spans="1:18" x14ac:dyDescent="0.25">
      <c r="A13">
        <f>VLOOKUP(Table124[[#This Row],[acdTeco]],RosterActualizado!$A$2:$L$483,3,0)</f>
        <v>908758</v>
      </c>
      <c r="B13" t="s">
        <v>2187</v>
      </c>
      <c r="C13" s="75">
        <v>613946</v>
      </c>
      <c r="D13" s="74">
        <v>5.0131926121372003E-2</v>
      </c>
      <c r="E13" s="75">
        <v>38</v>
      </c>
      <c r="F13" s="75">
        <v>758</v>
      </c>
    </row>
    <row r="14" spans="1:18" x14ac:dyDescent="0.25">
      <c r="A14">
        <f>VLOOKUP(Table124[[#This Row],[acdTeco]],RosterActualizado!$A$2:$L$483,3,0)</f>
        <v>2715917</v>
      </c>
      <c r="B14" t="s">
        <v>2344</v>
      </c>
      <c r="C14" s="75">
        <v>613905</v>
      </c>
      <c r="D14" s="74">
        <v>4.6357615894039701E-2</v>
      </c>
      <c r="E14" s="75">
        <v>35</v>
      </c>
      <c r="F14" s="75">
        <v>755</v>
      </c>
    </row>
    <row r="15" spans="1:18" x14ac:dyDescent="0.25">
      <c r="A15">
        <f>VLOOKUP(Table124[[#This Row],[acdTeco]],RosterActualizado!$A$2:$L$483,3,0)</f>
        <v>2715891</v>
      </c>
      <c r="B15" t="s">
        <v>2439</v>
      </c>
      <c r="C15" s="75">
        <v>613532</v>
      </c>
      <c r="D15" s="74">
        <v>4.9465240641711199E-2</v>
      </c>
      <c r="E15" s="75">
        <v>37</v>
      </c>
      <c r="F15" s="75">
        <v>748</v>
      </c>
    </row>
    <row r="16" spans="1:18" x14ac:dyDescent="0.25">
      <c r="A16">
        <f>VLOOKUP(Table124[[#This Row],[acdTeco]],RosterActualizado!$A$2:$L$483,3,0)</f>
        <v>1168805</v>
      </c>
      <c r="B16" t="s">
        <v>2276</v>
      </c>
      <c r="C16" s="75">
        <v>587766</v>
      </c>
      <c r="D16" s="74">
        <v>5.3619302949061698E-2</v>
      </c>
      <c r="E16" s="75">
        <v>40</v>
      </c>
      <c r="F16" s="75">
        <v>746</v>
      </c>
    </row>
    <row r="17" spans="1:6" x14ac:dyDescent="0.25">
      <c r="A17">
        <f>VLOOKUP(Table124[[#This Row],[acdTeco]],RosterActualizado!$A$2:$L$483,3,0)</f>
        <v>4476079</v>
      </c>
      <c r="B17" t="s">
        <v>2203</v>
      </c>
      <c r="C17" s="75">
        <v>921019</v>
      </c>
      <c r="D17" s="74">
        <v>4.9731182795698901E-2</v>
      </c>
      <c r="E17" s="75">
        <v>37</v>
      </c>
      <c r="F17" s="75">
        <v>744</v>
      </c>
    </row>
    <row r="18" spans="1:6" x14ac:dyDescent="0.25">
      <c r="A18">
        <f>VLOOKUP(Table124[[#This Row],[acdTeco]],RosterActualizado!$A$2:$L$483,3,0)</f>
        <v>706438</v>
      </c>
      <c r="B18" t="s">
        <v>2206</v>
      </c>
      <c r="C18" s="75">
        <v>614371</v>
      </c>
      <c r="D18" s="74">
        <v>4.9932523616734101E-2</v>
      </c>
      <c r="E18" s="75">
        <v>37</v>
      </c>
      <c r="F18" s="75">
        <v>741</v>
      </c>
    </row>
    <row r="19" spans="1:6" x14ac:dyDescent="0.25">
      <c r="A19">
        <f>VLOOKUP(Table124[[#This Row],[acdTeco]],RosterActualizado!$A$2:$L$483,3,0)</f>
        <v>1487548</v>
      </c>
      <c r="B19" t="s">
        <v>2403</v>
      </c>
      <c r="C19" s="75">
        <v>626875</v>
      </c>
      <c r="D19" s="74">
        <v>1.6194331983805699E-2</v>
      </c>
      <c r="E19" s="75">
        <v>12</v>
      </c>
      <c r="F19" s="75">
        <v>741</v>
      </c>
    </row>
    <row r="20" spans="1:6" x14ac:dyDescent="0.25">
      <c r="A20">
        <f>VLOOKUP(Table124[[#This Row],[acdTeco]],RosterActualizado!$A$2:$L$483,3,0)</f>
        <v>2369798</v>
      </c>
      <c r="B20" t="s">
        <v>2322</v>
      </c>
      <c r="C20" s="75">
        <v>614072</v>
      </c>
      <c r="D20" s="74">
        <v>5.5405405405405402E-2</v>
      </c>
      <c r="E20" s="75">
        <v>41</v>
      </c>
      <c r="F20" s="75">
        <v>740</v>
      </c>
    </row>
    <row r="21" spans="1:6" x14ac:dyDescent="0.25">
      <c r="A21">
        <f>VLOOKUP(Table124[[#This Row],[acdTeco]],RosterActualizado!$A$2:$L$483,3,0)</f>
        <v>2778705</v>
      </c>
      <c r="B21" t="s">
        <v>2425</v>
      </c>
      <c r="C21" s="75">
        <v>596965</v>
      </c>
      <c r="D21" s="74">
        <v>0.10040705563093601</v>
      </c>
      <c r="E21" s="75">
        <v>74</v>
      </c>
      <c r="F21" s="75">
        <v>737</v>
      </c>
    </row>
    <row r="22" spans="1:6" x14ac:dyDescent="0.25">
      <c r="A22">
        <f>VLOOKUP(Table124[[#This Row],[acdTeco]],RosterActualizado!$A$2:$L$483,3,0)</f>
        <v>3523450</v>
      </c>
      <c r="B22" t="s">
        <v>2498</v>
      </c>
      <c r="C22" s="75">
        <v>626859</v>
      </c>
      <c r="D22" s="74">
        <v>6.7934782608695702E-3</v>
      </c>
      <c r="E22" s="75">
        <v>5</v>
      </c>
      <c r="F22" s="75">
        <v>736</v>
      </c>
    </row>
    <row r="23" spans="1:6" x14ac:dyDescent="0.25">
      <c r="A23">
        <f>VLOOKUP(Table124[[#This Row],[acdTeco]],RosterActualizado!$A$2:$L$483,3,0)</f>
        <v>3523536</v>
      </c>
      <c r="B23" t="s">
        <v>2154</v>
      </c>
      <c r="C23" s="75">
        <v>626889</v>
      </c>
      <c r="D23" s="74">
        <v>8.6592178770949699E-2</v>
      </c>
      <c r="E23" s="75">
        <v>62</v>
      </c>
      <c r="F23" s="75">
        <v>716</v>
      </c>
    </row>
    <row r="24" spans="1:6" x14ac:dyDescent="0.25">
      <c r="A24">
        <f>VLOOKUP(Table124[[#This Row],[acdTeco]],RosterActualizado!$A$2:$L$483,3,0)</f>
        <v>2445604</v>
      </c>
      <c r="B24" t="s">
        <v>2539</v>
      </c>
      <c r="C24" s="75">
        <v>620921</v>
      </c>
      <c r="D24" s="74">
        <v>9.3088857545839204E-2</v>
      </c>
      <c r="E24" s="75">
        <v>66</v>
      </c>
      <c r="F24" s="75">
        <v>709</v>
      </c>
    </row>
    <row r="25" spans="1:6" x14ac:dyDescent="0.25">
      <c r="A25">
        <f>VLOOKUP(Table124[[#This Row],[acdTeco]],RosterActualizado!$A$2:$L$483,3,0)</f>
        <v>3851512</v>
      </c>
      <c r="B25" t="s">
        <v>2283</v>
      </c>
      <c r="C25" s="75">
        <v>905992</v>
      </c>
      <c r="D25" s="74">
        <v>9.3220338983050793E-2</v>
      </c>
      <c r="E25" s="75">
        <v>66</v>
      </c>
      <c r="F25" s="75">
        <v>708</v>
      </c>
    </row>
    <row r="26" spans="1:6" x14ac:dyDescent="0.25">
      <c r="A26">
        <f>VLOOKUP(Table124[[#This Row],[acdTeco]],RosterActualizado!$A$2:$L$483,3,0)</f>
        <v>3903611</v>
      </c>
      <c r="B26" t="s">
        <v>2280</v>
      </c>
      <c r="C26" s="75">
        <v>907269</v>
      </c>
      <c r="D26" s="74">
        <v>2.8449502133712699E-2</v>
      </c>
      <c r="E26" s="75">
        <v>20</v>
      </c>
      <c r="F26" s="75">
        <v>703</v>
      </c>
    </row>
    <row r="27" spans="1:6" x14ac:dyDescent="0.25">
      <c r="A27">
        <f>VLOOKUP(Table124[[#This Row],[acdTeco]],RosterActualizado!$A$2:$L$483,3,0)</f>
        <v>3523461</v>
      </c>
      <c r="B27" t="s">
        <v>2401</v>
      </c>
      <c r="C27" s="75">
        <v>626868</v>
      </c>
      <c r="D27" s="74">
        <v>5.6899004267425297E-3</v>
      </c>
      <c r="E27" s="75">
        <v>4</v>
      </c>
      <c r="F27" s="75">
        <v>703</v>
      </c>
    </row>
    <row r="28" spans="1:6" x14ac:dyDescent="0.25">
      <c r="A28">
        <f>VLOOKUP(Table124[[#This Row],[acdTeco]],RosterActualizado!$A$2:$L$483,3,0)</f>
        <v>3293106</v>
      </c>
      <c r="B28" t="s">
        <v>2275</v>
      </c>
      <c r="C28" s="75">
        <v>622540</v>
      </c>
      <c r="D28" s="74">
        <v>8.2975679542203196E-2</v>
      </c>
      <c r="E28" s="75">
        <v>58</v>
      </c>
      <c r="F28" s="75">
        <v>699</v>
      </c>
    </row>
    <row r="29" spans="1:6" x14ac:dyDescent="0.25">
      <c r="A29">
        <f>VLOOKUP(Table124[[#This Row],[acdTeco]],RosterActualizado!$A$2:$L$483,3,0)</f>
        <v>714537</v>
      </c>
      <c r="B29" t="s">
        <v>2170</v>
      </c>
      <c r="C29" s="75">
        <v>617398</v>
      </c>
      <c r="D29" s="74">
        <v>9.6402877697841699E-2</v>
      </c>
      <c r="E29" s="75">
        <v>67</v>
      </c>
      <c r="F29" s="75">
        <v>695</v>
      </c>
    </row>
    <row r="30" spans="1:6" x14ac:dyDescent="0.25">
      <c r="A30">
        <f>VLOOKUP(Table124[[#This Row],[acdTeco]],RosterActualizado!$A$2:$L$483,3,0)</f>
        <v>3118395</v>
      </c>
      <c r="B30" t="s">
        <v>2315</v>
      </c>
      <c r="C30" s="75">
        <v>619093</v>
      </c>
      <c r="D30" s="74">
        <v>9.3158660844250396E-2</v>
      </c>
      <c r="E30" s="75">
        <v>64</v>
      </c>
      <c r="F30" s="75">
        <v>687</v>
      </c>
    </row>
    <row r="31" spans="1:6" x14ac:dyDescent="0.25">
      <c r="A31">
        <f>VLOOKUP(Table124[[#This Row],[acdTeco]],RosterActualizado!$A$2:$L$483,3,0)</f>
        <v>3523562</v>
      </c>
      <c r="B31" t="s">
        <v>2424</v>
      </c>
      <c r="C31" s="75">
        <v>626895</v>
      </c>
      <c r="D31" s="74">
        <v>6.8713450292397699E-2</v>
      </c>
      <c r="E31" s="75">
        <v>47</v>
      </c>
      <c r="F31" s="75">
        <v>684</v>
      </c>
    </row>
    <row r="32" spans="1:6" x14ac:dyDescent="0.25">
      <c r="A32">
        <f>VLOOKUP(Table124[[#This Row],[acdTeco]],RosterActualizado!$A$2:$L$483,3,0)</f>
        <v>3138551</v>
      </c>
      <c r="B32" t="s">
        <v>2282</v>
      </c>
      <c r="C32" s="75">
        <v>619796</v>
      </c>
      <c r="D32" s="74">
        <v>5.0370370370370399E-2</v>
      </c>
      <c r="E32" s="75">
        <v>34</v>
      </c>
      <c r="F32" s="75">
        <v>675</v>
      </c>
    </row>
    <row r="33" spans="1:6" x14ac:dyDescent="0.25">
      <c r="A33">
        <f>VLOOKUP(Table124[[#This Row],[acdTeco]],RosterActualizado!$A$2:$L$483,3,0)</f>
        <v>3419094</v>
      </c>
      <c r="B33" t="s">
        <v>2367</v>
      </c>
      <c r="C33" s="75">
        <v>624423</v>
      </c>
      <c r="D33" s="74">
        <v>2.82317979197623E-2</v>
      </c>
      <c r="E33" s="75">
        <v>19</v>
      </c>
      <c r="F33" s="75">
        <v>673</v>
      </c>
    </row>
    <row r="34" spans="1:6" x14ac:dyDescent="0.25">
      <c r="A34">
        <f>VLOOKUP(Table124[[#This Row],[acdTeco]],RosterActualizado!$A$2:$L$483,3,0)</f>
        <v>3132153</v>
      </c>
      <c r="B34" t="s">
        <v>2368</v>
      </c>
      <c r="C34" s="75">
        <v>624429</v>
      </c>
      <c r="D34" s="74">
        <v>6.2593144560357694E-2</v>
      </c>
      <c r="E34" s="75">
        <v>42</v>
      </c>
      <c r="F34" s="75">
        <v>671</v>
      </c>
    </row>
    <row r="35" spans="1:6" x14ac:dyDescent="0.25">
      <c r="A35">
        <f>VLOOKUP(Table124[[#This Row],[acdTeco]],RosterActualizado!$A$2:$L$483,3,0)</f>
        <v>2743754</v>
      </c>
      <c r="B35" t="s">
        <v>2217</v>
      </c>
      <c r="C35" s="75">
        <v>596231</v>
      </c>
      <c r="D35" s="74">
        <v>0.111940298507463</v>
      </c>
      <c r="E35" s="75">
        <v>75</v>
      </c>
      <c r="F35" s="75">
        <v>670</v>
      </c>
    </row>
    <row r="36" spans="1:6" x14ac:dyDescent="0.25">
      <c r="A36">
        <f>VLOOKUP(Table124[[#This Row],[acdTeco]],RosterActualizado!$A$2:$L$483,3,0)</f>
        <v>3523463</v>
      </c>
      <c r="B36" t="s">
        <v>2386</v>
      </c>
      <c r="C36" s="75">
        <v>626869</v>
      </c>
      <c r="D36" s="74">
        <v>1.04947526236882E-2</v>
      </c>
      <c r="E36" s="75">
        <v>7</v>
      </c>
      <c r="F36" s="75">
        <v>667</v>
      </c>
    </row>
    <row r="37" spans="1:6" x14ac:dyDescent="0.25">
      <c r="A37">
        <f>VLOOKUP(Table124[[#This Row],[acdTeco]],RosterActualizado!$A$2:$L$483,3,0)</f>
        <v>3523453</v>
      </c>
      <c r="B37" t="s">
        <v>2546</v>
      </c>
      <c r="C37" s="75">
        <v>626862</v>
      </c>
      <c r="D37" s="74">
        <v>2.2522522522522501E-2</v>
      </c>
      <c r="E37" s="75">
        <v>15</v>
      </c>
      <c r="F37" s="75">
        <v>666</v>
      </c>
    </row>
    <row r="38" spans="1:6" x14ac:dyDescent="0.25">
      <c r="A38">
        <f>VLOOKUP(Table124[[#This Row],[acdTeco]],RosterActualizado!$A$2:$L$483,3,0)</f>
        <v>2802208</v>
      </c>
      <c r="B38" t="s">
        <v>2181</v>
      </c>
      <c r="C38" s="75">
        <v>614774</v>
      </c>
      <c r="D38" s="74">
        <v>3.3485540334855401E-2</v>
      </c>
      <c r="E38" s="75">
        <v>22</v>
      </c>
      <c r="F38" s="75">
        <v>657</v>
      </c>
    </row>
    <row r="39" spans="1:6" x14ac:dyDescent="0.25">
      <c r="A39">
        <f>VLOOKUP(Table124[[#This Row],[acdTeco]],RosterActualizado!$A$2:$L$483,3,0)</f>
        <v>2828835</v>
      </c>
      <c r="B39" t="s">
        <v>2426</v>
      </c>
      <c r="C39" s="75">
        <v>614654</v>
      </c>
      <c r="D39" s="74">
        <v>7.48091603053435E-2</v>
      </c>
      <c r="E39" s="75">
        <v>49</v>
      </c>
      <c r="F39" s="75">
        <v>655</v>
      </c>
    </row>
    <row r="40" spans="1:6" x14ac:dyDescent="0.25">
      <c r="A40">
        <f>VLOOKUP(Table124[[#This Row],[acdTeco]],RosterActualizado!$A$2:$L$483,3,0)</f>
        <v>1278066</v>
      </c>
      <c r="B40" t="s">
        <v>2165</v>
      </c>
      <c r="C40" s="75">
        <v>905982</v>
      </c>
      <c r="D40" s="74">
        <v>5.34351145038168E-2</v>
      </c>
      <c r="E40" s="75">
        <v>35</v>
      </c>
      <c r="F40" s="75">
        <v>655</v>
      </c>
    </row>
    <row r="41" spans="1:6" x14ac:dyDescent="0.25">
      <c r="A41">
        <f>VLOOKUP(Table124[[#This Row],[acdTeco]],RosterActualizado!$A$2:$L$483,3,0)</f>
        <v>3888255</v>
      </c>
      <c r="B41" t="s">
        <v>2152</v>
      </c>
      <c r="C41" s="75">
        <v>906872</v>
      </c>
      <c r="D41" s="74">
        <v>7.7862595419847302E-2</v>
      </c>
      <c r="E41" s="75">
        <v>51</v>
      </c>
      <c r="F41" s="75">
        <v>655</v>
      </c>
    </row>
    <row r="42" spans="1:6" x14ac:dyDescent="0.25">
      <c r="A42">
        <f>VLOOKUP(Table124[[#This Row],[acdTeco]],RosterActualizado!$A$2:$L$483,3,0)</f>
        <v>3525806</v>
      </c>
      <c r="B42" t="s">
        <v>2545</v>
      </c>
      <c r="C42" s="75">
        <v>626991</v>
      </c>
      <c r="D42" s="74">
        <v>5.0769230769230803E-2</v>
      </c>
      <c r="E42" s="75">
        <v>33</v>
      </c>
      <c r="F42" s="75">
        <v>650</v>
      </c>
    </row>
    <row r="43" spans="1:6" x14ac:dyDescent="0.25">
      <c r="A43">
        <f>VLOOKUP(Table124[[#This Row],[acdTeco]],RosterActualizado!$A$2:$L$483,3,0)</f>
        <v>1467806</v>
      </c>
      <c r="B43" t="s">
        <v>2345</v>
      </c>
      <c r="C43" s="75">
        <v>616107</v>
      </c>
      <c r="D43" s="74">
        <v>6.7796610169491497E-2</v>
      </c>
      <c r="E43" s="75">
        <v>44</v>
      </c>
      <c r="F43" s="75">
        <v>649</v>
      </c>
    </row>
    <row r="44" spans="1:6" x14ac:dyDescent="0.25">
      <c r="A44">
        <f>VLOOKUP(Table124[[#This Row],[acdTeco]],RosterActualizado!$A$2:$L$483,3,0)</f>
        <v>4101068</v>
      </c>
      <c r="B44" t="s">
        <v>2257</v>
      </c>
      <c r="C44" s="75">
        <v>911226</v>
      </c>
      <c r="D44" s="74">
        <v>5.7098765432098797E-2</v>
      </c>
      <c r="E44" s="75">
        <v>37</v>
      </c>
      <c r="F44" s="75">
        <v>648</v>
      </c>
    </row>
    <row r="45" spans="1:6" x14ac:dyDescent="0.25">
      <c r="A45">
        <f>VLOOKUP(Table124[[#This Row],[acdTeco]],RosterActualizado!$A$2:$L$483,3,0)</f>
        <v>978664</v>
      </c>
      <c r="B45" t="s">
        <v>2185</v>
      </c>
      <c r="C45" s="75">
        <v>905999</v>
      </c>
      <c r="D45" s="74">
        <v>7.8703703703703706E-2</v>
      </c>
      <c r="E45" s="75">
        <v>51</v>
      </c>
      <c r="F45" s="75">
        <v>648</v>
      </c>
    </row>
    <row r="46" spans="1:6" x14ac:dyDescent="0.25">
      <c r="A46">
        <f>VLOOKUP(Table124[[#This Row],[acdTeco]],RosterActualizado!$A$2:$L$483,3,0)</f>
        <v>1771789</v>
      </c>
      <c r="B46" t="s">
        <v>2156</v>
      </c>
      <c r="C46" s="75">
        <v>909512</v>
      </c>
      <c r="D46" s="74">
        <v>1.8633540372670801E-2</v>
      </c>
      <c r="E46" s="75">
        <v>12</v>
      </c>
      <c r="F46" s="75">
        <v>644</v>
      </c>
    </row>
    <row r="47" spans="1:6" x14ac:dyDescent="0.25">
      <c r="A47">
        <f>VLOOKUP(Table124[[#This Row],[acdTeco]],RosterActualizado!$A$2:$L$483,3,0)</f>
        <v>1210616</v>
      </c>
      <c r="B47" t="s">
        <v>2162</v>
      </c>
      <c r="C47" s="75">
        <v>580784</v>
      </c>
      <c r="D47" s="74">
        <v>0.100470957613815</v>
      </c>
      <c r="E47" s="75">
        <v>64</v>
      </c>
      <c r="F47" s="75">
        <v>637</v>
      </c>
    </row>
    <row r="48" spans="1:6" x14ac:dyDescent="0.25">
      <c r="A48">
        <f>VLOOKUP(Table124[[#This Row],[acdTeco]],RosterActualizado!$A$2:$L$483,3,0)</f>
        <v>2453666</v>
      </c>
      <c r="B48" t="s">
        <v>2191</v>
      </c>
      <c r="C48" s="75">
        <v>616323</v>
      </c>
      <c r="D48" s="74">
        <v>2.6729559748427702E-2</v>
      </c>
      <c r="E48" s="75">
        <v>17</v>
      </c>
      <c r="F48" s="75">
        <v>636</v>
      </c>
    </row>
    <row r="49" spans="1:6" x14ac:dyDescent="0.25">
      <c r="A49">
        <f>VLOOKUP(Table124[[#This Row],[acdTeco]],RosterActualizado!$A$2:$L$483,3,0)</f>
        <v>4101071</v>
      </c>
      <c r="B49" t="s">
        <v>2182</v>
      </c>
      <c r="C49" s="75">
        <v>911227</v>
      </c>
      <c r="D49" s="74">
        <v>2.3659305993690899E-2</v>
      </c>
      <c r="E49" s="75">
        <v>15</v>
      </c>
      <c r="F49" s="75">
        <v>634</v>
      </c>
    </row>
    <row r="50" spans="1:6" x14ac:dyDescent="0.25">
      <c r="A50">
        <f>VLOOKUP(Table124[[#This Row],[acdTeco]],RosterActualizado!$A$2:$L$483,3,0)</f>
        <v>1846609</v>
      </c>
      <c r="B50" t="s">
        <v>2214</v>
      </c>
      <c r="C50" s="75">
        <v>581010</v>
      </c>
      <c r="D50" s="74">
        <v>3.7854889589905398E-2</v>
      </c>
      <c r="E50" s="75">
        <v>24</v>
      </c>
      <c r="F50" s="75">
        <v>634</v>
      </c>
    </row>
    <row r="51" spans="1:6" x14ac:dyDescent="0.25">
      <c r="A51">
        <f>VLOOKUP(Table124[[#This Row],[acdTeco]],RosterActualizado!$A$2:$L$483,3,0)</f>
        <v>4035914</v>
      </c>
      <c r="B51" t="s">
        <v>2219</v>
      </c>
      <c r="C51" s="75">
        <v>909511</v>
      </c>
      <c r="D51" s="74">
        <v>4.2789223454833603E-2</v>
      </c>
      <c r="E51" s="75">
        <v>27</v>
      </c>
      <c r="F51" s="75">
        <v>631</v>
      </c>
    </row>
    <row r="52" spans="1:6" x14ac:dyDescent="0.25">
      <c r="A52">
        <f>VLOOKUP(Table124[[#This Row],[acdTeco]],RosterActualizado!$A$2:$L$483,3,0)</f>
        <v>1817056</v>
      </c>
      <c r="B52" t="s">
        <v>2148</v>
      </c>
      <c r="C52" s="75">
        <v>580814</v>
      </c>
      <c r="D52" s="74">
        <v>5.0955414012738898E-2</v>
      </c>
      <c r="E52" s="75">
        <v>32</v>
      </c>
      <c r="F52" s="75">
        <v>628</v>
      </c>
    </row>
    <row r="53" spans="1:6" x14ac:dyDescent="0.25">
      <c r="A53">
        <f>VLOOKUP(Table124[[#This Row],[acdTeco]],RosterActualizado!$A$2:$L$483,3,0)</f>
        <v>3466897</v>
      </c>
      <c r="B53" t="s">
        <v>2150</v>
      </c>
      <c r="C53" s="75">
        <v>921022</v>
      </c>
      <c r="D53" s="74">
        <v>9.2799999999999994E-2</v>
      </c>
      <c r="E53" s="75">
        <v>58</v>
      </c>
      <c r="F53" s="75">
        <v>625</v>
      </c>
    </row>
    <row r="54" spans="1:6" x14ac:dyDescent="0.25">
      <c r="A54">
        <f>VLOOKUP(Table124[[#This Row],[acdTeco]],RosterActualizado!$A$2:$L$483,3,0)</f>
        <v>2741477</v>
      </c>
      <c r="B54" t="s">
        <v>2334</v>
      </c>
      <c r="C54" s="75">
        <v>614596</v>
      </c>
      <c r="D54" s="74">
        <v>3.5426731078904997E-2</v>
      </c>
      <c r="E54" s="75">
        <v>22</v>
      </c>
      <c r="F54" s="75">
        <v>621</v>
      </c>
    </row>
    <row r="55" spans="1:6" x14ac:dyDescent="0.25">
      <c r="A55">
        <f>VLOOKUP(Table124[[#This Row],[acdTeco]],RosterActualizado!$A$2:$L$483,3,0)</f>
        <v>3523451</v>
      </c>
      <c r="B55" t="s">
        <v>2414</v>
      </c>
      <c r="C55" s="75">
        <v>626861</v>
      </c>
      <c r="D55" s="74">
        <v>0.128038897893031</v>
      </c>
      <c r="E55" s="75">
        <v>79</v>
      </c>
      <c r="F55" s="75">
        <v>617</v>
      </c>
    </row>
    <row r="56" spans="1:6" x14ac:dyDescent="0.25">
      <c r="A56">
        <f>VLOOKUP(Table124[[#This Row],[acdTeco]],RosterActualizado!$A$2:$L$483,3,0)</f>
        <v>2051587</v>
      </c>
      <c r="B56" t="s">
        <v>2475</v>
      </c>
      <c r="C56" s="75">
        <v>615765</v>
      </c>
      <c r="D56" s="74">
        <v>1.45867098865478E-2</v>
      </c>
      <c r="E56" s="75">
        <v>9</v>
      </c>
      <c r="F56" s="75">
        <v>617</v>
      </c>
    </row>
    <row r="57" spans="1:6" x14ac:dyDescent="0.25">
      <c r="A57">
        <f>VLOOKUP(Table124[[#This Row],[acdTeco]],RosterActualizado!$A$2:$L$483,3,0)</f>
        <v>908613</v>
      </c>
      <c r="B57" t="s">
        <v>2474</v>
      </c>
      <c r="C57" s="75">
        <v>614079</v>
      </c>
      <c r="D57" s="74">
        <v>3.4146341463414602E-2</v>
      </c>
      <c r="E57" s="75">
        <v>21</v>
      </c>
      <c r="F57" s="75">
        <v>615</v>
      </c>
    </row>
    <row r="58" spans="1:6" x14ac:dyDescent="0.25">
      <c r="A58">
        <f>VLOOKUP(Table124[[#This Row],[acdTeco]],RosterActualizado!$A$2:$L$483,3,0)</f>
        <v>2363172</v>
      </c>
      <c r="B58" t="s">
        <v>2377</v>
      </c>
      <c r="C58" s="75">
        <v>614978</v>
      </c>
      <c r="D58" s="74">
        <v>5.6910569105691103E-2</v>
      </c>
      <c r="E58" s="75">
        <v>35</v>
      </c>
      <c r="F58" s="75">
        <v>615</v>
      </c>
    </row>
    <row r="59" spans="1:6" x14ac:dyDescent="0.25">
      <c r="A59">
        <f>VLOOKUP(Table124[[#This Row],[acdTeco]],RosterActualizado!$A$2:$L$483,3,0)</f>
        <v>2363154</v>
      </c>
      <c r="B59" t="s">
        <v>2161</v>
      </c>
      <c r="C59" s="75">
        <v>617003</v>
      </c>
      <c r="D59" s="74">
        <v>5.0736497545008197E-2</v>
      </c>
      <c r="E59" s="75">
        <v>31</v>
      </c>
      <c r="F59" s="75">
        <v>611</v>
      </c>
    </row>
    <row r="60" spans="1:6" x14ac:dyDescent="0.25">
      <c r="A60">
        <f>VLOOKUP(Table124[[#This Row],[acdTeco]],RosterActualizado!$A$2:$L$483,3,0)</f>
        <v>1047316</v>
      </c>
      <c r="B60" t="s">
        <v>2488</v>
      </c>
      <c r="C60" s="75">
        <v>626164</v>
      </c>
      <c r="D60" s="74">
        <v>3.4768211920529798E-2</v>
      </c>
      <c r="E60" s="75">
        <v>21</v>
      </c>
      <c r="F60" s="75">
        <v>604</v>
      </c>
    </row>
    <row r="61" spans="1:6" x14ac:dyDescent="0.25">
      <c r="A61">
        <f>VLOOKUP(Table124[[#This Row],[acdTeco]],RosterActualizado!$A$2:$L$483,3,0)</f>
        <v>4475998</v>
      </c>
      <c r="B61" t="s">
        <v>2277</v>
      </c>
      <c r="C61" s="75">
        <v>921015</v>
      </c>
      <c r="D61" s="74">
        <v>8.4717607973421899E-2</v>
      </c>
      <c r="E61" s="75">
        <v>51</v>
      </c>
      <c r="F61" s="75">
        <v>602</v>
      </c>
    </row>
    <row r="62" spans="1:6" x14ac:dyDescent="0.25">
      <c r="A62">
        <f>VLOOKUP(Table124[[#This Row],[acdTeco]],RosterActualizado!$A$2:$L$483,3,0)</f>
        <v>2590270</v>
      </c>
      <c r="B62" t="s">
        <v>2317</v>
      </c>
      <c r="C62" s="75">
        <v>615897</v>
      </c>
      <c r="D62" s="74">
        <v>5.67612687813022E-2</v>
      </c>
      <c r="E62" s="75">
        <v>34</v>
      </c>
      <c r="F62" s="75">
        <v>599</v>
      </c>
    </row>
    <row r="63" spans="1:6" x14ac:dyDescent="0.25">
      <c r="A63">
        <f>VLOOKUP(Table124[[#This Row],[acdTeco]],RosterActualizado!$A$2:$L$483,3,0)</f>
        <v>524761</v>
      </c>
      <c r="B63" t="s">
        <v>2306</v>
      </c>
      <c r="C63" s="75">
        <v>614475</v>
      </c>
      <c r="D63" s="74">
        <v>4.1876046901172498E-2</v>
      </c>
      <c r="E63" s="75">
        <v>25</v>
      </c>
      <c r="F63" s="75">
        <v>597</v>
      </c>
    </row>
    <row r="64" spans="1:6" x14ac:dyDescent="0.25">
      <c r="A64">
        <f>VLOOKUP(Table124[[#This Row],[acdTeco]],RosterActualizado!$A$2:$L$483,3,0)</f>
        <v>3138503</v>
      </c>
      <c r="B64" t="s">
        <v>2178</v>
      </c>
      <c r="C64" s="75">
        <v>619787</v>
      </c>
      <c r="D64" s="74">
        <v>5.3691275167785199E-2</v>
      </c>
      <c r="E64" s="75">
        <v>32</v>
      </c>
      <c r="F64" s="75">
        <v>596</v>
      </c>
    </row>
    <row r="65" spans="1:6" x14ac:dyDescent="0.25">
      <c r="A65">
        <f>VLOOKUP(Table124[[#This Row],[acdTeco]],RosterActualizado!$A$2:$L$483,3,0)</f>
        <v>3138538</v>
      </c>
      <c r="B65" t="s">
        <v>2301</v>
      </c>
      <c r="C65" s="75">
        <v>619772</v>
      </c>
      <c r="D65" s="74">
        <v>4.3771043771043801E-2</v>
      </c>
      <c r="E65" s="75">
        <v>26</v>
      </c>
      <c r="F65" s="75">
        <v>594</v>
      </c>
    </row>
    <row r="66" spans="1:6" x14ac:dyDescent="0.25">
      <c r="A66">
        <f>VLOOKUP(Table124[[#This Row],[acdTeco]],RosterActualizado!$A$2:$L$483,3,0)</f>
        <v>3417590</v>
      </c>
      <c r="B66" t="s">
        <v>2183</v>
      </c>
      <c r="C66" s="75">
        <v>624421</v>
      </c>
      <c r="D66" s="74">
        <v>4.0540540540540501E-2</v>
      </c>
      <c r="E66" s="75">
        <v>24</v>
      </c>
      <c r="F66" s="75">
        <v>592</v>
      </c>
    </row>
    <row r="67" spans="1:6" x14ac:dyDescent="0.25">
      <c r="A67">
        <f>VLOOKUP(Table124[[#This Row],[acdTeco]],RosterActualizado!$A$2:$L$483,3,0)</f>
        <v>3119991</v>
      </c>
      <c r="B67" t="s">
        <v>2391</v>
      </c>
      <c r="C67" s="75">
        <v>619531</v>
      </c>
      <c r="D67" s="74">
        <v>6.1016949152542403E-2</v>
      </c>
      <c r="E67" s="75">
        <v>36</v>
      </c>
      <c r="F67" s="75">
        <v>590</v>
      </c>
    </row>
    <row r="68" spans="1:6" x14ac:dyDescent="0.25">
      <c r="A68">
        <f>VLOOKUP(Table124[[#This Row],[acdTeco]],RosterActualizado!$A$2:$L$483,3,0)</f>
        <v>908812</v>
      </c>
      <c r="B68" t="s">
        <v>2229</v>
      </c>
      <c r="C68" s="75">
        <v>620912</v>
      </c>
      <c r="D68" s="74">
        <v>4.0885860306643901E-2</v>
      </c>
      <c r="E68" s="75">
        <v>24</v>
      </c>
      <c r="F68" s="75">
        <v>587</v>
      </c>
    </row>
    <row r="69" spans="1:6" x14ac:dyDescent="0.25">
      <c r="A69">
        <f>VLOOKUP(Table124[[#This Row],[acdTeco]],RosterActualizado!$A$2:$L$483,3,0)</f>
        <v>600829</v>
      </c>
      <c r="B69" t="s">
        <v>2534</v>
      </c>
      <c r="C69" s="75">
        <v>557657</v>
      </c>
      <c r="D69" s="74">
        <v>5.1107325383304897E-2</v>
      </c>
      <c r="E69" s="75">
        <v>30</v>
      </c>
      <c r="F69" s="75">
        <v>587</v>
      </c>
    </row>
    <row r="70" spans="1:6" x14ac:dyDescent="0.25">
      <c r="A70">
        <f>VLOOKUP(Table124[[#This Row],[acdTeco]],RosterActualizado!$A$2:$L$483,3,0)</f>
        <v>2746250</v>
      </c>
      <c r="B70" t="s">
        <v>2316</v>
      </c>
      <c r="C70" s="75">
        <v>615707</v>
      </c>
      <c r="D70" s="74">
        <v>4.9657534246575298E-2</v>
      </c>
      <c r="E70" s="75">
        <v>29</v>
      </c>
      <c r="F70" s="75">
        <v>584</v>
      </c>
    </row>
    <row r="71" spans="1:6" x14ac:dyDescent="0.25">
      <c r="A71">
        <f>VLOOKUP(Table124[[#This Row],[acdTeco]],RosterActualizado!$A$2:$L$483,3,0)</f>
        <v>3903478</v>
      </c>
      <c r="B71" t="s">
        <v>2338</v>
      </c>
      <c r="C71" s="75">
        <v>907320</v>
      </c>
      <c r="D71" s="74">
        <v>4.2881646655231601E-2</v>
      </c>
      <c r="E71" s="75">
        <v>25</v>
      </c>
      <c r="F71" s="75">
        <v>583</v>
      </c>
    </row>
    <row r="72" spans="1:6" x14ac:dyDescent="0.25">
      <c r="A72">
        <f>VLOOKUP(Table124[[#This Row],[acdTeco]],RosterActualizado!$A$2:$L$483,3,0)</f>
        <v>3419090</v>
      </c>
      <c r="B72" t="s">
        <v>2192</v>
      </c>
      <c r="C72" s="75">
        <v>624422</v>
      </c>
      <c r="D72" s="74">
        <v>9.6385542168674704E-2</v>
      </c>
      <c r="E72" s="75">
        <v>56</v>
      </c>
      <c r="F72" s="75">
        <v>581</v>
      </c>
    </row>
    <row r="73" spans="1:6" x14ac:dyDescent="0.25">
      <c r="A73">
        <f>VLOOKUP(Table124[[#This Row],[acdTeco]],RosterActualizado!$A$2:$L$483,3,0)</f>
        <v>2043582</v>
      </c>
      <c r="B73" t="s">
        <v>2390</v>
      </c>
      <c r="C73" s="75">
        <v>614206</v>
      </c>
      <c r="D73" s="74">
        <v>0.14482758620689701</v>
      </c>
      <c r="E73" s="75">
        <v>84</v>
      </c>
      <c r="F73" s="75">
        <v>580</v>
      </c>
    </row>
    <row r="74" spans="1:6" x14ac:dyDescent="0.25">
      <c r="A74">
        <f>VLOOKUP(Table124[[#This Row],[acdTeco]],RosterActualizado!$A$2:$L$483,3,0)</f>
        <v>2126276</v>
      </c>
      <c r="B74" t="s">
        <v>2419</v>
      </c>
      <c r="C74" s="75">
        <v>615067</v>
      </c>
      <c r="D74" s="74">
        <v>6.5743944636678195E-2</v>
      </c>
      <c r="E74" s="75">
        <v>38</v>
      </c>
      <c r="F74" s="75">
        <v>578</v>
      </c>
    </row>
    <row r="75" spans="1:6" x14ac:dyDescent="0.25">
      <c r="A75">
        <f>VLOOKUP(Table124[[#This Row],[acdTeco]],RosterActualizado!$A$2:$L$483,3,0)</f>
        <v>2718878</v>
      </c>
      <c r="B75" t="s">
        <v>2168</v>
      </c>
      <c r="C75" s="75">
        <v>616556</v>
      </c>
      <c r="D75" s="74">
        <v>6.0553633217993098E-2</v>
      </c>
      <c r="E75" s="75">
        <v>35</v>
      </c>
      <c r="F75" s="75">
        <v>578</v>
      </c>
    </row>
    <row r="76" spans="1:6" x14ac:dyDescent="0.25">
      <c r="A76">
        <f>VLOOKUP(Table124[[#This Row],[acdTeco]],RosterActualizado!$A$2:$L$483,3,0)</f>
        <v>2811365</v>
      </c>
      <c r="B76" t="s">
        <v>2336</v>
      </c>
      <c r="C76" s="75">
        <v>617173</v>
      </c>
      <c r="D76" s="74">
        <v>3.9930555555555601E-2</v>
      </c>
      <c r="E76" s="75">
        <v>23</v>
      </c>
      <c r="F76" s="75">
        <v>576</v>
      </c>
    </row>
    <row r="77" spans="1:6" x14ac:dyDescent="0.25">
      <c r="A77">
        <f>VLOOKUP(Table124[[#This Row],[acdTeco]],RosterActualizado!$A$2:$L$483,3,0)</f>
        <v>3525863</v>
      </c>
      <c r="B77" t="s">
        <v>2305</v>
      </c>
      <c r="C77" s="75">
        <v>627013</v>
      </c>
      <c r="D77" s="74">
        <v>3.1304347826087001E-2</v>
      </c>
      <c r="E77" s="75">
        <v>18</v>
      </c>
      <c r="F77" s="75">
        <v>575</v>
      </c>
    </row>
    <row r="78" spans="1:6" x14ac:dyDescent="0.25">
      <c r="A78">
        <f>VLOOKUP(Table124[[#This Row],[acdTeco]],RosterActualizado!$A$2:$L$483,3,0)</f>
        <v>1625618</v>
      </c>
      <c r="B78" t="s">
        <v>2166</v>
      </c>
      <c r="C78" s="75">
        <v>905884</v>
      </c>
      <c r="D78" s="74">
        <v>5.5652173913043501E-2</v>
      </c>
      <c r="E78" s="75">
        <v>32</v>
      </c>
      <c r="F78" s="75">
        <v>575</v>
      </c>
    </row>
    <row r="79" spans="1:6" x14ac:dyDescent="0.25">
      <c r="A79">
        <f>VLOOKUP(Table124[[#This Row],[acdTeco]],RosterActualizado!$A$2:$L$483,3,0)</f>
        <v>2715651</v>
      </c>
      <c r="B79" t="s">
        <v>2259</v>
      </c>
      <c r="C79" s="75">
        <v>614324</v>
      </c>
      <c r="D79" s="74">
        <v>7.4912891986062699E-2</v>
      </c>
      <c r="E79" s="75">
        <v>43</v>
      </c>
      <c r="F79" s="75">
        <v>574</v>
      </c>
    </row>
    <row r="80" spans="1:6" x14ac:dyDescent="0.25">
      <c r="A80">
        <f>VLOOKUP(Table124[[#This Row],[acdTeco]],RosterActualizado!$A$2:$L$483,3,0)</f>
        <v>3525583</v>
      </c>
      <c r="B80" t="s">
        <v>2198</v>
      </c>
      <c r="C80" s="75">
        <v>626957</v>
      </c>
      <c r="D80" s="74">
        <v>4.5296167247386797E-2</v>
      </c>
      <c r="E80" s="75">
        <v>26</v>
      </c>
      <c r="F80" s="75">
        <v>574</v>
      </c>
    </row>
    <row r="81" spans="1:6" x14ac:dyDescent="0.25">
      <c r="A81">
        <f>VLOOKUP(Table124[[#This Row],[acdTeco]],RosterActualizado!$A$2:$L$483,3,0)</f>
        <v>2192077</v>
      </c>
      <c r="B81" t="s">
        <v>2299</v>
      </c>
      <c r="C81" s="75">
        <v>613550</v>
      </c>
      <c r="D81" s="74">
        <v>5.06108202443281E-2</v>
      </c>
      <c r="E81" s="75">
        <v>29</v>
      </c>
      <c r="F81" s="75">
        <v>573</v>
      </c>
    </row>
    <row r="82" spans="1:6" x14ac:dyDescent="0.25">
      <c r="A82">
        <f>VLOOKUP(Table124[[#This Row],[acdTeco]],RosterActualizado!$A$2:$L$483,3,0)</f>
        <v>3525716</v>
      </c>
      <c r="B82" t="s">
        <v>2253</v>
      </c>
      <c r="C82" s="75">
        <v>626896</v>
      </c>
      <c r="D82" s="74">
        <v>4.1884816753926697E-2</v>
      </c>
      <c r="E82" s="75">
        <v>24</v>
      </c>
      <c r="F82" s="75">
        <v>573</v>
      </c>
    </row>
    <row r="83" spans="1:6" x14ac:dyDescent="0.25">
      <c r="A83">
        <f>VLOOKUP(Table124[[#This Row],[acdTeco]],RosterActualizado!$A$2:$L$483,3,0)</f>
        <v>4035957</v>
      </c>
      <c r="B83" t="s">
        <v>2266</v>
      </c>
      <c r="C83" s="75">
        <v>909503</v>
      </c>
      <c r="D83" s="74">
        <v>4.0209790209790201E-2</v>
      </c>
      <c r="E83" s="75">
        <v>23</v>
      </c>
      <c r="F83" s="75">
        <v>572</v>
      </c>
    </row>
    <row r="84" spans="1:6" x14ac:dyDescent="0.25">
      <c r="A84">
        <f>VLOOKUP(Table124[[#This Row],[acdTeco]],RosterActualizado!$A$2:$L$483,3,0)</f>
        <v>3523458</v>
      </c>
      <c r="B84" t="s">
        <v>2297</v>
      </c>
      <c r="C84" s="75">
        <v>626866</v>
      </c>
      <c r="D84" s="74">
        <v>4.3706293706293697E-2</v>
      </c>
      <c r="E84" s="75">
        <v>25</v>
      </c>
      <c r="F84" s="75">
        <v>572</v>
      </c>
    </row>
    <row r="85" spans="1:6" x14ac:dyDescent="0.25">
      <c r="A85">
        <f>VLOOKUP(Table124[[#This Row],[acdTeco]],RosterActualizado!$A$2:$L$483,3,0)</f>
        <v>3118339</v>
      </c>
      <c r="B85" t="s">
        <v>2387</v>
      </c>
      <c r="C85" s="75">
        <v>619082</v>
      </c>
      <c r="D85" s="74">
        <v>7.0052539404553398E-3</v>
      </c>
      <c r="E85" s="75">
        <v>4</v>
      </c>
      <c r="F85" s="75">
        <v>571</v>
      </c>
    </row>
    <row r="86" spans="1:6" x14ac:dyDescent="0.25">
      <c r="A86">
        <f>VLOOKUP(Table124[[#This Row],[acdTeco]],RosterActualizado!$A$2:$L$483,3,0)</f>
        <v>1515761</v>
      </c>
      <c r="B86" t="s">
        <v>2430</v>
      </c>
      <c r="C86" s="75">
        <v>614319</v>
      </c>
      <c r="D86" s="74">
        <v>7.7192982456140397E-2</v>
      </c>
      <c r="E86" s="75">
        <v>44</v>
      </c>
      <c r="F86" s="75">
        <v>570</v>
      </c>
    </row>
    <row r="87" spans="1:6" x14ac:dyDescent="0.25">
      <c r="A87">
        <f>VLOOKUP(Table124[[#This Row],[acdTeco]],RosterActualizado!$A$2:$L$483,3,0)</f>
        <v>3857602</v>
      </c>
      <c r="B87" t="s">
        <v>2164</v>
      </c>
      <c r="C87" s="75">
        <v>906161</v>
      </c>
      <c r="D87" s="74">
        <v>4.3936731107205598E-2</v>
      </c>
      <c r="E87" s="75">
        <v>25</v>
      </c>
      <c r="F87" s="75">
        <v>569</v>
      </c>
    </row>
    <row r="88" spans="1:6" x14ac:dyDescent="0.25">
      <c r="A88">
        <f>VLOOKUP(Table124[[#This Row],[acdTeco]],RosterActualizado!$A$2:$L$483,3,0)</f>
        <v>3851475</v>
      </c>
      <c r="B88" t="s">
        <v>2296</v>
      </c>
      <c r="C88" s="75">
        <v>905977</v>
      </c>
      <c r="D88" s="74">
        <v>8.8495575221238902E-3</v>
      </c>
      <c r="E88" s="75">
        <v>5</v>
      </c>
      <c r="F88" s="75">
        <v>565</v>
      </c>
    </row>
    <row r="89" spans="1:6" x14ac:dyDescent="0.25">
      <c r="A89">
        <f>VLOOKUP(Table124[[#This Row],[acdTeco]],RosterActualizado!$A$2:$L$483,3,0)</f>
        <v>3903566</v>
      </c>
      <c r="B89" t="s">
        <v>2335</v>
      </c>
      <c r="C89" s="75">
        <v>907256</v>
      </c>
      <c r="D89" s="74">
        <v>1.41843971631206E-2</v>
      </c>
      <c r="E89" s="75">
        <v>8</v>
      </c>
      <c r="F89" s="75">
        <v>564</v>
      </c>
    </row>
    <row r="90" spans="1:6" x14ac:dyDescent="0.25">
      <c r="A90">
        <f>VLOOKUP(Table124[[#This Row],[acdTeco]],RosterActualizado!$A$2:$L$483,3,0)</f>
        <v>4475985</v>
      </c>
      <c r="B90" t="s">
        <v>2184</v>
      </c>
      <c r="C90" s="75">
        <v>921012</v>
      </c>
      <c r="D90" s="74">
        <v>0.102836879432624</v>
      </c>
      <c r="E90" s="75">
        <v>58</v>
      </c>
      <c r="F90" s="75">
        <v>564</v>
      </c>
    </row>
    <row r="91" spans="1:6" x14ac:dyDescent="0.25">
      <c r="A91">
        <f>VLOOKUP(Table124[[#This Row],[acdTeco]],RosterActualizado!$A$2:$L$483,3,0)</f>
        <v>3851816</v>
      </c>
      <c r="B91" t="s">
        <v>2364</v>
      </c>
      <c r="C91" s="75">
        <v>905862</v>
      </c>
      <c r="D91" s="74">
        <v>7.9787234042553196E-2</v>
      </c>
      <c r="E91" s="75">
        <v>45</v>
      </c>
      <c r="F91" s="75">
        <v>564</v>
      </c>
    </row>
    <row r="92" spans="1:6" x14ac:dyDescent="0.25">
      <c r="A92">
        <f>VLOOKUP(Table124[[#This Row],[acdTeco]],RosterActualizado!$A$2:$L$483,3,0)</f>
        <v>1116045</v>
      </c>
      <c r="B92" t="s">
        <v>2186</v>
      </c>
      <c r="C92" s="75">
        <v>615554</v>
      </c>
      <c r="D92" s="74">
        <v>4.0852575488454702E-2</v>
      </c>
      <c r="E92" s="75">
        <v>23</v>
      </c>
      <c r="F92" s="75">
        <v>563</v>
      </c>
    </row>
    <row r="93" spans="1:6" x14ac:dyDescent="0.25">
      <c r="A93">
        <f>VLOOKUP(Table124[[#This Row],[acdTeco]],RosterActualizado!$A$2:$L$483,3,0)</f>
        <v>908781</v>
      </c>
      <c r="B93" t="s">
        <v>2324</v>
      </c>
      <c r="C93" s="75">
        <v>613714</v>
      </c>
      <c r="D93" s="74">
        <v>4.8214285714285703E-2</v>
      </c>
      <c r="E93" s="75">
        <v>27</v>
      </c>
      <c r="F93" s="75">
        <v>560</v>
      </c>
    </row>
    <row r="94" spans="1:6" x14ac:dyDescent="0.25">
      <c r="A94">
        <f>VLOOKUP(Table124[[#This Row],[acdTeco]],RosterActualizado!$A$2:$L$483,3,0)</f>
        <v>4473065</v>
      </c>
      <c r="B94" t="s">
        <v>2163</v>
      </c>
      <c r="C94" s="75">
        <v>921024</v>
      </c>
      <c r="D94" s="74">
        <v>8.7813620071684598E-2</v>
      </c>
      <c r="E94" s="75">
        <v>49</v>
      </c>
      <c r="F94" s="75">
        <v>558</v>
      </c>
    </row>
    <row r="95" spans="1:6" x14ac:dyDescent="0.25">
      <c r="A95">
        <f>VLOOKUP(Table124[[#This Row],[acdTeco]],RosterActualizado!$A$2:$L$483,3,0)</f>
        <v>4473129</v>
      </c>
      <c r="B95" t="s">
        <v>2205</v>
      </c>
      <c r="C95" s="75">
        <v>921035</v>
      </c>
      <c r="D95" s="74">
        <v>0.125448028673835</v>
      </c>
      <c r="E95" s="75">
        <v>70</v>
      </c>
      <c r="F95" s="75">
        <v>558</v>
      </c>
    </row>
    <row r="96" spans="1:6" x14ac:dyDescent="0.25">
      <c r="A96">
        <f>VLOOKUP(Table124[[#This Row],[acdTeco]],RosterActualizado!$A$2:$L$483,3,0)</f>
        <v>795224</v>
      </c>
      <c r="B96" t="s">
        <v>2323</v>
      </c>
      <c r="C96" s="75">
        <v>552622</v>
      </c>
      <c r="D96" s="74">
        <v>0</v>
      </c>
      <c r="E96" s="75">
        <v>0</v>
      </c>
      <c r="F96" s="75">
        <v>558</v>
      </c>
    </row>
    <row r="97" spans="1:6" x14ac:dyDescent="0.25">
      <c r="A97">
        <f>VLOOKUP(Table124[[#This Row],[acdTeco]],RosterActualizado!$A$2:$L$483,3,0)</f>
        <v>1430472</v>
      </c>
      <c r="B97" t="s">
        <v>2221</v>
      </c>
      <c r="C97" s="75">
        <v>905960</v>
      </c>
      <c r="D97" s="74">
        <v>4.12186379928315E-2</v>
      </c>
      <c r="E97" s="75">
        <v>23</v>
      </c>
      <c r="F97" s="75">
        <v>558</v>
      </c>
    </row>
    <row r="98" spans="1:6" x14ac:dyDescent="0.25">
      <c r="A98">
        <f>VLOOKUP(Table124[[#This Row],[acdTeco]],RosterActualizado!$A$2:$L$483,3,0)</f>
        <v>2778700</v>
      </c>
      <c r="B98" t="s">
        <v>2172</v>
      </c>
      <c r="C98" s="75">
        <v>614977</v>
      </c>
      <c r="D98" s="74">
        <v>8.7971274685816905E-2</v>
      </c>
      <c r="E98" s="75">
        <v>49</v>
      </c>
      <c r="F98" s="75">
        <v>557</v>
      </c>
    </row>
    <row r="99" spans="1:6" x14ac:dyDescent="0.25">
      <c r="A99">
        <f>VLOOKUP(Table124[[#This Row],[acdTeco]],RosterActualizado!$A$2:$L$483,3,0)</f>
        <v>1115939</v>
      </c>
      <c r="B99" t="s">
        <v>2423</v>
      </c>
      <c r="C99" s="75">
        <v>909508</v>
      </c>
      <c r="D99" s="74">
        <v>2.5179856115107899E-2</v>
      </c>
      <c r="E99" s="75">
        <v>14</v>
      </c>
      <c r="F99" s="75">
        <v>556</v>
      </c>
    </row>
    <row r="100" spans="1:6" x14ac:dyDescent="0.25">
      <c r="A100">
        <f>VLOOKUP(Table124[[#This Row],[acdTeco]],RosterActualizado!$A$2:$L$483,3,0)</f>
        <v>1081012</v>
      </c>
      <c r="B100" t="s">
        <v>2254</v>
      </c>
      <c r="C100" s="75">
        <v>613966</v>
      </c>
      <c r="D100" s="74">
        <v>2.5179856115107899E-2</v>
      </c>
      <c r="E100" s="75">
        <v>14</v>
      </c>
      <c r="F100" s="75">
        <v>556</v>
      </c>
    </row>
    <row r="101" spans="1:6" x14ac:dyDescent="0.25">
      <c r="A101">
        <f>VLOOKUP(Table124[[#This Row],[acdTeco]],RosterActualizado!$A$2:$L$483,3,0)</f>
        <v>1379895</v>
      </c>
      <c r="B101" t="s">
        <v>2372</v>
      </c>
      <c r="C101" s="75">
        <v>921032</v>
      </c>
      <c r="D101" s="74">
        <v>0.110108303249097</v>
      </c>
      <c r="E101" s="75">
        <v>61</v>
      </c>
      <c r="F101" s="75">
        <v>554</v>
      </c>
    </row>
    <row r="102" spans="1:6" x14ac:dyDescent="0.25">
      <c r="A102">
        <f>VLOOKUP(Table124[[#This Row],[acdTeco]],RosterActualizado!$A$2:$L$483,3,0)</f>
        <v>4035908</v>
      </c>
      <c r="B102" t="s">
        <v>2242</v>
      </c>
      <c r="C102" s="75">
        <v>909521</v>
      </c>
      <c r="D102" s="74">
        <v>4.5372050816696902E-2</v>
      </c>
      <c r="E102" s="75">
        <v>25</v>
      </c>
      <c r="F102" s="75">
        <v>551</v>
      </c>
    </row>
    <row r="103" spans="1:6" x14ac:dyDescent="0.25">
      <c r="A103">
        <f>VLOOKUP(Table124[[#This Row],[acdTeco]],RosterActualizado!$A$2:$L$483,3,0)</f>
        <v>4101058</v>
      </c>
      <c r="B103" t="s">
        <v>2312</v>
      </c>
      <c r="C103" s="75">
        <v>911224</v>
      </c>
      <c r="D103" s="74">
        <v>2.5408348457350301E-2</v>
      </c>
      <c r="E103" s="75">
        <v>14</v>
      </c>
      <c r="F103" s="75">
        <v>551</v>
      </c>
    </row>
    <row r="104" spans="1:6" x14ac:dyDescent="0.25">
      <c r="A104">
        <f>VLOOKUP(Table124[[#This Row],[acdTeco]],RosterActualizado!$A$2:$L$483,3,0)</f>
        <v>1192542</v>
      </c>
      <c r="B104" t="s">
        <v>2258</v>
      </c>
      <c r="C104" s="75">
        <v>615456</v>
      </c>
      <c r="D104" s="74">
        <v>0.105839416058394</v>
      </c>
      <c r="E104" s="75">
        <v>58</v>
      </c>
      <c r="F104" s="75">
        <v>548</v>
      </c>
    </row>
    <row r="105" spans="1:6" x14ac:dyDescent="0.25">
      <c r="A105">
        <f>VLOOKUP(Table124[[#This Row],[acdTeco]],RosterActualizado!$A$2:$L$483,3,0)</f>
        <v>2339355</v>
      </c>
      <c r="B105" t="s">
        <v>2235</v>
      </c>
      <c r="C105" s="75">
        <v>617376</v>
      </c>
      <c r="D105" s="74">
        <v>6.5813528336380295E-2</v>
      </c>
      <c r="E105" s="75">
        <v>36</v>
      </c>
      <c r="F105" s="75">
        <v>547</v>
      </c>
    </row>
    <row r="106" spans="1:6" x14ac:dyDescent="0.25">
      <c r="A106">
        <f>VLOOKUP(Table124[[#This Row],[acdTeco]],RosterActualizado!$A$2:$L$483,3,0)</f>
        <v>2475049</v>
      </c>
      <c r="B106" t="s">
        <v>2473</v>
      </c>
      <c r="C106" s="75">
        <v>615254</v>
      </c>
      <c r="D106" s="74">
        <v>4.0293040293040303E-2</v>
      </c>
      <c r="E106" s="75">
        <v>22</v>
      </c>
      <c r="F106" s="75">
        <v>546</v>
      </c>
    </row>
    <row r="107" spans="1:6" x14ac:dyDescent="0.25">
      <c r="A107">
        <f>VLOOKUP(Table124[[#This Row],[acdTeco]],RosterActualizado!$A$2:$L$483,3,0)</f>
        <v>2779138</v>
      </c>
      <c r="B107" t="s">
        <v>2278</v>
      </c>
      <c r="C107" s="75">
        <v>622314</v>
      </c>
      <c r="D107" s="74">
        <v>5.1282051282051301E-2</v>
      </c>
      <c r="E107" s="75">
        <v>28</v>
      </c>
      <c r="F107" s="75">
        <v>546</v>
      </c>
    </row>
    <row r="108" spans="1:6" x14ac:dyDescent="0.25">
      <c r="A108">
        <f>VLOOKUP(Table124[[#This Row],[acdTeco]],RosterActualizado!$A$2:$L$483,3,0)</f>
        <v>2338314</v>
      </c>
      <c r="B108" t="s">
        <v>2250</v>
      </c>
      <c r="C108" s="75">
        <v>617378</v>
      </c>
      <c r="D108" s="74">
        <v>2.5782688766114201E-2</v>
      </c>
      <c r="E108" s="75">
        <v>14</v>
      </c>
      <c r="F108" s="75">
        <v>543</v>
      </c>
    </row>
    <row r="109" spans="1:6" x14ac:dyDescent="0.25">
      <c r="A109">
        <f>VLOOKUP(Table124[[#This Row],[acdTeco]],RosterActualizado!$A$2:$L$483,3,0)</f>
        <v>4476005</v>
      </c>
      <c r="B109" t="s">
        <v>2233</v>
      </c>
      <c r="C109" s="75">
        <v>921016</v>
      </c>
      <c r="D109" s="74">
        <v>0.112962962962963</v>
      </c>
      <c r="E109" s="75">
        <v>61</v>
      </c>
      <c r="F109" s="75">
        <v>540</v>
      </c>
    </row>
    <row r="110" spans="1:6" x14ac:dyDescent="0.25">
      <c r="A110">
        <f>VLOOKUP(Table124[[#This Row],[acdTeco]],RosterActualizado!$A$2:$L$483,3,0)</f>
        <v>2397185</v>
      </c>
      <c r="B110" t="s">
        <v>2350</v>
      </c>
      <c r="C110" s="75">
        <v>587751</v>
      </c>
      <c r="D110" s="74">
        <v>0.05</v>
      </c>
      <c r="E110" s="75">
        <v>27</v>
      </c>
      <c r="F110" s="75">
        <v>540</v>
      </c>
    </row>
    <row r="111" spans="1:6" x14ac:dyDescent="0.25">
      <c r="A111">
        <f>VLOOKUP(Table124[[#This Row],[acdTeco]],RosterActualizado!$A$2:$L$483,3,0)</f>
        <v>1378195</v>
      </c>
      <c r="B111" t="s">
        <v>2236</v>
      </c>
      <c r="C111" s="75">
        <v>615079</v>
      </c>
      <c r="D111" s="74">
        <v>4.8237476808905402E-2</v>
      </c>
      <c r="E111" s="75">
        <v>26</v>
      </c>
      <c r="F111" s="75">
        <v>539</v>
      </c>
    </row>
    <row r="112" spans="1:6" x14ac:dyDescent="0.25">
      <c r="A112">
        <f>VLOOKUP(Table124[[#This Row],[acdTeco]],RosterActualizado!$A$2:$L$483,3,0)</f>
        <v>4475993</v>
      </c>
      <c r="B112" t="s">
        <v>2485</v>
      </c>
      <c r="C112" s="75">
        <v>921014</v>
      </c>
      <c r="D112" s="74">
        <v>0.12313432835820901</v>
      </c>
      <c r="E112" s="75">
        <v>66</v>
      </c>
      <c r="F112" s="75">
        <v>536</v>
      </c>
    </row>
    <row r="113" spans="1:6" x14ac:dyDescent="0.25">
      <c r="A113">
        <f>VLOOKUP(Table124[[#This Row],[acdTeco]],RosterActualizado!$A$2:$L$483,3,0)</f>
        <v>4035948</v>
      </c>
      <c r="B113" t="s">
        <v>2177</v>
      </c>
      <c r="C113" s="75">
        <v>909507</v>
      </c>
      <c r="D113" s="74">
        <v>1.8656716417910401E-2</v>
      </c>
      <c r="E113" s="75">
        <v>10</v>
      </c>
      <c r="F113" s="75">
        <v>536</v>
      </c>
    </row>
    <row r="114" spans="1:6" x14ac:dyDescent="0.25">
      <c r="A114">
        <f>VLOOKUP(Table124[[#This Row],[acdTeco]],RosterActualizado!$A$2:$L$483,3,0)</f>
        <v>1367390</v>
      </c>
      <c r="B114" t="s">
        <v>2337</v>
      </c>
      <c r="C114" s="75">
        <v>616214</v>
      </c>
      <c r="D114" s="74">
        <v>4.1121495327102797E-2</v>
      </c>
      <c r="E114" s="75">
        <v>22</v>
      </c>
      <c r="F114" s="75">
        <v>535</v>
      </c>
    </row>
    <row r="115" spans="1:6" x14ac:dyDescent="0.25">
      <c r="A115">
        <f>VLOOKUP(Table124[[#This Row],[acdTeco]],RosterActualizado!$A$2:$L$483,3,0)</f>
        <v>3903482</v>
      </c>
      <c r="B115" t="s">
        <v>2478</v>
      </c>
      <c r="C115" s="75">
        <v>907323</v>
      </c>
      <c r="D115" s="74">
        <v>3.7383177570093497E-2</v>
      </c>
      <c r="E115" s="75">
        <v>20</v>
      </c>
      <c r="F115" s="75">
        <v>535</v>
      </c>
    </row>
    <row r="116" spans="1:6" x14ac:dyDescent="0.25">
      <c r="A116">
        <f>VLOOKUP(Table124[[#This Row],[acdTeco]],RosterActualizado!$A$2:$L$483,3,0)</f>
        <v>4035915</v>
      </c>
      <c r="B116" t="s">
        <v>2243</v>
      </c>
      <c r="C116" s="75">
        <v>909504</v>
      </c>
      <c r="D116" s="74">
        <v>7.5046904315197005E-2</v>
      </c>
      <c r="E116" s="75">
        <v>40</v>
      </c>
      <c r="F116" s="75">
        <v>533</v>
      </c>
    </row>
    <row r="117" spans="1:6" x14ac:dyDescent="0.25">
      <c r="A117">
        <f>VLOOKUP(Table124[[#This Row],[acdTeco]],RosterActualizado!$A$2:$L$483,3,0)</f>
        <v>1793266</v>
      </c>
      <c r="B117" t="s">
        <v>2212</v>
      </c>
      <c r="C117" s="75">
        <v>614478</v>
      </c>
      <c r="D117" s="74">
        <v>2.8142589118198901E-2</v>
      </c>
      <c r="E117" s="75">
        <v>15</v>
      </c>
      <c r="F117" s="75">
        <v>533</v>
      </c>
    </row>
    <row r="118" spans="1:6" x14ac:dyDescent="0.25">
      <c r="A118">
        <f>VLOOKUP(Table124[[#This Row],[acdTeco]],RosterActualizado!$A$2:$L$483,3,0)</f>
        <v>2365422</v>
      </c>
      <c r="B118" t="s">
        <v>2452</v>
      </c>
      <c r="C118" s="75">
        <v>615582</v>
      </c>
      <c r="D118" s="74">
        <v>4.69043151969981E-2</v>
      </c>
      <c r="E118" s="75">
        <v>25</v>
      </c>
      <c r="F118" s="75">
        <v>533</v>
      </c>
    </row>
    <row r="119" spans="1:6" x14ac:dyDescent="0.25">
      <c r="A119">
        <f>VLOOKUP(Table124[[#This Row],[acdTeco]],RosterActualizado!$A$2:$L$483,3,0)</f>
        <v>2043289</v>
      </c>
      <c r="B119" t="s">
        <v>2340</v>
      </c>
      <c r="C119" s="75">
        <v>613740</v>
      </c>
      <c r="D119" s="74">
        <v>6.5789473684210495E-2</v>
      </c>
      <c r="E119" s="75">
        <v>35</v>
      </c>
      <c r="F119" s="75">
        <v>532</v>
      </c>
    </row>
    <row r="120" spans="1:6" x14ac:dyDescent="0.25">
      <c r="A120">
        <f>VLOOKUP(Table124[[#This Row],[acdTeco]],RosterActualizado!$A$2:$L$483,3,0)</f>
        <v>603960</v>
      </c>
      <c r="B120" t="s">
        <v>2355</v>
      </c>
      <c r="C120" s="75">
        <v>614912</v>
      </c>
      <c r="D120" s="74">
        <v>0.13157894736842099</v>
      </c>
      <c r="E120" s="75">
        <v>70</v>
      </c>
      <c r="F120" s="75">
        <v>532</v>
      </c>
    </row>
    <row r="121" spans="1:6" x14ac:dyDescent="0.25">
      <c r="A121">
        <f>VLOOKUP(Table124[[#This Row],[acdTeco]],RosterActualizado!$A$2:$L$483,3,0)</f>
        <v>3851814</v>
      </c>
      <c r="B121" t="s">
        <v>2349</v>
      </c>
      <c r="C121" s="75">
        <v>905860</v>
      </c>
      <c r="D121" s="74">
        <v>2.2556390977443601E-2</v>
      </c>
      <c r="E121" s="75">
        <v>12</v>
      </c>
      <c r="F121" s="75">
        <v>532</v>
      </c>
    </row>
    <row r="122" spans="1:6" x14ac:dyDescent="0.25">
      <c r="A122">
        <f>VLOOKUP(Table124[[#This Row],[acdTeco]],RosterActualizado!$A$2:$L$483,3,0)</f>
        <v>2366693</v>
      </c>
      <c r="B122" t="s">
        <v>2244</v>
      </c>
      <c r="C122" s="75">
        <v>616246</v>
      </c>
      <c r="D122" s="74">
        <v>6.9679849340866296E-2</v>
      </c>
      <c r="E122" s="75">
        <v>37</v>
      </c>
      <c r="F122" s="75">
        <v>531</v>
      </c>
    </row>
    <row r="123" spans="1:6" x14ac:dyDescent="0.25">
      <c r="A123">
        <f>VLOOKUP(Table124[[#This Row],[acdTeco]],RosterActualizado!$A$2:$L$483,3,0)</f>
        <v>3857518</v>
      </c>
      <c r="B123" t="s">
        <v>2195</v>
      </c>
      <c r="C123" s="75">
        <v>906138</v>
      </c>
      <c r="D123" s="74">
        <v>5.2830188679245299E-2</v>
      </c>
      <c r="E123" s="75">
        <v>28</v>
      </c>
      <c r="F123" s="75">
        <v>530</v>
      </c>
    </row>
    <row r="124" spans="1:6" x14ac:dyDescent="0.25">
      <c r="A124">
        <f>VLOOKUP(Table124[[#This Row],[acdTeco]],RosterActualizado!$A$2:$L$483,3,0)</f>
        <v>4035912</v>
      </c>
      <c r="B124" t="s">
        <v>2308</v>
      </c>
      <c r="C124" s="75">
        <v>909505</v>
      </c>
      <c r="D124" s="74">
        <v>0.1</v>
      </c>
      <c r="E124" s="75">
        <v>53</v>
      </c>
      <c r="F124" s="75">
        <v>530</v>
      </c>
    </row>
    <row r="125" spans="1:6" x14ac:dyDescent="0.25">
      <c r="A125">
        <f>VLOOKUP(Table124[[#This Row],[acdTeco]],RosterActualizado!$A$2:$L$483,3,0)</f>
        <v>2338580</v>
      </c>
      <c r="B125" t="s">
        <v>2521</v>
      </c>
      <c r="C125" s="75">
        <v>617377</v>
      </c>
      <c r="D125" s="74">
        <v>4.3478260869565202E-2</v>
      </c>
      <c r="E125" s="75">
        <v>23</v>
      </c>
      <c r="F125" s="75">
        <v>529</v>
      </c>
    </row>
    <row r="126" spans="1:6" x14ac:dyDescent="0.25">
      <c r="A126">
        <f>VLOOKUP(Table124[[#This Row],[acdTeco]],RosterActualizado!$A$2:$L$483,3,0)</f>
        <v>2592139</v>
      </c>
      <c r="B126" t="s">
        <v>2518</v>
      </c>
      <c r="C126" s="75">
        <v>616839</v>
      </c>
      <c r="D126" s="74">
        <v>5.4924242424242403E-2</v>
      </c>
      <c r="E126" s="75">
        <v>29</v>
      </c>
      <c r="F126" s="75">
        <v>528</v>
      </c>
    </row>
    <row r="127" spans="1:6" x14ac:dyDescent="0.25">
      <c r="A127">
        <f>VLOOKUP(Table124[[#This Row],[acdTeco]],RosterActualizado!$A$2:$L$483,3,0)</f>
        <v>3137873</v>
      </c>
      <c r="B127" t="s">
        <v>2193</v>
      </c>
      <c r="C127" s="75">
        <v>906137</v>
      </c>
      <c r="D127" s="74">
        <v>0.159695817490494</v>
      </c>
      <c r="E127" s="75">
        <v>84</v>
      </c>
      <c r="F127" s="75">
        <v>526</v>
      </c>
    </row>
    <row r="128" spans="1:6" x14ac:dyDescent="0.25">
      <c r="A128">
        <f>VLOOKUP(Table124[[#This Row],[acdTeco]],RosterActualizado!$A$2:$L$483,3,0)</f>
        <v>598316</v>
      </c>
      <c r="B128" t="s">
        <v>2329</v>
      </c>
      <c r="C128" s="75">
        <v>613571</v>
      </c>
      <c r="D128" s="74">
        <v>9.6958174904943004E-2</v>
      </c>
      <c r="E128" s="75">
        <v>51</v>
      </c>
      <c r="F128" s="75">
        <v>526</v>
      </c>
    </row>
    <row r="129" spans="1:6" x14ac:dyDescent="0.25">
      <c r="A129">
        <f>VLOOKUP(Table124[[#This Row],[acdTeco]],RosterActualizado!$A$2:$L$483,3,0)</f>
        <v>4476017</v>
      </c>
      <c r="B129" t="s">
        <v>2246</v>
      </c>
      <c r="C129" s="75">
        <v>921018</v>
      </c>
      <c r="D129" s="74">
        <v>0.116190476190476</v>
      </c>
      <c r="E129" s="75">
        <v>61</v>
      </c>
      <c r="F129" s="75">
        <v>525</v>
      </c>
    </row>
    <row r="130" spans="1:6" x14ac:dyDescent="0.25">
      <c r="A130">
        <f>VLOOKUP(Table124[[#This Row],[acdTeco]],RosterActualizado!$A$2:$L$483,3,0)</f>
        <v>1197668</v>
      </c>
      <c r="B130" t="s">
        <v>2158</v>
      </c>
      <c r="C130" s="75">
        <v>921025</v>
      </c>
      <c r="D130" s="74">
        <v>7.0745697896749504E-2</v>
      </c>
      <c r="E130" s="75">
        <v>37</v>
      </c>
      <c r="F130" s="75">
        <v>523</v>
      </c>
    </row>
    <row r="131" spans="1:6" x14ac:dyDescent="0.25">
      <c r="A131">
        <f>VLOOKUP(Table124[[#This Row],[acdTeco]],RosterActualizado!$A$2:$L$483,3,0)</f>
        <v>1311839</v>
      </c>
      <c r="B131" t="s">
        <v>2261</v>
      </c>
      <c r="C131" s="75">
        <v>614238</v>
      </c>
      <c r="D131" s="74">
        <v>4.0540540540540501E-2</v>
      </c>
      <c r="E131" s="75">
        <v>21</v>
      </c>
      <c r="F131" s="75">
        <v>518</v>
      </c>
    </row>
    <row r="132" spans="1:6" x14ac:dyDescent="0.25">
      <c r="A132">
        <f>VLOOKUP(Table124[[#This Row],[acdTeco]],RosterActualizado!$A$2:$L$483,3,0)</f>
        <v>4473150</v>
      </c>
      <c r="B132" t="s">
        <v>2284</v>
      </c>
      <c r="C132" s="75">
        <v>921038</v>
      </c>
      <c r="D132" s="74">
        <v>0.121621621621622</v>
      </c>
      <c r="E132" s="75">
        <v>63</v>
      </c>
      <c r="F132" s="75">
        <v>518</v>
      </c>
    </row>
    <row r="133" spans="1:6" x14ac:dyDescent="0.25">
      <c r="A133">
        <f>VLOOKUP(Table124[[#This Row],[acdTeco]],RosterActualizado!$A$2:$L$483,3,0)</f>
        <v>1905372</v>
      </c>
      <c r="B133" t="s">
        <v>2298</v>
      </c>
      <c r="C133" s="75">
        <v>615555</v>
      </c>
      <c r="D133" s="74">
        <v>5.0193050193050197E-2</v>
      </c>
      <c r="E133" s="75">
        <v>26</v>
      </c>
      <c r="F133" s="75">
        <v>518</v>
      </c>
    </row>
    <row r="134" spans="1:6" x14ac:dyDescent="0.25">
      <c r="A134">
        <f>VLOOKUP(Table124[[#This Row],[acdTeco]],RosterActualizado!$A$2:$L$483,3,0)</f>
        <v>2715908</v>
      </c>
      <c r="B134" t="s">
        <v>2216</v>
      </c>
      <c r="C134" s="75">
        <v>613860</v>
      </c>
      <c r="D134" s="74">
        <v>3.2882011605415901E-2</v>
      </c>
      <c r="E134" s="75">
        <v>17</v>
      </c>
      <c r="F134" s="75">
        <v>517</v>
      </c>
    </row>
    <row r="135" spans="1:6" x14ac:dyDescent="0.25">
      <c r="A135">
        <f>VLOOKUP(Table124[[#This Row],[acdTeco]],RosterActualizado!$A$2:$L$483,3,0)</f>
        <v>2746074</v>
      </c>
      <c r="B135" t="s">
        <v>2413</v>
      </c>
      <c r="C135" s="75">
        <v>615727</v>
      </c>
      <c r="D135" s="74">
        <v>0.11046511627907001</v>
      </c>
      <c r="E135" s="75">
        <v>57</v>
      </c>
      <c r="F135" s="75">
        <v>516</v>
      </c>
    </row>
    <row r="136" spans="1:6" x14ac:dyDescent="0.25">
      <c r="A136">
        <f>VLOOKUP(Table124[[#This Row],[acdTeco]],RosterActualizado!$A$2:$L$483,3,0)</f>
        <v>3903551</v>
      </c>
      <c r="B136" t="s">
        <v>2180</v>
      </c>
      <c r="C136" s="75">
        <v>907251</v>
      </c>
      <c r="D136" s="74">
        <v>5.6310679611650503E-2</v>
      </c>
      <c r="E136" s="75">
        <v>29</v>
      </c>
      <c r="F136" s="75">
        <v>515</v>
      </c>
    </row>
    <row r="137" spans="1:6" x14ac:dyDescent="0.25">
      <c r="A137">
        <f>VLOOKUP(Table124[[#This Row],[acdTeco]],RosterActualizado!$A$2:$L$483,3,0)</f>
        <v>2803778</v>
      </c>
      <c r="B137" t="s">
        <v>2407</v>
      </c>
      <c r="C137" s="75">
        <v>613547</v>
      </c>
      <c r="D137" s="74">
        <v>7.3786407766990303E-2</v>
      </c>
      <c r="E137" s="75">
        <v>38</v>
      </c>
      <c r="F137" s="75">
        <v>515</v>
      </c>
    </row>
    <row r="138" spans="1:6" x14ac:dyDescent="0.25">
      <c r="A138">
        <f>VLOOKUP(Table124[[#This Row],[acdTeco]],RosterActualizado!$A$2:$L$483,3,0)</f>
        <v>1603146</v>
      </c>
      <c r="B138" t="s">
        <v>2207</v>
      </c>
      <c r="C138" s="75">
        <v>614316</v>
      </c>
      <c r="D138" s="74">
        <v>2.3346303501945501E-2</v>
      </c>
      <c r="E138" s="75">
        <v>12</v>
      </c>
      <c r="F138" s="75">
        <v>514</v>
      </c>
    </row>
    <row r="139" spans="1:6" x14ac:dyDescent="0.25">
      <c r="A139">
        <f>VLOOKUP(Table124[[#This Row],[acdTeco]],RosterActualizado!$A$2:$L$483,3,0)</f>
        <v>4473042</v>
      </c>
      <c r="B139" t="s">
        <v>2353</v>
      </c>
      <c r="C139" s="75">
        <v>921021</v>
      </c>
      <c r="D139" s="74">
        <v>9.1439688715953302E-2</v>
      </c>
      <c r="E139" s="75">
        <v>47</v>
      </c>
      <c r="F139" s="75">
        <v>514</v>
      </c>
    </row>
    <row r="140" spans="1:6" x14ac:dyDescent="0.25">
      <c r="A140">
        <f>VLOOKUP(Table124[[#This Row],[acdTeco]],RosterActualizado!$A$2:$L$483,3,0)</f>
        <v>3333530</v>
      </c>
      <c r="B140" t="s">
        <v>2293</v>
      </c>
      <c r="C140" s="75">
        <v>905984</v>
      </c>
      <c r="D140" s="74">
        <v>5.0682261208577002E-2</v>
      </c>
      <c r="E140" s="75">
        <v>26</v>
      </c>
      <c r="F140" s="75">
        <v>513</v>
      </c>
    </row>
    <row r="141" spans="1:6" x14ac:dyDescent="0.25">
      <c r="A141">
        <f>VLOOKUP(Table124[[#This Row],[acdTeco]],RosterActualizado!$A$2:$L$483,3,0)</f>
        <v>2338319</v>
      </c>
      <c r="B141" t="s">
        <v>2554</v>
      </c>
      <c r="C141" s="75">
        <v>615421</v>
      </c>
      <c r="D141" s="74">
        <v>1.3671875E-2</v>
      </c>
      <c r="E141" s="75">
        <v>7</v>
      </c>
      <c r="F141" s="75">
        <v>512</v>
      </c>
    </row>
    <row r="142" spans="1:6" x14ac:dyDescent="0.25">
      <c r="A142">
        <f>VLOOKUP(Table124[[#This Row],[acdTeco]],RosterActualizado!$A$2:$L$483,3,0)</f>
        <v>2714364</v>
      </c>
      <c r="B142" t="s">
        <v>2200</v>
      </c>
      <c r="C142" s="75">
        <v>623788</v>
      </c>
      <c r="D142" s="74">
        <v>5.9055118110236202E-3</v>
      </c>
      <c r="E142" s="75">
        <v>3</v>
      </c>
      <c r="F142" s="75">
        <v>508</v>
      </c>
    </row>
    <row r="143" spans="1:6" x14ac:dyDescent="0.25">
      <c r="A143">
        <f>VLOOKUP(Table124[[#This Row],[acdTeco]],RosterActualizado!$A$2:$L$483,3,0)</f>
        <v>4473155</v>
      </c>
      <c r="B143" t="s">
        <v>2311</v>
      </c>
      <c r="C143" s="75">
        <v>921005</v>
      </c>
      <c r="D143" s="74">
        <v>5.7199211045364899E-2</v>
      </c>
      <c r="E143" s="75">
        <v>29</v>
      </c>
      <c r="F143" s="75">
        <v>507</v>
      </c>
    </row>
    <row r="144" spans="1:6" x14ac:dyDescent="0.25">
      <c r="A144">
        <f>VLOOKUP(Table124[[#This Row],[acdTeco]],RosterActualizado!$A$2:$L$483,3,0)</f>
        <v>3397372</v>
      </c>
      <c r="B144" t="s">
        <v>2228</v>
      </c>
      <c r="C144" s="75">
        <v>623874</v>
      </c>
      <c r="D144" s="74">
        <v>7.1005917159763302E-2</v>
      </c>
      <c r="E144" s="75">
        <v>36</v>
      </c>
      <c r="F144" s="75">
        <v>507</v>
      </c>
    </row>
    <row r="145" spans="1:6" x14ac:dyDescent="0.25">
      <c r="A145">
        <f>VLOOKUP(Table124[[#This Row],[acdTeco]],RosterActualizado!$A$2:$L$483,3,0)</f>
        <v>2426426</v>
      </c>
      <c r="B145" t="s">
        <v>2388</v>
      </c>
      <c r="C145" s="75">
        <v>616023</v>
      </c>
      <c r="D145" s="74">
        <v>5.9171597633136098E-2</v>
      </c>
      <c r="E145" s="75">
        <v>30</v>
      </c>
      <c r="F145" s="75">
        <v>507</v>
      </c>
    </row>
    <row r="146" spans="1:6" x14ac:dyDescent="0.25">
      <c r="A146">
        <f>VLOOKUP(Table124[[#This Row],[acdTeco]],RosterActualizado!$A$2:$L$483,3,0)</f>
        <v>1453719</v>
      </c>
      <c r="B146" t="s">
        <v>2456</v>
      </c>
      <c r="C146" s="75">
        <v>907275</v>
      </c>
      <c r="D146" s="74">
        <v>2.7777777777777801E-2</v>
      </c>
      <c r="E146" s="75">
        <v>14</v>
      </c>
      <c r="F146" s="75">
        <v>504</v>
      </c>
    </row>
    <row r="147" spans="1:6" x14ac:dyDescent="0.25">
      <c r="A147">
        <f>VLOOKUP(Table124[[#This Row],[acdTeco]],RosterActualizado!$A$2:$L$483,3,0)</f>
        <v>3903542</v>
      </c>
      <c r="B147" t="s">
        <v>2470</v>
      </c>
      <c r="C147" s="75">
        <v>907247</v>
      </c>
      <c r="D147" s="74">
        <v>0.107142857142857</v>
      </c>
      <c r="E147" s="75">
        <v>54</v>
      </c>
      <c r="F147" s="75">
        <v>504</v>
      </c>
    </row>
    <row r="148" spans="1:6" x14ac:dyDescent="0.25">
      <c r="A148">
        <f>VLOOKUP(Table124[[#This Row],[acdTeco]],RosterActualizado!$A$2:$L$483,3,0)</f>
        <v>4472994</v>
      </c>
      <c r="B148" t="s">
        <v>2224</v>
      </c>
      <c r="C148" s="75">
        <v>920998</v>
      </c>
      <c r="D148" s="74">
        <v>9.3253968253968297E-2</v>
      </c>
      <c r="E148" s="75">
        <v>47</v>
      </c>
      <c r="F148" s="75">
        <v>504</v>
      </c>
    </row>
    <row r="149" spans="1:6" x14ac:dyDescent="0.25">
      <c r="A149">
        <f>VLOOKUP(Table124[[#This Row],[acdTeco]],RosterActualizado!$A$2:$L$483,3,0)</f>
        <v>3488852</v>
      </c>
      <c r="B149" t="s">
        <v>2295</v>
      </c>
      <c r="C149" s="75">
        <v>626160</v>
      </c>
      <c r="D149" s="74">
        <v>9.9403578528827006E-3</v>
      </c>
      <c r="E149" s="75">
        <v>5</v>
      </c>
      <c r="F149" s="75">
        <v>503</v>
      </c>
    </row>
    <row r="150" spans="1:6" x14ac:dyDescent="0.25">
      <c r="A150">
        <f>VLOOKUP(Table124[[#This Row],[acdTeco]],RosterActualizado!$A$2:$L$483,3,0)</f>
        <v>4473070</v>
      </c>
      <c r="B150" t="s">
        <v>2209</v>
      </c>
      <c r="C150" s="75">
        <v>921026</v>
      </c>
      <c r="D150" s="74">
        <v>0.17564870259481</v>
      </c>
      <c r="E150" s="75">
        <v>88</v>
      </c>
      <c r="F150" s="75">
        <v>501</v>
      </c>
    </row>
    <row r="151" spans="1:6" x14ac:dyDescent="0.25">
      <c r="A151">
        <f>VLOOKUP(Table124[[#This Row],[acdTeco]],RosterActualizado!$A$2:$L$483,3,0)</f>
        <v>3903581</v>
      </c>
      <c r="B151" t="s">
        <v>2371</v>
      </c>
      <c r="C151" s="75">
        <v>907260</v>
      </c>
      <c r="D151" s="74">
        <v>2.6104417670682702E-2</v>
      </c>
      <c r="E151" s="75">
        <v>13</v>
      </c>
      <c r="F151" s="75">
        <v>498</v>
      </c>
    </row>
    <row r="152" spans="1:6" x14ac:dyDescent="0.25">
      <c r="A152">
        <f>VLOOKUP(Table124[[#This Row],[acdTeco]],RosterActualizado!$A$2:$L$483,3,0)</f>
        <v>3118389</v>
      </c>
      <c r="B152" t="s">
        <v>2389</v>
      </c>
      <c r="C152" s="75">
        <v>619095</v>
      </c>
      <c r="D152" s="74">
        <v>0.104417670682731</v>
      </c>
      <c r="E152" s="75">
        <v>52</v>
      </c>
      <c r="F152" s="75">
        <v>498</v>
      </c>
    </row>
    <row r="153" spans="1:6" x14ac:dyDescent="0.25">
      <c r="A153">
        <f>VLOOKUP(Table124[[#This Row],[acdTeco]],RosterActualizado!$A$2:$L$483,3,0)</f>
        <v>2200768</v>
      </c>
      <c r="B153" t="s">
        <v>2501</v>
      </c>
      <c r="C153" s="75">
        <v>613918</v>
      </c>
      <c r="D153" s="74">
        <v>2.8282828282828298E-2</v>
      </c>
      <c r="E153" s="75">
        <v>14</v>
      </c>
      <c r="F153" s="75">
        <v>495</v>
      </c>
    </row>
    <row r="154" spans="1:6" x14ac:dyDescent="0.25">
      <c r="A154">
        <f>VLOOKUP(Table124[[#This Row],[acdTeco]],RosterActualizado!$A$2:$L$483,3,0)</f>
        <v>3888258</v>
      </c>
      <c r="B154" t="s">
        <v>2196</v>
      </c>
      <c r="C154" s="75">
        <v>906875</v>
      </c>
      <c r="D154" s="74">
        <v>8.0808080808080801E-2</v>
      </c>
      <c r="E154" s="75">
        <v>40</v>
      </c>
      <c r="F154" s="75">
        <v>495</v>
      </c>
    </row>
    <row r="155" spans="1:6" x14ac:dyDescent="0.25">
      <c r="A155">
        <f>VLOOKUP(Table124[[#This Row],[acdTeco]],RosterActualizado!$A$2:$L$483,3,0)</f>
        <v>2832096</v>
      </c>
      <c r="B155" t="s">
        <v>2428</v>
      </c>
      <c r="C155" s="75">
        <v>616494</v>
      </c>
      <c r="D155" s="74">
        <v>1.2244897959183701E-2</v>
      </c>
      <c r="E155" s="75">
        <v>6</v>
      </c>
      <c r="F155" s="75">
        <v>490</v>
      </c>
    </row>
    <row r="156" spans="1:6" x14ac:dyDescent="0.25">
      <c r="A156">
        <f>VLOOKUP(Table124[[#This Row],[acdTeco]],RosterActualizado!$A$2:$L$483,3,0)</f>
        <v>1553769</v>
      </c>
      <c r="B156" t="s">
        <v>2487</v>
      </c>
      <c r="C156" s="75">
        <v>909513</v>
      </c>
      <c r="D156" s="74">
        <v>2.2448979591836699E-2</v>
      </c>
      <c r="E156" s="75">
        <v>11</v>
      </c>
      <c r="F156" s="75">
        <v>490</v>
      </c>
    </row>
    <row r="157" spans="1:6" x14ac:dyDescent="0.25">
      <c r="A157">
        <f>VLOOKUP(Table124[[#This Row],[acdTeco]],RosterActualizado!$A$2:$L$483,3,0)</f>
        <v>3852976</v>
      </c>
      <c r="B157" t="s">
        <v>2363</v>
      </c>
      <c r="C157" s="75">
        <v>905968</v>
      </c>
      <c r="D157" s="74">
        <v>9.3877551020408206E-2</v>
      </c>
      <c r="E157" s="75">
        <v>46</v>
      </c>
      <c r="F157" s="75">
        <v>490</v>
      </c>
    </row>
    <row r="158" spans="1:6" x14ac:dyDescent="0.25">
      <c r="A158">
        <f>VLOOKUP(Table124[[#This Row],[acdTeco]],RosterActualizado!$A$2:$L$483,3,0)</f>
        <v>4471979</v>
      </c>
      <c r="B158" t="s">
        <v>2373</v>
      </c>
      <c r="C158" s="75">
        <v>921031</v>
      </c>
      <c r="D158" s="74">
        <v>7.9591836734693902E-2</v>
      </c>
      <c r="E158" s="75">
        <v>39</v>
      </c>
      <c r="F158" s="75">
        <v>490</v>
      </c>
    </row>
    <row r="159" spans="1:6" x14ac:dyDescent="0.25">
      <c r="A159">
        <f>VLOOKUP(Table124[[#This Row],[acdTeco]],RosterActualizado!$A$2:$L$483,3,0)</f>
        <v>3903577</v>
      </c>
      <c r="B159" t="s">
        <v>2331</v>
      </c>
      <c r="C159" s="75">
        <v>907259</v>
      </c>
      <c r="D159" s="74">
        <v>0.102459016393443</v>
      </c>
      <c r="E159" s="75">
        <v>50</v>
      </c>
      <c r="F159" s="75">
        <v>488</v>
      </c>
    </row>
    <row r="160" spans="1:6" x14ac:dyDescent="0.25">
      <c r="A160">
        <f>VLOOKUP(Table124[[#This Row],[acdTeco]],RosterActualizado!$A$2:$L$483,3,0)</f>
        <v>3290784</v>
      </c>
      <c r="B160" t="s">
        <v>2204</v>
      </c>
      <c r="C160" s="75">
        <v>622506</v>
      </c>
      <c r="D160" s="74">
        <v>8.41889117043121E-2</v>
      </c>
      <c r="E160" s="75">
        <v>41</v>
      </c>
      <c r="F160" s="75">
        <v>487</v>
      </c>
    </row>
    <row r="161" spans="1:6" x14ac:dyDescent="0.25">
      <c r="A161">
        <f>VLOOKUP(Table124[[#This Row],[acdTeco]],RosterActualizado!$A$2:$L$483,3,0)</f>
        <v>2294732</v>
      </c>
      <c r="B161" t="s">
        <v>2421</v>
      </c>
      <c r="C161" s="75">
        <v>615989</v>
      </c>
      <c r="D161" s="74">
        <v>0.121149897330595</v>
      </c>
      <c r="E161" s="75">
        <v>59</v>
      </c>
      <c r="F161" s="75">
        <v>487</v>
      </c>
    </row>
    <row r="162" spans="1:6" x14ac:dyDescent="0.25">
      <c r="A162">
        <f>VLOOKUP(Table124[[#This Row],[acdTeco]],RosterActualizado!$A$2:$L$483,3,0)</f>
        <v>2232241</v>
      </c>
      <c r="B162" t="s">
        <v>2433</v>
      </c>
      <c r="C162" s="75">
        <v>620934</v>
      </c>
      <c r="D162" s="74">
        <v>5.7613168724279802E-2</v>
      </c>
      <c r="E162" s="75">
        <v>28</v>
      </c>
      <c r="F162" s="75">
        <v>486</v>
      </c>
    </row>
    <row r="163" spans="1:6" x14ac:dyDescent="0.25">
      <c r="A163">
        <f>VLOOKUP(Table124[[#This Row],[acdTeco]],RosterActualizado!$A$2:$L$483,3,0)</f>
        <v>2426251</v>
      </c>
      <c r="B163" t="s">
        <v>2481</v>
      </c>
      <c r="C163" s="75">
        <v>616031</v>
      </c>
      <c r="D163" s="74">
        <v>9.2592592592592601E-2</v>
      </c>
      <c r="E163" s="75">
        <v>45</v>
      </c>
      <c r="F163" s="75">
        <v>486</v>
      </c>
    </row>
    <row r="164" spans="1:6" x14ac:dyDescent="0.25">
      <c r="A164">
        <f>VLOOKUP(Table124[[#This Row],[acdTeco]],RosterActualizado!$A$2:$L$483,3,0)</f>
        <v>3295419</v>
      </c>
      <c r="B164" t="s">
        <v>2480</v>
      </c>
      <c r="C164" s="75">
        <v>625255</v>
      </c>
      <c r="D164" s="74">
        <v>3.09278350515464E-2</v>
      </c>
      <c r="E164" s="75">
        <v>15</v>
      </c>
      <c r="F164" s="75">
        <v>485</v>
      </c>
    </row>
    <row r="165" spans="1:6" x14ac:dyDescent="0.25">
      <c r="A165">
        <f>VLOOKUP(Table124[[#This Row],[acdTeco]],RosterActualizado!$A$2:$L$483,3,0)</f>
        <v>1117110</v>
      </c>
      <c r="B165" t="s">
        <v>2442</v>
      </c>
      <c r="C165" s="75">
        <v>615620</v>
      </c>
      <c r="D165" s="74">
        <v>4.9586776859504099E-2</v>
      </c>
      <c r="E165" s="75">
        <v>24</v>
      </c>
      <c r="F165" s="75">
        <v>484</v>
      </c>
    </row>
    <row r="166" spans="1:6" x14ac:dyDescent="0.25">
      <c r="A166">
        <f>VLOOKUP(Table124[[#This Row],[acdTeco]],RosterActualizado!$A$2:$L$483,3,0)</f>
        <v>2493915</v>
      </c>
      <c r="B166" t="s">
        <v>2271</v>
      </c>
      <c r="C166" s="75">
        <v>905880</v>
      </c>
      <c r="D166" s="74">
        <v>6.2111801242236003E-3</v>
      </c>
      <c r="E166" s="75">
        <v>3</v>
      </c>
      <c r="F166" s="75">
        <v>483</v>
      </c>
    </row>
    <row r="167" spans="1:6" x14ac:dyDescent="0.25">
      <c r="A167">
        <f>VLOOKUP(Table124[[#This Row],[acdTeco]],RosterActualizado!$A$2:$L$483,3,0)</f>
        <v>1955738</v>
      </c>
      <c r="B167" t="s">
        <v>2247</v>
      </c>
      <c r="C167" s="75">
        <v>614786</v>
      </c>
      <c r="D167" s="74">
        <v>6.2111801242236003E-2</v>
      </c>
      <c r="E167" s="75">
        <v>30</v>
      </c>
      <c r="F167" s="75">
        <v>483</v>
      </c>
    </row>
    <row r="168" spans="1:6" x14ac:dyDescent="0.25">
      <c r="A168">
        <f>VLOOKUP(Table124[[#This Row],[acdTeco]],RosterActualizado!$A$2:$L$483,3,0)</f>
        <v>706446</v>
      </c>
      <c r="B168" t="s">
        <v>2457</v>
      </c>
      <c r="C168" s="75">
        <v>613773</v>
      </c>
      <c r="D168" s="74">
        <v>8.2815734989648004E-3</v>
      </c>
      <c r="E168" s="75">
        <v>4</v>
      </c>
      <c r="F168" s="75">
        <v>483</v>
      </c>
    </row>
    <row r="169" spans="1:6" x14ac:dyDescent="0.25">
      <c r="A169">
        <f>VLOOKUP(Table124[[#This Row],[acdTeco]],RosterActualizado!$A$2:$L$483,3,0)</f>
        <v>502054</v>
      </c>
      <c r="B169" t="s">
        <v>2179</v>
      </c>
      <c r="C169" s="75">
        <v>614121</v>
      </c>
      <c r="D169" s="74">
        <v>7.6604554865424404E-2</v>
      </c>
      <c r="E169" s="75">
        <v>37</v>
      </c>
      <c r="F169" s="75">
        <v>483</v>
      </c>
    </row>
    <row r="170" spans="1:6" x14ac:dyDescent="0.25">
      <c r="A170">
        <f>VLOOKUP(Table124[[#This Row],[acdTeco]],RosterActualizado!$A$2:$L$483,3,0)</f>
        <v>4035895</v>
      </c>
      <c r="B170" t="s">
        <v>2484</v>
      </c>
      <c r="C170" s="75">
        <v>909519</v>
      </c>
      <c r="D170" s="74">
        <v>5.1975051975051999E-2</v>
      </c>
      <c r="E170" s="75">
        <v>25</v>
      </c>
      <c r="F170" s="75">
        <v>481</v>
      </c>
    </row>
    <row r="171" spans="1:6" x14ac:dyDescent="0.25">
      <c r="A171">
        <f>VLOOKUP(Table124[[#This Row],[acdTeco]],RosterActualizado!$A$2:$L$483,3,0)</f>
        <v>2389885</v>
      </c>
      <c r="B171" t="s">
        <v>2406</v>
      </c>
      <c r="C171" s="75">
        <v>617409</v>
      </c>
      <c r="D171" s="74">
        <v>2.0833333333333301E-2</v>
      </c>
      <c r="E171" s="75">
        <v>10</v>
      </c>
      <c r="F171" s="75">
        <v>480</v>
      </c>
    </row>
    <row r="172" spans="1:6" x14ac:dyDescent="0.25">
      <c r="A172">
        <f>VLOOKUP(Table124[[#This Row],[acdTeco]],RosterActualizado!$A$2:$L$483,3,0)</f>
        <v>717226</v>
      </c>
      <c r="B172" t="s">
        <v>2285</v>
      </c>
      <c r="C172" s="75">
        <v>614562</v>
      </c>
      <c r="D172" s="74">
        <v>5.6250000000000001E-2</v>
      </c>
      <c r="E172" s="75">
        <v>27</v>
      </c>
      <c r="F172" s="75">
        <v>480</v>
      </c>
    </row>
    <row r="173" spans="1:6" x14ac:dyDescent="0.25">
      <c r="A173">
        <f>VLOOKUP(Table124[[#This Row],[acdTeco]],RosterActualizado!$A$2:$L$483,3,0)</f>
        <v>4473004</v>
      </c>
      <c r="B173" t="s">
        <v>2220</v>
      </c>
      <c r="C173" s="75">
        <v>921000</v>
      </c>
      <c r="D173" s="74">
        <v>0.106694560669456</v>
      </c>
      <c r="E173" s="75">
        <v>51</v>
      </c>
      <c r="F173" s="75">
        <v>478</v>
      </c>
    </row>
    <row r="174" spans="1:6" x14ac:dyDescent="0.25">
      <c r="A174">
        <f>VLOOKUP(Table124[[#This Row],[acdTeco]],RosterActualizado!$A$2:$L$483,3,0)</f>
        <v>1847158</v>
      </c>
      <c r="B174" t="s">
        <v>2267</v>
      </c>
      <c r="C174" s="75">
        <v>581023</v>
      </c>
      <c r="D174" s="74">
        <v>3.1446540880503103E-2</v>
      </c>
      <c r="E174" s="75">
        <v>15</v>
      </c>
      <c r="F174" s="75">
        <v>477</v>
      </c>
    </row>
    <row r="175" spans="1:6" x14ac:dyDescent="0.25">
      <c r="A175">
        <f>VLOOKUP(Table124[[#This Row],[acdTeco]],RosterActualizado!$A$2:$L$483,3,0)</f>
        <v>2701834</v>
      </c>
      <c r="B175" t="s">
        <v>2508</v>
      </c>
      <c r="C175" s="75">
        <v>622539</v>
      </c>
      <c r="D175" s="74">
        <v>3.78151260504202E-2</v>
      </c>
      <c r="E175" s="75">
        <v>18</v>
      </c>
      <c r="F175" s="75">
        <v>476</v>
      </c>
    </row>
    <row r="176" spans="1:6" x14ac:dyDescent="0.25">
      <c r="A176">
        <f>VLOOKUP(Table124[[#This Row],[acdTeco]],RosterActualizado!$A$2:$L$483,3,0)</f>
        <v>4473123</v>
      </c>
      <c r="B176" t="s">
        <v>2320</v>
      </c>
      <c r="C176" s="75">
        <v>921003</v>
      </c>
      <c r="D176" s="74">
        <v>4.6511627906976702E-2</v>
      </c>
      <c r="E176" s="75">
        <v>22</v>
      </c>
      <c r="F176" s="75">
        <v>473</v>
      </c>
    </row>
    <row r="177" spans="1:6" x14ac:dyDescent="0.25">
      <c r="A177">
        <f>VLOOKUP(Table124[[#This Row],[acdTeco]],RosterActualizado!$A$2:$L$483,3,0)</f>
        <v>2557041</v>
      </c>
      <c r="B177" t="s">
        <v>2188</v>
      </c>
      <c r="C177" s="75">
        <v>621411</v>
      </c>
      <c r="D177" s="74">
        <v>3.3826638477801298E-2</v>
      </c>
      <c r="E177" s="75">
        <v>16</v>
      </c>
      <c r="F177" s="75">
        <v>473</v>
      </c>
    </row>
    <row r="178" spans="1:6" x14ac:dyDescent="0.25">
      <c r="A178">
        <f>VLOOKUP(Table124[[#This Row],[acdTeco]],RosterActualizado!$A$2:$L$483,3,0)</f>
        <v>4490948</v>
      </c>
      <c r="B178" t="s">
        <v>2288</v>
      </c>
      <c r="C178" s="75">
        <v>921004</v>
      </c>
      <c r="D178" s="74">
        <v>7.2186836518046693E-2</v>
      </c>
      <c r="E178" s="75">
        <v>34</v>
      </c>
      <c r="F178" s="75">
        <v>471</v>
      </c>
    </row>
    <row r="179" spans="1:6" x14ac:dyDescent="0.25">
      <c r="A179">
        <f>VLOOKUP(Table124[[#This Row],[acdTeco]],RosterActualizado!$A$2:$L$483,3,0)</f>
        <v>2449780</v>
      </c>
      <c r="B179" t="s">
        <v>2169</v>
      </c>
      <c r="C179" s="75">
        <v>909517</v>
      </c>
      <c r="D179" s="74">
        <v>7.0512820512820498E-2</v>
      </c>
      <c r="E179" s="75">
        <v>33</v>
      </c>
      <c r="F179" s="75">
        <v>468</v>
      </c>
    </row>
    <row r="180" spans="1:6" x14ac:dyDescent="0.25">
      <c r="A180">
        <f>VLOOKUP(Table124[[#This Row],[acdTeco]],RosterActualizado!$A$2:$L$483,3,0)</f>
        <v>2233489</v>
      </c>
      <c r="B180" t="s">
        <v>2149</v>
      </c>
      <c r="C180" s="75">
        <v>614873</v>
      </c>
      <c r="D180" s="74">
        <v>5.1391862955032099E-2</v>
      </c>
      <c r="E180" s="75">
        <v>24</v>
      </c>
      <c r="F180" s="75">
        <v>467</v>
      </c>
    </row>
    <row r="181" spans="1:6" x14ac:dyDescent="0.25">
      <c r="A181">
        <f>VLOOKUP(Table124[[#This Row],[acdTeco]],RosterActualizado!$A$2:$L$483,3,0)</f>
        <v>1919828</v>
      </c>
      <c r="B181" t="s">
        <v>2493</v>
      </c>
      <c r="C181" s="75">
        <v>612543</v>
      </c>
      <c r="D181" s="74">
        <v>6.6381156316916504E-2</v>
      </c>
      <c r="E181" s="75">
        <v>31</v>
      </c>
      <c r="F181" s="75">
        <v>467</v>
      </c>
    </row>
    <row r="182" spans="1:6" x14ac:dyDescent="0.25">
      <c r="A182">
        <f>VLOOKUP(Table124[[#This Row],[acdTeco]],RosterActualizado!$A$2:$L$483,3,0)</f>
        <v>3852995</v>
      </c>
      <c r="B182" t="s">
        <v>2458</v>
      </c>
      <c r="C182" s="75">
        <v>905900</v>
      </c>
      <c r="D182" s="74">
        <v>5.3533190578158502E-2</v>
      </c>
      <c r="E182" s="75">
        <v>25</v>
      </c>
      <c r="F182" s="75">
        <v>467</v>
      </c>
    </row>
    <row r="183" spans="1:6" x14ac:dyDescent="0.25">
      <c r="A183">
        <f>VLOOKUP(Table124[[#This Row],[acdTeco]],RosterActualizado!$A$2:$L$483,3,0)</f>
        <v>3247225</v>
      </c>
      <c r="B183" t="s">
        <v>2199</v>
      </c>
      <c r="C183" s="75">
        <v>623736</v>
      </c>
      <c r="D183" s="74">
        <v>6.8669527896995694E-2</v>
      </c>
      <c r="E183" s="75">
        <v>32</v>
      </c>
      <c r="F183" s="75">
        <v>466</v>
      </c>
    </row>
    <row r="184" spans="1:6" x14ac:dyDescent="0.25">
      <c r="A184">
        <f>VLOOKUP(Table124[[#This Row],[acdTeco]],RosterActualizado!$A$2:$L$483,3,0)</f>
        <v>2828890</v>
      </c>
      <c r="B184" t="s">
        <v>2477</v>
      </c>
      <c r="C184" s="75">
        <v>614566</v>
      </c>
      <c r="D184" s="74">
        <v>2.3655913978494598E-2</v>
      </c>
      <c r="E184" s="75">
        <v>11</v>
      </c>
      <c r="F184" s="75">
        <v>465</v>
      </c>
    </row>
    <row r="185" spans="1:6" x14ac:dyDescent="0.25">
      <c r="A185">
        <f>VLOOKUP(Table124[[#This Row],[acdTeco]],RosterActualizado!$A$2:$L$483,3,0)</f>
        <v>1601680</v>
      </c>
      <c r="B185" t="s">
        <v>2525</v>
      </c>
      <c r="C185" s="75">
        <v>627001</v>
      </c>
      <c r="D185" s="74">
        <v>8.18965517241379E-2</v>
      </c>
      <c r="E185" s="75">
        <v>38</v>
      </c>
      <c r="F185" s="75">
        <v>464</v>
      </c>
    </row>
    <row r="186" spans="1:6" x14ac:dyDescent="0.25">
      <c r="A186">
        <f>VLOOKUP(Table124[[#This Row],[acdTeco]],RosterActualizado!$A$2:$L$483,3,0)</f>
        <v>1645322</v>
      </c>
      <c r="B186" t="s">
        <v>2438</v>
      </c>
      <c r="C186" s="75">
        <v>614093</v>
      </c>
      <c r="D186" s="74">
        <v>1.5086206896551701E-2</v>
      </c>
      <c r="E186" s="75">
        <v>7</v>
      </c>
      <c r="F186" s="75">
        <v>464</v>
      </c>
    </row>
    <row r="187" spans="1:6" x14ac:dyDescent="0.25">
      <c r="A187">
        <f>VLOOKUP(Table124[[#This Row],[acdTeco]],RosterActualizado!$A$2:$L$483,3,0)</f>
        <v>3528314</v>
      </c>
      <c r="B187" t="s">
        <v>2173</v>
      </c>
      <c r="C187" s="75">
        <v>907258</v>
      </c>
      <c r="D187" s="74">
        <v>5.8315334773218097E-2</v>
      </c>
      <c r="E187" s="75">
        <v>27</v>
      </c>
      <c r="F187" s="75">
        <v>463</v>
      </c>
    </row>
    <row r="188" spans="1:6" x14ac:dyDescent="0.25">
      <c r="A188">
        <f>VLOOKUP(Table124[[#This Row],[acdTeco]],RosterActualizado!$A$2:$L$483,3,0)</f>
        <v>3118302</v>
      </c>
      <c r="B188" t="s">
        <v>2468</v>
      </c>
      <c r="C188" s="75">
        <v>619076</v>
      </c>
      <c r="D188" s="74">
        <v>6.0475161987040997E-2</v>
      </c>
      <c r="E188" s="75">
        <v>28</v>
      </c>
      <c r="F188" s="75">
        <v>463</v>
      </c>
    </row>
    <row r="189" spans="1:6" x14ac:dyDescent="0.25">
      <c r="A189">
        <f>VLOOKUP(Table124[[#This Row],[acdTeco]],RosterActualizado!$A$2:$L$483,3,0)</f>
        <v>2718919</v>
      </c>
      <c r="B189" t="s">
        <v>2385</v>
      </c>
      <c r="C189" s="75">
        <v>616343</v>
      </c>
      <c r="D189" s="74">
        <v>2.5917926565874699E-2</v>
      </c>
      <c r="E189" s="75">
        <v>12</v>
      </c>
      <c r="F189" s="75">
        <v>463</v>
      </c>
    </row>
    <row r="190" spans="1:6" x14ac:dyDescent="0.25">
      <c r="A190">
        <f>VLOOKUP(Table124[[#This Row],[acdTeco]],RosterActualizado!$A$2:$L$483,3,0)</f>
        <v>3138471</v>
      </c>
      <c r="B190" t="s">
        <v>2231</v>
      </c>
      <c r="C190" s="75">
        <v>619778</v>
      </c>
      <c r="D190" s="74">
        <v>9.7402597402597393E-2</v>
      </c>
      <c r="E190" s="75">
        <v>45</v>
      </c>
      <c r="F190" s="75">
        <v>462</v>
      </c>
    </row>
    <row r="191" spans="1:6" x14ac:dyDescent="0.25">
      <c r="A191">
        <f>VLOOKUP(Table124[[#This Row],[acdTeco]],RosterActualizado!$A$2:$L$483,3,0)</f>
        <v>1192520</v>
      </c>
      <c r="B191" t="s">
        <v>2265</v>
      </c>
      <c r="C191" s="75">
        <v>613961</v>
      </c>
      <c r="D191" s="74">
        <v>6.4935064935064901E-2</v>
      </c>
      <c r="E191" s="75">
        <v>30</v>
      </c>
      <c r="F191" s="75">
        <v>462</v>
      </c>
    </row>
    <row r="192" spans="1:6" x14ac:dyDescent="0.25">
      <c r="A192">
        <f>VLOOKUP(Table124[[#This Row],[acdTeco]],RosterActualizado!$A$2:$L$483,3,0)</f>
        <v>3118345</v>
      </c>
      <c r="B192" t="s">
        <v>2225</v>
      </c>
      <c r="C192" s="75">
        <v>619083</v>
      </c>
      <c r="D192" s="74">
        <v>0.117136659436009</v>
      </c>
      <c r="E192" s="75">
        <v>54</v>
      </c>
      <c r="F192" s="75">
        <v>461</v>
      </c>
    </row>
    <row r="193" spans="1:6" x14ac:dyDescent="0.25">
      <c r="A193">
        <f>VLOOKUP(Table124[[#This Row],[acdTeco]],RosterActualizado!$A$2:$L$483,3,0)</f>
        <v>1192610</v>
      </c>
      <c r="B193" t="s">
        <v>2226</v>
      </c>
      <c r="C193" s="75">
        <v>614325</v>
      </c>
      <c r="D193" s="74">
        <v>0.101952277657267</v>
      </c>
      <c r="E193" s="75">
        <v>47</v>
      </c>
      <c r="F193" s="75">
        <v>461</v>
      </c>
    </row>
    <row r="194" spans="1:6" x14ac:dyDescent="0.25">
      <c r="A194">
        <f>VLOOKUP(Table124[[#This Row],[acdTeco]],RosterActualizado!$A$2:$L$483,3,0)</f>
        <v>598335</v>
      </c>
      <c r="B194" t="s">
        <v>2211</v>
      </c>
      <c r="C194" s="75">
        <v>614635</v>
      </c>
      <c r="D194" s="74">
        <v>6.73913043478261E-2</v>
      </c>
      <c r="E194" s="75">
        <v>31</v>
      </c>
      <c r="F194" s="75">
        <v>460</v>
      </c>
    </row>
    <row r="195" spans="1:6" x14ac:dyDescent="0.25">
      <c r="A195">
        <f>VLOOKUP(Table124[[#This Row],[acdTeco]],RosterActualizado!$A$2:$L$483,3,0)</f>
        <v>1277822</v>
      </c>
      <c r="B195" t="s">
        <v>2281</v>
      </c>
      <c r="C195" s="75">
        <v>623749</v>
      </c>
      <c r="D195" s="74">
        <v>5.4466230936819203E-2</v>
      </c>
      <c r="E195" s="75">
        <v>25</v>
      </c>
      <c r="F195" s="75">
        <v>459</v>
      </c>
    </row>
    <row r="196" spans="1:6" x14ac:dyDescent="0.25">
      <c r="A196">
        <f>VLOOKUP(Table124[[#This Row],[acdTeco]],RosterActualizado!$A$2:$L$483,3,0)</f>
        <v>1291058</v>
      </c>
      <c r="B196" t="s">
        <v>2395</v>
      </c>
      <c r="C196" s="75">
        <v>616133</v>
      </c>
      <c r="D196" s="74">
        <v>2.62008733624454E-2</v>
      </c>
      <c r="E196" s="75">
        <v>12</v>
      </c>
      <c r="F196" s="75">
        <v>458</v>
      </c>
    </row>
    <row r="197" spans="1:6" x14ac:dyDescent="0.25">
      <c r="A197">
        <f>VLOOKUP(Table124[[#This Row],[acdTeco]],RosterActualizado!$A$2:$L$483,3,0)</f>
        <v>1380208</v>
      </c>
      <c r="B197" t="s">
        <v>2175</v>
      </c>
      <c r="C197" s="75">
        <v>626186</v>
      </c>
      <c r="D197" s="74">
        <v>4.8140043763676199E-2</v>
      </c>
      <c r="E197" s="75">
        <v>22</v>
      </c>
      <c r="F197" s="75">
        <v>457</v>
      </c>
    </row>
    <row r="198" spans="1:6" x14ac:dyDescent="0.25">
      <c r="A198">
        <f>VLOOKUP(Table124[[#This Row],[acdTeco]],RosterActualizado!$A$2:$L$483,3,0)</f>
        <v>3290803</v>
      </c>
      <c r="B198" t="s">
        <v>2289</v>
      </c>
      <c r="C198" s="75">
        <v>622535</v>
      </c>
      <c r="D198" s="74">
        <v>0.133479212253829</v>
      </c>
      <c r="E198" s="75">
        <v>61</v>
      </c>
      <c r="F198" s="75">
        <v>457</v>
      </c>
    </row>
    <row r="199" spans="1:6" x14ac:dyDescent="0.25">
      <c r="A199">
        <f>VLOOKUP(Table124[[#This Row],[acdTeco]],RosterActualizado!$A$2:$L$483,3,0)</f>
        <v>1453717</v>
      </c>
      <c r="B199" t="s">
        <v>2489</v>
      </c>
      <c r="C199" s="75">
        <v>614222</v>
      </c>
      <c r="D199" s="74">
        <v>1.0964912280701801E-2</v>
      </c>
      <c r="E199" s="75">
        <v>5</v>
      </c>
      <c r="F199" s="75">
        <v>456</v>
      </c>
    </row>
    <row r="200" spans="1:6" x14ac:dyDescent="0.25">
      <c r="A200">
        <f>VLOOKUP(Table124[[#This Row],[acdTeco]],RosterActualizado!$A$2:$L$483,3,0)</f>
        <v>1094918</v>
      </c>
      <c r="B200" t="s">
        <v>2402</v>
      </c>
      <c r="C200" s="75">
        <v>614435</v>
      </c>
      <c r="D200" s="74">
        <v>7.7433628318584094E-2</v>
      </c>
      <c r="E200" s="75">
        <v>35</v>
      </c>
      <c r="F200" s="75">
        <v>452</v>
      </c>
    </row>
    <row r="201" spans="1:6" x14ac:dyDescent="0.25">
      <c r="A201">
        <f>VLOOKUP(Table124[[#This Row],[acdTeco]],RosterActualizado!$A$2:$L$483,3,0)</f>
        <v>563731</v>
      </c>
      <c r="B201" t="s">
        <v>2454</v>
      </c>
      <c r="C201" s="75">
        <v>557656</v>
      </c>
      <c r="D201" s="74">
        <v>1.9911504424778799E-2</v>
      </c>
      <c r="E201" s="75">
        <v>9</v>
      </c>
      <c r="F201" s="75">
        <v>452</v>
      </c>
    </row>
    <row r="202" spans="1:6" x14ac:dyDescent="0.25">
      <c r="A202">
        <f>VLOOKUP(Table124[[#This Row],[acdTeco]],RosterActualizado!$A$2:$L$483,3,0)</f>
        <v>1490802</v>
      </c>
      <c r="B202" t="s">
        <v>2461</v>
      </c>
      <c r="C202" s="75">
        <v>905972</v>
      </c>
      <c r="D202" s="74">
        <v>6.22222222222222E-2</v>
      </c>
      <c r="E202" s="75">
        <v>28</v>
      </c>
      <c r="F202" s="75">
        <v>450</v>
      </c>
    </row>
    <row r="203" spans="1:6" x14ac:dyDescent="0.25">
      <c r="A203">
        <f>VLOOKUP(Table124[[#This Row],[acdTeco]],RosterActualizado!$A$2:$L$483,3,0)</f>
        <v>3118298</v>
      </c>
      <c r="B203" t="s">
        <v>2256</v>
      </c>
      <c r="C203" s="75">
        <v>619074</v>
      </c>
      <c r="D203" s="74">
        <v>5.5679287305122498E-2</v>
      </c>
      <c r="E203" s="75">
        <v>25</v>
      </c>
      <c r="F203" s="75">
        <v>449</v>
      </c>
    </row>
    <row r="204" spans="1:6" x14ac:dyDescent="0.25">
      <c r="A204">
        <f>VLOOKUP(Table124[[#This Row],[acdTeco]],RosterActualizado!$A$2:$L$483,3,0)</f>
        <v>3903544</v>
      </c>
      <c r="B204" t="s">
        <v>2418</v>
      </c>
      <c r="C204" s="75">
        <v>907248</v>
      </c>
      <c r="D204" s="74">
        <v>4.6979865771812103E-2</v>
      </c>
      <c r="E204" s="75">
        <v>21</v>
      </c>
      <c r="F204" s="75">
        <v>447</v>
      </c>
    </row>
    <row r="205" spans="1:6" x14ac:dyDescent="0.25">
      <c r="A205">
        <f>VLOOKUP(Table124[[#This Row],[acdTeco]],RosterActualizado!$A$2:$L$483,3,0)</f>
        <v>4476024</v>
      </c>
      <c r="B205" t="s">
        <v>2286</v>
      </c>
      <c r="C205" s="75">
        <v>921020</v>
      </c>
      <c r="D205" s="74">
        <v>0.111856823266219</v>
      </c>
      <c r="E205" s="75">
        <v>50</v>
      </c>
      <c r="F205" s="75">
        <v>447</v>
      </c>
    </row>
    <row r="206" spans="1:6" x14ac:dyDescent="0.25">
      <c r="A206">
        <f>VLOOKUP(Table124[[#This Row],[acdTeco]],RosterActualizado!$A$2:$L$483,3,0)</f>
        <v>2154237</v>
      </c>
      <c r="B206" t="s">
        <v>2167</v>
      </c>
      <c r="C206" s="75">
        <v>626183</v>
      </c>
      <c r="D206" s="74">
        <v>5.1569506726457402E-2</v>
      </c>
      <c r="E206" s="75">
        <v>23</v>
      </c>
      <c r="F206" s="75">
        <v>446</v>
      </c>
    </row>
    <row r="207" spans="1:6" x14ac:dyDescent="0.25">
      <c r="A207">
        <f>VLOOKUP(Table124[[#This Row],[acdTeco]],RosterActualizado!$A$2:$L$483,3,0)</f>
        <v>4473117</v>
      </c>
      <c r="B207" t="s">
        <v>2409</v>
      </c>
      <c r="C207" s="75">
        <v>921033</v>
      </c>
      <c r="D207" s="74">
        <v>9.1928251121076193E-2</v>
      </c>
      <c r="E207" s="75">
        <v>41</v>
      </c>
      <c r="F207" s="75">
        <v>446</v>
      </c>
    </row>
    <row r="208" spans="1:6" x14ac:dyDescent="0.25">
      <c r="A208">
        <f>VLOOKUP(Table124[[#This Row],[acdTeco]],RosterActualizado!$A$2:$L$483,3,0)</f>
        <v>4473133</v>
      </c>
      <c r="B208" t="s">
        <v>2503</v>
      </c>
      <c r="C208" s="75">
        <v>921036</v>
      </c>
      <c r="D208" s="74">
        <v>0.103603603603604</v>
      </c>
      <c r="E208" s="75">
        <v>46</v>
      </c>
      <c r="F208" s="75">
        <v>444</v>
      </c>
    </row>
    <row r="209" spans="1:6" x14ac:dyDescent="0.25">
      <c r="A209">
        <f>VLOOKUP(Table124[[#This Row],[acdTeco]],RosterActualizado!$A$2:$L$483,3,0)</f>
        <v>4471974</v>
      </c>
      <c r="B209" t="s">
        <v>2153</v>
      </c>
      <c r="C209" s="75">
        <v>921030</v>
      </c>
      <c r="D209" s="74">
        <v>0.103837471783296</v>
      </c>
      <c r="E209" s="75">
        <v>46</v>
      </c>
      <c r="F209" s="75">
        <v>443</v>
      </c>
    </row>
    <row r="210" spans="1:6" x14ac:dyDescent="0.25">
      <c r="A210">
        <f>VLOOKUP(Table124[[#This Row],[acdTeco]],RosterActualizado!$A$2:$L$483,3,0)</f>
        <v>2453731</v>
      </c>
      <c r="B210" t="s">
        <v>2519</v>
      </c>
      <c r="C210" s="75">
        <v>615152</v>
      </c>
      <c r="D210" s="74">
        <v>4.2889390519187401E-2</v>
      </c>
      <c r="E210" s="75">
        <v>19</v>
      </c>
      <c r="F210" s="75">
        <v>443</v>
      </c>
    </row>
    <row r="211" spans="1:6" x14ac:dyDescent="0.25">
      <c r="A211">
        <f>VLOOKUP(Table124[[#This Row],[acdTeco]],RosterActualizado!$A$2:$L$483,3,0)</f>
        <v>3851835</v>
      </c>
      <c r="B211" t="s">
        <v>2547</v>
      </c>
      <c r="C211" s="75">
        <v>905886</v>
      </c>
      <c r="D211" s="74">
        <v>5.4176072234762999E-2</v>
      </c>
      <c r="E211" s="75">
        <v>24</v>
      </c>
      <c r="F211" s="75">
        <v>443</v>
      </c>
    </row>
    <row r="212" spans="1:6" x14ac:dyDescent="0.25">
      <c r="A212">
        <f>VLOOKUP(Table124[[#This Row],[acdTeco]],RosterActualizado!$A$2:$L$483,3,0)</f>
        <v>3523464</v>
      </c>
      <c r="B212" t="s">
        <v>2399</v>
      </c>
      <c r="C212" s="75">
        <v>626870</v>
      </c>
      <c r="D212" s="74">
        <v>2.03619909502262E-2</v>
      </c>
      <c r="E212" s="75">
        <v>9</v>
      </c>
      <c r="F212" s="75">
        <v>442</v>
      </c>
    </row>
    <row r="213" spans="1:6" x14ac:dyDescent="0.25">
      <c r="A213">
        <f>VLOOKUP(Table124[[#This Row],[acdTeco]],RosterActualizado!$A$2:$L$483,3,0)</f>
        <v>2125108</v>
      </c>
      <c r="B213" t="s">
        <v>2591</v>
      </c>
      <c r="C213" s="75">
        <v>614167</v>
      </c>
      <c r="D213" s="74">
        <v>7.4829931972789102E-2</v>
      </c>
      <c r="E213" s="75">
        <v>33</v>
      </c>
      <c r="F213" s="75">
        <v>441</v>
      </c>
    </row>
    <row r="214" spans="1:6" x14ac:dyDescent="0.25">
      <c r="A214">
        <f>VLOOKUP(Table124[[#This Row],[acdTeco]],RosterActualizado!$A$2:$L$483,3,0)</f>
        <v>1193410</v>
      </c>
      <c r="B214" t="s">
        <v>2279</v>
      </c>
      <c r="C214" s="75">
        <v>615580</v>
      </c>
      <c r="D214" s="74">
        <v>6.1224489795918401E-2</v>
      </c>
      <c r="E214" s="75">
        <v>27</v>
      </c>
      <c r="F214" s="75">
        <v>441</v>
      </c>
    </row>
    <row r="215" spans="1:6" x14ac:dyDescent="0.25">
      <c r="A215">
        <f>VLOOKUP(Table124[[#This Row],[acdTeco]],RosterActualizado!$A$2:$L$483,3,0)</f>
        <v>596157</v>
      </c>
      <c r="B215" t="s">
        <v>2514</v>
      </c>
      <c r="C215" s="75">
        <v>614148</v>
      </c>
      <c r="D215" s="74">
        <v>2.95454545454545E-2</v>
      </c>
      <c r="E215" s="75">
        <v>13</v>
      </c>
      <c r="F215" s="75">
        <v>440</v>
      </c>
    </row>
    <row r="216" spans="1:6" x14ac:dyDescent="0.25">
      <c r="A216">
        <f>VLOOKUP(Table124[[#This Row],[acdTeco]],RosterActualizado!$A$2:$L$483,3,0)</f>
        <v>3903591</v>
      </c>
      <c r="B216" t="s">
        <v>2230</v>
      </c>
      <c r="C216" s="75">
        <v>907263</v>
      </c>
      <c r="D216" s="74">
        <v>7.2727272727272696E-2</v>
      </c>
      <c r="E216" s="75">
        <v>32</v>
      </c>
      <c r="F216" s="75">
        <v>440</v>
      </c>
    </row>
    <row r="217" spans="1:6" x14ac:dyDescent="0.25">
      <c r="A217">
        <f>VLOOKUP(Table124[[#This Row],[acdTeco]],RosterActualizado!$A$2:$L$483,3,0)</f>
        <v>3119780</v>
      </c>
      <c r="B217" t="s">
        <v>2218</v>
      </c>
      <c r="C217" s="75">
        <v>619355</v>
      </c>
      <c r="D217" s="74">
        <v>5.7077625570776301E-2</v>
      </c>
      <c r="E217" s="75">
        <v>25</v>
      </c>
      <c r="F217" s="75">
        <v>438</v>
      </c>
    </row>
    <row r="218" spans="1:6" x14ac:dyDescent="0.25">
      <c r="A218">
        <f>VLOOKUP(Table124[[#This Row],[acdTeco]],RosterActualizado!$A$2:$L$483,3,0)</f>
        <v>3851502</v>
      </c>
      <c r="B218" t="s">
        <v>2397</v>
      </c>
      <c r="C218" s="75">
        <v>905997</v>
      </c>
      <c r="D218" s="74">
        <v>8.6757990867579904E-2</v>
      </c>
      <c r="E218" s="75">
        <v>38</v>
      </c>
      <c r="F218" s="75">
        <v>438</v>
      </c>
    </row>
    <row r="219" spans="1:6" x14ac:dyDescent="0.25">
      <c r="A219">
        <f>VLOOKUP(Table124[[#This Row],[acdTeco]],RosterActualizado!$A$2:$L$483,3,0)</f>
        <v>2397200</v>
      </c>
      <c r="B219" t="s">
        <v>2553</v>
      </c>
      <c r="C219" s="75">
        <v>587771</v>
      </c>
      <c r="D219" s="74">
        <v>3.4324942791762E-2</v>
      </c>
      <c r="E219" s="75">
        <v>15</v>
      </c>
      <c r="F219" s="75">
        <v>437</v>
      </c>
    </row>
    <row r="220" spans="1:6" x14ac:dyDescent="0.25">
      <c r="A220">
        <f>VLOOKUP(Table124[[#This Row],[acdTeco]],RosterActualizado!$A$2:$L$483,3,0)</f>
        <v>1192611</v>
      </c>
      <c r="B220" t="s">
        <v>2432</v>
      </c>
      <c r="C220" s="75">
        <v>614463</v>
      </c>
      <c r="D220" s="74">
        <v>4.8275862068965503E-2</v>
      </c>
      <c r="E220" s="75">
        <v>21</v>
      </c>
      <c r="F220" s="75">
        <v>435</v>
      </c>
    </row>
    <row r="221" spans="1:6" x14ac:dyDescent="0.25">
      <c r="A221">
        <f>VLOOKUP(Table124[[#This Row],[acdTeco]],RosterActualizado!$A$2:$L$483,3,0)</f>
        <v>3525944</v>
      </c>
      <c r="B221" t="s">
        <v>2325</v>
      </c>
      <c r="C221" s="75">
        <v>627007</v>
      </c>
      <c r="D221" s="74">
        <v>1.6129032258064498E-2</v>
      </c>
      <c r="E221" s="75">
        <v>7</v>
      </c>
      <c r="F221" s="75">
        <v>434</v>
      </c>
    </row>
    <row r="222" spans="1:6" x14ac:dyDescent="0.25">
      <c r="A222">
        <f>VLOOKUP(Table124[[#This Row],[acdTeco]],RosterActualizado!$A$2:$L$483,3,0)</f>
        <v>2344462</v>
      </c>
      <c r="B222" t="s">
        <v>3055</v>
      </c>
      <c r="C222" s="75">
        <v>613893</v>
      </c>
      <c r="D222" s="74">
        <v>5.7736720554272501E-2</v>
      </c>
      <c r="E222" s="75">
        <v>25</v>
      </c>
      <c r="F222" s="75">
        <v>433</v>
      </c>
    </row>
    <row r="223" spans="1:6" x14ac:dyDescent="0.25">
      <c r="A223">
        <f>VLOOKUP(Table124[[#This Row],[acdTeco]],RosterActualizado!$A$2:$L$483,3,0)</f>
        <v>1291086</v>
      </c>
      <c r="B223" t="s">
        <v>2630</v>
      </c>
      <c r="C223" s="75">
        <v>615486</v>
      </c>
      <c r="D223" s="74">
        <v>0.108545034642032</v>
      </c>
      <c r="E223" s="75">
        <v>47</v>
      </c>
      <c r="F223" s="75">
        <v>433</v>
      </c>
    </row>
    <row r="224" spans="1:6" x14ac:dyDescent="0.25">
      <c r="A224">
        <f>VLOOKUP(Table124[[#This Row],[acdTeco]],RosterActualizado!$A$2:$L$483,3,0)</f>
        <v>538955</v>
      </c>
      <c r="B224" t="s">
        <v>2359</v>
      </c>
      <c r="C224" s="75">
        <v>536213</v>
      </c>
      <c r="D224" s="74">
        <v>4.8611111111111098E-2</v>
      </c>
      <c r="E224" s="75">
        <v>21</v>
      </c>
      <c r="F224" s="75">
        <v>432</v>
      </c>
    </row>
    <row r="225" spans="1:6" x14ac:dyDescent="0.25">
      <c r="A225">
        <f>VLOOKUP(Table124[[#This Row],[acdTeco]],RosterActualizado!$A$2:$L$483,3,0)</f>
        <v>677773</v>
      </c>
      <c r="B225" t="s">
        <v>2157</v>
      </c>
      <c r="C225" s="75">
        <v>614330</v>
      </c>
      <c r="D225" s="74">
        <v>7.9069767441860506E-2</v>
      </c>
      <c r="E225" s="75">
        <v>34</v>
      </c>
      <c r="F225" s="75">
        <v>430</v>
      </c>
    </row>
    <row r="226" spans="1:6" x14ac:dyDescent="0.25">
      <c r="A226">
        <f>VLOOKUP(Table124[[#This Row],[acdTeco]],RosterActualizado!$A$2:$L$483,3,0)</f>
        <v>2832094</v>
      </c>
      <c r="B226" t="s">
        <v>2273</v>
      </c>
      <c r="C226" s="75">
        <v>616776</v>
      </c>
      <c r="D226" s="74">
        <v>4.8837209302325602E-2</v>
      </c>
      <c r="E226" s="75">
        <v>21</v>
      </c>
      <c r="F226" s="75">
        <v>430</v>
      </c>
    </row>
    <row r="227" spans="1:6" x14ac:dyDescent="0.25">
      <c r="A227">
        <f>VLOOKUP(Table124[[#This Row],[acdTeco]],RosterActualizado!$A$2:$L$483,3,0)</f>
        <v>2714251</v>
      </c>
      <c r="B227" t="s">
        <v>2237</v>
      </c>
      <c r="C227" s="75">
        <v>623747</v>
      </c>
      <c r="D227" s="74">
        <v>6.5420560747663503E-2</v>
      </c>
      <c r="E227" s="75">
        <v>28</v>
      </c>
      <c r="F227" s="75">
        <v>428</v>
      </c>
    </row>
    <row r="228" spans="1:6" x14ac:dyDescent="0.25">
      <c r="A228">
        <f>VLOOKUP(Table124[[#This Row],[acdTeco]],RosterActualizado!$A$2:$L$483,3,0)</f>
        <v>2738769</v>
      </c>
      <c r="B228" t="s">
        <v>2502</v>
      </c>
      <c r="C228" s="75">
        <v>623771</v>
      </c>
      <c r="D228" s="74">
        <v>6.77570093457944E-2</v>
      </c>
      <c r="E228" s="75">
        <v>29</v>
      </c>
      <c r="F228" s="75">
        <v>428</v>
      </c>
    </row>
    <row r="229" spans="1:6" x14ac:dyDescent="0.25">
      <c r="A229">
        <f>VLOOKUP(Table124[[#This Row],[acdTeco]],RosterActualizado!$A$2:$L$483,3,0)</f>
        <v>4035893</v>
      </c>
      <c r="B229" t="s">
        <v>2354</v>
      </c>
      <c r="C229" s="75">
        <v>909509</v>
      </c>
      <c r="D229" s="74">
        <v>7.0257611241217793E-2</v>
      </c>
      <c r="E229" s="75">
        <v>30</v>
      </c>
      <c r="F229" s="75">
        <v>427</v>
      </c>
    </row>
    <row r="230" spans="1:6" x14ac:dyDescent="0.25">
      <c r="A230">
        <f>VLOOKUP(Table124[[#This Row],[acdTeco]],RosterActualizado!$A$2:$L$483,3,0)</f>
        <v>4101029</v>
      </c>
      <c r="B230" t="s">
        <v>2378</v>
      </c>
      <c r="C230" s="75">
        <v>911214</v>
      </c>
      <c r="D230" s="74">
        <v>7.9812206572769995E-2</v>
      </c>
      <c r="E230" s="75">
        <v>34</v>
      </c>
      <c r="F230" s="75">
        <v>426</v>
      </c>
    </row>
    <row r="231" spans="1:6" x14ac:dyDescent="0.25">
      <c r="A231">
        <f>VLOOKUP(Table124[[#This Row],[acdTeco]],RosterActualizado!$A$2:$L$483,3,0)</f>
        <v>1940857</v>
      </c>
      <c r="B231" t="s">
        <v>2497</v>
      </c>
      <c r="C231" s="75">
        <v>615009</v>
      </c>
      <c r="D231" s="74">
        <v>5.8823529411764698E-2</v>
      </c>
      <c r="E231" s="75">
        <v>25</v>
      </c>
      <c r="F231" s="75">
        <v>425</v>
      </c>
    </row>
    <row r="232" spans="1:6" x14ac:dyDescent="0.25">
      <c r="A232">
        <f>VLOOKUP(Table124[[#This Row],[acdTeco]],RosterActualizado!$A$2:$L$483,3,0)</f>
        <v>3525914</v>
      </c>
      <c r="B232" t="s">
        <v>2376</v>
      </c>
      <c r="C232" s="75">
        <v>627002</v>
      </c>
      <c r="D232" s="74">
        <v>9.4786729857819895E-3</v>
      </c>
      <c r="E232" s="75">
        <v>4</v>
      </c>
      <c r="F232" s="75">
        <v>422</v>
      </c>
    </row>
    <row r="233" spans="1:6" x14ac:dyDescent="0.25">
      <c r="A233">
        <f>VLOOKUP(Table124[[#This Row],[acdTeco]],RosterActualizado!$A$2:$L$483,3,0)</f>
        <v>3129249</v>
      </c>
      <c r="B233" t="s">
        <v>2234</v>
      </c>
      <c r="C233" s="75">
        <v>907332</v>
      </c>
      <c r="D233" s="74">
        <v>4.9881235154394299E-2</v>
      </c>
      <c r="E233" s="75">
        <v>21</v>
      </c>
      <c r="F233" s="75">
        <v>421</v>
      </c>
    </row>
    <row r="234" spans="1:6" x14ac:dyDescent="0.25">
      <c r="A234">
        <f>VLOOKUP(Table124[[#This Row],[acdTeco]],RosterActualizado!$A$2:$L$483,3,0)</f>
        <v>2843709</v>
      </c>
      <c r="B234" t="s">
        <v>2464</v>
      </c>
      <c r="C234" s="75">
        <v>626855</v>
      </c>
      <c r="D234" s="74">
        <v>7.8384798099762495E-2</v>
      </c>
      <c r="E234" s="75">
        <v>33</v>
      </c>
      <c r="F234" s="75">
        <v>421</v>
      </c>
    </row>
    <row r="235" spans="1:6" x14ac:dyDescent="0.25">
      <c r="A235">
        <f>VLOOKUP(Table124[[#This Row],[acdTeco]],RosterActualizado!$A$2:$L$483,3,0)</f>
        <v>1990108</v>
      </c>
      <c r="B235" t="s">
        <v>2451</v>
      </c>
      <c r="C235" s="75">
        <v>613998</v>
      </c>
      <c r="D235" s="74">
        <v>4.5130641330166303E-2</v>
      </c>
      <c r="E235" s="75">
        <v>19</v>
      </c>
      <c r="F235" s="75">
        <v>421</v>
      </c>
    </row>
    <row r="236" spans="1:6" x14ac:dyDescent="0.25">
      <c r="A236">
        <f>VLOOKUP(Table124[[#This Row],[acdTeco]],RosterActualizado!$A$2:$L$483,3,0)</f>
        <v>2832197</v>
      </c>
      <c r="B236" t="s">
        <v>2570</v>
      </c>
      <c r="C236" s="75">
        <v>616192</v>
      </c>
      <c r="D236" s="74">
        <v>7.8384798099762495E-2</v>
      </c>
      <c r="E236" s="75">
        <v>33</v>
      </c>
      <c r="F236" s="75">
        <v>421</v>
      </c>
    </row>
    <row r="237" spans="1:6" x14ac:dyDescent="0.25">
      <c r="A237">
        <f>VLOOKUP(Table124[[#This Row],[acdTeco]],RosterActualizado!$A$2:$L$483,3,0)</f>
        <v>2803779</v>
      </c>
      <c r="B237" t="s">
        <v>2328</v>
      </c>
      <c r="C237" s="75">
        <v>615296</v>
      </c>
      <c r="D237" s="74">
        <v>4.0865384615384602E-2</v>
      </c>
      <c r="E237" s="75">
        <v>17</v>
      </c>
      <c r="F237" s="75">
        <v>416</v>
      </c>
    </row>
    <row r="238" spans="1:6" x14ac:dyDescent="0.25">
      <c r="A238">
        <f>VLOOKUP(Table124[[#This Row],[acdTeco]],RosterActualizado!$A$2:$L$483,3,0)</f>
        <v>2741473</v>
      </c>
      <c r="B238" t="s">
        <v>2294</v>
      </c>
      <c r="C238" s="75">
        <v>614651</v>
      </c>
      <c r="D238" s="74">
        <v>4.3478260869565202E-2</v>
      </c>
      <c r="E238" s="75">
        <v>18</v>
      </c>
      <c r="F238" s="75">
        <v>414</v>
      </c>
    </row>
    <row r="239" spans="1:6" x14ac:dyDescent="0.25">
      <c r="A239">
        <f>VLOOKUP(Table124[[#This Row],[acdTeco]],RosterActualizado!$A$2:$L$483,3,0)</f>
        <v>1521567</v>
      </c>
      <c r="B239" t="s">
        <v>2374</v>
      </c>
      <c r="C239" s="75">
        <v>626881</v>
      </c>
      <c r="D239" s="74">
        <v>4.6004842615012101E-2</v>
      </c>
      <c r="E239" s="75">
        <v>19</v>
      </c>
      <c r="F239" s="75">
        <v>413</v>
      </c>
    </row>
    <row r="240" spans="1:6" x14ac:dyDescent="0.25">
      <c r="A240">
        <f>VLOOKUP(Table124[[#This Row],[acdTeco]],RosterActualizado!$A$2:$L$483,3,0)</f>
        <v>1081016</v>
      </c>
      <c r="B240" t="s">
        <v>2310</v>
      </c>
      <c r="C240" s="75">
        <v>614180</v>
      </c>
      <c r="D240" s="74">
        <v>4.6004842615012101E-2</v>
      </c>
      <c r="E240" s="75">
        <v>19</v>
      </c>
      <c r="F240" s="75">
        <v>413</v>
      </c>
    </row>
    <row r="241" spans="1:6" x14ac:dyDescent="0.25">
      <c r="A241">
        <f>VLOOKUP(Table124[[#This Row],[acdTeco]],RosterActualizado!$A$2:$L$483,3,0)</f>
        <v>3118405</v>
      </c>
      <c r="B241" t="s">
        <v>2507</v>
      </c>
      <c r="C241" s="75">
        <v>619141</v>
      </c>
      <c r="D241" s="74">
        <v>3.6319612590799001E-2</v>
      </c>
      <c r="E241" s="75">
        <v>15</v>
      </c>
      <c r="F241" s="75">
        <v>413</v>
      </c>
    </row>
    <row r="242" spans="1:6" x14ac:dyDescent="0.25">
      <c r="A242">
        <f>VLOOKUP(Table124[[#This Row],[acdTeco]],RosterActualizado!$A$2:$L$483,3,0)</f>
        <v>3450084</v>
      </c>
      <c r="B242" t="s">
        <v>2190</v>
      </c>
      <c r="C242" s="75">
        <v>625266</v>
      </c>
      <c r="D242" s="74">
        <v>3.6496350364963501E-2</v>
      </c>
      <c r="E242" s="75">
        <v>15</v>
      </c>
      <c r="F242" s="75">
        <v>411</v>
      </c>
    </row>
    <row r="243" spans="1:6" x14ac:dyDescent="0.25">
      <c r="A243">
        <f>VLOOKUP(Table124[[#This Row],[acdTeco]],RosterActualizado!$A$2:$L$483,3,0)</f>
        <v>2362835</v>
      </c>
      <c r="B243" t="s">
        <v>2249</v>
      </c>
      <c r="C243" s="75">
        <v>907257</v>
      </c>
      <c r="D243" s="74">
        <v>4.6228710462287097E-2</v>
      </c>
      <c r="E243" s="75">
        <v>19</v>
      </c>
      <c r="F243" s="75">
        <v>411</v>
      </c>
    </row>
    <row r="244" spans="1:6" x14ac:dyDescent="0.25">
      <c r="A244">
        <f>VLOOKUP(Table124[[#This Row],[acdTeco]],RosterActualizado!$A$2:$L$483,3,0)</f>
        <v>2490289</v>
      </c>
      <c r="B244" t="s">
        <v>2561</v>
      </c>
      <c r="C244" s="75">
        <v>589634</v>
      </c>
      <c r="D244" s="74">
        <v>7.5609756097561001E-2</v>
      </c>
      <c r="E244" s="75">
        <v>31</v>
      </c>
      <c r="F244" s="75">
        <v>410</v>
      </c>
    </row>
    <row r="245" spans="1:6" x14ac:dyDescent="0.25">
      <c r="A245">
        <f>VLOOKUP(Table124[[#This Row],[acdTeco]],RosterActualizado!$A$2:$L$483,3,0)</f>
        <v>1453693</v>
      </c>
      <c r="B245" t="s">
        <v>2460</v>
      </c>
      <c r="C245" s="75">
        <v>612538</v>
      </c>
      <c r="D245" s="74">
        <v>8.5784313725490197E-2</v>
      </c>
      <c r="E245" s="75">
        <v>35</v>
      </c>
      <c r="F245" s="75">
        <v>408</v>
      </c>
    </row>
    <row r="246" spans="1:6" x14ac:dyDescent="0.25">
      <c r="A246">
        <f>VLOOKUP(Table124[[#This Row],[acdTeco]],RosterActualizado!$A$2:$L$483,3,0)</f>
        <v>4035890</v>
      </c>
      <c r="B246" t="s">
        <v>2319</v>
      </c>
      <c r="C246" s="75">
        <v>909516</v>
      </c>
      <c r="D246" s="74">
        <v>6.8627450980392204E-2</v>
      </c>
      <c r="E246" s="75">
        <v>28</v>
      </c>
      <c r="F246" s="75">
        <v>408</v>
      </c>
    </row>
    <row r="247" spans="1:6" x14ac:dyDescent="0.25">
      <c r="A247">
        <f>VLOOKUP(Table124[[#This Row],[acdTeco]],RosterActualizado!$A$2:$L$483,3,0)</f>
        <v>3903605</v>
      </c>
      <c r="B247" t="s">
        <v>2431</v>
      </c>
      <c r="C247" s="75">
        <v>907267</v>
      </c>
      <c r="D247" s="74">
        <v>1.4742014742014699E-2</v>
      </c>
      <c r="E247" s="75">
        <v>6</v>
      </c>
      <c r="F247" s="75">
        <v>407</v>
      </c>
    </row>
    <row r="248" spans="1:6" x14ac:dyDescent="0.25">
      <c r="A248">
        <f>VLOOKUP(Table124[[#This Row],[acdTeco]],RosterActualizado!$A$2:$L$483,3,0)</f>
        <v>1172385</v>
      </c>
      <c r="B248" t="s">
        <v>2365</v>
      </c>
      <c r="C248" s="75">
        <v>614147</v>
      </c>
      <c r="D248" s="74">
        <v>2.9484029484029499E-2</v>
      </c>
      <c r="E248" s="75">
        <v>12</v>
      </c>
      <c r="F248" s="75">
        <v>407</v>
      </c>
    </row>
    <row r="249" spans="1:6" x14ac:dyDescent="0.25">
      <c r="A249">
        <f>VLOOKUP(Table124[[#This Row],[acdTeco]],RosterActualizado!$A$2:$L$483,3,0)</f>
        <v>3525933</v>
      </c>
      <c r="B249" t="s">
        <v>2223</v>
      </c>
      <c r="C249" s="75">
        <v>627004</v>
      </c>
      <c r="D249" s="74">
        <v>9.1133004926108402E-2</v>
      </c>
      <c r="E249" s="75">
        <v>37</v>
      </c>
      <c r="F249" s="75">
        <v>406</v>
      </c>
    </row>
    <row r="250" spans="1:6" x14ac:dyDescent="0.25">
      <c r="A250">
        <f>VLOOKUP(Table124[[#This Row],[acdTeco]],RosterActualizado!$A$2:$L$483,3,0)</f>
        <v>4101079</v>
      </c>
      <c r="B250" t="s">
        <v>2222</v>
      </c>
      <c r="C250" s="75">
        <v>911229</v>
      </c>
      <c r="D250" s="74">
        <v>2.4691358024691401E-3</v>
      </c>
      <c r="E250" s="75">
        <v>1</v>
      </c>
      <c r="F250" s="75">
        <v>405</v>
      </c>
    </row>
    <row r="251" spans="1:6" x14ac:dyDescent="0.25">
      <c r="A251">
        <f>VLOOKUP(Table124[[#This Row],[acdTeco]],RosterActualizado!$A$2:$L$483,3,0)</f>
        <v>2746136</v>
      </c>
      <c r="B251" t="s">
        <v>2360</v>
      </c>
      <c r="C251" s="75">
        <v>614749</v>
      </c>
      <c r="D251" s="74">
        <v>2.7363184079602001E-2</v>
      </c>
      <c r="E251" s="75">
        <v>11</v>
      </c>
      <c r="F251" s="75">
        <v>402</v>
      </c>
    </row>
    <row r="252" spans="1:6" x14ac:dyDescent="0.25">
      <c r="A252">
        <f>VLOOKUP(Table124[[#This Row],[acdTeco]],RosterActualizado!$A$2:$L$483,3,0)</f>
        <v>2750811</v>
      </c>
      <c r="B252" t="s">
        <v>2232</v>
      </c>
      <c r="C252" s="75">
        <v>623759</v>
      </c>
      <c r="D252" s="74">
        <v>9.7500000000000003E-2</v>
      </c>
      <c r="E252" s="75">
        <v>39</v>
      </c>
      <c r="F252" s="75">
        <v>400</v>
      </c>
    </row>
    <row r="253" spans="1:6" x14ac:dyDescent="0.25">
      <c r="A253">
        <f>VLOOKUP(Table124[[#This Row],[acdTeco]],RosterActualizado!$A$2:$L$483,3,0)</f>
        <v>1506265</v>
      </c>
      <c r="B253" t="s">
        <v>2248</v>
      </c>
      <c r="C253" s="75">
        <v>920996</v>
      </c>
      <c r="D253" s="74">
        <v>5.0125313283208003E-2</v>
      </c>
      <c r="E253" s="75">
        <v>20</v>
      </c>
      <c r="F253" s="75">
        <v>399</v>
      </c>
    </row>
    <row r="254" spans="1:6" x14ac:dyDescent="0.25">
      <c r="A254">
        <f>VLOOKUP(Table124[[#This Row],[acdTeco]],RosterActualizado!$A$2:$L$483,3,0)</f>
        <v>2744708</v>
      </c>
      <c r="B254" t="s">
        <v>2352</v>
      </c>
      <c r="C254" s="75">
        <v>612556</v>
      </c>
      <c r="D254" s="74">
        <v>3.0150753768844199E-2</v>
      </c>
      <c r="E254" s="75">
        <v>12</v>
      </c>
      <c r="F254" s="75">
        <v>398</v>
      </c>
    </row>
    <row r="255" spans="1:6" x14ac:dyDescent="0.25">
      <c r="A255">
        <f>VLOOKUP(Table124[[#This Row],[acdTeco]],RosterActualizado!$A$2:$L$483,3,0)</f>
        <v>4472963</v>
      </c>
      <c r="B255" t="s">
        <v>2291</v>
      </c>
      <c r="C255" s="75">
        <v>920994</v>
      </c>
      <c r="D255" s="74">
        <v>4.2821158690176303E-2</v>
      </c>
      <c r="E255" s="75">
        <v>17</v>
      </c>
      <c r="F255" s="75">
        <v>397</v>
      </c>
    </row>
    <row r="256" spans="1:6" x14ac:dyDescent="0.25">
      <c r="A256">
        <f>VLOOKUP(Table124[[#This Row],[acdTeco]],RosterActualizado!$A$2:$L$483,3,0)</f>
        <v>4476015</v>
      </c>
      <c r="B256" t="s">
        <v>2346</v>
      </c>
      <c r="C256" s="75">
        <v>921017</v>
      </c>
      <c r="D256" s="74">
        <v>0.118387909319899</v>
      </c>
      <c r="E256" s="75">
        <v>47</v>
      </c>
      <c r="F256" s="75">
        <v>397</v>
      </c>
    </row>
    <row r="257" spans="1:6" x14ac:dyDescent="0.25">
      <c r="A257">
        <f>VLOOKUP(Table124[[#This Row],[acdTeco]],RosterActualizado!$A$2:$L$483,3,0)</f>
        <v>506300</v>
      </c>
      <c r="B257" t="s">
        <v>3064</v>
      </c>
      <c r="C257" s="75">
        <v>613609</v>
      </c>
      <c r="D257" s="74">
        <v>8.8383838383838398E-2</v>
      </c>
      <c r="E257" s="75">
        <v>35</v>
      </c>
      <c r="F257" s="75">
        <v>396</v>
      </c>
    </row>
    <row r="258" spans="1:6" x14ac:dyDescent="0.25">
      <c r="A258">
        <f>VLOOKUP(Table124[[#This Row],[acdTeco]],RosterActualizado!$A$2:$L$483,3,0)</f>
        <v>4473078</v>
      </c>
      <c r="B258" t="s">
        <v>2504</v>
      </c>
      <c r="C258" s="75">
        <v>921028</v>
      </c>
      <c r="D258" s="74">
        <v>0.17647058823529399</v>
      </c>
      <c r="E258" s="75">
        <v>69</v>
      </c>
      <c r="F258" s="75">
        <v>391</v>
      </c>
    </row>
    <row r="259" spans="1:6" x14ac:dyDescent="0.25">
      <c r="A259">
        <f>VLOOKUP(Table124[[#This Row],[acdTeco]],RosterActualizado!$A$2:$L$483,3,0)</f>
        <v>4035967</v>
      </c>
      <c r="B259" t="s">
        <v>2241</v>
      </c>
      <c r="C259" s="75">
        <v>909510</v>
      </c>
      <c r="D259" s="74">
        <v>7.6726342710997401E-3</v>
      </c>
      <c r="E259" s="75">
        <v>3</v>
      </c>
      <c r="F259" s="75">
        <v>391</v>
      </c>
    </row>
    <row r="260" spans="1:6" x14ac:dyDescent="0.25">
      <c r="A260">
        <f>VLOOKUP(Table124[[#This Row],[acdTeco]],RosterActualizado!$A$2:$L$483,3,0)</f>
        <v>2364053</v>
      </c>
      <c r="B260" t="s">
        <v>2197</v>
      </c>
      <c r="C260" s="75">
        <v>613999</v>
      </c>
      <c r="D260" s="74">
        <v>5.6410256410256397E-2</v>
      </c>
      <c r="E260" s="75">
        <v>22</v>
      </c>
      <c r="F260" s="75">
        <v>390</v>
      </c>
    </row>
    <row r="261" spans="1:6" x14ac:dyDescent="0.25">
      <c r="A261">
        <f>VLOOKUP(Table124[[#This Row],[acdTeco]],RosterActualizado!$A$2:$L$483,3,0)</f>
        <v>3903503</v>
      </c>
      <c r="B261" t="s">
        <v>2290</v>
      </c>
      <c r="C261" s="75">
        <v>907330</v>
      </c>
      <c r="D261" s="74">
        <v>4.6272493573264802E-2</v>
      </c>
      <c r="E261" s="75">
        <v>18</v>
      </c>
      <c r="F261" s="75">
        <v>389</v>
      </c>
    </row>
    <row r="262" spans="1:6" x14ac:dyDescent="0.25">
      <c r="A262">
        <f>VLOOKUP(Table124[[#This Row],[acdTeco]],RosterActualizado!$A$2:$L$483,3,0)</f>
        <v>2233478</v>
      </c>
      <c r="B262" t="s">
        <v>2342</v>
      </c>
      <c r="C262" s="75">
        <v>614029</v>
      </c>
      <c r="D262" s="74">
        <v>5.1413881748072002E-2</v>
      </c>
      <c r="E262" s="75">
        <v>20</v>
      </c>
      <c r="F262" s="75">
        <v>389</v>
      </c>
    </row>
    <row r="263" spans="1:6" x14ac:dyDescent="0.25">
      <c r="A263">
        <f>VLOOKUP(Table124[[#This Row],[acdTeco]],RosterActualizado!$A$2:$L$483,3,0)</f>
        <v>1186407</v>
      </c>
      <c r="B263" t="s">
        <v>2404</v>
      </c>
      <c r="C263" s="75">
        <v>589719</v>
      </c>
      <c r="D263" s="74">
        <v>0.167525773195876</v>
      </c>
      <c r="E263" s="75">
        <v>65</v>
      </c>
      <c r="F263" s="75">
        <v>388</v>
      </c>
    </row>
    <row r="264" spans="1:6" x14ac:dyDescent="0.25">
      <c r="A264">
        <f>VLOOKUP(Table124[[#This Row],[acdTeco]],RosterActualizado!$A$2:$L$483,3,0)</f>
        <v>3857574</v>
      </c>
      <c r="B264" t="s">
        <v>2434</v>
      </c>
      <c r="C264" s="75">
        <v>906147</v>
      </c>
      <c r="D264" s="74">
        <v>8.5271317829457405E-2</v>
      </c>
      <c r="E264" s="75">
        <v>33</v>
      </c>
      <c r="F264" s="75">
        <v>387</v>
      </c>
    </row>
    <row r="265" spans="1:6" x14ac:dyDescent="0.25">
      <c r="A265">
        <f>VLOOKUP(Table124[[#This Row],[acdTeco]],RosterActualizado!$A$2:$L$483,3,0)</f>
        <v>3525661</v>
      </c>
      <c r="B265" t="s">
        <v>2309</v>
      </c>
      <c r="C265" s="75">
        <v>626966</v>
      </c>
      <c r="D265" s="74">
        <v>0.13436692506459899</v>
      </c>
      <c r="E265" s="75">
        <v>52</v>
      </c>
      <c r="F265" s="75">
        <v>387</v>
      </c>
    </row>
    <row r="266" spans="1:6" x14ac:dyDescent="0.25">
      <c r="A266">
        <f>VLOOKUP(Table124[[#This Row],[acdTeco]],RosterActualizado!$A$2:$L$483,3,0)</f>
        <v>2382286</v>
      </c>
      <c r="B266" t="s">
        <v>2567</v>
      </c>
      <c r="C266" s="75">
        <v>613868</v>
      </c>
      <c r="D266" s="74">
        <v>6.4766839378238295E-2</v>
      </c>
      <c r="E266" s="75">
        <v>25</v>
      </c>
      <c r="F266" s="75">
        <v>386</v>
      </c>
    </row>
    <row r="267" spans="1:6" x14ac:dyDescent="0.25">
      <c r="A267">
        <f>VLOOKUP(Table124[[#This Row],[acdTeco]],RosterActualizado!$A$2:$L$483,3,0)</f>
        <v>595898</v>
      </c>
      <c r="B267" t="s">
        <v>2274</v>
      </c>
      <c r="C267" s="75">
        <v>613938</v>
      </c>
      <c r="D267" s="74">
        <v>6.21761658031088E-2</v>
      </c>
      <c r="E267" s="75">
        <v>24</v>
      </c>
      <c r="F267" s="75">
        <v>386</v>
      </c>
    </row>
    <row r="268" spans="1:6" x14ac:dyDescent="0.25">
      <c r="A268">
        <f>VLOOKUP(Table124[[#This Row],[acdTeco]],RosterActualizado!$A$2:$L$483,3,0)</f>
        <v>1117030</v>
      </c>
      <c r="B268" t="s">
        <v>2326</v>
      </c>
      <c r="C268" s="75">
        <v>618676</v>
      </c>
      <c r="D268" s="74">
        <v>7.7922077922077896E-3</v>
      </c>
      <c r="E268" s="75">
        <v>3</v>
      </c>
      <c r="F268" s="75">
        <v>385</v>
      </c>
    </row>
    <row r="269" spans="1:6" x14ac:dyDescent="0.25">
      <c r="A269">
        <f>VLOOKUP(Table124[[#This Row],[acdTeco]],RosterActualizado!$A$2:$L$483,3,0)</f>
        <v>1846986</v>
      </c>
      <c r="B269" t="s">
        <v>2318</v>
      </c>
      <c r="C269" s="75">
        <v>614712</v>
      </c>
      <c r="D269" s="74">
        <v>9.6354166666666699E-2</v>
      </c>
      <c r="E269" s="75">
        <v>37</v>
      </c>
      <c r="F269" s="75">
        <v>384</v>
      </c>
    </row>
    <row r="270" spans="1:6" x14ac:dyDescent="0.25">
      <c r="A270">
        <f>VLOOKUP(Table124[[#This Row],[acdTeco]],RosterActualizado!$A$2:$L$483,3,0)</f>
        <v>2052803</v>
      </c>
      <c r="B270" t="s">
        <v>2517</v>
      </c>
      <c r="C270" s="75">
        <v>614433</v>
      </c>
      <c r="D270" s="74">
        <v>4.1994750656167999E-2</v>
      </c>
      <c r="E270" s="75">
        <v>16</v>
      </c>
      <c r="F270" s="75">
        <v>381</v>
      </c>
    </row>
    <row r="271" spans="1:6" x14ac:dyDescent="0.25">
      <c r="A271">
        <f>VLOOKUP(Table124[[#This Row],[acdTeco]],RosterActualizado!$A$2:$L$483,3,0)</f>
        <v>2718494</v>
      </c>
      <c r="B271" t="s">
        <v>2400</v>
      </c>
      <c r="C271" s="75">
        <v>617137</v>
      </c>
      <c r="D271" s="74">
        <v>7.1052631578947395E-2</v>
      </c>
      <c r="E271" s="75">
        <v>27</v>
      </c>
      <c r="F271" s="75">
        <v>380</v>
      </c>
    </row>
    <row r="272" spans="1:6" x14ac:dyDescent="0.25">
      <c r="A272">
        <f>VLOOKUP(Table124[[#This Row],[acdTeco]],RosterActualizado!$A$2:$L$483,3,0)</f>
        <v>3120398</v>
      </c>
      <c r="B272" t="s">
        <v>2240</v>
      </c>
      <c r="C272" s="75">
        <v>907254</v>
      </c>
      <c r="D272" s="74">
        <v>5.7894736842105297E-2</v>
      </c>
      <c r="E272" s="75">
        <v>22</v>
      </c>
      <c r="F272" s="75">
        <v>380</v>
      </c>
    </row>
    <row r="273" spans="1:6" x14ac:dyDescent="0.25">
      <c r="A273">
        <f>VLOOKUP(Table124[[#This Row],[acdTeco]],RosterActualizado!$A$2:$L$483,3,0)</f>
        <v>2811282</v>
      </c>
      <c r="B273" t="s">
        <v>2499</v>
      </c>
      <c r="C273" s="75">
        <v>617145</v>
      </c>
      <c r="D273" s="74">
        <v>2.1052631578947399E-2</v>
      </c>
      <c r="E273" s="75">
        <v>8</v>
      </c>
      <c r="F273" s="75">
        <v>380</v>
      </c>
    </row>
    <row r="274" spans="1:6" x14ac:dyDescent="0.25">
      <c r="A274">
        <f>VLOOKUP(Table124[[#This Row],[acdTeco]],RosterActualizado!$A$2:$L$483,3,0)</f>
        <v>1423026</v>
      </c>
      <c r="B274" t="s">
        <v>2476</v>
      </c>
      <c r="C274" s="75">
        <v>614990</v>
      </c>
      <c r="D274" s="74">
        <v>5.5408970976253302E-2</v>
      </c>
      <c r="E274" s="75">
        <v>21</v>
      </c>
      <c r="F274" s="75">
        <v>379</v>
      </c>
    </row>
    <row r="275" spans="1:6" x14ac:dyDescent="0.25">
      <c r="A275">
        <f>VLOOKUP(Table124[[#This Row],[acdTeco]],RosterActualizado!$A$2:$L$483,3,0)</f>
        <v>484559</v>
      </c>
      <c r="B275" t="s">
        <v>2453</v>
      </c>
      <c r="C275" s="75">
        <v>613964</v>
      </c>
      <c r="D275" s="74">
        <v>4.4854881266490801E-2</v>
      </c>
      <c r="E275" s="75">
        <v>17</v>
      </c>
      <c r="F275" s="75">
        <v>379</v>
      </c>
    </row>
    <row r="276" spans="1:6" x14ac:dyDescent="0.25">
      <c r="A276">
        <f>VLOOKUP(Table124[[#This Row],[acdTeco]],RosterActualizado!$A$2:$L$483,3,0)</f>
        <v>2751840</v>
      </c>
      <c r="B276" t="s">
        <v>2392</v>
      </c>
      <c r="C276" s="75">
        <v>626993</v>
      </c>
      <c r="D276" s="74">
        <v>0.15733333333333299</v>
      </c>
      <c r="E276" s="75">
        <v>59</v>
      </c>
      <c r="F276" s="75">
        <v>375</v>
      </c>
    </row>
    <row r="277" spans="1:6" x14ac:dyDescent="0.25">
      <c r="A277">
        <f>VLOOKUP(Table124[[#This Row],[acdTeco]],RosterActualizado!$A$2:$L$483,3,0)</f>
        <v>3247234</v>
      </c>
      <c r="B277" t="s">
        <v>2343</v>
      </c>
      <c r="C277" s="75">
        <v>623751</v>
      </c>
      <c r="D277" s="74">
        <v>5.8981233243967798E-2</v>
      </c>
      <c r="E277" s="75">
        <v>22</v>
      </c>
      <c r="F277" s="75">
        <v>373</v>
      </c>
    </row>
    <row r="278" spans="1:6" x14ac:dyDescent="0.25">
      <c r="A278">
        <f>VLOOKUP(Table124[[#This Row],[acdTeco]],RosterActualizado!$A$2:$L$483,3,0)</f>
        <v>3470418</v>
      </c>
      <c r="B278" t="s">
        <v>2245</v>
      </c>
      <c r="C278" s="75">
        <v>921034</v>
      </c>
      <c r="D278" s="74">
        <v>5.9459459459459497E-2</v>
      </c>
      <c r="E278" s="75">
        <v>22</v>
      </c>
      <c r="F278" s="75">
        <v>370</v>
      </c>
    </row>
    <row r="279" spans="1:6" x14ac:dyDescent="0.25">
      <c r="A279">
        <f>VLOOKUP(Table124[[#This Row],[acdTeco]],RosterActualizado!$A$2:$L$483,3,0)</f>
        <v>1285232</v>
      </c>
      <c r="B279" t="s">
        <v>2562</v>
      </c>
      <c r="C279" s="75">
        <v>570231</v>
      </c>
      <c r="D279" s="74">
        <v>0.19189189189189201</v>
      </c>
      <c r="E279" s="75">
        <v>71</v>
      </c>
      <c r="F279" s="75">
        <v>370</v>
      </c>
    </row>
    <row r="280" spans="1:6" x14ac:dyDescent="0.25">
      <c r="A280">
        <f>VLOOKUP(Table124[[#This Row],[acdTeco]],RosterActualizado!$A$2:$L$483,3,0)</f>
        <v>3852813</v>
      </c>
      <c r="B280" t="s">
        <v>3058</v>
      </c>
      <c r="C280" s="75">
        <v>905893</v>
      </c>
      <c r="D280" s="74">
        <v>9.5108695652173905E-2</v>
      </c>
      <c r="E280" s="75">
        <v>35</v>
      </c>
      <c r="F280" s="75">
        <v>368</v>
      </c>
    </row>
    <row r="281" spans="1:6" x14ac:dyDescent="0.25">
      <c r="A281">
        <f>VLOOKUP(Table124[[#This Row],[acdTeco]],RosterActualizado!$A$2:$L$483,3,0)</f>
        <v>3525524</v>
      </c>
      <c r="B281" t="s">
        <v>2303</v>
      </c>
      <c r="C281" s="75">
        <v>626900</v>
      </c>
      <c r="D281" s="74">
        <v>4.91803278688525E-2</v>
      </c>
      <c r="E281" s="75">
        <v>18</v>
      </c>
      <c r="F281" s="75">
        <v>366</v>
      </c>
    </row>
    <row r="282" spans="1:6" x14ac:dyDescent="0.25">
      <c r="A282">
        <f>VLOOKUP(Table124[[#This Row],[acdTeco]],RosterActualizado!$A$2:$L$483,3,0)</f>
        <v>2715475</v>
      </c>
      <c r="B282" t="s">
        <v>2379</v>
      </c>
      <c r="C282" s="75">
        <v>616110</v>
      </c>
      <c r="D282" s="74">
        <v>1.6483516483516501E-2</v>
      </c>
      <c r="E282" s="75">
        <v>6</v>
      </c>
      <c r="F282" s="75">
        <v>364</v>
      </c>
    </row>
    <row r="283" spans="1:6" x14ac:dyDescent="0.25">
      <c r="A283">
        <f>VLOOKUP(Table124[[#This Row],[acdTeco]],RosterActualizado!$A$2:$L$483,3,0)</f>
        <v>2782115</v>
      </c>
      <c r="B283" t="s">
        <v>2239</v>
      </c>
      <c r="C283" s="75">
        <v>615458</v>
      </c>
      <c r="D283" s="74">
        <v>3.3333333333333298E-2</v>
      </c>
      <c r="E283" s="75">
        <v>12</v>
      </c>
      <c r="F283" s="75">
        <v>360</v>
      </c>
    </row>
    <row r="284" spans="1:6" x14ac:dyDescent="0.25">
      <c r="A284">
        <f>VLOOKUP(Table124[[#This Row],[acdTeco]],RosterActualizado!$A$2:$L$483,3,0)</f>
        <v>3903473</v>
      </c>
      <c r="B284" t="s">
        <v>2348</v>
      </c>
      <c r="C284" s="75">
        <v>907317</v>
      </c>
      <c r="D284" s="74">
        <v>8.9136490250696407E-2</v>
      </c>
      <c r="E284" s="75">
        <v>32</v>
      </c>
      <c r="F284" s="75">
        <v>359</v>
      </c>
    </row>
    <row r="285" spans="1:6" x14ac:dyDescent="0.25">
      <c r="A285">
        <f>VLOOKUP(Table124[[#This Row],[acdTeco]],RosterActualizado!$A$2:$L$483,3,0)</f>
        <v>1384836</v>
      </c>
      <c r="B285" t="s">
        <v>2516</v>
      </c>
      <c r="C285" s="75">
        <v>905974</v>
      </c>
      <c r="D285" s="74">
        <v>7.8431372549019607E-2</v>
      </c>
      <c r="E285" s="75">
        <v>28</v>
      </c>
      <c r="F285" s="75">
        <v>357</v>
      </c>
    </row>
    <row r="286" spans="1:6" x14ac:dyDescent="0.25">
      <c r="A286">
        <f>VLOOKUP(Table124[[#This Row],[acdTeco]],RosterActualizado!$A$2:$L$483,3,0)</f>
        <v>3853081</v>
      </c>
      <c r="B286" t="s">
        <v>2302</v>
      </c>
      <c r="C286" s="75">
        <v>905898</v>
      </c>
      <c r="D286" s="74">
        <v>5.0847457627118599E-2</v>
      </c>
      <c r="E286" s="75">
        <v>18</v>
      </c>
      <c r="F286" s="75">
        <v>354</v>
      </c>
    </row>
    <row r="287" spans="1:6" x14ac:dyDescent="0.25">
      <c r="A287">
        <f>VLOOKUP(Table124[[#This Row],[acdTeco]],RosterActualizado!$A$2:$L$483,3,0)</f>
        <v>3526293</v>
      </c>
      <c r="B287" t="s">
        <v>2300</v>
      </c>
      <c r="C287" s="75">
        <v>627006</v>
      </c>
      <c r="D287" s="74">
        <v>2.5568181818181799E-2</v>
      </c>
      <c r="E287" s="75">
        <v>9</v>
      </c>
      <c r="F287" s="75">
        <v>352</v>
      </c>
    </row>
    <row r="288" spans="1:6" x14ac:dyDescent="0.25">
      <c r="A288">
        <f>VLOOKUP(Table124[[#This Row],[acdTeco]],RosterActualizado!$A$2:$L$483,3,0)</f>
        <v>3118415</v>
      </c>
      <c r="B288" t="s">
        <v>2304</v>
      </c>
      <c r="C288" s="75">
        <v>619143</v>
      </c>
      <c r="D288" s="74">
        <v>3.7142857142857102E-2</v>
      </c>
      <c r="E288" s="75">
        <v>13</v>
      </c>
      <c r="F288" s="75">
        <v>350</v>
      </c>
    </row>
    <row r="289" spans="1:9" x14ac:dyDescent="0.25">
      <c r="A289">
        <f>VLOOKUP(Table124[[#This Row],[acdTeco]],RosterActualizado!$A$2:$L$483,3,0)</f>
        <v>4472922</v>
      </c>
      <c r="B289" t="s">
        <v>2339</v>
      </c>
      <c r="C289" s="75">
        <v>920991</v>
      </c>
      <c r="D289" s="74">
        <v>0.04</v>
      </c>
      <c r="E289" s="75">
        <v>14</v>
      </c>
      <c r="F289" s="75">
        <v>350</v>
      </c>
    </row>
    <row r="290" spans="1:9" x14ac:dyDescent="0.25">
      <c r="A290">
        <f>VLOOKUP(Table124[[#This Row],[acdTeco]],RosterActualizado!$A$2:$L$483,3,0)</f>
        <v>696437</v>
      </c>
      <c r="B290" t="s">
        <v>2509</v>
      </c>
      <c r="C290" s="75">
        <v>614720</v>
      </c>
      <c r="D290" s="74">
        <v>4.57142857142857E-2</v>
      </c>
      <c r="E290" s="75">
        <v>16</v>
      </c>
      <c r="F290" s="75">
        <v>350</v>
      </c>
    </row>
    <row r="291" spans="1:9" x14ac:dyDescent="0.25">
      <c r="A291">
        <f>VLOOKUP(Table124[[#This Row],[acdTeco]],RosterActualizado!$A$2:$L$483,3,0)</f>
        <v>2801201</v>
      </c>
      <c r="B291" t="s">
        <v>2361</v>
      </c>
      <c r="C291" s="75">
        <v>617266</v>
      </c>
      <c r="D291" s="74">
        <v>7.4285714285714302E-2</v>
      </c>
      <c r="E291" s="75">
        <v>26</v>
      </c>
      <c r="F291" s="75">
        <v>350</v>
      </c>
    </row>
    <row r="292" spans="1:9" x14ac:dyDescent="0.25">
      <c r="A292">
        <f>VLOOKUP(Table124[[#This Row],[acdTeco]],RosterActualizado!$A$2:$L$483,3,0)</f>
        <v>3851492</v>
      </c>
      <c r="B292" t="s">
        <v>2491</v>
      </c>
      <c r="C292" s="75">
        <v>905975</v>
      </c>
      <c r="D292" s="74">
        <v>0.146131805157593</v>
      </c>
      <c r="E292" s="75">
        <v>51</v>
      </c>
      <c r="F292" s="75">
        <v>349</v>
      </c>
    </row>
    <row r="293" spans="1:9" x14ac:dyDescent="0.25">
      <c r="A293">
        <f>VLOOKUP(Table124[[#This Row],[acdTeco]],RosterActualizado!$A$2:$L$483,3,0)</f>
        <v>3851530</v>
      </c>
      <c r="B293" t="s">
        <v>2415</v>
      </c>
      <c r="C293" s="75">
        <v>906646</v>
      </c>
      <c r="D293" s="74">
        <v>3.7356321839080497E-2</v>
      </c>
      <c r="E293" s="75">
        <v>13</v>
      </c>
      <c r="F293" s="75">
        <v>348</v>
      </c>
    </row>
    <row r="294" spans="1:9" x14ac:dyDescent="0.25">
      <c r="A294">
        <f>VLOOKUP(Table124[[#This Row],[acdTeco]],RosterActualizado!$A$2:$L$483,3,0)</f>
        <v>432511</v>
      </c>
      <c r="B294" t="s">
        <v>2159</v>
      </c>
      <c r="C294" s="75">
        <v>515646</v>
      </c>
      <c r="D294" s="74">
        <v>8.6705202312138702E-3</v>
      </c>
      <c r="E294" s="75">
        <v>3</v>
      </c>
      <c r="F294" s="75">
        <v>346</v>
      </c>
    </row>
    <row r="295" spans="1:9" x14ac:dyDescent="0.25">
      <c r="A295">
        <f>VLOOKUP(Table124[[#This Row],[acdTeco]],RosterActualizado!$A$2:$L$483,3,0)</f>
        <v>2839151</v>
      </c>
      <c r="B295" t="s">
        <v>2520</v>
      </c>
      <c r="C295" s="75">
        <v>622536</v>
      </c>
      <c r="D295" s="74">
        <v>4.1055718475073298E-2</v>
      </c>
      <c r="E295" s="75">
        <v>14</v>
      </c>
      <c r="F295" s="75">
        <v>341</v>
      </c>
    </row>
    <row r="296" spans="1:9" x14ac:dyDescent="0.25">
      <c r="A296">
        <f>VLOOKUP(Table124[[#This Row],[acdTeco]],RosterActualizado!$A$2:$L$483,3,0)</f>
        <v>815166</v>
      </c>
      <c r="B296" t="s">
        <v>2440</v>
      </c>
      <c r="C296" s="75">
        <v>555077</v>
      </c>
      <c r="D296" s="74">
        <v>7.3529411764705899E-2</v>
      </c>
      <c r="E296" s="75">
        <v>25</v>
      </c>
      <c r="F296" s="75">
        <v>340</v>
      </c>
    </row>
    <row r="297" spans="1:9" x14ac:dyDescent="0.25">
      <c r="A297">
        <f>VLOOKUP(Table124[[#This Row],[acdTeco]],RosterActualizado!$A$2:$L$483,3,0)</f>
        <v>2523247</v>
      </c>
      <c r="B297" t="s">
        <v>2411</v>
      </c>
      <c r="C297" s="75">
        <v>614537</v>
      </c>
      <c r="D297" s="74">
        <v>8.9020771513353095E-2</v>
      </c>
      <c r="E297" s="75">
        <v>30</v>
      </c>
      <c r="F297" s="75">
        <v>337</v>
      </c>
      <c r="I297" s="54"/>
    </row>
    <row r="298" spans="1:9" x14ac:dyDescent="0.25">
      <c r="A298">
        <f>VLOOKUP(Table124[[#This Row],[acdTeco]],RosterActualizado!$A$2:$L$483,3,0)</f>
        <v>2430670</v>
      </c>
      <c r="B298" t="s">
        <v>2463</v>
      </c>
      <c r="C298" s="75">
        <v>620891</v>
      </c>
      <c r="D298" s="74">
        <v>0.17014925373134299</v>
      </c>
      <c r="E298" s="75">
        <v>57</v>
      </c>
      <c r="F298" s="75">
        <v>335</v>
      </c>
    </row>
    <row r="299" spans="1:9" x14ac:dyDescent="0.25">
      <c r="A299">
        <f>VLOOKUP(Table124[[#This Row],[acdTeco]],RosterActualizado!$A$2:$L$483,3,0)</f>
        <v>2811361</v>
      </c>
      <c r="B299" t="s">
        <v>2321</v>
      </c>
      <c r="C299" s="75">
        <v>615776</v>
      </c>
      <c r="D299" s="74">
        <v>3.8922155688622798E-2</v>
      </c>
      <c r="E299" s="75">
        <v>13</v>
      </c>
      <c r="F299" s="75">
        <v>334</v>
      </c>
    </row>
    <row r="300" spans="1:9" x14ac:dyDescent="0.25">
      <c r="A300">
        <f>VLOOKUP(Table124[[#This Row],[acdTeco]],RosterActualizado!$A$2:$L$483,3,0)</f>
        <v>2389714</v>
      </c>
      <c r="B300" t="s">
        <v>2528</v>
      </c>
      <c r="C300" s="75">
        <v>614408</v>
      </c>
      <c r="D300" s="74">
        <v>3.3033033033033003E-2</v>
      </c>
      <c r="E300" s="75">
        <v>11</v>
      </c>
      <c r="F300" s="75">
        <v>333</v>
      </c>
    </row>
    <row r="301" spans="1:9" x14ac:dyDescent="0.25">
      <c r="A301">
        <f>VLOOKUP(Table124[[#This Row],[acdTeco]],RosterActualizado!$A$2:$L$483,3,0)</f>
        <v>1542447</v>
      </c>
      <c r="B301" t="s">
        <v>2420</v>
      </c>
      <c r="C301" s="75">
        <v>617126</v>
      </c>
      <c r="D301" s="74">
        <v>5.1204819277108397E-2</v>
      </c>
      <c r="E301" s="75">
        <v>17</v>
      </c>
      <c r="F301" s="75">
        <v>332</v>
      </c>
    </row>
    <row r="302" spans="1:9" x14ac:dyDescent="0.25">
      <c r="A302">
        <f>VLOOKUP(Table124[[#This Row],[acdTeco]],RosterActualizado!$A$2:$L$483,3,0)</f>
        <v>4472974</v>
      </c>
      <c r="B302" t="s">
        <v>2194</v>
      </c>
      <c r="C302" s="75">
        <v>920995</v>
      </c>
      <c r="D302" s="74">
        <v>6.9486404833836904E-2</v>
      </c>
      <c r="E302" s="75">
        <v>23</v>
      </c>
      <c r="F302" s="75">
        <v>331</v>
      </c>
    </row>
    <row r="303" spans="1:9" x14ac:dyDescent="0.25">
      <c r="A303">
        <f>VLOOKUP(Table124[[#This Row],[acdTeco]],RosterActualizado!$A$2:$L$483,3,0)</f>
        <v>573348</v>
      </c>
      <c r="B303" t="s">
        <v>2435</v>
      </c>
      <c r="C303" s="75">
        <v>613563</v>
      </c>
      <c r="D303" s="74">
        <v>8.7878787878787903E-2</v>
      </c>
      <c r="E303" s="75">
        <v>29</v>
      </c>
      <c r="F303" s="75">
        <v>330</v>
      </c>
    </row>
    <row r="304" spans="1:9" x14ac:dyDescent="0.25">
      <c r="A304">
        <f>VLOOKUP(Table124[[#This Row],[acdTeco]],RosterActualizado!$A$2:$L$483,3,0)</f>
        <v>2738784</v>
      </c>
      <c r="B304" t="s">
        <v>2362</v>
      </c>
      <c r="C304" s="75">
        <v>623783</v>
      </c>
      <c r="D304" s="74">
        <v>2.4316109422492401E-2</v>
      </c>
      <c r="E304" s="75">
        <v>8</v>
      </c>
      <c r="F304" s="75">
        <v>329</v>
      </c>
    </row>
    <row r="305" spans="1:6" x14ac:dyDescent="0.25">
      <c r="A305">
        <f>VLOOKUP(Table124[[#This Row],[acdTeco]],RosterActualizado!$A$2:$L$483,3,0)</f>
        <v>2715890</v>
      </c>
      <c r="B305" t="s">
        <v>2450</v>
      </c>
      <c r="C305" s="75">
        <v>615999</v>
      </c>
      <c r="D305" s="74">
        <v>2.4615384615384601E-2</v>
      </c>
      <c r="E305" s="75">
        <v>8</v>
      </c>
      <c r="F305" s="75">
        <v>325</v>
      </c>
    </row>
    <row r="306" spans="1:6" x14ac:dyDescent="0.25">
      <c r="A306">
        <f>VLOOKUP(Table124[[#This Row],[acdTeco]],RosterActualizado!$A$2:$L$483,3,0)</f>
        <v>457651</v>
      </c>
      <c r="B306" t="s">
        <v>2512</v>
      </c>
      <c r="C306" s="75">
        <v>524543</v>
      </c>
      <c r="D306" s="74">
        <v>4.3209876543209902E-2</v>
      </c>
      <c r="E306" s="75">
        <v>14</v>
      </c>
      <c r="F306" s="75">
        <v>324</v>
      </c>
    </row>
    <row r="307" spans="1:6" x14ac:dyDescent="0.25">
      <c r="A307">
        <f>VLOOKUP(Table124[[#This Row],[acdTeco]],RosterActualizado!$A$2:$L$483,3,0)</f>
        <v>1192601</v>
      </c>
      <c r="B307" t="s">
        <v>2540</v>
      </c>
      <c r="C307" s="75">
        <v>614579</v>
      </c>
      <c r="D307" s="74">
        <v>0</v>
      </c>
      <c r="E307" s="75">
        <v>0</v>
      </c>
      <c r="F307" s="75">
        <v>319</v>
      </c>
    </row>
    <row r="308" spans="1:6" x14ac:dyDescent="0.25">
      <c r="A308">
        <f>VLOOKUP(Table124[[#This Row],[acdTeco]],RosterActualizado!$A$2:$L$483,3,0)</f>
        <v>2426434</v>
      </c>
      <c r="B308" t="s">
        <v>2515</v>
      </c>
      <c r="C308" s="75">
        <v>612548</v>
      </c>
      <c r="D308" s="74">
        <v>0.11949685534591201</v>
      </c>
      <c r="E308" s="75">
        <v>38</v>
      </c>
      <c r="F308" s="75">
        <v>318</v>
      </c>
    </row>
    <row r="309" spans="1:6" x14ac:dyDescent="0.25">
      <c r="A309">
        <f>VLOOKUP(Table124[[#This Row],[acdTeco]],RosterActualizado!$A$2:$L$483,3,0)</f>
        <v>2043580</v>
      </c>
      <c r="B309" t="s">
        <v>2210</v>
      </c>
      <c r="C309" s="75">
        <v>614506</v>
      </c>
      <c r="D309" s="74">
        <v>2.8391167192429002E-2</v>
      </c>
      <c r="E309" s="75">
        <v>9</v>
      </c>
      <c r="F309" s="75">
        <v>317</v>
      </c>
    </row>
    <row r="310" spans="1:6" x14ac:dyDescent="0.25">
      <c r="A310">
        <f>VLOOKUP(Table124[[#This Row],[acdTeco]],RosterActualizado!$A$2:$L$483,3,0)</f>
        <v>3525833</v>
      </c>
      <c r="B310" t="s">
        <v>2260</v>
      </c>
      <c r="C310" s="75">
        <v>626995</v>
      </c>
      <c r="D310" s="74">
        <v>7.6433121019108305E-2</v>
      </c>
      <c r="E310" s="75">
        <v>24</v>
      </c>
      <c r="F310" s="75">
        <v>314</v>
      </c>
    </row>
    <row r="311" spans="1:6" x14ac:dyDescent="0.25">
      <c r="A311">
        <f>VLOOKUP(Table124[[#This Row],[acdTeco]],RosterActualizado!$A$2:$L$483,3,0)</f>
        <v>2780719</v>
      </c>
      <c r="B311" t="s">
        <v>2268</v>
      </c>
      <c r="C311" s="75">
        <v>620928</v>
      </c>
      <c r="D311" s="74">
        <v>4.1533546325878599E-2</v>
      </c>
      <c r="E311" s="75">
        <v>13</v>
      </c>
      <c r="F311" s="75">
        <v>313</v>
      </c>
    </row>
    <row r="312" spans="1:6" x14ac:dyDescent="0.25">
      <c r="A312">
        <f>VLOOKUP(Table124[[#This Row],[acdTeco]],RosterActualizado!$A$2:$L$483,3,0)</f>
        <v>1847111</v>
      </c>
      <c r="B312" t="s">
        <v>2466</v>
      </c>
      <c r="C312" s="75">
        <v>615577</v>
      </c>
      <c r="D312" s="74">
        <v>2.8938906752411599E-2</v>
      </c>
      <c r="E312" s="75">
        <v>9</v>
      </c>
      <c r="F312" s="75">
        <v>311</v>
      </c>
    </row>
    <row r="313" spans="1:6" x14ac:dyDescent="0.25">
      <c r="A313">
        <f>VLOOKUP(Table124[[#This Row],[acdTeco]],RosterActualizado!$A$2:$L$483,3,0)</f>
        <v>2716147</v>
      </c>
      <c r="B313" t="s">
        <v>2496</v>
      </c>
      <c r="C313" s="75">
        <v>616598</v>
      </c>
      <c r="D313" s="74">
        <v>2.57234726688103E-2</v>
      </c>
      <c r="E313" s="75">
        <v>8</v>
      </c>
      <c r="F313" s="75">
        <v>311</v>
      </c>
    </row>
    <row r="314" spans="1:6" x14ac:dyDescent="0.25">
      <c r="A314">
        <f>VLOOKUP(Table124[[#This Row],[acdTeco]],RosterActualizado!$A$2:$L$483,3,0)</f>
        <v>3903564</v>
      </c>
      <c r="B314" t="s">
        <v>2369</v>
      </c>
      <c r="C314" s="75">
        <v>907255</v>
      </c>
      <c r="D314" s="74">
        <v>0.10610932475884199</v>
      </c>
      <c r="E314" s="75">
        <v>33</v>
      </c>
      <c r="F314" s="75">
        <v>311</v>
      </c>
    </row>
    <row r="315" spans="1:6" x14ac:dyDescent="0.25">
      <c r="A315">
        <f>VLOOKUP(Table124[[#This Row],[acdTeco]],RosterActualizado!$A$2:$L$483,3,0)</f>
        <v>3851490</v>
      </c>
      <c r="B315" t="s">
        <v>2408</v>
      </c>
      <c r="C315" s="75">
        <v>905981</v>
      </c>
      <c r="D315" s="74">
        <v>6.7741935483871002E-2</v>
      </c>
      <c r="E315" s="75">
        <v>21</v>
      </c>
      <c r="F315" s="75">
        <v>310</v>
      </c>
    </row>
    <row r="316" spans="1:6" x14ac:dyDescent="0.25">
      <c r="A316">
        <f>VLOOKUP(Table124[[#This Row],[acdTeco]],RosterActualizado!$A$2:$L$483,3,0)</f>
        <v>4035906</v>
      </c>
      <c r="B316" t="s">
        <v>2263</v>
      </c>
      <c r="C316" s="75">
        <v>909502</v>
      </c>
      <c r="D316" s="74">
        <v>9.3548387096774197E-2</v>
      </c>
      <c r="E316" s="75">
        <v>29</v>
      </c>
      <c r="F316" s="75">
        <v>310</v>
      </c>
    </row>
    <row r="317" spans="1:6" x14ac:dyDescent="0.25">
      <c r="A317">
        <f>VLOOKUP(Table124[[#This Row],[acdTeco]],RosterActualizado!$A$2:$L$483,3,0)</f>
        <v>2294866</v>
      </c>
      <c r="B317" t="s">
        <v>2412</v>
      </c>
      <c r="C317" s="75">
        <v>616021</v>
      </c>
      <c r="D317" s="74">
        <v>6.4516129032258104E-2</v>
      </c>
      <c r="E317" s="75">
        <v>20</v>
      </c>
      <c r="F317" s="75">
        <v>310</v>
      </c>
    </row>
    <row r="318" spans="1:6" x14ac:dyDescent="0.25">
      <c r="A318">
        <f>VLOOKUP(Table124[[#This Row],[acdTeco]],RosterActualizado!$A$2:$L$483,3,0)</f>
        <v>4101064</v>
      </c>
      <c r="B318" t="s">
        <v>2483</v>
      </c>
      <c r="C318" s="75">
        <v>911225</v>
      </c>
      <c r="D318" s="74">
        <v>6.1488673139158602E-2</v>
      </c>
      <c r="E318" s="75">
        <v>19</v>
      </c>
      <c r="F318" s="75">
        <v>309</v>
      </c>
    </row>
    <row r="319" spans="1:6" x14ac:dyDescent="0.25">
      <c r="A319">
        <f>VLOOKUP(Table124[[#This Row],[acdTeco]],RosterActualizado!$A$2:$L$483,3,0)</f>
        <v>2738761</v>
      </c>
      <c r="B319" t="s">
        <v>2341</v>
      </c>
      <c r="C319" s="75">
        <v>620892</v>
      </c>
      <c r="D319" s="74">
        <v>2.2653721682847901E-2</v>
      </c>
      <c r="E319" s="75">
        <v>7</v>
      </c>
      <c r="F319" s="75">
        <v>309</v>
      </c>
    </row>
    <row r="320" spans="1:6" x14ac:dyDescent="0.25">
      <c r="A320">
        <f>VLOOKUP(Table124[[#This Row],[acdTeco]],RosterActualizado!$A$2:$L$483,3,0)</f>
        <v>3419100</v>
      </c>
      <c r="B320" t="s">
        <v>2465</v>
      </c>
      <c r="C320" s="75">
        <v>624428</v>
      </c>
      <c r="D320" s="74">
        <v>7.7669902912621394E-2</v>
      </c>
      <c r="E320" s="75">
        <v>24</v>
      </c>
      <c r="F320" s="75">
        <v>309</v>
      </c>
    </row>
    <row r="321" spans="1:6" x14ac:dyDescent="0.25">
      <c r="A321">
        <f>VLOOKUP(Table124[[#This Row],[acdTeco]],RosterActualizado!$A$2:$L$483,3,0)</f>
        <v>501931</v>
      </c>
      <c r="B321" t="s">
        <v>2532</v>
      </c>
      <c r="C321" s="75">
        <v>532734</v>
      </c>
      <c r="D321" s="74">
        <v>5.1779935275080902E-2</v>
      </c>
      <c r="E321" s="75">
        <v>16</v>
      </c>
      <c r="F321" s="75">
        <v>309</v>
      </c>
    </row>
    <row r="322" spans="1:6" x14ac:dyDescent="0.25">
      <c r="A322">
        <f>VLOOKUP(Table124[[#This Row],[acdTeco]],RosterActualizado!$A$2:$L$483,3,0)</f>
        <v>2723532</v>
      </c>
      <c r="B322" t="s">
        <v>2427</v>
      </c>
      <c r="C322" s="75">
        <v>616802</v>
      </c>
      <c r="D322" s="74">
        <v>5.8631921824104198E-2</v>
      </c>
      <c r="E322" s="75">
        <v>18</v>
      </c>
      <c r="F322" s="75">
        <v>307</v>
      </c>
    </row>
    <row r="323" spans="1:6" x14ac:dyDescent="0.25">
      <c r="A323">
        <f>VLOOKUP(Table124[[#This Row],[acdTeco]],RosterActualizado!$A$2:$L$483,3,0)</f>
        <v>4101034</v>
      </c>
      <c r="B323" t="s">
        <v>2208</v>
      </c>
      <c r="C323" s="75">
        <v>911218</v>
      </c>
      <c r="D323" s="74">
        <v>8.8235294117647106E-2</v>
      </c>
      <c r="E323" s="75">
        <v>27</v>
      </c>
      <c r="F323" s="75">
        <v>306</v>
      </c>
    </row>
    <row r="324" spans="1:6" x14ac:dyDescent="0.25">
      <c r="A324">
        <f>VLOOKUP(Table124[[#This Row],[acdTeco]],RosterActualizado!$A$2:$L$483,3,0)</f>
        <v>3852737</v>
      </c>
      <c r="B324" t="s">
        <v>2252</v>
      </c>
      <c r="C324" s="75">
        <v>905885</v>
      </c>
      <c r="D324" s="74">
        <v>4.2622950819672101E-2</v>
      </c>
      <c r="E324" s="75">
        <v>13</v>
      </c>
      <c r="F324" s="75">
        <v>305</v>
      </c>
    </row>
    <row r="325" spans="1:6" x14ac:dyDescent="0.25">
      <c r="A325">
        <f>VLOOKUP(Table124[[#This Row],[acdTeco]],RosterActualizado!$A$2:$L$483,3,0)</f>
        <v>1004728</v>
      </c>
      <c r="B325" t="s">
        <v>2537</v>
      </c>
      <c r="C325" s="75">
        <v>614302</v>
      </c>
      <c r="D325" s="74">
        <v>4.9342105263157902E-2</v>
      </c>
      <c r="E325" s="75">
        <v>15</v>
      </c>
      <c r="F325" s="75">
        <v>304</v>
      </c>
    </row>
    <row r="326" spans="1:6" x14ac:dyDescent="0.25">
      <c r="A326">
        <f>VLOOKUP(Table124[[#This Row],[acdTeco]],RosterActualizado!$A$2:$L$483,3,0)</f>
        <v>1481690</v>
      </c>
      <c r="B326" t="s">
        <v>2543</v>
      </c>
      <c r="C326" s="75">
        <v>620826</v>
      </c>
      <c r="D326" s="74">
        <v>6.25E-2</v>
      </c>
      <c r="E326" s="75">
        <v>19</v>
      </c>
      <c r="F326" s="75">
        <v>304</v>
      </c>
    </row>
    <row r="327" spans="1:6" x14ac:dyDescent="0.25">
      <c r="A327">
        <f>VLOOKUP(Table124[[#This Row],[acdTeco]],RosterActualizado!$A$2:$L$483,3,0)</f>
        <v>2389924</v>
      </c>
      <c r="B327" t="s">
        <v>2351</v>
      </c>
      <c r="C327" s="75">
        <v>616105</v>
      </c>
      <c r="D327" s="74">
        <v>3.3003300330032999E-3</v>
      </c>
      <c r="E327" s="75">
        <v>1</v>
      </c>
      <c r="F327" s="75">
        <v>303</v>
      </c>
    </row>
    <row r="328" spans="1:6" x14ac:dyDescent="0.25">
      <c r="A328">
        <f>VLOOKUP(Table124[[#This Row],[acdTeco]],RosterActualizado!$A$2:$L$483,3,0)</f>
        <v>1389080</v>
      </c>
      <c r="B328" t="s">
        <v>2437</v>
      </c>
      <c r="C328" s="75">
        <v>615926</v>
      </c>
      <c r="D328" s="74">
        <v>5.2805280528052799E-2</v>
      </c>
      <c r="E328" s="75">
        <v>16</v>
      </c>
      <c r="F328" s="75">
        <v>303</v>
      </c>
    </row>
    <row r="329" spans="1:6" x14ac:dyDescent="0.25">
      <c r="A329">
        <f>VLOOKUP(Table124[[#This Row],[acdTeco]],RosterActualizado!$A$2:$L$483,3,0)</f>
        <v>4473207</v>
      </c>
      <c r="B329" t="s">
        <v>2381</v>
      </c>
      <c r="C329" s="75">
        <v>921010</v>
      </c>
      <c r="D329" s="74">
        <v>0.13531353135313501</v>
      </c>
      <c r="E329" s="75">
        <v>41</v>
      </c>
      <c r="F329" s="75">
        <v>303</v>
      </c>
    </row>
    <row r="330" spans="1:6" x14ac:dyDescent="0.25">
      <c r="A330">
        <f>VLOOKUP(Table124[[#This Row],[acdTeco]],RosterActualizado!$A$2:$L$483,3,0)</f>
        <v>1970600</v>
      </c>
      <c r="B330" t="s">
        <v>2370</v>
      </c>
      <c r="C330" s="75">
        <v>615453</v>
      </c>
      <c r="D330" s="74">
        <v>9.27152317880795E-2</v>
      </c>
      <c r="E330" s="75">
        <v>28</v>
      </c>
      <c r="F330" s="75">
        <v>302</v>
      </c>
    </row>
    <row r="331" spans="1:6" x14ac:dyDescent="0.25">
      <c r="A331">
        <f>VLOOKUP(Table124[[#This Row],[acdTeco]],RosterActualizado!$A$2:$L$483,3,0)</f>
        <v>518512</v>
      </c>
      <c r="B331" t="s">
        <v>2151</v>
      </c>
      <c r="C331" s="75">
        <v>613685</v>
      </c>
      <c r="D331" s="74">
        <v>1.02040816326531E-2</v>
      </c>
      <c r="E331" s="75">
        <v>3</v>
      </c>
      <c r="F331" s="75">
        <v>294</v>
      </c>
    </row>
    <row r="332" spans="1:6" x14ac:dyDescent="0.25">
      <c r="A332">
        <f>VLOOKUP(Table124[[#This Row],[acdTeco]],RosterActualizado!$A$2:$L$483,3,0)</f>
        <v>502114</v>
      </c>
      <c r="B332" t="s">
        <v>2375</v>
      </c>
      <c r="C332" s="75">
        <v>614028</v>
      </c>
      <c r="D332" s="74">
        <v>8.1911262798634796E-2</v>
      </c>
      <c r="E332" s="75">
        <v>24</v>
      </c>
      <c r="F332" s="75">
        <v>293</v>
      </c>
    </row>
    <row r="333" spans="1:6" x14ac:dyDescent="0.25">
      <c r="A333">
        <f>VLOOKUP(Table124[[#This Row],[acdTeco]],RosterActualizado!$A$2:$L$483,3,0)</f>
        <v>2802546</v>
      </c>
      <c r="B333" t="s">
        <v>2357</v>
      </c>
      <c r="C333" s="75">
        <v>616823</v>
      </c>
      <c r="D333" s="74">
        <v>5.9027777777777797E-2</v>
      </c>
      <c r="E333" s="75">
        <v>17</v>
      </c>
      <c r="F333" s="75">
        <v>288</v>
      </c>
    </row>
    <row r="334" spans="1:6" x14ac:dyDescent="0.25">
      <c r="A334">
        <f>VLOOKUP(Table124[[#This Row],[acdTeco]],RosterActualizado!$A$2:$L$483,3,0)</f>
        <v>2053018</v>
      </c>
      <c r="B334" t="s">
        <v>2356</v>
      </c>
      <c r="C334" s="75">
        <v>615433</v>
      </c>
      <c r="D334" s="74">
        <v>9.7560975609756101E-2</v>
      </c>
      <c r="E334" s="75">
        <v>28</v>
      </c>
      <c r="F334" s="75">
        <v>287</v>
      </c>
    </row>
    <row r="335" spans="1:6" x14ac:dyDescent="0.25">
      <c r="A335">
        <f>VLOOKUP(Table124[[#This Row],[acdTeco]],RosterActualizado!$A$2:$L$483,3,0)</f>
        <v>595913</v>
      </c>
      <c r="B335" t="s">
        <v>2541</v>
      </c>
      <c r="C335" s="75">
        <v>612544</v>
      </c>
      <c r="D335" s="74">
        <v>7.0422535211267595E-2</v>
      </c>
      <c r="E335" s="75">
        <v>20</v>
      </c>
      <c r="F335" s="75">
        <v>284</v>
      </c>
    </row>
    <row r="336" spans="1:6" x14ac:dyDescent="0.25">
      <c r="A336">
        <f>VLOOKUP(Table124[[#This Row],[acdTeco]],RosterActualizado!$A$2:$L$483,3,0)</f>
        <v>1294123</v>
      </c>
      <c r="B336" t="s">
        <v>2269</v>
      </c>
      <c r="C336" s="75">
        <v>614896</v>
      </c>
      <c r="D336" s="74">
        <v>3.9568345323740997E-2</v>
      </c>
      <c r="E336" s="75">
        <v>11</v>
      </c>
      <c r="F336" s="75">
        <v>278</v>
      </c>
    </row>
    <row r="337" spans="1:6" x14ac:dyDescent="0.25">
      <c r="A337">
        <f>VLOOKUP(Table124[[#This Row],[acdTeco]],RosterActualizado!$A$2:$L$483,3,0)</f>
        <v>2366715</v>
      </c>
      <c r="B337" t="s">
        <v>2511</v>
      </c>
      <c r="C337" s="75">
        <v>614379</v>
      </c>
      <c r="D337" s="74">
        <v>2.15827338129496E-2</v>
      </c>
      <c r="E337" s="75">
        <v>6</v>
      </c>
      <c r="F337" s="75">
        <v>278</v>
      </c>
    </row>
    <row r="338" spans="1:6" x14ac:dyDescent="0.25">
      <c r="A338">
        <f>VLOOKUP(Table124[[#This Row],[acdTeco]],RosterActualizado!$A$2:$L$483,3,0)</f>
        <v>896062</v>
      </c>
      <c r="B338" t="s">
        <v>2251</v>
      </c>
      <c r="C338" s="75">
        <v>614094</v>
      </c>
      <c r="D338" s="74">
        <v>8.7591240875912399E-2</v>
      </c>
      <c r="E338" s="75">
        <v>24</v>
      </c>
      <c r="F338" s="75">
        <v>274</v>
      </c>
    </row>
    <row r="339" spans="1:6" x14ac:dyDescent="0.25">
      <c r="A339">
        <f>VLOOKUP(Table124[[#This Row],[acdTeco]],RosterActualizado!$A$2:$L$483,3,0)</f>
        <v>1497216</v>
      </c>
      <c r="B339" t="s">
        <v>2446</v>
      </c>
      <c r="C339" s="75">
        <v>626864</v>
      </c>
      <c r="D339" s="74">
        <v>4.3795620437956199E-2</v>
      </c>
      <c r="E339" s="75">
        <v>12</v>
      </c>
      <c r="F339" s="75">
        <v>274</v>
      </c>
    </row>
    <row r="340" spans="1:6" x14ac:dyDescent="0.25">
      <c r="A340">
        <f>VLOOKUP(Table124[[#This Row],[acdTeco]],RosterActualizado!$A$2:$L$483,3,0)</f>
        <v>2453469</v>
      </c>
      <c r="B340" t="s">
        <v>2393</v>
      </c>
      <c r="C340" s="75">
        <v>612577</v>
      </c>
      <c r="D340" s="74">
        <v>8.7912087912087905E-2</v>
      </c>
      <c r="E340" s="75">
        <v>24</v>
      </c>
      <c r="F340" s="75">
        <v>273</v>
      </c>
    </row>
    <row r="341" spans="1:6" x14ac:dyDescent="0.25">
      <c r="A341">
        <f>VLOOKUP(Table124[[#This Row],[acdTeco]],RosterActualizado!$A$2:$L$483,3,0)</f>
        <v>2379977</v>
      </c>
      <c r="B341" t="s">
        <v>2201</v>
      </c>
      <c r="C341" s="75">
        <v>616472</v>
      </c>
      <c r="D341" s="74">
        <v>8.7912087912087905E-2</v>
      </c>
      <c r="E341" s="75">
        <v>24</v>
      </c>
      <c r="F341" s="75">
        <v>273</v>
      </c>
    </row>
    <row r="342" spans="1:6" x14ac:dyDescent="0.25">
      <c r="A342">
        <f>VLOOKUP(Table124[[#This Row],[acdTeco]],RosterActualizado!$A$2:$L$483,3,0)</f>
        <v>3138536</v>
      </c>
      <c r="B342" t="s">
        <v>2530</v>
      </c>
      <c r="C342" s="75">
        <v>619777</v>
      </c>
      <c r="D342" s="74">
        <v>3.6900369003690002E-2</v>
      </c>
      <c r="E342" s="75">
        <v>10</v>
      </c>
      <c r="F342" s="75">
        <v>271</v>
      </c>
    </row>
    <row r="343" spans="1:6" x14ac:dyDescent="0.25">
      <c r="A343">
        <f>VLOOKUP(Table124[[#This Row],[acdTeco]],RosterActualizado!$A$2:$L$483,3,0)</f>
        <v>471287</v>
      </c>
      <c r="B343" t="s">
        <v>2531</v>
      </c>
      <c r="C343" s="75">
        <v>530173</v>
      </c>
      <c r="D343" s="74">
        <v>3.6900369003690002E-2</v>
      </c>
      <c r="E343" s="75">
        <v>10</v>
      </c>
      <c r="F343" s="75">
        <v>271</v>
      </c>
    </row>
    <row r="344" spans="1:6" x14ac:dyDescent="0.25">
      <c r="A344">
        <f>VLOOKUP(Table124[[#This Row],[acdTeco]],RosterActualizado!$A$2:$L$483,3,0)</f>
        <v>4473057</v>
      </c>
      <c r="B344" t="s">
        <v>2416</v>
      </c>
      <c r="C344" s="75">
        <v>921023</v>
      </c>
      <c r="D344" s="74">
        <v>9.2592592592592601E-2</v>
      </c>
      <c r="E344" s="75">
        <v>25</v>
      </c>
      <c r="F344" s="75">
        <v>270</v>
      </c>
    </row>
    <row r="345" spans="1:6" x14ac:dyDescent="0.25">
      <c r="A345">
        <f>VLOOKUP(Table124[[#This Row],[acdTeco]],RosterActualizado!$A$2:$L$483,3,0)</f>
        <v>2716153</v>
      </c>
      <c r="B345" t="s">
        <v>2490</v>
      </c>
      <c r="C345" s="75">
        <v>614748</v>
      </c>
      <c r="D345" s="74">
        <v>7.4074074074074098E-2</v>
      </c>
      <c r="E345" s="75">
        <v>20</v>
      </c>
      <c r="F345" s="75">
        <v>270</v>
      </c>
    </row>
    <row r="346" spans="1:6" x14ac:dyDescent="0.25">
      <c r="A346">
        <f>VLOOKUP(Table124[[#This Row],[acdTeco]],RosterActualizado!$A$2:$L$483,3,0)</f>
        <v>3464950</v>
      </c>
      <c r="B346" t="s">
        <v>2332</v>
      </c>
      <c r="C346" s="75">
        <v>907329</v>
      </c>
      <c r="D346" s="74">
        <v>3.3333333333333298E-2</v>
      </c>
      <c r="E346" s="75">
        <v>9</v>
      </c>
      <c r="F346" s="75">
        <v>270</v>
      </c>
    </row>
    <row r="347" spans="1:6" x14ac:dyDescent="0.25">
      <c r="A347">
        <f>VLOOKUP(Table124[[#This Row],[acdTeco]],RosterActualizado!$A$2:$L$483,3,0)</f>
        <v>1879990</v>
      </c>
      <c r="B347" t="s">
        <v>2529</v>
      </c>
      <c r="C347" s="75">
        <v>620931</v>
      </c>
      <c r="D347" s="74">
        <v>7.4626865671641798E-2</v>
      </c>
      <c r="E347" s="75">
        <v>20</v>
      </c>
      <c r="F347" s="75">
        <v>268</v>
      </c>
    </row>
    <row r="348" spans="1:6" x14ac:dyDescent="0.25">
      <c r="A348">
        <f>VLOOKUP(Table124[[#This Row],[acdTeco]],RosterActualizado!$A$2:$L$483,3,0)</f>
        <v>491085</v>
      </c>
      <c r="B348" t="s">
        <v>2436</v>
      </c>
      <c r="C348" s="75">
        <v>613707</v>
      </c>
      <c r="D348" s="74">
        <v>2.6119402985074602E-2</v>
      </c>
      <c r="E348" s="75">
        <v>7</v>
      </c>
      <c r="F348" s="75">
        <v>268</v>
      </c>
    </row>
    <row r="349" spans="1:6" x14ac:dyDescent="0.25">
      <c r="A349">
        <f>VLOOKUP(Table124[[#This Row],[acdTeco]],RosterActualizado!$A$2:$L$483,3,0)</f>
        <v>2426278</v>
      </c>
      <c r="B349" t="s">
        <v>2471</v>
      </c>
      <c r="C349" s="75">
        <v>615578</v>
      </c>
      <c r="D349" s="74">
        <v>3.8167938931297697E-2</v>
      </c>
      <c r="E349" s="75">
        <v>10</v>
      </c>
      <c r="F349" s="75">
        <v>262</v>
      </c>
    </row>
    <row r="350" spans="1:6" x14ac:dyDescent="0.25">
      <c r="A350">
        <f>VLOOKUP(Table124[[#This Row],[acdTeco]],RosterActualizado!$A$2:$L$483,3,0)</f>
        <v>3851497</v>
      </c>
      <c r="B350" t="s">
        <v>2510</v>
      </c>
      <c r="C350" s="75">
        <v>905979</v>
      </c>
      <c r="D350" s="74">
        <v>6.5637065637065603E-2</v>
      </c>
      <c r="E350" s="75">
        <v>17</v>
      </c>
      <c r="F350" s="75">
        <v>259</v>
      </c>
    </row>
    <row r="351" spans="1:6" x14ac:dyDescent="0.25">
      <c r="A351">
        <f>VLOOKUP(Table124[[#This Row],[acdTeco]],RosterActualizado!$A$2:$L$483,3,0)</f>
        <v>1567508</v>
      </c>
      <c r="B351" t="s">
        <v>2366</v>
      </c>
      <c r="C351" s="75">
        <v>577804</v>
      </c>
      <c r="D351" s="74">
        <v>7.7519379844961196E-3</v>
      </c>
      <c r="E351" s="75">
        <v>2</v>
      </c>
      <c r="F351" s="75">
        <v>258</v>
      </c>
    </row>
    <row r="352" spans="1:6" x14ac:dyDescent="0.25">
      <c r="A352">
        <f>VLOOKUP(Table124[[#This Row],[acdTeco]],RosterActualizado!$A$2:$L$483,3,0)</f>
        <v>969915</v>
      </c>
      <c r="B352" t="s">
        <v>2333</v>
      </c>
      <c r="C352" s="75">
        <v>567550</v>
      </c>
      <c r="D352" s="74">
        <v>2.7237354085603099E-2</v>
      </c>
      <c r="E352" s="75">
        <v>7</v>
      </c>
      <c r="F352" s="75">
        <v>257</v>
      </c>
    </row>
    <row r="353" spans="1:6" x14ac:dyDescent="0.25">
      <c r="A353">
        <f>VLOOKUP(Table124[[#This Row],[acdTeco]],RosterActualizado!$A$2:$L$483,3,0)</f>
        <v>433262</v>
      </c>
      <c r="B353" t="s">
        <v>2479</v>
      </c>
      <c r="C353" s="75">
        <v>613906</v>
      </c>
      <c r="D353" s="74">
        <v>4.33070866141732E-2</v>
      </c>
      <c r="E353" s="75">
        <v>11</v>
      </c>
      <c r="F353" s="75">
        <v>254</v>
      </c>
    </row>
    <row r="354" spans="1:6" x14ac:dyDescent="0.25">
      <c r="A354">
        <f>VLOOKUP(Table124[[#This Row],[acdTeco]],RosterActualizado!$A$2:$L$483,3,0)</f>
        <v>2248471</v>
      </c>
      <c r="B354" t="s">
        <v>2405</v>
      </c>
      <c r="C354" s="75">
        <v>586772</v>
      </c>
      <c r="D354" s="74">
        <v>0.107142857142857</v>
      </c>
      <c r="E354" s="75">
        <v>27</v>
      </c>
      <c r="F354" s="75">
        <v>252</v>
      </c>
    </row>
    <row r="355" spans="1:6" x14ac:dyDescent="0.25">
      <c r="A355">
        <f>VLOOKUP(Table124[[#This Row],[acdTeco]],RosterActualizado!$A$2:$L$483,3,0)</f>
        <v>2051588</v>
      </c>
      <c r="B355" t="s">
        <v>2542</v>
      </c>
      <c r="C355" s="75">
        <v>614706</v>
      </c>
      <c r="D355" s="74">
        <v>4.4715447154471497E-2</v>
      </c>
      <c r="E355" s="75">
        <v>11</v>
      </c>
      <c r="F355" s="75">
        <v>246</v>
      </c>
    </row>
    <row r="356" spans="1:6" x14ac:dyDescent="0.25">
      <c r="A356">
        <f>VLOOKUP(Table124[[#This Row],[acdTeco]],RosterActualizado!$A$2:$L$483,3,0)</f>
        <v>1916242</v>
      </c>
      <c r="B356" t="s">
        <v>2270</v>
      </c>
      <c r="C356" s="75">
        <v>582603</v>
      </c>
      <c r="D356" s="74">
        <v>0.114754098360656</v>
      </c>
      <c r="E356" s="75">
        <v>28</v>
      </c>
      <c r="F356" s="75">
        <v>244</v>
      </c>
    </row>
    <row r="357" spans="1:6" x14ac:dyDescent="0.25">
      <c r="A357">
        <f>VLOOKUP(Table124[[#This Row],[acdTeco]],RosterActualizado!$A$2:$L$483,3,0)</f>
        <v>606171</v>
      </c>
      <c r="B357" t="s">
        <v>2506</v>
      </c>
      <c r="C357" s="75">
        <v>615076</v>
      </c>
      <c r="D357" s="74">
        <v>3.7499999999999999E-2</v>
      </c>
      <c r="E357" s="75">
        <v>9</v>
      </c>
      <c r="F357" s="75">
        <v>240</v>
      </c>
    </row>
    <row r="358" spans="1:6" x14ac:dyDescent="0.25">
      <c r="A358">
        <f>VLOOKUP(Table124[[#This Row],[acdTeco]],RosterActualizado!$A$2:$L$483,3,0)</f>
        <v>2828842</v>
      </c>
      <c r="B358" t="s">
        <v>2444</v>
      </c>
      <c r="C358" s="75">
        <v>617146</v>
      </c>
      <c r="D358" s="74">
        <v>5.0632911392405097E-2</v>
      </c>
      <c r="E358" s="75">
        <v>12</v>
      </c>
      <c r="F358" s="75">
        <v>237</v>
      </c>
    </row>
    <row r="359" spans="1:6" x14ac:dyDescent="0.25">
      <c r="A359">
        <f>VLOOKUP(Table124[[#This Row],[acdTeco]],RosterActualizado!$A$2:$L$483,3,0)</f>
        <v>518958</v>
      </c>
      <c r="B359" t="s">
        <v>2429</v>
      </c>
      <c r="C359" s="75">
        <v>615439</v>
      </c>
      <c r="D359" s="74">
        <v>0.15450643776824</v>
      </c>
      <c r="E359" s="75">
        <v>36</v>
      </c>
      <c r="F359" s="75">
        <v>233</v>
      </c>
    </row>
    <row r="360" spans="1:6" x14ac:dyDescent="0.25">
      <c r="A360">
        <f>VLOOKUP(Table124[[#This Row],[acdTeco]],RosterActualizado!$A$2:$L$483,3,0)</f>
        <v>1284148</v>
      </c>
      <c r="B360" t="s">
        <v>2505</v>
      </c>
      <c r="C360" s="75">
        <v>612579</v>
      </c>
      <c r="D360" s="74">
        <v>0.107758620689655</v>
      </c>
      <c r="E360" s="75">
        <v>25</v>
      </c>
      <c r="F360" s="75">
        <v>232</v>
      </c>
    </row>
    <row r="361" spans="1:6" x14ac:dyDescent="0.25">
      <c r="A361">
        <f>VLOOKUP(Table124[[#This Row],[acdTeco]],RosterActualizado!$A$2:$L$483,3,0)</f>
        <v>3903494</v>
      </c>
      <c r="B361" t="s">
        <v>2307</v>
      </c>
      <c r="C361" s="75">
        <v>907325</v>
      </c>
      <c r="D361" s="74">
        <v>7.1428571428571397E-2</v>
      </c>
      <c r="E361" s="75">
        <v>16</v>
      </c>
      <c r="F361" s="75">
        <v>224</v>
      </c>
    </row>
    <row r="362" spans="1:6" x14ac:dyDescent="0.25">
      <c r="A362">
        <f>VLOOKUP(Table124[[#This Row],[acdTeco]],RosterActualizado!$A$2:$L$483,3,0)</f>
        <v>1631467</v>
      </c>
      <c r="B362" t="s">
        <v>2449</v>
      </c>
      <c r="C362" s="75">
        <v>900781</v>
      </c>
      <c r="D362" s="74">
        <v>7.2398190045248903E-2</v>
      </c>
      <c r="E362" s="75">
        <v>16</v>
      </c>
      <c r="F362" s="75">
        <v>221</v>
      </c>
    </row>
    <row r="363" spans="1:6" x14ac:dyDescent="0.25">
      <c r="A363">
        <f>VLOOKUP(Table124[[#This Row],[acdTeco]],RosterActualizado!$A$2:$L$483,3,0)</f>
        <v>1358563</v>
      </c>
      <c r="B363" t="s">
        <v>2544</v>
      </c>
      <c r="C363" s="75">
        <v>613762</v>
      </c>
      <c r="D363" s="74">
        <v>3.6363636363636397E-2</v>
      </c>
      <c r="E363" s="75">
        <v>8</v>
      </c>
      <c r="F363" s="75">
        <v>220</v>
      </c>
    </row>
    <row r="364" spans="1:6" x14ac:dyDescent="0.25">
      <c r="A364">
        <f>VLOOKUP(Table124[[#This Row],[acdTeco]],RosterActualizado!$A$2:$L$483,3,0)</f>
        <v>500794</v>
      </c>
      <c r="B364" t="s">
        <v>2327</v>
      </c>
      <c r="C364" s="75">
        <v>614413</v>
      </c>
      <c r="D364" s="74">
        <v>5.9090909090909097E-2</v>
      </c>
      <c r="E364" s="75">
        <v>13</v>
      </c>
      <c r="F364" s="75">
        <v>220</v>
      </c>
    </row>
    <row r="365" spans="1:6" x14ac:dyDescent="0.25">
      <c r="A365">
        <f>VLOOKUP(Table124[[#This Row],[acdTeco]],RosterActualizado!$A$2:$L$483,3,0)</f>
        <v>2395764</v>
      </c>
      <c r="B365" t="s">
        <v>2494</v>
      </c>
      <c r="C365" s="75">
        <v>626891</v>
      </c>
      <c r="D365" s="74">
        <v>4.2253521126760597E-2</v>
      </c>
      <c r="E365" s="75">
        <v>9</v>
      </c>
      <c r="F365" s="75">
        <v>213</v>
      </c>
    </row>
    <row r="366" spans="1:6" x14ac:dyDescent="0.25">
      <c r="A366">
        <f>VLOOKUP(Table124[[#This Row],[acdTeco]],RosterActualizado!$A$2:$L$483,3,0)</f>
        <v>578019</v>
      </c>
      <c r="B366" t="s">
        <v>2396</v>
      </c>
      <c r="C366" s="75">
        <v>614027</v>
      </c>
      <c r="D366" s="74">
        <v>8.2524271844660199E-2</v>
      </c>
      <c r="E366" s="75">
        <v>17</v>
      </c>
      <c r="F366" s="75">
        <v>206</v>
      </c>
    </row>
    <row r="367" spans="1:6" x14ac:dyDescent="0.25">
      <c r="A367">
        <f>VLOOKUP(Table124[[#This Row],[acdTeco]],RosterActualizado!$A$2:$L$483,3,0)</f>
        <v>2389463</v>
      </c>
      <c r="B367" t="s">
        <v>2459</v>
      </c>
      <c r="C367" s="75">
        <v>615097</v>
      </c>
      <c r="D367" s="74">
        <v>2.95566502463054E-2</v>
      </c>
      <c r="E367" s="75">
        <v>6</v>
      </c>
      <c r="F367" s="75">
        <v>203</v>
      </c>
    </row>
    <row r="368" spans="1:6" x14ac:dyDescent="0.25">
      <c r="A368">
        <f>VLOOKUP(Table124[[#This Row],[acdTeco]],RosterActualizado!$A$2:$L$483,3,0)</f>
        <v>3903554</v>
      </c>
      <c r="B368" t="s">
        <v>2443</v>
      </c>
      <c r="C368" s="75">
        <v>907252</v>
      </c>
      <c r="D368" s="74">
        <v>7.1794871794871803E-2</v>
      </c>
      <c r="E368" s="75">
        <v>14</v>
      </c>
      <c r="F368" s="75">
        <v>195</v>
      </c>
    </row>
    <row r="369" spans="1:6" x14ac:dyDescent="0.25">
      <c r="A369">
        <f>VLOOKUP(Table124[[#This Row],[acdTeco]],RosterActualizado!$A$2:$L$483,3,0)</f>
        <v>1079086</v>
      </c>
      <c r="B369" t="s">
        <v>2462</v>
      </c>
      <c r="C369" s="75">
        <v>612523</v>
      </c>
      <c r="D369" s="74">
        <v>3.8888888888888903E-2</v>
      </c>
      <c r="E369" s="75">
        <v>7</v>
      </c>
      <c r="F369" s="75">
        <v>180</v>
      </c>
    </row>
    <row r="370" spans="1:6" x14ac:dyDescent="0.25">
      <c r="A370">
        <f>VLOOKUP(Table124[[#This Row],[acdTeco]],RosterActualizado!$A$2:$L$483,3,0)</f>
        <v>3118404</v>
      </c>
      <c r="B370" t="s">
        <v>2441</v>
      </c>
      <c r="C370" s="75">
        <v>619327</v>
      </c>
      <c r="D370" s="74">
        <v>7.8212290502793297E-2</v>
      </c>
      <c r="E370" s="75">
        <v>14</v>
      </c>
      <c r="F370" s="75">
        <v>179</v>
      </c>
    </row>
    <row r="371" spans="1:6" x14ac:dyDescent="0.25">
      <c r="A371">
        <f>VLOOKUP(Table124[[#This Row],[acdTeco]],RosterActualizado!$A$2:$L$483,3,0)</f>
        <v>550981</v>
      </c>
      <c r="B371" t="s">
        <v>2558</v>
      </c>
      <c r="C371" s="75">
        <v>537529</v>
      </c>
      <c r="D371" s="74">
        <v>8.4745762711864403E-2</v>
      </c>
      <c r="E371" s="75">
        <v>15</v>
      </c>
      <c r="F371" s="75">
        <v>177</v>
      </c>
    </row>
    <row r="372" spans="1:6" x14ac:dyDescent="0.25">
      <c r="A372">
        <f>VLOOKUP(Table124[[#This Row],[acdTeco]],RosterActualizado!$A$2:$L$483,3,0)</f>
        <v>741495</v>
      </c>
      <c r="B372" t="s">
        <v>2572</v>
      </c>
      <c r="C372" s="75">
        <v>613653</v>
      </c>
      <c r="D372" s="74">
        <v>8.5714285714285701E-2</v>
      </c>
      <c r="E372" s="75">
        <v>15</v>
      </c>
      <c r="F372" s="75">
        <v>175</v>
      </c>
    </row>
    <row r="373" spans="1:6" x14ac:dyDescent="0.25">
      <c r="A373">
        <f>VLOOKUP(Table124[[#This Row],[acdTeco]],RosterActualizado!$A$2:$L$483,3,0)</f>
        <v>469387</v>
      </c>
      <c r="B373" t="s">
        <v>2495</v>
      </c>
      <c r="C373" s="75">
        <v>614090</v>
      </c>
      <c r="D373" s="74">
        <v>0.16666666666666699</v>
      </c>
      <c r="E373" s="75">
        <v>29</v>
      </c>
      <c r="F373" s="75">
        <v>174</v>
      </c>
    </row>
    <row r="374" spans="1:6" x14ac:dyDescent="0.25">
      <c r="A374">
        <f>VLOOKUP(Table124[[#This Row],[acdTeco]],RosterActualizado!$A$2:$L$483,3,0)</f>
        <v>3851503</v>
      </c>
      <c r="B374" t="s">
        <v>2533</v>
      </c>
      <c r="C374" s="75">
        <v>905978</v>
      </c>
      <c r="D374" s="74">
        <v>6.3583815028901702E-2</v>
      </c>
      <c r="E374" s="75">
        <v>11</v>
      </c>
      <c r="F374" s="75">
        <v>173</v>
      </c>
    </row>
    <row r="375" spans="1:6" x14ac:dyDescent="0.25">
      <c r="A375">
        <f>VLOOKUP(Table124[[#This Row],[acdTeco]],RosterActualizado!$A$2:$L$483,3,0)</f>
        <v>3523465</v>
      </c>
      <c r="B375" t="s">
        <v>2559</v>
      </c>
      <c r="C375" s="75">
        <v>626871</v>
      </c>
      <c r="D375" s="74">
        <v>5.8139534883720903E-3</v>
      </c>
      <c r="E375" s="75">
        <v>1</v>
      </c>
      <c r="F375" s="75">
        <v>172</v>
      </c>
    </row>
    <row r="376" spans="1:6" x14ac:dyDescent="0.25">
      <c r="A376">
        <f>VLOOKUP(Table124[[#This Row],[acdTeco]],RosterActualizado!$A$2:$L$483,3,0)</f>
        <v>1215460</v>
      </c>
      <c r="B376" t="s">
        <v>2422</v>
      </c>
      <c r="C376" s="75">
        <v>616022</v>
      </c>
      <c r="D376" s="74">
        <v>6.3953488372092998E-2</v>
      </c>
      <c r="E376" s="75">
        <v>11</v>
      </c>
      <c r="F376" s="75">
        <v>172</v>
      </c>
    </row>
    <row r="377" spans="1:6" x14ac:dyDescent="0.25">
      <c r="A377">
        <f>VLOOKUP(Table124[[#This Row],[acdTeco]],RosterActualizado!$A$2:$L$483,3,0)</f>
        <v>2811354</v>
      </c>
      <c r="B377" t="s">
        <v>2417</v>
      </c>
      <c r="C377" s="75">
        <v>616801</v>
      </c>
      <c r="D377" s="74">
        <v>7.0175438596491196E-2</v>
      </c>
      <c r="E377" s="75">
        <v>12</v>
      </c>
      <c r="F377" s="75">
        <v>171</v>
      </c>
    </row>
    <row r="378" spans="1:6" x14ac:dyDescent="0.25">
      <c r="A378">
        <f>VLOOKUP(Table124[[#This Row],[acdTeco]],RosterActualizado!$A$2:$L$483,3,0)</f>
        <v>896123</v>
      </c>
      <c r="B378" t="s">
        <v>2538</v>
      </c>
      <c r="C378" s="75">
        <v>615711</v>
      </c>
      <c r="D378" s="74">
        <v>8.2840236686390498E-2</v>
      </c>
      <c r="E378" s="75">
        <v>14</v>
      </c>
      <c r="F378" s="75">
        <v>169</v>
      </c>
    </row>
    <row r="379" spans="1:6" x14ac:dyDescent="0.25">
      <c r="A379">
        <f>VLOOKUP(Table124[[#This Row],[acdTeco]],RosterActualizado!$A$2:$L$483,3,0)</f>
        <v>2803855</v>
      </c>
      <c r="B379" t="s">
        <v>2313</v>
      </c>
      <c r="C379" s="75">
        <v>615669</v>
      </c>
      <c r="D379" s="74">
        <v>2.4242424242424201E-2</v>
      </c>
      <c r="E379" s="75">
        <v>4</v>
      </c>
      <c r="F379" s="75">
        <v>165</v>
      </c>
    </row>
    <row r="380" spans="1:6" x14ac:dyDescent="0.25">
      <c r="A380">
        <f>VLOOKUP(Table124[[#This Row],[acdTeco]],RosterActualizado!$A$2:$L$483,3,0)</f>
        <v>2181624</v>
      </c>
      <c r="B380" t="s">
        <v>2536</v>
      </c>
      <c r="C380" s="75">
        <v>589499</v>
      </c>
      <c r="D380" s="74">
        <v>5.1948051948052E-2</v>
      </c>
      <c r="E380" s="75">
        <v>8</v>
      </c>
      <c r="F380" s="75">
        <v>154</v>
      </c>
    </row>
    <row r="381" spans="1:6" x14ac:dyDescent="0.25">
      <c r="A381">
        <f>VLOOKUP(Table124[[#This Row],[acdTeco]],RosterActualizado!$A$2:$L$483,3,0)</f>
        <v>2832290</v>
      </c>
      <c r="B381" t="s">
        <v>2527</v>
      </c>
      <c r="C381" s="75">
        <v>615764</v>
      </c>
      <c r="D381" s="74">
        <v>4.72972972972973E-2</v>
      </c>
      <c r="E381" s="75">
        <v>7</v>
      </c>
      <c r="F381" s="75">
        <v>148</v>
      </c>
    </row>
    <row r="382" spans="1:6" x14ac:dyDescent="0.25">
      <c r="A382">
        <f>VLOOKUP(Table124[[#This Row],[acdTeco]],RosterActualizado!$A$2:$L$483,3,0)</f>
        <v>2200831</v>
      </c>
      <c r="B382" t="s">
        <v>2472</v>
      </c>
      <c r="C382" s="75">
        <v>614892</v>
      </c>
      <c r="D382" s="74">
        <v>2.0547945205479499E-2</v>
      </c>
      <c r="E382" s="75">
        <v>3</v>
      </c>
      <c r="F382" s="75">
        <v>146</v>
      </c>
    </row>
    <row r="383" spans="1:6" x14ac:dyDescent="0.25">
      <c r="A383">
        <f>VLOOKUP(Table124[[#This Row],[acdTeco]],RosterActualizado!$A$2:$L$483,3,0)</f>
        <v>2738560</v>
      </c>
      <c r="B383" t="s">
        <v>2584</v>
      </c>
      <c r="C383" s="75">
        <v>620947</v>
      </c>
      <c r="D383" s="74">
        <v>4.13793103448276E-2</v>
      </c>
      <c r="E383" s="75">
        <v>6</v>
      </c>
      <c r="F383" s="75">
        <v>145</v>
      </c>
    </row>
    <row r="384" spans="1:6" x14ac:dyDescent="0.25">
      <c r="A384">
        <f>VLOOKUP(Table124[[#This Row],[acdTeco]],RosterActualizado!$A$2:$L$483,3,0)</f>
        <v>2398456</v>
      </c>
      <c r="B384" t="s">
        <v>2384</v>
      </c>
      <c r="C384" s="75">
        <v>907272</v>
      </c>
      <c r="D384" s="74">
        <v>4.9645390070922002E-2</v>
      </c>
      <c r="E384" s="75">
        <v>7</v>
      </c>
      <c r="F384" s="75">
        <v>141</v>
      </c>
    </row>
    <row r="385" spans="1:6" x14ac:dyDescent="0.25">
      <c r="A385">
        <f>VLOOKUP(Table124[[#This Row],[acdTeco]],RosterActualizado!$A$2:$L$483,3,0)</f>
        <v>2802548</v>
      </c>
      <c r="B385" t="s">
        <v>2535</v>
      </c>
      <c r="C385" s="75">
        <v>616749</v>
      </c>
      <c r="D385" s="74">
        <v>7.8571428571428598E-2</v>
      </c>
      <c r="E385" s="75">
        <v>11</v>
      </c>
      <c r="F385" s="75">
        <v>140</v>
      </c>
    </row>
    <row r="386" spans="1:6" x14ac:dyDescent="0.25">
      <c r="A386">
        <f>VLOOKUP(Table124[[#This Row],[acdTeco]],RosterActualizado!$A$2:$L$483,3,0)</f>
        <v>3852957</v>
      </c>
      <c r="B386" t="s">
        <v>2557</v>
      </c>
      <c r="C386" s="75">
        <v>905955</v>
      </c>
      <c r="D386" s="74">
        <v>1.5384615384615399E-2</v>
      </c>
      <c r="E386" s="75">
        <v>2</v>
      </c>
      <c r="F386" s="75">
        <v>130</v>
      </c>
    </row>
    <row r="387" spans="1:6" x14ac:dyDescent="0.25">
      <c r="A387">
        <f>VLOOKUP(Table124[[#This Row],[acdTeco]],RosterActualizado!$A$2:$L$483,3,0)</f>
        <v>3625139</v>
      </c>
      <c r="B387" t="s">
        <v>2383</v>
      </c>
      <c r="C387" s="75">
        <v>902395</v>
      </c>
      <c r="D387" s="74">
        <v>0.107142857142857</v>
      </c>
      <c r="E387" s="75">
        <v>12</v>
      </c>
      <c r="F387" s="75">
        <v>112</v>
      </c>
    </row>
    <row r="388" spans="1:6" x14ac:dyDescent="0.25">
      <c r="A388">
        <f>VLOOKUP(Table124[[#This Row],[acdTeco]],RosterActualizado!$A$2:$L$483,3,0)</f>
        <v>3903632</v>
      </c>
      <c r="B388" t="s">
        <v>2486</v>
      </c>
      <c r="C388" s="75">
        <v>907315</v>
      </c>
      <c r="D388" s="74">
        <v>7.3684210526315796E-2</v>
      </c>
      <c r="E388" s="75">
        <v>7</v>
      </c>
      <c r="F388" s="75">
        <v>95</v>
      </c>
    </row>
    <row r="389" spans="1:6" x14ac:dyDescent="0.25">
      <c r="A389">
        <f>VLOOKUP(Table124[[#This Row],[acdTeco]],RosterActualizado!$A$2:$L$483,3,0)</f>
        <v>1453666</v>
      </c>
      <c r="B389" t="s">
        <v>2555</v>
      </c>
      <c r="C389" s="75">
        <v>615253</v>
      </c>
      <c r="D389" s="74">
        <v>0.1</v>
      </c>
      <c r="E389" s="75">
        <v>8</v>
      </c>
      <c r="F389" s="75">
        <v>80</v>
      </c>
    </row>
    <row r="390" spans="1:6" x14ac:dyDescent="0.25">
      <c r="A390">
        <f>VLOOKUP(Table124[[#This Row],[acdTeco]],RosterActualizado!$A$2:$L$483,3,0)</f>
        <v>2803852</v>
      </c>
      <c r="B390" t="s">
        <v>2560</v>
      </c>
      <c r="C390" s="75">
        <v>620833</v>
      </c>
      <c r="D390" s="74">
        <v>4.3478260869565202E-2</v>
      </c>
      <c r="E390" s="75">
        <v>3</v>
      </c>
      <c r="F390" s="75">
        <v>69</v>
      </c>
    </row>
    <row r="391" spans="1:6" x14ac:dyDescent="0.25">
      <c r="A391">
        <f>VLOOKUP(Table124[[#This Row],[acdTeco]],RosterActualizado!$A$2:$L$483,3,0)</f>
        <v>1390816</v>
      </c>
      <c r="B391" t="s">
        <v>2522</v>
      </c>
      <c r="C391" s="75">
        <v>614140</v>
      </c>
      <c r="D391" s="74">
        <v>1.6129032258064498E-2</v>
      </c>
      <c r="E391" s="75">
        <v>1</v>
      </c>
      <c r="F391" s="75">
        <v>62</v>
      </c>
    </row>
    <row r="392" spans="1:6" x14ac:dyDescent="0.25">
      <c r="A392">
        <f>VLOOKUP(Table124[[#This Row],[acdTeco]],RosterActualizado!$A$2:$L$483,3,0)</f>
        <v>592737</v>
      </c>
      <c r="B392" t="s">
        <v>2564</v>
      </c>
      <c r="C392" s="75">
        <v>613970</v>
      </c>
      <c r="D392" s="74">
        <v>0.10344827586206901</v>
      </c>
      <c r="E392" s="75">
        <v>6</v>
      </c>
      <c r="F392" s="75">
        <v>58</v>
      </c>
    </row>
    <row r="393" spans="1:6" x14ac:dyDescent="0.25">
      <c r="A393">
        <f>VLOOKUP(Table124[[#This Row],[acdTeco]],RosterActualizado!$A$2:$L$483,3,0)</f>
        <v>2734904</v>
      </c>
      <c r="B393" t="s">
        <v>2586</v>
      </c>
      <c r="C393" s="75">
        <v>620913</v>
      </c>
      <c r="D393" s="74">
        <v>5.8823529411764698E-2</v>
      </c>
      <c r="E393" s="75">
        <v>2</v>
      </c>
      <c r="F393" s="75">
        <v>34</v>
      </c>
    </row>
    <row r="394" spans="1:6" x14ac:dyDescent="0.25">
      <c r="A394">
        <f>VLOOKUP(Table124[[#This Row],[acdTeco]],RosterActualizado!$A$2:$L$483,3,0)</f>
        <v>2294730</v>
      </c>
      <c r="B394" t="s">
        <v>2624</v>
      </c>
      <c r="C394" s="75">
        <v>614563</v>
      </c>
      <c r="D394" s="74">
        <v>0.13636363636363599</v>
      </c>
      <c r="E394" s="75">
        <v>3</v>
      </c>
      <c r="F394" s="75">
        <v>22</v>
      </c>
    </row>
    <row r="395" spans="1:6" x14ac:dyDescent="0.25">
      <c r="A395">
        <f>VLOOKUP(Table124[[#This Row],[acdTeco]],RosterActualizado!$A$2:$L$483,3,0)</f>
        <v>1291062</v>
      </c>
      <c r="B395" t="s">
        <v>3067</v>
      </c>
      <c r="C395" s="75">
        <v>615716</v>
      </c>
      <c r="D395" s="74">
        <v>5.5555555555555601E-2</v>
      </c>
      <c r="E395" s="75">
        <v>1</v>
      </c>
      <c r="F395" s="75">
        <v>18</v>
      </c>
    </row>
  </sheetData>
  <conditionalFormatting sqref="I297">
    <cfRule type="duplicateValues" dxfId="226" priority="1"/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2"/>
  <sheetViews>
    <sheetView topLeftCell="D1" workbookViewId="0">
      <selection activeCell="E18" sqref="E18"/>
    </sheetView>
  </sheetViews>
  <sheetFormatPr baseColWidth="10" defaultRowHeight="15" x14ac:dyDescent="0.25"/>
  <sheetData>
    <row r="1" spans="1:19" x14ac:dyDescent="0.25">
      <c r="A1" t="s">
        <v>992</v>
      </c>
      <c r="B1" t="s">
        <v>993</v>
      </c>
      <c r="C1" t="s">
        <v>3336</v>
      </c>
      <c r="D1" t="s">
        <v>3068</v>
      </c>
      <c r="E1" t="s">
        <v>3337</v>
      </c>
      <c r="F1" t="s">
        <v>3338</v>
      </c>
      <c r="G1" t="s">
        <v>3339</v>
      </c>
      <c r="H1" t="s">
        <v>3340</v>
      </c>
      <c r="I1" t="s">
        <v>3341</v>
      </c>
      <c r="J1" t="s">
        <v>3342</v>
      </c>
      <c r="K1" t="s">
        <v>3343</v>
      </c>
      <c r="L1" t="s">
        <v>3344</v>
      </c>
      <c r="M1" t="s">
        <v>3345</v>
      </c>
      <c r="N1" t="s">
        <v>3346</v>
      </c>
      <c r="O1" t="s">
        <v>3347</v>
      </c>
      <c r="P1" t="s">
        <v>3348</v>
      </c>
      <c r="Q1" t="s">
        <v>3349</v>
      </c>
      <c r="R1" t="s">
        <v>3350</v>
      </c>
      <c r="S1" t="s">
        <v>3351</v>
      </c>
    </row>
    <row r="2" spans="1:19" x14ac:dyDescent="0.25">
      <c r="A2">
        <v>1004728</v>
      </c>
      <c r="B2" t="s">
        <v>1014</v>
      </c>
      <c r="C2" s="75">
        <v>614302</v>
      </c>
      <c r="D2" s="75">
        <v>304</v>
      </c>
      <c r="E2" s="75">
        <v>17</v>
      </c>
      <c r="F2" s="75">
        <v>32</v>
      </c>
      <c r="G2" s="75">
        <v>261</v>
      </c>
      <c r="H2" s="75">
        <v>0</v>
      </c>
      <c r="I2" s="74">
        <v>0.105263157894737</v>
      </c>
      <c r="J2" s="77">
        <v>1.8823529411764699</v>
      </c>
      <c r="K2" s="77">
        <v>5.2959501557632398E-2</v>
      </c>
      <c r="L2" s="77">
        <v>0.85855263157894701</v>
      </c>
      <c r="M2" s="74">
        <v>0</v>
      </c>
      <c r="N2" s="74">
        <v>0.105263157894737</v>
      </c>
      <c r="O2" s="74">
        <v>5.5921052631578899E-2</v>
      </c>
      <c r="P2" s="75">
        <v>17</v>
      </c>
      <c r="Q2" s="75">
        <v>10</v>
      </c>
      <c r="R2" s="93">
        <v>50.436388888888899</v>
      </c>
      <c r="S2" s="75">
        <v>0</v>
      </c>
    </row>
    <row r="3" spans="1:19" x14ac:dyDescent="0.25">
      <c r="A3">
        <v>1047316</v>
      </c>
      <c r="B3" t="s">
        <v>1017</v>
      </c>
      <c r="C3" s="75">
        <v>626164</v>
      </c>
      <c r="D3" s="75">
        <v>516</v>
      </c>
      <c r="E3" s="75">
        <v>27</v>
      </c>
      <c r="F3" s="75">
        <v>36</v>
      </c>
      <c r="G3" s="75">
        <v>398</v>
      </c>
      <c r="H3" s="75">
        <v>4</v>
      </c>
      <c r="I3" s="74">
        <v>6.9767441860465101E-2</v>
      </c>
      <c r="J3" s="77">
        <v>1.3333333333333299</v>
      </c>
      <c r="K3" s="77">
        <v>4.9723756906077297E-2</v>
      </c>
      <c r="L3" s="77">
        <v>0.77131782945736405</v>
      </c>
      <c r="M3" s="74">
        <v>7.7519379844961196E-3</v>
      </c>
      <c r="N3" s="74">
        <v>6.9767441860465101E-2</v>
      </c>
      <c r="O3" s="74">
        <v>0.118217054263566</v>
      </c>
      <c r="P3" s="75">
        <v>61</v>
      </c>
      <c r="Q3" s="75">
        <v>33</v>
      </c>
      <c r="R3" s="93">
        <v>83.276111111111106</v>
      </c>
      <c r="S3" s="75">
        <v>25</v>
      </c>
    </row>
    <row r="4" spans="1:19" x14ac:dyDescent="0.25">
      <c r="A4">
        <v>1079086</v>
      </c>
      <c r="B4" t="s">
        <v>1020</v>
      </c>
      <c r="C4" s="75">
        <v>612523</v>
      </c>
      <c r="D4" s="75">
        <v>282</v>
      </c>
      <c r="E4" s="75">
        <v>41</v>
      </c>
      <c r="F4" s="75">
        <v>30</v>
      </c>
      <c r="G4" s="75">
        <v>210</v>
      </c>
      <c r="H4" s="75">
        <v>1</v>
      </c>
      <c r="I4" s="74">
        <v>0.10638297872340401</v>
      </c>
      <c r="J4" s="77">
        <v>0.73170731707317105</v>
      </c>
      <c r="K4" s="77">
        <v>0.126934984520124</v>
      </c>
      <c r="L4" s="77">
        <v>0.74468085106382997</v>
      </c>
      <c r="M4" s="74">
        <v>3.54609929078014E-3</v>
      </c>
      <c r="N4" s="74">
        <v>0.10638297872340401</v>
      </c>
      <c r="O4" s="74">
        <v>3.54609929078014E-3</v>
      </c>
      <c r="P4" s="75">
        <v>1</v>
      </c>
      <c r="Q4" s="75">
        <v>0</v>
      </c>
      <c r="R4" s="93">
        <v>40.613611111111098</v>
      </c>
      <c r="S4" s="75">
        <v>3</v>
      </c>
    </row>
    <row r="5" spans="1:19" x14ac:dyDescent="0.25">
      <c r="A5">
        <v>1081012</v>
      </c>
      <c r="B5" t="s">
        <v>1023</v>
      </c>
      <c r="C5" s="75">
        <v>613966</v>
      </c>
      <c r="D5" s="75">
        <v>522</v>
      </c>
      <c r="E5" s="75">
        <v>95</v>
      </c>
      <c r="F5" s="75">
        <v>83</v>
      </c>
      <c r="G5" s="75">
        <v>202</v>
      </c>
      <c r="H5" s="75">
        <v>0</v>
      </c>
      <c r="I5" s="74">
        <v>0.159003831417625</v>
      </c>
      <c r="J5" s="77">
        <v>0.87368421052631595</v>
      </c>
      <c r="K5" s="77">
        <v>0.15397082658022701</v>
      </c>
      <c r="L5" s="77">
        <v>0.38697318007662801</v>
      </c>
      <c r="M5" s="74">
        <v>0</v>
      </c>
      <c r="N5" s="74">
        <v>0.159003831417625</v>
      </c>
      <c r="O5" s="74">
        <v>9.9616858237547901E-2</v>
      </c>
      <c r="P5" s="75">
        <v>52</v>
      </c>
      <c r="Q5" s="75">
        <v>21</v>
      </c>
      <c r="R5" s="93">
        <v>91.262222222222206</v>
      </c>
      <c r="S5" s="75">
        <v>14</v>
      </c>
    </row>
    <row r="6" spans="1:19" x14ac:dyDescent="0.25">
      <c r="A6">
        <v>1081016</v>
      </c>
      <c r="B6" t="s">
        <v>1026</v>
      </c>
      <c r="C6" s="75">
        <v>614180</v>
      </c>
      <c r="D6" s="75">
        <v>393</v>
      </c>
      <c r="E6" s="75">
        <v>102</v>
      </c>
      <c r="F6" s="75">
        <v>150</v>
      </c>
      <c r="G6" s="75">
        <v>307</v>
      </c>
      <c r="H6" s="75">
        <v>0</v>
      </c>
      <c r="I6" s="74">
        <v>0.38167938931297701</v>
      </c>
      <c r="J6" s="77">
        <v>1.47058823529412</v>
      </c>
      <c r="K6" s="77">
        <v>0.206060606060606</v>
      </c>
      <c r="L6" s="77">
        <v>0.78117048346055995</v>
      </c>
      <c r="M6" s="74">
        <v>0</v>
      </c>
      <c r="N6" s="74">
        <v>0.38167938931297701</v>
      </c>
      <c r="O6" s="74">
        <v>8.65139949109415E-2</v>
      </c>
      <c r="P6" s="75">
        <v>34</v>
      </c>
      <c r="Q6" s="75">
        <v>19</v>
      </c>
      <c r="R6" s="93">
        <v>57.327222222222197</v>
      </c>
      <c r="S6" s="75">
        <v>8</v>
      </c>
    </row>
    <row r="7" spans="1:19" x14ac:dyDescent="0.25">
      <c r="A7">
        <v>1094918</v>
      </c>
      <c r="B7" t="s">
        <v>1029</v>
      </c>
      <c r="C7" s="75">
        <v>614435</v>
      </c>
      <c r="D7" s="75">
        <v>453</v>
      </c>
      <c r="E7" s="75">
        <v>49</v>
      </c>
      <c r="F7" s="75">
        <v>70</v>
      </c>
      <c r="G7" s="75">
        <v>337</v>
      </c>
      <c r="H7" s="75">
        <v>0</v>
      </c>
      <c r="I7" s="74">
        <v>0.15452538631346599</v>
      </c>
      <c r="J7" s="77">
        <v>1.4285714285714299</v>
      </c>
      <c r="K7" s="77">
        <v>9.7609561752988003E-2</v>
      </c>
      <c r="L7" s="77">
        <v>0.74392935982340003</v>
      </c>
      <c r="M7" s="74">
        <v>0</v>
      </c>
      <c r="N7" s="74">
        <v>0.15452538631346599</v>
      </c>
      <c r="O7" s="74">
        <v>9.7130242825607102E-2</v>
      </c>
      <c r="P7" s="75">
        <v>44</v>
      </c>
      <c r="Q7" s="75">
        <v>8</v>
      </c>
      <c r="R7" s="93">
        <v>91.705833333333501</v>
      </c>
      <c r="S7" s="75">
        <v>8</v>
      </c>
    </row>
    <row r="8" spans="1:19" x14ac:dyDescent="0.25">
      <c r="A8">
        <v>1115939</v>
      </c>
      <c r="B8" t="s">
        <v>1032</v>
      </c>
      <c r="C8" s="75">
        <v>909508</v>
      </c>
      <c r="D8" s="75">
        <v>506</v>
      </c>
      <c r="E8" s="75">
        <v>27</v>
      </c>
      <c r="F8" s="75">
        <v>35</v>
      </c>
      <c r="G8" s="75">
        <v>312</v>
      </c>
      <c r="H8" s="75">
        <v>1</v>
      </c>
      <c r="I8" s="74">
        <v>6.9169960474308304E-2</v>
      </c>
      <c r="J8" s="77">
        <v>1.2962962962963001</v>
      </c>
      <c r="K8" s="77">
        <v>5.0656660412758001E-2</v>
      </c>
      <c r="L8" s="77">
        <v>0.61660079051383399</v>
      </c>
      <c r="M8" s="74">
        <v>1.9762845849802401E-3</v>
      </c>
      <c r="N8" s="74">
        <v>6.9169960474308304E-2</v>
      </c>
      <c r="O8" s="74">
        <v>7.3122529644268797E-2</v>
      </c>
      <c r="P8" s="75">
        <v>37</v>
      </c>
      <c r="Q8" s="75">
        <v>5</v>
      </c>
      <c r="R8" s="93">
        <v>87.051111111111197</v>
      </c>
      <c r="S8" s="75">
        <v>2</v>
      </c>
    </row>
    <row r="9" spans="1:19" x14ac:dyDescent="0.25">
      <c r="A9">
        <v>1116045</v>
      </c>
      <c r="B9" t="s">
        <v>1035</v>
      </c>
      <c r="C9" s="75">
        <v>615554</v>
      </c>
      <c r="D9" s="75">
        <v>564</v>
      </c>
      <c r="E9" s="75">
        <v>130</v>
      </c>
      <c r="F9" s="75">
        <v>166</v>
      </c>
      <c r="G9" s="75">
        <v>377</v>
      </c>
      <c r="H9" s="75">
        <v>5</v>
      </c>
      <c r="I9" s="74">
        <v>0.29432624113475198</v>
      </c>
      <c r="J9" s="77">
        <v>1.2769230769230799</v>
      </c>
      <c r="K9" s="77">
        <v>0.18731988472622499</v>
      </c>
      <c r="L9" s="77">
        <v>0.66843971631205701</v>
      </c>
      <c r="M9" s="74">
        <v>8.8652482269503605E-3</v>
      </c>
      <c r="N9" s="74">
        <v>0.29432624113475198</v>
      </c>
      <c r="O9" s="74">
        <v>7.9787234042553196E-2</v>
      </c>
      <c r="P9" s="75">
        <v>45</v>
      </c>
      <c r="Q9" s="75">
        <v>12</v>
      </c>
      <c r="R9" s="93">
        <v>90.597777777777793</v>
      </c>
      <c r="S9" s="75">
        <v>13</v>
      </c>
    </row>
    <row r="10" spans="1:19" x14ac:dyDescent="0.25">
      <c r="A10">
        <v>1117030</v>
      </c>
      <c r="B10" t="s">
        <v>1038</v>
      </c>
      <c r="C10" s="75">
        <v>618676</v>
      </c>
      <c r="D10" s="75">
        <v>338</v>
      </c>
      <c r="E10" s="75">
        <v>54</v>
      </c>
      <c r="F10" s="75">
        <v>24</v>
      </c>
      <c r="G10" s="75">
        <v>252</v>
      </c>
      <c r="H10" s="75">
        <v>6</v>
      </c>
      <c r="I10" s="74">
        <v>7.1005917159763302E-2</v>
      </c>
      <c r="J10" s="77">
        <v>0.44444444444444398</v>
      </c>
      <c r="K10" s="77">
        <v>0.13775510204081601</v>
      </c>
      <c r="L10" s="77">
        <v>0.74556213017751505</v>
      </c>
      <c r="M10" s="74">
        <v>1.7751479289940801E-2</v>
      </c>
      <c r="N10" s="74">
        <v>7.1005917159763302E-2</v>
      </c>
      <c r="O10" s="74">
        <v>2.9585798816568001E-2</v>
      </c>
      <c r="P10" s="75">
        <v>10</v>
      </c>
      <c r="Q10" s="75">
        <v>37</v>
      </c>
      <c r="R10" s="93">
        <v>56.255000000000003</v>
      </c>
      <c r="S10" s="75">
        <v>171</v>
      </c>
    </row>
    <row r="11" spans="1:19" x14ac:dyDescent="0.25">
      <c r="A11">
        <v>1117110</v>
      </c>
      <c r="B11" t="s">
        <v>1040</v>
      </c>
      <c r="C11" s="75">
        <v>615620</v>
      </c>
      <c r="D11" s="75">
        <v>484</v>
      </c>
      <c r="E11" s="75">
        <v>39</v>
      </c>
      <c r="F11" s="75">
        <v>29</v>
      </c>
      <c r="G11" s="75">
        <v>183</v>
      </c>
      <c r="H11" s="75">
        <v>1</v>
      </c>
      <c r="I11" s="74">
        <v>5.99173553719008E-2</v>
      </c>
      <c r="J11" s="77">
        <v>0.74358974358974395</v>
      </c>
      <c r="K11" s="77">
        <v>7.4569789674952203E-2</v>
      </c>
      <c r="L11" s="77">
        <v>0.37809917355371903</v>
      </c>
      <c r="M11" s="74">
        <v>2.0661157024793402E-3</v>
      </c>
      <c r="N11" s="74">
        <v>5.99173553719008E-2</v>
      </c>
      <c r="O11" s="74">
        <v>0.130165289256198</v>
      </c>
      <c r="P11" s="75">
        <v>63</v>
      </c>
      <c r="Q11" s="75">
        <v>14</v>
      </c>
      <c r="R11" s="93">
        <v>81.253611111111098</v>
      </c>
      <c r="S11" s="75">
        <v>3</v>
      </c>
    </row>
    <row r="12" spans="1:19" x14ac:dyDescent="0.25">
      <c r="A12">
        <v>1118334</v>
      </c>
      <c r="B12" t="s">
        <v>1042</v>
      </c>
      <c r="C12" s="75">
        <v>626174</v>
      </c>
      <c r="D12" s="75">
        <v>524</v>
      </c>
      <c r="E12" s="75">
        <v>74</v>
      </c>
      <c r="F12" s="75">
        <v>51</v>
      </c>
      <c r="G12" s="75">
        <v>392</v>
      </c>
      <c r="H12" s="75">
        <v>0</v>
      </c>
      <c r="I12" s="74">
        <v>9.7328244274809197E-2</v>
      </c>
      <c r="J12" s="77">
        <v>0.68918918918918903</v>
      </c>
      <c r="K12" s="77">
        <v>0.12374581939799301</v>
      </c>
      <c r="L12" s="77">
        <v>0.74809160305343503</v>
      </c>
      <c r="M12" s="74">
        <v>0</v>
      </c>
      <c r="N12" s="74">
        <v>9.7328244274809197E-2</v>
      </c>
      <c r="O12" s="74">
        <v>0.12977099236641201</v>
      </c>
      <c r="P12" s="75">
        <v>68</v>
      </c>
      <c r="Q12" s="75">
        <v>37</v>
      </c>
      <c r="R12" s="93">
        <v>86.631388888888907</v>
      </c>
      <c r="S12" s="75">
        <v>50</v>
      </c>
    </row>
    <row r="13" spans="1:19" x14ac:dyDescent="0.25">
      <c r="A13">
        <v>1168805</v>
      </c>
      <c r="B13" t="s">
        <v>1047</v>
      </c>
      <c r="C13" s="75">
        <v>587766</v>
      </c>
      <c r="D13" s="75">
        <v>703</v>
      </c>
      <c r="E13" s="75">
        <v>70</v>
      </c>
      <c r="F13" s="75">
        <v>76</v>
      </c>
      <c r="G13" s="75">
        <v>231</v>
      </c>
      <c r="H13" s="75">
        <v>0</v>
      </c>
      <c r="I13" s="74">
        <v>0.108108108108108</v>
      </c>
      <c r="J13" s="77">
        <v>1.0857142857142901</v>
      </c>
      <c r="K13" s="77">
        <v>9.0556274256144903E-2</v>
      </c>
      <c r="L13" s="77">
        <v>0.32859174964438098</v>
      </c>
      <c r="M13" s="74">
        <v>0</v>
      </c>
      <c r="N13" s="74">
        <v>0.108108108108108</v>
      </c>
      <c r="O13" s="74">
        <v>5.12091038406828E-2</v>
      </c>
      <c r="P13" s="75">
        <v>36</v>
      </c>
      <c r="Q13" s="75">
        <v>12</v>
      </c>
      <c r="R13" s="93">
        <v>114.783055555556</v>
      </c>
      <c r="S13" s="75">
        <v>7</v>
      </c>
    </row>
    <row r="14" spans="1:19" x14ac:dyDescent="0.25">
      <c r="A14">
        <v>1172385</v>
      </c>
      <c r="B14" t="s">
        <v>1050</v>
      </c>
      <c r="C14" s="75">
        <v>614147</v>
      </c>
      <c r="D14" s="75">
        <v>408</v>
      </c>
      <c r="E14" s="75">
        <v>69</v>
      </c>
      <c r="F14" s="75">
        <v>36</v>
      </c>
      <c r="G14" s="75">
        <v>285</v>
      </c>
      <c r="H14" s="75">
        <v>0</v>
      </c>
      <c r="I14" s="74">
        <v>8.8235294117647106E-2</v>
      </c>
      <c r="J14" s="77">
        <v>0.52173913043478304</v>
      </c>
      <c r="K14" s="77">
        <v>0.14465408805031399</v>
      </c>
      <c r="L14" s="77">
        <v>0.69852941176470595</v>
      </c>
      <c r="M14" s="74">
        <v>0</v>
      </c>
      <c r="N14" s="74">
        <v>8.8235294117647106E-2</v>
      </c>
      <c r="O14" s="74">
        <v>7.3529411764705899E-2</v>
      </c>
      <c r="P14" s="75">
        <v>30</v>
      </c>
      <c r="Q14" s="75">
        <v>6</v>
      </c>
      <c r="R14" s="93">
        <v>71.053333333333299</v>
      </c>
      <c r="S14" s="75">
        <v>18</v>
      </c>
    </row>
    <row r="15" spans="1:19" x14ac:dyDescent="0.25">
      <c r="A15">
        <v>1186407</v>
      </c>
      <c r="B15" t="s">
        <v>1053</v>
      </c>
      <c r="C15" s="75">
        <v>589719</v>
      </c>
      <c r="D15" s="75">
        <v>393</v>
      </c>
      <c r="E15" s="75">
        <v>41</v>
      </c>
      <c r="F15" s="75">
        <v>49</v>
      </c>
      <c r="G15" s="75">
        <v>294</v>
      </c>
      <c r="H15" s="75">
        <v>0</v>
      </c>
      <c r="I15" s="74">
        <v>0.124681933842239</v>
      </c>
      <c r="J15" s="77">
        <v>1.1951219512195099</v>
      </c>
      <c r="K15" s="77">
        <v>9.4470046082949302E-2</v>
      </c>
      <c r="L15" s="77">
        <v>0.74809160305343503</v>
      </c>
      <c r="M15" s="74">
        <v>0</v>
      </c>
      <c r="N15" s="74">
        <v>0.124681933842239</v>
      </c>
      <c r="O15" s="74">
        <v>8.1424936386768496E-2</v>
      </c>
      <c r="P15" s="75">
        <v>32</v>
      </c>
      <c r="Q15" s="75">
        <v>8</v>
      </c>
      <c r="R15" s="93">
        <v>58.940833333333302</v>
      </c>
      <c r="S15" s="75">
        <v>12</v>
      </c>
    </row>
    <row r="16" spans="1:19" x14ac:dyDescent="0.25">
      <c r="A16">
        <v>1192520</v>
      </c>
      <c r="B16" t="s">
        <v>1056</v>
      </c>
      <c r="C16" s="75">
        <v>613961</v>
      </c>
      <c r="D16" s="75">
        <v>464</v>
      </c>
      <c r="E16" s="75">
        <v>114</v>
      </c>
      <c r="F16" s="75">
        <v>77</v>
      </c>
      <c r="G16" s="75">
        <v>354</v>
      </c>
      <c r="H16" s="75">
        <v>9</v>
      </c>
      <c r="I16" s="74">
        <v>0.16594827586206901</v>
      </c>
      <c r="J16" s="77">
        <v>0.67543859649122795</v>
      </c>
      <c r="K16" s="77">
        <v>0.19723183391003499</v>
      </c>
      <c r="L16" s="77">
        <v>0.76293103448275901</v>
      </c>
      <c r="M16" s="74">
        <v>1.93965517241379E-2</v>
      </c>
      <c r="N16" s="74">
        <v>0.16594827586206901</v>
      </c>
      <c r="O16" s="74">
        <v>9.0517241379310304E-2</v>
      </c>
      <c r="P16" s="75">
        <v>42</v>
      </c>
      <c r="Q16" s="75">
        <v>15</v>
      </c>
      <c r="R16" s="93">
        <v>71.428888888888807</v>
      </c>
      <c r="S16" s="75">
        <v>2</v>
      </c>
    </row>
    <row r="17" spans="1:19" x14ac:dyDescent="0.25">
      <c r="A17">
        <v>1192542</v>
      </c>
      <c r="B17" t="s">
        <v>1058</v>
      </c>
      <c r="C17" s="75">
        <v>615456</v>
      </c>
      <c r="D17" s="75">
        <v>554</v>
      </c>
      <c r="E17" s="75">
        <v>105</v>
      </c>
      <c r="F17" s="75">
        <v>145</v>
      </c>
      <c r="G17" s="75">
        <v>452</v>
      </c>
      <c r="H17" s="75">
        <v>0</v>
      </c>
      <c r="I17" s="74">
        <v>0.26173285198556001</v>
      </c>
      <c r="J17" s="77">
        <v>1.38095238095238</v>
      </c>
      <c r="K17" s="77">
        <v>0.159332321699545</v>
      </c>
      <c r="L17" s="77">
        <v>0.81588447653429597</v>
      </c>
      <c r="M17" s="74">
        <v>0</v>
      </c>
      <c r="N17" s="74">
        <v>0.26173285198556001</v>
      </c>
      <c r="O17" s="74">
        <v>4.5126353790613701E-2</v>
      </c>
      <c r="P17" s="75">
        <v>25</v>
      </c>
      <c r="Q17" s="75">
        <v>4</v>
      </c>
      <c r="R17" s="93">
        <v>97.291388888888804</v>
      </c>
      <c r="S17" s="75">
        <v>12</v>
      </c>
    </row>
    <row r="18" spans="1:19" x14ac:dyDescent="0.25">
      <c r="A18">
        <v>1192601</v>
      </c>
      <c r="B18" t="s">
        <v>1063</v>
      </c>
      <c r="C18" s="75">
        <v>614579</v>
      </c>
      <c r="D18" s="75">
        <v>320</v>
      </c>
      <c r="E18" s="75">
        <v>22</v>
      </c>
      <c r="F18" s="75">
        <v>12</v>
      </c>
      <c r="G18" s="75">
        <v>166</v>
      </c>
      <c r="H18" s="75">
        <v>8</v>
      </c>
      <c r="I18" s="74">
        <v>3.7499999999999999E-2</v>
      </c>
      <c r="J18" s="77">
        <v>0.54545454545454497</v>
      </c>
      <c r="K18" s="77">
        <v>6.4327485380116997E-2</v>
      </c>
      <c r="L18" s="77">
        <v>0.51875000000000004</v>
      </c>
      <c r="M18" s="74">
        <v>2.5000000000000001E-2</v>
      </c>
      <c r="N18" s="74">
        <v>3.7499999999999999E-2</v>
      </c>
      <c r="O18" s="74">
        <v>0.11874999999999999</v>
      </c>
      <c r="P18" s="75">
        <v>38</v>
      </c>
      <c r="Q18" s="75">
        <v>4</v>
      </c>
      <c r="R18" s="93">
        <v>45.053055555555503</v>
      </c>
      <c r="S18" s="75">
        <v>10</v>
      </c>
    </row>
    <row r="19" spans="1:19" x14ac:dyDescent="0.25">
      <c r="A19">
        <v>1192610</v>
      </c>
      <c r="B19" t="s">
        <v>1066</v>
      </c>
      <c r="C19" s="75">
        <v>614325</v>
      </c>
      <c r="D19" s="75">
        <v>435</v>
      </c>
      <c r="E19" s="75">
        <v>96</v>
      </c>
      <c r="F19" s="75">
        <v>47</v>
      </c>
      <c r="G19" s="75">
        <v>270</v>
      </c>
      <c r="H19" s="75">
        <v>0</v>
      </c>
      <c r="I19" s="74">
        <v>0.108045977011494</v>
      </c>
      <c r="J19" s="77">
        <v>0.48958333333333298</v>
      </c>
      <c r="K19" s="77">
        <v>0.18079096045197701</v>
      </c>
      <c r="L19" s="77">
        <v>0.62068965517241403</v>
      </c>
      <c r="M19" s="74">
        <v>0</v>
      </c>
      <c r="N19" s="74">
        <v>0.108045977011494</v>
      </c>
      <c r="O19" s="74">
        <v>5.7471264367816098E-2</v>
      </c>
      <c r="P19" s="75">
        <v>25</v>
      </c>
      <c r="Q19" s="75">
        <v>2</v>
      </c>
      <c r="R19" s="93">
        <v>82.1308333333333</v>
      </c>
      <c r="S19" s="75">
        <v>14</v>
      </c>
    </row>
    <row r="20" spans="1:19" x14ac:dyDescent="0.25">
      <c r="A20">
        <v>1192611</v>
      </c>
      <c r="B20" t="s">
        <v>1068</v>
      </c>
      <c r="C20" s="75">
        <v>614463</v>
      </c>
      <c r="D20" s="75">
        <v>408</v>
      </c>
      <c r="E20" s="75">
        <v>38</v>
      </c>
      <c r="F20" s="75">
        <v>47</v>
      </c>
      <c r="G20" s="75">
        <v>287</v>
      </c>
      <c r="H20" s="75">
        <v>5</v>
      </c>
      <c r="I20" s="74">
        <v>0.115196078431373</v>
      </c>
      <c r="J20" s="77">
        <v>1.23684210526316</v>
      </c>
      <c r="K20" s="77">
        <v>8.5201793721973104E-2</v>
      </c>
      <c r="L20" s="77">
        <v>0.70343137254902</v>
      </c>
      <c r="M20" s="74">
        <v>1.22549019607843E-2</v>
      </c>
      <c r="N20" s="74">
        <v>0.115196078431373</v>
      </c>
      <c r="O20" s="74">
        <v>8.0882352941176502E-2</v>
      </c>
      <c r="P20" s="75">
        <v>33</v>
      </c>
      <c r="Q20" s="75">
        <v>6</v>
      </c>
      <c r="R20" s="93">
        <v>74.038055555555502</v>
      </c>
      <c r="S20" s="75">
        <v>37</v>
      </c>
    </row>
    <row r="21" spans="1:19" x14ac:dyDescent="0.25">
      <c r="A21">
        <v>1193410</v>
      </c>
      <c r="B21" t="s">
        <v>1070</v>
      </c>
      <c r="C21" s="75">
        <v>615580</v>
      </c>
      <c r="D21" s="75">
        <v>444</v>
      </c>
      <c r="E21" s="75">
        <v>85</v>
      </c>
      <c r="F21" s="75">
        <v>122</v>
      </c>
      <c r="G21" s="75">
        <v>193</v>
      </c>
      <c r="H21" s="75">
        <v>0</v>
      </c>
      <c r="I21" s="74">
        <v>0.27477477477477502</v>
      </c>
      <c r="J21" s="77">
        <v>1.4352941176470599</v>
      </c>
      <c r="K21" s="77">
        <v>0.160680529300567</v>
      </c>
      <c r="L21" s="77">
        <v>0.43468468468468502</v>
      </c>
      <c r="M21" s="74">
        <v>0</v>
      </c>
      <c r="N21" s="74">
        <v>0.27477477477477502</v>
      </c>
      <c r="O21" s="74">
        <v>0.108108108108108</v>
      </c>
      <c r="P21" s="75">
        <v>48</v>
      </c>
      <c r="Q21" s="75">
        <v>7</v>
      </c>
      <c r="R21" s="93">
        <v>64.047777777777796</v>
      </c>
      <c r="S21" s="75">
        <v>2</v>
      </c>
    </row>
    <row r="22" spans="1:19" x14ac:dyDescent="0.25">
      <c r="A22">
        <v>1193702</v>
      </c>
      <c r="B22" t="s">
        <v>3352</v>
      </c>
      <c r="C22" s="75">
        <v>619800</v>
      </c>
      <c r="D22" s="75">
        <v>236</v>
      </c>
      <c r="E22" s="75">
        <v>70</v>
      </c>
      <c r="F22" s="75">
        <v>75</v>
      </c>
      <c r="G22" s="75">
        <v>157</v>
      </c>
      <c r="H22" s="75">
        <v>0</v>
      </c>
      <c r="I22" s="74">
        <v>0.31779661016949201</v>
      </c>
      <c r="J22" s="77">
        <v>1.0714285714285701</v>
      </c>
      <c r="K22" s="77">
        <v>0.22875816993464099</v>
      </c>
      <c r="L22" s="77">
        <v>0.66525423728813604</v>
      </c>
      <c r="M22" s="74">
        <v>0</v>
      </c>
      <c r="N22" s="74">
        <v>0.31779661016949201</v>
      </c>
      <c r="O22" s="74">
        <v>6.3559322033898302E-2</v>
      </c>
      <c r="P22" s="75">
        <v>15</v>
      </c>
      <c r="Q22" s="75">
        <v>5</v>
      </c>
      <c r="R22" s="93">
        <v>37.8466666666667</v>
      </c>
      <c r="S22" s="75">
        <v>7</v>
      </c>
    </row>
    <row r="23" spans="1:19" x14ac:dyDescent="0.25">
      <c r="A23">
        <v>1197668</v>
      </c>
      <c r="B23" t="s">
        <v>1073</v>
      </c>
      <c r="C23" s="75">
        <v>921025</v>
      </c>
      <c r="D23" s="75">
        <v>471</v>
      </c>
      <c r="E23" s="75">
        <v>140</v>
      </c>
      <c r="F23" s="75">
        <v>145</v>
      </c>
      <c r="G23" s="75">
        <v>316</v>
      </c>
      <c r="H23" s="75">
        <v>0</v>
      </c>
      <c r="I23" s="74">
        <v>0.307855626326964</v>
      </c>
      <c r="J23" s="77">
        <v>1.03571428571429</v>
      </c>
      <c r="K23" s="77">
        <v>0.22913256955810099</v>
      </c>
      <c r="L23" s="77">
        <v>0.67091295116772798</v>
      </c>
      <c r="M23" s="74">
        <v>0</v>
      </c>
      <c r="N23" s="74">
        <v>0.307855626326964</v>
      </c>
      <c r="O23" s="74">
        <v>7.6433121019108305E-2</v>
      </c>
      <c r="P23" s="75">
        <v>36</v>
      </c>
      <c r="Q23" s="75">
        <v>8</v>
      </c>
      <c r="R23" s="93">
        <v>77.718888888888898</v>
      </c>
      <c r="S23" s="75">
        <v>14</v>
      </c>
    </row>
    <row r="24" spans="1:19" x14ac:dyDescent="0.25">
      <c r="A24">
        <v>1210616</v>
      </c>
      <c r="B24" t="s">
        <v>1076</v>
      </c>
      <c r="C24" s="75">
        <v>580784</v>
      </c>
      <c r="D24" s="75">
        <v>639</v>
      </c>
      <c r="E24" s="75">
        <v>174</v>
      </c>
      <c r="F24" s="75">
        <v>188</v>
      </c>
      <c r="G24" s="75">
        <v>414</v>
      </c>
      <c r="H24" s="75">
        <v>1</v>
      </c>
      <c r="I24" s="74">
        <v>0.29420970266040702</v>
      </c>
      <c r="J24" s="77">
        <v>1.0804597701149401</v>
      </c>
      <c r="K24" s="77">
        <v>0.21402214022140201</v>
      </c>
      <c r="L24" s="77">
        <v>0.647887323943662</v>
      </c>
      <c r="M24" s="74">
        <v>1.5649452269170601E-3</v>
      </c>
      <c r="N24" s="74">
        <v>0.29420970266040702</v>
      </c>
      <c r="O24" s="74">
        <v>0.114241001564945</v>
      </c>
      <c r="P24" s="75">
        <v>73</v>
      </c>
      <c r="Q24" s="75">
        <v>39</v>
      </c>
      <c r="R24" s="93">
        <v>95.843611111111002</v>
      </c>
      <c r="S24" s="75">
        <v>44</v>
      </c>
    </row>
    <row r="25" spans="1:19" x14ac:dyDescent="0.25">
      <c r="A25">
        <v>1215460</v>
      </c>
      <c r="B25" t="s">
        <v>1079</v>
      </c>
      <c r="C25" s="75">
        <v>616022</v>
      </c>
      <c r="D25" s="75">
        <v>172</v>
      </c>
      <c r="E25" s="75">
        <v>38</v>
      </c>
      <c r="F25" s="75">
        <v>10</v>
      </c>
      <c r="G25" s="75">
        <v>128</v>
      </c>
      <c r="H25" s="75">
        <v>1</v>
      </c>
      <c r="I25" s="74">
        <v>5.8139534883720902E-2</v>
      </c>
      <c r="J25" s="77">
        <v>0.26315789473684198</v>
      </c>
      <c r="K25" s="77">
        <v>0.180952380952381</v>
      </c>
      <c r="L25" s="77">
        <v>0.74418604651162801</v>
      </c>
      <c r="M25" s="74">
        <v>5.8139534883720903E-3</v>
      </c>
      <c r="N25" s="74">
        <v>5.8139534883720902E-2</v>
      </c>
      <c r="O25" s="74">
        <v>2.32558139534884E-2</v>
      </c>
      <c r="P25" s="75">
        <v>4</v>
      </c>
      <c r="Q25" s="75">
        <v>2</v>
      </c>
      <c r="R25" s="93">
        <v>30.067777777777799</v>
      </c>
      <c r="S25" s="75">
        <v>5</v>
      </c>
    </row>
    <row r="26" spans="1:19" x14ac:dyDescent="0.25">
      <c r="A26">
        <v>1277822</v>
      </c>
      <c r="B26" t="s">
        <v>1081</v>
      </c>
      <c r="C26" s="75">
        <v>623749</v>
      </c>
      <c r="D26" s="75">
        <v>461</v>
      </c>
      <c r="E26" s="75">
        <v>77</v>
      </c>
      <c r="F26" s="75">
        <v>121</v>
      </c>
      <c r="G26" s="75">
        <v>317</v>
      </c>
      <c r="H26" s="75">
        <v>2</v>
      </c>
      <c r="I26" s="74">
        <v>0.26247288503253802</v>
      </c>
      <c r="J26" s="77">
        <v>1.5714285714285701</v>
      </c>
      <c r="K26" s="77">
        <v>0.143122676579926</v>
      </c>
      <c r="L26" s="77">
        <v>0.68763557483730997</v>
      </c>
      <c r="M26" s="74">
        <v>4.33839479392625E-3</v>
      </c>
      <c r="N26" s="74">
        <v>0.26247288503253802</v>
      </c>
      <c r="O26" s="74">
        <v>0.123644251626898</v>
      </c>
      <c r="P26" s="75">
        <v>57</v>
      </c>
      <c r="Q26" s="75">
        <v>57</v>
      </c>
      <c r="R26" s="93">
        <v>88.780833333333405</v>
      </c>
      <c r="S26" s="75">
        <v>64</v>
      </c>
    </row>
    <row r="27" spans="1:19" x14ac:dyDescent="0.25">
      <c r="A27">
        <v>1278066</v>
      </c>
      <c r="B27" t="s">
        <v>1084</v>
      </c>
      <c r="C27" s="75">
        <v>905982</v>
      </c>
      <c r="D27" s="75">
        <v>588</v>
      </c>
      <c r="E27" s="75">
        <v>168</v>
      </c>
      <c r="F27" s="75">
        <v>214</v>
      </c>
      <c r="G27" s="75">
        <v>411</v>
      </c>
      <c r="H27" s="75">
        <v>1</v>
      </c>
      <c r="I27" s="74">
        <v>0.36394557823129298</v>
      </c>
      <c r="J27" s="77">
        <v>1.27380952380952</v>
      </c>
      <c r="K27" s="77">
        <v>0.22222222222222199</v>
      </c>
      <c r="L27" s="77">
        <v>0.69897959183673497</v>
      </c>
      <c r="M27" s="74">
        <v>1.70068027210884E-3</v>
      </c>
      <c r="N27" s="74">
        <v>0.36394557823129298</v>
      </c>
      <c r="O27" s="74">
        <v>0.15476190476190499</v>
      </c>
      <c r="P27" s="75">
        <v>91</v>
      </c>
      <c r="Q27" s="75">
        <v>54</v>
      </c>
      <c r="R27" s="93">
        <v>90.146111111111097</v>
      </c>
      <c r="S27" s="75">
        <v>61</v>
      </c>
    </row>
    <row r="28" spans="1:19" x14ac:dyDescent="0.25">
      <c r="A28">
        <v>1284148</v>
      </c>
      <c r="B28" t="s">
        <v>1087</v>
      </c>
      <c r="C28" s="75">
        <v>612579</v>
      </c>
      <c r="D28" s="75">
        <v>570</v>
      </c>
      <c r="E28" s="75">
        <v>29</v>
      </c>
      <c r="F28" s="75">
        <v>33</v>
      </c>
      <c r="G28" s="75">
        <v>364</v>
      </c>
      <c r="H28" s="75">
        <v>0</v>
      </c>
      <c r="I28" s="74">
        <v>5.7894736842105297E-2</v>
      </c>
      <c r="J28" s="77">
        <v>1.13793103448276</v>
      </c>
      <c r="K28" s="77">
        <v>4.8414023372287097E-2</v>
      </c>
      <c r="L28" s="77">
        <v>0.63859649122807005</v>
      </c>
      <c r="M28" s="74">
        <v>0</v>
      </c>
      <c r="N28" s="74">
        <v>5.7894736842105297E-2</v>
      </c>
      <c r="O28" s="74">
        <v>0.19649122807017499</v>
      </c>
      <c r="P28" s="75">
        <v>112</v>
      </c>
      <c r="Q28" s="75">
        <v>72</v>
      </c>
      <c r="R28" s="93">
        <v>78.925555555555505</v>
      </c>
      <c r="S28" s="75">
        <v>42</v>
      </c>
    </row>
    <row r="29" spans="1:19" x14ac:dyDescent="0.25">
      <c r="A29">
        <v>1285232</v>
      </c>
      <c r="B29" t="s">
        <v>1090</v>
      </c>
      <c r="C29" s="75">
        <v>570231</v>
      </c>
      <c r="D29" s="75">
        <v>372</v>
      </c>
      <c r="E29" s="75">
        <v>9</v>
      </c>
      <c r="F29" s="75">
        <v>10</v>
      </c>
      <c r="G29" s="75">
        <v>311</v>
      </c>
      <c r="H29" s="75">
        <v>0</v>
      </c>
      <c r="I29" s="74">
        <v>2.68817204301075E-2</v>
      </c>
      <c r="J29" s="77">
        <v>1.1111111111111101</v>
      </c>
      <c r="K29" s="77">
        <v>2.3622047244094498E-2</v>
      </c>
      <c r="L29" s="77">
        <v>0.83602150537634401</v>
      </c>
      <c r="M29" s="74">
        <v>0</v>
      </c>
      <c r="N29" s="74">
        <v>2.68817204301075E-2</v>
      </c>
      <c r="O29" s="74">
        <v>6.7204301075268799E-2</v>
      </c>
      <c r="P29" s="75">
        <v>25</v>
      </c>
      <c r="Q29" s="75">
        <v>4</v>
      </c>
      <c r="R29" s="93">
        <v>64.004166666666706</v>
      </c>
      <c r="S29" s="75">
        <v>2</v>
      </c>
    </row>
    <row r="30" spans="1:19" x14ac:dyDescent="0.25">
      <c r="A30">
        <v>1291058</v>
      </c>
      <c r="B30" t="s">
        <v>1095</v>
      </c>
      <c r="C30" s="75">
        <v>616133</v>
      </c>
      <c r="D30" s="75">
        <v>460</v>
      </c>
      <c r="E30" s="75">
        <v>44</v>
      </c>
      <c r="F30" s="75">
        <v>53</v>
      </c>
      <c r="G30" s="75">
        <v>340</v>
      </c>
      <c r="H30" s="75">
        <v>1</v>
      </c>
      <c r="I30" s="74">
        <v>0.11521739130434799</v>
      </c>
      <c r="J30" s="77">
        <v>1.2045454545454499</v>
      </c>
      <c r="K30" s="77">
        <v>8.7301587301587297E-2</v>
      </c>
      <c r="L30" s="77">
        <v>0.73913043478260898</v>
      </c>
      <c r="M30" s="74">
        <v>2.17391304347826E-3</v>
      </c>
      <c r="N30" s="74">
        <v>0.11521739130434799</v>
      </c>
      <c r="O30" s="74">
        <v>6.73913043478261E-2</v>
      </c>
      <c r="P30" s="75">
        <v>31</v>
      </c>
      <c r="Q30" s="75">
        <v>17</v>
      </c>
      <c r="R30" s="93">
        <v>83.12</v>
      </c>
      <c r="S30" s="75">
        <v>8</v>
      </c>
    </row>
    <row r="31" spans="1:19" x14ac:dyDescent="0.25">
      <c r="A31">
        <v>1291062</v>
      </c>
      <c r="B31" t="s">
        <v>1097</v>
      </c>
      <c r="C31" s="75">
        <v>615716</v>
      </c>
      <c r="D31" s="75">
        <v>18</v>
      </c>
      <c r="E31" s="75">
        <v>0</v>
      </c>
      <c r="F31" s="75">
        <v>0</v>
      </c>
      <c r="G31" s="75">
        <v>12</v>
      </c>
      <c r="H31" s="75">
        <v>0</v>
      </c>
      <c r="I31" s="74">
        <v>0</v>
      </c>
      <c r="J31" s="77"/>
      <c r="K31" s="77">
        <v>0</v>
      </c>
      <c r="L31" s="77">
        <v>0.66666666666666696</v>
      </c>
      <c r="M31" s="74">
        <v>0</v>
      </c>
      <c r="N31" s="74">
        <v>0</v>
      </c>
      <c r="O31" s="74">
        <v>0.22222222222222199</v>
      </c>
      <c r="P31" s="75">
        <v>4</v>
      </c>
      <c r="Q31" s="75">
        <v>0</v>
      </c>
      <c r="R31" s="93">
        <v>3.5336111111111101</v>
      </c>
      <c r="S31" s="75">
        <v>3</v>
      </c>
    </row>
    <row r="32" spans="1:19" x14ac:dyDescent="0.25">
      <c r="A32">
        <v>1291086</v>
      </c>
      <c r="B32" t="s">
        <v>1099</v>
      </c>
      <c r="C32" s="75">
        <v>615486</v>
      </c>
      <c r="D32" s="75">
        <v>435</v>
      </c>
      <c r="E32" s="75">
        <v>1</v>
      </c>
      <c r="F32" s="75">
        <v>1</v>
      </c>
      <c r="G32" s="75">
        <v>304</v>
      </c>
      <c r="H32" s="75">
        <v>0</v>
      </c>
      <c r="I32" s="74">
        <v>2.2988505747126402E-3</v>
      </c>
      <c r="J32" s="77">
        <v>1</v>
      </c>
      <c r="K32" s="77">
        <v>2.2935779816513802E-3</v>
      </c>
      <c r="L32" s="77">
        <v>0.698850574712644</v>
      </c>
      <c r="M32" s="74">
        <v>0</v>
      </c>
      <c r="N32" s="74">
        <v>2.2988505747126402E-3</v>
      </c>
      <c r="O32" s="74">
        <v>0.11034482758620701</v>
      </c>
      <c r="P32" s="75">
        <v>48</v>
      </c>
      <c r="Q32" s="75">
        <v>2</v>
      </c>
      <c r="R32" s="93">
        <v>87.696666666666701</v>
      </c>
      <c r="S32" s="75">
        <v>13</v>
      </c>
    </row>
    <row r="33" spans="1:19" x14ac:dyDescent="0.25">
      <c r="A33">
        <v>1294123</v>
      </c>
      <c r="B33" t="s">
        <v>3353</v>
      </c>
      <c r="C33" s="75">
        <v>614896</v>
      </c>
      <c r="D33" s="75">
        <v>476</v>
      </c>
      <c r="E33" s="75">
        <v>94</v>
      </c>
      <c r="F33" s="75">
        <v>62</v>
      </c>
      <c r="G33" s="75">
        <v>291</v>
      </c>
      <c r="H33" s="75">
        <v>0</v>
      </c>
      <c r="I33" s="74">
        <v>0.130252100840336</v>
      </c>
      <c r="J33" s="77">
        <v>0.659574468085106</v>
      </c>
      <c r="K33" s="77">
        <v>0.16491228070175401</v>
      </c>
      <c r="L33" s="77">
        <v>0.61134453781512599</v>
      </c>
      <c r="M33" s="74">
        <v>0</v>
      </c>
      <c r="N33" s="74">
        <v>0.130252100840336</v>
      </c>
      <c r="O33" s="74">
        <v>0.130252100840336</v>
      </c>
      <c r="P33" s="75">
        <v>62</v>
      </c>
      <c r="Q33" s="75">
        <v>47</v>
      </c>
      <c r="R33" s="93">
        <v>73.342500000000101</v>
      </c>
      <c r="S33" s="75">
        <v>53</v>
      </c>
    </row>
    <row r="34" spans="1:19" x14ac:dyDescent="0.25">
      <c r="A34">
        <v>1295755</v>
      </c>
      <c r="B34" t="s">
        <v>1103</v>
      </c>
      <c r="C34" s="75">
        <v>614917</v>
      </c>
      <c r="D34" s="75">
        <v>438</v>
      </c>
      <c r="E34" s="75">
        <v>24</v>
      </c>
      <c r="F34" s="75">
        <v>29</v>
      </c>
      <c r="G34" s="75">
        <v>333</v>
      </c>
      <c r="H34" s="75">
        <v>1</v>
      </c>
      <c r="I34" s="74">
        <v>6.6210045662100495E-2</v>
      </c>
      <c r="J34" s="77">
        <v>1.2083333333333299</v>
      </c>
      <c r="K34" s="77">
        <v>5.1948051948052E-2</v>
      </c>
      <c r="L34" s="77">
        <v>0.76027397260273999</v>
      </c>
      <c r="M34" s="74">
        <v>2.2831050228310501E-3</v>
      </c>
      <c r="N34" s="74">
        <v>6.6210045662100495E-2</v>
      </c>
      <c r="O34" s="74">
        <v>0.141552511415525</v>
      </c>
      <c r="P34" s="75">
        <v>62</v>
      </c>
      <c r="Q34" s="75">
        <v>27</v>
      </c>
      <c r="R34" s="93">
        <v>74.172777777777796</v>
      </c>
      <c r="S34" s="75">
        <v>6</v>
      </c>
    </row>
    <row r="35" spans="1:19" x14ac:dyDescent="0.25">
      <c r="A35">
        <v>1311839</v>
      </c>
      <c r="B35" t="s">
        <v>1105</v>
      </c>
      <c r="C35" s="75">
        <v>614238</v>
      </c>
      <c r="D35" s="75">
        <v>519</v>
      </c>
      <c r="E35" s="75">
        <v>104</v>
      </c>
      <c r="F35" s="75">
        <v>118</v>
      </c>
      <c r="G35" s="75">
        <v>350</v>
      </c>
      <c r="H35" s="75">
        <v>0</v>
      </c>
      <c r="I35" s="74">
        <v>0.22736030828516399</v>
      </c>
      <c r="J35" s="77">
        <v>1.1346153846153799</v>
      </c>
      <c r="K35" s="77">
        <v>0.1669341894061</v>
      </c>
      <c r="L35" s="77">
        <v>0.67437379576107903</v>
      </c>
      <c r="M35" s="74">
        <v>0</v>
      </c>
      <c r="N35" s="74">
        <v>0.22736030828516399</v>
      </c>
      <c r="O35" s="74">
        <v>0.140655105973025</v>
      </c>
      <c r="P35" s="75">
        <v>73</v>
      </c>
      <c r="Q35" s="75">
        <v>36</v>
      </c>
      <c r="R35" s="93">
        <v>81.646388888888893</v>
      </c>
      <c r="S35" s="75">
        <v>14</v>
      </c>
    </row>
    <row r="36" spans="1:19" x14ac:dyDescent="0.25">
      <c r="A36">
        <v>1358563</v>
      </c>
      <c r="B36" t="s">
        <v>1107</v>
      </c>
      <c r="C36" s="75">
        <v>613762</v>
      </c>
      <c r="D36" s="75">
        <v>196</v>
      </c>
      <c r="E36" s="75">
        <v>18</v>
      </c>
      <c r="F36" s="75">
        <v>24</v>
      </c>
      <c r="G36" s="75">
        <v>168</v>
      </c>
      <c r="H36" s="75">
        <v>1</v>
      </c>
      <c r="I36" s="74">
        <v>0.122448979591837</v>
      </c>
      <c r="J36" s="77">
        <v>1.3333333333333299</v>
      </c>
      <c r="K36" s="77">
        <v>8.4112149532710304E-2</v>
      </c>
      <c r="L36" s="77">
        <v>0.85714285714285698</v>
      </c>
      <c r="M36" s="74">
        <v>5.1020408163265302E-3</v>
      </c>
      <c r="N36" s="74">
        <v>0.122448979591837</v>
      </c>
      <c r="O36" s="74">
        <v>5.10204081632653E-2</v>
      </c>
      <c r="P36" s="75">
        <v>10</v>
      </c>
      <c r="Q36" s="75">
        <v>5</v>
      </c>
      <c r="R36" s="93">
        <v>33.610555555555599</v>
      </c>
      <c r="S36" s="75">
        <v>14</v>
      </c>
    </row>
    <row r="37" spans="1:19" x14ac:dyDescent="0.25">
      <c r="A37">
        <v>1367390</v>
      </c>
      <c r="B37" t="s">
        <v>1109</v>
      </c>
      <c r="C37" s="75">
        <v>616214</v>
      </c>
      <c r="D37" s="75">
        <v>503</v>
      </c>
      <c r="E37" s="75">
        <v>60</v>
      </c>
      <c r="F37" s="75">
        <v>31</v>
      </c>
      <c r="G37" s="75">
        <v>352</v>
      </c>
      <c r="H37" s="75">
        <v>0</v>
      </c>
      <c r="I37" s="74">
        <v>6.1630218687872801E-2</v>
      </c>
      <c r="J37" s="77">
        <v>0.51666666666666705</v>
      </c>
      <c r="K37" s="77">
        <v>0.106571936056838</v>
      </c>
      <c r="L37" s="77">
        <v>0.69980119284294195</v>
      </c>
      <c r="M37" s="74">
        <v>0</v>
      </c>
      <c r="N37" s="74">
        <v>6.1630218687872801E-2</v>
      </c>
      <c r="O37" s="74">
        <v>0.101391650099404</v>
      </c>
      <c r="P37" s="75">
        <v>51</v>
      </c>
      <c r="Q37" s="75">
        <v>6</v>
      </c>
      <c r="R37" s="93">
        <v>79.883888888888904</v>
      </c>
      <c r="S37" s="75">
        <v>6</v>
      </c>
    </row>
    <row r="38" spans="1:19" x14ac:dyDescent="0.25">
      <c r="A38">
        <v>1378195</v>
      </c>
      <c r="B38" t="s">
        <v>1112</v>
      </c>
      <c r="C38" s="75">
        <v>615079</v>
      </c>
      <c r="D38" s="75">
        <v>541</v>
      </c>
      <c r="E38" s="75">
        <v>84</v>
      </c>
      <c r="F38" s="75">
        <v>57</v>
      </c>
      <c r="G38" s="75">
        <v>355</v>
      </c>
      <c r="H38" s="75">
        <v>1</v>
      </c>
      <c r="I38" s="74">
        <v>0.105360443622921</v>
      </c>
      <c r="J38" s="77">
        <v>0.67857142857142905</v>
      </c>
      <c r="K38" s="77">
        <v>0.13439999999999999</v>
      </c>
      <c r="L38" s="77">
        <v>0.65619223659889103</v>
      </c>
      <c r="M38" s="74">
        <v>1.8484288354898299E-3</v>
      </c>
      <c r="N38" s="74">
        <v>0.105360443622921</v>
      </c>
      <c r="O38" s="74">
        <v>0.140480591497227</v>
      </c>
      <c r="P38" s="75">
        <v>76</v>
      </c>
      <c r="Q38" s="75">
        <v>77</v>
      </c>
      <c r="R38" s="93">
        <v>91.149166666666702</v>
      </c>
      <c r="S38" s="75">
        <v>59</v>
      </c>
    </row>
    <row r="39" spans="1:19" x14ac:dyDescent="0.25">
      <c r="A39">
        <v>1379895</v>
      </c>
      <c r="B39" t="s">
        <v>3354</v>
      </c>
      <c r="C39" s="75">
        <v>921032</v>
      </c>
      <c r="D39" s="75">
        <v>495</v>
      </c>
      <c r="E39" s="75">
        <v>44</v>
      </c>
      <c r="F39" s="75">
        <v>63</v>
      </c>
      <c r="G39" s="75">
        <v>367</v>
      </c>
      <c r="H39" s="75">
        <v>1</v>
      </c>
      <c r="I39" s="74">
        <v>0.12727272727272701</v>
      </c>
      <c r="J39" s="77">
        <v>1.4318181818181801</v>
      </c>
      <c r="K39" s="77">
        <v>8.1632653061224497E-2</v>
      </c>
      <c r="L39" s="77">
        <v>0.74141414141414097</v>
      </c>
      <c r="M39" s="74">
        <v>2.0202020202020202E-3</v>
      </c>
      <c r="N39" s="74">
        <v>0.12727272727272701</v>
      </c>
      <c r="O39" s="74">
        <v>2.8282828282828298E-2</v>
      </c>
      <c r="P39" s="75">
        <v>14</v>
      </c>
      <c r="Q39" s="75">
        <v>0</v>
      </c>
      <c r="R39" s="93">
        <v>77.776944444444396</v>
      </c>
      <c r="S39" s="75">
        <v>8</v>
      </c>
    </row>
    <row r="40" spans="1:19" x14ac:dyDescent="0.25">
      <c r="A40">
        <v>1380208</v>
      </c>
      <c r="B40" t="s">
        <v>1116</v>
      </c>
      <c r="C40" s="75">
        <v>626186</v>
      </c>
      <c r="D40" s="75">
        <v>421</v>
      </c>
      <c r="E40" s="75">
        <v>140</v>
      </c>
      <c r="F40" s="75">
        <v>149</v>
      </c>
      <c r="G40" s="75">
        <v>268</v>
      </c>
      <c r="H40" s="75">
        <v>1</v>
      </c>
      <c r="I40" s="74">
        <v>0.35391923990498803</v>
      </c>
      <c r="J40" s="77">
        <v>1.0642857142857101</v>
      </c>
      <c r="K40" s="77">
        <v>0.24955436720142599</v>
      </c>
      <c r="L40" s="77">
        <v>0.63657957244655605</v>
      </c>
      <c r="M40" s="74">
        <v>2.37529691211401E-3</v>
      </c>
      <c r="N40" s="74">
        <v>0.35391923990498803</v>
      </c>
      <c r="O40" s="74">
        <v>2.6128266033254199E-2</v>
      </c>
      <c r="P40" s="75">
        <v>11</v>
      </c>
      <c r="Q40" s="75">
        <v>3</v>
      </c>
      <c r="R40" s="93">
        <v>84.898611111110995</v>
      </c>
      <c r="S40" s="75">
        <v>38</v>
      </c>
    </row>
    <row r="41" spans="1:19" x14ac:dyDescent="0.25">
      <c r="A41">
        <v>1384836</v>
      </c>
      <c r="B41" t="s">
        <v>1118</v>
      </c>
      <c r="C41" s="75">
        <v>905974</v>
      </c>
      <c r="D41" s="75">
        <v>359</v>
      </c>
      <c r="E41" s="75">
        <v>20</v>
      </c>
      <c r="F41" s="75">
        <v>27</v>
      </c>
      <c r="G41" s="75">
        <v>287</v>
      </c>
      <c r="H41" s="75">
        <v>0</v>
      </c>
      <c r="I41" s="74">
        <v>7.52089136490251E-2</v>
      </c>
      <c r="J41" s="77">
        <v>1.35</v>
      </c>
      <c r="K41" s="77">
        <v>5.2770448548812701E-2</v>
      </c>
      <c r="L41" s="77">
        <v>0.79944289693593296</v>
      </c>
      <c r="M41" s="74">
        <v>0</v>
      </c>
      <c r="N41" s="74">
        <v>7.52089136490251E-2</v>
      </c>
      <c r="O41" s="74">
        <v>6.4066852367687999E-2</v>
      </c>
      <c r="P41" s="75">
        <v>23</v>
      </c>
      <c r="Q41" s="75">
        <v>3</v>
      </c>
      <c r="R41" s="93">
        <v>53.177777777777798</v>
      </c>
      <c r="S41" s="75">
        <v>19</v>
      </c>
    </row>
    <row r="42" spans="1:19" x14ac:dyDescent="0.25">
      <c r="A42">
        <v>1389080</v>
      </c>
      <c r="B42" t="s">
        <v>1120</v>
      </c>
      <c r="C42" s="75">
        <v>615926</v>
      </c>
      <c r="D42" s="75">
        <v>274</v>
      </c>
      <c r="E42" s="75">
        <v>39</v>
      </c>
      <c r="F42" s="75">
        <v>40</v>
      </c>
      <c r="G42" s="75">
        <v>103</v>
      </c>
      <c r="H42" s="75">
        <v>14</v>
      </c>
      <c r="I42" s="74">
        <v>0.145985401459854</v>
      </c>
      <c r="J42" s="77">
        <v>1.02564102564103</v>
      </c>
      <c r="K42" s="77">
        <v>0.124600638977636</v>
      </c>
      <c r="L42" s="77">
        <v>0.37591240875912402</v>
      </c>
      <c r="M42" s="74">
        <v>5.1094890510948898E-2</v>
      </c>
      <c r="N42" s="74">
        <v>0.145985401459854</v>
      </c>
      <c r="O42" s="74">
        <v>0.113138686131387</v>
      </c>
      <c r="P42" s="75">
        <v>31</v>
      </c>
      <c r="Q42" s="75">
        <v>16</v>
      </c>
      <c r="R42" s="93">
        <v>52.962499999999999</v>
      </c>
      <c r="S42" s="75">
        <v>6</v>
      </c>
    </row>
    <row r="43" spans="1:19" x14ac:dyDescent="0.25">
      <c r="A43">
        <v>1390816</v>
      </c>
      <c r="B43" t="s">
        <v>1122</v>
      </c>
      <c r="C43" s="75">
        <v>614140</v>
      </c>
      <c r="D43" s="75">
        <v>121</v>
      </c>
      <c r="E43" s="75">
        <v>20</v>
      </c>
      <c r="F43" s="75">
        <v>13</v>
      </c>
      <c r="G43" s="75">
        <v>79</v>
      </c>
      <c r="H43" s="75">
        <v>0</v>
      </c>
      <c r="I43" s="74">
        <v>0.107438016528926</v>
      </c>
      <c r="J43" s="77">
        <v>0.65</v>
      </c>
      <c r="K43" s="77">
        <v>0.14184397163120599</v>
      </c>
      <c r="L43" s="77">
        <v>0.65289256198347101</v>
      </c>
      <c r="M43" s="74">
        <v>0</v>
      </c>
      <c r="N43" s="74">
        <v>0.107438016528926</v>
      </c>
      <c r="O43" s="74">
        <v>8.2644628099173598E-2</v>
      </c>
      <c r="P43" s="75">
        <v>10</v>
      </c>
      <c r="Q43" s="75">
        <v>17</v>
      </c>
      <c r="R43" s="93">
        <v>22.140277777777801</v>
      </c>
      <c r="S43" s="75">
        <v>1</v>
      </c>
    </row>
    <row r="44" spans="1:19" x14ac:dyDescent="0.25">
      <c r="A44">
        <v>1423026</v>
      </c>
      <c r="B44" t="s">
        <v>1124</v>
      </c>
      <c r="C44" s="75">
        <v>614990</v>
      </c>
      <c r="D44" s="75">
        <v>381</v>
      </c>
      <c r="E44" s="75">
        <v>30</v>
      </c>
      <c r="F44" s="75">
        <v>37</v>
      </c>
      <c r="G44" s="75">
        <v>233</v>
      </c>
      <c r="H44" s="75">
        <v>0</v>
      </c>
      <c r="I44" s="74">
        <v>9.7112860892388506E-2</v>
      </c>
      <c r="J44" s="77">
        <v>1.2333333333333301</v>
      </c>
      <c r="K44" s="77">
        <v>7.2992700729927001E-2</v>
      </c>
      <c r="L44" s="77">
        <v>0.61154855643044603</v>
      </c>
      <c r="M44" s="74">
        <v>0</v>
      </c>
      <c r="N44" s="74">
        <v>9.7112860892388506E-2</v>
      </c>
      <c r="O44" s="74">
        <v>8.13648293963255E-2</v>
      </c>
      <c r="P44" s="75">
        <v>31</v>
      </c>
      <c r="Q44" s="75">
        <v>10</v>
      </c>
      <c r="R44" s="93">
        <v>60.661111111111097</v>
      </c>
      <c r="S44" s="75">
        <v>37</v>
      </c>
    </row>
    <row r="45" spans="1:19" x14ac:dyDescent="0.25">
      <c r="A45">
        <v>1430472</v>
      </c>
      <c r="B45" t="s">
        <v>1126</v>
      </c>
      <c r="C45" s="75">
        <v>905960</v>
      </c>
      <c r="D45" s="75">
        <v>518</v>
      </c>
      <c r="E45" s="75">
        <v>109</v>
      </c>
      <c r="F45" s="75">
        <v>111</v>
      </c>
      <c r="G45" s="75">
        <v>387</v>
      </c>
      <c r="H45" s="75">
        <v>0</v>
      </c>
      <c r="I45" s="74">
        <v>0.214285714285714</v>
      </c>
      <c r="J45" s="77">
        <v>1.01834862385321</v>
      </c>
      <c r="K45" s="77">
        <v>0.17384370015948999</v>
      </c>
      <c r="L45" s="77">
        <v>0.74710424710424705</v>
      </c>
      <c r="M45" s="74">
        <v>0</v>
      </c>
      <c r="N45" s="74">
        <v>0.214285714285714</v>
      </c>
      <c r="O45" s="74">
        <v>0.102316602316602</v>
      </c>
      <c r="P45" s="75">
        <v>53</v>
      </c>
      <c r="Q45" s="75">
        <v>9</v>
      </c>
      <c r="R45" s="93">
        <v>70.010277777777802</v>
      </c>
      <c r="S45" s="75">
        <v>21</v>
      </c>
    </row>
    <row r="46" spans="1:19" x14ac:dyDescent="0.25">
      <c r="A46">
        <v>1453666</v>
      </c>
      <c r="B46" t="s">
        <v>1128</v>
      </c>
      <c r="C46" s="75">
        <v>615253</v>
      </c>
      <c r="D46" s="75">
        <v>297</v>
      </c>
      <c r="E46" s="75">
        <v>42</v>
      </c>
      <c r="F46" s="75">
        <v>25</v>
      </c>
      <c r="G46" s="75">
        <v>166</v>
      </c>
      <c r="H46" s="75">
        <v>1</v>
      </c>
      <c r="I46" s="74">
        <v>8.4175084175084194E-2</v>
      </c>
      <c r="J46" s="77">
        <v>0.59523809523809501</v>
      </c>
      <c r="K46" s="77">
        <v>0.123893805309735</v>
      </c>
      <c r="L46" s="77">
        <v>0.55892255892255904</v>
      </c>
      <c r="M46" s="74">
        <v>3.3670033670033699E-3</v>
      </c>
      <c r="N46" s="74">
        <v>8.4175084175084194E-2</v>
      </c>
      <c r="O46" s="74">
        <v>0.28282828282828298</v>
      </c>
      <c r="P46" s="75">
        <v>84</v>
      </c>
      <c r="Q46" s="75">
        <v>58</v>
      </c>
      <c r="R46" s="93">
        <v>47.427500000000002</v>
      </c>
      <c r="S46" s="75">
        <v>17</v>
      </c>
    </row>
    <row r="47" spans="1:19" x14ac:dyDescent="0.25">
      <c r="A47">
        <v>1453693</v>
      </c>
      <c r="B47" t="s">
        <v>1131</v>
      </c>
      <c r="C47" s="75">
        <v>612538</v>
      </c>
      <c r="D47" s="75">
        <v>409</v>
      </c>
      <c r="E47" s="75">
        <v>34</v>
      </c>
      <c r="F47" s="75">
        <v>36</v>
      </c>
      <c r="G47" s="75">
        <v>348</v>
      </c>
      <c r="H47" s="75">
        <v>0</v>
      </c>
      <c r="I47" s="74">
        <v>8.8019559902200506E-2</v>
      </c>
      <c r="J47" s="77">
        <v>1.0588235294117601</v>
      </c>
      <c r="K47" s="77">
        <v>7.6749435665914204E-2</v>
      </c>
      <c r="L47" s="77">
        <v>0.85085574572127098</v>
      </c>
      <c r="M47" s="74">
        <v>0</v>
      </c>
      <c r="N47" s="74">
        <v>8.8019559902200506E-2</v>
      </c>
      <c r="O47" s="74">
        <v>5.6234718826405898E-2</v>
      </c>
      <c r="P47" s="75">
        <v>23</v>
      </c>
      <c r="Q47" s="75">
        <v>8</v>
      </c>
      <c r="R47" s="93">
        <v>64.683333333333394</v>
      </c>
      <c r="S47" s="75">
        <v>14</v>
      </c>
    </row>
    <row r="48" spans="1:19" x14ac:dyDescent="0.25">
      <c r="A48">
        <v>1453717</v>
      </c>
      <c r="B48" t="s">
        <v>1133</v>
      </c>
      <c r="C48" s="75">
        <v>614222</v>
      </c>
      <c r="D48" s="75">
        <v>458</v>
      </c>
      <c r="E48" s="75">
        <v>31</v>
      </c>
      <c r="F48" s="75">
        <v>48</v>
      </c>
      <c r="G48" s="75">
        <v>359</v>
      </c>
      <c r="H48" s="75">
        <v>9</v>
      </c>
      <c r="I48" s="74">
        <v>0.104803493449782</v>
      </c>
      <c r="J48" s="77">
        <v>1.54838709677419</v>
      </c>
      <c r="K48" s="77">
        <v>6.3394683026584894E-2</v>
      </c>
      <c r="L48" s="77">
        <v>0.78384279475982499</v>
      </c>
      <c r="M48" s="74">
        <v>1.96506550218341E-2</v>
      </c>
      <c r="N48" s="74">
        <v>0.104803493449782</v>
      </c>
      <c r="O48" s="74">
        <v>9.8253275109170299E-2</v>
      </c>
      <c r="P48" s="75">
        <v>45</v>
      </c>
      <c r="Q48" s="75">
        <v>15</v>
      </c>
      <c r="R48" s="93">
        <v>69.191666666666706</v>
      </c>
      <c r="S48" s="75">
        <v>9</v>
      </c>
    </row>
    <row r="49" spans="1:19" x14ac:dyDescent="0.25">
      <c r="A49">
        <v>1453719</v>
      </c>
      <c r="B49" t="s">
        <v>1135</v>
      </c>
      <c r="C49" s="75">
        <v>907275</v>
      </c>
      <c r="D49" s="75">
        <v>473</v>
      </c>
      <c r="E49" s="75">
        <v>49</v>
      </c>
      <c r="F49" s="75">
        <v>75</v>
      </c>
      <c r="G49" s="75">
        <v>383</v>
      </c>
      <c r="H49" s="75">
        <v>0</v>
      </c>
      <c r="I49" s="74">
        <v>0.15856236786469299</v>
      </c>
      <c r="J49" s="77">
        <v>1.53061224489796</v>
      </c>
      <c r="K49" s="77">
        <v>9.3869731800766298E-2</v>
      </c>
      <c r="L49" s="77">
        <v>0.80972515856236804</v>
      </c>
      <c r="M49" s="74">
        <v>0</v>
      </c>
      <c r="N49" s="74">
        <v>0.15856236786469299</v>
      </c>
      <c r="O49" s="74">
        <v>6.3424947145877403E-2</v>
      </c>
      <c r="P49" s="75">
        <v>30</v>
      </c>
      <c r="Q49" s="75">
        <v>12</v>
      </c>
      <c r="R49" s="93">
        <v>73.649444444444399</v>
      </c>
      <c r="S49" s="75">
        <v>4</v>
      </c>
    </row>
    <row r="50" spans="1:19" x14ac:dyDescent="0.25">
      <c r="A50">
        <v>1467806</v>
      </c>
      <c r="B50" t="s">
        <v>1137</v>
      </c>
      <c r="C50" s="75">
        <v>616107</v>
      </c>
      <c r="D50" s="75">
        <v>598</v>
      </c>
      <c r="E50" s="75">
        <v>65</v>
      </c>
      <c r="F50" s="75">
        <v>60</v>
      </c>
      <c r="G50" s="75">
        <v>432</v>
      </c>
      <c r="H50" s="75">
        <v>0</v>
      </c>
      <c r="I50" s="74">
        <v>0.10033444816053499</v>
      </c>
      <c r="J50" s="77">
        <v>0.92307692307692302</v>
      </c>
      <c r="K50" s="77">
        <v>9.8039215686274495E-2</v>
      </c>
      <c r="L50" s="77">
        <v>0.72240802675585303</v>
      </c>
      <c r="M50" s="74">
        <v>0</v>
      </c>
      <c r="N50" s="74">
        <v>0.10033444816053499</v>
      </c>
      <c r="O50" s="74">
        <v>0.105351170568562</v>
      </c>
      <c r="P50" s="75">
        <v>63</v>
      </c>
      <c r="Q50" s="75">
        <v>17</v>
      </c>
      <c r="R50" s="93">
        <v>95.288611111111194</v>
      </c>
      <c r="S50" s="75">
        <v>15</v>
      </c>
    </row>
    <row r="51" spans="1:19" x14ac:dyDescent="0.25">
      <c r="A51">
        <v>1481690</v>
      </c>
      <c r="B51" t="s">
        <v>1139</v>
      </c>
      <c r="C51" s="75">
        <v>620826</v>
      </c>
      <c r="D51" s="75">
        <v>597</v>
      </c>
      <c r="E51" s="75">
        <v>12</v>
      </c>
      <c r="F51" s="75">
        <v>16</v>
      </c>
      <c r="G51" s="75">
        <v>386</v>
      </c>
      <c r="H51" s="75">
        <v>0</v>
      </c>
      <c r="I51" s="74">
        <v>2.6800670016750398E-2</v>
      </c>
      <c r="J51" s="77">
        <v>1.3333333333333299</v>
      </c>
      <c r="K51" s="77">
        <v>1.9704433497536901E-2</v>
      </c>
      <c r="L51" s="77">
        <v>0.64656616415410395</v>
      </c>
      <c r="M51" s="74">
        <v>0</v>
      </c>
      <c r="N51" s="74">
        <v>2.6800670016750398E-2</v>
      </c>
      <c r="O51" s="74">
        <v>0.179229480737018</v>
      </c>
      <c r="P51" s="75">
        <v>107</v>
      </c>
      <c r="Q51" s="75">
        <v>77</v>
      </c>
      <c r="R51" s="93">
        <v>89.634444444444497</v>
      </c>
      <c r="S51" s="75">
        <v>17</v>
      </c>
    </row>
    <row r="52" spans="1:19" x14ac:dyDescent="0.25">
      <c r="A52">
        <v>1487548</v>
      </c>
      <c r="B52" t="s">
        <v>1141</v>
      </c>
      <c r="C52" s="75">
        <v>626875</v>
      </c>
      <c r="D52" s="75">
        <v>673</v>
      </c>
      <c r="E52" s="75">
        <v>51</v>
      </c>
      <c r="F52" s="75">
        <v>41</v>
      </c>
      <c r="G52" s="75">
        <v>521</v>
      </c>
      <c r="H52" s="75">
        <v>2</v>
      </c>
      <c r="I52" s="74">
        <v>6.09212481426449E-2</v>
      </c>
      <c r="J52" s="77">
        <v>0.80392156862745101</v>
      </c>
      <c r="K52" s="77">
        <v>7.0441988950276202E-2</v>
      </c>
      <c r="L52" s="77">
        <v>0.77414561664190196</v>
      </c>
      <c r="M52" s="74">
        <v>2.9717682020802402E-3</v>
      </c>
      <c r="N52" s="74">
        <v>6.09212481426449E-2</v>
      </c>
      <c r="O52" s="74">
        <v>0.12630014858840999</v>
      </c>
      <c r="P52" s="75">
        <v>85</v>
      </c>
      <c r="Q52" s="75">
        <v>22</v>
      </c>
      <c r="R52" s="93">
        <v>93.163333333333497</v>
      </c>
      <c r="S52" s="75">
        <v>14</v>
      </c>
    </row>
    <row r="53" spans="1:19" x14ac:dyDescent="0.25">
      <c r="A53">
        <v>1490802</v>
      </c>
      <c r="B53" t="s">
        <v>1143</v>
      </c>
      <c r="C53" s="75">
        <v>905972</v>
      </c>
      <c r="D53" s="75">
        <v>384</v>
      </c>
      <c r="E53" s="75">
        <v>30</v>
      </c>
      <c r="F53" s="75">
        <v>43</v>
      </c>
      <c r="G53" s="75">
        <v>236</v>
      </c>
      <c r="H53" s="75">
        <v>0</v>
      </c>
      <c r="I53" s="74">
        <v>0.111979166666667</v>
      </c>
      <c r="J53" s="77">
        <v>1.43333333333333</v>
      </c>
      <c r="K53" s="77">
        <v>7.2463768115942004E-2</v>
      </c>
      <c r="L53" s="77">
        <v>0.61458333333333304</v>
      </c>
      <c r="M53" s="74">
        <v>0</v>
      </c>
      <c r="N53" s="74">
        <v>0.111979166666667</v>
      </c>
      <c r="O53" s="74">
        <v>7.8125E-2</v>
      </c>
      <c r="P53" s="75">
        <v>30</v>
      </c>
      <c r="Q53" s="75">
        <v>11</v>
      </c>
      <c r="R53" s="93">
        <v>57.067777777777799</v>
      </c>
      <c r="S53" s="75">
        <v>8</v>
      </c>
    </row>
    <row r="54" spans="1:19" x14ac:dyDescent="0.25">
      <c r="A54">
        <v>1497216</v>
      </c>
      <c r="B54" t="s">
        <v>1145</v>
      </c>
      <c r="C54" s="75">
        <v>626864</v>
      </c>
      <c r="D54" s="75">
        <v>254</v>
      </c>
      <c r="E54" s="75">
        <v>37</v>
      </c>
      <c r="F54" s="75">
        <v>27</v>
      </c>
      <c r="G54" s="75">
        <v>196</v>
      </c>
      <c r="H54" s="75">
        <v>1</v>
      </c>
      <c r="I54" s="74">
        <v>0.10629921259842499</v>
      </c>
      <c r="J54" s="77">
        <v>0.72972972972973005</v>
      </c>
      <c r="K54" s="77">
        <v>0.12714776632302399</v>
      </c>
      <c r="L54" s="77">
        <v>0.77165354330708702</v>
      </c>
      <c r="M54" s="74">
        <v>3.9370078740157497E-3</v>
      </c>
      <c r="N54" s="74">
        <v>0.10629921259842499</v>
      </c>
      <c r="O54" s="74">
        <v>9.8425196850393706E-2</v>
      </c>
      <c r="P54" s="75">
        <v>25</v>
      </c>
      <c r="Q54" s="75">
        <v>8</v>
      </c>
      <c r="R54" s="93">
        <v>46.705277777777802</v>
      </c>
      <c r="S54" s="75">
        <v>3</v>
      </c>
    </row>
    <row r="55" spans="1:19" x14ac:dyDescent="0.25">
      <c r="A55">
        <v>1506265</v>
      </c>
      <c r="B55" t="s">
        <v>1148</v>
      </c>
      <c r="C55" s="75">
        <v>920996</v>
      </c>
      <c r="D55" s="75">
        <v>512</v>
      </c>
      <c r="E55" s="75">
        <v>62</v>
      </c>
      <c r="F55" s="75">
        <v>129</v>
      </c>
      <c r="G55" s="75">
        <v>355</v>
      </c>
      <c r="H55" s="75">
        <v>0</v>
      </c>
      <c r="I55" s="74">
        <v>0.251953125</v>
      </c>
      <c r="J55" s="77">
        <v>2.0806451612903198</v>
      </c>
      <c r="K55" s="77">
        <v>0.10801393728222999</v>
      </c>
      <c r="L55" s="77">
        <v>0.693359375</v>
      </c>
      <c r="M55" s="74">
        <v>0</v>
      </c>
      <c r="N55" s="74">
        <v>0.251953125</v>
      </c>
      <c r="O55" s="74">
        <v>5.859375E-3</v>
      </c>
      <c r="P55" s="75">
        <v>3</v>
      </c>
      <c r="Q55" s="75">
        <v>2</v>
      </c>
      <c r="R55" s="93">
        <v>70.371944444444395</v>
      </c>
      <c r="S55" s="75">
        <v>10</v>
      </c>
    </row>
    <row r="56" spans="1:19" x14ac:dyDescent="0.25">
      <c r="A56">
        <v>1508230</v>
      </c>
      <c r="B56" t="s">
        <v>3355</v>
      </c>
      <c r="C56" s="75">
        <v>921011</v>
      </c>
      <c r="D56" s="75">
        <v>385</v>
      </c>
      <c r="E56" s="75">
        <v>85</v>
      </c>
      <c r="F56" s="75">
        <v>29</v>
      </c>
      <c r="G56" s="75">
        <v>243</v>
      </c>
      <c r="H56" s="75">
        <v>6</v>
      </c>
      <c r="I56" s="74">
        <v>7.5324675324675294E-2</v>
      </c>
      <c r="J56" s="77">
        <v>0.34117647058823503</v>
      </c>
      <c r="K56" s="77">
        <v>0.180851063829787</v>
      </c>
      <c r="L56" s="77">
        <v>0.63116883116883105</v>
      </c>
      <c r="M56" s="74">
        <v>1.55844155844156E-2</v>
      </c>
      <c r="N56" s="74">
        <v>7.5324675324675294E-2</v>
      </c>
      <c r="O56" s="74">
        <v>9.3506493506493496E-2</v>
      </c>
      <c r="P56" s="75">
        <v>36</v>
      </c>
      <c r="Q56" s="75">
        <v>12</v>
      </c>
      <c r="R56" s="93">
        <v>80.082222222222299</v>
      </c>
      <c r="S56" s="75">
        <v>17</v>
      </c>
    </row>
    <row r="57" spans="1:19" x14ac:dyDescent="0.25">
      <c r="A57">
        <v>1515761</v>
      </c>
      <c r="B57" t="s">
        <v>1150</v>
      </c>
      <c r="C57" s="75">
        <v>614319</v>
      </c>
      <c r="D57" s="75">
        <v>541</v>
      </c>
      <c r="E57" s="75">
        <v>31</v>
      </c>
      <c r="F57" s="75">
        <v>29</v>
      </c>
      <c r="G57" s="75">
        <v>462</v>
      </c>
      <c r="H57" s="75">
        <v>0</v>
      </c>
      <c r="I57" s="74">
        <v>5.3604436229205202E-2</v>
      </c>
      <c r="J57" s="77">
        <v>0.93548387096774199</v>
      </c>
      <c r="K57" s="77">
        <v>5.4195804195804199E-2</v>
      </c>
      <c r="L57" s="77">
        <v>0.85397412199630296</v>
      </c>
      <c r="M57" s="74">
        <v>0</v>
      </c>
      <c r="N57" s="74">
        <v>5.3604436229205202E-2</v>
      </c>
      <c r="O57" s="74">
        <v>7.3937153419593393E-2</v>
      </c>
      <c r="P57" s="75">
        <v>40</v>
      </c>
      <c r="Q57" s="75">
        <v>19</v>
      </c>
      <c r="R57" s="93">
        <v>101.10555555555599</v>
      </c>
      <c r="S57" s="75">
        <v>10</v>
      </c>
    </row>
    <row r="58" spans="1:19" x14ac:dyDescent="0.25">
      <c r="A58">
        <v>1521567</v>
      </c>
      <c r="B58" t="s">
        <v>1153</v>
      </c>
      <c r="C58" s="75">
        <v>626881</v>
      </c>
      <c r="D58" s="75">
        <v>413</v>
      </c>
      <c r="E58" s="75">
        <v>46</v>
      </c>
      <c r="F58" s="75">
        <v>37</v>
      </c>
      <c r="G58" s="75">
        <v>259</v>
      </c>
      <c r="H58" s="75">
        <v>2</v>
      </c>
      <c r="I58" s="74">
        <v>8.9588377723970894E-2</v>
      </c>
      <c r="J58" s="77">
        <v>0.80434782608695699</v>
      </c>
      <c r="K58" s="77">
        <v>0.100217864923747</v>
      </c>
      <c r="L58" s="77">
        <v>0.62711864406779705</v>
      </c>
      <c r="M58" s="74">
        <v>4.8426150121065404E-3</v>
      </c>
      <c r="N58" s="74">
        <v>8.9588377723970894E-2</v>
      </c>
      <c r="O58" s="74">
        <v>5.5690072639225201E-2</v>
      </c>
      <c r="P58" s="75">
        <v>23</v>
      </c>
      <c r="Q58" s="75">
        <v>26</v>
      </c>
      <c r="R58" s="93">
        <v>66.122500000000002</v>
      </c>
      <c r="S58" s="75">
        <v>10</v>
      </c>
    </row>
    <row r="59" spans="1:19" x14ac:dyDescent="0.25">
      <c r="A59">
        <v>1542447</v>
      </c>
      <c r="B59" t="s">
        <v>1155</v>
      </c>
      <c r="C59" s="75">
        <v>617126</v>
      </c>
      <c r="D59" s="75">
        <v>334</v>
      </c>
      <c r="E59" s="75">
        <v>38</v>
      </c>
      <c r="F59" s="75">
        <v>44</v>
      </c>
      <c r="G59" s="75">
        <v>276</v>
      </c>
      <c r="H59" s="75">
        <v>1</v>
      </c>
      <c r="I59" s="74">
        <v>0.13173652694610799</v>
      </c>
      <c r="J59" s="77">
        <v>1.15789473684211</v>
      </c>
      <c r="K59" s="77">
        <v>0.102150537634409</v>
      </c>
      <c r="L59" s="77">
        <v>0.82634730538922196</v>
      </c>
      <c r="M59" s="74">
        <v>2.9940119760479E-3</v>
      </c>
      <c r="N59" s="74">
        <v>0.13173652694610799</v>
      </c>
      <c r="O59" s="74">
        <v>3.8922155688622798E-2</v>
      </c>
      <c r="P59" s="75">
        <v>13</v>
      </c>
      <c r="Q59" s="75">
        <v>12</v>
      </c>
      <c r="R59" s="93">
        <v>59.4161111111111</v>
      </c>
      <c r="S59" s="75">
        <v>26</v>
      </c>
    </row>
    <row r="60" spans="1:19" x14ac:dyDescent="0.25">
      <c r="A60">
        <v>1553769</v>
      </c>
      <c r="B60" t="s">
        <v>1157</v>
      </c>
      <c r="C60" s="75">
        <v>909513</v>
      </c>
      <c r="D60" s="75">
        <v>417</v>
      </c>
      <c r="E60" s="75">
        <v>28</v>
      </c>
      <c r="F60" s="75">
        <v>68</v>
      </c>
      <c r="G60" s="75">
        <v>319</v>
      </c>
      <c r="H60" s="75">
        <v>0</v>
      </c>
      <c r="I60" s="74">
        <v>0.16306954436450799</v>
      </c>
      <c r="J60" s="77">
        <v>2.4285714285714302</v>
      </c>
      <c r="K60" s="77">
        <v>6.2921348314606704E-2</v>
      </c>
      <c r="L60" s="77">
        <v>0.76498800959232605</v>
      </c>
      <c r="M60" s="74">
        <v>0</v>
      </c>
      <c r="N60" s="74">
        <v>0.16306954436450799</v>
      </c>
      <c r="O60" s="74">
        <v>9.11270983213429E-2</v>
      </c>
      <c r="P60" s="75">
        <v>38</v>
      </c>
      <c r="Q60" s="75">
        <v>6</v>
      </c>
      <c r="R60" s="93">
        <v>64.218055555555594</v>
      </c>
      <c r="S60" s="75">
        <v>6</v>
      </c>
    </row>
    <row r="61" spans="1:19" x14ac:dyDescent="0.25">
      <c r="A61">
        <v>1567508</v>
      </c>
      <c r="B61" t="s">
        <v>1159</v>
      </c>
      <c r="C61" s="75">
        <v>577804</v>
      </c>
      <c r="D61" s="75">
        <v>262</v>
      </c>
      <c r="E61" s="75">
        <v>63</v>
      </c>
      <c r="F61" s="75">
        <v>76</v>
      </c>
      <c r="G61" s="75">
        <v>174</v>
      </c>
      <c r="H61" s="75">
        <v>0</v>
      </c>
      <c r="I61" s="74">
        <v>0.29007633587786302</v>
      </c>
      <c r="J61" s="77">
        <v>1.2063492063492101</v>
      </c>
      <c r="K61" s="77">
        <v>0.193846153846154</v>
      </c>
      <c r="L61" s="77">
        <v>0.66412213740458004</v>
      </c>
      <c r="M61" s="74">
        <v>0</v>
      </c>
      <c r="N61" s="74">
        <v>0.29007633587786302</v>
      </c>
      <c r="O61" s="74">
        <v>0.14122137404580201</v>
      </c>
      <c r="P61" s="75">
        <v>37</v>
      </c>
      <c r="Q61" s="75">
        <v>8</v>
      </c>
      <c r="R61" s="93">
        <v>42.568611111111103</v>
      </c>
      <c r="S61" s="75">
        <v>3</v>
      </c>
    </row>
    <row r="62" spans="1:19" x14ac:dyDescent="0.25">
      <c r="A62">
        <v>1590752</v>
      </c>
      <c r="B62" t="s">
        <v>1161</v>
      </c>
      <c r="C62" s="75">
        <v>624427</v>
      </c>
      <c r="D62" s="75">
        <v>895</v>
      </c>
      <c r="E62" s="75">
        <v>21</v>
      </c>
      <c r="F62" s="75">
        <v>26</v>
      </c>
      <c r="G62" s="75">
        <v>608</v>
      </c>
      <c r="H62" s="75">
        <v>0</v>
      </c>
      <c r="I62" s="74">
        <v>2.9050279329608901E-2</v>
      </c>
      <c r="J62" s="77">
        <v>1.2380952380952399</v>
      </c>
      <c r="K62" s="77">
        <v>2.2925764192139701E-2</v>
      </c>
      <c r="L62" s="77">
        <v>0.67932960893854699</v>
      </c>
      <c r="M62" s="74">
        <v>0</v>
      </c>
      <c r="N62" s="74">
        <v>2.9050279329608901E-2</v>
      </c>
      <c r="O62" s="74">
        <v>8.0446927374301702E-2</v>
      </c>
      <c r="P62" s="75">
        <v>72</v>
      </c>
      <c r="Q62" s="75">
        <v>12</v>
      </c>
      <c r="R62" s="93">
        <v>112.041666666667</v>
      </c>
      <c r="S62" s="75">
        <v>26</v>
      </c>
    </row>
    <row r="63" spans="1:19" x14ac:dyDescent="0.25">
      <c r="A63">
        <v>1601680</v>
      </c>
      <c r="B63" t="s">
        <v>3356</v>
      </c>
      <c r="C63" s="75">
        <v>627001</v>
      </c>
      <c r="D63" s="75">
        <v>430</v>
      </c>
      <c r="E63" s="75">
        <v>20</v>
      </c>
      <c r="F63" s="75">
        <v>2</v>
      </c>
      <c r="G63" s="75">
        <v>359</v>
      </c>
      <c r="H63" s="75">
        <v>0</v>
      </c>
      <c r="I63" s="74">
        <v>4.65116279069767E-3</v>
      </c>
      <c r="J63" s="77">
        <v>0.1</v>
      </c>
      <c r="K63" s="77">
        <v>4.4444444444444398E-2</v>
      </c>
      <c r="L63" s="77">
        <v>0.834883720930233</v>
      </c>
      <c r="M63" s="74">
        <v>0</v>
      </c>
      <c r="N63" s="74">
        <v>4.65116279069767E-3</v>
      </c>
      <c r="O63" s="74">
        <v>7.6744186046511606E-2</v>
      </c>
      <c r="P63" s="75">
        <v>33</v>
      </c>
      <c r="Q63" s="75">
        <v>19</v>
      </c>
      <c r="R63" s="93">
        <v>82.234999999999999</v>
      </c>
      <c r="S63" s="75">
        <v>10</v>
      </c>
    </row>
    <row r="64" spans="1:19" x14ac:dyDescent="0.25">
      <c r="A64">
        <v>1603146</v>
      </c>
      <c r="B64" t="s">
        <v>1165</v>
      </c>
      <c r="C64" s="75">
        <v>614316</v>
      </c>
      <c r="D64" s="75">
        <v>519</v>
      </c>
      <c r="E64" s="75">
        <v>95</v>
      </c>
      <c r="F64" s="75">
        <v>23</v>
      </c>
      <c r="G64" s="75">
        <v>293</v>
      </c>
      <c r="H64" s="75">
        <v>4</v>
      </c>
      <c r="I64" s="74">
        <v>4.43159922928709E-2</v>
      </c>
      <c r="J64" s="77">
        <v>0.24210526315789499</v>
      </c>
      <c r="K64" s="77">
        <v>0.15472312703583099</v>
      </c>
      <c r="L64" s="77">
        <v>0.56454720616570297</v>
      </c>
      <c r="M64" s="74">
        <v>7.7071290944123296E-3</v>
      </c>
      <c r="N64" s="74">
        <v>4.43159922928709E-2</v>
      </c>
      <c r="O64" s="74">
        <v>0.14258188824662801</v>
      </c>
      <c r="P64" s="75">
        <v>74</v>
      </c>
      <c r="Q64" s="75">
        <v>35</v>
      </c>
      <c r="R64" s="93">
        <v>76.139722222222105</v>
      </c>
      <c r="S64" s="75">
        <v>41</v>
      </c>
    </row>
    <row r="65" spans="1:19" x14ac:dyDescent="0.25">
      <c r="A65">
        <v>1625618</v>
      </c>
      <c r="B65" t="s">
        <v>1167</v>
      </c>
      <c r="C65" s="75">
        <v>905884</v>
      </c>
      <c r="D65" s="75">
        <v>556</v>
      </c>
      <c r="E65" s="75">
        <v>176</v>
      </c>
      <c r="F65" s="75">
        <v>186</v>
      </c>
      <c r="G65" s="75">
        <v>390</v>
      </c>
      <c r="H65" s="75">
        <v>2</v>
      </c>
      <c r="I65" s="74">
        <v>0.33453237410071901</v>
      </c>
      <c r="J65" s="77">
        <v>1.0568181818181801</v>
      </c>
      <c r="K65" s="77">
        <v>0.24043715846994501</v>
      </c>
      <c r="L65" s="77">
        <v>0.70143884892086295</v>
      </c>
      <c r="M65" s="74">
        <v>3.5971223021582701E-3</v>
      </c>
      <c r="N65" s="74">
        <v>0.33453237410071901</v>
      </c>
      <c r="O65" s="74">
        <v>7.0143884892086297E-2</v>
      </c>
      <c r="P65" s="75">
        <v>39</v>
      </c>
      <c r="Q65" s="75">
        <v>23</v>
      </c>
      <c r="R65" s="93">
        <v>97.737222222222101</v>
      </c>
      <c r="S65" s="75">
        <v>13</v>
      </c>
    </row>
    <row r="66" spans="1:19" x14ac:dyDescent="0.25">
      <c r="A66">
        <v>1631467</v>
      </c>
      <c r="B66" t="s">
        <v>1169</v>
      </c>
      <c r="C66" s="75">
        <v>900781</v>
      </c>
      <c r="D66" s="75">
        <v>226</v>
      </c>
      <c r="E66" s="75">
        <v>43</v>
      </c>
      <c r="F66" s="75">
        <v>56</v>
      </c>
      <c r="G66" s="75">
        <v>37</v>
      </c>
      <c r="H66" s="75">
        <v>0</v>
      </c>
      <c r="I66" s="74">
        <v>0.247787610619469</v>
      </c>
      <c r="J66" s="77">
        <v>1.30232558139535</v>
      </c>
      <c r="K66" s="77">
        <v>0.15985130111524201</v>
      </c>
      <c r="L66" s="77">
        <v>0.16371681415929201</v>
      </c>
      <c r="M66" s="74">
        <v>0</v>
      </c>
      <c r="N66" s="74">
        <v>0.247787610619469</v>
      </c>
      <c r="O66" s="74">
        <v>0.15929203539823</v>
      </c>
      <c r="P66" s="75">
        <v>36</v>
      </c>
      <c r="Q66" s="75">
        <v>21</v>
      </c>
      <c r="R66" s="93">
        <v>43.968055555555502</v>
      </c>
      <c r="S66" s="75">
        <v>19</v>
      </c>
    </row>
    <row r="67" spans="1:19" x14ac:dyDescent="0.25">
      <c r="A67">
        <v>1645322</v>
      </c>
      <c r="B67" t="s">
        <v>1171</v>
      </c>
      <c r="C67" s="75">
        <v>614093</v>
      </c>
      <c r="D67" s="75">
        <v>464</v>
      </c>
      <c r="E67" s="75">
        <v>30</v>
      </c>
      <c r="F67" s="75">
        <v>39</v>
      </c>
      <c r="G67" s="75">
        <v>392</v>
      </c>
      <c r="H67" s="75">
        <v>5</v>
      </c>
      <c r="I67" s="74">
        <v>8.4051724137930994E-2</v>
      </c>
      <c r="J67" s="77">
        <v>1.3</v>
      </c>
      <c r="K67" s="77">
        <v>6.0728744939271301E-2</v>
      </c>
      <c r="L67" s="77">
        <v>0.84482758620689702</v>
      </c>
      <c r="M67" s="74">
        <v>1.0775862068965501E-2</v>
      </c>
      <c r="N67" s="74">
        <v>8.4051724137930994E-2</v>
      </c>
      <c r="O67" s="74">
        <v>6.0344827586206899E-2</v>
      </c>
      <c r="P67" s="75">
        <v>28</v>
      </c>
      <c r="Q67" s="75">
        <v>12</v>
      </c>
      <c r="R67" s="93">
        <v>69.812777777777896</v>
      </c>
      <c r="S67" s="75">
        <v>22</v>
      </c>
    </row>
    <row r="68" spans="1:19" x14ac:dyDescent="0.25">
      <c r="A68">
        <v>1654971</v>
      </c>
      <c r="B68" t="s">
        <v>2003</v>
      </c>
      <c r="C68" s="75">
        <v>612527</v>
      </c>
      <c r="D68" s="75">
        <v>134</v>
      </c>
      <c r="E68" s="75">
        <v>20</v>
      </c>
      <c r="F68" s="75">
        <v>21</v>
      </c>
      <c r="G68" s="75">
        <v>27</v>
      </c>
      <c r="H68" s="75">
        <v>1</v>
      </c>
      <c r="I68" s="74">
        <v>0.15671641791044799</v>
      </c>
      <c r="J68" s="77">
        <v>1.05</v>
      </c>
      <c r="K68" s="77">
        <v>0.12987012987013</v>
      </c>
      <c r="L68" s="77">
        <v>0.201492537313433</v>
      </c>
      <c r="M68" s="74">
        <v>7.4626865671641798E-3</v>
      </c>
      <c r="N68" s="74">
        <v>0.15671641791044799</v>
      </c>
      <c r="O68" s="74">
        <v>0.119402985074627</v>
      </c>
      <c r="P68" s="75">
        <v>16</v>
      </c>
      <c r="Q68" s="75">
        <v>5</v>
      </c>
      <c r="R68" s="93">
        <v>26.059722222222199</v>
      </c>
      <c r="S68" s="75">
        <v>6</v>
      </c>
    </row>
    <row r="69" spans="1:19" x14ac:dyDescent="0.25">
      <c r="A69">
        <v>1771789</v>
      </c>
      <c r="B69" t="s">
        <v>1173</v>
      </c>
      <c r="C69" s="75">
        <v>909512</v>
      </c>
      <c r="D69" s="75">
        <v>564</v>
      </c>
      <c r="E69" s="75">
        <v>162</v>
      </c>
      <c r="F69" s="75">
        <v>220</v>
      </c>
      <c r="G69" s="75">
        <v>384</v>
      </c>
      <c r="H69" s="75">
        <v>1</v>
      </c>
      <c r="I69" s="74">
        <v>0.390070921985816</v>
      </c>
      <c r="J69" s="77">
        <v>1.3580246913580201</v>
      </c>
      <c r="K69" s="77">
        <v>0.22314049586776899</v>
      </c>
      <c r="L69" s="77">
        <v>0.680851063829787</v>
      </c>
      <c r="M69" s="74">
        <v>1.77304964539007E-3</v>
      </c>
      <c r="N69" s="74">
        <v>0.390070921985816</v>
      </c>
      <c r="O69" s="74">
        <v>0.164893617021277</v>
      </c>
      <c r="P69" s="75">
        <v>93</v>
      </c>
      <c r="Q69" s="75">
        <v>34</v>
      </c>
      <c r="R69" s="93">
        <v>94.521944444444401</v>
      </c>
      <c r="S69" s="75">
        <v>5</v>
      </c>
    </row>
    <row r="70" spans="1:19" x14ac:dyDescent="0.25">
      <c r="A70">
        <v>1793266</v>
      </c>
      <c r="B70" t="s">
        <v>1175</v>
      </c>
      <c r="C70" s="75">
        <v>614478</v>
      </c>
      <c r="D70" s="75">
        <v>491</v>
      </c>
      <c r="E70" s="75">
        <v>107</v>
      </c>
      <c r="F70" s="75">
        <v>134</v>
      </c>
      <c r="G70" s="75">
        <v>361</v>
      </c>
      <c r="H70" s="75">
        <v>0</v>
      </c>
      <c r="I70" s="74">
        <v>0.27291242362525497</v>
      </c>
      <c r="J70" s="77">
        <v>1.2523364485981301</v>
      </c>
      <c r="K70" s="77">
        <v>0.17892976588628801</v>
      </c>
      <c r="L70" s="77">
        <v>0.73523421588594695</v>
      </c>
      <c r="M70" s="74">
        <v>0</v>
      </c>
      <c r="N70" s="74">
        <v>0.27291242362525497</v>
      </c>
      <c r="O70" s="74">
        <v>0.11608961303462299</v>
      </c>
      <c r="P70" s="75">
        <v>57</v>
      </c>
      <c r="Q70" s="75">
        <v>15</v>
      </c>
      <c r="R70" s="93">
        <v>91.963333333333395</v>
      </c>
      <c r="S70" s="75">
        <v>16</v>
      </c>
    </row>
    <row r="71" spans="1:19" x14ac:dyDescent="0.25">
      <c r="A71">
        <v>1817056</v>
      </c>
      <c r="B71" t="s">
        <v>1177</v>
      </c>
      <c r="C71" s="75">
        <v>580814</v>
      </c>
      <c r="D71" s="75">
        <v>631</v>
      </c>
      <c r="E71" s="75">
        <v>254</v>
      </c>
      <c r="F71" s="75">
        <v>269</v>
      </c>
      <c r="G71" s="75">
        <v>310</v>
      </c>
      <c r="H71" s="75">
        <v>5</v>
      </c>
      <c r="I71" s="74">
        <v>0.42630744849445301</v>
      </c>
      <c r="J71" s="77">
        <v>1.0590551181102399</v>
      </c>
      <c r="K71" s="77">
        <v>0.28700564971751402</v>
      </c>
      <c r="L71" s="77">
        <v>0.49128367670364498</v>
      </c>
      <c r="M71" s="74">
        <v>7.9239302694136295E-3</v>
      </c>
      <c r="N71" s="74">
        <v>0.42630744849445301</v>
      </c>
      <c r="O71" s="74">
        <v>0.12202852614897</v>
      </c>
      <c r="P71" s="75">
        <v>77</v>
      </c>
      <c r="Q71" s="75">
        <v>76</v>
      </c>
      <c r="R71" s="93">
        <v>110.078888888889</v>
      </c>
      <c r="S71" s="75">
        <v>91</v>
      </c>
    </row>
    <row r="72" spans="1:19" x14ac:dyDescent="0.25">
      <c r="A72">
        <v>1846609</v>
      </c>
      <c r="B72" t="s">
        <v>1181</v>
      </c>
      <c r="C72" s="75">
        <v>581010</v>
      </c>
      <c r="D72" s="75">
        <v>638</v>
      </c>
      <c r="E72" s="75">
        <v>137</v>
      </c>
      <c r="F72" s="75">
        <v>109</v>
      </c>
      <c r="G72" s="75">
        <v>385</v>
      </c>
      <c r="H72" s="75">
        <v>0</v>
      </c>
      <c r="I72" s="74">
        <v>0.17084639498432599</v>
      </c>
      <c r="J72" s="77">
        <v>0.79562043795620396</v>
      </c>
      <c r="K72" s="77">
        <v>0.176774193548387</v>
      </c>
      <c r="L72" s="77">
        <v>0.60344827586206895</v>
      </c>
      <c r="M72" s="74">
        <v>0</v>
      </c>
      <c r="N72" s="74">
        <v>0.17084639498432599</v>
      </c>
      <c r="O72" s="74">
        <v>0.16457680250783699</v>
      </c>
      <c r="P72" s="75">
        <v>105</v>
      </c>
      <c r="Q72" s="75">
        <v>31</v>
      </c>
      <c r="R72" s="93">
        <v>109.059444444444</v>
      </c>
      <c r="S72" s="75">
        <v>5</v>
      </c>
    </row>
    <row r="73" spans="1:19" x14ac:dyDescent="0.25">
      <c r="A73">
        <v>1846986</v>
      </c>
      <c r="B73" t="s">
        <v>1183</v>
      </c>
      <c r="C73" s="75">
        <v>614712</v>
      </c>
      <c r="D73" s="75">
        <v>348</v>
      </c>
      <c r="E73" s="75">
        <v>57</v>
      </c>
      <c r="F73" s="75">
        <v>76</v>
      </c>
      <c r="G73" s="75">
        <v>270</v>
      </c>
      <c r="H73" s="75">
        <v>1</v>
      </c>
      <c r="I73" s="74">
        <v>0.21839080459770099</v>
      </c>
      <c r="J73" s="77">
        <v>1.3333333333333299</v>
      </c>
      <c r="K73" s="77">
        <v>0.140740740740741</v>
      </c>
      <c r="L73" s="77">
        <v>0.77586206896551702</v>
      </c>
      <c r="M73" s="74">
        <v>2.8735632183907998E-3</v>
      </c>
      <c r="N73" s="74">
        <v>0.21839080459770099</v>
      </c>
      <c r="O73" s="74">
        <v>8.9080459770114903E-2</v>
      </c>
      <c r="P73" s="75">
        <v>31</v>
      </c>
      <c r="Q73" s="75">
        <v>4</v>
      </c>
      <c r="R73" s="93">
        <v>75.620555555555498</v>
      </c>
      <c r="S73" s="75">
        <v>8</v>
      </c>
    </row>
    <row r="74" spans="1:19" x14ac:dyDescent="0.25">
      <c r="A74">
        <v>1847111</v>
      </c>
      <c r="B74" t="s">
        <v>1185</v>
      </c>
      <c r="C74" s="75">
        <v>615577</v>
      </c>
      <c r="D74" s="75">
        <v>313</v>
      </c>
      <c r="E74" s="75">
        <v>29</v>
      </c>
      <c r="F74" s="75">
        <v>5</v>
      </c>
      <c r="G74" s="75">
        <v>166</v>
      </c>
      <c r="H74" s="75">
        <v>0</v>
      </c>
      <c r="I74" s="74">
        <v>1.59744408945687E-2</v>
      </c>
      <c r="J74" s="77">
        <v>0.17241379310344801</v>
      </c>
      <c r="K74" s="77">
        <v>8.4795321637426896E-2</v>
      </c>
      <c r="L74" s="77">
        <v>0.53035143769968096</v>
      </c>
      <c r="M74" s="74">
        <v>0</v>
      </c>
      <c r="N74" s="74">
        <v>1.59744408945687E-2</v>
      </c>
      <c r="O74" s="74">
        <v>8.9456869009584702E-2</v>
      </c>
      <c r="P74" s="75">
        <v>28</v>
      </c>
      <c r="Q74" s="75">
        <v>5</v>
      </c>
      <c r="R74" s="93">
        <v>43.16</v>
      </c>
      <c r="S74" s="75">
        <v>19</v>
      </c>
    </row>
    <row r="75" spans="1:19" x14ac:dyDescent="0.25">
      <c r="A75">
        <v>1847158</v>
      </c>
      <c r="B75" t="s">
        <v>1187</v>
      </c>
      <c r="C75" s="75">
        <v>581023</v>
      </c>
      <c r="D75" s="75">
        <v>477</v>
      </c>
      <c r="E75" s="75">
        <v>85</v>
      </c>
      <c r="F75" s="75">
        <v>76</v>
      </c>
      <c r="G75" s="75">
        <v>259</v>
      </c>
      <c r="H75" s="75">
        <v>7</v>
      </c>
      <c r="I75" s="74">
        <v>0.15932914046121599</v>
      </c>
      <c r="J75" s="77">
        <v>0.89411764705882402</v>
      </c>
      <c r="K75" s="77">
        <v>0.151245551601424</v>
      </c>
      <c r="L75" s="77">
        <v>0.54297693920335399</v>
      </c>
      <c r="M75" s="74">
        <v>1.46750524109015E-2</v>
      </c>
      <c r="N75" s="74">
        <v>0.15932914046121599</v>
      </c>
      <c r="O75" s="74">
        <v>0.19496855345912001</v>
      </c>
      <c r="P75" s="75">
        <v>93</v>
      </c>
      <c r="Q75" s="75">
        <v>31</v>
      </c>
      <c r="R75" s="93">
        <v>58.256111111111103</v>
      </c>
      <c r="S75" s="75">
        <v>45</v>
      </c>
    </row>
    <row r="76" spans="1:19" x14ac:dyDescent="0.25">
      <c r="A76">
        <v>1879990</v>
      </c>
      <c r="B76" t="s">
        <v>1189</v>
      </c>
      <c r="C76" s="75">
        <v>620931</v>
      </c>
      <c r="D76" s="75">
        <v>241</v>
      </c>
      <c r="E76" s="75">
        <v>22</v>
      </c>
      <c r="F76" s="75">
        <v>23</v>
      </c>
      <c r="G76" s="75">
        <v>150</v>
      </c>
      <c r="H76" s="75">
        <v>2</v>
      </c>
      <c r="I76" s="74">
        <v>9.5435684647302899E-2</v>
      </c>
      <c r="J76" s="77">
        <v>1.0454545454545501</v>
      </c>
      <c r="K76" s="77">
        <v>8.3650190114068407E-2</v>
      </c>
      <c r="L76" s="77">
        <v>0.62240663900414905</v>
      </c>
      <c r="M76" s="74">
        <v>8.29875518672199E-3</v>
      </c>
      <c r="N76" s="74">
        <v>9.5435684647302899E-2</v>
      </c>
      <c r="O76" s="74">
        <v>0.20331950207468899</v>
      </c>
      <c r="P76" s="75">
        <v>49</v>
      </c>
      <c r="Q76" s="75">
        <v>22</v>
      </c>
      <c r="R76" s="93">
        <v>46.4658333333333</v>
      </c>
      <c r="S76" s="75">
        <v>7</v>
      </c>
    </row>
    <row r="77" spans="1:19" x14ac:dyDescent="0.25">
      <c r="A77">
        <v>1905372</v>
      </c>
      <c r="B77" t="s">
        <v>1194</v>
      </c>
      <c r="C77" s="75">
        <v>615555</v>
      </c>
      <c r="D77" s="75">
        <v>518</v>
      </c>
      <c r="E77" s="75">
        <v>53</v>
      </c>
      <c r="F77" s="75">
        <v>55</v>
      </c>
      <c r="G77" s="75">
        <v>388</v>
      </c>
      <c r="H77" s="75">
        <v>1</v>
      </c>
      <c r="I77" s="74">
        <v>0.10617760617760599</v>
      </c>
      <c r="J77" s="77">
        <v>1.0377358490566</v>
      </c>
      <c r="K77" s="77">
        <v>9.2819614711033296E-2</v>
      </c>
      <c r="L77" s="77">
        <v>0.74903474903474898</v>
      </c>
      <c r="M77" s="74">
        <v>1.9305019305019299E-3</v>
      </c>
      <c r="N77" s="74">
        <v>0.10617760617760599</v>
      </c>
      <c r="O77" s="74">
        <v>7.3359073359073407E-2</v>
      </c>
      <c r="P77" s="75">
        <v>38</v>
      </c>
      <c r="Q77" s="75">
        <v>18</v>
      </c>
      <c r="R77" s="93">
        <v>76.632777777777704</v>
      </c>
      <c r="S77" s="75">
        <v>0</v>
      </c>
    </row>
    <row r="78" spans="1:19" x14ac:dyDescent="0.25">
      <c r="A78">
        <v>1916242</v>
      </c>
      <c r="B78" t="s">
        <v>1196</v>
      </c>
      <c r="C78" s="75">
        <v>582603</v>
      </c>
      <c r="D78" s="75">
        <v>244</v>
      </c>
      <c r="E78" s="75">
        <v>97</v>
      </c>
      <c r="F78" s="75">
        <v>92</v>
      </c>
      <c r="G78" s="75">
        <v>157</v>
      </c>
      <c r="H78" s="75">
        <v>0</v>
      </c>
      <c r="I78" s="74">
        <v>0.37704918032786899</v>
      </c>
      <c r="J78" s="77">
        <v>0.94845360824742297</v>
      </c>
      <c r="K78" s="77">
        <v>0.28445747800586502</v>
      </c>
      <c r="L78" s="77">
        <v>0.64344262295082</v>
      </c>
      <c r="M78" s="74">
        <v>0</v>
      </c>
      <c r="N78" s="74">
        <v>0.37704918032786899</v>
      </c>
      <c r="O78" s="74">
        <v>0.110655737704918</v>
      </c>
      <c r="P78" s="75">
        <v>27</v>
      </c>
      <c r="Q78" s="75">
        <v>9</v>
      </c>
      <c r="R78" s="93">
        <v>47.356944444444402</v>
      </c>
      <c r="S78" s="75">
        <v>3</v>
      </c>
    </row>
    <row r="79" spans="1:19" x14ac:dyDescent="0.25">
      <c r="A79">
        <v>1919828</v>
      </c>
      <c r="B79" t="s">
        <v>1198</v>
      </c>
      <c r="C79" s="75">
        <v>612543</v>
      </c>
      <c r="D79" s="75">
        <v>468</v>
      </c>
      <c r="E79" s="75">
        <v>32</v>
      </c>
      <c r="F79" s="75">
        <v>61</v>
      </c>
      <c r="G79" s="75">
        <v>190</v>
      </c>
      <c r="H79" s="75">
        <v>1</v>
      </c>
      <c r="I79" s="74">
        <v>0.13034188034187999</v>
      </c>
      <c r="J79" s="77">
        <v>1.90625</v>
      </c>
      <c r="K79" s="77">
        <v>6.4000000000000001E-2</v>
      </c>
      <c r="L79" s="77">
        <v>0.40598290598290598</v>
      </c>
      <c r="M79" s="74">
        <v>2.13675213675214E-3</v>
      </c>
      <c r="N79" s="74">
        <v>0.13034188034187999</v>
      </c>
      <c r="O79" s="74">
        <v>7.69230769230769E-2</v>
      </c>
      <c r="P79" s="75">
        <v>36</v>
      </c>
      <c r="Q79" s="75">
        <v>15</v>
      </c>
      <c r="R79" s="93">
        <v>74.893888888888895</v>
      </c>
      <c r="S79" s="75">
        <v>20</v>
      </c>
    </row>
    <row r="80" spans="1:19" x14ac:dyDescent="0.25">
      <c r="A80">
        <v>1940857</v>
      </c>
      <c r="B80" t="s">
        <v>1200</v>
      </c>
      <c r="C80" s="75">
        <v>615009</v>
      </c>
      <c r="D80" s="75">
        <v>425</v>
      </c>
      <c r="E80" s="75">
        <v>29</v>
      </c>
      <c r="F80" s="75">
        <v>49</v>
      </c>
      <c r="G80" s="75">
        <v>318</v>
      </c>
      <c r="H80" s="75">
        <v>4</v>
      </c>
      <c r="I80" s="74">
        <v>0.11529411764705901</v>
      </c>
      <c r="J80" s="77">
        <v>1.68965517241379</v>
      </c>
      <c r="K80" s="77">
        <v>6.3876651982378893E-2</v>
      </c>
      <c r="L80" s="77">
        <v>0.748235294117647</v>
      </c>
      <c r="M80" s="74">
        <v>9.4117647058823504E-3</v>
      </c>
      <c r="N80" s="74">
        <v>0.11529411764705901</v>
      </c>
      <c r="O80" s="74">
        <v>0.185882352941176</v>
      </c>
      <c r="P80" s="75">
        <v>79</v>
      </c>
      <c r="Q80" s="75">
        <v>26</v>
      </c>
      <c r="R80" s="93">
        <v>73.515277777777797</v>
      </c>
      <c r="S80" s="75">
        <v>8</v>
      </c>
    </row>
    <row r="81" spans="1:19" x14ac:dyDescent="0.25">
      <c r="A81">
        <v>1955738</v>
      </c>
      <c r="B81" t="s">
        <v>1202</v>
      </c>
      <c r="C81" s="75">
        <v>614786</v>
      </c>
      <c r="D81" s="75">
        <v>459</v>
      </c>
      <c r="E81" s="75">
        <v>85</v>
      </c>
      <c r="F81" s="75">
        <v>108</v>
      </c>
      <c r="G81" s="75">
        <v>347</v>
      </c>
      <c r="H81" s="75">
        <v>0</v>
      </c>
      <c r="I81" s="74">
        <v>0.23529411764705899</v>
      </c>
      <c r="J81" s="77">
        <v>1.27058823529412</v>
      </c>
      <c r="K81" s="77">
        <v>0.15625</v>
      </c>
      <c r="L81" s="77">
        <v>0.75599128540305005</v>
      </c>
      <c r="M81" s="74">
        <v>0</v>
      </c>
      <c r="N81" s="74">
        <v>0.23529411764705899</v>
      </c>
      <c r="O81" s="74">
        <v>0.106753812636166</v>
      </c>
      <c r="P81" s="75">
        <v>49</v>
      </c>
      <c r="Q81" s="75">
        <v>25</v>
      </c>
      <c r="R81" s="93">
        <v>93.724166666666605</v>
      </c>
      <c r="S81" s="75">
        <v>5</v>
      </c>
    </row>
    <row r="82" spans="1:19" x14ac:dyDescent="0.25">
      <c r="A82">
        <v>1970600</v>
      </c>
      <c r="B82" t="s">
        <v>1204</v>
      </c>
      <c r="C82" s="75">
        <v>615453</v>
      </c>
      <c r="D82" s="75">
        <v>305</v>
      </c>
      <c r="E82" s="75">
        <v>57</v>
      </c>
      <c r="F82" s="75">
        <v>22</v>
      </c>
      <c r="G82" s="75">
        <v>214</v>
      </c>
      <c r="H82" s="75">
        <v>1</v>
      </c>
      <c r="I82" s="74">
        <v>7.2131147540983598E-2</v>
      </c>
      <c r="J82" s="77">
        <v>0.38596491228070201</v>
      </c>
      <c r="K82" s="77">
        <v>0.15745856353591201</v>
      </c>
      <c r="L82" s="77">
        <v>0.70163934426229502</v>
      </c>
      <c r="M82" s="74">
        <v>3.27868852459016E-3</v>
      </c>
      <c r="N82" s="74">
        <v>7.2131147540983598E-2</v>
      </c>
      <c r="O82" s="74">
        <v>0.11147540983606601</v>
      </c>
      <c r="P82" s="75">
        <v>34</v>
      </c>
      <c r="Q82" s="75">
        <v>12</v>
      </c>
      <c r="R82" s="93">
        <v>51.141111111111101</v>
      </c>
      <c r="S82" s="75">
        <v>72</v>
      </c>
    </row>
    <row r="83" spans="1:19" x14ac:dyDescent="0.25">
      <c r="A83">
        <v>1990108</v>
      </c>
      <c r="B83" t="s">
        <v>1206</v>
      </c>
      <c r="C83" s="75">
        <v>613998</v>
      </c>
      <c r="D83" s="75">
        <v>424</v>
      </c>
      <c r="E83" s="75">
        <v>24</v>
      </c>
      <c r="F83" s="75">
        <v>35</v>
      </c>
      <c r="G83" s="75">
        <v>240</v>
      </c>
      <c r="H83" s="75">
        <v>2</v>
      </c>
      <c r="I83" s="74">
        <v>8.2547169811320806E-2</v>
      </c>
      <c r="J83" s="77">
        <v>1.4583333333333299</v>
      </c>
      <c r="K83" s="77">
        <v>5.3571428571428603E-2</v>
      </c>
      <c r="L83" s="77">
        <v>0.56603773584905703</v>
      </c>
      <c r="M83" s="74">
        <v>4.7169811320754698E-3</v>
      </c>
      <c r="N83" s="74">
        <v>8.2547169811320806E-2</v>
      </c>
      <c r="O83" s="74">
        <v>0.12735849056603801</v>
      </c>
      <c r="P83" s="75">
        <v>54</v>
      </c>
      <c r="Q83" s="75">
        <v>17</v>
      </c>
      <c r="R83" s="93">
        <v>65.011944444444495</v>
      </c>
      <c r="S83" s="75">
        <v>11</v>
      </c>
    </row>
    <row r="84" spans="1:19" x14ac:dyDescent="0.25">
      <c r="A84">
        <v>2018980</v>
      </c>
      <c r="B84" t="s">
        <v>3357</v>
      </c>
      <c r="C84" s="75">
        <v>920993</v>
      </c>
      <c r="D84" s="75">
        <v>458</v>
      </c>
      <c r="E84" s="75">
        <v>15</v>
      </c>
      <c r="F84" s="75">
        <v>32</v>
      </c>
      <c r="G84" s="75">
        <v>380</v>
      </c>
      <c r="H84" s="75">
        <v>0</v>
      </c>
      <c r="I84" s="74">
        <v>6.9868995633187797E-2</v>
      </c>
      <c r="J84" s="77">
        <v>2.1333333333333302</v>
      </c>
      <c r="K84" s="77">
        <v>3.1712473572938701E-2</v>
      </c>
      <c r="L84" s="77">
        <v>0.82969432314410496</v>
      </c>
      <c r="M84" s="74">
        <v>0</v>
      </c>
      <c r="N84" s="74">
        <v>6.9868995633187797E-2</v>
      </c>
      <c r="O84" s="74">
        <v>0</v>
      </c>
      <c r="P84" s="75">
        <v>0</v>
      </c>
      <c r="Q84" s="75">
        <v>1</v>
      </c>
      <c r="R84" s="93">
        <v>74.633333333333297</v>
      </c>
      <c r="S84" s="75">
        <v>11</v>
      </c>
    </row>
    <row r="85" spans="1:19" x14ac:dyDescent="0.25">
      <c r="A85">
        <v>2043289</v>
      </c>
      <c r="B85" t="s">
        <v>1208</v>
      </c>
      <c r="C85" s="75">
        <v>613740</v>
      </c>
      <c r="D85" s="75">
        <v>534</v>
      </c>
      <c r="E85" s="75">
        <v>63</v>
      </c>
      <c r="F85" s="75">
        <v>14</v>
      </c>
      <c r="G85" s="75">
        <v>401</v>
      </c>
      <c r="H85" s="75">
        <v>0</v>
      </c>
      <c r="I85" s="74">
        <v>2.6217228464419502E-2</v>
      </c>
      <c r="J85" s="77">
        <v>0.22222222222222199</v>
      </c>
      <c r="K85" s="77">
        <v>0.10552763819095499</v>
      </c>
      <c r="L85" s="77">
        <v>0.75093632958801504</v>
      </c>
      <c r="M85" s="74">
        <v>0</v>
      </c>
      <c r="N85" s="74">
        <v>2.6217228464419502E-2</v>
      </c>
      <c r="O85" s="74">
        <v>8.8014981273408205E-2</v>
      </c>
      <c r="P85" s="75">
        <v>47</v>
      </c>
      <c r="Q85" s="75">
        <v>21</v>
      </c>
      <c r="R85" s="93">
        <v>90.454444444444405</v>
      </c>
      <c r="S85" s="75">
        <v>32</v>
      </c>
    </row>
    <row r="86" spans="1:19" x14ac:dyDescent="0.25">
      <c r="A86">
        <v>2043580</v>
      </c>
      <c r="B86" t="s">
        <v>1210</v>
      </c>
      <c r="C86" s="75">
        <v>614506</v>
      </c>
      <c r="D86" s="75">
        <v>297</v>
      </c>
      <c r="E86" s="75">
        <v>111</v>
      </c>
      <c r="F86" s="75">
        <v>37</v>
      </c>
      <c r="G86" s="75">
        <v>87</v>
      </c>
      <c r="H86" s="75">
        <v>29</v>
      </c>
      <c r="I86" s="74">
        <v>0.124579124579125</v>
      </c>
      <c r="J86" s="77">
        <v>0.33333333333333298</v>
      </c>
      <c r="K86" s="77">
        <v>0.27205882352941202</v>
      </c>
      <c r="L86" s="77">
        <v>0.29292929292929298</v>
      </c>
      <c r="M86" s="74">
        <v>9.7643097643097601E-2</v>
      </c>
      <c r="N86" s="74">
        <v>0.124579124579125</v>
      </c>
      <c r="O86" s="74">
        <v>9.7643097643097601E-2</v>
      </c>
      <c r="P86" s="75">
        <v>29</v>
      </c>
      <c r="Q86" s="75">
        <v>16</v>
      </c>
      <c r="R86" s="93">
        <v>46.137222222222199</v>
      </c>
      <c r="S86" s="75">
        <v>118</v>
      </c>
    </row>
    <row r="87" spans="1:19" x14ac:dyDescent="0.25">
      <c r="A87">
        <v>2043582</v>
      </c>
      <c r="B87" t="s">
        <v>1212</v>
      </c>
      <c r="C87" s="75">
        <v>614206</v>
      </c>
      <c r="D87" s="75">
        <v>527</v>
      </c>
      <c r="E87" s="75">
        <v>48</v>
      </c>
      <c r="F87" s="75">
        <v>55</v>
      </c>
      <c r="G87" s="75">
        <v>390</v>
      </c>
      <c r="H87" s="75">
        <v>3</v>
      </c>
      <c r="I87" s="74">
        <v>0.104364326375712</v>
      </c>
      <c r="J87" s="77">
        <v>1.1458333333333299</v>
      </c>
      <c r="K87" s="77">
        <v>8.3478260869565196E-2</v>
      </c>
      <c r="L87" s="77">
        <v>0.74003795066413702</v>
      </c>
      <c r="M87" s="74">
        <v>5.6925996204933603E-3</v>
      </c>
      <c r="N87" s="74">
        <v>0.104364326375712</v>
      </c>
      <c r="O87" s="74">
        <v>8.5388994307400407E-2</v>
      </c>
      <c r="P87" s="75">
        <v>45</v>
      </c>
      <c r="Q87" s="75">
        <v>3</v>
      </c>
      <c r="R87" s="93">
        <v>93.408333333333204</v>
      </c>
      <c r="S87" s="75">
        <v>11</v>
      </c>
    </row>
    <row r="88" spans="1:19" x14ac:dyDescent="0.25">
      <c r="A88">
        <v>2051587</v>
      </c>
      <c r="B88" t="s">
        <v>1214</v>
      </c>
      <c r="C88" s="75">
        <v>615765</v>
      </c>
      <c r="D88" s="75">
        <v>564</v>
      </c>
      <c r="E88" s="75">
        <v>17</v>
      </c>
      <c r="F88" s="75">
        <v>63</v>
      </c>
      <c r="G88" s="75">
        <v>447</v>
      </c>
      <c r="H88" s="75">
        <v>4</v>
      </c>
      <c r="I88" s="74">
        <v>0.111702127659574</v>
      </c>
      <c r="J88" s="77">
        <v>3.7058823529411802</v>
      </c>
      <c r="K88" s="77">
        <v>2.9259896729776198E-2</v>
      </c>
      <c r="L88" s="77">
        <v>0.79255319148936199</v>
      </c>
      <c r="M88" s="74">
        <v>7.09219858156028E-3</v>
      </c>
      <c r="N88" s="74">
        <v>0.111702127659574</v>
      </c>
      <c r="O88" s="74">
        <v>0.111702127659574</v>
      </c>
      <c r="P88" s="75">
        <v>63</v>
      </c>
      <c r="Q88" s="75">
        <v>18</v>
      </c>
      <c r="R88" s="93">
        <v>94.209722222222098</v>
      </c>
      <c r="S88" s="75">
        <v>13</v>
      </c>
    </row>
    <row r="89" spans="1:19" x14ac:dyDescent="0.25">
      <c r="A89">
        <v>2051588</v>
      </c>
      <c r="B89" t="s">
        <v>1216</v>
      </c>
      <c r="C89" s="75">
        <v>614706</v>
      </c>
      <c r="D89" s="75">
        <v>246</v>
      </c>
      <c r="E89" s="75">
        <v>16</v>
      </c>
      <c r="F89" s="75">
        <v>11</v>
      </c>
      <c r="G89" s="75">
        <v>161</v>
      </c>
      <c r="H89" s="75">
        <v>2</v>
      </c>
      <c r="I89" s="74">
        <v>4.4715447154471497E-2</v>
      </c>
      <c r="J89" s="77">
        <v>0.6875</v>
      </c>
      <c r="K89" s="77">
        <v>6.1068702290076299E-2</v>
      </c>
      <c r="L89" s="77">
        <v>0.654471544715447</v>
      </c>
      <c r="M89" s="74">
        <v>8.1300813008130107E-3</v>
      </c>
      <c r="N89" s="74">
        <v>4.4715447154471497E-2</v>
      </c>
      <c r="O89" s="74">
        <v>0.12195121951219499</v>
      </c>
      <c r="P89" s="75">
        <v>30</v>
      </c>
      <c r="Q89" s="75">
        <v>13</v>
      </c>
      <c r="R89" s="93">
        <v>39.652500000000003</v>
      </c>
      <c r="S89" s="75">
        <v>29</v>
      </c>
    </row>
    <row r="90" spans="1:19" x14ac:dyDescent="0.25">
      <c r="A90">
        <v>2052803</v>
      </c>
      <c r="B90" t="s">
        <v>1218</v>
      </c>
      <c r="C90" s="75">
        <v>614433</v>
      </c>
      <c r="D90" s="75">
        <v>358</v>
      </c>
      <c r="E90" s="75">
        <v>23</v>
      </c>
      <c r="F90" s="75">
        <v>47</v>
      </c>
      <c r="G90" s="75">
        <v>276</v>
      </c>
      <c r="H90" s="75">
        <v>1</v>
      </c>
      <c r="I90" s="74">
        <v>0.13128491620111701</v>
      </c>
      <c r="J90" s="77">
        <v>2.0434782608695699</v>
      </c>
      <c r="K90" s="77">
        <v>6.0367454068241497E-2</v>
      </c>
      <c r="L90" s="77">
        <v>0.77094972067039103</v>
      </c>
      <c r="M90" s="74">
        <v>2.7932960893854702E-3</v>
      </c>
      <c r="N90" s="74">
        <v>0.13128491620111701</v>
      </c>
      <c r="O90" s="74">
        <v>0.12569832402234599</v>
      </c>
      <c r="P90" s="75">
        <v>45</v>
      </c>
      <c r="Q90" s="75">
        <v>24</v>
      </c>
      <c r="R90" s="93">
        <v>52.426388888888802</v>
      </c>
      <c r="S90" s="75">
        <v>25</v>
      </c>
    </row>
    <row r="91" spans="1:19" x14ac:dyDescent="0.25">
      <c r="A91">
        <v>2052805</v>
      </c>
      <c r="B91" t="s">
        <v>1220</v>
      </c>
      <c r="C91" s="75">
        <v>614975</v>
      </c>
      <c r="D91" s="75">
        <v>517</v>
      </c>
      <c r="E91" s="75">
        <v>42</v>
      </c>
      <c r="F91" s="75">
        <v>29</v>
      </c>
      <c r="G91" s="75">
        <v>366</v>
      </c>
      <c r="H91" s="75">
        <v>0</v>
      </c>
      <c r="I91" s="74">
        <v>5.6092843326885897E-2</v>
      </c>
      <c r="J91" s="77">
        <v>0.69047619047619002</v>
      </c>
      <c r="K91" s="77">
        <v>7.5134168157424006E-2</v>
      </c>
      <c r="L91" s="77">
        <v>0.70793036750483596</v>
      </c>
      <c r="M91" s="74">
        <v>0</v>
      </c>
      <c r="N91" s="74">
        <v>5.6092843326885897E-2</v>
      </c>
      <c r="O91" s="74">
        <v>8.5106382978723402E-2</v>
      </c>
      <c r="P91" s="75">
        <v>44</v>
      </c>
      <c r="Q91" s="75">
        <v>19</v>
      </c>
      <c r="R91" s="93">
        <v>77.868611111111093</v>
      </c>
      <c r="S91" s="75">
        <v>10</v>
      </c>
    </row>
    <row r="92" spans="1:19" x14ac:dyDescent="0.25">
      <c r="A92">
        <v>2053018</v>
      </c>
      <c r="B92" t="s">
        <v>1222</v>
      </c>
      <c r="C92" s="75">
        <v>615433</v>
      </c>
      <c r="D92" s="75">
        <v>264</v>
      </c>
      <c r="E92" s="75">
        <v>43</v>
      </c>
      <c r="F92" s="75">
        <v>12</v>
      </c>
      <c r="G92" s="75">
        <v>174</v>
      </c>
      <c r="H92" s="75">
        <v>1</v>
      </c>
      <c r="I92" s="74">
        <v>4.5454545454545497E-2</v>
      </c>
      <c r="J92" s="77">
        <v>0.27906976744186002</v>
      </c>
      <c r="K92" s="77">
        <v>0.14006514657980501</v>
      </c>
      <c r="L92" s="77">
        <v>0.65909090909090895</v>
      </c>
      <c r="M92" s="74">
        <v>3.7878787878787902E-3</v>
      </c>
      <c r="N92" s="74">
        <v>4.5454545454545497E-2</v>
      </c>
      <c r="O92" s="74">
        <v>0.170454545454545</v>
      </c>
      <c r="P92" s="75">
        <v>45</v>
      </c>
      <c r="Q92" s="75">
        <v>16</v>
      </c>
      <c r="R92" s="93">
        <v>48.189444444444398</v>
      </c>
      <c r="S92" s="75">
        <v>4</v>
      </c>
    </row>
    <row r="93" spans="1:19" x14ac:dyDescent="0.25">
      <c r="A93">
        <v>2125108</v>
      </c>
      <c r="B93" t="s">
        <v>1226</v>
      </c>
      <c r="C93" s="75">
        <v>614167</v>
      </c>
      <c r="D93" s="75">
        <v>424</v>
      </c>
      <c r="E93" s="75">
        <v>2</v>
      </c>
      <c r="F93" s="75">
        <v>4</v>
      </c>
      <c r="G93" s="75">
        <v>306</v>
      </c>
      <c r="H93" s="75">
        <v>3</v>
      </c>
      <c r="I93" s="74">
        <v>9.4339622641509396E-3</v>
      </c>
      <c r="J93" s="77">
        <v>2</v>
      </c>
      <c r="K93" s="77">
        <v>4.6948356807511703E-3</v>
      </c>
      <c r="L93" s="77">
        <v>0.72169811320754695</v>
      </c>
      <c r="M93" s="74">
        <v>7.0754716981132103E-3</v>
      </c>
      <c r="N93" s="74">
        <v>9.4339622641509396E-3</v>
      </c>
      <c r="O93" s="74">
        <v>0.14150943396226401</v>
      </c>
      <c r="P93" s="75">
        <v>60</v>
      </c>
      <c r="Q93" s="75">
        <v>25</v>
      </c>
      <c r="R93" s="93">
        <v>66.915833333333296</v>
      </c>
      <c r="S93" s="75">
        <v>3</v>
      </c>
    </row>
    <row r="94" spans="1:19" x14ac:dyDescent="0.25">
      <c r="A94">
        <v>2126276</v>
      </c>
      <c r="B94" t="s">
        <v>1228</v>
      </c>
      <c r="C94" s="75">
        <v>615067</v>
      </c>
      <c r="D94" s="75">
        <v>580</v>
      </c>
      <c r="E94" s="75">
        <v>42</v>
      </c>
      <c r="F94" s="75">
        <v>20</v>
      </c>
      <c r="G94" s="75">
        <v>377</v>
      </c>
      <c r="H94" s="75">
        <v>27</v>
      </c>
      <c r="I94" s="74">
        <v>3.4482758620689703E-2</v>
      </c>
      <c r="J94" s="77">
        <v>0.476190476190476</v>
      </c>
      <c r="K94" s="77">
        <v>6.7524115755627001E-2</v>
      </c>
      <c r="L94" s="77">
        <v>0.65</v>
      </c>
      <c r="M94" s="74">
        <v>4.6551724137931003E-2</v>
      </c>
      <c r="N94" s="74">
        <v>3.4482758620689703E-2</v>
      </c>
      <c r="O94" s="74">
        <v>8.7931034482758602E-2</v>
      </c>
      <c r="P94" s="75">
        <v>51</v>
      </c>
      <c r="Q94" s="75">
        <v>10</v>
      </c>
      <c r="R94" s="93">
        <v>91.486666666666594</v>
      </c>
      <c r="S94" s="75">
        <v>7</v>
      </c>
    </row>
    <row r="95" spans="1:19" x14ac:dyDescent="0.25">
      <c r="A95">
        <v>2154237</v>
      </c>
      <c r="B95" t="s">
        <v>1230</v>
      </c>
      <c r="C95" s="75">
        <v>626183</v>
      </c>
      <c r="D95" s="75">
        <v>404</v>
      </c>
      <c r="E95" s="75">
        <v>231</v>
      </c>
      <c r="F95" s="75">
        <v>30</v>
      </c>
      <c r="G95" s="75">
        <v>142</v>
      </c>
      <c r="H95" s="75">
        <v>5</v>
      </c>
      <c r="I95" s="74">
        <v>7.4257425742574296E-2</v>
      </c>
      <c r="J95" s="77">
        <v>0.12987012987013</v>
      </c>
      <c r="K95" s="77">
        <v>0.36377952755905502</v>
      </c>
      <c r="L95" s="77">
        <v>0.35148514851485102</v>
      </c>
      <c r="M95" s="74">
        <v>1.2376237623762399E-2</v>
      </c>
      <c r="N95" s="74">
        <v>7.4257425742574296E-2</v>
      </c>
      <c r="O95" s="74">
        <v>9.1584158415841596E-2</v>
      </c>
      <c r="P95" s="75">
        <v>37</v>
      </c>
      <c r="Q95" s="75">
        <v>22</v>
      </c>
      <c r="R95" s="93">
        <v>77.536388888888695</v>
      </c>
      <c r="S95" s="75">
        <v>146</v>
      </c>
    </row>
    <row r="96" spans="1:19" x14ac:dyDescent="0.25">
      <c r="A96">
        <v>2181624</v>
      </c>
      <c r="B96" t="s">
        <v>1232</v>
      </c>
      <c r="C96" s="75">
        <v>589499</v>
      </c>
      <c r="D96" s="75">
        <v>154</v>
      </c>
      <c r="E96" s="75">
        <v>16</v>
      </c>
      <c r="F96" s="75">
        <v>7</v>
      </c>
      <c r="G96" s="75">
        <v>101</v>
      </c>
      <c r="H96" s="75">
        <v>0</v>
      </c>
      <c r="I96" s="74">
        <v>4.5454545454545497E-2</v>
      </c>
      <c r="J96" s="77">
        <v>0.4375</v>
      </c>
      <c r="K96" s="77">
        <v>9.41176470588235E-2</v>
      </c>
      <c r="L96" s="77">
        <v>0.65584415584415601</v>
      </c>
      <c r="M96" s="74">
        <v>0</v>
      </c>
      <c r="N96" s="74">
        <v>4.5454545454545497E-2</v>
      </c>
      <c r="O96" s="74">
        <v>9.7402597402597393E-2</v>
      </c>
      <c r="P96" s="75">
        <v>15</v>
      </c>
      <c r="Q96" s="75">
        <v>7</v>
      </c>
      <c r="R96" s="93">
        <v>30.148055555555501</v>
      </c>
      <c r="S96" s="75">
        <v>12</v>
      </c>
    </row>
    <row r="97" spans="1:19" x14ac:dyDescent="0.25">
      <c r="A97">
        <v>2192077</v>
      </c>
      <c r="B97" t="s">
        <v>1234</v>
      </c>
      <c r="C97" s="75">
        <v>613550</v>
      </c>
      <c r="D97" s="75">
        <v>538</v>
      </c>
      <c r="E97" s="75">
        <v>63</v>
      </c>
      <c r="F97" s="75">
        <v>37</v>
      </c>
      <c r="G97" s="75">
        <v>271</v>
      </c>
      <c r="H97" s="75">
        <v>1</v>
      </c>
      <c r="I97" s="74">
        <v>6.8773234200743494E-2</v>
      </c>
      <c r="J97" s="77">
        <v>0.58730158730158699</v>
      </c>
      <c r="K97" s="77">
        <v>0.10482529118136399</v>
      </c>
      <c r="L97" s="77">
        <v>0.50371747211895901</v>
      </c>
      <c r="M97" s="74">
        <v>1.8587360594795499E-3</v>
      </c>
      <c r="N97" s="74">
        <v>6.8773234200743494E-2</v>
      </c>
      <c r="O97" s="74">
        <v>3.3457249070632002E-2</v>
      </c>
      <c r="P97" s="75">
        <v>18</v>
      </c>
      <c r="Q97" s="75">
        <v>2</v>
      </c>
      <c r="R97" s="93">
        <v>80.2569444444444</v>
      </c>
      <c r="S97" s="75">
        <v>4</v>
      </c>
    </row>
    <row r="98" spans="1:19" x14ac:dyDescent="0.25">
      <c r="A98">
        <v>2200768</v>
      </c>
      <c r="B98" t="s">
        <v>1236</v>
      </c>
      <c r="C98" s="75">
        <v>613918</v>
      </c>
      <c r="D98" s="75">
        <v>467</v>
      </c>
      <c r="E98" s="75">
        <v>26</v>
      </c>
      <c r="F98" s="75">
        <v>30</v>
      </c>
      <c r="G98" s="75">
        <v>306</v>
      </c>
      <c r="H98" s="75">
        <v>1</v>
      </c>
      <c r="I98" s="74">
        <v>6.4239828693790094E-2</v>
      </c>
      <c r="J98" s="77">
        <v>1.15384615384615</v>
      </c>
      <c r="K98" s="77">
        <v>5.2738336713995901E-2</v>
      </c>
      <c r="L98" s="77">
        <v>0.65524625267665904</v>
      </c>
      <c r="M98" s="74">
        <v>2.1413276231263402E-3</v>
      </c>
      <c r="N98" s="74">
        <v>6.4239828693790094E-2</v>
      </c>
      <c r="O98" s="74">
        <v>0.18629550321199101</v>
      </c>
      <c r="P98" s="75">
        <v>87</v>
      </c>
      <c r="Q98" s="75">
        <v>84</v>
      </c>
      <c r="R98" s="93">
        <v>84.503055555555605</v>
      </c>
      <c r="S98" s="75">
        <v>111</v>
      </c>
    </row>
    <row r="99" spans="1:19" x14ac:dyDescent="0.25">
      <c r="A99">
        <v>2200831</v>
      </c>
      <c r="B99" t="s">
        <v>1238</v>
      </c>
      <c r="C99" s="75">
        <v>614892</v>
      </c>
      <c r="D99" s="75">
        <v>219</v>
      </c>
      <c r="E99" s="75">
        <v>39</v>
      </c>
      <c r="F99" s="75">
        <v>44</v>
      </c>
      <c r="G99" s="75">
        <v>100</v>
      </c>
      <c r="H99" s="75">
        <v>3</v>
      </c>
      <c r="I99" s="74">
        <v>0.20091324200913199</v>
      </c>
      <c r="J99" s="77">
        <v>1.12820512820513</v>
      </c>
      <c r="K99" s="77">
        <v>0.15116279069767399</v>
      </c>
      <c r="L99" s="77">
        <v>0.45662100456621002</v>
      </c>
      <c r="M99" s="74">
        <v>1.3698630136986301E-2</v>
      </c>
      <c r="N99" s="74">
        <v>0.20091324200913199</v>
      </c>
      <c r="O99" s="74">
        <v>4.5662100456621002E-3</v>
      </c>
      <c r="P99" s="75">
        <v>1</v>
      </c>
      <c r="Q99" s="75">
        <v>0</v>
      </c>
      <c r="R99" s="93">
        <v>28.948055555555602</v>
      </c>
      <c r="S99" s="75">
        <v>3</v>
      </c>
    </row>
    <row r="100" spans="1:19" x14ac:dyDescent="0.25">
      <c r="A100">
        <v>2232241</v>
      </c>
      <c r="B100" t="s">
        <v>1240</v>
      </c>
      <c r="C100" s="75">
        <v>620934</v>
      </c>
      <c r="D100" s="75">
        <v>489</v>
      </c>
      <c r="E100" s="75">
        <v>45</v>
      </c>
      <c r="F100" s="75">
        <v>29</v>
      </c>
      <c r="G100" s="75">
        <v>283</v>
      </c>
      <c r="H100" s="75">
        <v>0</v>
      </c>
      <c r="I100" s="74">
        <v>5.9304703476482597E-2</v>
      </c>
      <c r="J100" s="77">
        <v>0.64444444444444404</v>
      </c>
      <c r="K100" s="77">
        <v>8.4269662921348298E-2</v>
      </c>
      <c r="L100" s="77">
        <v>0.57873210633946803</v>
      </c>
      <c r="M100" s="74">
        <v>0</v>
      </c>
      <c r="N100" s="74">
        <v>5.9304703476482597E-2</v>
      </c>
      <c r="O100" s="74">
        <v>0.124744376278119</v>
      </c>
      <c r="P100" s="75">
        <v>61</v>
      </c>
      <c r="Q100" s="75">
        <v>35</v>
      </c>
      <c r="R100" s="93">
        <v>78.036388888888794</v>
      </c>
      <c r="S100" s="75">
        <v>60</v>
      </c>
    </row>
    <row r="101" spans="1:19" x14ac:dyDescent="0.25">
      <c r="A101">
        <v>2233478</v>
      </c>
      <c r="B101" t="s">
        <v>1244</v>
      </c>
      <c r="C101" s="75">
        <v>614029</v>
      </c>
      <c r="D101" s="75">
        <v>392</v>
      </c>
      <c r="E101" s="75">
        <v>70</v>
      </c>
      <c r="F101" s="75">
        <v>79</v>
      </c>
      <c r="G101" s="75">
        <v>325</v>
      </c>
      <c r="H101" s="75">
        <v>1</v>
      </c>
      <c r="I101" s="74">
        <v>0.20153061224489799</v>
      </c>
      <c r="J101" s="77">
        <v>1.1285714285714299</v>
      </c>
      <c r="K101" s="77">
        <v>0.15151515151515199</v>
      </c>
      <c r="L101" s="77">
        <v>0.82908163265306101</v>
      </c>
      <c r="M101" s="74">
        <v>2.5510204081632699E-3</v>
      </c>
      <c r="N101" s="74">
        <v>0.20153061224489799</v>
      </c>
      <c r="O101" s="74">
        <v>2.8061224489795901E-2</v>
      </c>
      <c r="P101" s="75">
        <v>11</v>
      </c>
      <c r="Q101" s="75">
        <v>3</v>
      </c>
      <c r="R101" s="93">
        <v>66.369166666666601</v>
      </c>
      <c r="S101" s="75">
        <v>7</v>
      </c>
    </row>
    <row r="102" spans="1:19" x14ac:dyDescent="0.25">
      <c r="A102">
        <v>2233489</v>
      </c>
      <c r="B102" t="s">
        <v>1246</v>
      </c>
      <c r="C102" s="75">
        <v>614873</v>
      </c>
      <c r="D102" s="75">
        <v>438</v>
      </c>
      <c r="E102" s="75">
        <v>347</v>
      </c>
      <c r="F102" s="75">
        <v>161</v>
      </c>
      <c r="G102" s="75">
        <v>235</v>
      </c>
      <c r="H102" s="75">
        <v>5</v>
      </c>
      <c r="I102" s="74">
        <v>0.36757990867579898</v>
      </c>
      <c r="J102" s="77">
        <v>0.46397694524495697</v>
      </c>
      <c r="K102" s="77">
        <v>0.44203821656051001</v>
      </c>
      <c r="L102" s="77">
        <v>0.53652968036529702</v>
      </c>
      <c r="M102" s="74">
        <v>1.1415525114155301E-2</v>
      </c>
      <c r="N102" s="74">
        <v>0.36757990867579898</v>
      </c>
      <c r="O102" s="74">
        <v>0.10730593607305899</v>
      </c>
      <c r="P102" s="75">
        <v>47</v>
      </c>
      <c r="Q102" s="75">
        <v>12</v>
      </c>
      <c r="R102" s="93">
        <v>70.032777777777497</v>
      </c>
      <c r="S102" s="75">
        <v>104</v>
      </c>
    </row>
    <row r="103" spans="1:19" x14ac:dyDescent="0.25">
      <c r="A103">
        <v>2248471</v>
      </c>
      <c r="B103" t="s">
        <v>1248</v>
      </c>
      <c r="C103" s="75">
        <v>586772</v>
      </c>
      <c r="D103" s="75">
        <v>510</v>
      </c>
      <c r="E103" s="75">
        <v>80</v>
      </c>
      <c r="F103" s="75">
        <v>95</v>
      </c>
      <c r="G103" s="75">
        <v>279</v>
      </c>
      <c r="H103" s="75">
        <v>1</v>
      </c>
      <c r="I103" s="74">
        <v>0.18627450980392199</v>
      </c>
      <c r="J103" s="77">
        <v>1.1875</v>
      </c>
      <c r="K103" s="77">
        <v>0.13559322033898299</v>
      </c>
      <c r="L103" s="77">
        <v>0.54705882352941204</v>
      </c>
      <c r="M103" s="74">
        <v>1.9607843137254902E-3</v>
      </c>
      <c r="N103" s="74">
        <v>0.18627450980392199</v>
      </c>
      <c r="O103" s="74">
        <v>0.188235294117647</v>
      </c>
      <c r="P103" s="75">
        <v>96</v>
      </c>
      <c r="Q103" s="75">
        <v>67</v>
      </c>
      <c r="R103" s="93">
        <v>64.288333333333298</v>
      </c>
      <c r="S103" s="75">
        <v>40</v>
      </c>
    </row>
    <row r="104" spans="1:19" x14ac:dyDescent="0.25">
      <c r="A104">
        <v>2294730</v>
      </c>
      <c r="B104" t="s">
        <v>1250</v>
      </c>
      <c r="C104" s="75">
        <v>614563</v>
      </c>
      <c r="D104" s="75">
        <v>83</v>
      </c>
      <c r="E104" s="75">
        <v>42</v>
      </c>
      <c r="F104" s="75">
        <v>7</v>
      </c>
      <c r="G104" s="75">
        <v>60</v>
      </c>
      <c r="H104" s="75">
        <v>1</v>
      </c>
      <c r="I104" s="74">
        <v>8.4337349397590397E-2</v>
      </c>
      <c r="J104" s="77">
        <v>0.16666666666666699</v>
      </c>
      <c r="K104" s="77">
        <v>0.33600000000000002</v>
      </c>
      <c r="L104" s="77">
        <v>0.72289156626506001</v>
      </c>
      <c r="M104" s="74">
        <v>1.20481927710843E-2</v>
      </c>
      <c r="N104" s="74">
        <v>8.4337349397590397E-2</v>
      </c>
      <c r="O104" s="74">
        <v>0.120481927710843</v>
      </c>
      <c r="P104" s="75">
        <v>10</v>
      </c>
      <c r="Q104" s="75">
        <v>10</v>
      </c>
      <c r="R104" s="93">
        <v>17.899999999999999</v>
      </c>
      <c r="S104" s="75">
        <v>44</v>
      </c>
    </row>
    <row r="105" spans="1:19" x14ac:dyDescent="0.25">
      <c r="A105">
        <v>2294732</v>
      </c>
      <c r="B105" t="s">
        <v>1252</v>
      </c>
      <c r="C105" s="75">
        <v>615989</v>
      </c>
      <c r="D105" s="75">
        <v>489</v>
      </c>
      <c r="E105" s="75">
        <v>41</v>
      </c>
      <c r="F105" s="75">
        <v>21</v>
      </c>
      <c r="G105" s="75">
        <v>425</v>
      </c>
      <c r="H105" s="75">
        <v>0</v>
      </c>
      <c r="I105" s="74">
        <v>4.2944785276073601E-2</v>
      </c>
      <c r="J105" s="77">
        <v>0.51219512195121997</v>
      </c>
      <c r="K105" s="77">
        <v>7.7358490566037705E-2</v>
      </c>
      <c r="L105" s="77">
        <v>0.86912065439672803</v>
      </c>
      <c r="M105" s="74">
        <v>0</v>
      </c>
      <c r="N105" s="74">
        <v>4.2944785276073601E-2</v>
      </c>
      <c r="O105" s="74">
        <v>5.3169734151329202E-2</v>
      </c>
      <c r="P105" s="75">
        <v>26</v>
      </c>
      <c r="Q105" s="75">
        <v>5</v>
      </c>
      <c r="R105" s="93">
        <v>82.335555555555501</v>
      </c>
      <c r="S105" s="75">
        <v>14</v>
      </c>
    </row>
    <row r="106" spans="1:19" x14ac:dyDescent="0.25">
      <c r="A106">
        <v>2294866</v>
      </c>
      <c r="B106" t="s">
        <v>1254</v>
      </c>
      <c r="C106" s="75">
        <v>616021</v>
      </c>
      <c r="D106" s="75">
        <v>280</v>
      </c>
      <c r="E106" s="75">
        <v>36</v>
      </c>
      <c r="F106" s="75">
        <v>40</v>
      </c>
      <c r="G106" s="75">
        <v>208</v>
      </c>
      <c r="H106" s="75">
        <v>2</v>
      </c>
      <c r="I106" s="74">
        <v>0.14285714285714299</v>
      </c>
      <c r="J106" s="77">
        <v>1.1111111111111101</v>
      </c>
      <c r="K106" s="77">
        <v>0.113924050632911</v>
      </c>
      <c r="L106" s="77">
        <v>0.74285714285714299</v>
      </c>
      <c r="M106" s="74">
        <v>7.14285714285714E-3</v>
      </c>
      <c r="N106" s="74">
        <v>0.14285714285714299</v>
      </c>
      <c r="O106" s="74">
        <v>0.17142857142857101</v>
      </c>
      <c r="P106" s="75">
        <v>48</v>
      </c>
      <c r="Q106" s="75">
        <v>9</v>
      </c>
      <c r="R106" s="93">
        <v>49.779166666666697</v>
      </c>
      <c r="S106" s="75">
        <v>1</v>
      </c>
    </row>
    <row r="107" spans="1:19" x14ac:dyDescent="0.25">
      <c r="A107">
        <v>2338314</v>
      </c>
      <c r="B107" t="s">
        <v>1256</v>
      </c>
      <c r="C107" s="75">
        <v>617378</v>
      </c>
      <c r="D107" s="75">
        <v>521</v>
      </c>
      <c r="E107" s="75">
        <v>91</v>
      </c>
      <c r="F107" s="75">
        <v>55</v>
      </c>
      <c r="G107" s="75">
        <v>251</v>
      </c>
      <c r="H107" s="75">
        <v>5</v>
      </c>
      <c r="I107" s="74">
        <v>0.105566218809981</v>
      </c>
      <c r="J107" s="77">
        <v>0.60439560439560402</v>
      </c>
      <c r="K107" s="77">
        <v>0.14869281045751601</v>
      </c>
      <c r="L107" s="77">
        <v>0.48176583493282099</v>
      </c>
      <c r="M107" s="74">
        <v>9.5969289827255305E-3</v>
      </c>
      <c r="N107" s="74">
        <v>0.105566218809981</v>
      </c>
      <c r="O107" s="74">
        <v>0.16122840690978901</v>
      </c>
      <c r="P107" s="75">
        <v>84</v>
      </c>
      <c r="Q107" s="75">
        <v>37</v>
      </c>
      <c r="R107" s="93">
        <v>81.740277777777706</v>
      </c>
      <c r="S107" s="75">
        <v>22</v>
      </c>
    </row>
    <row r="108" spans="1:19" x14ac:dyDescent="0.25">
      <c r="A108">
        <v>2338319</v>
      </c>
      <c r="B108" t="s">
        <v>1258</v>
      </c>
      <c r="C108" s="75">
        <v>615421</v>
      </c>
      <c r="D108" s="75">
        <v>484</v>
      </c>
      <c r="E108" s="75">
        <v>10</v>
      </c>
      <c r="F108" s="75">
        <v>49</v>
      </c>
      <c r="G108" s="75">
        <v>347</v>
      </c>
      <c r="H108" s="75">
        <v>0</v>
      </c>
      <c r="I108" s="74">
        <v>0.101239669421488</v>
      </c>
      <c r="J108" s="77">
        <v>4.9000000000000004</v>
      </c>
      <c r="K108" s="77">
        <v>2.0242914979757099E-2</v>
      </c>
      <c r="L108" s="77">
        <v>0.71694214876033102</v>
      </c>
      <c r="M108" s="74">
        <v>0</v>
      </c>
      <c r="N108" s="74">
        <v>0.101239669421488</v>
      </c>
      <c r="O108" s="74">
        <v>7.6446280991735505E-2</v>
      </c>
      <c r="P108" s="75">
        <v>37</v>
      </c>
      <c r="Q108" s="75">
        <v>28</v>
      </c>
      <c r="R108" s="93">
        <v>78.753333333333202</v>
      </c>
      <c r="S108" s="75">
        <v>60</v>
      </c>
    </row>
    <row r="109" spans="1:19" x14ac:dyDescent="0.25">
      <c r="A109">
        <v>2338580</v>
      </c>
      <c r="B109" t="s">
        <v>1260</v>
      </c>
      <c r="C109" s="75">
        <v>617377</v>
      </c>
      <c r="D109" s="75">
        <v>500</v>
      </c>
      <c r="E109" s="75">
        <v>24</v>
      </c>
      <c r="F109" s="75">
        <v>51</v>
      </c>
      <c r="G109" s="75">
        <v>397</v>
      </c>
      <c r="H109" s="75">
        <v>2</v>
      </c>
      <c r="I109" s="74">
        <v>0.10199999999999999</v>
      </c>
      <c r="J109" s="77">
        <v>2.125</v>
      </c>
      <c r="K109" s="77">
        <v>4.58015267175573E-2</v>
      </c>
      <c r="L109" s="77">
        <v>0.79400000000000004</v>
      </c>
      <c r="M109" s="74">
        <v>4.0000000000000001E-3</v>
      </c>
      <c r="N109" s="74">
        <v>0.10199999999999999</v>
      </c>
      <c r="O109" s="74">
        <v>9.4E-2</v>
      </c>
      <c r="P109" s="75">
        <v>47</v>
      </c>
      <c r="Q109" s="75">
        <v>25</v>
      </c>
      <c r="R109" s="93">
        <v>82.946111111111094</v>
      </c>
      <c r="S109" s="75">
        <v>36</v>
      </c>
    </row>
    <row r="110" spans="1:19" x14ac:dyDescent="0.25">
      <c r="A110">
        <v>2339355</v>
      </c>
      <c r="B110" t="s">
        <v>1262</v>
      </c>
      <c r="C110" s="75">
        <v>617376</v>
      </c>
      <c r="D110" s="75">
        <v>552</v>
      </c>
      <c r="E110" s="75">
        <v>95</v>
      </c>
      <c r="F110" s="75">
        <v>91</v>
      </c>
      <c r="G110" s="75">
        <v>373</v>
      </c>
      <c r="H110" s="75">
        <v>0</v>
      </c>
      <c r="I110" s="74">
        <v>0.16485507246376799</v>
      </c>
      <c r="J110" s="77">
        <v>0.95789473684210502</v>
      </c>
      <c r="K110" s="77">
        <v>0.14683153013910399</v>
      </c>
      <c r="L110" s="77">
        <v>0.67572463768115898</v>
      </c>
      <c r="M110" s="74">
        <v>0</v>
      </c>
      <c r="N110" s="74">
        <v>0.16485507246376799</v>
      </c>
      <c r="O110" s="74">
        <v>0.15036231884057999</v>
      </c>
      <c r="P110" s="75">
        <v>83</v>
      </c>
      <c r="Q110" s="75">
        <v>65</v>
      </c>
      <c r="R110" s="93">
        <v>90.645277777777906</v>
      </c>
      <c r="S110" s="75">
        <v>74</v>
      </c>
    </row>
    <row r="111" spans="1:19" x14ac:dyDescent="0.25">
      <c r="A111">
        <v>2344462</v>
      </c>
      <c r="B111" t="s">
        <v>1266</v>
      </c>
      <c r="C111" s="75">
        <v>613893</v>
      </c>
      <c r="D111" s="75">
        <v>436</v>
      </c>
      <c r="E111" s="75">
        <v>0</v>
      </c>
      <c r="F111" s="75">
        <v>2</v>
      </c>
      <c r="G111" s="75">
        <v>257</v>
      </c>
      <c r="H111" s="75">
        <v>0</v>
      </c>
      <c r="I111" s="74">
        <v>4.5871559633027499E-3</v>
      </c>
      <c r="J111" s="77"/>
      <c r="K111" s="77">
        <v>0</v>
      </c>
      <c r="L111" s="77">
        <v>0.58944954128440397</v>
      </c>
      <c r="M111" s="74">
        <v>0</v>
      </c>
      <c r="N111" s="74">
        <v>4.5871559633027499E-3</v>
      </c>
      <c r="O111" s="74">
        <v>8.4862385321100894E-2</v>
      </c>
      <c r="P111" s="75">
        <v>37</v>
      </c>
      <c r="Q111" s="75">
        <v>3</v>
      </c>
      <c r="R111" s="93">
        <v>69.166944444444397</v>
      </c>
      <c r="S111" s="75">
        <v>7</v>
      </c>
    </row>
    <row r="112" spans="1:19" x14ac:dyDescent="0.25">
      <c r="A112">
        <v>2362835</v>
      </c>
      <c r="B112" t="s">
        <v>1268</v>
      </c>
      <c r="C112" s="75">
        <v>907257</v>
      </c>
      <c r="D112" s="75">
        <v>325</v>
      </c>
      <c r="E112" s="75">
        <v>70</v>
      </c>
      <c r="F112" s="75">
        <v>91</v>
      </c>
      <c r="G112" s="75">
        <v>190</v>
      </c>
      <c r="H112" s="75">
        <v>1</v>
      </c>
      <c r="I112" s="74">
        <v>0.28000000000000003</v>
      </c>
      <c r="J112" s="77">
        <v>1.3</v>
      </c>
      <c r="K112" s="77">
        <v>0.177215189873418</v>
      </c>
      <c r="L112" s="77">
        <v>0.58461538461538498</v>
      </c>
      <c r="M112" s="74">
        <v>3.07692307692308E-3</v>
      </c>
      <c r="N112" s="74">
        <v>0.28000000000000003</v>
      </c>
      <c r="O112" s="74">
        <v>7.0769230769230806E-2</v>
      </c>
      <c r="P112" s="75">
        <v>23</v>
      </c>
      <c r="Q112" s="75">
        <v>13</v>
      </c>
      <c r="R112" s="93">
        <v>50.122777777777799</v>
      </c>
      <c r="S112" s="75">
        <v>11</v>
      </c>
    </row>
    <row r="113" spans="1:19" x14ac:dyDescent="0.25">
      <c r="A113">
        <v>2363154</v>
      </c>
      <c r="B113" t="s">
        <v>1270</v>
      </c>
      <c r="C113" s="75">
        <v>617003</v>
      </c>
      <c r="D113" s="75">
        <v>560</v>
      </c>
      <c r="E113" s="75">
        <v>141</v>
      </c>
      <c r="F113" s="75">
        <v>157</v>
      </c>
      <c r="G113" s="75">
        <v>297</v>
      </c>
      <c r="H113" s="75">
        <v>0</v>
      </c>
      <c r="I113" s="74">
        <v>0.28035714285714303</v>
      </c>
      <c r="J113" s="77">
        <v>1.11347517730496</v>
      </c>
      <c r="K113" s="77">
        <v>0.20114122681883001</v>
      </c>
      <c r="L113" s="77">
        <v>0.53035714285714297</v>
      </c>
      <c r="M113" s="74">
        <v>0</v>
      </c>
      <c r="N113" s="74">
        <v>0.28035714285714303</v>
      </c>
      <c r="O113" s="74">
        <v>0.10178571428571399</v>
      </c>
      <c r="P113" s="75">
        <v>57</v>
      </c>
      <c r="Q113" s="75">
        <v>37</v>
      </c>
      <c r="R113" s="93">
        <v>99.321944444444398</v>
      </c>
      <c r="S113" s="75">
        <v>44</v>
      </c>
    </row>
    <row r="114" spans="1:19" x14ac:dyDescent="0.25">
      <c r="A114">
        <v>2363172</v>
      </c>
      <c r="B114" t="s">
        <v>1272</v>
      </c>
      <c r="C114" s="75">
        <v>614978</v>
      </c>
      <c r="D114" s="75">
        <v>593</v>
      </c>
      <c r="E114" s="75">
        <v>57</v>
      </c>
      <c r="F114" s="75">
        <v>96</v>
      </c>
      <c r="G114" s="75">
        <v>354</v>
      </c>
      <c r="H114" s="75">
        <v>0</v>
      </c>
      <c r="I114" s="74">
        <v>0.16188870151770701</v>
      </c>
      <c r="J114" s="77">
        <v>1.68421052631579</v>
      </c>
      <c r="K114" s="77">
        <v>8.7692307692307694E-2</v>
      </c>
      <c r="L114" s="77">
        <v>0.59696458684654297</v>
      </c>
      <c r="M114" s="74">
        <v>0</v>
      </c>
      <c r="N114" s="74">
        <v>0.16188870151770701</v>
      </c>
      <c r="O114" s="74">
        <v>0.104553119730185</v>
      </c>
      <c r="P114" s="75">
        <v>62</v>
      </c>
      <c r="Q114" s="75">
        <v>14</v>
      </c>
      <c r="R114" s="93">
        <v>97.240555555555503</v>
      </c>
      <c r="S114" s="75">
        <v>3</v>
      </c>
    </row>
    <row r="115" spans="1:19" x14ac:dyDescent="0.25">
      <c r="A115">
        <v>2364053</v>
      </c>
      <c r="B115" t="s">
        <v>1274</v>
      </c>
      <c r="C115" s="75">
        <v>613999</v>
      </c>
      <c r="D115" s="75">
        <v>372</v>
      </c>
      <c r="E115" s="75">
        <v>96</v>
      </c>
      <c r="F115" s="75">
        <v>94</v>
      </c>
      <c r="G115" s="75">
        <v>234</v>
      </c>
      <c r="H115" s="75">
        <v>1</v>
      </c>
      <c r="I115" s="74">
        <v>0.25268817204301097</v>
      </c>
      <c r="J115" s="77">
        <v>0.97916666666666696</v>
      </c>
      <c r="K115" s="77">
        <v>0.20512820512820501</v>
      </c>
      <c r="L115" s="77">
        <v>0.62903225806451601</v>
      </c>
      <c r="M115" s="74">
        <v>2.6881720430107499E-3</v>
      </c>
      <c r="N115" s="74">
        <v>0.25268817204301097</v>
      </c>
      <c r="O115" s="74">
        <v>0.115591397849462</v>
      </c>
      <c r="P115" s="75">
        <v>43</v>
      </c>
      <c r="Q115" s="75">
        <v>28</v>
      </c>
      <c r="R115" s="93">
        <v>57.279444444444401</v>
      </c>
      <c r="S115" s="75">
        <v>70</v>
      </c>
    </row>
    <row r="116" spans="1:19" x14ac:dyDescent="0.25">
      <c r="A116">
        <v>2365422</v>
      </c>
      <c r="B116" t="s">
        <v>1276</v>
      </c>
      <c r="C116" s="75">
        <v>615582</v>
      </c>
      <c r="D116" s="75">
        <v>513</v>
      </c>
      <c r="E116" s="75">
        <v>39</v>
      </c>
      <c r="F116" s="75">
        <v>51</v>
      </c>
      <c r="G116" s="75">
        <v>378</v>
      </c>
      <c r="H116" s="75">
        <v>1</v>
      </c>
      <c r="I116" s="74">
        <v>9.9415204678362595E-2</v>
      </c>
      <c r="J116" s="77">
        <v>1.3076923076923099</v>
      </c>
      <c r="K116" s="77">
        <v>7.0652173913043501E-2</v>
      </c>
      <c r="L116" s="77">
        <v>0.73684210526315796</v>
      </c>
      <c r="M116" s="74">
        <v>1.9493177387914201E-3</v>
      </c>
      <c r="N116" s="74">
        <v>9.9415204678362595E-2</v>
      </c>
      <c r="O116" s="74">
        <v>0.14230019493177401</v>
      </c>
      <c r="P116" s="75">
        <v>73</v>
      </c>
      <c r="Q116" s="75">
        <v>47</v>
      </c>
      <c r="R116" s="93">
        <v>78.877499999999898</v>
      </c>
      <c r="S116" s="75">
        <v>53</v>
      </c>
    </row>
    <row r="117" spans="1:19" x14ac:dyDescent="0.25">
      <c r="A117">
        <v>2366693</v>
      </c>
      <c r="B117" t="s">
        <v>1278</v>
      </c>
      <c r="C117" s="75">
        <v>616246</v>
      </c>
      <c r="D117" s="75">
        <v>469</v>
      </c>
      <c r="E117" s="75">
        <v>91</v>
      </c>
      <c r="F117" s="75">
        <v>84</v>
      </c>
      <c r="G117" s="75">
        <v>281</v>
      </c>
      <c r="H117" s="75">
        <v>1</v>
      </c>
      <c r="I117" s="74">
        <v>0.17910447761194001</v>
      </c>
      <c r="J117" s="77">
        <v>0.92307692307692302</v>
      </c>
      <c r="K117" s="77">
        <v>0.16250000000000001</v>
      </c>
      <c r="L117" s="77">
        <v>0.59914712153518102</v>
      </c>
      <c r="M117" s="74">
        <v>2.13219616204691E-3</v>
      </c>
      <c r="N117" s="74">
        <v>0.17910447761194001</v>
      </c>
      <c r="O117" s="74">
        <v>8.1023454157782504E-2</v>
      </c>
      <c r="P117" s="75">
        <v>38</v>
      </c>
      <c r="Q117" s="75">
        <v>12</v>
      </c>
      <c r="R117" s="93">
        <v>76.0486111111112</v>
      </c>
      <c r="S117" s="75">
        <v>11</v>
      </c>
    </row>
    <row r="118" spans="1:19" x14ac:dyDescent="0.25">
      <c r="A118">
        <v>2366715</v>
      </c>
      <c r="B118" t="s">
        <v>1280</v>
      </c>
      <c r="C118" s="75">
        <v>614379</v>
      </c>
      <c r="D118" s="75">
        <v>254</v>
      </c>
      <c r="E118" s="75">
        <v>21</v>
      </c>
      <c r="F118" s="75">
        <v>3</v>
      </c>
      <c r="G118" s="75">
        <v>189</v>
      </c>
      <c r="H118" s="75">
        <v>0</v>
      </c>
      <c r="I118" s="74">
        <v>1.1811023622047201E-2</v>
      </c>
      <c r="J118" s="77">
        <v>0.14285714285714299</v>
      </c>
      <c r="K118" s="77">
        <v>7.6363636363636397E-2</v>
      </c>
      <c r="L118" s="77">
        <v>0.74409448818897606</v>
      </c>
      <c r="M118" s="74">
        <v>0</v>
      </c>
      <c r="N118" s="74">
        <v>1.1811023622047201E-2</v>
      </c>
      <c r="O118" s="74">
        <v>8.2677165354330701E-2</v>
      </c>
      <c r="P118" s="75">
        <v>21</v>
      </c>
      <c r="Q118" s="75">
        <v>11</v>
      </c>
      <c r="R118" s="93">
        <v>40.235277777777803</v>
      </c>
      <c r="S118" s="75">
        <v>11</v>
      </c>
    </row>
    <row r="119" spans="1:19" x14ac:dyDescent="0.25">
      <c r="A119">
        <v>2369798</v>
      </c>
      <c r="B119" t="s">
        <v>1282</v>
      </c>
      <c r="C119" s="75">
        <v>614072</v>
      </c>
      <c r="D119" s="75">
        <v>668</v>
      </c>
      <c r="E119" s="75">
        <v>50</v>
      </c>
      <c r="F119" s="75">
        <v>85</v>
      </c>
      <c r="G119" s="75">
        <v>113</v>
      </c>
      <c r="H119" s="75">
        <v>0</v>
      </c>
      <c r="I119" s="74">
        <v>0.12724550898203599</v>
      </c>
      <c r="J119" s="77">
        <v>1.7</v>
      </c>
      <c r="K119" s="77">
        <v>6.9637883008356494E-2</v>
      </c>
      <c r="L119" s="77">
        <v>0.169161676646707</v>
      </c>
      <c r="M119" s="74">
        <v>0</v>
      </c>
      <c r="N119" s="74">
        <v>0.12724550898203599</v>
      </c>
      <c r="O119" s="74">
        <v>0.100299401197605</v>
      </c>
      <c r="P119" s="75">
        <v>67</v>
      </c>
      <c r="Q119" s="75">
        <v>32</v>
      </c>
      <c r="R119" s="93">
        <v>99.818333333333499</v>
      </c>
      <c r="S119" s="75">
        <v>34</v>
      </c>
    </row>
    <row r="120" spans="1:19" x14ac:dyDescent="0.25">
      <c r="A120">
        <v>2374832</v>
      </c>
      <c r="B120" t="s">
        <v>1284</v>
      </c>
      <c r="C120" s="75">
        <v>616896</v>
      </c>
      <c r="D120" s="75">
        <v>755</v>
      </c>
      <c r="E120" s="75">
        <v>70</v>
      </c>
      <c r="F120" s="75">
        <v>92</v>
      </c>
      <c r="G120" s="75">
        <v>642</v>
      </c>
      <c r="H120" s="75">
        <v>3</v>
      </c>
      <c r="I120" s="74">
        <v>0.121854304635762</v>
      </c>
      <c r="J120" s="77">
        <v>1.3142857142857101</v>
      </c>
      <c r="K120" s="77">
        <v>8.4848484848484895E-2</v>
      </c>
      <c r="L120" s="77">
        <v>0.850331125827815</v>
      </c>
      <c r="M120" s="74">
        <v>3.9735099337748301E-3</v>
      </c>
      <c r="N120" s="74">
        <v>0.121854304635762</v>
      </c>
      <c r="O120" s="74">
        <v>5.0331125827814599E-2</v>
      </c>
      <c r="P120" s="75">
        <v>38</v>
      </c>
      <c r="Q120" s="75">
        <v>13</v>
      </c>
      <c r="R120" s="93">
        <v>110.560555555555</v>
      </c>
      <c r="S120" s="75">
        <v>19</v>
      </c>
    </row>
    <row r="121" spans="1:19" x14ac:dyDescent="0.25">
      <c r="A121">
        <v>2379977</v>
      </c>
      <c r="B121" t="s">
        <v>1286</v>
      </c>
      <c r="C121" s="75">
        <v>616472</v>
      </c>
      <c r="D121" s="75">
        <v>517</v>
      </c>
      <c r="E121" s="75">
        <v>90</v>
      </c>
      <c r="F121" s="75">
        <v>43</v>
      </c>
      <c r="G121" s="75">
        <v>350</v>
      </c>
      <c r="H121" s="75">
        <v>1</v>
      </c>
      <c r="I121" s="74">
        <v>8.3172147001934205E-2</v>
      </c>
      <c r="J121" s="77">
        <v>0.47777777777777802</v>
      </c>
      <c r="K121" s="77">
        <v>0.14827018121911001</v>
      </c>
      <c r="L121" s="77">
        <v>0.67698259187620902</v>
      </c>
      <c r="M121" s="74">
        <v>1.93423597678917E-3</v>
      </c>
      <c r="N121" s="74">
        <v>8.3172147001934205E-2</v>
      </c>
      <c r="O121" s="74">
        <v>0.17601547388781399</v>
      </c>
      <c r="P121" s="75">
        <v>91</v>
      </c>
      <c r="Q121" s="75">
        <v>59</v>
      </c>
      <c r="R121" s="93">
        <v>92.329444444444405</v>
      </c>
      <c r="S121" s="75">
        <v>12</v>
      </c>
    </row>
    <row r="122" spans="1:19" x14ac:dyDescent="0.25">
      <c r="A122">
        <v>2382286</v>
      </c>
      <c r="B122" t="s">
        <v>1288</v>
      </c>
      <c r="C122" s="75">
        <v>613868</v>
      </c>
      <c r="D122" s="75">
        <v>385</v>
      </c>
      <c r="E122" s="75">
        <v>9</v>
      </c>
      <c r="F122" s="75">
        <v>13</v>
      </c>
      <c r="G122" s="75">
        <v>256</v>
      </c>
      <c r="H122" s="75">
        <v>1</v>
      </c>
      <c r="I122" s="74">
        <v>3.3766233766233798E-2</v>
      </c>
      <c r="J122" s="77">
        <v>1.44444444444444</v>
      </c>
      <c r="K122" s="77">
        <v>2.2842639593908601E-2</v>
      </c>
      <c r="L122" s="77">
        <v>0.66493506493506505</v>
      </c>
      <c r="M122" s="74">
        <v>2.5974025974026E-3</v>
      </c>
      <c r="N122" s="74">
        <v>3.3766233766233798E-2</v>
      </c>
      <c r="O122" s="74">
        <v>0.11688311688311701</v>
      </c>
      <c r="P122" s="75">
        <v>45</v>
      </c>
      <c r="Q122" s="75">
        <v>7</v>
      </c>
      <c r="R122" s="93">
        <v>55.857500000000002</v>
      </c>
      <c r="S122" s="75">
        <v>16</v>
      </c>
    </row>
    <row r="123" spans="1:19" x14ac:dyDescent="0.25">
      <c r="A123">
        <v>2389463</v>
      </c>
      <c r="B123" t="s">
        <v>1290</v>
      </c>
      <c r="C123" s="75">
        <v>615097</v>
      </c>
      <c r="D123" s="75">
        <v>304</v>
      </c>
      <c r="E123" s="75">
        <v>45</v>
      </c>
      <c r="F123" s="75">
        <v>14</v>
      </c>
      <c r="G123" s="75">
        <v>217</v>
      </c>
      <c r="H123" s="75">
        <v>0</v>
      </c>
      <c r="I123" s="74">
        <v>4.6052631578947401E-2</v>
      </c>
      <c r="J123" s="77">
        <v>0.31111111111111101</v>
      </c>
      <c r="K123" s="77">
        <v>0.128939828080229</v>
      </c>
      <c r="L123" s="77">
        <v>0.71381578947368396</v>
      </c>
      <c r="M123" s="74">
        <v>0</v>
      </c>
      <c r="N123" s="74">
        <v>4.6052631578947401E-2</v>
      </c>
      <c r="O123" s="74">
        <v>3.28947368421053E-3</v>
      </c>
      <c r="P123" s="75">
        <v>1</v>
      </c>
      <c r="Q123" s="75">
        <v>1</v>
      </c>
      <c r="R123" s="93">
        <v>48.4508333333333</v>
      </c>
      <c r="S123" s="75">
        <v>22</v>
      </c>
    </row>
    <row r="124" spans="1:19" x14ac:dyDescent="0.25">
      <c r="A124">
        <v>2389714</v>
      </c>
      <c r="B124" t="s">
        <v>1292</v>
      </c>
      <c r="C124" s="75">
        <v>614408</v>
      </c>
      <c r="D124" s="75">
        <v>316</v>
      </c>
      <c r="E124" s="75">
        <v>21</v>
      </c>
      <c r="F124" s="75">
        <v>45</v>
      </c>
      <c r="G124" s="75">
        <v>256</v>
      </c>
      <c r="H124" s="75">
        <v>1</v>
      </c>
      <c r="I124" s="74">
        <v>0.142405063291139</v>
      </c>
      <c r="J124" s="77">
        <v>2.1428571428571401</v>
      </c>
      <c r="K124" s="77">
        <v>6.2314540059347202E-2</v>
      </c>
      <c r="L124" s="77">
        <v>0.810126582278481</v>
      </c>
      <c r="M124" s="74">
        <v>3.1645569620253199E-3</v>
      </c>
      <c r="N124" s="74">
        <v>0.142405063291139</v>
      </c>
      <c r="O124" s="74">
        <v>0.117088607594937</v>
      </c>
      <c r="P124" s="75">
        <v>37</v>
      </c>
      <c r="Q124" s="75">
        <v>24</v>
      </c>
      <c r="R124" s="93">
        <v>53.276111111111099</v>
      </c>
      <c r="S124" s="75">
        <v>35</v>
      </c>
    </row>
    <row r="125" spans="1:19" x14ac:dyDescent="0.25">
      <c r="A125">
        <v>2389885</v>
      </c>
      <c r="B125" t="s">
        <v>1294</v>
      </c>
      <c r="C125" s="75">
        <v>617409</v>
      </c>
      <c r="D125" s="75">
        <v>426</v>
      </c>
      <c r="E125" s="75">
        <v>28</v>
      </c>
      <c r="F125" s="75">
        <v>21</v>
      </c>
      <c r="G125" s="75">
        <v>213</v>
      </c>
      <c r="H125" s="75">
        <v>1</v>
      </c>
      <c r="I125" s="74">
        <v>4.92957746478873E-2</v>
      </c>
      <c r="J125" s="77">
        <v>0.75</v>
      </c>
      <c r="K125" s="77">
        <v>6.1674008810572702E-2</v>
      </c>
      <c r="L125" s="77">
        <v>0.5</v>
      </c>
      <c r="M125" s="74">
        <v>2.3474178403755899E-3</v>
      </c>
      <c r="N125" s="74">
        <v>4.92957746478873E-2</v>
      </c>
      <c r="O125" s="74">
        <v>8.6854460093896704E-2</v>
      </c>
      <c r="P125" s="75">
        <v>37</v>
      </c>
      <c r="Q125" s="75">
        <v>8</v>
      </c>
      <c r="R125" s="93">
        <v>67.537222222222198</v>
      </c>
      <c r="S125" s="75">
        <v>21</v>
      </c>
    </row>
    <row r="126" spans="1:19" x14ac:dyDescent="0.25">
      <c r="A126">
        <v>2389924</v>
      </c>
      <c r="B126" t="s">
        <v>1296</v>
      </c>
      <c r="C126" s="75">
        <v>616105</v>
      </c>
      <c r="D126" s="75">
        <v>308</v>
      </c>
      <c r="E126" s="75">
        <v>29</v>
      </c>
      <c r="F126" s="75">
        <v>24</v>
      </c>
      <c r="G126" s="75">
        <v>180</v>
      </c>
      <c r="H126" s="75">
        <v>3</v>
      </c>
      <c r="I126" s="74">
        <v>7.7922077922077906E-2</v>
      </c>
      <c r="J126" s="77">
        <v>0.82758620689655205</v>
      </c>
      <c r="K126" s="77">
        <v>8.6053412462907999E-2</v>
      </c>
      <c r="L126" s="77">
        <v>0.58441558441558406</v>
      </c>
      <c r="M126" s="74">
        <v>9.74025974025974E-3</v>
      </c>
      <c r="N126" s="74">
        <v>7.7922077922077906E-2</v>
      </c>
      <c r="O126" s="74">
        <v>0.13636363636363599</v>
      </c>
      <c r="P126" s="75">
        <v>42</v>
      </c>
      <c r="Q126" s="75">
        <v>31</v>
      </c>
      <c r="R126" s="93">
        <v>42.970555555555599</v>
      </c>
      <c r="S126" s="75">
        <v>24</v>
      </c>
    </row>
    <row r="127" spans="1:19" x14ac:dyDescent="0.25">
      <c r="A127">
        <v>2395764</v>
      </c>
      <c r="B127" t="s">
        <v>1298</v>
      </c>
      <c r="C127" s="75">
        <v>626891</v>
      </c>
      <c r="D127" s="75">
        <v>281</v>
      </c>
      <c r="E127" s="75">
        <v>50</v>
      </c>
      <c r="F127" s="75">
        <v>48</v>
      </c>
      <c r="G127" s="75">
        <v>188</v>
      </c>
      <c r="H127" s="75">
        <v>5</v>
      </c>
      <c r="I127" s="74">
        <v>0.17081850533807799</v>
      </c>
      <c r="J127" s="77">
        <v>0.96</v>
      </c>
      <c r="K127" s="77">
        <v>0.15105740181268901</v>
      </c>
      <c r="L127" s="77">
        <v>0.66903914590747304</v>
      </c>
      <c r="M127" s="74">
        <v>1.7793594306049799E-2</v>
      </c>
      <c r="N127" s="74">
        <v>0.17081850533807799</v>
      </c>
      <c r="O127" s="74">
        <v>0</v>
      </c>
      <c r="P127" s="75">
        <v>0</v>
      </c>
      <c r="Q127" s="75">
        <v>0</v>
      </c>
      <c r="R127" s="93">
        <v>41.025555555555499</v>
      </c>
      <c r="S127" s="75">
        <v>5</v>
      </c>
    </row>
    <row r="128" spans="1:19" x14ac:dyDescent="0.25">
      <c r="A128">
        <v>2396945</v>
      </c>
      <c r="B128" t="s">
        <v>2019</v>
      </c>
      <c r="C128" s="75">
        <v>614051</v>
      </c>
      <c r="D128" s="75">
        <v>49</v>
      </c>
      <c r="E128" s="75">
        <v>5</v>
      </c>
      <c r="F128" s="75">
        <v>6</v>
      </c>
      <c r="G128" s="75">
        <v>26</v>
      </c>
      <c r="H128" s="75">
        <v>0</v>
      </c>
      <c r="I128" s="74">
        <v>0.122448979591837</v>
      </c>
      <c r="J128" s="77">
        <v>1.2</v>
      </c>
      <c r="K128" s="77">
        <v>9.2592592592592601E-2</v>
      </c>
      <c r="L128" s="77">
        <v>0.530612244897959</v>
      </c>
      <c r="M128" s="74">
        <v>0</v>
      </c>
      <c r="N128" s="74">
        <v>0.122448979591837</v>
      </c>
      <c r="O128" s="74">
        <v>0.183673469387755</v>
      </c>
      <c r="P128" s="75">
        <v>9</v>
      </c>
      <c r="Q128" s="75">
        <v>4</v>
      </c>
      <c r="R128" s="93">
        <v>6.8355555555555503</v>
      </c>
      <c r="S128" s="75">
        <v>8</v>
      </c>
    </row>
    <row r="129" spans="1:19" x14ac:dyDescent="0.25">
      <c r="A129">
        <v>2397185</v>
      </c>
      <c r="B129" t="s">
        <v>1300</v>
      </c>
      <c r="C129" s="75">
        <v>587751</v>
      </c>
      <c r="D129" s="75">
        <v>513</v>
      </c>
      <c r="E129" s="75">
        <v>66</v>
      </c>
      <c r="F129" s="75">
        <v>87</v>
      </c>
      <c r="G129" s="75">
        <v>398</v>
      </c>
      <c r="H129" s="75">
        <v>1</v>
      </c>
      <c r="I129" s="74">
        <v>0.16959064327485401</v>
      </c>
      <c r="J129" s="77">
        <v>1.3181818181818199</v>
      </c>
      <c r="K129" s="77">
        <v>0.113989637305699</v>
      </c>
      <c r="L129" s="77">
        <v>0.77582846003898598</v>
      </c>
      <c r="M129" s="74">
        <v>1.9493177387914201E-3</v>
      </c>
      <c r="N129" s="74">
        <v>0.16959064327485401</v>
      </c>
      <c r="O129" s="74">
        <v>0.103313840155945</v>
      </c>
      <c r="P129" s="75">
        <v>53</v>
      </c>
      <c r="Q129" s="75">
        <v>25</v>
      </c>
      <c r="R129" s="93">
        <v>82.373055555555595</v>
      </c>
      <c r="S129" s="75">
        <v>22</v>
      </c>
    </row>
    <row r="130" spans="1:19" x14ac:dyDescent="0.25">
      <c r="A130">
        <v>2397200</v>
      </c>
      <c r="B130" t="s">
        <v>1302</v>
      </c>
      <c r="C130" s="75">
        <v>587771</v>
      </c>
      <c r="D130" s="75">
        <v>429</v>
      </c>
      <c r="E130" s="75">
        <v>14</v>
      </c>
      <c r="F130" s="75">
        <v>11</v>
      </c>
      <c r="G130" s="75">
        <v>209</v>
      </c>
      <c r="H130" s="75">
        <v>2</v>
      </c>
      <c r="I130" s="74">
        <v>2.5641025641025599E-2</v>
      </c>
      <c r="J130" s="77">
        <v>0.78571428571428603</v>
      </c>
      <c r="K130" s="77">
        <v>3.1602708803611698E-2</v>
      </c>
      <c r="L130" s="77">
        <v>0.487179487179487</v>
      </c>
      <c r="M130" s="74">
        <v>4.6620046620046603E-3</v>
      </c>
      <c r="N130" s="74">
        <v>2.5641025641025599E-2</v>
      </c>
      <c r="O130" s="74">
        <v>0.107226107226107</v>
      </c>
      <c r="P130" s="75">
        <v>46</v>
      </c>
      <c r="Q130" s="75">
        <v>14</v>
      </c>
      <c r="R130" s="93">
        <v>78.113055555555604</v>
      </c>
      <c r="S130" s="75">
        <v>37</v>
      </c>
    </row>
    <row r="131" spans="1:19" x14ac:dyDescent="0.25">
      <c r="A131">
        <v>2398456</v>
      </c>
      <c r="B131" t="s">
        <v>1304</v>
      </c>
      <c r="C131" s="75">
        <v>907272</v>
      </c>
      <c r="D131" s="75">
        <v>122</v>
      </c>
      <c r="E131" s="75">
        <v>56</v>
      </c>
      <c r="F131" s="75">
        <v>60</v>
      </c>
      <c r="G131" s="75">
        <v>95</v>
      </c>
      <c r="H131" s="75">
        <v>0</v>
      </c>
      <c r="I131" s="74">
        <v>0.49180327868852503</v>
      </c>
      <c r="J131" s="77">
        <v>1.0714285714285701</v>
      </c>
      <c r="K131" s="77">
        <v>0.31460674157303398</v>
      </c>
      <c r="L131" s="77">
        <v>0.77868852459016402</v>
      </c>
      <c r="M131" s="74">
        <v>0</v>
      </c>
      <c r="N131" s="74">
        <v>0.49180327868852503</v>
      </c>
      <c r="O131" s="74">
        <v>6.5573770491803296E-2</v>
      </c>
      <c r="P131" s="75">
        <v>8</v>
      </c>
      <c r="Q131" s="75">
        <v>5</v>
      </c>
      <c r="R131" s="93">
        <v>23.5275</v>
      </c>
      <c r="S131" s="75">
        <v>11</v>
      </c>
    </row>
    <row r="132" spans="1:19" x14ac:dyDescent="0.25">
      <c r="A132">
        <v>2426251</v>
      </c>
      <c r="B132" t="s">
        <v>1306</v>
      </c>
      <c r="C132" s="75">
        <v>616031</v>
      </c>
      <c r="D132" s="75">
        <v>464</v>
      </c>
      <c r="E132" s="75">
        <v>38</v>
      </c>
      <c r="F132" s="75">
        <v>63</v>
      </c>
      <c r="G132" s="75">
        <v>389</v>
      </c>
      <c r="H132" s="75">
        <v>0</v>
      </c>
      <c r="I132" s="74">
        <v>0.135775862068966</v>
      </c>
      <c r="J132" s="77">
        <v>1.65789473684211</v>
      </c>
      <c r="K132" s="77">
        <v>7.5697211155378502E-2</v>
      </c>
      <c r="L132" s="77">
        <v>0.83836206896551702</v>
      </c>
      <c r="M132" s="74">
        <v>0</v>
      </c>
      <c r="N132" s="74">
        <v>0.135775862068966</v>
      </c>
      <c r="O132" s="74">
        <v>6.25E-2</v>
      </c>
      <c r="P132" s="75">
        <v>29</v>
      </c>
      <c r="Q132" s="75">
        <v>6</v>
      </c>
      <c r="R132" s="93">
        <v>71.680000000000007</v>
      </c>
      <c r="S132" s="75">
        <v>1</v>
      </c>
    </row>
    <row r="133" spans="1:19" x14ac:dyDescent="0.25">
      <c r="A133">
        <v>2426252</v>
      </c>
      <c r="B133" t="s">
        <v>1309</v>
      </c>
      <c r="C133" s="75">
        <v>614554</v>
      </c>
      <c r="D133" s="75">
        <v>121</v>
      </c>
      <c r="E133" s="75">
        <v>22</v>
      </c>
      <c r="F133" s="75">
        <v>24</v>
      </c>
      <c r="G133" s="75">
        <v>83</v>
      </c>
      <c r="H133" s="75">
        <v>0</v>
      </c>
      <c r="I133" s="74">
        <v>0.19834710743801701</v>
      </c>
      <c r="J133" s="77">
        <v>1.0909090909090899</v>
      </c>
      <c r="K133" s="77">
        <v>0.15384615384615399</v>
      </c>
      <c r="L133" s="77">
        <v>0.68595041322314099</v>
      </c>
      <c r="M133" s="74">
        <v>0</v>
      </c>
      <c r="N133" s="74">
        <v>0.19834710743801701</v>
      </c>
      <c r="O133" s="74">
        <v>8.2644628099173598E-2</v>
      </c>
      <c r="P133" s="75">
        <v>10</v>
      </c>
      <c r="Q133" s="75">
        <v>2</v>
      </c>
      <c r="R133" s="93">
        <v>17.307500000000001</v>
      </c>
      <c r="S133" s="75">
        <v>5</v>
      </c>
    </row>
    <row r="134" spans="1:19" x14ac:dyDescent="0.25">
      <c r="A134">
        <v>2426278</v>
      </c>
      <c r="B134" t="s">
        <v>1311</v>
      </c>
      <c r="C134" s="75">
        <v>615578</v>
      </c>
      <c r="D134" s="75">
        <v>234</v>
      </c>
      <c r="E134" s="75">
        <v>21</v>
      </c>
      <c r="F134" s="75">
        <v>41</v>
      </c>
      <c r="G134" s="75">
        <v>176</v>
      </c>
      <c r="H134" s="75">
        <v>1</v>
      </c>
      <c r="I134" s="74">
        <v>0.17521367521367501</v>
      </c>
      <c r="J134" s="77">
        <v>1.9523809523809501</v>
      </c>
      <c r="K134" s="77">
        <v>8.2352941176470601E-2</v>
      </c>
      <c r="L134" s="77">
        <v>0.75213675213675202</v>
      </c>
      <c r="M134" s="74">
        <v>4.2735042735042696E-3</v>
      </c>
      <c r="N134" s="74">
        <v>0.17521367521367501</v>
      </c>
      <c r="O134" s="74">
        <v>8.11965811965812E-2</v>
      </c>
      <c r="P134" s="75">
        <v>19</v>
      </c>
      <c r="Q134" s="75">
        <v>4</v>
      </c>
      <c r="R134" s="93">
        <v>40.762777777777799</v>
      </c>
      <c r="S134" s="75">
        <v>0</v>
      </c>
    </row>
    <row r="135" spans="1:19" x14ac:dyDescent="0.25">
      <c r="A135">
        <v>2426390</v>
      </c>
      <c r="B135" t="s">
        <v>2021</v>
      </c>
      <c r="C135" s="75">
        <v>614607</v>
      </c>
      <c r="D135" s="75">
        <v>2</v>
      </c>
      <c r="E135" s="75">
        <v>0</v>
      </c>
      <c r="F135" s="75">
        <v>0</v>
      </c>
      <c r="G135" s="75">
        <v>2</v>
      </c>
      <c r="H135" s="75">
        <v>0</v>
      </c>
      <c r="I135" s="74">
        <v>0</v>
      </c>
      <c r="J135" s="77"/>
      <c r="K135" s="77">
        <v>0</v>
      </c>
      <c r="L135" s="77">
        <v>1</v>
      </c>
      <c r="M135" s="74">
        <v>0</v>
      </c>
      <c r="N135" s="74">
        <v>0</v>
      </c>
      <c r="O135" s="74">
        <v>0</v>
      </c>
      <c r="P135" s="75">
        <v>0</v>
      </c>
      <c r="Q135" s="75">
        <v>0</v>
      </c>
      <c r="R135" s="93">
        <v>1.30555555555556E-2</v>
      </c>
      <c r="S135" s="75">
        <v>2</v>
      </c>
    </row>
    <row r="136" spans="1:19" x14ac:dyDescent="0.25">
      <c r="A136">
        <v>2426426</v>
      </c>
      <c r="B136" t="s">
        <v>1313</v>
      </c>
      <c r="C136" s="75">
        <v>616023</v>
      </c>
      <c r="D136" s="75">
        <v>510</v>
      </c>
      <c r="E136" s="75">
        <v>53</v>
      </c>
      <c r="F136" s="75">
        <v>32</v>
      </c>
      <c r="G136" s="75">
        <v>355</v>
      </c>
      <c r="H136" s="75">
        <v>3</v>
      </c>
      <c r="I136" s="74">
        <v>6.2745098039215699E-2</v>
      </c>
      <c r="J136" s="77">
        <v>0.60377358490566002</v>
      </c>
      <c r="K136" s="77">
        <v>9.4138543516873896E-2</v>
      </c>
      <c r="L136" s="77">
        <v>0.69607843137254899</v>
      </c>
      <c r="M136" s="74">
        <v>5.8823529411764696E-3</v>
      </c>
      <c r="N136" s="74">
        <v>6.2745098039215699E-2</v>
      </c>
      <c r="O136" s="74">
        <v>7.2549019607843102E-2</v>
      </c>
      <c r="P136" s="75">
        <v>37</v>
      </c>
      <c r="Q136" s="75">
        <v>15</v>
      </c>
      <c r="R136" s="93">
        <v>86.938333333333304</v>
      </c>
      <c r="S136" s="75">
        <v>23</v>
      </c>
    </row>
    <row r="137" spans="1:19" x14ac:dyDescent="0.25">
      <c r="A137">
        <v>2426434</v>
      </c>
      <c r="B137" t="s">
        <v>1315</v>
      </c>
      <c r="C137" s="75">
        <v>612548</v>
      </c>
      <c r="D137" s="75">
        <v>314</v>
      </c>
      <c r="E137" s="75">
        <v>23</v>
      </c>
      <c r="F137" s="75">
        <v>34</v>
      </c>
      <c r="G137" s="75">
        <v>276</v>
      </c>
      <c r="H137" s="75">
        <v>1</v>
      </c>
      <c r="I137" s="74">
        <v>0.10828025477707</v>
      </c>
      <c r="J137" s="77">
        <v>1.47826086956522</v>
      </c>
      <c r="K137" s="77">
        <v>6.82492581602374E-2</v>
      </c>
      <c r="L137" s="77">
        <v>0.87898089171974503</v>
      </c>
      <c r="M137" s="74">
        <v>3.1847133757961798E-3</v>
      </c>
      <c r="N137" s="74">
        <v>0.10828025477707</v>
      </c>
      <c r="O137" s="74">
        <v>1.9108280254777101E-2</v>
      </c>
      <c r="P137" s="75">
        <v>6</v>
      </c>
      <c r="Q137" s="75">
        <v>0</v>
      </c>
      <c r="R137" s="93">
        <v>56.949444444444502</v>
      </c>
      <c r="S137" s="75">
        <v>3</v>
      </c>
    </row>
    <row r="138" spans="1:19" x14ac:dyDescent="0.25">
      <c r="A138">
        <v>2430670</v>
      </c>
      <c r="B138" t="s">
        <v>1317</v>
      </c>
      <c r="C138" s="75">
        <v>620891</v>
      </c>
      <c r="D138" s="75">
        <v>341</v>
      </c>
      <c r="E138" s="75">
        <v>33</v>
      </c>
      <c r="F138" s="75">
        <v>42</v>
      </c>
      <c r="G138" s="75">
        <v>252</v>
      </c>
      <c r="H138" s="75">
        <v>0</v>
      </c>
      <c r="I138" s="74">
        <v>0.12316715542522</v>
      </c>
      <c r="J138" s="77">
        <v>1.27272727272727</v>
      </c>
      <c r="K138" s="77">
        <v>8.8235294117647106E-2</v>
      </c>
      <c r="L138" s="77">
        <v>0.73900293255131999</v>
      </c>
      <c r="M138" s="74">
        <v>0</v>
      </c>
      <c r="N138" s="74">
        <v>0.12316715542522</v>
      </c>
      <c r="O138" s="74">
        <v>7.62463343108504E-2</v>
      </c>
      <c r="P138" s="75">
        <v>26</v>
      </c>
      <c r="Q138" s="75">
        <v>4</v>
      </c>
      <c r="R138" s="93">
        <v>53.585555555555601</v>
      </c>
      <c r="S138" s="75">
        <v>6</v>
      </c>
    </row>
    <row r="139" spans="1:19" x14ac:dyDescent="0.25">
      <c r="A139">
        <v>2445604</v>
      </c>
      <c r="B139" t="s">
        <v>1321</v>
      </c>
      <c r="C139" s="75">
        <v>620921</v>
      </c>
      <c r="D139" s="75">
        <v>681</v>
      </c>
      <c r="E139" s="75">
        <v>15</v>
      </c>
      <c r="F139" s="75">
        <v>37</v>
      </c>
      <c r="G139" s="75">
        <v>500</v>
      </c>
      <c r="H139" s="75">
        <v>1</v>
      </c>
      <c r="I139" s="74">
        <v>5.43318649045521E-2</v>
      </c>
      <c r="J139" s="77">
        <v>2.4666666666666699</v>
      </c>
      <c r="K139" s="77">
        <v>2.1551724137931001E-2</v>
      </c>
      <c r="L139" s="77">
        <v>0.73421439060205596</v>
      </c>
      <c r="M139" s="74">
        <v>1.46842878120411E-3</v>
      </c>
      <c r="N139" s="74">
        <v>5.43318649045521E-2</v>
      </c>
      <c r="O139" s="74">
        <v>0.17914831130690201</v>
      </c>
      <c r="P139" s="75">
        <v>122</v>
      </c>
      <c r="Q139" s="75">
        <v>103</v>
      </c>
      <c r="R139" s="93">
        <v>107.4725</v>
      </c>
      <c r="S139" s="75">
        <v>103</v>
      </c>
    </row>
    <row r="140" spans="1:19" x14ac:dyDescent="0.25">
      <c r="A140">
        <v>2449780</v>
      </c>
      <c r="B140" t="s">
        <v>1323</v>
      </c>
      <c r="C140" s="75">
        <v>909517</v>
      </c>
      <c r="D140" s="75">
        <v>422</v>
      </c>
      <c r="E140" s="75">
        <v>121</v>
      </c>
      <c r="F140" s="75">
        <v>67</v>
      </c>
      <c r="G140" s="75">
        <v>221</v>
      </c>
      <c r="H140" s="75">
        <v>14</v>
      </c>
      <c r="I140" s="74">
        <v>0.15876777251184801</v>
      </c>
      <c r="J140" s="77">
        <v>0.55371900826446296</v>
      </c>
      <c r="K140" s="77">
        <v>0.22283609576427299</v>
      </c>
      <c r="L140" s="77">
        <v>0.523696682464455</v>
      </c>
      <c r="M140" s="74">
        <v>3.3175355450236997E-2</v>
      </c>
      <c r="N140" s="74">
        <v>0.15876777251184801</v>
      </c>
      <c r="O140" s="74">
        <v>0.12085308056872</v>
      </c>
      <c r="P140" s="75">
        <v>51</v>
      </c>
      <c r="Q140" s="75">
        <v>25</v>
      </c>
      <c r="R140" s="93">
        <v>75.433611111111006</v>
      </c>
      <c r="S140" s="75">
        <v>10</v>
      </c>
    </row>
    <row r="141" spans="1:19" x14ac:dyDescent="0.25">
      <c r="A141">
        <v>2453469</v>
      </c>
      <c r="B141" t="s">
        <v>1325</v>
      </c>
      <c r="C141" s="75">
        <v>612577</v>
      </c>
      <c r="D141" s="75">
        <v>526</v>
      </c>
      <c r="E141" s="75">
        <v>43</v>
      </c>
      <c r="F141" s="75">
        <v>91</v>
      </c>
      <c r="G141" s="75">
        <v>368</v>
      </c>
      <c r="H141" s="75">
        <v>0</v>
      </c>
      <c r="I141" s="74">
        <v>0.173003802281369</v>
      </c>
      <c r="J141" s="77">
        <v>2.1162790697674398</v>
      </c>
      <c r="K141" s="77">
        <v>7.5571177504393697E-2</v>
      </c>
      <c r="L141" s="77">
        <v>0.69961977186311797</v>
      </c>
      <c r="M141" s="74">
        <v>0</v>
      </c>
      <c r="N141" s="74">
        <v>0.173003802281369</v>
      </c>
      <c r="O141" s="74">
        <v>0.16159695817490499</v>
      </c>
      <c r="P141" s="75">
        <v>85</v>
      </c>
      <c r="Q141" s="75">
        <v>39</v>
      </c>
      <c r="R141" s="93">
        <v>78.556944444444497</v>
      </c>
      <c r="S141" s="75">
        <v>8</v>
      </c>
    </row>
    <row r="142" spans="1:19" x14ac:dyDescent="0.25">
      <c r="A142">
        <v>2453666</v>
      </c>
      <c r="B142" t="s">
        <v>1327</v>
      </c>
      <c r="C142" s="75">
        <v>616323</v>
      </c>
      <c r="D142" s="75">
        <v>636</v>
      </c>
      <c r="E142" s="75">
        <v>131</v>
      </c>
      <c r="F142" s="75">
        <v>50</v>
      </c>
      <c r="G142" s="75">
        <v>366</v>
      </c>
      <c r="H142" s="75">
        <v>3</v>
      </c>
      <c r="I142" s="74">
        <v>7.86163522012579E-2</v>
      </c>
      <c r="J142" s="77">
        <v>0.38167938931297701</v>
      </c>
      <c r="K142" s="77">
        <v>0.170795306388527</v>
      </c>
      <c r="L142" s="77">
        <v>0.57547169811320797</v>
      </c>
      <c r="M142" s="74">
        <v>4.7169811320754698E-3</v>
      </c>
      <c r="N142" s="74">
        <v>7.86163522012579E-2</v>
      </c>
      <c r="O142" s="74">
        <v>0.14150943396226401</v>
      </c>
      <c r="P142" s="75">
        <v>90</v>
      </c>
      <c r="Q142" s="75">
        <v>41</v>
      </c>
      <c r="R142" s="93">
        <v>100.099166666667</v>
      </c>
      <c r="S142" s="75">
        <v>4</v>
      </c>
    </row>
    <row r="143" spans="1:19" x14ac:dyDescent="0.25">
      <c r="A143">
        <v>2453731</v>
      </c>
      <c r="B143" t="s">
        <v>1329</v>
      </c>
      <c r="C143" s="75">
        <v>615152</v>
      </c>
      <c r="D143" s="75">
        <v>445</v>
      </c>
      <c r="E143" s="75">
        <v>20</v>
      </c>
      <c r="F143" s="75">
        <v>15</v>
      </c>
      <c r="G143" s="75">
        <v>310</v>
      </c>
      <c r="H143" s="75">
        <v>2</v>
      </c>
      <c r="I143" s="74">
        <v>3.3707865168539297E-2</v>
      </c>
      <c r="J143" s="77">
        <v>0.75</v>
      </c>
      <c r="K143" s="77">
        <v>4.3010752688171998E-2</v>
      </c>
      <c r="L143" s="77">
        <v>0.69662921348314599</v>
      </c>
      <c r="M143" s="74">
        <v>4.4943820224719096E-3</v>
      </c>
      <c r="N143" s="74">
        <v>3.3707865168539297E-2</v>
      </c>
      <c r="O143" s="74">
        <v>0.13932584269662901</v>
      </c>
      <c r="P143" s="75">
        <v>62</v>
      </c>
      <c r="Q143" s="75">
        <v>11</v>
      </c>
      <c r="R143" s="93">
        <v>80.560833333333207</v>
      </c>
      <c r="S143" s="75">
        <v>10</v>
      </c>
    </row>
    <row r="144" spans="1:19" x14ac:dyDescent="0.25">
      <c r="A144">
        <v>2475049</v>
      </c>
      <c r="B144" t="s">
        <v>1331</v>
      </c>
      <c r="C144" s="75">
        <v>615254</v>
      </c>
      <c r="D144" s="75">
        <v>549</v>
      </c>
      <c r="E144" s="75">
        <v>37</v>
      </c>
      <c r="F144" s="75">
        <v>87</v>
      </c>
      <c r="G144" s="75">
        <v>268</v>
      </c>
      <c r="H144" s="75">
        <v>2</v>
      </c>
      <c r="I144" s="74">
        <v>0.15846994535519099</v>
      </c>
      <c r="J144" s="77">
        <v>2.35135135135135</v>
      </c>
      <c r="K144" s="77">
        <v>6.3139931740614302E-2</v>
      </c>
      <c r="L144" s="77">
        <v>0.48816029143897999</v>
      </c>
      <c r="M144" s="74">
        <v>3.6429872495446301E-3</v>
      </c>
      <c r="N144" s="74">
        <v>0.15846994535519099</v>
      </c>
      <c r="O144" s="74">
        <v>0.14571948998178499</v>
      </c>
      <c r="P144" s="75">
        <v>80</v>
      </c>
      <c r="Q144" s="75">
        <v>53</v>
      </c>
      <c r="R144" s="93">
        <v>91.663055555555601</v>
      </c>
      <c r="S144" s="75">
        <v>45</v>
      </c>
    </row>
    <row r="145" spans="1:19" x14ac:dyDescent="0.25">
      <c r="A145">
        <v>2490289</v>
      </c>
      <c r="B145" t="s">
        <v>1333</v>
      </c>
      <c r="C145" s="75">
        <v>589634</v>
      </c>
      <c r="D145" s="75">
        <v>715</v>
      </c>
      <c r="E145" s="75">
        <v>11</v>
      </c>
      <c r="F145" s="75">
        <v>14</v>
      </c>
      <c r="G145" s="75">
        <v>446</v>
      </c>
      <c r="H145" s="75">
        <v>0</v>
      </c>
      <c r="I145" s="74">
        <v>1.9580419580419599E-2</v>
      </c>
      <c r="J145" s="77">
        <v>1.27272727272727</v>
      </c>
      <c r="K145" s="77">
        <v>1.5151515151515201E-2</v>
      </c>
      <c r="L145" s="77">
        <v>0.62377622377622399</v>
      </c>
      <c r="M145" s="74">
        <v>0</v>
      </c>
      <c r="N145" s="74">
        <v>1.9580419580419599E-2</v>
      </c>
      <c r="O145" s="74">
        <v>0.19300699300699301</v>
      </c>
      <c r="P145" s="75">
        <v>138</v>
      </c>
      <c r="Q145" s="75">
        <v>115</v>
      </c>
      <c r="R145" s="93">
        <v>92.414999999999907</v>
      </c>
      <c r="S145" s="75">
        <v>12</v>
      </c>
    </row>
    <row r="146" spans="1:19" x14ac:dyDescent="0.25">
      <c r="A146">
        <v>2493915</v>
      </c>
      <c r="B146" t="s">
        <v>1335</v>
      </c>
      <c r="C146" s="75">
        <v>905880</v>
      </c>
      <c r="D146" s="75">
        <v>453</v>
      </c>
      <c r="E146" s="75">
        <v>98</v>
      </c>
      <c r="F146" s="75">
        <v>68</v>
      </c>
      <c r="G146" s="75">
        <v>314</v>
      </c>
      <c r="H146" s="75">
        <v>0</v>
      </c>
      <c r="I146" s="74">
        <v>0.15011037527593801</v>
      </c>
      <c r="J146" s="77">
        <v>0.69387755102040805</v>
      </c>
      <c r="K146" s="77">
        <v>0.177858439201452</v>
      </c>
      <c r="L146" s="77">
        <v>0.69315673289183199</v>
      </c>
      <c r="M146" s="74">
        <v>0</v>
      </c>
      <c r="N146" s="74">
        <v>0.15011037527593801</v>
      </c>
      <c r="O146" s="74">
        <v>0.12582781456953601</v>
      </c>
      <c r="P146" s="75">
        <v>57</v>
      </c>
      <c r="Q146" s="75">
        <v>26</v>
      </c>
      <c r="R146" s="93">
        <v>70.377222222222201</v>
      </c>
      <c r="S146" s="75">
        <v>38</v>
      </c>
    </row>
    <row r="147" spans="1:19" x14ac:dyDescent="0.25">
      <c r="A147">
        <v>2523247</v>
      </c>
      <c r="B147" t="s">
        <v>1337</v>
      </c>
      <c r="C147" s="75">
        <v>614537</v>
      </c>
      <c r="D147" s="75">
        <v>343</v>
      </c>
      <c r="E147" s="75">
        <v>47</v>
      </c>
      <c r="F147" s="75">
        <v>53</v>
      </c>
      <c r="G147" s="75">
        <v>206</v>
      </c>
      <c r="H147" s="75">
        <v>1</v>
      </c>
      <c r="I147" s="74">
        <v>0.154518950437318</v>
      </c>
      <c r="J147" s="77">
        <v>1.12765957446809</v>
      </c>
      <c r="K147" s="77">
        <v>0.120512820512821</v>
      </c>
      <c r="L147" s="77">
        <v>0.60058309037900903</v>
      </c>
      <c r="M147" s="74">
        <v>2.91545189504373E-3</v>
      </c>
      <c r="N147" s="74">
        <v>0.154518950437318</v>
      </c>
      <c r="O147" s="74">
        <v>0.16326530612244899</v>
      </c>
      <c r="P147" s="75">
        <v>56</v>
      </c>
      <c r="Q147" s="75">
        <v>16</v>
      </c>
      <c r="R147" s="93">
        <v>51.697777777777802</v>
      </c>
      <c r="S147" s="75">
        <v>6</v>
      </c>
    </row>
    <row r="148" spans="1:19" x14ac:dyDescent="0.25">
      <c r="A148">
        <v>2556748</v>
      </c>
      <c r="B148" t="s">
        <v>2026</v>
      </c>
      <c r="C148" s="75">
        <v>591406</v>
      </c>
      <c r="D148" s="75">
        <v>130</v>
      </c>
      <c r="E148" s="75">
        <v>4</v>
      </c>
      <c r="F148" s="75">
        <v>0</v>
      </c>
      <c r="G148" s="75">
        <v>81</v>
      </c>
      <c r="H148" s="75">
        <v>0</v>
      </c>
      <c r="I148" s="74">
        <v>0</v>
      </c>
      <c r="J148" s="77">
        <v>0</v>
      </c>
      <c r="K148" s="77">
        <v>2.9850746268656699E-2</v>
      </c>
      <c r="L148" s="77">
        <v>0.62307692307692297</v>
      </c>
      <c r="M148" s="74">
        <v>0</v>
      </c>
      <c r="N148" s="74">
        <v>0</v>
      </c>
      <c r="O148" s="74">
        <v>5.3846153846153801E-2</v>
      </c>
      <c r="P148" s="75">
        <v>7</v>
      </c>
      <c r="Q148" s="75">
        <v>2</v>
      </c>
      <c r="R148" s="93">
        <v>20.8608333333333</v>
      </c>
      <c r="S148" s="75">
        <v>28</v>
      </c>
    </row>
    <row r="149" spans="1:19" x14ac:dyDescent="0.25">
      <c r="A149">
        <v>2557041</v>
      </c>
      <c r="B149" t="s">
        <v>1339</v>
      </c>
      <c r="C149" s="75">
        <v>621411</v>
      </c>
      <c r="D149" s="75">
        <v>456</v>
      </c>
      <c r="E149" s="75">
        <v>125</v>
      </c>
      <c r="F149" s="75">
        <v>129</v>
      </c>
      <c r="G149" s="75">
        <v>228</v>
      </c>
      <c r="H149" s="75">
        <v>18</v>
      </c>
      <c r="I149" s="74">
        <v>0.28289473684210498</v>
      </c>
      <c r="J149" s="77">
        <v>1.032</v>
      </c>
      <c r="K149" s="77">
        <v>0.215146299483649</v>
      </c>
      <c r="L149" s="77">
        <v>0.5</v>
      </c>
      <c r="M149" s="74">
        <v>3.94736842105263E-2</v>
      </c>
      <c r="N149" s="74">
        <v>0.28289473684210498</v>
      </c>
      <c r="O149" s="74">
        <v>0.212719298245614</v>
      </c>
      <c r="P149" s="75">
        <v>97</v>
      </c>
      <c r="Q149" s="75">
        <v>37</v>
      </c>
      <c r="R149" s="93">
        <v>75.417500000000004</v>
      </c>
      <c r="S149" s="75">
        <v>45</v>
      </c>
    </row>
    <row r="150" spans="1:19" x14ac:dyDescent="0.25">
      <c r="A150">
        <v>2590270</v>
      </c>
      <c r="B150" t="s">
        <v>1341</v>
      </c>
      <c r="C150" s="75">
        <v>615897</v>
      </c>
      <c r="D150" s="75">
        <v>570</v>
      </c>
      <c r="E150" s="75">
        <v>64</v>
      </c>
      <c r="F150" s="75">
        <v>69</v>
      </c>
      <c r="G150" s="75">
        <v>439</v>
      </c>
      <c r="H150" s="75">
        <v>0</v>
      </c>
      <c r="I150" s="74">
        <v>0.121052631578947</v>
      </c>
      <c r="J150" s="77">
        <v>1.078125</v>
      </c>
      <c r="K150" s="77">
        <v>0.10094637223974801</v>
      </c>
      <c r="L150" s="77">
        <v>0.77017543859649096</v>
      </c>
      <c r="M150" s="74">
        <v>0</v>
      </c>
      <c r="N150" s="74">
        <v>0.121052631578947</v>
      </c>
      <c r="O150" s="74">
        <v>6.14035087719298E-2</v>
      </c>
      <c r="P150" s="75">
        <v>35</v>
      </c>
      <c r="Q150" s="75">
        <v>15</v>
      </c>
      <c r="R150" s="93">
        <v>90.104444444444297</v>
      </c>
      <c r="S150" s="75">
        <v>5</v>
      </c>
    </row>
    <row r="151" spans="1:19" x14ac:dyDescent="0.25">
      <c r="A151">
        <v>2592139</v>
      </c>
      <c r="B151" t="s">
        <v>1343</v>
      </c>
      <c r="C151" s="75">
        <v>616839</v>
      </c>
      <c r="D151" s="75">
        <v>529</v>
      </c>
      <c r="E151" s="75">
        <v>24</v>
      </c>
      <c r="F151" s="75">
        <v>78</v>
      </c>
      <c r="G151" s="75">
        <v>430</v>
      </c>
      <c r="H151" s="75">
        <v>1</v>
      </c>
      <c r="I151" s="74">
        <v>0.14744801512287301</v>
      </c>
      <c r="J151" s="77">
        <v>3.25</v>
      </c>
      <c r="K151" s="77">
        <v>4.3399638336347197E-2</v>
      </c>
      <c r="L151" s="77">
        <v>0.81285444234404503</v>
      </c>
      <c r="M151" s="74">
        <v>1.8903591682419699E-3</v>
      </c>
      <c r="N151" s="74">
        <v>0.14744801512287301</v>
      </c>
      <c r="O151" s="74">
        <v>9.8298676748582198E-2</v>
      </c>
      <c r="P151" s="75">
        <v>52</v>
      </c>
      <c r="Q151" s="75">
        <v>42</v>
      </c>
      <c r="R151" s="93">
        <v>87.871388888888902</v>
      </c>
      <c r="S151" s="75">
        <v>48</v>
      </c>
    </row>
    <row r="152" spans="1:19" x14ac:dyDescent="0.25">
      <c r="A152">
        <v>2593943</v>
      </c>
      <c r="B152" t="s">
        <v>1345</v>
      </c>
      <c r="C152" s="75">
        <v>616800</v>
      </c>
      <c r="D152" s="75">
        <v>513</v>
      </c>
      <c r="E152" s="75">
        <v>173</v>
      </c>
      <c r="F152" s="75">
        <v>139</v>
      </c>
      <c r="G152" s="75">
        <v>278</v>
      </c>
      <c r="H152" s="75">
        <v>6</v>
      </c>
      <c r="I152" s="74">
        <v>0.270955165692008</v>
      </c>
      <c r="J152" s="77">
        <v>0.80346820809248598</v>
      </c>
      <c r="K152" s="77">
        <v>0.25218658892128298</v>
      </c>
      <c r="L152" s="77">
        <v>0.54191033138401601</v>
      </c>
      <c r="M152" s="74">
        <v>1.1695906432748499E-2</v>
      </c>
      <c r="N152" s="74">
        <v>0.270955165692008</v>
      </c>
      <c r="O152" s="74">
        <v>6.4327485380116997E-2</v>
      </c>
      <c r="P152" s="75">
        <v>33</v>
      </c>
      <c r="Q152" s="75">
        <v>21</v>
      </c>
      <c r="R152" s="93">
        <v>103.25527777777801</v>
      </c>
      <c r="S152" s="75">
        <v>41</v>
      </c>
    </row>
    <row r="153" spans="1:19" x14ac:dyDescent="0.25">
      <c r="A153">
        <v>2701834</v>
      </c>
      <c r="B153" t="s">
        <v>1350</v>
      </c>
      <c r="C153" s="75">
        <v>622539</v>
      </c>
      <c r="D153" s="75">
        <v>394</v>
      </c>
      <c r="E153" s="75">
        <v>18</v>
      </c>
      <c r="F153" s="75">
        <v>20</v>
      </c>
      <c r="G153" s="75">
        <v>290</v>
      </c>
      <c r="H153" s="75">
        <v>1</v>
      </c>
      <c r="I153" s="74">
        <v>5.0761421319797002E-2</v>
      </c>
      <c r="J153" s="77">
        <v>1.1111111111111101</v>
      </c>
      <c r="K153" s="77">
        <v>4.3689320388349502E-2</v>
      </c>
      <c r="L153" s="77">
        <v>0.73604060913705605</v>
      </c>
      <c r="M153" s="74">
        <v>2.5380710659898501E-3</v>
      </c>
      <c r="N153" s="74">
        <v>5.0761421319797002E-2</v>
      </c>
      <c r="O153" s="74">
        <v>0.12944162436548201</v>
      </c>
      <c r="P153" s="75">
        <v>51</v>
      </c>
      <c r="Q153" s="75">
        <v>4</v>
      </c>
      <c r="R153" s="93">
        <v>51.567222222222199</v>
      </c>
      <c r="S153" s="75">
        <v>13</v>
      </c>
    </row>
    <row r="154" spans="1:19" x14ac:dyDescent="0.25">
      <c r="A154">
        <v>2714251</v>
      </c>
      <c r="B154" t="s">
        <v>1352</v>
      </c>
      <c r="C154" s="75">
        <v>623747</v>
      </c>
      <c r="D154" s="75">
        <v>432</v>
      </c>
      <c r="E154" s="75">
        <v>103</v>
      </c>
      <c r="F154" s="75">
        <v>18</v>
      </c>
      <c r="G154" s="75">
        <v>300</v>
      </c>
      <c r="H154" s="75">
        <v>1</v>
      </c>
      <c r="I154" s="74">
        <v>4.1666666666666699E-2</v>
      </c>
      <c r="J154" s="77">
        <v>0.17475728155339801</v>
      </c>
      <c r="K154" s="77">
        <v>0.19252336448598101</v>
      </c>
      <c r="L154" s="77">
        <v>0.69444444444444398</v>
      </c>
      <c r="M154" s="74">
        <v>2.3148148148148099E-3</v>
      </c>
      <c r="N154" s="74">
        <v>4.1666666666666699E-2</v>
      </c>
      <c r="O154" s="74">
        <v>0.125</v>
      </c>
      <c r="P154" s="75">
        <v>54</v>
      </c>
      <c r="Q154" s="75">
        <v>27</v>
      </c>
      <c r="R154" s="93">
        <v>68.237499999999898</v>
      </c>
      <c r="S154" s="75">
        <v>11</v>
      </c>
    </row>
    <row r="155" spans="1:19" x14ac:dyDescent="0.25">
      <c r="A155">
        <v>2714364</v>
      </c>
      <c r="B155" t="s">
        <v>1354</v>
      </c>
      <c r="C155" s="75">
        <v>623788</v>
      </c>
      <c r="D155" s="75">
        <v>501</v>
      </c>
      <c r="E155" s="75">
        <v>114</v>
      </c>
      <c r="F155" s="75">
        <v>177</v>
      </c>
      <c r="G155" s="75">
        <v>319</v>
      </c>
      <c r="H155" s="75">
        <v>0</v>
      </c>
      <c r="I155" s="74">
        <v>0.35329341317365298</v>
      </c>
      <c r="J155" s="77">
        <v>1.5526315789473699</v>
      </c>
      <c r="K155" s="77">
        <v>0.185365853658537</v>
      </c>
      <c r="L155" s="77">
        <v>0.63672654690618802</v>
      </c>
      <c r="M155" s="74">
        <v>0</v>
      </c>
      <c r="N155" s="74">
        <v>0.35329341317365298</v>
      </c>
      <c r="O155" s="74">
        <v>0.17165668662674699</v>
      </c>
      <c r="P155" s="75">
        <v>86</v>
      </c>
      <c r="Q155" s="75">
        <v>29</v>
      </c>
      <c r="R155" s="93">
        <v>86.998888888888899</v>
      </c>
      <c r="S155" s="75">
        <v>35</v>
      </c>
    </row>
    <row r="156" spans="1:19" x14ac:dyDescent="0.25">
      <c r="A156">
        <v>2715475</v>
      </c>
      <c r="B156" t="s">
        <v>1356</v>
      </c>
      <c r="C156" s="75">
        <v>616110</v>
      </c>
      <c r="D156" s="75">
        <v>349</v>
      </c>
      <c r="E156" s="75">
        <v>73</v>
      </c>
      <c r="F156" s="75">
        <v>78</v>
      </c>
      <c r="G156" s="75">
        <v>221</v>
      </c>
      <c r="H156" s="75">
        <v>1</v>
      </c>
      <c r="I156" s="74">
        <v>0.22349570200573099</v>
      </c>
      <c r="J156" s="77">
        <v>1.06849315068493</v>
      </c>
      <c r="K156" s="77">
        <v>0.172985781990521</v>
      </c>
      <c r="L156" s="77">
        <v>0.63323782234957005</v>
      </c>
      <c r="M156" s="74">
        <v>2.8653295128939801E-3</v>
      </c>
      <c r="N156" s="74">
        <v>0.22349570200573099</v>
      </c>
      <c r="O156" s="74">
        <v>0.117478510028653</v>
      </c>
      <c r="P156" s="75">
        <v>41</v>
      </c>
      <c r="Q156" s="75">
        <v>15</v>
      </c>
      <c r="R156" s="93">
        <v>53.513333333333399</v>
      </c>
      <c r="S156" s="75">
        <v>17</v>
      </c>
    </row>
    <row r="157" spans="1:19" x14ac:dyDescent="0.25">
      <c r="A157">
        <v>2715651</v>
      </c>
      <c r="B157" t="s">
        <v>1358</v>
      </c>
      <c r="C157" s="75">
        <v>614324</v>
      </c>
      <c r="D157" s="75">
        <v>576</v>
      </c>
      <c r="E157" s="75">
        <v>96</v>
      </c>
      <c r="F157" s="75">
        <v>122</v>
      </c>
      <c r="G157" s="75">
        <v>375</v>
      </c>
      <c r="H157" s="75">
        <v>7</v>
      </c>
      <c r="I157" s="74">
        <v>0.211805555555556</v>
      </c>
      <c r="J157" s="77">
        <v>1.2708333333333299</v>
      </c>
      <c r="K157" s="77">
        <v>0.14285714285714299</v>
      </c>
      <c r="L157" s="77">
        <v>0.65104166666666696</v>
      </c>
      <c r="M157" s="74">
        <v>1.2152777777777801E-2</v>
      </c>
      <c r="N157" s="74">
        <v>0.211805555555556</v>
      </c>
      <c r="O157" s="74">
        <v>2.9513888888888899E-2</v>
      </c>
      <c r="P157" s="75">
        <v>17</v>
      </c>
      <c r="Q157" s="75">
        <v>9</v>
      </c>
      <c r="R157" s="93">
        <v>99.713055555555599</v>
      </c>
      <c r="S157" s="75">
        <v>14</v>
      </c>
    </row>
    <row r="158" spans="1:19" x14ac:dyDescent="0.25">
      <c r="A158">
        <v>2715890</v>
      </c>
      <c r="B158" t="s">
        <v>1360</v>
      </c>
      <c r="C158" s="75">
        <v>615999</v>
      </c>
      <c r="D158" s="75">
        <v>465</v>
      </c>
      <c r="E158" s="75">
        <v>65</v>
      </c>
      <c r="F158" s="75">
        <v>74</v>
      </c>
      <c r="G158" s="75">
        <v>372</v>
      </c>
      <c r="H158" s="75">
        <v>0</v>
      </c>
      <c r="I158" s="74">
        <v>0.15913978494623701</v>
      </c>
      <c r="J158" s="77">
        <v>1.13846153846154</v>
      </c>
      <c r="K158" s="77">
        <v>0.122641509433962</v>
      </c>
      <c r="L158" s="77">
        <v>0.8</v>
      </c>
      <c r="M158" s="74">
        <v>0</v>
      </c>
      <c r="N158" s="74">
        <v>0.15913978494623701</v>
      </c>
      <c r="O158" s="74">
        <v>0</v>
      </c>
      <c r="P158" s="75">
        <v>0</v>
      </c>
      <c r="Q158" s="75">
        <v>0</v>
      </c>
      <c r="R158" s="93">
        <v>66.660555555555504</v>
      </c>
      <c r="S158" s="75">
        <v>9</v>
      </c>
    </row>
    <row r="159" spans="1:19" x14ac:dyDescent="0.25">
      <c r="A159">
        <v>2715891</v>
      </c>
      <c r="B159" t="s">
        <v>1362</v>
      </c>
      <c r="C159" s="75">
        <v>613532</v>
      </c>
      <c r="D159" s="75">
        <v>680</v>
      </c>
      <c r="E159" s="75">
        <v>27</v>
      </c>
      <c r="F159" s="75">
        <v>10</v>
      </c>
      <c r="G159" s="75">
        <v>459</v>
      </c>
      <c r="H159" s="75">
        <v>0</v>
      </c>
      <c r="I159" s="74">
        <v>1.4705882352941201E-2</v>
      </c>
      <c r="J159" s="77">
        <v>0.37037037037037002</v>
      </c>
      <c r="K159" s="77">
        <v>3.8189533239038197E-2</v>
      </c>
      <c r="L159" s="77">
        <v>0.67500000000000004</v>
      </c>
      <c r="M159" s="74">
        <v>0</v>
      </c>
      <c r="N159" s="74">
        <v>1.4705882352941201E-2</v>
      </c>
      <c r="O159" s="74">
        <v>0.13823529411764701</v>
      </c>
      <c r="P159" s="75">
        <v>94</v>
      </c>
      <c r="Q159" s="75">
        <v>68</v>
      </c>
      <c r="R159" s="93">
        <v>92.190833333333302</v>
      </c>
      <c r="S159" s="75">
        <v>7</v>
      </c>
    </row>
    <row r="160" spans="1:19" x14ac:dyDescent="0.25">
      <c r="A160">
        <v>2715908</v>
      </c>
      <c r="B160" t="s">
        <v>1364</v>
      </c>
      <c r="C160" s="75">
        <v>613860</v>
      </c>
      <c r="D160" s="75">
        <v>487</v>
      </c>
      <c r="E160" s="75">
        <v>108</v>
      </c>
      <c r="F160" s="75">
        <v>145</v>
      </c>
      <c r="G160" s="75">
        <v>325</v>
      </c>
      <c r="H160" s="75">
        <v>0</v>
      </c>
      <c r="I160" s="74">
        <v>0.29774127310061599</v>
      </c>
      <c r="J160" s="77">
        <v>1.3425925925925899</v>
      </c>
      <c r="K160" s="77">
        <v>0.18151260504201699</v>
      </c>
      <c r="L160" s="77">
        <v>0.66735112936344998</v>
      </c>
      <c r="M160" s="74">
        <v>0</v>
      </c>
      <c r="N160" s="74">
        <v>0.29774127310061599</v>
      </c>
      <c r="O160" s="74">
        <v>8.0082135523613998E-2</v>
      </c>
      <c r="P160" s="75">
        <v>39</v>
      </c>
      <c r="Q160" s="75">
        <v>17</v>
      </c>
      <c r="R160" s="93">
        <v>85.3622222222223</v>
      </c>
      <c r="S160" s="75">
        <v>16</v>
      </c>
    </row>
    <row r="161" spans="1:19" x14ac:dyDescent="0.25">
      <c r="A161">
        <v>2715917</v>
      </c>
      <c r="B161" t="s">
        <v>1366</v>
      </c>
      <c r="C161" s="75">
        <v>613905</v>
      </c>
      <c r="D161" s="75">
        <v>756</v>
      </c>
      <c r="E161" s="75">
        <v>59</v>
      </c>
      <c r="F161" s="75">
        <v>42</v>
      </c>
      <c r="G161" s="75">
        <v>629</v>
      </c>
      <c r="H161" s="75">
        <v>0</v>
      </c>
      <c r="I161" s="74">
        <v>5.5555555555555601E-2</v>
      </c>
      <c r="J161" s="77">
        <v>0.71186440677966101</v>
      </c>
      <c r="K161" s="77">
        <v>7.23926380368098E-2</v>
      </c>
      <c r="L161" s="77">
        <v>0.83201058201058198</v>
      </c>
      <c r="M161" s="74">
        <v>0</v>
      </c>
      <c r="N161" s="74">
        <v>5.5555555555555601E-2</v>
      </c>
      <c r="O161" s="74">
        <v>1.1904761904761901E-2</v>
      </c>
      <c r="P161" s="75">
        <v>9</v>
      </c>
      <c r="Q161" s="75">
        <v>22</v>
      </c>
      <c r="R161" s="93">
        <v>110.117777777778</v>
      </c>
      <c r="S161" s="75">
        <v>6</v>
      </c>
    </row>
    <row r="162" spans="1:19" x14ac:dyDescent="0.25">
      <c r="A162">
        <v>2716147</v>
      </c>
      <c r="B162" t="s">
        <v>1368</v>
      </c>
      <c r="C162" s="75">
        <v>616598</v>
      </c>
      <c r="D162" s="75">
        <v>286</v>
      </c>
      <c r="E162" s="75">
        <v>26</v>
      </c>
      <c r="F162" s="75">
        <v>33</v>
      </c>
      <c r="G162" s="75">
        <v>209</v>
      </c>
      <c r="H162" s="75">
        <v>4</v>
      </c>
      <c r="I162" s="74">
        <v>0.115384615384615</v>
      </c>
      <c r="J162" s="77">
        <v>1.2692307692307701</v>
      </c>
      <c r="K162" s="77">
        <v>8.3333333333333301E-2</v>
      </c>
      <c r="L162" s="77">
        <v>0.73076923076923095</v>
      </c>
      <c r="M162" s="74">
        <v>1.3986013986014E-2</v>
      </c>
      <c r="N162" s="74">
        <v>0.115384615384615</v>
      </c>
      <c r="O162" s="74">
        <v>4.8951048951049E-2</v>
      </c>
      <c r="P162" s="75">
        <v>14</v>
      </c>
      <c r="Q162" s="75">
        <v>13</v>
      </c>
      <c r="R162" s="93">
        <v>54.544166666666698</v>
      </c>
      <c r="S162" s="75">
        <v>36</v>
      </c>
    </row>
    <row r="163" spans="1:19" x14ac:dyDescent="0.25">
      <c r="A163">
        <v>2716153</v>
      </c>
      <c r="B163" t="s">
        <v>1370</v>
      </c>
      <c r="C163" s="75">
        <v>614748</v>
      </c>
      <c r="D163" s="75">
        <v>250</v>
      </c>
      <c r="E163" s="75">
        <v>24</v>
      </c>
      <c r="F163" s="75">
        <v>38</v>
      </c>
      <c r="G163" s="75">
        <v>165</v>
      </c>
      <c r="H163" s="75">
        <v>0</v>
      </c>
      <c r="I163" s="74">
        <v>0.152</v>
      </c>
      <c r="J163" s="77">
        <v>1.5833333333333299</v>
      </c>
      <c r="K163" s="77">
        <v>8.7591240875912399E-2</v>
      </c>
      <c r="L163" s="77">
        <v>0.66</v>
      </c>
      <c r="M163" s="74">
        <v>0</v>
      </c>
      <c r="N163" s="74">
        <v>0.152</v>
      </c>
      <c r="O163" s="74">
        <v>0.11600000000000001</v>
      </c>
      <c r="P163" s="75">
        <v>29</v>
      </c>
      <c r="Q163" s="75">
        <v>12</v>
      </c>
      <c r="R163" s="93">
        <v>41.787500000000001</v>
      </c>
      <c r="S163" s="75">
        <v>5</v>
      </c>
    </row>
    <row r="164" spans="1:19" x14ac:dyDescent="0.25">
      <c r="A164">
        <v>2718494</v>
      </c>
      <c r="B164" t="s">
        <v>1372</v>
      </c>
      <c r="C164" s="75">
        <v>617137</v>
      </c>
      <c r="D164" s="75">
        <v>382</v>
      </c>
      <c r="E164" s="75">
        <v>59</v>
      </c>
      <c r="F164" s="75">
        <v>14</v>
      </c>
      <c r="G164" s="75">
        <v>298</v>
      </c>
      <c r="H164" s="75">
        <v>2</v>
      </c>
      <c r="I164" s="74">
        <v>3.6649214659685903E-2</v>
      </c>
      <c r="J164" s="77">
        <v>0.23728813559322001</v>
      </c>
      <c r="K164" s="77">
        <v>0.133786848072562</v>
      </c>
      <c r="L164" s="77">
        <v>0.78010471204188503</v>
      </c>
      <c r="M164" s="74">
        <v>5.2356020942408397E-3</v>
      </c>
      <c r="N164" s="74">
        <v>3.6649214659685903E-2</v>
      </c>
      <c r="O164" s="74">
        <v>0.102094240837696</v>
      </c>
      <c r="P164" s="75">
        <v>39</v>
      </c>
      <c r="Q164" s="75">
        <v>19</v>
      </c>
      <c r="R164" s="93">
        <v>71.0683333333333</v>
      </c>
      <c r="S164" s="75">
        <v>8</v>
      </c>
    </row>
    <row r="165" spans="1:19" x14ac:dyDescent="0.25">
      <c r="A165">
        <v>2718878</v>
      </c>
      <c r="B165" t="s">
        <v>1374</v>
      </c>
      <c r="C165" s="75">
        <v>616556</v>
      </c>
      <c r="D165" s="75">
        <v>553</v>
      </c>
      <c r="E165" s="75">
        <v>107</v>
      </c>
      <c r="F165" s="75">
        <v>115</v>
      </c>
      <c r="G165" s="75">
        <v>391</v>
      </c>
      <c r="H165" s="75">
        <v>0</v>
      </c>
      <c r="I165" s="74">
        <v>0.207956600361664</v>
      </c>
      <c r="J165" s="77">
        <v>1.07476635514019</v>
      </c>
      <c r="K165" s="77">
        <v>0.162121212121212</v>
      </c>
      <c r="L165" s="77">
        <v>0.70705244122965605</v>
      </c>
      <c r="M165" s="74">
        <v>0</v>
      </c>
      <c r="N165" s="74">
        <v>0.207956600361664</v>
      </c>
      <c r="O165" s="74">
        <v>9.2224231464737794E-2</v>
      </c>
      <c r="P165" s="75">
        <v>51</v>
      </c>
      <c r="Q165" s="75">
        <v>11</v>
      </c>
      <c r="R165" s="93">
        <v>99.055833333333396</v>
      </c>
      <c r="S165" s="75">
        <v>9</v>
      </c>
    </row>
    <row r="166" spans="1:19" x14ac:dyDescent="0.25">
      <c r="A166">
        <v>2718884</v>
      </c>
      <c r="B166" t="s">
        <v>2031</v>
      </c>
      <c r="C166" s="75">
        <v>613562</v>
      </c>
      <c r="D166" s="75">
        <v>3</v>
      </c>
      <c r="E166" s="75">
        <v>0</v>
      </c>
      <c r="F166" s="75">
        <v>0</v>
      </c>
      <c r="G166" s="75">
        <v>1</v>
      </c>
      <c r="H166" s="75">
        <v>0</v>
      </c>
      <c r="I166" s="74">
        <v>0</v>
      </c>
      <c r="J166" s="77"/>
      <c r="K166" s="77">
        <v>0</v>
      </c>
      <c r="L166" s="77">
        <v>0.33333333333333298</v>
      </c>
      <c r="M166" s="74">
        <v>0</v>
      </c>
      <c r="N166" s="74">
        <v>0</v>
      </c>
      <c r="O166" s="74">
        <v>0</v>
      </c>
      <c r="P166" s="75">
        <v>0</v>
      </c>
      <c r="Q166" s="75">
        <v>0</v>
      </c>
      <c r="R166" s="93">
        <v>6.6944444444444404E-2</v>
      </c>
      <c r="S166" s="75">
        <v>3</v>
      </c>
    </row>
    <row r="167" spans="1:19" x14ac:dyDescent="0.25">
      <c r="A167">
        <v>2718919</v>
      </c>
      <c r="B167" t="s">
        <v>1376</v>
      </c>
      <c r="C167" s="75">
        <v>616343</v>
      </c>
      <c r="D167" s="75">
        <v>417</v>
      </c>
      <c r="E167" s="75">
        <v>48</v>
      </c>
      <c r="F167" s="75">
        <v>57</v>
      </c>
      <c r="G167" s="75">
        <v>270</v>
      </c>
      <c r="H167" s="75">
        <v>0</v>
      </c>
      <c r="I167" s="74">
        <v>0.13669064748201401</v>
      </c>
      <c r="J167" s="77">
        <v>1.1875</v>
      </c>
      <c r="K167" s="77">
        <v>0.103225806451613</v>
      </c>
      <c r="L167" s="77">
        <v>0.64748201438848896</v>
      </c>
      <c r="M167" s="74">
        <v>0</v>
      </c>
      <c r="N167" s="74">
        <v>0.13669064748201401</v>
      </c>
      <c r="O167" s="74">
        <v>0.15587529976019199</v>
      </c>
      <c r="P167" s="75">
        <v>65</v>
      </c>
      <c r="Q167" s="75">
        <v>15</v>
      </c>
      <c r="R167" s="93">
        <v>71.9236111111112</v>
      </c>
      <c r="S167" s="75">
        <v>9</v>
      </c>
    </row>
    <row r="168" spans="1:19" x14ac:dyDescent="0.25">
      <c r="A168">
        <v>2718937</v>
      </c>
      <c r="B168" t="s">
        <v>2032</v>
      </c>
      <c r="C168" s="75">
        <v>616707</v>
      </c>
      <c r="D168" s="75">
        <v>15</v>
      </c>
      <c r="E168" s="75">
        <v>0</v>
      </c>
      <c r="F168" s="75">
        <v>0</v>
      </c>
      <c r="G168" s="75">
        <v>7</v>
      </c>
      <c r="H168" s="75">
        <v>1</v>
      </c>
      <c r="I168" s="74">
        <v>0</v>
      </c>
      <c r="J168" s="77"/>
      <c r="K168" s="77">
        <v>0</v>
      </c>
      <c r="L168" s="77">
        <v>0.46666666666666701</v>
      </c>
      <c r="M168" s="74">
        <v>6.6666666666666693E-2</v>
      </c>
      <c r="N168" s="74">
        <v>0</v>
      </c>
      <c r="O168" s="74">
        <v>0.266666666666667</v>
      </c>
      <c r="P168" s="75">
        <v>4</v>
      </c>
      <c r="Q168" s="75">
        <v>3</v>
      </c>
      <c r="R168" s="93">
        <v>2.4275000000000002</v>
      </c>
      <c r="S168" s="75">
        <v>2</v>
      </c>
    </row>
    <row r="169" spans="1:19" x14ac:dyDescent="0.25">
      <c r="A169">
        <v>2723532</v>
      </c>
      <c r="B169" t="s">
        <v>1378</v>
      </c>
      <c r="C169" s="75">
        <v>616802</v>
      </c>
      <c r="D169" s="75">
        <v>257</v>
      </c>
      <c r="E169" s="75">
        <v>30</v>
      </c>
      <c r="F169" s="75">
        <v>16</v>
      </c>
      <c r="G169" s="75">
        <v>179</v>
      </c>
      <c r="H169" s="75">
        <v>0</v>
      </c>
      <c r="I169" s="74">
        <v>6.2256809338521402E-2</v>
      </c>
      <c r="J169" s="77">
        <v>0.53333333333333299</v>
      </c>
      <c r="K169" s="77">
        <v>0.104529616724739</v>
      </c>
      <c r="L169" s="77">
        <v>0.69649805447470803</v>
      </c>
      <c r="M169" s="74">
        <v>0</v>
      </c>
      <c r="N169" s="74">
        <v>6.2256809338521402E-2</v>
      </c>
      <c r="O169" s="74">
        <v>0.16342412451361901</v>
      </c>
      <c r="P169" s="75">
        <v>42</v>
      </c>
      <c r="Q169" s="75">
        <v>21</v>
      </c>
      <c r="R169" s="93">
        <v>45.427777777777798</v>
      </c>
      <c r="S169" s="75">
        <v>18</v>
      </c>
    </row>
    <row r="170" spans="1:19" x14ac:dyDescent="0.25">
      <c r="A170">
        <v>2723548</v>
      </c>
      <c r="B170" t="s">
        <v>2033</v>
      </c>
      <c r="C170" s="75">
        <v>616480</v>
      </c>
      <c r="D170" s="75">
        <v>378</v>
      </c>
      <c r="E170" s="75">
        <v>19</v>
      </c>
      <c r="F170" s="75">
        <v>20</v>
      </c>
      <c r="G170" s="75">
        <v>96</v>
      </c>
      <c r="H170" s="75">
        <v>0</v>
      </c>
      <c r="I170" s="74">
        <v>5.29100529100529E-2</v>
      </c>
      <c r="J170" s="77">
        <v>1.0526315789473699</v>
      </c>
      <c r="K170" s="77">
        <v>4.7858942065491197E-2</v>
      </c>
      <c r="L170" s="77">
        <v>0.25396825396825401</v>
      </c>
      <c r="M170" s="74">
        <v>0</v>
      </c>
      <c r="N170" s="74">
        <v>5.29100529100529E-2</v>
      </c>
      <c r="O170" s="74">
        <v>8.4656084656084707E-2</v>
      </c>
      <c r="P170" s="75">
        <v>32</v>
      </c>
      <c r="Q170" s="75">
        <v>4</v>
      </c>
      <c r="R170" s="93">
        <v>52.231944444444402</v>
      </c>
      <c r="S170" s="75">
        <v>14</v>
      </c>
    </row>
    <row r="171" spans="1:19" x14ac:dyDescent="0.25">
      <c r="A171">
        <v>2734904</v>
      </c>
      <c r="B171" t="s">
        <v>1380</v>
      </c>
      <c r="C171" s="75">
        <v>620913</v>
      </c>
      <c r="D171" s="75">
        <v>34</v>
      </c>
      <c r="E171" s="75">
        <v>1</v>
      </c>
      <c r="F171" s="75">
        <v>3</v>
      </c>
      <c r="G171" s="75">
        <v>24</v>
      </c>
      <c r="H171" s="75">
        <v>0</v>
      </c>
      <c r="I171" s="74">
        <v>8.8235294117647106E-2</v>
      </c>
      <c r="J171" s="77">
        <v>3</v>
      </c>
      <c r="K171" s="77">
        <v>2.8571428571428598E-2</v>
      </c>
      <c r="L171" s="77">
        <v>0.70588235294117696</v>
      </c>
      <c r="M171" s="74">
        <v>0</v>
      </c>
      <c r="N171" s="74">
        <v>8.8235294117647106E-2</v>
      </c>
      <c r="O171" s="74">
        <v>0.17647058823529399</v>
      </c>
      <c r="P171" s="75">
        <v>6</v>
      </c>
      <c r="Q171" s="75">
        <v>4</v>
      </c>
      <c r="R171" s="93">
        <v>4.5697222222222198</v>
      </c>
      <c r="S171" s="75">
        <v>1</v>
      </c>
    </row>
    <row r="172" spans="1:19" x14ac:dyDescent="0.25">
      <c r="A172">
        <v>2738560</v>
      </c>
      <c r="B172" t="s">
        <v>1382</v>
      </c>
      <c r="C172" s="75">
        <v>620947</v>
      </c>
      <c r="D172" s="75">
        <v>146</v>
      </c>
      <c r="E172" s="75">
        <v>6</v>
      </c>
      <c r="F172" s="75">
        <v>9</v>
      </c>
      <c r="G172" s="75">
        <v>95</v>
      </c>
      <c r="H172" s="75">
        <v>1</v>
      </c>
      <c r="I172" s="74">
        <v>6.1643835616438401E-2</v>
      </c>
      <c r="J172" s="77">
        <v>1.5</v>
      </c>
      <c r="K172" s="77">
        <v>3.94736842105263E-2</v>
      </c>
      <c r="L172" s="77">
        <v>0.65068493150684903</v>
      </c>
      <c r="M172" s="74">
        <v>6.8493150684931503E-3</v>
      </c>
      <c r="N172" s="74">
        <v>6.1643835616438401E-2</v>
      </c>
      <c r="O172" s="74">
        <v>8.9041095890410996E-2</v>
      </c>
      <c r="P172" s="75">
        <v>13</v>
      </c>
      <c r="Q172" s="75">
        <v>5</v>
      </c>
      <c r="R172" s="93">
        <v>30.4444444444444</v>
      </c>
      <c r="S172" s="75">
        <v>10</v>
      </c>
    </row>
    <row r="173" spans="1:19" x14ac:dyDescent="0.25">
      <c r="A173">
        <v>2738761</v>
      </c>
      <c r="B173" t="s">
        <v>1384</v>
      </c>
      <c r="C173" s="75">
        <v>620892</v>
      </c>
      <c r="D173" s="75">
        <v>456</v>
      </c>
      <c r="E173" s="75">
        <v>83</v>
      </c>
      <c r="F173" s="75">
        <v>88</v>
      </c>
      <c r="G173" s="75">
        <v>273</v>
      </c>
      <c r="H173" s="75">
        <v>0</v>
      </c>
      <c r="I173" s="74">
        <v>0.19298245614035101</v>
      </c>
      <c r="J173" s="77">
        <v>1.06024096385542</v>
      </c>
      <c r="K173" s="77">
        <v>0.153988868274583</v>
      </c>
      <c r="L173" s="77">
        <v>0.59868421052631604</v>
      </c>
      <c r="M173" s="74">
        <v>0</v>
      </c>
      <c r="N173" s="74">
        <v>0.19298245614035101</v>
      </c>
      <c r="O173" s="74">
        <v>0</v>
      </c>
      <c r="P173" s="75">
        <v>0</v>
      </c>
      <c r="Q173" s="75">
        <v>0</v>
      </c>
      <c r="R173" s="93">
        <v>58.265277777777797</v>
      </c>
      <c r="S173" s="75">
        <v>13</v>
      </c>
    </row>
    <row r="174" spans="1:19" x14ac:dyDescent="0.25">
      <c r="A174">
        <v>2738769</v>
      </c>
      <c r="B174" t="s">
        <v>1386</v>
      </c>
      <c r="C174" s="75">
        <v>623771</v>
      </c>
      <c r="D174" s="75">
        <v>430</v>
      </c>
      <c r="E174" s="75">
        <v>24</v>
      </c>
      <c r="F174" s="75">
        <v>32</v>
      </c>
      <c r="G174" s="75">
        <v>315</v>
      </c>
      <c r="H174" s="75">
        <v>3</v>
      </c>
      <c r="I174" s="74">
        <v>7.4418604651162804E-2</v>
      </c>
      <c r="J174" s="77">
        <v>1.3333333333333299</v>
      </c>
      <c r="K174" s="77">
        <v>5.2863436123347998E-2</v>
      </c>
      <c r="L174" s="77">
        <v>0.73255813953488402</v>
      </c>
      <c r="M174" s="74">
        <v>6.9767441860465098E-3</v>
      </c>
      <c r="N174" s="74">
        <v>7.4418604651162804E-2</v>
      </c>
      <c r="O174" s="74">
        <v>9.3023255813953501E-2</v>
      </c>
      <c r="P174" s="75">
        <v>40</v>
      </c>
      <c r="Q174" s="75">
        <v>26</v>
      </c>
      <c r="R174" s="93">
        <v>97.137222222222206</v>
      </c>
      <c r="S174" s="75">
        <v>8</v>
      </c>
    </row>
    <row r="175" spans="1:19" x14ac:dyDescent="0.25">
      <c r="A175">
        <v>2738784</v>
      </c>
      <c r="B175" t="s">
        <v>1388</v>
      </c>
      <c r="C175" s="75">
        <v>623783</v>
      </c>
      <c r="D175" s="75">
        <v>332</v>
      </c>
      <c r="E175" s="75">
        <v>52</v>
      </c>
      <c r="F175" s="75">
        <v>57</v>
      </c>
      <c r="G175" s="75">
        <v>99</v>
      </c>
      <c r="H175" s="75">
        <v>2</v>
      </c>
      <c r="I175" s="74">
        <v>0.171686746987952</v>
      </c>
      <c r="J175" s="77">
        <v>1.09615384615385</v>
      </c>
      <c r="K175" s="77">
        <v>0.13541666666666699</v>
      </c>
      <c r="L175" s="77">
        <v>0.298192771084337</v>
      </c>
      <c r="M175" s="74">
        <v>6.0240963855421699E-3</v>
      </c>
      <c r="N175" s="74">
        <v>0.171686746987952</v>
      </c>
      <c r="O175" s="74">
        <v>9.9397590361445798E-2</v>
      </c>
      <c r="P175" s="75">
        <v>33</v>
      </c>
      <c r="Q175" s="75">
        <v>26</v>
      </c>
      <c r="R175" s="93">
        <v>61.309166666666698</v>
      </c>
      <c r="S175" s="75">
        <v>7</v>
      </c>
    </row>
    <row r="176" spans="1:19" x14ac:dyDescent="0.25">
      <c r="A176">
        <v>2741473</v>
      </c>
      <c r="B176" t="s">
        <v>3358</v>
      </c>
      <c r="C176" s="75">
        <v>614651</v>
      </c>
      <c r="D176" s="75">
        <v>388</v>
      </c>
      <c r="E176" s="75">
        <v>54</v>
      </c>
      <c r="F176" s="75">
        <v>75</v>
      </c>
      <c r="G176" s="75">
        <v>48</v>
      </c>
      <c r="H176" s="75">
        <v>2</v>
      </c>
      <c r="I176" s="74">
        <v>0.19329896907216501</v>
      </c>
      <c r="J176" s="77">
        <v>1.3888888888888899</v>
      </c>
      <c r="K176" s="77">
        <v>0.122171945701357</v>
      </c>
      <c r="L176" s="77">
        <v>0.123711340206186</v>
      </c>
      <c r="M176" s="74">
        <v>5.1546391752577301E-3</v>
      </c>
      <c r="N176" s="74">
        <v>0.19329896907216501</v>
      </c>
      <c r="O176" s="74">
        <v>0.12113402061855701</v>
      </c>
      <c r="P176" s="75">
        <v>47</v>
      </c>
      <c r="Q176" s="75">
        <v>7</v>
      </c>
      <c r="R176" s="93">
        <v>75.968611111111102</v>
      </c>
      <c r="S176" s="75">
        <v>35</v>
      </c>
    </row>
    <row r="177" spans="1:19" x14ac:dyDescent="0.25">
      <c r="A177">
        <v>2741477</v>
      </c>
      <c r="B177" t="s">
        <v>1392</v>
      </c>
      <c r="C177" s="75">
        <v>614596</v>
      </c>
      <c r="D177" s="75">
        <v>551</v>
      </c>
      <c r="E177" s="75">
        <v>63</v>
      </c>
      <c r="F177" s="75">
        <v>86</v>
      </c>
      <c r="G177" s="75">
        <v>387</v>
      </c>
      <c r="H177" s="75">
        <v>1</v>
      </c>
      <c r="I177" s="74">
        <v>0.15607985480943701</v>
      </c>
      <c r="J177" s="77">
        <v>1.36507936507937</v>
      </c>
      <c r="K177" s="77">
        <v>0.102605863192182</v>
      </c>
      <c r="L177" s="77">
        <v>0.70235934664246802</v>
      </c>
      <c r="M177" s="74">
        <v>1.81488203266788E-3</v>
      </c>
      <c r="N177" s="74">
        <v>0.15607985480943701</v>
      </c>
      <c r="O177" s="74">
        <v>0.105263157894737</v>
      </c>
      <c r="P177" s="75">
        <v>58</v>
      </c>
      <c r="Q177" s="75">
        <v>48</v>
      </c>
      <c r="R177" s="93">
        <v>89.340555555555596</v>
      </c>
      <c r="S177" s="75">
        <v>50</v>
      </c>
    </row>
    <row r="178" spans="1:19" x14ac:dyDescent="0.25">
      <c r="A178">
        <v>2743754</v>
      </c>
      <c r="B178" t="s">
        <v>1394</v>
      </c>
      <c r="C178" s="75">
        <v>596231</v>
      </c>
      <c r="D178" s="75">
        <v>671</v>
      </c>
      <c r="E178" s="75">
        <v>102</v>
      </c>
      <c r="F178" s="75">
        <v>12</v>
      </c>
      <c r="G178" s="75">
        <v>484</v>
      </c>
      <c r="H178" s="75">
        <v>0</v>
      </c>
      <c r="I178" s="74">
        <v>1.7883755588673601E-2</v>
      </c>
      <c r="J178" s="77">
        <v>0.11764705882352899</v>
      </c>
      <c r="K178" s="77">
        <v>0.131953428201811</v>
      </c>
      <c r="L178" s="77">
        <v>0.72131147540983598</v>
      </c>
      <c r="M178" s="74">
        <v>0</v>
      </c>
      <c r="N178" s="74">
        <v>1.7883755588673601E-2</v>
      </c>
      <c r="O178" s="74">
        <v>7.0044709388971699E-2</v>
      </c>
      <c r="P178" s="75">
        <v>47</v>
      </c>
      <c r="Q178" s="75">
        <v>11</v>
      </c>
      <c r="R178" s="93">
        <v>107.091944444444</v>
      </c>
      <c r="S178" s="75">
        <v>7</v>
      </c>
    </row>
    <row r="179" spans="1:19" x14ac:dyDescent="0.25">
      <c r="A179">
        <v>2744708</v>
      </c>
      <c r="B179" t="s">
        <v>1396</v>
      </c>
      <c r="C179" s="75">
        <v>612556</v>
      </c>
      <c r="D179" s="75">
        <v>399</v>
      </c>
      <c r="E179" s="75">
        <v>64</v>
      </c>
      <c r="F179" s="75">
        <v>83</v>
      </c>
      <c r="G179" s="75">
        <v>304</v>
      </c>
      <c r="H179" s="75">
        <v>2</v>
      </c>
      <c r="I179" s="74">
        <v>0.20802005012531299</v>
      </c>
      <c r="J179" s="77">
        <v>1.296875</v>
      </c>
      <c r="K179" s="77">
        <v>0.13822894168466501</v>
      </c>
      <c r="L179" s="77">
        <v>0.76190476190476197</v>
      </c>
      <c r="M179" s="74">
        <v>5.0125313283208E-3</v>
      </c>
      <c r="N179" s="74">
        <v>0.20802005012531299</v>
      </c>
      <c r="O179" s="74">
        <v>0.13533834586466201</v>
      </c>
      <c r="P179" s="75">
        <v>54</v>
      </c>
      <c r="Q179" s="75">
        <v>14</v>
      </c>
      <c r="R179" s="93">
        <v>37.426666666666698</v>
      </c>
      <c r="S179" s="75">
        <v>42</v>
      </c>
    </row>
    <row r="180" spans="1:19" x14ac:dyDescent="0.25">
      <c r="A180">
        <v>2746074</v>
      </c>
      <c r="B180" t="s">
        <v>1398</v>
      </c>
      <c r="C180" s="75">
        <v>615727</v>
      </c>
      <c r="D180" s="75">
        <v>445</v>
      </c>
      <c r="E180" s="75">
        <v>37</v>
      </c>
      <c r="F180" s="75">
        <v>8</v>
      </c>
      <c r="G180" s="75">
        <v>366</v>
      </c>
      <c r="H180" s="75">
        <v>1</v>
      </c>
      <c r="I180" s="74">
        <v>1.79775280898876E-2</v>
      </c>
      <c r="J180" s="77">
        <v>0.21621621621621601</v>
      </c>
      <c r="K180" s="77">
        <v>7.67634854771784E-2</v>
      </c>
      <c r="L180" s="77">
        <v>0.82247191011235998</v>
      </c>
      <c r="M180" s="74">
        <v>2.24719101123596E-3</v>
      </c>
      <c r="N180" s="74">
        <v>1.79775280898876E-2</v>
      </c>
      <c r="O180" s="74">
        <v>7.8651685393258397E-2</v>
      </c>
      <c r="P180" s="75">
        <v>35</v>
      </c>
      <c r="Q180" s="75">
        <v>8</v>
      </c>
      <c r="R180" s="93">
        <v>79.807222222222194</v>
      </c>
      <c r="S180" s="75">
        <v>43</v>
      </c>
    </row>
    <row r="181" spans="1:19" x14ac:dyDescent="0.25">
      <c r="A181">
        <v>2746136</v>
      </c>
      <c r="B181" t="s">
        <v>1400</v>
      </c>
      <c r="C181" s="75">
        <v>614749</v>
      </c>
      <c r="D181" s="75">
        <v>377</v>
      </c>
      <c r="E181" s="75">
        <v>49</v>
      </c>
      <c r="F181" s="75">
        <v>60</v>
      </c>
      <c r="G181" s="75">
        <v>262</v>
      </c>
      <c r="H181" s="75">
        <v>1</v>
      </c>
      <c r="I181" s="74">
        <v>0.159151193633952</v>
      </c>
      <c r="J181" s="77">
        <v>1.22448979591837</v>
      </c>
      <c r="K181" s="77">
        <v>0.115023474178404</v>
      </c>
      <c r="L181" s="77">
        <v>0.69496021220159199</v>
      </c>
      <c r="M181" s="74">
        <v>2.6525198938992002E-3</v>
      </c>
      <c r="N181" s="74">
        <v>0.159151193633952</v>
      </c>
      <c r="O181" s="74">
        <v>0.13793103448275901</v>
      </c>
      <c r="P181" s="75">
        <v>52</v>
      </c>
      <c r="Q181" s="75">
        <v>15</v>
      </c>
      <c r="R181" s="93">
        <v>71.780277777777698</v>
      </c>
      <c r="S181" s="75">
        <v>16</v>
      </c>
    </row>
    <row r="182" spans="1:19" x14ac:dyDescent="0.25">
      <c r="A182">
        <v>2746250</v>
      </c>
      <c r="B182" t="s">
        <v>1402</v>
      </c>
      <c r="C182" s="75">
        <v>615707</v>
      </c>
      <c r="D182" s="75">
        <v>553</v>
      </c>
      <c r="E182" s="75">
        <v>68</v>
      </c>
      <c r="F182" s="75">
        <v>81</v>
      </c>
      <c r="G182" s="75">
        <v>381</v>
      </c>
      <c r="H182" s="75">
        <v>1</v>
      </c>
      <c r="I182" s="74">
        <v>0.146473779385172</v>
      </c>
      <c r="J182" s="77">
        <v>1.1911764705882399</v>
      </c>
      <c r="K182" s="77">
        <v>0.109500805152979</v>
      </c>
      <c r="L182" s="77">
        <v>0.68896925858951197</v>
      </c>
      <c r="M182" s="74">
        <v>1.80831826401447E-3</v>
      </c>
      <c r="N182" s="74">
        <v>0.146473779385172</v>
      </c>
      <c r="O182" s="74">
        <v>6.8716094032549704E-2</v>
      </c>
      <c r="P182" s="75">
        <v>38</v>
      </c>
      <c r="Q182" s="75">
        <v>14</v>
      </c>
      <c r="R182" s="93">
        <v>98.195277777777605</v>
      </c>
      <c r="S182" s="75">
        <v>15</v>
      </c>
    </row>
    <row r="183" spans="1:19" x14ac:dyDescent="0.25">
      <c r="A183">
        <v>2750811</v>
      </c>
      <c r="B183" t="s">
        <v>1404</v>
      </c>
      <c r="C183" s="75">
        <v>623759</v>
      </c>
      <c r="D183" s="75">
        <v>402</v>
      </c>
      <c r="E183" s="75">
        <v>100</v>
      </c>
      <c r="F183" s="75">
        <v>118</v>
      </c>
      <c r="G183" s="75">
        <v>308</v>
      </c>
      <c r="H183" s="75">
        <v>0</v>
      </c>
      <c r="I183" s="74">
        <v>0.29353233830845799</v>
      </c>
      <c r="J183" s="77">
        <v>1.18</v>
      </c>
      <c r="K183" s="77">
        <v>0.19920318725099601</v>
      </c>
      <c r="L183" s="77">
        <v>0.76616915422885601</v>
      </c>
      <c r="M183" s="74">
        <v>0</v>
      </c>
      <c r="N183" s="74">
        <v>0.29353233830845799</v>
      </c>
      <c r="O183" s="74">
        <v>5.9701492537313397E-2</v>
      </c>
      <c r="P183" s="75">
        <v>24</v>
      </c>
      <c r="Q183" s="75">
        <v>7</v>
      </c>
      <c r="R183" s="93">
        <v>74.138055555555596</v>
      </c>
      <c r="S183" s="75">
        <v>17</v>
      </c>
    </row>
    <row r="184" spans="1:19" x14ac:dyDescent="0.25">
      <c r="A184">
        <v>2751840</v>
      </c>
      <c r="B184" t="s">
        <v>1406</v>
      </c>
      <c r="C184" s="75">
        <v>626993</v>
      </c>
      <c r="D184" s="75">
        <v>376</v>
      </c>
      <c r="E184" s="75">
        <v>50</v>
      </c>
      <c r="F184" s="75">
        <v>40</v>
      </c>
      <c r="G184" s="75">
        <v>284</v>
      </c>
      <c r="H184" s="75">
        <v>3</v>
      </c>
      <c r="I184" s="74">
        <v>0.10638297872340401</v>
      </c>
      <c r="J184" s="77">
        <v>0.8</v>
      </c>
      <c r="K184" s="77">
        <v>0.117370892018779</v>
      </c>
      <c r="L184" s="77">
        <v>0.75531914893617003</v>
      </c>
      <c r="M184" s="74">
        <v>7.9787234042553203E-3</v>
      </c>
      <c r="N184" s="74">
        <v>0.10638297872340401</v>
      </c>
      <c r="O184" s="74">
        <v>5.85106382978723E-2</v>
      </c>
      <c r="P184" s="75">
        <v>22</v>
      </c>
      <c r="Q184" s="75">
        <v>5</v>
      </c>
      <c r="R184" s="93">
        <v>72.454722222222202</v>
      </c>
      <c r="S184" s="75">
        <v>20</v>
      </c>
    </row>
    <row r="185" spans="1:19" x14ac:dyDescent="0.25">
      <c r="A185">
        <v>2778700</v>
      </c>
      <c r="B185" t="s">
        <v>1408</v>
      </c>
      <c r="C185" s="75">
        <v>614977</v>
      </c>
      <c r="D185" s="75">
        <v>559</v>
      </c>
      <c r="E185" s="75">
        <v>137</v>
      </c>
      <c r="F185" s="75">
        <v>67</v>
      </c>
      <c r="G185" s="75">
        <v>298</v>
      </c>
      <c r="H185" s="75">
        <v>0</v>
      </c>
      <c r="I185" s="74">
        <v>0.11985688729874799</v>
      </c>
      <c r="J185" s="77">
        <v>0.48905109489051102</v>
      </c>
      <c r="K185" s="77">
        <v>0.19683908045977</v>
      </c>
      <c r="L185" s="77">
        <v>0.53309481216457999</v>
      </c>
      <c r="M185" s="74">
        <v>0</v>
      </c>
      <c r="N185" s="74">
        <v>0.11985688729874799</v>
      </c>
      <c r="O185" s="74">
        <v>8.5867620751341703E-2</v>
      </c>
      <c r="P185" s="75">
        <v>48</v>
      </c>
      <c r="Q185" s="75">
        <v>10</v>
      </c>
      <c r="R185" s="93">
        <v>91.922777777777696</v>
      </c>
      <c r="S185" s="75">
        <v>7</v>
      </c>
    </row>
    <row r="186" spans="1:19" x14ac:dyDescent="0.25">
      <c r="A186">
        <v>2778705</v>
      </c>
      <c r="B186" t="s">
        <v>1410</v>
      </c>
      <c r="C186" s="75">
        <v>596965</v>
      </c>
      <c r="D186" s="75">
        <v>737</v>
      </c>
      <c r="E186" s="75">
        <v>39</v>
      </c>
      <c r="F186" s="75">
        <v>44</v>
      </c>
      <c r="G186" s="75">
        <v>563</v>
      </c>
      <c r="H186" s="75">
        <v>3</v>
      </c>
      <c r="I186" s="74">
        <v>5.9701492537313397E-2</v>
      </c>
      <c r="J186" s="77">
        <v>1.12820512820513</v>
      </c>
      <c r="K186" s="77">
        <v>5.0257731958762902E-2</v>
      </c>
      <c r="L186" s="77">
        <v>0.76390773405698797</v>
      </c>
      <c r="M186" s="74">
        <v>4.0705563093622801E-3</v>
      </c>
      <c r="N186" s="74">
        <v>5.9701492537313397E-2</v>
      </c>
      <c r="O186" s="74">
        <v>0.13025780189959299</v>
      </c>
      <c r="P186" s="75">
        <v>96</v>
      </c>
      <c r="Q186" s="75">
        <v>54</v>
      </c>
      <c r="R186" s="93">
        <v>117.086944444444</v>
      </c>
      <c r="S186" s="75">
        <v>56</v>
      </c>
    </row>
    <row r="187" spans="1:19" x14ac:dyDescent="0.25">
      <c r="A187">
        <v>2779138</v>
      </c>
      <c r="B187" t="s">
        <v>1412</v>
      </c>
      <c r="C187" s="75">
        <v>622314</v>
      </c>
      <c r="D187" s="75">
        <v>520</v>
      </c>
      <c r="E187" s="75">
        <v>80</v>
      </c>
      <c r="F187" s="75">
        <v>96</v>
      </c>
      <c r="G187" s="75">
        <v>274</v>
      </c>
      <c r="H187" s="75">
        <v>4</v>
      </c>
      <c r="I187" s="74">
        <v>0.18461538461538499</v>
      </c>
      <c r="J187" s="77">
        <v>1.2</v>
      </c>
      <c r="K187" s="77">
        <v>0.133333333333333</v>
      </c>
      <c r="L187" s="77">
        <v>0.52692307692307705</v>
      </c>
      <c r="M187" s="74">
        <v>7.6923076923076901E-3</v>
      </c>
      <c r="N187" s="74">
        <v>0.18461538461538499</v>
      </c>
      <c r="O187" s="74">
        <v>0.16538461538461499</v>
      </c>
      <c r="P187" s="75">
        <v>86</v>
      </c>
      <c r="Q187" s="75">
        <v>26</v>
      </c>
      <c r="R187" s="93">
        <v>98.269722222222299</v>
      </c>
      <c r="S187" s="75">
        <v>20</v>
      </c>
    </row>
    <row r="188" spans="1:19" x14ac:dyDescent="0.25">
      <c r="A188">
        <v>2780692</v>
      </c>
      <c r="B188" t="s">
        <v>2039</v>
      </c>
      <c r="C188" s="75">
        <v>620923</v>
      </c>
      <c r="D188" s="75">
        <v>183</v>
      </c>
      <c r="E188" s="75">
        <v>518</v>
      </c>
      <c r="F188" s="75">
        <v>552</v>
      </c>
      <c r="G188" s="75">
        <v>65</v>
      </c>
      <c r="H188" s="75">
        <v>1</v>
      </c>
      <c r="I188" s="74">
        <v>3.0163934426229502</v>
      </c>
      <c r="J188" s="77">
        <v>1.0656370656370699</v>
      </c>
      <c r="K188" s="77">
        <v>0.738944365192582</v>
      </c>
      <c r="L188" s="77">
        <v>0.35519125683060099</v>
      </c>
      <c r="M188" s="74">
        <v>5.4644808743169399E-3</v>
      </c>
      <c r="N188" s="74">
        <v>3.0163934426229502</v>
      </c>
      <c r="O188" s="74">
        <v>3.8251366120218601E-2</v>
      </c>
      <c r="P188" s="75">
        <v>7</v>
      </c>
      <c r="Q188" s="75">
        <v>2</v>
      </c>
      <c r="R188" s="93">
        <v>41.211944444444498</v>
      </c>
      <c r="S188" s="75">
        <v>28</v>
      </c>
    </row>
    <row r="189" spans="1:19" x14ac:dyDescent="0.25">
      <c r="A189">
        <v>2780719</v>
      </c>
      <c r="B189" t="s">
        <v>1414</v>
      </c>
      <c r="C189" s="75">
        <v>620928</v>
      </c>
      <c r="D189" s="75">
        <v>305</v>
      </c>
      <c r="E189" s="75">
        <v>88</v>
      </c>
      <c r="F189" s="75">
        <v>90</v>
      </c>
      <c r="G189" s="75">
        <v>208</v>
      </c>
      <c r="H189" s="75">
        <v>0</v>
      </c>
      <c r="I189" s="74">
        <v>0.29508196721311503</v>
      </c>
      <c r="J189" s="77">
        <v>1.02272727272727</v>
      </c>
      <c r="K189" s="77">
        <v>0.22391857506361301</v>
      </c>
      <c r="L189" s="77">
        <v>0.68196721311475395</v>
      </c>
      <c r="M189" s="74">
        <v>0</v>
      </c>
      <c r="N189" s="74">
        <v>0.29508196721311503</v>
      </c>
      <c r="O189" s="74">
        <v>5.9016393442623001E-2</v>
      </c>
      <c r="P189" s="75">
        <v>18</v>
      </c>
      <c r="Q189" s="75">
        <v>12</v>
      </c>
      <c r="R189" s="93">
        <v>59.136666666666599</v>
      </c>
      <c r="S189" s="75">
        <v>9</v>
      </c>
    </row>
    <row r="190" spans="1:19" x14ac:dyDescent="0.25">
      <c r="A190">
        <v>2782115</v>
      </c>
      <c r="B190" t="s">
        <v>1416</v>
      </c>
      <c r="C190" s="75">
        <v>615458</v>
      </c>
      <c r="D190" s="75">
        <v>347</v>
      </c>
      <c r="E190" s="75">
        <v>117</v>
      </c>
      <c r="F190" s="75">
        <v>162</v>
      </c>
      <c r="G190" s="75">
        <v>247</v>
      </c>
      <c r="H190" s="75">
        <v>2</v>
      </c>
      <c r="I190" s="74">
        <v>0.46685878962535998</v>
      </c>
      <c r="J190" s="77">
        <v>1.3846153846153799</v>
      </c>
      <c r="K190" s="77">
        <v>0.25215517241379298</v>
      </c>
      <c r="L190" s="77">
        <v>0.71181556195965401</v>
      </c>
      <c r="M190" s="74">
        <v>5.7636887608069204E-3</v>
      </c>
      <c r="N190" s="74">
        <v>0.46685878962535998</v>
      </c>
      <c r="O190" s="74">
        <v>9.2219020172910698E-2</v>
      </c>
      <c r="P190" s="75">
        <v>32</v>
      </c>
      <c r="Q190" s="75">
        <v>12</v>
      </c>
      <c r="R190" s="93">
        <v>57.133611111111101</v>
      </c>
      <c r="S190" s="75">
        <v>48</v>
      </c>
    </row>
    <row r="191" spans="1:19" x14ac:dyDescent="0.25">
      <c r="A191">
        <v>2801201</v>
      </c>
      <c r="B191" t="s">
        <v>1418</v>
      </c>
      <c r="C191" s="75">
        <v>617266</v>
      </c>
      <c r="D191" s="75">
        <v>355</v>
      </c>
      <c r="E191" s="75">
        <v>53</v>
      </c>
      <c r="F191" s="75">
        <v>69</v>
      </c>
      <c r="G191" s="75">
        <v>230</v>
      </c>
      <c r="H191" s="75">
        <v>0</v>
      </c>
      <c r="I191" s="74">
        <v>0.194366197183099</v>
      </c>
      <c r="J191" s="77">
        <v>1.3018867924528299</v>
      </c>
      <c r="K191" s="77">
        <v>0.12990196078431401</v>
      </c>
      <c r="L191" s="77">
        <v>0.647887323943662</v>
      </c>
      <c r="M191" s="74">
        <v>0</v>
      </c>
      <c r="N191" s="74">
        <v>0.194366197183099</v>
      </c>
      <c r="O191" s="74">
        <v>3.6619718309859203E-2</v>
      </c>
      <c r="P191" s="75">
        <v>13</v>
      </c>
      <c r="Q191" s="75">
        <v>2</v>
      </c>
      <c r="R191" s="93">
        <v>55.172499999999999</v>
      </c>
      <c r="S191" s="75">
        <v>3</v>
      </c>
    </row>
    <row r="192" spans="1:19" x14ac:dyDescent="0.25">
      <c r="A192">
        <v>2802208</v>
      </c>
      <c r="B192" t="s">
        <v>1420</v>
      </c>
      <c r="C192" s="75">
        <v>614774</v>
      </c>
      <c r="D192" s="75">
        <v>596</v>
      </c>
      <c r="E192" s="75">
        <v>114</v>
      </c>
      <c r="F192" s="75">
        <v>140</v>
      </c>
      <c r="G192" s="75">
        <v>436</v>
      </c>
      <c r="H192" s="75">
        <v>5</v>
      </c>
      <c r="I192" s="74">
        <v>0.23489932885906001</v>
      </c>
      <c r="J192" s="77">
        <v>1.2280701754386001</v>
      </c>
      <c r="K192" s="77">
        <v>0.16056338028169001</v>
      </c>
      <c r="L192" s="77">
        <v>0.73154362416107399</v>
      </c>
      <c r="M192" s="74">
        <v>8.3892617449664395E-3</v>
      </c>
      <c r="N192" s="74">
        <v>0.23489932885906001</v>
      </c>
      <c r="O192" s="74">
        <v>5.2013422818791899E-2</v>
      </c>
      <c r="P192" s="75">
        <v>31</v>
      </c>
      <c r="Q192" s="75">
        <v>18</v>
      </c>
      <c r="R192" s="93">
        <v>87.549722222222101</v>
      </c>
      <c r="S192" s="75">
        <v>30</v>
      </c>
    </row>
    <row r="193" spans="1:19" x14ac:dyDescent="0.25">
      <c r="A193">
        <v>2802533</v>
      </c>
      <c r="B193" t="s">
        <v>1424</v>
      </c>
      <c r="C193" s="75">
        <v>616606</v>
      </c>
      <c r="D193" s="75">
        <v>739</v>
      </c>
      <c r="E193" s="75">
        <v>94</v>
      </c>
      <c r="F193" s="75">
        <v>141</v>
      </c>
      <c r="G193" s="75">
        <v>503</v>
      </c>
      <c r="H193" s="75">
        <v>0</v>
      </c>
      <c r="I193" s="74">
        <v>0.190798376184032</v>
      </c>
      <c r="J193" s="77">
        <v>1.5</v>
      </c>
      <c r="K193" s="77">
        <v>0.11284513805522201</v>
      </c>
      <c r="L193" s="77">
        <v>0.68064952638700904</v>
      </c>
      <c r="M193" s="74">
        <v>0</v>
      </c>
      <c r="N193" s="74">
        <v>0.190798376184032</v>
      </c>
      <c r="O193" s="74">
        <v>3.9242219215155603E-2</v>
      </c>
      <c r="P193" s="75">
        <v>29</v>
      </c>
      <c r="Q193" s="75">
        <v>12</v>
      </c>
      <c r="R193" s="93">
        <v>101.716944444444</v>
      </c>
      <c r="S193" s="75">
        <v>10</v>
      </c>
    </row>
    <row r="194" spans="1:19" x14ac:dyDescent="0.25">
      <c r="A194">
        <v>2802546</v>
      </c>
      <c r="B194" t="s">
        <v>1426</v>
      </c>
      <c r="C194" s="75">
        <v>616823</v>
      </c>
      <c r="D194" s="75">
        <v>283</v>
      </c>
      <c r="E194" s="75">
        <v>61</v>
      </c>
      <c r="F194" s="75">
        <v>62</v>
      </c>
      <c r="G194" s="75">
        <v>221</v>
      </c>
      <c r="H194" s="75">
        <v>9</v>
      </c>
      <c r="I194" s="74">
        <v>0.21908127208480599</v>
      </c>
      <c r="J194" s="77">
        <v>1.0163934426229499</v>
      </c>
      <c r="K194" s="77">
        <v>0.17732558139534901</v>
      </c>
      <c r="L194" s="77">
        <v>0.78091872791519401</v>
      </c>
      <c r="M194" s="74">
        <v>3.1802120141342802E-2</v>
      </c>
      <c r="N194" s="74">
        <v>0.21908127208480599</v>
      </c>
      <c r="O194" s="74">
        <v>0.102473498233216</v>
      </c>
      <c r="P194" s="75">
        <v>29</v>
      </c>
      <c r="Q194" s="75">
        <v>5</v>
      </c>
      <c r="R194" s="93">
        <v>46.117777777777803</v>
      </c>
      <c r="S194" s="75">
        <v>3</v>
      </c>
    </row>
    <row r="195" spans="1:19" x14ac:dyDescent="0.25">
      <c r="A195">
        <v>2802548</v>
      </c>
      <c r="B195" t="s">
        <v>1428</v>
      </c>
      <c r="C195" s="75">
        <v>616749</v>
      </c>
      <c r="D195" s="75">
        <v>141</v>
      </c>
      <c r="E195" s="75">
        <v>14</v>
      </c>
      <c r="F195" s="75">
        <v>7</v>
      </c>
      <c r="G195" s="75">
        <v>104</v>
      </c>
      <c r="H195" s="75">
        <v>0</v>
      </c>
      <c r="I195" s="74">
        <v>4.9645390070922002E-2</v>
      </c>
      <c r="J195" s="77">
        <v>0.5</v>
      </c>
      <c r="K195" s="77">
        <v>9.0322580645161299E-2</v>
      </c>
      <c r="L195" s="77">
        <v>0.73758865248226901</v>
      </c>
      <c r="M195" s="74">
        <v>0</v>
      </c>
      <c r="N195" s="74">
        <v>4.9645390070922002E-2</v>
      </c>
      <c r="O195" s="74">
        <v>0.15602836879432599</v>
      </c>
      <c r="P195" s="75">
        <v>22</v>
      </c>
      <c r="Q195" s="75">
        <v>7</v>
      </c>
      <c r="R195" s="93">
        <v>20.6588888888889</v>
      </c>
      <c r="S195" s="75">
        <v>3</v>
      </c>
    </row>
    <row r="196" spans="1:19" x14ac:dyDescent="0.25">
      <c r="A196">
        <v>2803778</v>
      </c>
      <c r="B196" t="s">
        <v>1430</v>
      </c>
      <c r="C196" s="75">
        <v>613547</v>
      </c>
      <c r="D196" s="75">
        <v>449</v>
      </c>
      <c r="E196" s="75">
        <v>38</v>
      </c>
      <c r="F196" s="75">
        <v>49</v>
      </c>
      <c r="G196" s="75">
        <v>277</v>
      </c>
      <c r="H196" s="75">
        <v>0</v>
      </c>
      <c r="I196" s="74">
        <v>0.10913140311804</v>
      </c>
      <c r="J196" s="77">
        <v>1.2894736842105301</v>
      </c>
      <c r="K196" s="77">
        <v>7.8028747433264906E-2</v>
      </c>
      <c r="L196" s="77">
        <v>0.61692650334075705</v>
      </c>
      <c r="M196" s="74">
        <v>0</v>
      </c>
      <c r="N196" s="74">
        <v>0.10913140311804</v>
      </c>
      <c r="O196" s="74">
        <v>0.140311804008909</v>
      </c>
      <c r="P196" s="75">
        <v>63</v>
      </c>
      <c r="Q196" s="75">
        <v>42</v>
      </c>
      <c r="R196" s="93">
        <v>78.557222222222194</v>
      </c>
      <c r="S196" s="75">
        <v>13</v>
      </c>
    </row>
    <row r="197" spans="1:19" x14ac:dyDescent="0.25">
      <c r="A197">
        <v>2803779</v>
      </c>
      <c r="B197" t="s">
        <v>1432</v>
      </c>
      <c r="C197" s="75">
        <v>615296</v>
      </c>
      <c r="D197" s="75">
        <v>378</v>
      </c>
      <c r="E197" s="75">
        <v>57</v>
      </c>
      <c r="F197" s="75">
        <v>53</v>
      </c>
      <c r="G197" s="75">
        <v>282</v>
      </c>
      <c r="H197" s="75">
        <v>3</v>
      </c>
      <c r="I197" s="74">
        <v>0.14021164021164001</v>
      </c>
      <c r="J197" s="77">
        <v>0.929824561403509</v>
      </c>
      <c r="K197" s="77">
        <v>0.13103448275862101</v>
      </c>
      <c r="L197" s="77">
        <v>0.74603174603174605</v>
      </c>
      <c r="M197" s="74">
        <v>7.9365079365079395E-3</v>
      </c>
      <c r="N197" s="74">
        <v>0.14021164021164001</v>
      </c>
      <c r="O197" s="74">
        <v>5.5555555555555601E-2</v>
      </c>
      <c r="P197" s="75">
        <v>21</v>
      </c>
      <c r="Q197" s="75">
        <v>8</v>
      </c>
      <c r="R197" s="93">
        <v>68.199166666666699</v>
      </c>
      <c r="S197" s="75">
        <v>20</v>
      </c>
    </row>
    <row r="198" spans="1:19" x14ac:dyDescent="0.25">
      <c r="A198">
        <v>2803852</v>
      </c>
      <c r="B198" t="s">
        <v>1434</v>
      </c>
      <c r="C198" s="75">
        <v>620833</v>
      </c>
      <c r="D198" s="75">
        <v>133</v>
      </c>
      <c r="E198" s="75">
        <v>9</v>
      </c>
      <c r="F198" s="75">
        <v>9</v>
      </c>
      <c r="G198" s="75">
        <v>91</v>
      </c>
      <c r="H198" s="75">
        <v>0</v>
      </c>
      <c r="I198" s="74">
        <v>6.7669172932330796E-2</v>
      </c>
      <c r="J198" s="77">
        <v>1</v>
      </c>
      <c r="K198" s="77">
        <v>6.3380281690140802E-2</v>
      </c>
      <c r="L198" s="77">
        <v>0.68421052631578905</v>
      </c>
      <c r="M198" s="74">
        <v>0</v>
      </c>
      <c r="N198" s="74">
        <v>6.7669172932330796E-2</v>
      </c>
      <c r="O198" s="74">
        <v>0.21052631578947401</v>
      </c>
      <c r="P198" s="75">
        <v>28</v>
      </c>
      <c r="Q198" s="75">
        <v>12</v>
      </c>
      <c r="R198" s="93">
        <v>19.094999999999999</v>
      </c>
      <c r="S198" s="75">
        <v>1</v>
      </c>
    </row>
    <row r="199" spans="1:19" x14ac:dyDescent="0.25">
      <c r="A199">
        <v>2803855</v>
      </c>
      <c r="B199" t="s">
        <v>1436</v>
      </c>
      <c r="C199" s="75">
        <v>615669</v>
      </c>
      <c r="D199" s="75">
        <v>248</v>
      </c>
      <c r="E199" s="75">
        <v>111</v>
      </c>
      <c r="F199" s="75">
        <v>95</v>
      </c>
      <c r="G199" s="75">
        <v>108</v>
      </c>
      <c r="H199" s="75">
        <v>0</v>
      </c>
      <c r="I199" s="74">
        <v>0.38306451612903197</v>
      </c>
      <c r="J199" s="77">
        <v>0.855855855855856</v>
      </c>
      <c r="K199" s="77">
        <v>0.309192200557103</v>
      </c>
      <c r="L199" s="77">
        <v>0.43548387096774199</v>
      </c>
      <c r="M199" s="74">
        <v>0</v>
      </c>
      <c r="N199" s="74">
        <v>0.38306451612903197</v>
      </c>
      <c r="O199" s="74">
        <v>0</v>
      </c>
      <c r="P199" s="75">
        <v>0</v>
      </c>
      <c r="Q199" s="75">
        <v>0</v>
      </c>
      <c r="R199" s="93">
        <v>30.636666666666699</v>
      </c>
      <c r="S199" s="75">
        <v>1</v>
      </c>
    </row>
    <row r="200" spans="1:19" x14ac:dyDescent="0.25">
      <c r="A200">
        <v>2811220</v>
      </c>
      <c r="B200" t="s">
        <v>2041</v>
      </c>
      <c r="C200" s="75">
        <v>621201</v>
      </c>
      <c r="D200" s="75">
        <v>219</v>
      </c>
      <c r="E200" s="75">
        <v>40</v>
      </c>
      <c r="F200" s="75">
        <v>27</v>
      </c>
      <c r="G200" s="75">
        <v>109</v>
      </c>
      <c r="H200" s="75">
        <v>2</v>
      </c>
      <c r="I200" s="74">
        <v>0.123287671232877</v>
      </c>
      <c r="J200" s="77">
        <v>0.67500000000000004</v>
      </c>
      <c r="K200" s="77">
        <v>0.15444015444015399</v>
      </c>
      <c r="L200" s="77">
        <v>0.49771689497716898</v>
      </c>
      <c r="M200" s="74">
        <v>9.1324200913242004E-3</v>
      </c>
      <c r="N200" s="74">
        <v>0.123287671232877</v>
      </c>
      <c r="O200" s="74">
        <v>0.13242009132420099</v>
      </c>
      <c r="P200" s="75">
        <v>29</v>
      </c>
      <c r="Q200" s="75">
        <v>26</v>
      </c>
      <c r="R200" s="93">
        <v>27.6172222222222</v>
      </c>
      <c r="S200" s="75">
        <v>15</v>
      </c>
    </row>
    <row r="201" spans="1:19" x14ac:dyDescent="0.25">
      <c r="A201">
        <v>2811282</v>
      </c>
      <c r="B201" t="s">
        <v>1438</v>
      </c>
      <c r="C201" s="75">
        <v>617145</v>
      </c>
      <c r="D201" s="75">
        <v>338</v>
      </c>
      <c r="E201" s="75">
        <v>22</v>
      </c>
      <c r="F201" s="75">
        <v>26</v>
      </c>
      <c r="G201" s="75">
        <v>136</v>
      </c>
      <c r="H201" s="75">
        <v>0</v>
      </c>
      <c r="I201" s="74">
        <v>7.69230769230769E-2</v>
      </c>
      <c r="J201" s="77">
        <v>1.1818181818181801</v>
      </c>
      <c r="K201" s="77">
        <v>6.1111111111111102E-2</v>
      </c>
      <c r="L201" s="77">
        <v>0.402366863905325</v>
      </c>
      <c r="M201" s="74">
        <v>0</v>
      </c>
      <c r="N201" s="74">
        <v>7.69230769230769E-2</v>
      </c>
      <c r="O201" s="74">
        <v>8.2840236686390498E-2</v>
      </c>
      <c r="P201" s="75">
        <v>28</v>
      </c>
      <c r="Q201" s="75">
        <v>7</v>
      </c>
      <c r="R201" s="93">
        <v>68.849444444444401</v>
      </c>
      <c r="S201" s="75">
        <v>16</v>
      </c>
    </row>
    <row r="202" spans="1:19" x14ac:dyDescent="0.25">
      <c r="A202">
        <v>2811291</v>
      </c>
      <c r="B202" t="s">
        <v>1440</v>
      </c>
      <c r="C202" s="75">
        <v>615150</v>
      </c>
      <c r="D202" s="75">
        <v>899</v>
      </c>
      <c r="E202" s="75">
        <v>94</v>
      </c>
      <c r="F202" s="75">
        <v>136</v>
      </c>
      <c r="G202" s="75">
        <v>601</v>
      </c>
      <c r="H202" s="75">
        <v>2</v>
      </c>
      <c r="I202" s="74">
        <v>0.151279199110122</v>
      </c>
      <c r="J202" s="77">
        <v>1.4468085106383</v>
      </c>
      <c r="K202" s="77">
        <v>9.4662638469284993E-2</v>
      </c>
      <c r="L202" s="77">
        <v>0.66852057842046697</v>
      </c>
      <c r="M202" s="74">
        <v>2.2246941045606199E-3</v>
      </c>
      <c r="N202" s="74">
        <v>0.151279199110122</v>
      </c>
      <c r="O202" s="74">
        <v>8.6763070077864296E-2</v>
      </c>
      <c r="P202" s="75">
        <v>78</v>
      </c>
      <c r="Q202" s="75">
        <v>62</v>
      </c>
      <c r="R202" s="93">
        <v>141.548888888889</v>
      </c>
      <c r="S202" s="75">
        <v>68</v>
      </c>
    </row>
    <row r="203" spans="1:19" x14ac:dyDescent="0.25">
      <c r="A203">
        <v>2811354</v>
      </c>
      <c r="B203" t="s">
        <v>1442</v>
      </c>
      <c r="C203" s="75">
        <v>616801</v>
      </c>
      <c r="D203" s="75">
        <v>171</v>
      </c>
      <c r="E203" s="75">
        <v>38</v>
      </c>
      <c r="F203" s="75">
        <v>54</v>
      </c>
      <c r="G203" s="75">
        <v>118</v>
      </c>
      <c r="H203" s="75">
        <v>0</v>
      </c>
      <c r="I203" s="74">
        <v>0.31578947368421101</v>
      </c>
      <c r="J203" s="77">
        <v>1.42105263157895</v>
      </c>
      <c r="K203" s="77">
        <v>0.18181818181818199</v>
      </c>
      <c r="L203" s="77">
        <v>0.69005847953216404</v>
      </c>
      <c r="M203" s="74">
        <v>0</v>
      </c>
      <c r="N203" s="74">
        <v>0.31578947368421101</v>
      </c>
      <c r="O203" s="74">
        <v>0.16959064327485401</v>
      </c>
      <c r="P203" s="75">
        <v>29</v>
      </c>
      <c r="Q203" s="75">
        <v>21</v>
      </c>
      <c r="R203" s="93">
        <v>28.134722222222202</v>
      </c>
      <c r="S203" s="75">
        <v>19</v>
      </c>
    </row>
    <row r="204" spans="1:19" x14ac:dyDescent="0.25">
      <c r="A204">
        <v>2811361</v>
      </c>
      <c r="B204" t="s">
        <v>1444</v>
      </c>
      <c r="C204" s="75">
        <v>615776</v>
      </c>
      <c r="D204" s="75">
        <v>329</v>
      </c>
      <c r="E204" s="75">
        <v>60</v>
      </c>
      <c r="F204" s="75">
        <v>46</v>
      </c>
      <c r="G204" s="75">
        <v>239</v>
      </c>
      <c r="H204" s="75">
        <v>0</v>
      </c>
      <c r="I204" s="74">
        <v>0.13981762917933099</v>
      </c>
      <c r="J204" s="77">
        <v>0.76666666666666705</v>
      </c>
      <c r="K204" s="77">
        <v>0.15424164524421599</v>
      </c>
      <c r="L204" s="77">
        <v>0.72644376899696095</v>
      </c>
      <c r="M204" s="74">
        <v>0</v>
      </c>
      <c r="N204" s="74">
        <v>0.13981762917933099</v>
      </c>
      <c r="O204" s="74">
        <v>8.2066869300911893E-2</v>
      </c>
      <c r="P204" s="75">
        <v>27</v>
      </c>
      <c r="Q204" s="75">
        <v>19</v>
      </c>
      <c r="R204" s="93">
        <v>52.045000000000002</v>
      </c>
      <c r="S204" s="75">
        <v>27</v>
      </c>
    </row>
    <row r="205" spans="1:19" x14ac:dyDescent="0.25">
      <c r="A205">
        <v>2811365</v>
      </c>
      <c r="B205" t="s">
        <v>1446</v>
      </c>
      <c r="C205" s="75">
        <v>617173</v>
      </c>
      <c r="D205" s="75">
        <v>578</v>
      </c>
      <c r="E205" s="75">
        <v>73</v>
      </c>
      <c r="F205" s="75">
        <v>64</v>
      </c>
      <c r="G205" s="75">
        <v>417</v>
      </c>
      <c r="H205" s="75">
        <v>2</v>
      </c>
      <c r="I205" s="74">
        <v>0.110726643598616</v>
      </c>
      <c r="J205" s="77">
        <v>0.87671232876712302</v>
      </c>
      <c r="K205" s="77">
        <v>0.112135176651306</v>
      </c>
      <c r="L205" s="77">
        <v>0.72145328719723201</v>
      </c>
      <c r="M205" s="74">
        <v>3.4602076124567501E-3</v>
      </c>
      <c r="N205" s="74">
        <v>0.110726643598616</v>
      </c>
      <c r="O205" s="74">
        <v>0.16262975778546701</v>
      </c>
      <c r="P205" s="75">
        <v>94</v>
      </c>
      <c r="Q205" s="75">
        <v>51</v>
      </c>
      <c r="R205" s="93">
        <v>108.486388888889</v>
      </c>
      <c r="S205" s="75">
        <v>43</v>
      </c>
    </row>
    <row r="206" spans="1:19" x14ac:dyDescent="0.25">
      <c r="A206">
        <v>2828835</v>
      </c>
      <c r="B206" t="s">
        <v>1448</v>
      </c>
      <c r="C206" s="75">
        <v>614654</v>
      </c>
      <c r="D206" s="75">
        <v>623</v>
      </c>
      <c r="E206" s="75">
        <v>54</v>
      </c>
      <c r="F206" s="75">
        <v>37</v>
      </c>
      <c r="G206" s="75">
        <v>550</v>
      </c>
      <c r="H206" s="75">
        <v>3</v>
      </c>
      <c r="I206" s="74">
        <v>5.93900481540931E-2</v>
      </c>
      <c r="J206" s="77">
        <v>0.68518518518518501</v>
      </c>
      <c r="K206" s="77">
        <v>7.9763663220088599E-2</v>
      </c>
      <c r="L206" s="77">
        <v>0.88282504012841101</v>
      </c>
      <c r="M206" s="74">
        <v>4.8154093097913303E-3</v>
      </c>
      <c r="N206" s="74">
        <v>5.93900481540931E-2</v>
      </c>
      <c r="O206" s="74">
        <v>6.2600321027287298E-2</v>
      </c>
      <c r="P206" s="75">
        <v>39</v>
      </c>
      <c r="Q206" s="75">
        <v>5</v>
      </c>
      <c r="R206" s="93">
        <v>97.145277777777693</v>
      </c>
      <c r="S206" s="75">
        <v>12</v>
      </c>
    </row>
    <row r="207" spans="1:19" x14ac:dyDescent="0.25">
      <c r="A207">
        <v>2828842</v>
      </c>
      <c r="B207" t="s">
        <v>1450</v>
      </c>
      <c r="C207" s="75">
        <v>617146</v>
      </c>
      <c r="D207" s="75">
        <v>241</v>
      </c>
      <c r="E207" s="75">
        <v>41</v>
      </c>
      <c r="F207" s="75">
        <v>51</v>
      </c>
      <c r="G207" s="75">
        <v>136</v>
      </c>
      <c r="H207" s="75">
        <v>1</v>
      </c>
      <c r="I207" s="74">
        <v>0.21161825726141101</v>
      </c>
      <c r="J207" s="77">
        <v>1.24390243902439</v>
      </c>
      <c r="K207" s="77">
        <v>0.145390070921986</v>
      </c>
      <c r="L207" s="77">
        <v>0.56431535269709499</v>
      </c>
      <c r="M207" s="74">
        <v>4.1493775933610002E-3</v>
      </c>
      <c r="N207" s="74">
        <v>0.21161825726141101</v>
      </c>
      <c r="O207" s="74">
        <v>0.16597510373443999</v>
      </c>
      <c r="P207" s="75">
        <v>40</v>
      </c>
      <c r="Q207" s="75">
        <v>11</v>
      </c>
      <c r="R207" s="93">
        <v>36.011944444444403</v>
      </c>
      <c r="S207" s="75">
        <v>2</v>
      </c>
    </row>
    <row r="208" spans="1:19" x14ac:dyDescent="0.25">
      <c r="A208">
        <v>2828890</v>
      </c>
      <c r="B208" t="s">
        <v>1452</v>
      </c>
      <c r="C208" s="75">
        <v>614566</v>
      </c>
      <c r="D208" s="75">
        <v>420</v>
      </c>
      <c r="E208" s="75">
        <v>30</v>
      </c>
      <c r="F208" s="75">
        <v>40</v>
      </c>
      <c r="G208" s="75">
        <v>311</v>
      </c>
      <c r="H208" s="75">
        <v>4</v>
      </c>
      <c r="I208" s="74">
        <v>9.5238095238095205E-2</v>
      </c>
      <c r="J208" s="77">
        <v>1.3333333333333299</v>
      </c>
      <c r="K208" s="77">
        <v>6.6666666666666693E-2</v>
      </c>
      <c r="L208" s="77">
        <v>0.74047619047619095</v>
      </c>
      <c r="M208" s="74">
        <v>9.5238095238095195E-3</v>
      </c>
      <c r="N208" s="74">
        <v>9.5238095238095205E-2</v>
      </c>
      <c r="O208" s="74">
        <v>0.102380952380952</v>
      </c>
      <c r="P208" s="75">
        <v>43</v>
      </c>
      <c r="Q208" s="75">
        <v>29</v>
      </c>
      <c r="R208" s="93">
        <v>76.374722222222204</v>
      </c>
      <c r="S208" s="75">
        <v>30</v>
      </c>
    </row>
    <row r="209" spans="1:19" x14ac:dyDescent="0.25">
      <c r="A209">
        <v>2832094</v>
      </c>
      <c r="B209" t="s">
        <v>1456</v>
      </c>
      <c r="C209" s="75">
        <v>616776</v>
      </c>
      <c r="D209" s="75">
        <v>433</v>
      </c>
      <c r="E209" s="75">
        <v>93</v>
      </c>
      <c r="F209" s="75">
        <v>111</v>
      </c>
      <c r="G209" s="75">
        <v>288</v>
      </c>
      <c r="H209" s="75">
        <v>1</v>
      </c>
      <c r="I209" s="74">
        <v>0.25635103926097003</v>
      </c>
      <c r="J209" s="77">
        <v>1.19354838709677</v>
      </c>
      <c r="K209" s="77">
        <v>0.17680608365018999</v>
      </c>
      <c r="L209" s="77">
        <v>0.66512702078521901</v>
      </c>
      <c r="M209" s="74">
        <v>2.3094688221708998E-3</v>
      </c>
      <c r="N209" s="74">
        <v>0.25635103926097003</v>
      </c>
      <c r="O209" s="74">
        <v>0.13163972286374101</v>
      </c>
      <c r="P209" s="75">
        <v>57</v>
      </c>
      <c r="Q209" s="75">
        <v>15</v>
      </c>
      <c r="R209" s="93">
        <v>72.6516666666666</v>
      </c>
      <c r="S209" s="75">
        <v>37</v>
      </c>
    </row>
    <row r="210" spans="1:19" x14ac:dyDescent="0.25">
      <c r="A210">
        <v>2832096</v>
      </c>
      <c r="B210" t="s">
        <v>1458</v>
      </c>
      <c r="C210" s="75">
        <v>616494</v>
      </c>
      <c r="D210" s="75">
        <v>493</v>
      </c>
      <c r="E210" s="75">
        <v>49</v>
      </c>
      <c r="F210" s="75">
        <v>60</v>
      </c>
      <c r="G210" s="75">
        <v>365</v>
      </c>
      <c r="H210" s="75">
        <v>0</v>
      </c>
      <c r="I210" s="74">
        <v>0.121703853955375</v>
      </c>
      <c r="J210" s="77">
        <v>1.22448979591837</v>
      </c>
      <c r="K210" s="77">
        <v>9.0405904059040601E-2</v>
      </c>
      <c r="L210" s="77">
        <v>0.74036511156186602</v>
      </c>
      <c r="M210" s="74">
        <v>0</v>
      </c>
      <c r="N210" s="74">
        <v>0.121703853955375</v>
      </c>
      <c r="O210" s="74">
        <v>5.2738336713995901E-2</v>
      </c>
      <c r="P210" s="75">
        <v>26</v>
      </c>
      <c r="Q210" s="75">
        <v>5</v>
      </c>
      <c r="R210" s="93">
        <v>67.6169444444444</v>
      </c>
      <c r="S210" s="75">
        <v>12</v>
      </c>
    </row>
    <row r="211" spans="1:19" x14ac:dyDescent="0.25">
      <c r="A211">
        <v>2832197</v>
      </c>
      <c r="B211" t="s">
        <v>1460</v>
      </c>
      <c r="C211" s="75">
        <v>616192</v>
      </c>
      <c r="D211" s="75">
        <v>355</v>
      </c>
      <c r="E211" s="75">
        <v>6</v>
      </c>
      <c r="F211" s="75">
        <v>5</v>
      </c>
      <c r="G211" s="75">
        <v>177</v>
      </c>
      <c r="H211" s="75">
        <v>1</v>
      </c>
      <c r="I211" s="74">
        <v>1.4084507042253501E-2</v>
      </c>
      <c r="J211" s="77">
        <v>0.83333333333333304</v>
      </c>
      <c r="K211" s="77">
        <v>1.6620498614958401E-2</v>
      </c>
      <c r="L211" s="77">
        <v>0.49859154929577498</v>
      </c>
      <c r="M211" s="74">
        <v>2.8169014084507E-3</v>
      </c>
      <c r="N211" s="74">
        <v>1.4084507042253501E-2</v>
      </c>
      <c r="O211" s="74">
        <v>6.1971830985915501E-2</v>
      </c>
      <c r="P211" s="75">
        <v>22</v>
      </c>
      <c r="Q211" s="75">
        <v>4</v>
      </c>
      <c r="R211" s="93">
        <v>58.7216666666667</v>
      </c>
      <c r="S211" s="75">
        <v>16</v>
      </c>
    </row>
    <row r="212" spans="1:19" x14ac:dyDescent="0.25">
      <c r="A212">
        <v>2832290</v>
      </c>
      <c r="B212" t="s">
        <v>1462</v>
      </c>
      <c r="C212" s="75">
        <v>615764</v>
      </c>
      <c r="D212" s="75">
        <v>149</v>
      </c>
      <c r="E212" s="75">
        <v>24</v>
      </c>
      <c r="F212" s="75">
        <v>49</v>
      </c>
      <c r="G212" s="75">
        <v>116</v>
      </c>
      <c r="H212" s="75">
        <v>0</v>
      </c>
      <c r="I212" s="74">
        <v>0.32885906040268498</v>
      </c>
      <c r="J212" s="77">
        <v>2.0416666666666701</v>
      </c>
      <c r="K212" s="77">
        <v>0.13872832369942201</v>
      </c>
      <c r="L212" s="77">
        <v>0.778523489932886</v>
      </c>
      <c r="M212" s="74">
        <v>0</v>
      </c>
      <c r="N212" s="74">
        <v>0.32885906040268498</v>
      </c>
      <c r="O212" s="74">
        <v>8.0536912751677805E-2</v>
      </c>
      <c r="P212" s="75">
        <v>12</v>
      </c>
      <c r="Q212" s="75">
        <v>3</v>
      </c>
      <c r="R212" s="93">
        <v>28.6191666666667</v>
      </c>
      <c r="S212" s="75">
        <v>4</v>
      </c>
    </row>
    <row r="213" spans="1:19" x14ac:dyDescent="0.25">
      <c r="A213">
        <v>2839151</v>
      </c>
      <c r="B213" t="s">
        <v>1464</v>
      </c>
      <c r="C213" s="75">
        <v>622536</v>
      </c>
      <c r="D213" s="75">
        <v>311</v>
      </c>
      <c r="E213" s="75">
        <v>18</v>
      </c>
      <c r="F213" s="75">
        <v>19</v>
      </c>
      <c r="G213" s="75">
        <v>232</v>
      </c>
      <c r="H213" s="75">
        <v>0</v>
      </c>
      <c r="I213" s="74">
        <v>6.1093247588424403E-2</v>
      </c>
      <c r="J213" s="77">
        <v>1.05555555555556</v>
      </c>
      <c r="K213" s="77">
        <v>5.4711246200607903E-2</v>
      </c>
      <c r="L213" s="77">
        <v>0.74598070739549804</v>
      </c>
      <c r="M213" s="74">
        <v>0</v>
      </c>
      <c r="N213" s="74">
        <v>6.1093247588424403E-2</v>
      </c>
      <c r="O213" s="74">
        <v>0.102893890675241</v>
      </c>
      <c r="P213" s="75">
        <v>32</v>
      </c>
      <c r="Q213" s="75">
        <v>16</v>
      </c>
      <c r="R213" s="93">
        <v>53.433055555555597</v>
      </c>
      <c r="S213" s="75">
        <v>18</v>
      </c>
    </row>
    <row r="214" spans="1:19" x14ac:dyDescent="0.25">
      <c r="A214">
        <v>2841542</v>
      </c>
      <c r="B214" t="s">
        <v>1466</v>
      </c>
      <c r="C214" s="75">
        <v>626858</v>
      </c>
      <c r="D214" s="75">
        <v>812</v>
      </c>
      <c r="E214" s="75">
        <v>3</v>
      </c>
      <c r="F214" s="75">
        <v>3</v>
      </c>
      <c r="G214" s="75">
        <v>217</v>
      </c>
      <c r="H214" s="75">
        <v>0</v>
      </c>
      <c r="I214" s="74">
        <v>3.6945812807881802E-3</v>
      </c>
      <c r="J214" s="77">
        <v>1</v>
      </c>
      <c r="K214" s="77">
        <v>3.6809815950920202E-3</v>
      </c>
      <c r="L214" s="77">
        <v>0.26724137931034497</v>
      </c>
      <c r="M214" s="74">
        <v>0</v>
      </c>
      <c r="N214" s="74">
        <v>3.6945812807881802E-3</v>
      </c>
      <c r="O214" s="74">
        <v>0.12807881773398999</v>
      </c>
      <c r="P214" s="75">
        <v>104</v>
      </c>
      <c r="Q214" s="75">
        <v>15</v>
      </c>
      <c r="R214" s="93">
        <v>97.210833333333298</v>
      </c>
      <c r="S214" s="75">
        <v>3</v>
      </c>
    </row>
    <row r="215" spans="1:19" x14ac:dyDescent="0.25">
      <c r="A215">
        <v>2843709</v>
      </c>
      <c r="B215" t="s">
        <v>1468</v>
      </c>
      <c r="C215" s="75">
        <v>626855</v>
      </c>
      <c r="D215" s="75">
        <v>421</v>
      </c>
      <c r="E215" s="75">
        <v>32</v>
      </c>
      <c r="F215" s="75">
        <v>44</v>
      </c>
      <c r="G215" s="75">
        <v>275</v>
      </c>
      <c r="H215" s="75">
        <v>0</v>
      </c>
      <c r="I215" s="74">
        <v>0.104513064133017</v>
      </c>
      <c r="J215" s="77">
        <v>1.375</v>
      </c>
      <c r="K215" s="77">
        <v>7.0640176600441501E-2</v>
      </c>
      <c r="L215" s="77">
        <v>0.65320665083135399</v>
      </c>
      <c r="M215" s="74">
        <v>0</v>
      </c>
      <c r="N215" s="74">
        <v>0.104513064133017</v>
      </c>
      <c r="O215" s="74">
        <v>0.12114014251781501</v>
      </c>
      <c r="P215" s="75">
        <v>51</v>
      </c>
      <c r="Q215" s="75">
        <v>27</v>
      </c>
      <c r="R215" s="93">
        <v>68.851944444444399</v>
      </c>
      <c r="S215" s="75">
        <v>11</v>
      </c>
    </row>
    <row r="216" spans="1:19" x14ac:dyDescent="0.25">
      <c r="A216">
        <v>3118298</v>
      </c>
      <c r="B216" t="s">
        <v>1470</v>
      </c>
      <c r="C216" s="75">
        <v>619074</v>
      </c>
      <c r="D216" s="75">
        <v>457</v>
      </c>
      <c r="E216" s="75">
        <v>122</v>
      </c>
      <c r="F216" s="75">
        <v>175</v>
      </c>
      <c r="G216" s="75">
        <v>384</v>
      </c>
      <c r="H216" s="75">
        <v>1</v>
      </c>
      <c r="I216" s="74">
        <v>0.38293216630196902</v>
      </c>
      <c r="J216" s="77">
        <v>1.4344262295082</v>
      </c>
      <c r="K216" s="77">
        <v>0.210708117443869</v>
      </c>
      <c r="L216" s="77">
        <v>0.84026258205689297</v>
      </c>
      <c r="M216" s="74">
        <v>2.1881838074398201E-3</v>
      </c>
      <c r="N216" s="74">
        <v>0.38293216630196902</v>
      </c>
      <c r="O216" s="74">
        <v>3.93873085339169E-2</v>
      </c>
      <c r="P216" s="75">
        <v>18</v>
      </c>
      <c r="Q216" s="75">
        <v>3</v>
      </c>
      <c r="R216" s="93">
        <v>73.6388888888888</v>
      </c>
      <c r="S216" s="75">
        <v>17</v>
      </c>
    </row>
    <row r="217" spans="1:19" x14ac:dyDescent="0.25">
      <c r="A217">
        <v>3118302</v>
      </c>
      <c r="B217" t="s">
        <v>1472</v>
      </c>
      <c r="C217" s="75">
        <v>619076</v>
      </c>
      <c r="D217" s="75">
        <v>443</v>
      </c>
      <c r="E217" s="75">
        <v>31</v>
      </c>
      <c r="F217" s="75">
        <v>17</v>
      </c>
      <c r="G217" s="75">
        <v>359</v>
      </c>
      <c r="H217" s="75">
        <v>0</v>
      </c>
      <c r="I217" s="74">
        <v>3.8374717832957102E-2</v>
      </c>
      <c r="J217" s="77">
        <v>0.54838709677419395</v>
      </c>
      <c r="K217" s="77">
        <v>6.5400843881856505E-2</v>
      </c>
      <c r="L217" s="77">
        <v>0.81038374717832995</v>
      </c>
      <c r="M217" s="74">
        <v>0</v>
      </c>
      <c r="N217" s="74">
        <v>3.8374717832957102E-2</v>
      </c>
      <c r="O217" s="74">
        <v>6.5462753950338598E-2</v>
      </c>
      <c r="P217" s="75">
        <v>29</v>
      </c>
      <c r="Q217" s="75">
        <v>0</v>
      </c>
      <c r="R217" s="93">
        <v>72.264444444444507</v>
      </c>
      <c r="S217" s="75">
        <v>10</v>
      </c>
    </row>
    <row r="218" spans="1:19" x14ac:dyDescent="0.25">
      <c r="A218">
        <v>3118339</v>
      </c>
      <c r="B218" t="s">
        <v>3359</v>
      </c>
      <c r="C218" s="75">
        <v>619082</v>
      </c>
      <c r="D218" s="75">
        <v>523</v>
      </c>
      <c r="E218" s="75">
        <v>53</v>
      </c>
      <c r="F218" s="75">
        <v>58</v>
      </c>
      <c r="G218" s="75">
        <v>289</v>
      </c>
      <c r="H218" s="75">
        <v>2</v>
      </c>
      <c r="I218" s="74">
        <v>0.110898661567878</v>
      </c>
      <c r="J218" s="77">
        <v>1.0943396226415101</v>
      </c>
      <c r="K218" s="77">
        <v>9.2013888888888895E-2</v>
      </c>
      <c r="L218" s="77">
        <v>0.55258126195028701</v>
      </c>
      <c r="M218" s="74">
        <v>3.8240917782026802E-3</v>
      </c>
      <c r="N218" s="74">
        <v>0.110898661567878</v>
      </c>
      <c r="O218" s="74">
        <v>6.8833652007648197E-2</v>
      </c>
      <c r="P218" s="75">
        <v>36</v>
      </c>
      <c r="Q218" s="75">
        <v>6</v>
      </c>
      <c r="R218" s="93">
        <v>79.085277777777904</v>
      </c>
      <c r="S218" s="75">
        <v>11</v>
      </c>
    </row>
    <row r="219" spans="1:19" x14ac:dyDescent="0.25">
      <c r="A219">
        <v>3118345</v>
      </c>
      <c r="B219" t="s">
        <v>3360</v>
      </c>
      <c r="C219" s="75">
        <v>619083</v>
      </c>
      <c r="D219" s="75">
        <v>434</v>
      </c>
      <c r="E219" s="75">
        <v>88</v>
      </c>
      <c r="F219" s="75">
        <v>108</v>
      </c>
      <c r="G219" s="75">
        <v>326</v>
      </c>
      <c r="H219" s="75">
        <v>1</v>
      </c>
      <c r="I219" s="74">
        <v>0.248847926267281</v>
      </c>
      <c r="J219" s="77">
        <v>1.22727272727273</v>
      </c>
      <c r="K219" s="77">
        <v>0.16858237547892699</v>
      </c>
      <c r="L219" s="77">
        <v>0.75115207373271897</v>
      </c>
      <c r="M219" s="74">
        <v>2.3041474654377902E-3</v>
      </c>
      <c r="N219" s="74">
        <v>0.248847926267281</v>
      </c>
      <c r="O219" s="74">
        <v>7.1428571428571397E-2</v>
      </c>
      <c r="P219" s="75">
        <v>31</v>
      </c>
      <c r="Q219" s="75">
        <v>14</v>
      </c>
      <c r="R219" s="93">
        <v>75.791111111111206</v>
      </c>
      <c r="S219" s="75">
        <v>10</v>
      </c>
    </row>
    <row r="220" spans="1:19" x14ac:dyDescent="0.25">
      <c r="A220">
        <v>3118389</v>
      </c>
      <c r="B220" t="s">
        <v>1478</v>
      </c>
      <c r="C220" s="75">
        <v>619095</v>
      </c>
      <c r="D220" s="75">
        <v>505</v>
      </c>
      <c r="E220" s="75">
        <v>55</v>
      </c>
      <c r="F220" s="75">
        <v>69</v>
      </c>
      <c r="G220" s="75">
        <v>314</v>
      </c>
      <c r="H220" s="75">
        <v>0</v>
      </c>
      <c r="I220" s="74">
        <v>0.136633663366337</v>
      </c>
      <c r="J220" s="77">
        <v>1.25454545454545</v>
      </c>
      <c r="K220" s="77">
        <v>9.8214285714285698E-2</v>
      </c>
      <c r="L220" s="77">
        <v>0.621782178217822</v>
      </c>
      <c r="M220" s="74">
        <v>0</v>
      </c>
      <c r="N220" s="74">
        <v>0.136633663366337</v>
      </c>
      <c r="O220" s="74">
        <v>3.9603960396039598E-2</v>
      </c>
      <c r="P220" s="75">
        <v>20</v>
      </c>
      <c r="Q220" s="75">
        <v>10</v>
      </c>
      <c r="R220" s="93">
        <v>64.045833333333306</v>
      </c>
      <c r="S220" s="75">
        <v>9</v>
      </c>
    </row>
    <row r="221" spans="1:19" x14ac:dyDescent="0.25">
      <c r="A221">
        <v>3118395</v>
      </c>
      <c r="B221" t="s">
        <v>1480</v>
      </c>
      <c r="C221" s="75">
        <v>619093</v>
      </c>
      <c r="D221" s="75">
        <v>647</v>
      </c>
      <c r="E221" s="75">
        <v>74</v>
      </c>
      <c r="F221" s="75">
        <v>125</v>
      </c>
      <c r="G221" s="75">
        <v>382</v>
      </c>
      <c r="H221" s="75">
        <v>0</v>
      </c>
      <c r="I221" s="74">
        <v>0.19319938176197801</v>
      </c>
      <c r="J221" s="77">
        <v>1.6891891891891899</v>
      </c>
      <c r="K221" s="77">
        <v>0.10263522884882099</v>
      </c>
      <c r="L221" s="77">
        <v>0.59041731066460601</v>
      </c>
      <c r="M221" s="74">
        <v>0</v>
      </c>
      <c r="N221" s="74">
        <v>0.19319938176197801</v>
      </c>
      <c r="O221" s="74">
        <v>0.12519319938176199</v>
      </c>
      <c r="P221" s="75">
        <v>81</v>
      </c>
      <c r="Q221" s="75">
        <v>22</v>
      </c>
      <c r="R221" s="93">
        <v>82.445000000000107</v>
      </c>
      <c r="S221" s="75">
        <v>12</v>
      </c>
    </row>
    <row r="222" spans="1:19" x14ac:dyDescent="0.25">
      <c r="A222">
        <v>3118404</v>
      </c>
      <c r="B222" t="s">
        <v>1482</v>
      </c>
      <c r="C222" s="75">
        <v>619327</v>
      </c>
      <c r="D222" s="75">
        <v>179</v>
      </c>
      <c r="E222" s="75">
        <v>29</v>
      </c>
      <c r="F222" s="75">
        <v>13</v>
      </c>
      <c r="G222" s="75">
        <v>127</v>
      </c>
      <c r="H222" s="75">
        <v>1</v>
      </c>
      <c r="I222" s="74">
        <v>7.2625698324022395E-2</v>
      </c>
      <c r="J222" s="77">
        <v>0.44827586206896602</v>
      </c>
      <c r="K222" s="77">
        <v>0.13942307692307701</v>
      </c>
      <c r="L222" s="77">
        <v>0.70949720670391103</v>
      </c>
      <c r="M222" s="74">
        <v>5.5865921787709499E-3</v>
      </c>
      <c r="N222" s="74">
        <v>7.2625698324022395E-2</v>
      </c>
      <c r="O222" s="74">
        <v>0.111731843575419</v>
      </c>
      <c r="P222" s="75">
        <v>20</v>
      </c>
      <c r="Q222" s="75">
        <v>5</v>
      </c>
      <c r="R222" s="93">
        <v>34.104999999999997</v>
      </c>
      <c r="S222" s="75">
        <v>8</v>
      </c>
    </row>
    <row r="223" spans="1:19" x14ac:dyDescent="0.25">
      <c r="A223">
        <v>3118405</v>
      </c>
      <c r="B223" t="s">
        <v>1484</v>
      </c>
      <c r="C223" s="75">
        <v>619141</v>
      </c>
      <c r="D223" s="75">
        <v>413</v>
      </c>
      <c r="E223" s="75">
        <v>29</v>
      </c>
      <c r="F223" s="75">
        <v>54</v>
      </c>
      <c r="G223" s="75">
        <v>206</v>
      </c>
      <c r="H223" s="75">
        <v>4</v>
      </c>
      <c r="I223" s="74">
        <v>0.13075060532687699</v>
      </c>
      <c r="J223" s="77">
        <v>1.86206896551724</v>
      </c>
      <c r="K223" s="77">
        <v>6.5610859728506804E-2</v>
      </c>
      <c r="L223" s="77">
        <v>0.49878934624697302</v>
      </c>
      <c r="M223" s="74">
        <v>9.6852300242130807E-3</v>
      </c>
      <c r="N223" s="74">
        <v>0.13075060532687699</v>
      </c>
      <c r="O223" s="74">
        <v>0.11138014527845</v>
      </c>
      <c r="P223" s="75">
        <v>46</v>
      </c>
      <c r="Q223" s="75">
        <v>30</v>
      </c>
      <c r="R223" s="93">
        <v>71.9166666666666</v>
      </c>
      <c r="S223" s="75">
        <v>33</v>
      </c>
    </row>
    <row r="224" spans="1:19" x14ac:dyDescent="0.25">
      <c r="A224">
        <v>3118415</v>
      </c>
      <c r="B224" t="s">
        <v>1486</v>
      </c>
      <c r="C224" s="75">
        <v>619143</v>
      </c>
      <c r="D224" s="75">
        <v>504</v>
      </c>
      <c r="E224" s="75">
        <v>125</v>
      </c>
      <c r="F224" s="75">
        <v>144</v>
      </c>
      <c r="G224" s="75">
        <v>420</v>
      </c>
      <c r="H224" s="75">
        <v>1</v>
      </c>
      <c r="I224" s="74">
        <v>0.28571428571428598</v>
      </c>
      <c r="J224" s="77">
        <v>1.1519999999999999</v>
      </c>
      <c r="K224" s="77">
        <v>0.19872813990461</v>
      </c>
      <c r="L224" s="77">
        <v>0.83333333333333304</v>
      </c>
      <c r="M224" s="74">
        <v>1.9841269841269801E-3</v>
      </c>
      <c r="N224" s="74">
        <v>0.28571428571428598</v>
      </c>
      <c r="O224" s="74">
        <v>0</v>
      </c>
      <c r="P224" s="75">
        <v>0</v>
      </c>
      <c r="Q224" s="75">
        <v>0</v>
      </c>
      <c r="R224" s="93">
        <v>62.658888888888903</v>
      </c>
      <c r="S224" s="75">
        <v>19</v>
      </c>
    </row>
    <row r="225" spans="1:19" x14ac:dyDescent="0.25">
      <c r="A225">
        <v>3119780</v>
      </c>
      <c r="B225" t="s">
        <v>1488</v>
      </c>
      <c r="C225" s="75">
        <v>619355</v>
      </c>
      <c r="D225" s="75">
        <v>438</v>
      </c>
      <c r="E225" s="75">
        <v>87</v>
      </c>
      <c r="F225" s="75">
        <v>104</v>
      </c>
      <c r="G225" s="75">
        <v>276</v>
      </c>
      <c r="H225" s="75">
        <v>2</v>
      </c>
      <c r="I225" s="74">
        <v>0.23744292237442899</v>
      </c>
      <c r="J225" s="77">
        <v>1.1954022988505699</v>
      </c>
      <c r="K225" s="77">
        <v>0.16571428571428601</v>
      </c>
      <c r="L225" s="77">
        <v>0.63013698630137005</v>
      </c>
      <c r="M225" s="74">
        <v>4.5662100456621002E-3</v>
      </c>
      <c r="N225" s="74">
        <v>0.23744292237442899</v>
      </c>
      <c r="O225" s="74">
        <v>0.12557077625570801</v>
      </c>
      <c r="P225" s="75">
        <v>55</v>
      </c>
      <c r="Q225" s="75">
        <v>30</v>
      </c>
      <c r="R225" s="93">
        <v>81.956388888888796</v>
      </c>
      <c r="S225" s="75">
        <v>39</v>
      </c>
    </row>
    <row r="226" spans="1:19" x14ac:dyDescent="0.25">
      <c r="A226">
        <v>3119991</v>
      </c>
      <c r="B226" t="s">
        <v>1492</v>
      </c>
      <c r="C226" s="75">
        <v>619531</v>
      </c>
      <c r="D226" s="75">
        <v>538</v>
      </c>
      <c r="E226" s="75">
        <v>44</v>
      </c>
      <c r="F226" s="75">
        <v>231</v>
      </c>
      <c r="G226" s="75">
        <v>427</v>
      </c>
      <c r="H226" s="75">
        <v>2</v>
      </c>
      <c r="I226" s="74">
        <v>0.429368029739777</v>
      </c>
      <c r="J226" s="77">
        <v>5.25</v>
      </c>
      <c r="K226" s="77">
        <v>7.5601374570446703E-2</v>
      </c>
      <c r="L226" s="77">
        <v>0.79368029739776902</v>
      </c>
      <c r="M226" s="74">
        <v>3.7174721189591098E-3</v>
      </c>
      <c r="N226" s="74">
        <v>0.429368029739777</v>
      </c>
      <c r="O226" s="74">
        <v>9.4795539033457193E-2</v>
      </c>
      <c r="P226" s="75">
        <v>51</v>
      </c>
      <c r="Q226" s="75">
        <v>15</v>
      </c>
      <c r="R226" s="93">
        <v>87.584999999999994</v>
      </c>
      <c r="S226" s="75">
        <v>8</v>
      </c>
    </row>
    <row r="227" spans="1:19" x14ac:dyDescent="0.25">
      <c r="A227">
        <v>3120398</v>
      </c>
      <c r="B227" t="s">
        <v>1494</v>
      </c>
      <c r="C227" s="75">
        <v>907254</v>
      </c>
      <c r="D227" s="75">
        <v>310</v>
      </c>
      <c r="E227" s="75">
        <v>78</v>
      </c>
      <c r="F227" s="75">
        <v>95</v>
      </c>
      <c r="G227" s="75">
        <v>230</v>
      </c>
      <c r="H227" s="75">
        <v>2</v>
      </c>
      <c r="I227" s="74">
        <v>0.30645161290322598</v>
      </c>
      <c r="J227" s="77">
        <v>1.2179487179487201</v>
      </c>
      <c r="K227" s="77">
        <v>0.201030927835052</v>
      </c>
      <c r="L227" s="77">
        <v>0.74193548387096797</v>
      </c>
      <c r="M227" s="74">
        <v>6.4516129032258099E-3</v>
      </c>
      <c r="N227" s="74">
        <v>0.30645161290322598</v>
      </c>
      <c r="O227" s="74">
        <v>7.09677419354839E-2</v>
      </c>
      <c r="P227" s="75">
        <v>22</v>
      </c>
      <c r="Q227" s="75">
        <v>7</v>
      </c>
      <c r="R227" s="93">
        <v>47.327500000000001</v>
      </c>
      <c r="S227" s="75">
        <v>6</v>
      </c>
    </row>
    <row r="228" spans="1:19" x14ac:dyDescent="0.25">
      <c r="A228">
        <v>3129249</v>
      </c>
      <c r="B228" t="s">
        <v>1496</v>
      </c>
      <c r="C228" s="75">
        <v>907332</v>
      </c>
      <c r="D228" s="75">
        <v>315</v>
      </c>
      <c r="E228" s="75">
        <v>82</v>
      </c>
      <c r="F228" s="75">
        <v>85</v>
      </c>
      <c r="G228" s="75">
        <v>230</v>
      </c>
      <c r="H228" s="75">
        <v>1</v>
      </c>
      <c r="I228" s="74">
        <v>0.26984126984126999</v>
      </c>
      <c r="J228" s="77">
        <v>1.0365853658536599</v>
      </c>
      <c r="K228" s="77">
        <v>0.20654911838790899</v>
      </c>
      <c r="L228" s="77">
        <v>0.73015873015873001</v>
      </c>
      <c r="M228" s="74">
        <v>3.1746031746031698E-3</v>
      </c>
      <c r="N228" s="74">
        <v>0.26984126984126999</v>
      </c>
      <c r="O228" s="74">
        <v>4.1269841269841297E-2</v>
      </c>
      <c r="P228" s="75">
        <v>13</v>
      </c>
      <c r="Q228" s="75">
        <v>4</v>
      </c>
      <c r="R228" s="93">
        <v>49.0822222222222</v>
      </c>
      <c r="S228" s="75">
        <v>14</v>
      </c>
    </row>
    <row r="229" spans="1:19" x14ac:dyDescent="0.25">
      <c r="A229">
        <v>3132153</v>
      </c>
      <c r="B229" t="s">
        <v>1498</v>
      </c>
      <c r="C229" s="75">
        <v>624429</v>
      </c>
      <c r="D229" s="75">
        <v>581</v>
      </c>
      <c r="E229" s="75">
        <v>54</v>
      </c>
      <c r="F229" s="75">
        <v>78</v>
      </c>
      <c r="G229" s="75">
        <v>435</v>
      </c>
      <c r="H229" s="75">
        <v>5</v>
      </c>
      <c r="I229" s="74">
        <v>0.134251290877797</v>
      </c>
      <c r="J229" s="77">
        <v>1.44444444444444</v>
      </c>
      <c r="K229" s="77">
        <v>8.5039370078740198E-2</v>
      </c>
      <c r="L229" s="77">
        <v>0.74870912220309804</v>
      </c>
      <c r="M229" s="74">
        <v>8.6058519793459493E-3</v>
      </c>
      <c r="N229" s="74">
        <v>0.134251290877797</v>
      </c>
      <c r="O229" s="74">
        <v>2.58175559380379E-2</v>
      </c>
      <c r="P229" s="75">
        <v>15</v>
      </c>
      <c r="Q229" s="75">
        <v>12</v>
      </c>
      <c r="R229" s="93">
        <v>95.440277777777794</v>
      </c>
      <c r="S229" s="75">
        <v>21</v>
      </c>
    </row>
    <row r="230" spans="1:19" x14ac:dyDescent="0.25">
      <c r="A230">
        <v>3137873</v>
      </c>
      <c r="B230" t="s">
        <v>1500</v>
      </c>
      <c r="C230" s="75">
        <v>906137</v>
      </c>
      <c r="D230" s="75">
        <v>464</v>
      </c>
      <c r="E230" s="75">
        <v>131</v>
      </c>
      <c r="F230" s="75">
        <v>132</v>
      </c>
      <c r="G230" s="75">
        <v>90</v>
      </c>
      <c r="H230" s="75">
        <v>0</v>
      </c>
      <c r="I230" s="74">
        <v>0.28448275862069</v>
      </c>
      <c r="J230" s="77">
        <v>1.0076335877862601</v>
      </c>
      <c r="K230" s="77">
        <v>0.220168067226891</v>
      </c>
      <c r="L230" s="77">
        <v>0.193965517241379</v>
      </c>
      <c r="M230" s="74">
        <v>0</v>
      </c>
      <c r="N230" s="74">
        <v>0.28448275862069</v>
      </c>
      <c r="O230" s="74">
        <v>8.8362068965517196E-2</v>
      </c>
      <c r="P230" s="75">
        <v>41</v>
      </c>
      <c r="Q230" s="75">
        <v>8</v>
      </c>
      <c r="R230" s="93">
        <v>86.652500000000003</v>
      </c>
      <c r="S230" s="75">
        <v>20</v>
      </c>
    </row>
    <row r="231" spans="1:19" x14ac:dyDescent="0.25">
      <c r="A231">
        <v>3138469</v>
      </c>
      <c r="B231" t="s">
        <v>2048</v>
      </c>
      <c r="C231" s="75">
        <v>619774</v>
      </c>
      <c r="D231" s="75">
        <v>218</v>
      </c>
      <c r="E231" s="75">
        <v>46</v>
      </c>
      <c r="F231" s="75">
        <v>37</v>
      </c>
      <c r="G231" s="75">
        <v>180</v>
      </c>
      <c r="H231" s="75">
        <v>0</v>
      </c>
      <c r="I231" s="74">
        <v>0.16972477064220201</v>
      </c>
      <c r="J231" s="77">
        <v>0.80434782608695699</v>
      </c>
      <c r="K231" s="77">
        <v>0.174242424242424</v>
      </c>
      <c r="L231" s="77">
        <v>0.82568807339449501</v>
      </c>
      <c r="M231" s="74">
        <v>0</v>
      </c>
      <c r="N231" s="74">
        <v>0.16972477064220201</v>
      </c>
      <c r="O231" s="74">
        <v>6.8807339449541302E-2</v>
      </c>
      <c r="P231" s="75">
        <v>15</v>
      </c>
      <c r="Q231" s="75">
        <v>17</v>
      </c>
      <c r="R231" s="93">
        <v>34.018055555555499</v>
      </c>
      <c r="S231" s="75">
        <v>4</v>
      </c>
    </row>
    <row r="232" spans="1:19" x14ac:dyDescent="0.25">
      <c r="A232">
        <v>3138471</v>
      </c>
      <c r="B232" t="s">
        <v>3361</v>
      </c>
      <c r="C232" s="75">
        <v>619778</v>
      </c>
      <c r="D232" s="75">
        <v>434</v>
      </c>
      <c r="E232" s="75">
        <v>99</v>
      </c>
      <c r="F232" s="75">
        <v>54</v>
      </c>
      <c r="G232" s="75">
        <v>299</v>
      </c>
      <c r="H232" s="75">
        <v>2</v>
      </c>
      <c r="I232" s="74">
        <v>0.124423963133641</v>
      </c>
      <c r="J232" s="77">
        <v>0.54545454545454497</v>
      </c>
      <c r="K232" s="77">
        <v>0.18574108818011301</v>
      </c>
      <c r="L232" s="77">
        <v>0.68894009216589902</v>
      </c>
      <c r="M232" s="74">
        <v>4.6082949308755804E-3</v>
      </c>
      <c r="N232" s="74">
        <v>0.124423963133641</v>
      </c>
      <c r="O232" s="74">
        <v>7.3732718894009203E-2</v>
      </c>
      <c r="P232" s="75">
        <v>32</v>
      </c>
      <c r="Q232" s="75">
        <v>4</v>
      </c>
      <c r="R232" s="93">
        <v>80.873611111111103</v>
      </c>
      <c r="S232" s="75">
        <v>1</v>
      </c>
    </row>
    <row r="233" spans="1:19" x14ac:dyDescent="0.25">
      <c r="A233">
        <v>3138503</v>
      </c>
      <c r="B233" t="s">
        <v>1504</v>
      </c>
      <c r="C233" s="75">
        <v>619787</v>
      </c>
      <c r="D233" s="75">
        <v>600</v>
      </c>
      <c r="E233" s="75">
        <v>150</v>
      </c>
      <c r="F233" s="75">
        <v>130</v>
      </c>
      <c r="G233" s="75">
        <v>472</v>
      </c>
      <c r="H233" s="75">
        <v>1</v>
      </c>
      <c r="I233" s="74">
        <v>0.21666666666666701</v>
      </c>
      <c r="J233" s="77">
        <v>0.86666666666666703</v>
      </c>
      <c r="K233" s="77">
        <v>0.2</v>
      </c>
      <c r="L233" s="77">
        <v>0.78666666666666696</v>
      </c>
      <c r="M233" s="74">
        <v>1.66666666666667E-3</v>
      </c>
      <c r="N233" s="74">
        <v>0.21666666666666701</v>
      </c>
      <c r="O233" s="74">
        <v>7.4999999999999997E-2</v>
      </c>
      <c r="P233" s="75">
        <v>45</v>
      </c>
      <c r="Q233" s="75">
        <v>21</v>
      </c>
      <c r="R233" s="93">
        <v>102.24805555555599</v>
      </c>
      <c r="S233" s="75">
        <v>83</v>
      </c>
    </row>
    <row r="234" spans="1:19" x14ac:dyDescent="0.25">
      <c r="A234">
        <v>3138536</v>
      </c>
      <c r="B234" t="s">
        <v>1506</v>
      </c>
      <c r="C234" s="75">
        <v>619777</v>
      </c>
      <c r="D234" s="75">
        <v>274</v>
      </c>
      <c r="E234" s="75">
        <v>21</v>
      </c>
      <c r="F234" s="75">
        <v>18</v>
      </c>
      <c r="G234" s="75">
        <v>205</v>
      </c>
      <c r="H234" s="75">
        <v>0</v>
      </c>
      <c r="I234" s="74">
        <v>6.5693430656934296E-2</v>
      </c>
      <c r="J234" s="77">
        <v>0.85714285714285698</v>
      </c>
      <c r="K234" s="77">
        <v>7.1186440677966104E-2</v>
      </c>
      <c r="L234" s="77">
        <v>0.74817518248175197</v>
      </c>
      <c r="M234" s="74">
        <v>0</v>
      </c>
      <c r="N234" s="74">
        <v>6.5693430656934296E-2</v>
      </c>
      <c r="O234" s="74">
        <v>0.16423357664233601</v>
      </c>
      <c r="P234" s="75">
        <v>45</v>
      </c>
      <c r="Q234" s="75">
        <v>20</v>
      </c>
      <c r="R234" s="93">
        <v>46.901944444444403</v>
      </c>
      <c r="S234" s="75">
        <v>4</v>
      </c>
    </row>
    <row r="235" spans="1:19" x14ac:dyDescent="0.25">
      <c r="A235">
        <v>3138538</v>
      </c>
      <c r="B235" t="s">
        <v>1508</v>
      </c>
      <c r="C235" s="75">
        <v>619772</v>
      </c>
      <c r="D235" s="75">
        <v>540</v>
      </c>
      <c r="E235" s="75">
        <v>81</v>
      </c>
      <c r="F235" s="75">
        <v>127</v>
      </c>
      <c r="G235" s="75">
        <v>361</v>
      </c>
      <c r="H235" s="75">
        <v>4</v>
      </c>
      <c r="I235" s="74">
        <v>0.235185185185185</v>
      </c>
      <c r="J235" s="77">
        <v>1.5679012345679</v>
      </c>
      <c r="K235" s="77">
        <v>0.13043478260869601</v>
      </c>
      <c r="L235" s="77">
        <v>0.66851851851851896</v>
      </c>
      <c r="M235" s="74">
        <v>7.4074074074074103E-3</v>
      </c>
      <c r="N235" s="74">
        <v>0.235185185185185</v>
      </c>
      <c r="O235" s="74">
        <v>0.12962962962963001</v>
      </c>
      <c r="P235" s="75">
        <v>70</v>
      </c>
      <c r="Q235" s="75">
        <v>40</v>
      </c>
      <c r="R235" s="93">
        <v>81.593888888888898</v>
      </c>
      <c r="S235" s="75">
        <v>12</v>
      </c>
    </row>
    <row r="236" spans="1:19" x14ac:dyDescent="0.25">
      <c r="A236">
        <v>3138551</v>
      </c>
      <c r="B236" t="s">
        <v>1510</v>
      </c>
      <c r="C236" s="75">
        <v>619796</v>
      </c>
      <c r="D236" s="75">
        <v>603</v>
      </c>
      <c r="E236" s="75">
        <v>78</v>
      </c>
      <c r="F236" s="75">
        <v>73</v>
      </c>
      <c r="G236" s="75">
        <v>472</v>
      </c>
      <c r="H236" s="75">
        <v>0</v>
      </c>
      <c r="I236" s="74">
        <v>0.12106135986733001</v>
      </c>
      <c r="J236" s="77">
        <v>0.93589743589743601</v>
      </c>
      <c r="K236" s="77">
        <v>0.114537444933921</v>
      </c>
      <c r="L236" s="77">
        <v>0.782752902155887</v>
      </c>
      <c r="M236" s="74">
        <v>0</v>
      </c>
      <c r="N236" s="74">
        <v>0.12106135986733001</v>
      </c>
      <c r="O236" s="74">
        <v>6.4676616915422896E-2</v>
      </c>
      <c r="P236" s="75">
        <v>39</v>
      </c>
      <c r="Q236" s="75">
        <v>11</v>
      </c>
      <c r="R236" s="93">
        <v>96.258055555555501</v>
      </c>
      <c r="S236" s="75">
        <v>10</v>
      </c>
    </row>
    <row r="237" spans="1:19" x14ac:dyDescent="0.25">
      <c r="A237">
        <v>3247225</v>
      </c>
      <c r="B237" t="s">
        <v>1512</v>
      </c>
      <c r="C237" s="75">
        <v>623736</v>
      </c>
      <c r="D237" s="75">
        <v>467</v>
      </c>
      <c r="E237" s="75">
        <v>107</v>
      </c>
      <c r="F237" s="75">
        <v>161</v>
      </c>
      <c r="G237" s="75">
        <v>332</v>
      </c>
      <c r="H237" s="75">
        <v>1</v>
      </c>
      <c r="I237" s="74">
        <v>0.34475374732334002</v>
      </c>
      <c r="J237" s="77">
        <v>1.50467289719626</v>
      </c>
      <c r="K237" s="77">
        <v>0.18641114982578399</v>
      </c>
      <c r="L237" s="77">
        <v>0.71092077087794403</v>
      </c>
      <c r="M237" s="74">
        <v>2.1413276231263402E-3</v>
      </c>
      <c r="N237" s="74">
        <v>0.34475374732334002</v>
      </c>
      <c r="O237" s="74">
        <v>0.102783725910064</v>
      </c>
      <c r="P237" s="75">
        <v>48</v>
      </c>
      <c r="Q237" s="75">
        <v>45</v>
      </c>
      <c r="R237" s="93">
        <v>67.000555555555493</v>
      </c>
      <c r="S237" s="75">
        <v>41</v>
      </c>
    </row>
    <row r="238" spans="1:19" x14ac:dyDescent="0.25">
      <c r="A238">
        <v>3247234</v>
      </c>
      <c r="B238" t="s">
        <v>1514</v>
      </c>
      <c r="C238" s="75">
        <v>623751</v>
      </c>
      <c r="D238" s="75">
        <v>375</v>
      </c>
      <c r="E238" s="75">
        <v>56</v>
      </c>
      <c r="F238" s="75">
        <v>84</v>
      </c>
      <c r="G238" s="75">
        <v>248</v>
      </c>
      <c r="H238" s="75">
        <v>0</v>
      </c>
      <c r="I238" s="74">
        <v>0.224</v>
      </c>
      <c r="J238" s="77">
        <v>1.5</v>
      </c>
      <c r="K238" s="77">
        <v>0.12993039443155499</v>
      </c>
      <c r="L238" s="77">
        <v>0.661333333333333</v>
      </c>
      <c r="M238" s="74">
        <v>0</v>
      </c>
      <c r="N238" s="74">
        <v>0.224</v>
      </c>
      <c r="O238" s="74">
        <v>0.234666666666667</v>
      </c>
      <c r="P238" s="75">
        <v>88</v>
      </c>
      <c r="Q238" s="75">
        <v>69</v>
      </c>
      <c r="R238" s="93">
        <v>64.919166666666698</v>
      </c>
      <c r="S238" s="75">
        <v>54</v>
      </c>
    </row>
    <row r="239" spans="1:19" x14ac:dyDescent="0.25">
      <c r="A239">
        <v>3290784</v>
      </c>
      <c r="B239" t="s">
        <v>3362</v>
      </c>
      <c r="C239" s="75">
        <v>622506</v>
      </c>
      <c r="D239" s="75">
        <v>462</v>
      </c>
      <c r="E239" s="75">
        <v>116</v>
      </c>
      <c r="F239" s="75">
        <v>66</v>
      </c>
      <c r="G239" s="75">
        <v>329</v>
      </c>
      <c r="H239" s="75">
        <v>0</v>
      </c>
      <c r="I239" s="74">
        <v>0.14285714285714299</v>
      </c>
      <c r="J239" s="77">
        <v>0.568965517241379</v>
      </c>
      <c r="K239" s="77">
        <v>0.20069204152249101</v>
      </c>
      <c r="L239" s="77">
        <v>0.71212121212121204</v>
      </c>
      <c r="M239" s="74">
        <v>0</v>
      </c>
      <c r="N239" s="74">
        <v>0.14285714285714299</v>
      </c>
      <c r="O239" s="74">
        <v>0.108225108225108</v>
      </c>
      <c r="P239" s="75">
        <v>50</v>
      </c>
      <c r="Q239" s="75">
        <v>13</v>
      </c>
      <c r="R239" s="93">
        <v>100.468888888889</v>
      </c>
      <c r="S239" s="75">
        <v>11</v>
      </c>
    </row>
    <row r="240" spans="1:19" x14ac:dyDescent="0.25">
      <c r="A240">
        <v>3290803</v>
      </c>
      <c r="B240" t="s">
        <v>1518</v>
      </c>
      <c r="C240" s="75">
        <v>622535</v>
      </c>
      <c r="D240" s="75">
        <v>405</v>
      </c>
      <c r="E240" s="75">
        <v>57</v>
      </c>
      <c r="F240" s="75">
        <v>59</v>
      </c>
      <c r="G240" s="75">
        <v>273</v>
      </c>
      <c r="H240" s="75">
        <v>4</v>
      </c>
      <c r="I240" s="74">
        <v>0.14567901234567901</v>
      </c>
      <c r="J240" s="77">
        <v>1.0350877192982499</v>
      </c>
      <c r="K240" s="77">
        <v>0.123376623376623</v>
      </c>
      <c r="L240" s="77">
        <v>0.67407407407407405</v>
      </c>
      <c r="M240" s="74">
        <v>9.8765432098765395E-3</v>
      </c>
      <c r="N240" s="74">
        <v>0.14567901234567901</v>
      </c>
      <c r="O240" s="74">
        <v>0.125925925925926</v>
      </c>
      <c r="P240" s="75">
        <v>51</v>
      </c>
      <c r="Q240" s="75">
        <v>11</v>
      </c>
      <c r="R240" s="93">
        <v>72.359166666666695</v>
      </c>
      <c r="S240" s="75">
        <v>59</v>
      </c>
    </row>
    <row r="241" spans="1:19" x14ac:dyDescent="0.25">
      <c r="A241">
        <v>3293106</v>
      </c>
      <c r="B241" t="s">
        <v>1520</v>
      </c>
      <c r="C241" s="75">
        <v>622540</v>
      </c>
      <c r="D241" s="75">
        <v>700</v>
      </c>
      <c r="E241" s="75">
        <v>57</v>
      </c>
      <c r="F241" s="75">
        <v>89</v>
      </c>
      <c r="G241" s="75">
        <v>502</v>
      </c>
      <c r="H241" s="75">
        <v>2</v>
      </c>
      <c r="I241" s="74">
        <v>0.127142857142857</v>
      </c>
      <c r="J241" s="77">
        <v>1.56140350877193</v>
      </c>
      <c r="K241" s="77">
        <v>7.5297225891677699E-2</v>
      </c>
      <c r="L241" s="77">
        <v>0.71714285714285697</v>
      </c>
      <c r="M241" s="74">
        <v>2.8571428571428602E-3</v>
      </c>
      <c r="N241" s="74">
        <v>0.127142857142857</v>
      </c>
      <c r="O241" s="74">
        <v>5.4285714285714298E-2</v>
      </c>
      <c r="P241" s="75">
        <v>38</v>
      </c>
      <c r="Q241" s="75">
        <v>9</v>
      </c>
      <c r="R241" s="93">
        <v>99.424444444444404</v>
      </c>
      <c r="S241" s="75">
        <v>11</v>
      </c>
    </row>
    <row r="242" spans="1:19" x14ac:dyDescent="0.25">
      <c r="A242">
        <v>3295419</v>
      </c>
      <c r="B242" t="s">
        <v>1522</v>
      </c>
      <c r="C242" s="75">
        <v>625255</v>
      </c>
      <c r="D242" s="75">
        <v>429</v>
      </c>
      <c r="E242" s="75">
        <v>41</v>
      </c>
      <c r="F242" s="75">
        <v>27</v>
      </c>
      <c r="G242" s="75">
        <v>353</v>
      </c>
      <c r="H242" s="75">
        <v>1</v>
      </c>
      <c r="I242" s="74">
        <v>6.2937062937062901E-2</v>
      </c>
      <c r="J242" s="77">
        <v>0.65853658536585402</v>
      </c>
      <c r="K242" s="77">
        <v>8.7234042553191504E-2</v>
      </c>
      <c r="L242" s="77">
        <v>0.82284382284382296</v>
      </c>
      <c r="M242" s="74">
        <v>2.3310023310023301E-3</v>
      </c>
      <c r="N242" s="74">
        <v>6.2937062937062901E-2</v>
      </c>
      <c r="O242" s="74">
        <v>0.111888111888112</v>
      </c>
      <c r="P242" s="75">
        <v>48</v>
      </c>
      <c r="Q242" s="75">
        <v>23</v>
      </c>
      <c r="R242" s="93">
        <v>65.283333333333303</v>
      </c>
      <c r="S242" s="75">
        <v>22</v>
      </c>
    </row>
    <row r="243" spans="1:19" x14ac:dyDescent="0.25">
      <c r="A243">
        <v>3329079</v>
      </c>
      <c r="B243" t="s">
        <v>1524</v>
      </c>
      <c r="C243" s="75">
        <v>623732</v>
      </c>
      <c r="D243" s="75">
        <v>745</v>
      </c>
      <c r="E243" s="75">
        <v>155</v>
      </c>
      <c r="F243" s="75">
        <v>103</v>
      </c>
      <c r="G243" s="75">
        <v>600</v>
      </c>
      <c r="H243" s="75">
        <v>0</v>
      </c>
      <c r="I243" s="74">
        <v>0.13825503355704699</v>
      </c>
      <c r="J243" s="77">
        <v>0.66451612903225799</v>
      </c>
      <c r="K243" s="77">
        <v>0.172222222222222</v>
      </c>
      <c r="L243" s="77">
        <v>0.80536912751677803</v>
      </c>
      <c r="M243" s="74">
        <v>0</v>
      </c>
      <c r="N243" s="74">
        <v>0.13825503355704699</v>
      </c>
      <c r="O243" s="74">
        <v>5.2348993288590599E-2</v>
      </c>
      <c r="P243" s="75">
        <v>39</v>
      </c>
      <c r="Q243" s="75">
        <v>11</v>
      </c>
      <c r="R243" s="93">
        <v>120.43583333333299</v>
      </c>
      <c r="S243" s="75">
        <v>26</v>
      </c>
    </row>
    <row r="244" spans="1:19" x14ac:dyDescent="0.25">
      <c r="A244">
        <v>3333530</v>
      </c>
      <c r="B244" t="s">
        <v>1526</v>
      </c>
      <c r="C244" s="75">
        <v>905984</v>
      </c>
      <c r="D244" s="75">
        <v>485</v>
      </c>
      <c r="E244" s="75">
        <v>56</v>
      </c>
      <c r="F244" s="75">
        <v>50</v>
      </c>
      <c r="G244" s="75">
        <v>256</v>
      </c>
      <c r="H244" s="75">
        <v>0</v>
      </c>
      <c r="I244" s="74">
        <v>0.10309278350515499</v>
      </c>
      <c r="J244" s="77">
        <v>0.89285714285714302</v>
      </c>
      <c r="K244" s="77">
        <v>0.10351201478743099</v>
      </c>
      <c r="L244" s="77">
        <v>0.52783505154639199</v>
      </c>
      <c r="M244" s="74">
        <v>0</v>
      </c>
      <c r="N244" s="74">
        <v>0.10309278350515499</v>
      </c>
      <c r="O244" s="74">
        <v>7.6288659793814398E-2</v>
      </c>
      <c r="P244" s="75">
        <v>37</v>
      </c>
      <c r="Q244" s="75">
        <v>14</v>
      </c>
      <c r="R244" s="93">
        <v>80.049166666666594</v>
      </c>
      <c r="S244" s="75">
        <v>45</v>
      </c>
    </row>
    <row r="245" spans="1:19" x14ac:dyDescent="0.25">
      <c r="A245">
        <v>3397372</v>
      </c>
      <c r="B245" t="s">
        <v>1530</v>
      </c>
      <c r="C245" s="75">
        <v>623874</v>
      </c>
      <c r="D245" s="75">
        <v>451</v>
      </c>
      <c r="E245" s="75">
        <v>108</v>
      </c>
      <c r="F245" s="75">
        <v>74</v>
      </c>
      <c r="G245" s="75">
        <v>328</v>
      </c>
      <c r="H245" s="75">
        <v>0</v>
      </c>
      <c r="I245" s="74">
        <v>0.16407982261640799</v>
      </c>
      <c r="J245" s="77">
        <v>0.68518518518518501</v>
      </c>
      <c r="K245" s="77">
        <v>0.19320214669051899</v>
      </c>
      <c r="L245" s="77">
        <v>0.72727272727272696</v>
      </c>
      <c r="M245" s="74">
        <v>0</v>
      </c>
      <c r="N245" s="74">
        <v>0.16407982261640799</v>
      </c>
      <c r="O245" s="74">
        <v>6.8736141906873605E-2</v>
      </c>
      <c r="P245" s="75">
        <v>31</v>
      </c>
      <c r="Q245" s="75">
        <v>10</v>
      </c>
      <c r="R245" s="93">
        <v>77.208055555555404</v>
      </c>
      <c r="S245" s="75">
        <v>5</v>
      </c>
    </row>
    <row r="246" spans="1:19" x14ac:dyDescent="0.25">
      <c r="A246">
        <v>3417590</v>
      </c>
      <c r="B246" t="s">
        <v>1532</v>
      </c>
      <c r="C246" s="75">
        <v>624421</v>
      </c>
      <c r="D246" s="75">
        <v>559</v>
      </c>
      <c r="E246" s="75">
        <v>134</v>
      </c>
      <c r="F246" s="75">
        <v>114</v>
      </c>
      <c r="G246" s="75">
        <v>432</v>
      </c>
      <c r="H246" s="75">
        <v>7</v>
      </c>
      <c r="I246" s="74">
        <v>0.203935599284436</v>
      </c>
      <c r="J246" s="77">
        <v>0.85074626865671599</v>
      </c>
      <c r="K246" s="77">
        <v>0.19336219336219301</v>
      </c>
      <c r="L246" s="77">
        <v>0.77280858676207498</v>
      </c>
      <c r="M246" s="74">
        <v>1.2522361359570701E-2</v>
      </c>
      <c r="N246" s="74">
        <v>0.203935599284436</v>
      </c>
      <c r="O246" s="74">
        <v>8.5867620751341703E-2</v>
      </c>
      <c r="P246" s="75">
        <v>48</v>
      </c>
      <c r="Q246" s="75">
        <v>23</v>
      </c>
      <c r="R246" s="93">
        <v>77.605000000000004</v>
      </c>
      <c r="S246" s="75">
        <v>23</v>
      </c>
    </row>
    <row r="247" spans="1:19" x14ac:dyDescent="0.25">
      <c r="A247">
        <v>3419090</v>
      </c>
      <c r="B247" t="s">
        <v>1534</v>
      </c>
      <c r="C247" s="75">
        <v>624422</v>
      </c>
      <c r="D247" s="75">
        <v>520</v>
      </c>
      <c r="E247" s="75">
        <v>104</v>
      </c>
      <c r="F247" s="75">
        <v>56</v>
      </c>
      <c r="G247" s="75">
        <v>396</v>
      </c>
      <c r="H247" s="75">
        <v>1</v>
      </c>
      <c r="I247" s="74">
        <v>0.107692307692308</v>
      </c>
      <c r="J247" s="77">
        <v>0.53846153846153799</v>
      </c>
      <c r="K247" s="77">
        <v>0.16666666666666699</v>
      </c>
      <c r="L247" s="77">
        <v>0.76153846153846105</v>
      </c>
      <c r="M247" s="74">
        <v>1.9230769230769199E-3</v>
      </c>
      <c r="N247" s="74">
        <v>0.107692307692308</v>
      </c>
      <c r="O247" s="74">
        <v>6.15384615384615E-2</v>
      </c>
      <c r="P247" s="75">
        <v>32</v>
      </c>
      <c r="Q247" s="75">
        <v>2</v>
      </c>
      <c r="R247" s="93">
        <v>79.488611111111197</v>
      </c>
      <c r="S247" s="75">
        <v>3</v>
      </c>
    </row>
    <row r="248" spans="1:19" x14ac:dyDescent="0.25">
      <c r="A248">
        <v>3419094</v>
      </c>
      <c r="B248" t="s">
        <v>1536</v>
      </c>
      <c r="C248" s="75">
        <v>624423</v>
      </c>
      <c r="D248" s="75">
        <v>571</v>
      </c>
      <c r="E248" s="75">
        <v>38</v>
      </c>
      <c r="F248" s="75">
        <v>37</v>
      </c>
      <c r="G248" s="75">
        <v>209</v>
      </c>
      <c r="H248" s="75">
        <v>1</v>
      </c>
      <c r="I248" s="74">
        <v>6.4798598949211902E-2</v>
      </c>
      <c r="J248" s="77">
        <v>0.97368421052631604</v>
      </c>
      <c r="K248" s="77">
        <v>6.2397372742200301E-2</v>
      </c>
      <c r="L248" s="77">
        <v>0.36602451838879202</v>
      </c>
      <c r="M248" s="74">
        <v>1.7513134851138399E-3</v>
      </c>
      <c r="N248" s="74">
        <v>6.4798598949211902E-2</v>
      </c>
      <c r="O248" s="74">
        <v>0.124343257443082</v>
      </c>
      <c r="P248" s="75">
        <v>71</v>
      </c>
      <c r="Q248" s="75">
        <v>55</v>
      </c>
      <c r="R248" s="93">
        <v>96.017222222222102</v>
      </c>
      <c r="S248" s="75">
        <v>38</v>
      </c>
    </row>
    <row r="249" spans="1:19" x14ac:dyDescent="0.25">
      <c r="A249">
        <v>3419100</v>
      </c>
      <c r="B249" t="s">
        <v>1538</v>
      </c>
      <c r="C249" s="75">
        <v>624428</v>
      </c>
      <c r="D249" s="75">
        <v>273</v>
      </c>
      <c r="E249" s="75">
        <v>27</v>
      </c>
      <c r="F249" s="75">
        <v>30</v>
      </c>
      <c r="G249" s="75">
        <v>207</v>
      </c>
      <c r="H249" s="75">
        <v>0</v>
      </c>
      <c r="I249" s="74">
        <v>0.10989010989011</v>
      </c>
      <c r="J249" s="77">
        <v>1.1111111111111101</v>
      </c>
      <c r="K249" s="77">
        <v>0.09</v>
      </c>
      <c r="L249" s="77">
        <v>0.75824175824175799</v>
      </c>
      <c r="M249" s="74">
        <v>0</v>
      </c>
      <c r="N249" s="74">
        <v>0.10989010989011</v>
      </c>
      <c r="O249" s="74">
        <v>4.7619047619047603E-2</v>
      </c>
      <c r="P249" s="75">
        <v>13</v>
      </c>
      <c r="Q249" s="75">
        <v>9</v>
      </c>
      <c r="R249" s="93">
        <v>57.3819444444444</v>
      </c>
      <c r="S249" s="75">
        <v>13</v>
      </c>
    </row>
    <row r="250" spans="1:19" x14ac:dyDescent="0.25">
      <c r="A250">
        <v>3450084</v>
      </c>
      <c r="B250" t="s">
        <v>1542</v>
      </c>
      <c r="C250" s="75">
        <v>625266</v>
      </c>
      <c r="D250" s="75">
        <v>411</v>
      </c>
      <c r="E250" s="75">
        <v>108</v>
      </c>
      <c r="F250" s="75">
        <v>142</v>
      </c>
      <c r="G250" s="75">
        <v>192</v>
      </c>
      <c r="H250" s="75">
        <v>0</v>
      </c>
      <c r="I250" s="74">
        <v>0.34549878345498802</v>
      </c>
      <c r="J250" s="77">
        <v>1.31481481481481</v>
      </c>
      <c r="K250" s="77">
        <v>0.20809248554913301</v>
      </c>
      <c r="L250" s="77">
        <v>0.467153284671533</v>
      </c>
      <c r="M250" s="74">
        <v>0</v>
      </c>
      <c r="N250" s="74">
        <v>0.34549878345498802</v>
      </c>
      <c r="O250" s="74">
        <v>6.3260340632603398E-2</v>
      </c>
      <c r="P250" s="75">
        <v>26</v>
      </c>
      <c r="Q250" s="75">
        <v>0</v>
      </c>
      <c r="R250" s="93">
        <v>76.908055555555507</v>
      </c>
      <c r="S250" s="75">
        <v>6</v>
      </c>
    </row>
    <row r="251" spans="1:19" x14ac:dyDescent="0.25">
      <c r="A251">
        <v>3464950</v>
      </c>
      <c r="B251" t="s">
        <v>1544</v>
      </c>
      <c r="C251" s="75">
        <v>907329</v>
      </c>
      <c r="D251" s="75">
        <v>478</v>
      </c>
      <c r="E251" s="75">
        <v>49</v>
      </c>
      <c r="F251" s="75">
        <v>66</v>
      </c>
      <c r="G251" s="75">
        <v>336</v>
      </c>
      <c r="H251" s="75">
        <v>2</v>
      </c>
      <c r="I251" s="74">
        <v>0.13807531380753099</v>
      </c>
      <c r="J251" s="77">
        <v>1.3469387755102</v>
      </c>
      <c r="K251" s="77">
        <v>9.2979127134724907E-2</v>
      </c>
      <c r="L251" s="77">
        <v>0.70292887029288698</v>
      </c>
      <c r="M251" s="74">
        <v>4.1841004184100397E-3</v>
      </c>
      <c r="N251" s="74">
        <v>0.13807531380753099</v>
      </c>
      <c r="O251" s="74">
        <v>0.173640167364017</v>
      </c>
      <c r="P251" s="75">
        <v>83</v>
      </c>
      <c r="Q251" s="75">
        <v>39</v>
      </c>
      <c r="R251" s="93">
        <v>73.520555555555603</v>
      </c>
      <c r="S251" s="75">
        <v>8</v>
      </c>
    </row>
    <row r="252" spans="1:19" x14ac:dyDescent="0.25">
      <c r="A252">
        <v>3466897</v>
      </c>
      <c r="B252" t="s">
        <v>1546</v>
      </c>
      <c r="C252" s="75">
        <v>921022</v>
      </c>
      <c r="D252" s="75">
        <v>543</v>
      </c>
      <c r="E252" s="75">
        <v>187</v>
      </c>
      <c r="F252" s="75">
        <v>120</v>
      </c>
      <c r="G252" s="75">
        <v>432</v>
      </c>
      <c r="H252" s="75">
        <v>0</v>
      </c>
      <c r="I252" s="74">
        <v>0.22099447513812201</v>
      </c>
      <c r="J252" s="77">
        <v>0.64171122994652396</v>
      </c>
      <c r="K252" s="77">
        <v>0.256164383561644</v>
      </c>
      <c r="L252" s="77">
        <v>0.79558011049723798</v>
      </c>
      <c r="M252" s="74">
        <v>0</v>
      </c>
      <c r="N252" s="74">
        <v>0.22099447513812201</v>
      </c>
      <c r="O252" s="74">
        <v>1.8416206261510099E-3</v>
      </c>
      <c r="P252" s="75">
        <v>1</v>
      </c>
      <c r="Q252" s="75">
        <v>14</v>
      </c>
      <c r="R252" s="93">
        <v>99.7280555555555</v>
      </c>
      <c r="S252" s="75">
        <v>26</v>
      </c>
    </row>
    <row r="253" spans="1:19" x14ac:dyDescent="0.25">
      <c r="A253">
        <v>3470418</v>
      </c>
      <c r="B253" t="s">
        <v>1548</v>
      </c>
      <c r="C253" s="75">
        <v>921034</v>
      </c>
      <c r="D253" s="75">
        <v>369</v>
      </c>
      <c r="E253" s="75">
        <v>96</v>
      </c>
      <c r="F253" s="75">
        <v>126</v>
      </c>
      <c r="G253" s="75">
        <v>309</v>
      </c>
      <c r="H253" s="75">
        <v>2</v>
      </c>
      <c r="I253" s="74">
        <v>0.34146341463414598</v>
      </c>
      <c r="J253" s="77">
        <v>1.3125</v>
      </c>
      <c r="K253" s="77">
        <v>0.206451612903226</v>
      </c>
      <c r="L253" s="77">
        <v>0.83739837398373995</v>
      </c>
      <c r="M253" s="74">
        <v>5.4200542005420098E-3</v>
      </c>
      <c r="N253" s="74">
        <v>0.34146341463414598</v>
      </c>
      <c r="O253" s="74">
        <v>4.6070460704606998E-2</v>
      </c>
      <c r="P253" s="75">
        <v>17</v>
      </c>
      <c r="Q253" s="75">
        <v>13</v>
      </c>
      <c r="R253" s="93">
        <v>74.641388888888898</v>
      </c>
      <c r="S253" s="75">
        <v>19</v>
      </c>
    </row>
    <row r="254" spans="1:19" x14ac:dyDescent="0.25">
      <c r="A254">
        <v>3488852</v>
      </c>
      <c r="B254" t="s">
        <v>1550</v>
      </c>
      <c r="C254" s="75">
        <v>626160</v>
      </c>
      <c r="D254" s="75">
        <v>457</v>
      </c>
      <c r="E254" s="75">
        <v>74</v>
      </c>
      <c r="F254" s="75">
        <v>0</v>
      </c>
      <c r="G254" s="75">
        <v>363</v>
      </c>
      <c r="H254" s="75">
        <v>0</v>
      </c>
      <c r="I254" s="74">
        <v>0</v>
      </c>
      <c r="J254" s="77">
        <v>0</v>
      </c>
      <c r="K254" s="77">
        <v>0.13935969868173301</v>
      </c>
      <c r="L254" s="77">
        <v>0.79431072210065601</v>
      </c>
      <c r="M254" s="74">
        <v>0</v>
      </c>
      <c r="N254" s="74">
        <v>0</v>
      </c>
      <c r="O254" s="74">
        <v>0.12910284463895</v>
      </c>
      <c r="P254" s="75">
        <v>59</v>
      </c>
      <c r="Q254" s="75">
        <v>32</v>
      </c>
      <c r="R254" s="93">
        <v>74.720833333333303</v>
      </c>
      <c r="S254" s="75">
        <v>8</v>
      </c>
    </row>
    <row r="255" spans="1:19" x14ac:dyDescent="0.25">
      <c r="A255">
        <v>3523450</v>
      </c>
      <c r="B255" t="s">
        <v>1554</v>
      </c>
      <c r="C255" s="75">
        <v>626859</v>
      </c>
      <c r="D255" s="75">
        <v>679</v>
      </c>
      <c r="E255" s="75">
        <v>28</v>
      </c>
      <c r="F255" s="75">
        <v>50</v>
      </c>
      <c r="G255" s="75">
        <v>421</v>
      </c>
      <c r="H255" s="75">
        <v>35</v>
      </c>
      <c r="I255" s="74">
        <v>7.3637702503681901E-2</v>
      </c>
      <c r="J255" s="77">
        <v>1.78571428571429</v>
      </c>
      <c r="K255" s="77">
        <v>3.9603960396039598E-2</v>
      </c>
      <c r="L255" s="77">
        <v>0.62002945508100105</v>
      </c>
      <c r="M255" s="74">
        <v>5.1546391752577303E-2</v>
      </c>
      <c r="N255" s="74">
        <v>7.3637702503681901E-2</v>
      </c>
      <c r="O255" s="74">
        <v>0.11634756995581701</v>
      </c>
      <c r="P255" s="75">
        <v>79</v>
      </c>
      <c r="Q255" s="75">
        <v>28</v>
      </c>
      <c r="R255" s="93">
        <v>103.915555555556</v>
      </c>
      <c r="S255" s="75">
        <v>20</v>
      </c>
    </row>
    <row r="256" spans="1:19" x14ac:dyDescent="0.25">
      <c r="A256">
        <v>3523451</v>
      </c>
      <c r="B256" t="s">
        <v>1556</v>
      </c>
      <c r="C256" s="75">
        <v>626861</v>
      </c>
      <c r="D256" s="75">
        <v>618</v>
      </c>
      <c r="E256" s="75">
        <v>46</v>
      </c>
      <c r="F256" s="75">
        <v>58</v>
      </c>
      <c r="G256" s="75">
        <v>515</v>
      </c>
      <c r="H256" s="75">
        <v>0</v>
      </c>
      <c r="I256" s="74">
        <v>9.3851132686084096E-2</v>
      </c>
      <c r="J256" s="77">
        <v>1.26086956521739</v>
      </c>
      <c r="K256" s="77">
        <v>6.9277108433734899E-2</v>
      </c>
      <c r="L256" s="77">
        <v>0.83333333333333304</v>
      </c>
      <c r="M256" s="74">
        <v>0</v>
      </c>
      <c r="N256" s="74">
        <v>9.3851132686084096E-2</v>
      </c>
      <c r="O256" s="74">
        <v>8.8996763754045305E-2</v>
      </c>
      <c r="P256" s="75">
        <v>55</v>
      </c>
      <c r="Q256" s="75">
        <v>10</v>
      </c>
      <c r="R256" s="93">
        <v>97.6955555555557</v>
      </c>
      <c r="S256" s="75">
        <v>7</v>
      </c>
    </row>
    <row r="257" spans="1:19" x14ac:dyDescent="0.25">
      <c r="A257">
        <v>3523453</v>
      </c>
      <c r="B257" t="s">
        <v>1558</v>
      </c>
      <c r="C257" s="75">
        <v>626862</v>
      </c>
      <c r="D257" s="75">
        <v>604</v>
      </c>
      <c r="E257" s="75">
        <v>15</v>
      </c>
      <c r="F257" s="75">
        <v>35</v>
      </c>
      <c r="G257" s="75">
        <v>241</v>
      </c>
      <c r="H257" s="75">
        <v>6</v>
      </c>
      <c r="I257" s="74">
        <v>5.7947019867549701E-2</v>
      </c>
      <c r="J257" s="77">
        <v>2.3333333333333299</v>
      </c>
      <c r="K257" s="77">
        <v>2.4232633279482999E-2</v>
      </c>
      <c r="L257" s="77">
        <v>0.399006622516556</v>
      </c>
      <c r="M257" s="74">
        <v>9.93377483443709E-3</v>
      </c>
      <c r="N257" s="74">
        <v>5.7947019867549701E-2</v>
      </c>
      <c r="O257" s="74">
        <v>0.112582781456954</v>
      </c>
      <c r="P257" s="75">
        <v>68</v>
      </c>
      <c r="Q257" s="75">
        <v>27</v>
      </c>
      <c r="R257" s="93">
        <v>98.499722222222104</v>
      </c>
      <c r="S257" s="75">
        <v>14</v>
      </c>
    </row>
    <row r="258" spans="1:19" x14ac:dyDescent="0.25">
      <c r="A258">
        <v>3523458</v>
      </c>
      <c r="B258" t="s">
        <v>1560</v>
      </c>
      <c r="C258" s="75">
        <v>626866</v>
      </c>
      <c r="D258" s="75">
        <v>530</v>
      </c>
      <c r="E258" s="75">
        <v>64</v>
      </c>
      <c r="F258" s="75">
        <v>67</v>
      </c>
      <c r="G258" s="75">
        <v>394</v>
      </c>
      <c r="H258" s="75">
        <v>4</v>
      </c>
      <c r="I258" s="74">
        <v>0.126415094339623</v>
      </c>
      <c r="J258" s="77">
        <v>1.046875</v>
      </c>
      <c r="K258" s="77">
        <v>0.107744107744108</v>
      </c>
      <c r="L258" s="77">
        <v>0.74339622641509395</v>
      </c>
      <c r="M258" s="74">
        <v>7.5471698113207496E-3</v>
      </c>
      <c r="N258" s="74">
        <v>0.126415094339623</v>
      </c>
      <c r="O258" s="74">
        <v>9.6226415094339601E-2</v>
      </c>
      <c r="P258" s="75">
        <v>51</v>
      </c>
      <c r="Q258" s="75">
        <v>24</v>
      </c>
      <c r="R258" s="93">
        <v>96.133888888888904</v>
      </c>
      <c r="S258" s="75">
        <v>6</v>
      </c>
    </row>
    <row r="259" spans="1:19" x14ac:dyDescent="0.25">
      <c r="A259">
        <v>3523461</v>
      </c>
      <c r="B259" t="s">
        <v>1562</v>
      </c>
      <c r="C259" s="75">
        <v>626868</v>
      </c>
      <c r="D259" s="75">
        <v>673</v>
      </c>
      <c r="E259" s="75">
        <v>37</v>
      </c>
      <c r="F259" s="75">
        <v>20</v>
      </c>
      <c r="G259" s="75">
        <v>485</v>
      </c>
      <c r="H259" s="75">
        <v>0</v>
      </c>
      <c r="I259" s="74">
        <v>2.97176820208024E-2</v>
      </c>
      <c r="J259" s="77">
        <v>0.54054054054054101</v>
      </c>
      <c r="K259" s="77">
        <v>5.2112676056338E-2</v>
      </c>
      <c r="L259" s="77">
        <v>0.72065378900445798</v>
      </c>
      <c r="M259" s="74">
        <v>0</v>
      </c>
      <c r="N259" s="74">
        <v>2.97176820208024E-2</v>
      </c>
      <c r="O259" s="74">
        <v>7.7265973254086198E-2</v>
      </c>
      <c r="P259" s="75">
        <v>52</v>
      </c>
      <c r="Q259" s="75">
        <v>44</v>
      </c>
      <c r="R259" s="93">
        <v>100.574444444444</v>
      </c>
      <c r="S259" s="75">
        <v>8</v>
      </c>
    </row>
    <row r="260" spans="1:19" x14ac:dyDescent="0.25">
      <c r="A260">
        <v>3523463</v>
      </c>
      <c r="B260" t="s">
        <v>1564</v>
      </c>
      <c r="C260" s="75">
        <v>626869</v>
      </c>
      <c r="D260" s="75">
        <v>643</v>
      </c>
      <c r="E260" s="75">
        <v>52</v>
      </c>
      <c r="F260" s="75">
        <v>30</v>
      </c>
      <c r="G260" s="75">
        <v>314</v>
      </c>
      <c r="H260" s="75">
        <v>1</v>
      </c>
      <c r="I260" s="74">
        <v>4.6656298600311001E-2</v>
      </c>
      <c r="J260" s="77">
        <v>0.57692307692307698</v>
      </c>
      <c r="K260" s="77">
        <v>7.4820143884892096E-2</v>
      </c>
      <c r="L260" s="77">
        <v>0.48833592534992198</v>
      </c>
      <c r="M260" s="74">
        <v>1.5552099533437001E-3</v>
      </c>
      <c r="N260" s="74">
        <v>4.6656298600311001E-2</v>
      </c>
      <c r="O260" s="74">
        <v>9.4867807153965797E-2</v>
      </c>
      <c r="P260" s="75">
        <v>61</v>
      </c>
      <c r="Q260" s="75">
        <v>27</v>
      </c>
      <c r="R260" s="93">
        <v>118.548611111111</v>
      </c>
      <c r="S260" s="75">
        <v>26</v>
      </c>
    </row>
    <row r="261" spans="1:19" x14ac:dyDescent="0.25">
      <c r="A261">
        <v>3523464</v>
      </c>
      <c r="B261" t="s">
        <v>1566</v>
      </c>
      <c r="C261" s="75">
        <v>626870</v>
      </c>
      <c r="D261" s="75">
        <v>410</v>
      </c>
      <c r="E261" s="75">
        <v>53</v>
      </c>
      <c r="F261" s="75">
        <v>31</v>
      </c>
      <c r="G261" s="75">
        <v>341</v>
      </c>
      <c r="H261" s="75">
        <v>4</v>
      </c>
      <c r="I261" s="74">
        <v>7.5609756097561001E-2</v>
      </c>
      <c r="J261" s="77">
        <v>0.58490566037735803</v>
      </c>
      <c r="K261" s="77">
        <v>0.114470842332613</v>
      </c>
      <c r="L261" s="77">
        <v>0.83170731707317103</v>
      </c>
      <c r="M261" s="74">
        <v>9.7560975609756097E-3</v>
      </c>
      <c r="N261" s="74">
        <v>7.5609756097561001E-2</v>
      </c>
      <c r="O261" s="74">
        <v>8.5365853658536606E-2</v>
      </c>
      <c r="P261" s="75">
        <v>35</v>
      </c>
      <c r="Q261" s="75">
        <v>7</v>
      </c>
      <c r="R261" s="93">
        <v>55.922777777777803</v>
      </c>
      <c r="S261" s="75">
        <v>7</v>
      </c>
    </row>
    <row r="262" spans="1:19" x14ac:dyDescent="0.25">
      <c r="A262">
        <v>3523465</v>
      </c>
      <c r="B262" t="s">
        <v>1568</v>
      </c>
      <c r="C262" s="75">
        <v>626871</v>
      </c>
      <c r="D262" s="75">
        <v>173</v>
      </c>
      <c r="E262" s="75">
        <v>10</v>
      </c>
      <c r="F262" s="75">
        <v>9</v>
      </c>
      <c r="G262" s="75">
        <v>105</v>
      </c>
      <c r="H262" s="75">
        <v>0</v>
      </c>
      <c r="I262" s="74">
        <v>5.2023121387283197E-2</v>
      </c>
      <c r="J262" s="77">
        <v>0.9</v>
      </c>
      <c r="K262" s="77">
        <v>5.4644808743169397E-2</v>
      </c>
      <c r="L262" s="77">
        <v>0.60693641618497096</v>
      </c>
      <c r="M262" s="74">
        <v>0</v>
      </c>
      <c r="N262" s="74">
        <v>5.2023121387283197E-2</v>
      </c>
      <c r="O262" s="74">
        <v>0.17341040462427701</v>
      </c>
      <c r="P262" s="75">
        <v>30</v>
      </c>
      <c r="Q262" s="75">
        <v>7</v>
      </c>
      <c r="R262" s="93">
        <v>32.033611111111099</v>
      </c>
      <c r="S262" s="75">
        <v>1</v>
      </c>
    </row>
    <row r="263" spans="1:19" x14ac:dyDescent="0.25">
      <c r="A263">
        <v>3523511</v>
      </c>
      <c r="B263" t="s">
        <v>2059</v>
      </c>
      <c r="C263" s="75">
        <v>626877</v>
      </c>
      <c r="D263" s="75">
        <v>416</v>
      </c>
      <c r="E263" s="75">
        <v>30</v>
      </c>
      <c r="F263" s="75">
        <v>42</v>
      </c>
      <c r="G263" s="75">
        <v>284</v>
      </c>
      <c r="H263" s="75">
        <v>1</v>
      </c>
      <c r="I263" s="74">
        <v>0.10096153846153801</v>
      </c>
      <c r="J263" s="77">
        <v>1.4</v>
      </c>
      <c r="K263" s="77">
        <v>6.7264573991031404E-2</v>
      </c>
      <c r="L263" s="77">
        <v>0.68269230769230804</v>
      </c>
      <c r="M263" s="74">
        <v>2.4038461538461501E-3</v>
      </c>
      <c r="N263" s="74">
        <v>0.10096153846153801</v>
      </c>
      <c r="O263" s="74">
        <v>0.13942307692307701</v>
      </c>
      <c r="P263" s="75">
        <v>58</v>
      </c>
      <c r="Q263" s="75">
        <v>11</v>
      </c>
      <c r="R263" s="93">
        <v>64.954166666666694</v>
      </c>
      <c r="S263" s="75">
        <v>12</v>
      </c>
    </row>
    <row r="264" spans="1:19" x14ac:dyDescent="0.25">
      <c r="A264">
        <v>3523536</v>
      </c>
      <c r="B264" t="s">
        <v>1570</v>
      </c>
      <c r="C264" s="75">
        <v>626889</v>
      </c>
      <c r="D264" s="75">
        <v>665</v>
      </c>
      <c r="E264" s="75">
        <v>196</v>
      </c>
      <c r="F264" s="75">
        <v>94</v>
      </c>
      <c r="G264" s="75">
        <v>439</v>
      </c>
      <c r="H264" s="75">
        <v>8</v>
      </c>
      <c r="I264" s="74">
        <v>0.14135338345864701</v>
      </c>
      <c r="J264" s="77">
        <v>0.47959183673469402</v>
      </c>
      <c r="K264" s="77">
        <v>0.22764227642276399</v>
      </c>
      <c r="L264" s="77">
        <v>0.66015037593985004</v>
      </c>
      <c r="M264" s="74">
        <v>1.20300751879699E-2</v>
      </c>
      <c r="N264" s="74">
        <v>0.14135338345864701</v>
      </c>
      <c r="O264" s="74">
        <v>0.100751879699248</v>
      </c>
      <c r="P264" s="75">
        <v>67</v>
      </c>
      <c r="Q264" s="75">
        <v>18</v>
      </c>
      <c r="R264" s="93">
        <v>118.351666666667</v>
      </c>
      <c r="S264" s="75">
        <v>153</v>
      </c>
    </row>
    <row r="265" spans="1:19" x14ac:dyDescent="0.25">
      <c r="A265">
        <v>3523562</v>
      </c>
      <c r="B265" t="s">
        <v>1572</v>
      </c>
      <c r="C265" s="75">
        <v>626895</v>
      </c>
      <c r="D265" s="75">
        <v>611</v>
      </c>
      <c r="E265" s="75">
        <v>35</v>
      </c>
      <c r="F265" s="75">
        <v>56</v>
      </c>
      <c r="G265" s="75">
        <v>472</v>
      </c>
      <c r="H265" s="75">
        <v>0</v>
      </c>
      <c r="I265" s="74">
        <v>9.1653027823240599E-2</v>
      </c>
      <c r="J265" s="77">
        <v>1.6</v>
      </c>
      <c r="K265" s="77">
        <v>5.41795665634675E-2</v>
      </c>
      <c r="L265" s="77">
        <v>0.77250409165302802</v>
      </c>
      <c r="M265" s="74">
        <v>0</v>
      </c>
      <c r="N265" s="74">
        <v>9.1653027823240599E-2</v>
      </c>
      <c r="O265" s="74">
        <v>7.3649754500818301E-2</v>
      </c>
      <c r="P265" s="75">
        <v>45</v>
      </c>
      <c r="Q265" s="75">
        <v>12</v>
      </c>
      <c r="R265" s="93">
        <v>86.175555555555604</v>
      </c>
      <c r="S265" s="75">
        <v>8</v>
      </c>
    </row>
    <row r="266" spans="1:19" x14ac:dyDescent="0.25">
      <c r="A266">
        <v>3525524</v>
      </c>
      <c r="B266" t="s">
        <v>1574</v>
      </c>
      <c r="C266" s="75">
        <v>626900</v>
      </c>
      <c r="D266" s="75">
        <v>302</v>
      </c>
      <c r="E266" s="75">
        <v>61</v>
      </c>
      <c r="F266" s="75">
        <v>71</v>
      </c>
      <c r="G266" s="75">
        <v>226</v>
      </c>
      <c r="H266" s="75">
        <v>0</v>
      </c>
      <c r="I266" s="74">
        <v>0.23509933774834399</v>
      </c>
      <c r="J266" s="77">
        <v>1.1639344262295099</v>
      </c>
      <c r="K266" s="77">
        <v>0.16804407713498601</v>
      </c>
      <c r="L266" s="77">
        <v>0.74834437086092698</v>
      </c>
      <c r="M266" s="74">
        <v>0</v>
      </c>
      <c r="N266" s="74">
        <v>0.23509933774834399</v>
      </c>
      <c r="O266" s="74">
        <v>5.2980132450331098E-2</v>
      </c>
      <c r="P266" s="75">
        <v>16</v>
      </c>
      <c r="Q266" s="75">
        <v>12</v>
      </c>
      <c r="R266" s="93">
        <v>52.436388888888899</v>
      </c>
      <c r="S266" s="75">
        <v>6</v>
      </c>
    </row>
    <row r="267" spans="1:19" x14ac:dyDescent="0.25">
      <c r="A267">
        <v>3525583</v>
      </c>
      <c r="B267" t="s">
        <v>1576</v>
      </c>
      <c r="C267" s="75">
        <v>626957</v>
      </c>
      <c r="D267" s="75">
        <v>540</v>
      </c>
      <c r="E267" s="75">
        <v>117</v>
      </c>
      <c r="F267" s="75">
        <v>54</v>
      </c>
      <c r="G267" s="75">
        <v>378</v>
      </c>
      <c r="H267" s="75">
        <v>6</v>
      </c>
      <c r="I267" s="74">
        <v>0.1</v>
      </c>
      <c r="J267" s="77">
        <v>0.46153846153846201</v>
      </c>
      <c r="K267" s="77">
        <v>0.17808219178082199</v>
      </c>
      <c r="L267" s="77">
        <v>0.7</v>
      </c>
      <c r="M267" s="74">
        <v>1.1111111111111099E-2</v>
      </c>
      <c r="N267" s="74">
        <v>0.1</v>
      </c>
      <c r="O267" s="74">
        <v>9.0740740740740705E-2</v>
      </c>
      <c r="P267" s="75">
        <v>49</v>
      </c>
      <c r="Q267" s="75">
        <v>11</v>
      </c>
      <c r="R267" s="93">
        <v>84.982777777777699</v>
      </c>
      <c r="S267" s="75">
        <v>12</v>
      </c>
    </row>
    <row r="268" spans="1:19" x14ac:dyDescent="0.25">
      <c r="A268">
        <v>3525649</v>
      </c>
      <c r="B268" t="s">
        <v>1578</v>
      </c>
      <c r="C268" s="75">
        <v>626996</v>
      </c>
      <c r="D268" s="75">
        <v>267</v>
      </c>
      <c r="E268" s="75">
        <v>52</v>
      </c>
      <c r="F268" s="75">
        <v>9</v>
      </c>
      <c r="G268" s="75">
        <v>170</v>
      </c>
      <c r="H268" s="75">
        <v>0</v>
      </c>
      <c r="I268" s="74">
        <v>3.3707865168539297E-2</v>
      </c>
      <c r="J268" s="77">
        <v>0.17307692307692299</v>
      </c>
      <c r="K268" s="77">
        <v>0.163009404388715</v>
      </c>
      <c r="L268" s="77">
        <v>0.63670411985018704</v>
      </c>
      <c r="M268" s="74">
        <v>0</v>
      </c>
      <c r="N268" s="74">
        <v>3.3707865168539297E-2</v>
      </c>
      <c r="O268" s="74">
        <v>0.10486891385767801</v>
      </c>
      <c r="P268" s="75">
        <v>28</v>
      </c>
      <c r="Q268" s="75">
        <v>9</v>
      </c>
      <c r="R268" s="93">
        <v>48.298888888888897</v>
      </c>
      <c r="S268" s="75">
        <v>7</v>
      </c>
    </row>
    <row r="269" spans="1:19" x14ac:dyDescent="0.25">
      <c r="A269">
        <v>3525661</v>
      </c>
      <c r="B269" t="s">
        <v>1580</v>
      </c>
      <c r="C269" s="75">
        <v>626966</v>
      </c>
      <c r="D269" s="75">
        <v>387</v>
      </c>
      <c r="E269" s="75">
        <v>69</v>
      </c>
      <c r="F269" s="75">
        <v>63</v>
      </c>
      <c r="G269" s="75">
        <v>289</v>
      </c>
      <c r="H269" s="75">
        <v>0</v>
      </c>
      <c r="I269" s="74">
        <v>0.162790697674419</v>
      </c>
      <c r="J269" s="77">
        <v>0.91304347826086996</v>
      </c>
      <c r="K269" s="77">
        <v>0.15131578947368399</v>
      </c>
      <c r="L269" s="77">
        <v>0.74677002583979302</v>
      </c>
      <c r="M269" s="74">
        <v>0</v>
      </c>
      <c r="N269" s="74">
        <v>0.162790697674419</v>
      </c>
      <c r="O269" s="74">
        <v>6.7183462532299704E-2</v>
      </c>
      <c r="P269" s="75">
        <v>26</v>
      </c>
      <c r="Q269" s="75">
        <v>8</v>
      </c>
      <c r="R269" s="93">
        <v>57.177777777777699</v>
      </c>
      <c r="S269" s="75">
        <v>4</v>
      </c>
    </row>
    <row r="270" spans="1:19" x14ac:dyDescent="0.25">
      <c r="A270">
        <v>3525716</v>
      </c>
      <c r="B270" t="s">
        <v>1582</v>
      </c>
      <c r="C270" s="75">
        <v>626896</v>
      </c>
      <c r="D270" s="75">
        <v>520</v>
      </c>
      <c r="E270" s="75">
        <v>76</v>
      </c>
      <c r="F270" s="75">
        <v>85</v>
      </c>
      <c r="G270" s="75">
        <v>219</v>
      </c>
      <c r="H270" s="75">
        <v>1</v>
      </c>
      <c r="I270" s="74">
        <v>0.16346153846153799</v>
      </c>
      <c r="J270" s="77">
        <v>1.1184210526315801</v>
      </c>
      <c r="K270" s="77">
        <v>0.12751677852349</v>
      </c>
      <c r="L270" s="77">
        <v>0.42115384615384599</v>
      </c>
      <c r="M270" s="74">
        <v>1.9230769230769199E-3</v>
      </c>
      <c r="N270" s="74">
        <v>0.16346153846153799</v>
      </c>
      <c r="O270" s="74">
        <v>0.140384615384615</v>
      </c>
      <c r="P270" s="75">
        <v>73</v>
      </c>
      <c r="Q270" s="75">
        <v>16</v>
      </c>
      <c r="R270" s="93">
        <v>89.069166666666604</v>
      </c>
      <c r="S270" s="75">
        <v>26</v>
      </c>
    </row>
    <row r="271" spans="1:19" x14ac:dyDescent="0.25">
      <c r="A271">
        <v>3525806</v>
      </c>
      <c r="B271" t="s">
        <v>1584</v>
      </c>
      <c r="C271" s="75">
        <v>626991</v>
      </c>
      <c r="D271" s="75">
        <v>644</v>
      </c>
      <c r="E271" s="75">
        <v>11</v>
      </c>
      <c r="F271" s="75">
        <v>15</v>
      </c>
      <c r="G271" s="75">
        <v>432</v>
      </c>
      <c r="H271" s="75">
        <v>4</v>
      </c>
      <c r="I271" s="74">
        <v>2.3291925465838501E-2</v>
      </c>
      <c r="J271" s="77">
        <v>1.36363636363636</v>
      </c>
      <c r="K271" s="77">
        <v>1.6793893129771E-2</v>
      </c>
      <c r="L271" s="77">
        <v>0.670807453416149</v>
      </c>
      <c r="M271" s="74">
        <v>6.2111801242236003E-3</v>
      </c>
      <c r="N271" s="74">
        <v>2.3291925465838501E-2</v>
      </c>
      <c r="O271" s="74">
        <v>4.5031055900621099E-2</v>
      </c>
      <c r="P271" s="75">
        <v>29</v>
      </c>
      <c r="Q271" s="75">
        <v>3</v>
      </c>
      <c r="R271" s="93">
        <v>93.690833333333401</v>
      </c>
      <c r="S271" s="75">
        <v>9</v>
      </c>
    </row>
    <row r="272" spans="1:19" x14ac:dyDescent="0.25">
      <c r="A272">
        <v>3525833</v>
      </c>
      <c r="B272" t="s">
        <v>1586</v>
      </c>
      <c r="C272" s="75">
        <v>626995</v>
      </c>
      <c r="D272" s="75">
        <v>247</v>
      </c>
      <c r="E272" s="75">
        <v>84</v>
      </c>
      <c r="F272" s="75">
        <v>82</v>
      </c>
      <c r="G272" s="75">
        <v>170</v>
      </c>
      <c r="H272" s="75">
        <v>4</v>
      </c>
      <c r="I272" s="74">
        <v>0.331983805668016</v>
      </c>
      <c r="J272" s="77">
        <v>0.97619047619047605</v>
      </c>
      <c r="K272" s="77">
        <v>0.25377643504531699</v>
      </c>
      <c r="L272" s="77">
        <v>0.68825910931174095</v>
      </c>
      <c r="M272" s="74">
        <v>1.6194331983805699E-2</v>
      </c>
      <c r="N272" s="74">
        <v>0.331983805668016</v>
      </c>
      <c r="O272" s="74">
        <v>3.2388663967611302E-2</v>
      </c>
      <c r="P272" s="75">
        <v>8</v>
      </c>
      <c r="Q272" s="75">
        <v>10</v>
      </c>
      <c r="R272" s="93">
        <v>52.500277777777796</v>
      </c>
      <c r="S272" s="75">
        <v>7</v>
      </c>
    </row>
    <row r="273" spans="1:19" x14ac:dyDescent="0.25">
      <c r="A273">
        <v>3525863</v>
      </c>
      <c r="B273" t="s">
        <v>1588</v>
      </c>
      <c r="C273" s="75">
        <v>627013</v>
      </c>
      <c r="D273" s="75">
        <v>548</v>
      </c>
      <c r="E273" s="75">
        <v>79</v>
      </c>
      <c r="F273" s="75">
        <v>100</v>
      </c>
      <c r="G273" s="75">
        <v>351</v>
      </c>
      <c r="H273" s="75">
        <v>3</v>
      </c>
      <c r="I273" s="74">
        <v>0.18248175182481799</v>
      </c>
      <c r="J273" s="77">
        <v>1.26582278481013</v>
      </c>
      <c r="K273" s="77">
        <v>0.125996810207337</v>
      </c>
      <c r="L273" s="77">
        <v>0.64051094890510996</v>
      </c>
      <c r="M273" s="74">
        <v>5.4744525547445301E-3</v>
      </c>
      <c r="N273" s="74">
        <v>0.18248175182481799</v>
      </c>
      <c r="O273" s="74">
        <v>0.10036496350365</v>
      </c>
      <c r="P273" s="75">
        <v>55</v>
      </c>
      <c r="Q273" s="75">
        <v>18</v>
      </c>
      <c r="R273" s="93">
        <v>86.437222222222303</v>
      </c>
      <c r="S273" s="75">
        <v>25</v>
      </c>
    </row>
    <row r="274" spans="1:19" x14ac:dyDescent="0.25">
      <c r="A274">
        <v>3525914</v>
      </c>
      <c r="B274" t="s">
        <v>1590</v>
      </c>
      <c r="C274" s="75">
        <v>627002</v>
      </c>
      <c r="D274" s="75">
        <v>424</v>
      </c>
      <c r="E274" s="75">
        <v>42</v>
      </c>
      <c r="F274" s="75">
        <v>29</v>
      </c>
      <c r="G274" s="75">
        <v>290</v>
      </c>
      <c r="H274" s="75">
        <v>7</v>
      </c>
      <c r="I274" s="74">
        <v>6.8396226415094297E-2</v>
      </c>
      <c r="J274" s="77">
        <v>0.69047619047619002</v>
      </c>
      <c r="K274" s="77">
        <v>9.0128755364806898E-2</v>
      </c>
      <c r="L274" s="77">
        <v>0.68396226415094297</v>
      </c>
      <c r="M274" s="74">
        <v>1.6509433962264199E-2</v>
      </c>
      <c r="N274" s="74">
        <v>6.8396226415094297E-2</v>
      </c>
      <c r="O274" s="74">
        <v>0.110849056603774</v>
      </c>
      <c r="P274" s="75">
        <v>47</v>
      </c>
      <c r="Q274" s="75">
        <v>14</v>
      </c>
      <c r="R274" s="93">
        <v>73.549722222222201</v>
      </c>
      <c r="S274" s="75">
        <v>20</v>
      </c>
    </row>
    <row r="275" spans="1:19" x14ac:dyDescent="0.25">
      <c r="A275">
        <v>3525933</v>
      </c>
      <c r="B275" t="s">
        <v>1592</v>
      </c>
      <c r="C275" s="75">
        <v>627004</v>
      </c>
      <c r="D275" s="75">
        <v>664</v>
      </c>
      <c r="E275" s="75">
        <v>117</v>
      </c>
      <c r="F275" s="75">
        <v>120</v>
      </c>
      <c r="G275" s="75">
        <v>412</v>
      </c>
      <c r="H275" s="75">
        <v>6</v>
      </c>
      <c r="I275" s="74">
        <v>0.180722891566265</v>
      </c>
      <c r="J275" s="77">
        <v>1.02564102564103</v>
      </c>
      <c r="K275" s="77">
        <v>0.149807938540333</v>
      </c>
      <c r="L275" s="77">
        <v>0.62048192771084298</v>
      </c>
      <c r="M275" s="74">
        <v>9.0361445783132491E-3</v>
      </c>
      <c r="N275" s="74">
        <v>0.180722891566265</v>
      </c>
      <c r="O275" s="74">
        <v>0.14457831325301199</v>
      </c>
      <c r="P275" s="75">
        <v>96</v>
      </c>
      <c r="Q275" s="75">
        <v>66</v>
      </c>
      <c r="R275" s="93">
        <v>105.064722222222</v>
      </c>
      <c r="S275" s="75">
        <v>8</v>
      </c>
    </row>
    <row r="276" spans="1:19" x14ac:dyDescent="0.25">
      <c r="A276">
        <v>3525944</v>
      </c>
      <c r="B276" t="s">
        <v>1594</v>
      </c>
      <c r="C276" s="75">
        <v>627007</v>
      </c>
      <c r="D276" s="75">
        <v>405</v>
      </c>
      <c r="E276" s="75">
        <v>44</v>
      </c>
      <c r="F276" s="75">
        <v>31</v>
      </c>
      <c r="G276" s="75">
        <v>245</v>
      </c>
      <c r="H276" s="75">
        <v>19</v>
      </c>
      <c r="I276" s="74">
        <v>7.65432098765432E-2</v>
      </c>
      <c r="J276" s="77">
        <v>0.70454545454545503</v>
      </c>
      <c r="K276" s="77">
        <v>9.7995545657015598E-2</v>
      </c>
      <c r="L276" s="77">
        <v>0.60493827160493796</v>
      </c>
      <c r="M276" s="74">
        <v>4.6913580246913597E-2</v>
      </c>
      <c r="N276" s="74">
        <v>7.65432098765432E-2</v>
      </c>
      <c r="O276" s="74">
        <v>0.172839506172839</v>
      </c>
      <c r="P276" s="75">
        <v>70</v>
      </c>
      <c r="Q276" s="75">
        <v>71</v>
      </c>
      <c r="R276" s="93">
        <v>60.6522222222222</v>
      </c>
      <c r="S276" s="75">
        <v>16</v>
      </c>
    </row>
    <row r="277" spans="1:19" x14ac:dyDescent="0.25">
      <c r="A277">
        <v>3526293</v>
      </c>
      <c r="B277" t="s">
        <v>1596</v>
      </c>
      <c r="C277" s="75">
        <v>627006</v>
      </c>
      <c r="D277" s="75">
        <v>357</v>
      </c>
      <c r="E277" s="75">
        <v>67</v>
      </c>
      <c r="F277" s="75">
        <v>97</v>
      </c>
      <c r="G277" s="75">
        <v>267</v>
      </c>
      <c r="H277" s="75">
        <v>1</v>
      </c>
      <c r="I277" s="74">
        <v>0.271708683473389</v>
      </c>
      <c r="J277" s="77">
        <v>1.44776119402985</v>
      </c>
      <c r="K277" s="77">
        <v>0.15801886792452799</v>
      </c>
      <c r="L277" s="77">
        <v>0.747899159663866</v>
      </c>
      <c r="M277" s="74">
        <v>2.80112044817927E-3</v>
      </c>
      <c r="N277" s="74">
        <v>0.271708683473389</v>
      </c>
      <c r="O277" s="74">
        <v>0.10084033613445401</v>
      </c>
      <c r="P277" s="75">
        <v>36</v>
      </c>
      <c r="Q277" s="75">
        <v>29</v>
      </c>
      <c r="R277" s="93">
        <v>68.154166666666697</v>
      </c>
      <c r="S277" s="75">
        <v>41</v>
      </c>
    </row>
    <row r="278" spans="1:19" x14ac:dyDescent="0.25">
      <c r="A278">
        <v>3528314</v>
      </c>
      <c r="B278" t="s">
        <v>1598</v>
      </c>
      <c r="C278" s="75">
        <v>907258</v>
      </c>
      <c r="D278" s="75">
        <v>440</v>
      </c>
      <c r="E278" s="75">
        <v>168</v>
      </c>
      <c r="F278" s="75">
        <v>217</v>
      </c>
      <c r="G278" s="75">
        <v>293</v>
      </c>
      <c r="H278" s="75">
        <v>7</v>
      </c>
      <c r="I278" s="74">
        <v>0.493181818181818</v>
      </c>
      <c r="J278" s="77">
        <v>1.2916666666666701</v>
      </c>
      <c r="K278" s="77">
        <v>0.27631578947368401</v>
      </c>
      <c r="L278" s="77">
        <v>0.66590909090909101</v>
      </c>
      <c r="M278" s="74">
        <v>1.5909090909090901E-2</v>
      </c>
      <c r="N278" s="74">
        <v>0.493181818181818</v>
      </c>
      <c r="O278" s="74">
        <v>0.05</v>
      </c>
      <c r="P278" s="75">
        <v>22</v>
      </c>
      <c r="Q278" s="75">
        <v>7</v>
      </c>
      <c r="R278" s="93">
        <v>93.197222222222194</v>
      </c>
      <c r="S278" s="75">
        <v>37</v>
      </c>
    </row>
    <row r="279" spans="1:19" x14ac:dyDescent="0.25">
      <c r="A279">
        <v>3625046</v>
      </c>
      <c r="B279" t="s">
        <v>1600</v>
      </c>
      <c r="C279" s="75">
        <v>902402</v>
      </c>
      <c r="D279" s="75">
        <v>276</v>
      </c>
      <c r="E279" s="75">
        <v>43</v>
      </c>
      <c r="F279" s="75">
        <v>52</v>
      </c>
      <c r="G279" s="75">
        <v>168</v>
      </c>
      <c r="H279" s="75">
        <v>4</v>
      </c>
      <c r="I279" s="74">
        <v>0.188405797101449</v>
      </c>
      <c r="J279" s="77">
        <v>1.2093023255813999</v>
      </c>
      <c r="K279" s="77">
        <v>0.13479623824451401</v>
      </c>
      <c r="L279" s="77">
        <v>0.60869565217391297</v>
      </c>
      <c r="M279" s="74">
        <v>1.4492753623188401E-2</v>
      </c>
      <c r="N279" s="74">
        <v>0.188405797101449</v>
      </c>
      <c r="O279" s="74">
        <v>0.188405797101449</v>
      </c>
      <c r="P279" s="75">
        <v>52</v>
      </c>
      <c r="Q279" s="75">
        <v>10</v>
      </c>
      <c r="R279" s="93">
        <v>48.06</v>
      </c>
      <c r="S279" s="75">
        <v>10</v>
      </c>
    </row>
    <row r="280" spans="1:19" x14ac:dyDescent="0.25">
      <c r="A280">
        <v>3625139</v>
      </c>
      <c r="B280" t="s">
        <v>1602</v>
      </c>
      <c r="C280" s="75">
        <v>902395</v>
      </c>
      <c r="D280" s="75">
        <v>105</v>
      </c>
      <c r="E280" s="75">
        <v>50</v>
      </c>
      <c r="F280" s="75">
        <v>71</v>
      </c>
      <c r="G280" s="75">
        <v>60</v>
      </c>
      <c r="H280" s="75">
        <v>3</v>
      </c>
      <c r="I280" s="74">
        <v>0.67619047619047601</v>
      </c>
      <c r="J280" s="77">
        <v>1.42</v>
      </c>
      <c r="K280" s="77">
        <v>0.32258064516128998</v>
      </c>
      <c r="L280" s="77">
        <v>0.57142857142857095</v>
      </c>
      <c r="M280" s="74">
        <v>2.8571428571428598E-2</v>
      </c>
      <c r="N280" s="74">
        <v>0.67619047619047601</v>
      </c>
      <c r="O280" s="74">
        <v>3.8095238095238099E-2</v>
      </c>
      <c r="P280" s="75">
        <v>4</v>
      </c>
      <c r="Q280" s="75">
        <v>2</v>
      </c>
      <c r="R280" s="93">
        <v>20.805</v>
      </c>
      <c r="S280" s="75">
        <v>9</v>
      </c>
    </row>
    <row r="281" spans="1:19" x14ac:dyDescent="0.25">
      <c r="A281">
        <v>3851475</v>
      </c>
      <c r="B281" t="s">
        <v>1604</v>
      </c>
      <c r="C281" s="75">
        <v>905977</v>
      </c>
      <c r="D281" s="75">
        <v>512</v>
      </c>
      <c r="E281" s="75">
        <v>69</v>
      </c>
      <c r="F281" s="75">
        <v>41</v>
      </c>
      <c r="G281" s="75">
        <v>321</v>
      </c>
      <c r="H281" s="75">
        <v>0</v>
      </c>
      <c r="I281" s="74">
        <v>8.0078125E-2</v>
      </c>
      <c r="J281" s="77">
        <v>0.59420289855072495</v>
      </c>
      <c r="K281" s="77">
        <v>0.118760757314974</v>
      </c>
      <c r="L281" s="77">
        <v>0.626953125</v>
      </c>
      <c r="M281" s="74">
        <v>0</v>
      </c>
      <c r="N281" s="74">
        <v>8.0078125E-2</v>
      </c>
      <c r="O281" s="74">
        <v>5.859375E-2</v>
      </c>
      <c r="P281" s="75">
        <v>30</v>
      </c>
      <c r="Q281" s="75">
        <v>4</v>
      </c>
      <c r="R281" s="93">
        <v>70.026388888888803</v>
      </c>
      <c r="S281" s="75">
        <v>12</v>
      </c>
    </row>
    <row r="282" spans="1:19" x14ac:dyDescent="0.25">
      <c r="A282">
        <v>3851490</v>
      </c>
      <c r="B282" t="s">
        <v>1606</v>
      </c>
      <c r="C282" s="75">
        <v>905981</v>
      </c>
      <c r="D282" s="75">
        <v>279</v>
      </c>
      <c r="E282" s="75">
        <v>33</v>
      </c>
      <c r="F282" s="75">
        <v>34</v>
      </c>
      <c r="G282" s="75">
        <v>118</v>
      </c>
      <c r="H282" s="75">
        <v>0</v>
      </c>
      <c r="I282" s="74">
        <v>0.121863799283154</v>
      </c>
      <c r="J282" s="77">
        <v>1.0303030303030301</v>
      </c>
      <c r="K282" s="77">
        <v>0.105769230769231</v>
      </c>
      <c r="L282" s="77">
        <v>0.42293906810035797</v>
      </c>
      <c r="M282" s="74">
        <v>0</v>
      </c>
      <c r="N282" s="74">
        <v>0.121863799283154</v>
      </c>
      <c r="O282" s="74">
        <v>9.3189964157706098E-2</v>
      </c>
      <c r="P282" s="75">
        <v>26</v>
      </c>
      <c r="Q282" s="75">
        <v>8</v>
      </c>
      <c r="R282" s="93">
        <v>54.121388888888902</v>
      </c>
      <c r="S282" s="75">
        <v>16</v>
      </c>
    </row>
    <row r="283" spans="1:19" x14ac:dyDescent="0.25">
      <c r="A283">
        <v>3851492</v>
      </c>
      <c r="B283" t="s">
        <v>1608</v>
      </c>
      <c r="C283" s="75">
        <v>905975</v>
      </c>
      <c r="D283" s="75">
        <v>324</v>
      </c>
      <c r="E283" s="75">
        <v>28</v>
      </c>
      <c r="F283" s="75">
        <v>22</v>
      </c>
      <c r="G283" s="75">
        <v>182</v>
      </c>
      <c r="H283" s="75">
        <v>5</v>
      </c>
      <c r="I283" s="74">
        <v>6.7901234567901203E-2</v>
      </c>
      <c r="J283" s="77">
        <v>0.78571428571428603</v>
      </c>
      <c r="K283" s="77">
        <v>7.9545454545454503E-2</v>
      </c>
      <c r="L283" s="77">
        <v>0.561728395061728</v>
      </c>
      <c r="M283" s="74">
        <v>1.54320987654321E-2</v>
      </c>
      <c r="N283" s="74">
        <v>6.7901234567901203E-2</v>
      </c>
      <c r="O283" s="74">
        <v>0.141975308641975</v>
      </c>
      <c r="P283" s="75">
        <v>46</v>
      </c>
      <c r="Q283" s="75">
        <v>12</v>
      </c>
      <c r="R283" s="93">
        <v>57.223055555555497</v>
      </c>
      <c r="S283" s="75">
        <v>19</v>
      </c>
    </row>
    <row r="284" spans="1:19" x14ac:dyDescent="0.25">
      <c r="A284">
        <v>3851497</v>
      </c>
      <c r="B284" t="s">
        <v>1610</v>
      </c>
      <c r="C284" s="75">
        <v>905979</v>
      </c>
      <c r="D284" s="75">
        <v>259</v>
      </c>
      <c r="E284" s="75">
        <v>26</v>
      </c>
      <c r="F284" s="75">
        <v>30</v>
      </c>
      <c r="G284" s="75">
        <v>182</v>
      </c>
      <c r="H284" s="75">
        <v>0</v>
      </c>
      <c r="I284" s="74">
        <v>0.115830115830116</v>
      </c>
      <c r="J284" s="77">
        <v>1.15384615384615</v>
      </c>
      <c r="K284" s="77">
        <v>9.1228070175438603E-2</v>
      </c>
      <c r="L284" s="77">
        <v>0.70270270270270296</v>
      </c>
      <c r="M284" s="74">
        <v>0</v>
      </c>
      <c r="N284" s="74">
        <v>0.115830115830116</v>
      </c>
      <c r="O284" s="74">
        <v>6.1776061776061798E-2</v>
      </c>
      <c r="P284" s="75">
        <v>16</v>
      </c>
      <c r="Q284" s="75">
        <v>3</v>
      </c>
      <c r="R284" s="93">
        <v>44.985277777777803</v>
      </c>
      <c r="S284" s="75">
        <v>2</v>
      </c>
    </row>
    <row r="285" spans="1:19" x14ac:dyDescent="0.25">
      <c r="A285">
        <v>3851498</v>
      </c>
      <c r="B285" t="s">
        <v>1612</v>
      </c>
      <c r="C285" s="75">
        <v>906000</v>
      </c>
      <c r="D285" s="75">
        <v>879</v>
      </c>
      <c r="E285" s="75">
        <v>97</v>
      </c>
      <c r="F285" s="75">
        <v>123</v>
      </c>
      <c r="G285" s="75">
        <v>544</v>
      </c>
      <c r="H285" s="75">
        <v>0</v>
      </c>
      <c r="I285" s="74">
        <v>0.139931740614334</v>
      </c>
      <c r="J285" s="77">
        <v>1.2680412371134</v>
      </c>
      <c r="K285" s="77">
        <v>9.9385245901639302E-2</v>
      </c>
      <c r="L285" s="77">
        <v>0.61888509670079594</v>
      </c>
      <c r="M285" s="74">
        <v>0</v>
      </c>
      <c r="N285" s="74">
        <v>0.139931740614334</v>
      </c>
      <c r="O285" s="74">
        <v>7.16723549488055E-2</v>
      </c>
      <c r="P285" s="75">
        <v>63</v>
      </c>
      <c r="Q285" s="75">
        <v>7</v>
      </c>
      <c r="R285" s="93">
        <v>97.739722222222099</v>
      </c>
      <c r="S285" s="75">
        <v>7</v>
      </c>
    </row>
    <row r="286" spans="1:19" x14ac:dyDescent="0.25">
      <c r="A286">
        <v>3851502</v>
      </c>
      <c r="B286" t="s">
        <v>1614</v>
      </c>
      <c r="C286" s="75">
        <v>905997</v>
      </c>
      <c r="D286" s="75">
        <v>440</v>
      </c>
      <c r="E286" s="75">
        <v>44</v>
      </c>
      <c r="F286" s="75">
        <v>60</v>
      </c>
      <c r="G286" s="75">
        <v>314</v>
      </c>
      <c r="H286" s="75">
        <v>1</v>
      </c>
      <c r="I286" s="74">
        <v>0.13636363636363599</v>
      </c>
      <c r="J286" s="77">
        <v>1.36363636363636</v>
      </c>
      <c r="K286" s="77">
        <v>9.0909090909090898E-2</v>
      </c>
      <c r="L286" s="77">
        <v>0.71363636363636396</v>
      </c>
      <c r="M286" s="74">
        <v>2.27272727272727E-3</v>
      </c>
      <c r="N286" s="74">
        <v>0.13636363636363599</v>
      </c>
      <c r="O286" s="74">
        <v>0.138636363636364</v>
      </c>
      <c r="P286" s="75">
        <v>61</v>
      </c>
      <c r="Q286" s="75">
        <v>42</v>
      </c>
      <c r="R286" s="93">
        <v>64.408333333333303</v>
      </c>
      <c r="S286" s="75">
        <v>7</v>
      </c>
    </row>
    <row r="287" spans="1:19" x14ac:dyDescent="0.25">
      <c r="A287">
        <v>3851503</v>
      </c>
      <c r="B287" t="s">
        <v>1616</v>
      </c>
      <c r="C287" s="75">
        <v>905978</v>
      </c>
      <c r="D287" s="75">
        <v>173</v>
      </c>
      <c r="E287" s="75">
        <v>22</v>
      </c>
      <c r="F287" s="75">
        <v>45</v>
      </c>
      <c r="G287" s="75">
        <v>139</v>
      </c>
      <c r="H287" s="75">
        <v>3</v>
      </c>
      <c r="I287" s="74">
        <v>0.260115606936416</v>
      </c>
      <c r="J287" s="77">
        <v>2.0454545454545499</v>
      </c>
      <c r="K287" s="77">
        <v>0.112820512820513</v>
      </c>
      <c r="L287" s="77">
        <v>0.80346820809248598</v>
      </c>
      <c r="M287" s="74">
        <v>1.7341040462427699E-2</v>
      </c>
      <c r="N287" s="74">
        <v>0.260115606936416</v>
      </c>
      <c r="O287" s="74">
        <v>8.6705202312138699E-2</v>
      </c>
      <c r="P287" s="75">
        <v>15</v>
      </c>
      <c r="Q287" s="75">
        <v>7</v>
      </c>
      <c r="R287" s="93">
        <v>21.031666666666698</v>
      </c>
      <c r="S287" s="75">
        <v>0</v>
      </c>
    </row>
    <row r="288" spans="1:19" x14ac:dyDescent="0.25">
      <c r="A288">
        <v>3851512</v>
      </c>
      <c r="B288" t="s">
        <v>1618</v>
      </c>
      <c r="C288" s="75">
        <v>905992</v>
      </c>
      <c r="D288" s="75">
        <v>682</v>
      </c>
      <c r="E288" s="75">
        <v>106</v>
      </c>
      <c r="F288" s="75">
        <v>115</v>
      </c>
      <c r="G288" s="75">
        <v>512</v>
      </c>
      <c r="H288" s="75">
        <v>10</v>
      </c>
      <c r="I288" s="74">
        <v>0.168621700879765</v>
      </c>
      <c r="J288" s="77">
        <v>1.0849056603773599</v>
      </c>
      <c r="K288" s="77">
        <v>0.134517766497462</v>
      </c>
      <c r="L288" s="77">
        <v>0.75073313782991202</v>
      </c>
      <c r="M288" s="74">
        <v>1.46627565982405E-2</v>
      </c>
      <c r="N288" s="74">
        <v>0.168621700879765</v>
      </c>
      <c r="O288" s="74">
        <v>0.109970674486804</v>
      </c>
      <c r="P288" s="75">
        <v>75</v>
      </c>
      <c r="Q288" s="75">
        <v>21</v>
      </c>
      <c r="R288" s="93">
        <v>108.546111111111</v>
      </c>
      <c r="S288" s="75">
        <v>23</v>
      </c>
    </row>
    <row r="289" spans="1:19" x14ac:dyDescent="0.25">
      <c r="A289">
        <v>3851530</v>
      </c>
      <c r="B289" t="s">
        <v>1622</v>
      </c>
      <c r="C289" s="75">
        <v>906646</v>
      </c>
      <c r="D289" s="75">
        <v>509</v>
      </c>
      <c r="E289" s="75">
        <v>56</v>
      </c>
      <c r="F289" s="75">
        <v>37</v>
      </c>
      <c r="G289" s="75">
        <v>356</v>
      </c>
      <c r="H289" s="75">
        <v>0</v>
      </c>
      <c r="I289" s="74">
        <v>7.2691552062868398E-2</v>
      </c>
      <c r="J289" s="77">
        <v>0.66071428571428603</v>
      </c>
      <c r="K289" s="77">
        <v>9.9115044247787595E-2</v>
      </c>
      <c r="L289" s="77">
        <v>0.69941060903732799</v>
      </c>
      <c r="M289" s="74">
        <v>0</v>
      </c>
      <c r="N289" s="74">
        <v>7.2691552062868398E-2</v>
      </c>
      <c r="O289" s="74">
        <v>0</v>
      </c>
      <c r="P289" s="75">
        <v>0</v>
      </c>
      <c r="Q289" s="75">
        <v>1</v>
      </c>
      <c r="R289" s="93">
        <v>55.479444444444397</v>
      </c>
      <c r="S289" s="75">
        <v>14</v>
      </c>
    </row>
    <row r="290" spans="1:19" x14ac:dyDescent="0.25">
      <c r="A290">
        <v>3851784</v>
      </c>
      <c r="B290" t="s">
        <v>3363</v>
      </c>
      <c r="C290" s="75">
        <v>905845</v>
      </c>
      <c r="D290" s="75">
        <v>552</v>
      </c>
      <c r="E290" s="75">
        <v>113</v>
      </c>
      <c r="F290" s="75">
        <v>143</v>
      </c>
      <c r="G290" s="75">
        <v>368</v>
      </c>
      <c r="H290" s="75">
        <v>0</v>
      </c>
      <c r="I290" s="74">
        <v>0.25905797101449302</v>
      </c>
      <c r="J290" s="77">
        <v>1.2654867256637199</v>
      </c>
      <c r="K290" s="77">
        <v>0.16992481203007501</v>
      </c>
      <c r="L290" s="77">
        <v>0.66666666666666696</v>
      </c>
      <c r="M290" s="74">
        <v>0</v>
      </c>
      <c r="N290" s="74">
        <v>0.25905797101449302</v>
      </c>
      <c r="O290" s="74">
        <v>5.0724637681159403E-2</v>
      </c>
      <c r="P290" s="75">
        <v>28</v>
      </c>
      <c r="Q290" s="75">
        <v>15</v>
      </c>
      <c r="R290" s="93">
        <v>97.905277777777897</v>
      </c>
      <c r="S290" s="75">
        <v>3</v>
      </c>
    </row>
    <row r="291" spans="1:19" x14ac:dyDescent="0.25">
      <c r="A291">
        <v>3851814</v>
      </c>
      <c r="B291" t="s">
        <v>1626</v>
      </c>
      <c r="C291" s="75">
        <v>905860</v>
      </c>
      <c r="D291" s="75">
        <v>511</v>
      </c>
      <c r="E291" s="75">
        <v>55</v>
      </c>
      <c r="F291" s="75">
        <v>52</v>
      </c>
      <c r="G291" s="75">
        <v>350</v>
      </c>
      <c r="H291" s="75">
        <v>0</v>
      </c>
      <c r="I291" s="74">
        <v>0.101761252446184</v>
      </c>
      <c r="J291" s="77">
        <v>0.94545454545454499</v>
      </c>
      <c r="K291" s="77">
        <v>9.7173144876325099E-2</v>
      </c>
      <c r="L291" s="77">
        <v>0.68493150684931503</v>
      </c>
      <c r="M291" s="74">
        <v>0</v>
      </c>
      <c r="N291" s="74">
        <v>0.101761252446184</v>
      </c>
      <c r="O291" s="74">
        <v>0.107632093933464</v>
      </c>
      <c r="P291" s="75">
        <v>55</v>
      </c>
      <c r="Q291" s="75">
        <v>11</v>
      </c>
      <c r="R291" s="93">
        <v>91.258611111110994</v>
      </c>
      <c r="S291" s="75">
        <v>15</v>
      </c>
    </row>
    <row r="292" spans="1:19" x14ac:dyDescent="0.25">
      <c r="A292">
        <v>3851816</v>
      </c>
      <c r="B292" t="s">
        <v>1628</v>
      </c>
      <c r="C292" s="75">
        <v>905862</v>
      </c>
      <c r="D292" s="75">
        <v>503</v>
      </c>
      <c r="E292" s="75">
        <v>52</v>
      </c>
      <c r="F292" s="75">
        <v>57</v>
      </c>
      <c r="G292" s="75">
        <v>251</v>
      </c>
      <c r="H292" s="75">
        <v>0</v>
      </c>
      <c r="I292" s="74">
        <v>0.11332007952286299</v>
      </c>
      <c r="J292" s="77">
        <v>1.09615384615385</v>
      </c>
      <c r="K292" s="77">
        <v>9.3693693693693694E-2</v>
      </c>
      <c r="L292" s="77">
        <v>0.49900596421471199</v>
      </c>
      <c r="M292" s="74">
        <v>0</v>
      </c>
      <c r="N292" s="74">
        <v>0.11332007952286299</v>
      </c>
      <c r="O292" s="74">
        <v>8.9463220675944297E-2</v>
      </c>
      <c r="P292" s="75">
        <v>45</v>
      </c>
      <c r="Q292" s="75">
        <v>6</v>
      </c>
      <c r="R292" s="93">
        <v>83.005277777777806</v>
      </c>
      <c r="S292" s="75">
        <v>7</v>
      </c>
    </row>
    <row r="293" spans="1:19" x14ac:dyDescent="0.25">
      <c r="A293">
        <v>3851835</v>
      </c>
      <c r="B293" t="s">
        <v>1630</v>
      </c>
      <c r="C293" s="75">
        <v>905886</v>
      </c>
      <c r="D293" s="75">
        <v>414</v>
      </c>
      <c r="E293" s="75">
        <v>19</v>
      </c>
      <c r="F293" s="75">
        <v>54</v>
      </c>
      <c r="G293" s="75">
        <v>282</v>
      </c>
      <c r="H293" s="75">
        <v>0</v>
      </c>
      <c r="I293" s="74">
        <v>0.13043478260869601</v>
      </c>
      <c r="J293" s="77">
        <v>2.8421052631578898</v>
      </c>
      <c r="K293" s="77">
        <v>4.3879907621247098E-2</v>
      </c>
      <c r="L293" s="77">
        <v>0.68115942028985499</v>
      </c>
      <c r="M293" s="74">
        <v>0</v>
      </c>
      <c r="N293" s="74">
        <v>0.13043478260869601</v>
      </c>
      <c r="O293" s="74">
        <v>0.132850241545894</v>
      </c>
      <c r="P293" s="75">
        <v>55</v>
      </c>
      <c r="Q293" s="75">
        <v>17</v>
      </c>
      <c r="R293" s="93">
        <v>71.343333333333206</v>
      </c>
      <c r="S293" s="75">
        <v>5</v>
      </c>
    </row>
    <row r="294" spans="1:19" x14ac:dyDescent="0.25">
      <c r="A294">
        <v>3852737</v>
      </c>
      <c r="B294" t="s">
        <v>1632</v>
      </c>
      <c r="C294" s="75">
        <v>905885</v>
      </c>
      <c r="D294" s="75">
        <v>482</v>
      </c>
      <c r="E294" s="75">
        <v>109</v>
      </c>
      <c r="F294" s="75">
        <v>51</v>
      </c>
      <c r="G294" s="75">
        <v>252</v>
      </c>
      <c r="H294" s="75">
        <v>1</v>
      </c>
      <c r="I294" s="74">
        <v>0.105809128630705</v>
      </c>
      <c r="J294" s="77">
        <v>0.46788990825688098</v>
      </c>
      <c r="K294" s="77">
        <v>0.18443316412859601</v>
      </c>
      <c r="L294" s="77">
        <v>0.52282157676348595</v>
      </c>
      <c r="M294" s="74">
        <v>2.0746887966805001E-3</v>
      </c>
      <c r="N294" s="74">
        <v>0.105809128630705</v>
      </c>
      <c r="O294" s="74">
        <v>0.103734439834025</v>
      </c>
      <c r="P294" s="75">
        <v>50</v>
      </c>
      <c r="Q294" s="75">
        <v>24</v>
      </c>
      <c r="R294" s="93">
        <v>86.155277777777698</v>
      </c>
      <c r="S294" s="75">
        <v>7</v>
      </c>
    </row>
    <row r="295" spans="1:19" x14ac:dyDescent="0.25">
      <c r="A295">
        <v>3852813</v>
      </c>
      <c r="B295" t="s">
        <v>1634</v>
      </c>
      <c r="C295" s="75">
        <v>905893</v>
      </c>
      <c r="D295" s="75">
        <v>336</v>
      </c>
      <c r="E295" s="75">
        <v>26</v>
      </c>
      <c r="F295" s="75">
        <v>23</v>
      </c>
      <c r="G295" s="75">
        <v>245</v>
      </c>
      <c r="H295" s="75">
        <v>1</v>
      </c>
      <c r="I295" s="74">
        <v>6.8452380952381001E-2</v>
      </c>
      <c r="J295" s="77">
        <v>0.88461538461538503</v>
      </c>
      <c r="K295" s="77">
        <v>7.18232044198895E-2</v>
      </c>
      <c r="L295" s="77">
        <v>0.72916666666666696</v>
      </c>
      <c r="M295" s="74">
        <v>2.9761904761904799E-3</v>
      </c>
      <c r="N295" s="74">
        <v>6.8452380952381001E-2</v>
      </c>
      <c r="O295" s="74">
        <v>8.3333333333333301E-2</v>
      </c>
      <c r="P295" s="75">
        <v>28</v>
      </c>
      <c r="Q295" s="75">
        <v>8</v>
      </c>
      <c r="R295" s="93">
        <v>56.488611111111098</v>
      </c>
      <c r="S295" s="75">
        <v>42</v>
      </c>
    </row>
    <row r="296" spans="1:19" x14ac:dyDescent="0.25">
      <c r="A296">
        <v>3852957</v>
      </c>
      <c r="B296" t="s">
        <v>1636</v>
      </c>
      <c r="C296" s="75">
        <v>905955</v>
      </c>
      <c r="D296" s="75">
        <v>121</v>
      </c>
      <c r="E296" s="75">
        <v>9</v>
      </c>
      <c r="F296" s="75">
        <v>9</v>
      </c>
      <c r="G296" s="75">
        <v>90</v>
      </c>
      <c r="H296" s="75">
        <v>0</v>
      </c>
      <c r="I296" s="74">
        <v>7.43801652892562E-2</v>
      </c>
      <c r="J296" s="77">
        <v>1</v>
      </c>
      <c r="K296" s="77">
        <v>6.9230769230769207E-2</v>
      </c>
      <c r="L296" s="77">
        <v>0.74380165289256195</v>
      </c>
      <c r="M296" s="74">
        <v>0</v>
      </c>
      <c r="N296" s="74">
        <v>7.43801652892562E-2</v>
      </c>
      <c r="O296" s="74">
        <v>0.15702479338843001</v>
      </c>
      <c r="P296" s="75">
        <v>19</v>
      </c>
      <c r="Q296" s="75">
        <v>2</v>
      </c>
      <c r="R296" s="93">
        <v>21.296388888888899</v>
      </c>
      <c r="S296" s="75">
        <v>14</v>
      </c>
    </row>
    <row r="297" spans="1:19" x14ac:dyDescent="0.25">
      <c r="A297">
        <v>3852976</v>
      </c>
      <c r="B297" t="s">
        <v>1638</v>
      </c>
      <c r="C297" s="75">
        <v>905968</v>
      </c>
      <c r="D297" s="75">
        <v>445</v>
      </c>
      <c r="E297" s="75">
        <v>57</v>
      </c>
      <c r="F297" s="75">
        <v>65</v>
      </c>
      <c r="G297" s="75">
        <v>313</v>
      </c>
      <c r="H297" s="75">
        <v>23</v>
      </c>
      <c r="I297" s="74">
        <v>0.14606741573033699</v>
      </c>
      <c r="J297" s="77">
        <v>1.14035087719298</v>
      </c>
      <c r="K297" s="77">
        <v>0.113545816733068</v>
      </c>
      <c r="L297" s="77">
        <v>0.70337078651685403</v>
      </c>
      <c r="M297" s="74">
        <v>5.1685393258426998E-2</v>
      </c>
      <c r="N297" s="74">
        <v>0.14606741573033699</v>
      </c>
      <c r="O297" s="74">
        <v>9.6629213483146098E-2</v>
      </c>
      <c r="P297" s="75">
        <v>43</v>
      </c>
      <c r="Q297" s="75">
        <v>19</v>
      </c>
      <c r="R297" s="93">
        <v>86.741111111111096</v>
      </c>
      <c r="S297" s="75">
        <v>15</v>
      </c>
    </row>
    <row r="298" spans="1:19" x14ac:dyDescent="0.25">
      <c r="A298">
        <v>3852995</v>
      </c>
      <c r="B298" t="s">
        <v>1640</v>
      </c>
      <c r="C298" s="75">
        <v>905900</v>
      </c>
      <c r="D298" s="75">
        <v>351</v>
      </c>
      <c r="E298" s="75">
        <v>20</v>
      </c>
      <c r="F298" s="75">
        <v>18</v>
      </c>
      <c r="G298" s="75">
        <v>259</v>
      </c>
      <c r="H298" s="75">
        <v>1</v>
      </c>
      <c r="I298" s="74">
        <v>5.1282051282051301E-2</v>
      </c>
      <c r="J298" s="77">
        <v>0.9</v>
      </c>
      <c r="K298" s="77">
        <v>5.3908355795148299E-2</v>
      </c>
      <c r="L298" s="77">
        <v>0.73789173789173801</v>
      </c>
      <c r="M298" s="74">
        <v>2.84900284900285E-3</v>
      </c>
      <c r="N298" s="74">
        <v>5.1282051282051301E-2</v>
      </c>
      <c r="O298" s="74">
        <v>0.105413105413105</v>
      </c>
      <c r="P298" s="75">
        <v>37</v>
      </c>
      <c r="Q298" s="75">
        <v>6</v>
      </c>
      <c r="R298" s="93">
        <v>52.155555555555601</v>
      </c>
      <c r="S298" s="75">
        <v>5</v>
      </c>
    </row>
    <row r="299" spans="1:19" x14ac:dyDescent="0.25">
      <c r="A299">
        <v>3853081</v>
      </c>
      <c r="B299" t="s">
        <v>1642</v>
      </c>
      <c r="C299" s="75">
        <v>905898</v>
      </c>
      <c r="D299" s="75">
        <v>331</v>
      </c>
      <c r="E299" s="75">
        <v>79</v>
      </c>
      <c r="F299" s="75">
        <v>53</v>
      </c>
      <c r="G299" s="75">
        <v>213</v>
      </c>
      <c r="H299" s="75">
        <v>1</v>
      </c>
      <c r="I299" s="74">
        <v>0.16012084592145001</v>
      </c>
      <c r="J299" s="77">
        <v>0.670886075949367</v>
      </c>
      <c r="K299" s="77">
        <v>0.19268292682926799</v>
      </c>
      <c r="L299" s="77">
        <v>0.64350453172205402</v>
      </c>
      <c r="M299" s="74">
        <v>3.0211480362537799E-3</v>
      </c>
      <c r="N299" s="74">
        <v>0.16012084592145001</v>
      </c>
      <c r="O299" s="74">
        <v>9.3655589123867095E-2</v>
      </c>
      <c r="P299" s="75">
        <v>31</v>
      </c>
      <c r="Q299" s="75">
        <v>4</v>
      </c>
      <c r="R299" s="93">
        <v>52.282499999999999</v>
      </c>
      <c r="S299" s="75">
        <v>3</v>
      </c>
    </row>
    <row r="300" spans="1:19" x14ac:dyDescent="0.25">
      <c r="A300">
        <v>3853118</v>
      </c>
      <c r="B300" t="s">
        <v>1644</v>
      </c>
      <c r="C300" s="75">
        <v>905890</v>
      </c>
      <c r="D300" s="75">
        <v>434</v>
      </c>
      <c r="E300" s="75">
        <v>90</v>
      </c>
      <c r="F300" s="75">
        <v>61</v>
      </c>
      <c r="G300" s="75">
        <v>315</v>
      </c>
      <c r="H300" s="75">
        <v>4</v>
      </c>
      <c r="I300" s="74">
        <v>0.14055299539170499</v>
      </c>
      <c r="J300" s="77">
        <v>0.67777777777777803</v>
      </c>
      <c r="K300" s="77">
        <v>0.17175572519084001</v>
      </c>
      <c r="L300" s="77">
        <v>0.72580645161290303</v>
      </c>
      <c r="M300" s="74">
        <v>9.2165898617511503E-3</v>
      </c>
      <c r="N300" s="74">
        <v>0.14055299539170499</v>
      </c>
      <c r="O300" s="74">
        <v>9.2165898617511496E-2</v>
      </c>
      <c r="P300" s="75">
        <v>40</v>
      </c>
      <c r="Q300" s="75">
        <v>10</v>
      </c>
      <c r="R300" s="93">
        <v>80.3472222222223</v>
      </c>
      <c r="S300" s="75">
        <v>13</v>
      </c>
    </row>
    <row r="301" spans="1:19" x14ac:dyDescent="0.25">
      <c r="A301">
        <v>3857518</v>
      </c>
      <c r="B301" t="s">
        <v>1646</v>
      </c>
      <c r="C301" s="75">
        <v>906138</v>
      </c>
      <c r="D301" s="75">
        <v>481</v>
      </c>
      <c r="E301" s="75">
        <v>95</v>
      </c>
      <c r="F301" s="75">
        <v>57</v>
      </c>
      <c r="G301" s="75">
        <v>329</v>
      </c>
      <c r="H301" s="75">
        <v>2</v>
      </c>
      <c r="I301" s="74">
        <v>0.118503118503119</v>
      </c>
      <c r="J301" s="77">
        <v>0.6</v>
      </c>
      <c r="K301" s="77">
        <v>0.164930555555556</v>
      </c>
      <c r="L301" s="77">
        <v>0.68399168399168397</v>
      </c>
      <c r="M301" s="74">
        <v>4.15800415800416E-3</v>
      </c>
      <c r="N301" s="74">
        <v>0.118503118503119</v>
      </c>
      <c r="O301" s="74">
        <v>0.10602910602910599</v>
      </c>
      <c r="P301" s="75">
        <v>51</v>
      </c>
      <c r="Q301" s="75">
        <v>29</v>
      </c>
      <c r="R301" s="93">
        <v>89.936666666666696</v>
      </c>
      <c r="S301" s="75">
        <v>4</v>
      </c>
    </row>
    <row r="302" spans="1:19" x14ac:dyDescent="0.25">
      <c r="A302">
        <v>3857574</v>
      </c>
      <c r="B302" t="s">
        <v>1648</v>
      </c>
      <c r="C302" s="75">
        <v>906147</v>
      </c>
      <c r="D302" s="75">
        <v>357</v>
      </c>
      <c r="E302" s="75">
        <v>31</v>
      </c>
      <c r="F302" s="75">
        <v>35</v>
      </c>
      <c r="G302" s="75">
        <v>273</v>
      </c>
      <c r="H302" s="75">
        <v>5</v>
      </c>
      <c r="I302" s="74">
        <v>9.8039215686274495E-2</v>
      </c>
      <c r="J302" s="77">
        <v>1.12903225806452</v>
      </c>
      <c r="K302" s="77">
        <v>7.9896907216494797E-2</v>
      </c>
      <c r="L302" s="77">
        <v>0.76470588235294101</v>
      </c>
      <c r="M302" s="74">
        <v>1.4005602240896401E-2</v>
      </c>
      <c r="N302" s="74">
        <v>9.8039215686274495E-2</v>
      </c>
      <c r="O302" s="74">
        <v>8.1232492997198896E-2</v>
      </c>
      <c r="P302" s="75">
        <v>29</v>
      </c>
      <c r="Q302" s="75">
        <v>9</v>
      </c>
      <c r="R302" s="93">
        <v>48.455833333333302</v>
      </c>
      <c r="S302" s="75">
        <v>6</v>
      </c>
    </row>
    <row r="303" spans="1:19" x14ac:dyDescent="0.25">
      <c r="A303">
        <v>3857602</v>
      </c>
      <c r="B303" t="s">
        <v>1650</v>
      </c>
      <c r="C303" s="75">
        <v>906161</v>
      </c>
      <c r="D303" s="75">
        <v>523</v>
      </c>
      <c r="E303" s="75">
        <v>161</v>
      </c>
      <c r="F303" s="75">
        <v>156</v>
      </c>
      <c r="G303" s="75">
        <v>430</v>
      </c>
      <c r="H303" s="75">
        <v>1</v>
      </c>
      <c r="I303" s="74">
        <v>0.29827915869980898</v>
      </c>
      <c r="J303" s="77">
        <v>0.96894409937888204</v>
      </c>
      <c r="K303" s="77">
        <v>0.235380116959064</v>
      </c>
      <c r="L303" s="77">
        <v>0.82217973231357599</v>
      </c>
      <c r="M303" s="74">
        <v>1.9120458891013401E-3</v>
      </c>
      <c r="N303" s="74">
        <v>0.29827915869980898</v>
      </c>
      <c r="O303" s="74">
        <v>0.103250478011472</v>
      </c>
      <c r="P303" s="75">
        <v>54</v>
      </c>
      <c r="Q303" s="75">
        <v>27</v>
      </c>
      <c r="R303" s="93">
        <v>94.352777777777703</v>
      </c>
      <c r="S303" s="75">
        <v>13</v>
      </c>
    </row>
    <row r="304" spans="1:19" x14ac:dyDescent="0.25">
      <c r="A304">
        <v>3888246</v>
      </c>
      <c r="B304" t="s">
        <v>1652</v>
      </c>
      <c r="C304" s="75">
        <v>906869</v>
      </c>
      <c r="D304" s="75">
        <v>806</v>
      </c>
      <c r="E304" s="75">
        <v>48</v>
      </c>
      <c r="F304" s="75">
        <v>66</v>
      </c>
      <c r="G304" s="75">
        <v>255</v>
      </c>
      <c r="H304" s="75">
        <v>0</v>
      </c>
      <c r="I304" s="74">
        <v>8.1885856079404504E-2</v>
      </c>
      <c r="J304" s="77">
        <v>1.375</v>
      </c>
      <c r="K304" s="77">
        <v>5.6206088992974197E-2</v>
      </c>
      <c r="L304" s="77">
        <v>0.31637717121588099</v>
      </c>
      <c r="M304" s="74">
        <v>0</v>
      </c>
      <c r="N304" s="74">
        <v>8.1885856079404504E-2</v>
      </c>
      <c r="O304" s="74">
        <v>0.116625310173697</v>
      </c>
      <c r="P304" s="75">
        <v>94</v>
      </c>
      <c r="Q304" s="75">
        <v>67</v>
      </c>
      <c r="R304" s="93">
        <v>124.2025</v>
      </c>
      <c r="S304" s="75">
        <v>75</v>
      </c>
    </row>
    <row r="305" spans="1:19" x14ac:dyDescent="0.25">
      <c r="A305">
        <v>3888255</v>
      </c>
      <c r="B305" t="s">
        <v>1654</v>
      </c>
      <c r="C305" s="75">
        <v>906872</v>
      </c>
      <c r="D305" s="75">
        <v>596</v>
      </c>
      <c r="E305" s="75">
        <v>149</v>
      </c>
      <c r="F305" s="75">
        <v>211</v>
      </c>
      <c r="G305" s="75">
        <v>426</v>
      </c>
      <c r="H305" s="75">
        <v>4</v>
      </c>
      <c r="I305" s="74">
        <v>0.35402684563758402</v>
      </c>
      <c r="J305" s="77">
        <v>1.4161073825503401</v>
      </c>
      <c r="K305" s="77">
        <v>0.2</v>
      </c>
      <c r="L305" s="77">
        <v>0.71476510067114096</v>
      </c>
      <c r="M305" s="74">
        <v>6.7114093959731499E-3</v>
      </c>
      <c r="N305" s="74">
        <v>0.35402684563758402</v>
      </c>
      <c r="O305" s="74">
        <v>0.17953020134228201</v>
      </c>
      <c r="P305" s="75">
        <v>107</v>
      </c>
      <c r="Q305" s="75">
        <v>43</v>
      </c>
      <c r="R305" s="93">
        <v>92.110833333333304</v>
      </c>
      <c r="S305" s="75">
        <v>22</v>
      </c>
    </row>
    <row r="306" spans="1:19" x14ac:dyDescent="0.25">
      <c r="A306">
        <v>3888256</v>
      </c>
      <c r="B306" t="s">
        <v>1656</v>
      </c>
      <c r="C306" s="75">
        <v>906873</v>
      </c>
      <c r="D306" s="75">
        <v>765</v>
      </c>
      <c r="E306" s="75">
        <v>197</v>
      </c>
      <c r="F306" s="75">
        <v>190</v>
      </c>
      <c r="G306" s="75">
        <v>414</v>
      </c>
      <c r="H306" s="75">
        <v>2</v>
      </c>
      <c r="I306" s="74">
        <v>0.24836601307189499</v>
      </c>
      <c r="J306" s="77">
        <v>0.96446700507614203</v>
      </c>
      <c r="K306" s="77">
        <v>0.20478170478170499</v>
      </c>
      <c r="L306" s="77">
        <v>0.54117647058823504</v>
      </c>
      <c r="M306" s="74">
        <v>2.6143790849673201E-3</v>
      </c>
      <c r="N306" s="74">
        <v>0.24836601307189499</v>
      </c>
      <c r="O306" s="74">
        <v>8.1045751633986904E-2</v>
      </c>
      <c r="P306" s="75">
        <v>62</v>
      </c>
      <c r="Q306" s="75">
        <v>7</v>
      </c>
      <c r="R306" s="93">
        <v>93.892499999999998</v>
      </c>
      <c r="S306" s="75">
        <v>14</v>
      </c>
    </row>
    <row r="307" spans="1:19" x14ac:dyDescent="0.25">
      <c r="A307">
        <v>3888258</v>
      </c>
      <c r="B307" t="s">
        <v>1660</v>
      </c>
      <c r="C307" s="75">
        <v>906875</v>
      </c>
      <c r="D307" s="75">
        <v>456</v>
      </c>
      <c r="E307" s="75">
        <v>153</v>
      </c>
      <c r="F307" s="75">
        <v>160</v>
      </c>
      <c r="G307" s="75">
        <v>380</v>
      </c>
      <c r="H307" s="75">
        <v>2</v>
      </c>
      <c r="I307" s="74">
        <v>0.35087719298245601</v>
      </c>
      <c r="J307" s="77">
        <v>1.0457516339869299</v>
      </c>
      <c r="K307" s="77">
        <v>0.25123152709359597</v>
      </c>
      <c r="L307" s="77">
        <v>0.83333333333333304</v>
      </c>
      <c r="M307" s="74">
        <v>4.3859649122806998E-3</v>
      </c>
      <c r="N307" s="74">
        <v>0.35087719298245601</v>
      </c>
      <c r="O307" s="74">
        <v>6.14035087719298E-2</v>
      </c>
      <c r="P307" s="75">
        <v>28</v>
      </c>
      <c r="Q307" s="75">
        <v>4</v>
      </c>
      <c r="R307" s="93">
        <v>90.309444444444594</v>
      </c>
      <c r="S307" s="75">
        <v>33</v>
      </c>
    </row>
    <row r="308" spans="1:19" x14ac:dyDescent="0.25">
      <c r="A308">
        <v>3903473</v>
      </c>
      <c r="B308" t="s">
        <v>1662</v>
      </c>
      <c r="C308" s="75">
        <v>907317</v>
      </c>
      <c r="D308" s="75">
        <v>299</v>
      </c>
      <c r="E308" s="75">
        <v>56</v>
      </c>
      <c r="F308" s="75">
        <v>53</v>
      </c>
      <c r="G308" s="75">
        <v>232</v>
      </c>
      <c r="H308" s="75">
        <v>2</v>
      </c>
      <c r="I308" s="74">
        <v>0.17725752508361201</v>
      </c>
      <c r="J308" s="77">
        <v>0.94642857142857095</v>
      </c>
      <c r="K308" s="77">
        <v>0.157746478873239</v>
      </c>
      <c r="L308" s="77">
        <v>0.77591973244147205</v>
      </c>
      <c r="M308" s="74">
        <v>6.6889632107023402E-3</v>
      </c>
      <c r="N308" s="74">
        <v>0.17725752508361201</v>
      </c>
      <c r="O308" s="74">
        <v>0.107023411371237</v>
      </c>
      <c r="P308" s="75">
        <v>32</v>
      </c>
      <c r="Q308" s="75">
        <v>6</v>
      </c>
      <c r="R308" s="93">
        <v>48.638611111111103</v>
      </c>
      <c r="S308" s="75">
        <v>19</v>
      </c>
    </row>
    <row r="309" spans="1:19" x14ac:dyDescent="0.25">
      <c r="A309">
        <v>3903478</v>
      </c>
      <c r="B309" t="s">
        <v>1664</v>
      </c>
      <c r="C309" s="75">
        <v>907320</v>
      </c>
      <c r="D309" s="75">
        <v>540</v>
      </c>
      <c r="E309" s="75">
        <v>63</v>
      </c>
      <c r="F309" s="75">
        <v>77</v>
      </c>
      <c r="G309" s="75">
        <v>362</v>
      </c>
      <c r="H309" s="75">
        <v>8</v>
      </c>
      <c r="I309" s="74">
        <v>0.14259259259259299</v>
      </c>
      <c r="J309" s="77">
        <v>1.2222222222222201</v>
      </c>
      <c r="K309" s="77">
        <v>0.104477611940299</v>
      </c>
      <c r="L309" s="77">
        <v>0.67037037037036995</v>
      </c>
      <c r="M309" s="74">
        <v>1.48148148148148E-2</v>
      </c>
      <c r="N309" s="74">
        <v>0.14259259259259299</v>
      </c>
      <c r="O309" s="74">
        <v>7.4074074074074098E-2</v>
      </c>
      <c r="P309" s="75">
        <v>40</v>
      </c>
      <c r="Q309" s="75">
        <v>16</v>
      </c>
      <c r="R309" s="93">
        <v>98.796388888888899</v>
      </c>
      <c r="S309" s="75">
        <v>22</v>
      </c>
    </row>
    <row r="310" spans="1:19" x14ac:dyDescent="0.25">
      <c r="A310">
        <v>3903482</v>
      </c>
      <c r="B310" t="s">
        <v>1666</v>
      </c>
      <c r="C310" s="75">
        <v>907323</v>
      </c>
      <c r="D310" s="75">
        <v>504</v>
      </c>
      <c r="E310" s="75">
        <v>26</v>
      </c>
      <c r="F310" s="75">
        <v>60</v>
      </c>
      <c r="G310" s="75">
        <v>401</v>
      </c>
      <c r="H310" s="75">
        <v>0</v>
      </c>
      <c r="I310" s="74">
        <v>0.119047619047619</v>
      </c>
      <c r="J310" s="77">
        <v>2.3076923076923102</v>
      </c>
      <c r="K310" s="77">
        <v>4.9056603773584902E-2</v>
      </c>
      <c r="L310" s="77">
        <v>0.79563492063492103</v>
      </c>
      <c r="M310" s="74">
        <v>0</v>
      </c>
      <c r="N310" s="74">
        <v>0.119047619047619</v>
      </c>
      <c r="O310" s="74">
        <v>0.148809523809524</v>
      </c>
      <c r="P310" s="75">
        <v>75</v>
      </c>
      <c r="Q310" s="75">
        <v>24</v>
      </c>
      <c r="R310" s="93">
        <v>83.026111111111106</v>
      </c>
      <c r="S310" s="75">
        <v>20</v>
      </c>
    </row>
    <row r="311" spans="1:19" x14ac:dyDescent="0.25">
      <c r="A311">
        <v>3903494</v>
      </c>
      <c r="B311" t="s">
        <v>1668</v>
      </c>
      <c r="C311" s="75">
        <v>907325</v>
      </c>
      <c r="D311" s="75">
        <v>227</v>
      </c>
      <c r="E311" s="75">
        <v>65</v>
      </c>
      <c r="F311" s="75">
        <v>32</v>
      </c>
      <c r="G311" s="75">
        <v>131</v>
      </c>
      <c r="H311" s="75">
        <v>1</v>
      </c>
      <c r="I311" s="74">
        <v>0.140969162995595</v>
      </c>
      <c r="J311" s="77">
        <v>0.492307692307692</v>
      </c>
      <c r="K311" s="77">
        <v>0.22260273972602701</v>
      </c>
      <c r="L311" s="77">
        <v>0.57709251101321601</v>
      </c>
      <c r="M311" s="74">
        <v>4.4052863436123404E-3</v>
      </c>
      <c r="N311" s="74">
        <v>0.140969162995595</v>
      </c>
      <c r="O311" s="74">
        <v>0.185022026431718</v>
      </c>
      <c r="P311" s="75">
        <v>42</v>
      </c>
      <c r="Q311" s="75">
        <v>17</v>
      </c>
      <c r="R311" s="93">
        <v>47.6591666666667</v>
      </c>
      <c r="S311" s="75">
        <v>24</v>
      </c>
    </row>
    <row r="312" spans="1:19" x14ac:dyDescent="0.25">
      <c r="A312">
        <v>3903503</v>
      </c>
      <c r="B312" t="s">
        <v>1670</v>
      </c>
      <c r="C312" s="75">
        <v>907330</v>
      </c>
      <c r="D312" s="75">
        <v>297</v>
      </c>
      <c r="E312" s="75">
        <v>61</v>
      </c>
      <c r="F312" s="75">
        <v>54</v>
      </c>
      <c r="G312" s="75">
        <v>236</v>
      </c>
      <c r="H312" s="75">
        <v>0</v>
      </c>
      <c r="I312" s="74">
        <v>0.18181818181818199</v>
      </c>
      <c r="J312" s="77">
        <v>0.88524590163934402</v>
      </c>
      <c r="K312" s="77">
        <v>0.17039106145251401</v>
      </c>
      <c r="L312" s="77">
        <v>0.79461279461279499</v>
      </c>
      <c r="M312" s="74">
        <v>0</v>
      </c>
      <c r="N312" s="74">
        <v>0.18181818181818199</v>
      </c>
      <c r="O312" s="74">
        <v>6.3973063973064001E-2</v>
      </c>
      <c r="P312" s="75">
        <v>19</v>
      </c>
      <c r="Q312" s="75">
        <v>11</v>
      </c>
      <c r="R312" s="93">
        <v>46.566388888888902</v>
      </c>
      <c r="S312" s="75">
        <v>23</v>
      </c>
    </row>
    <row r="313" spans="1:19" x14ac:dyDescent="0.25">
      <c r="A313">
        <v>3903542</v>
      </c>
      <c r="B313" t="s">
        <v>1672</v>
      </c>
      <c r="C313" s="75">
        <v>907247</v>
      </c>
      <c r="D313" s="75">
        <v>460</v>
      </c>
      <c r="E313" s="75">
        <v>28</v>
      </c>
      <c r="F313" s="75">
        <v>26</v>
      </c>
      <c r="G313" s="75">
        <v>351</v>
      </c>
      <c r="H313" s="75">
        <v>0</v>
      </c>
      <c r="I313" s="74">
        <v>5.6521739130434803E-2</v>
      </c>
      <c r="J313" s="77">
        <v>0.92857142857142905</v>
      </c>
      <c r="K313" s="77">
        <v>5.7377049180327898E-2</v>
      </c>
      <c r="L313" s="77">
        <v>0.76304347826087005</v>
      </c>
      <c r="M313" s="74">
        <v>0</v>
      </c>
      <c r="N313" s="74">
        <v>5.6521739130434803E-2</v>
      </c>
      <c r="O313" s="74">
        <v>0.05</v>
      </c>
      <c r="P313" s="75">
        <v>23</v>
      </c>
      <c r="Q313" s="75">
        <v>12</v>
      </c>
      <c r="R313" s="93">
        <v>77.825277777777799</v>
      </c>
      <c r="S313" s="75">
        <v>0</v>
      </c>
    </row>
    <row r="314" spans="1:19" x14ac:dyDescent="0.25">
      <c r="A314">
        <v>3903544</v>
      </c>
      <c r="B314" t="s">
        <v>1674</v>
      </c>
      <c r="C314" s="75">
        <v>907248</v>
      </c>
      <c r="D314" s="75">
        <v>423</v>
      </c>
      <c r="E314" s="75">
        <v>50</v>
      </c>
      <c r="F314" s="75">
        <v>101</v>
      </c>
      <c r="G314" s="75">
        <v>145</v>
      </c>
      <c r="H314" s="75">
        <v>1</v>
      </c>
      <c r="I314" s="74">
        <v>0.23877068557919601</v>
      </c>
      <c r="J314" s="77">
        <v>2.02</v>
      </c>
      <c r="K314" s="77">
        <v>0.105708245243129</v>
      </c>
      <c r="L314" s="77">
        <v>0.34278959810874698</v>
      </c>
      <c r="M314" s="74">
        <v>2.36406619385343E-3</v>
      </c>
      <c r="N314" s="74">
        <v>0.23877068557919601</v>
      </c>
      <c r="O314" s="74">
        <v>7.3286052009456301E-2</v>
      </c>
      <c r="P314" s="75">
        <v>31</v>
      </c>
      <c r="Q314" s="75">
        <v>26</v>
      </c>
      <c r="R314" s="93">
        <v>69.615277777777806</v>
      </c>
      <c r="S314" s="75">
        <v>32</v>
      </c>
    </row>
    <row r="315" spans="1:19" x14ac:dyDescent="0.25">
      <c r="A315">
        <v>3903551</v>
      </c>
      <c r="B315" t="s">
        <v>1676</v>
      </c>
      <c r="C315" s="75">
        <v>907251</v>
      </c>
      <c r="D315" s="75">
        <v>483</v>
      </c>
      <c r="E315" s="75">
        <v>115</v>
      </c>
      <c r="F315" s="75">
        <v>130</v>
      </c>
      <c r="G315" s="75">
        <v>342</v>
      </c>
      <c r="H315" s="75">
        <v>3</v>
      </c>
      <c r="I315" s="74">
        <v>0.26915113871635599</v>
      </c>
      <c r="J315" s="77">
        <v>1.1304347826087</v>
      </c>
      <c r="K315" s="77">
        <v>0.19230769230769201</v>
      </c>
      <c r="L315" s="77">
        <v>0.70807453416149102</v>
      </c>
      <c r="M315" s="74">
        <v>6.2111801242236003E-3</v>
      </c>
      <c r="N315" s="74">
        <v>0.26915113871635599</v>
      </c>
      <c r="O315" s="74">
        <v>0.11387163561076601</v>
      </c>
      <c r="P315" s="75">
        <v>55</v>
      </c>
      <c r="Q315" s="75">
        <v>23</v>
      </c>
      <c r="R315" s="93">
        <v>103.055555555555</v>
      </c>
      <c r="S315" s="75">
        <v>23</v>
      </c>
    </row>
    <row r="316" spans="1:19" x14ac:dyDescent="0.25">
      <c r="A316">
        <v>3903554</v>
      </c>
      <c r="B316" t="s">
        <v>1678</v>
      </c>
      <c r="C316" s="75">
        <v>907252</v>
      </c>
      <c r="D316" s="75">
        <v>186</v>
      </c>
      <c r="E316" s="75">
        <v>44</v>
      </c>
      <c r="F316" s="75">
        <v>63</v>
      </c>
      <c r="G316" s="75">
        <v>123</v>
      </c>
      <c r="H316" s="75">
        <v>10</v>
      </c>
      <c r="I316" s="74">
        <v>0.33870967741935498</v>
      </c>
      <c r="J316" s="77">
        <v>1.4318181818181801</v>
      </c>
      <c r="K316" s="77">
        <v>0.19130434782608699</v>
      </c>
      <c r="L316" s="77">
        <v>0.66129032258064502</v>
      </c>
      <c r="M316" s="74">
        <v>5.3763440860215103E-2</v>
      </c>
      <c r="N316" s="74">
        <v>0.33870967741935498</v>
      </c>
      <c r="O316" s="74">
        <v>0.12903225806451599</v>
      </c>
      <c r="P316" s="75">
        <v>24</v>
      </c>
      <c r="Q316" s="75">
        <v>8</v>
      </c>
      <c r="R316" s="93">
        <v>28.813888888888901</v>
      </c>
      <c r="S316" s="75">
        <v>3</v>
      </c>
    </row>
    <row r="317" spans="1:19" x14ac:dyDescent="0.25">
      <c r="A317">
        <v>3903564</v>
      </c>
      <c r="B317" t="s">
        <v>1680</v>
      </c>
      <c r="C317" s="75">
        <v>907255</v>
      </c>
      <c r="D317" s="75">
        <v>315</v>
      </c>
      <c r="E317" s="75">
        <v>49</v>
      </c>
      <c r="F317" s="75">
        <v>28</v>
      </c>
      <c r="G317" s="75">
        <v>219</v>
      </c>
      <c r="H317" s="75">
        <v>1</v>
      </c>
      <c r="I317" s="74">
        <v>8.8888888888888906E-2</v>
      </c>
      <c r="J317" s="77">
        <v>0.57142857142857095</v>
      </c>
      <c r="K317" s="77">
        <v>0.134615384615385</v>
      </c>
      <c r="L317" s="77">
        <v>0.69523809523809499</v>
      </c>
      <c r="M317" s="74">
        <v>3.1746031746031698E-3</v>
      </c>
      <c r="N317" s="74">
        <v>8.8888888888888906E-2</v>
      </c>
      <c r="O317" s="74">
        <v>8.2539682539682496E-2</v>
      </c>
      <c r="P317" s="75">
        <v>26</v>
      </c>
      <c r="Q317" s="75">
        <v>2</v>
      </c>
      <c r="R317" s="93">
        <v>47.321666666666701</v>
      </c>
      <c r="S317" s="75">
        <v>6</v>
      </c>
    </row>
    <row r="318" spans="1:19" x14ac:dyDescent="0.25">
      <c r="A318">
        <v>3903566</v>
      </c>
      <c r="B318" t="s">
        <v>1682</v>
      </c>
      <c r="C318" s="75">
        <v>907256</v>
      </c>
      <c r="D318" s="75">
        <v>514</v>
      </c>
      <c r="E318" s="75">
        <v>45</v>
      </c>
      <c r="F318" s="75">
        <v>79</v>
      </c>
      <c r="G318" s="75">
        <v>298</v>
      </c>
      <c r="H318" s="75">
        <v>0</v>
      </c>
      <c r="I318" s="74">
        <v>0.15369649805447499</v>
      </c>
      <c r="J318" s="77">
        <v>1.75555555555556</v>
      </c>
      <c r="K318" s="77">
        <v>8.0500894454382799E-2</v>
      </c>
      <c r="L318" s="77">
        <v>0.57976653696498104</v>
      </c>
      <c r="M318" s="74">
        <v>0</v>
      </c>
      <c r="N318" s="74">
        <v>0.15369649805447499</v>
      </c>
      <c r="O318" s="74">
        <v>0.11284046692607</v>
      </c>
      <c r="P318" s="75">
        <v>58</v>
      </c>
      <c r="Q318" s="75">
        <v>16</v>
      </c>
      <c r="R318" s="93">
        <v>91.327222222222204</v>
      </c>
      <c r="S318" s="75">
        <v>18</v>
      </c>
    </row>
    <row r="319" spans="1:19" x14ac:dyDescent="0.25">
      <c r="A319">
        <v>3903577</v>
      </c>
      <c r="B319" t="s">
        <v>1684</v>
      </c>
      <c r="C319" s="75">
        <v>907259</v>
      </c>
      <c r="D319" s="75">
        <v>423</v>
      </c>
      <c r="E319" s="75">
        <v>53</v>
      </c>
      <c r="F319" s="75">
        <v>66</v>
      </c>
      <c r="G319" s="75">
        <v>339</v>
      </c>
      <c r="H319" s="75">
        <v>0</v>
      </c>
      <c r="I319" s="74">
        <v>0.15602836879432599</v>
      </c>
      <c r="J319" s="77">
        <v>1.24528301886792</v>
      </c>
      <c r="K319" s="77">
        <v>0.111344537815126</v>
      </c>
      <c r="L319" s="77">
        <v>0.80141843971631199</v>
      </c>
      <c r="M319" s="74">
        <v>0</v>
      </c>
      <c r="N319" s="74">
        <v>0.15602836879432599</v>
      </c>
      <c r="O319" s="74">
        <v>8.2742316784869999E-2</v>
      </c>
      <c r="P319" s="75">
        <v>35</v>
      </c>
      <c r="Q319" s="75">
        <v>22</v>
      </c>
      <c r="R319" s="93">
        <v>66.729444444444397</v>
      </c>
      <c r="S319" s="75">
        <v>34</v>
      </c>
    </row>
    <row r="320" spans="1:19" x14ac:dyDescent="0.25">
      <c r="A320">
        <v>3903581</v>
      </c>
      <c r="B320" t="s">
        <v>1686</v>
      </c>
      <c r="C320" s="75">
        <v>907260</v>
      </c>
      <c r="D320" s="75">
        <v>461</v>
      </c>
      <c r="E320" s="75">
        <v>61</v>
      </c>
      <c r="F320" s="75">
        <v>78</v>
      </c>
      <c r="G320" s="75">
        <v>216</v>
      </c>
      <c r="H320" s="75">
        <v>0</v>
      </c>
      <c r="I320" s="74">
        <v>0.169197396963124</v>
      </c>
      <c r="J320" s="77">
        <v>1.27868852459016</v>
      </c>
      <c r="K320" s="77">
        <v>0.116858237547893</v>
      </c>
      <c r="L320" s="77">
        <v>0.46854663774403499</v>
      </c>
      <c r="M320" s="74">
        <v>0</v>
      </c>
      <c r="N320" s="74">
        <v>0.169197396963124</v>
      </c>
      <c r="O320" s="74">
        <v>0.11062906724511901</v>
      </c>
      <c r="P320" s="75">
        <v>51</v>
      </c>
      <c r="Q320" s="75">
        <v>41</v>
      </c>
      <c r="R320" s="93">
        <v>87.650555555555499</v>
      </c>
      <c r="S320" s="75">
        <v>42</v>
      </c>
    </row>
    <row r="321" spans="1:19" x14ac:dyDescent="0.25">
      <c r="A321">
        <v>3903589</v>
      </c>
      <c r="B321" t="s">
        <v>2079</v>
      </c>
      <c r="C321" s="75">
        <v>907262</v>
      </c>
      <c r="D321" s="75">
        <v>42</v>
      </c>
      <c r="E321" s="75">
        <v>10</v>
      </c>
      <c r="F321" s="75">
        <v>15</v>
      </c>
      <c r="G321" s="75">
        <v>30</v>
      </c>
      <c r="H321" s="75">
        <v>0</v>
      </c>
      <c r="I321" s="74">
        <v>0.35714285714285698</v>
      </c>
      <c r="J321" s="77">
        <v>1.5</v>
      </c>
      <c r="K321" s="77">
        <v>0.19230769230769201</v>
      </c>
      <c r="L321" s="77">
        <v>0.71428571428571397</v>
      </c>
      <c r="M321" s="74">
        <v>0</v>
      </c>
      <c r="N321" s="74">
        <v>0.35714285714285698</v>
      </c>
      <c r="O321" s="74">
        <v>0.119047619047619</v>
      </c>
      <c r="P321" s="75">
        <v>5</v>
      </c>
      <c r="Q321" s="75">
        <v>4</v>
      </c>
      <c r="R321" s="93">
        <v>6.7</v>
      </c>
      <c r="S321" s="75">
        <v>6</v>
      </c>
    </row>
    <row r="322" spans="1:19" x14ac:dyDescent="0.25">
      <c r="A322">
        <v>3903591</v>
      </c>
      <c r="B322" t="s">
        <v>1688</v>
      </c>
      <c r="C322" s="75">
        <v>907263</v>
      </c>
      <c r="D322" s="75">
        <v>453</v>
      </c>
      <c r="E322" s="75">
        <v>79</v>
      </c>
      <c r="F322" s="75">
        <v>118</v>
      </c>
      <c r="G322" s="75">
        <v>135</v>
      </c>
      <c r="H322" s="75">
        <v>0</v>
      </c>
      <c r="I322" s="74">
        <v>0.26048565121412798</v>
      </c>
      <c r="J322" s="77">
        <v>1.49367088607595</v>
      </c>
      <c r="K322" s="77">
        <v>0.14849624060150399</v>
      </c>
      <c r="L322" s="77">
        <v>0.29801324503311299</v>
      </c>
      <c r="M322" s="74">
        <v>0</v>
      </c>
      <c r="N322" s="74">
        <v>0.26048565121412798</v>
      </c>
      <c r="O322" s="74">
        <v>9.0507726269315705E-2</v>
      </c>
      <c r="P322" s="75">
        <v>41</v>
      </c>
      <c r="Q322" s="75">
        <v>8</v>
      </c>
      <c r="R322" s="93">
        <v>75.756388888888907</v>
      </c>
      <c r="S322" s="75">
        <v>11</v>
      </c>
    </row>
    <row r="323" spans="1:19" x14ac:dyDescent="0.25">
      <c r="A323">
        <v>3903605</v>
      </c>
      <c r="B323" t="s">
        <v>1690</v>
      </c>
      <c r="C323" s="75">
        <v>907267</v>
      </c>
      <c r="D323" s="75">
        <v>762</v>
      </c>
      <c r="E323" s="75">
        <v>43</v>
      </c>
      <c r="F323" s="75">
        <v>75</v>
      </c>
      <c r="G323" s="75">
        <v>573</v>
      </c>
      <c r="H323" s="75">
        <v>0</v>
      </c>
      <c r="I323" s="74">
        <v>9.8425196850393706E-2</v>
      </c>
      <c r="J323" s="77">
        <v>1.7441860465116299</v>
      </c>
      <c r="K323" s="77">
        <v>5.3416149068323003E-2</v>
      </c>
      <c r="L323" s="77">
        <v>0.75196850393700798</v>
      </c>
      <c r="M323" s="74">
        <v>0</v>
      </c>
      <c r="N323" s="74">
        <v>9.8425196850393706E-2</v>
      </c>
      <c r="O323" s="74">
        <v>0.17060367454068201</v>
      </c>
      <c r="P323" s="75">
        <v>130</v>
      </c>
      <c r="Q323" s="75">
        <v>111</v>
      </c>
      <c r="R323" s="93">
        <v>102.743333333333</v>
      </c>
      <c r="S323" s="75">
        <v>2</v>
      </c>
    </row>
    <row r="324" spans="1:19" x14ac:dyDescent="0.25">
      <c r="A324">
        <v>3903611</v>
      </c>
      <c r="B324" t="s">
        <v>1692</v>
      </c>
      <c r="C324" s="75">
        <v>907269</v>
      </c>
      <c r="D324" s="75">
        <v>618</v>
      </c>
      <c r="E324" s="75">
        <v>80</v>
      </c>
      <c r="F324" s="75">
        <v>93</v>
      </c>
      <c r="G324" s="75">
        <v>451</v>
      </c>
      <c r="H324" s="75">
        <v>1</v>
      </c>
      <c r="I324" s="74">
        <v>0.15048543689320401</v>
      </c>
      <c r="J324" s="77">
        <v>1.1625000000000001</v>
      </c>
      <c r="K324" s="77">
        <v>0.114613180515759</v>
      </c>
      <c r="L324" s="77">
        <v>0.72977346278317201</v>
      </c>
      <c r="M324" s="74">
        <v>1.6181229773462799E-3</v>
      </c>
      <c r="N324" s="74">
        <v>0.15048543689320401</v>
      </c>
      <c r="O324" s="74">
        <v>6.9579288025890002E-2</v>
      </c>
      <c r="P324" s="75">
        <v>43</v>
      </c>
      <c r="Q324" s="75">
        <v>6</v>
      </c>
      <c r="R324" s="93">
        <v>109.499722222222</v>
      </c>
      <c r="S324" s="75">
        <v>9</v>
      </c>
    </row>
    <row r="325" spans="1:19" x14ac:dyDescent="0.25">
      <c r="A325">
        <v>3903632</v>
      </c>
      <c r="B325" t="s">
        <v>1694</v>
      </c>
      <c r="C325" s="75">
        <v>907315</v>
      </c>
      <c r="D325" s="75">
        <v>145</v>
      </c>
      <c r="E325" s="75">
        <v>39</v>
      </c>
      <c r="F325" s="75">
        <v>27</v>
      </c>
      <c r="G325" s="75">
        <v>105</v>
      </c>
      <c r="H325" s="75">
        <v>0</v>
      </c>
      <c r="I325" s="74">
        <v>0.18620689655172401</v>
      </c>
      <c r="J325" s="77">
        <v>0.69230769230769196</v>
      </c>
      <c r="K325" s="77">
        <v>0.21195652173912999</v>
      </c>
      <c r="L325" s="77">
        <v>0.72413793103448298</v>
      </c>
      <c r="M325" s="74">
        <v>0</v>
      </c>
      <c r="N325" s="74">
        <v>0.18620689655172401</v>
      </c>
      <c r="O325" s="74">
        <v>0</v>
      </c>
      <c r="P325" s="75">
        <v>0</v>
      </c>
      <c r="Q325" s="75">
        <v>0</v>
      </c>
      <c r="R325" s="93">
        <v>17.561944444444499</v>
      </c>
      <c r="S325" s="75">
        <v>3</v>
      </c>
    </row>
    <row r="326" spans="1:19" x14ac:dyDescent="0.25">
      <c r="A326">
        <v>4035890</v>
      </c>
      <c r="B326" t="s">
        <v>1696</v>
      </c>
      <c r="C326" s="75">
        <v>909516</v>
      </c>
      <c r="D326" s="75">
        <v>399</v>
      </c>
      <c r="E326" s="75">
        <v>59</v>
      </c>
      <c r="F326" s="75">
        <v>33</v>
      </c>
      <c r="G326" s="75">
        <v>297</v>
      </c>
      <c r="H326" s="75">
        <v>1</v>
      </c>
      <c r="I326" s="74">
        <v>8.2706766917293201E-2</v>
      </c>
      <c r="J326" s="77">
        <v>0.55932203389830504</v>
      </c>
      <c r="K326" s="77">
        <v>0.12882096069869001</v>
      </c>
      <c r="L326" s="77">
        <v>0.744360902255639</v>
      </c>
      <c r="M326" s="74">
        <v>2.5062656641604E-3</v>
      </c>
      <c r="N326" s="74">
        <v>8.2706766917293201E-2</v>
      </c>
      <c r="O326" s="74">
        <v>0.13533834586466201</v>
      </c>
      <c r="P326" s="75">
        <v>54</v>
      </c>
      <c r="Q326" s="75">
        <v>21</v>
      </c>
      <c r="R326" s="93">
        <v>76.849722222222297</v>
      </c>
      <c r="S326" s="75">
        <v>32</v>
      </c>
    </row>
    <row r="327" spans="1:19" x14ac:dyDescent="0.25">
      <c r="A327">
        <v>4035893</v>
      </c>
      <c r="B327" t="s">
        <v>1698</v>
      </c>
      <c r="C327" s="75">
        <v>909509</v>
      </c>
      <c r="D327" s="75">
        <v>356</v>
      </c>
      <c r="E327" s="75">
        <v>39</v>
      </c>
      <c r="F327" s="75">
        <v>41</v>
      </c>
      <c r="G327" s="75">
        <v>291</v>
      </c>
      <c r="H327" s="75">
        <v>1</v>
      </c>
      <c r="I327" s="74">
        <v>0.11516853932584301</v>
      </c>
      <c r="J327" s="77">
        <v>1.05128205128205</v>
      </c>
      <c r="K327" s="77">
        <v>9.87341772151899E-2</v>
      </c>
      <c r="L327" s="77">
        <v>0.81741573033707904</v>
      </c>
      <c r="M327" s="74">
        <v>2.8089887640449398E-3</v>
      </c>
      <c r="N327" s="74">
        <v>0.11516853932584301</v>
      </c>
      <c r="O327" s="74">
        <v>0.123595505617978</v>
      </c>
      <c r="P327" s="75">
        <v>44</v>
      </c>
      <c r="Q327" s="75">
        <v>18</v>
      </c>
      <c r="R327" s="93">
        <v>59.003055555555498</v>
      </c>
      <c r="S327" s="75">
        <v>14</v>
      </c>
    </row>
    <row r="328" spans="1:19" x14ac:dyDescent="0.25">
      <c r="A328">
        <v>4035895</v>
      </c>
      <c r="B328" t="s">
        <v>1700</v>
      </c>
      <c r="C328" s="75">
        <v>909519</v>
      </c>
      <c r="D328" s="75">
        <v>453</v>
      </c>
      <c r="E328" s="75">
        <v>33</v>
      </c>
      <c r="F328" s="75">
        <v>44</v>
      </c>
      <c r="G328" s="75">
        <v>357</v>
      </c>
      <c r="H328" s="75">
        <v>0</v>
      </c>
      <c r="I328" s="74">
        <v>9.7130242825607102E-2</v>
      </c>
      <c r="J328" s="77">
        <v>1.3333333333333299</v>
      </c>
      <c r="K328" s="77">
        <v>6.7901234567901203E-2</v>
      </c>
      <c r="L328" s="77">
        <v>0.78807947019867597</v>
      </c>
      <c r="M328" s="74">
        <v>0</v>
      </c>
      <c r="N328" s="74">
        <v>9.7130242825607102E-2</v>
      </c>
      <c r="O328" s="74">
        <v>0.116997792494481</v>
      </c>
      <c r="P328" s="75">
        <v>53</v>
      </c>
      <c r="Q328" s="75">
        <v>18</v>
      </c>
      <c r="R328" s="93">
        <v>61.4091666666667</v>
      </c>
      <c r="S328" s="75">
        <v>8</v>
      </c>
    </row>
    <row r="329" spans="1:19" x14ac:dyDescent="0.25">
      <c r="A329">
        <v>4035906</v>
      </c>
      <c r="B329" t="s">
        <v>3364</v>
      </c>
      <c r="C329" s="75">
        <v>909502</v>
      </c>
      <c r="D329" s="75">
        <v>311</v>
      </c>
      <c r="E329" s="75">
        <v>94</v>
      </c>
      <c r="F329" s="75">
        <v>68</v>
      </c>
      <c r="G329" s="75">
        <v>144</v>
      </c>
      <c r="H329" s="75">
        <v>0</v>
      </c>
      <c r="I329" s="74">
        <v>0.218649517684887</v>
      </c>
      <c r="J329" s="77">
        <v>0.72340425531914898</v>
      </c>
      <c r="K329" s="77">
        <v>0.23209876543209901</v>
      </c>
      <c r="L329" s="77">
        <v>0.46302250803858502</v>
      </c>
      <c r="M329" s="74">
        <v>0</v>
      </c>
      <c r="N329" s="74">
        <v>0.218649517684887</v>
      </c>
      <c r="O329" s="74">
        <v>7.7170418006430902E-2</v>
      </c>
      <c r="P329" s="75">
        <v>24</v>
      </c>
      <c r="Q329" s="75">
        <v>11</v>
      </c>
      <c r="R329" s="93">
        <v>53.398611111111101</v>
      </c>
      <c r="S329" s="75">
        <v>6</v>
      </c>
    </row>
    <row r="330" spans="1:19" x14ac:dyDescent="0.25">
      <c r="A330">
        <v>4035908</v>
      </c>
      <c r="B330" t="s">
        <v>1704</v>
      </c>
      <c r="C330" s="75">
        <v>909521</v>
      </c>
      <c r="D330" s="75">
        <v>508</v>
      </c>
      <c r="E330" s="75">
        <v>96</v>
      </c>
      <c r="F330" s="75">
        <v>79</v>
      </c>
      <c r="G330" s="75">
        <v>384</v>
      </c>
      <c r="H330" s="75">
        <v>0</v>
      </c>
      <c r="I330" s="74">
        <v>0.15551181102362199</v>
      </c>
      <c r="J330" s="77">
        <v>0.82291666666666696</v>
      </c>
      <c r="K330" s="77">
        <v>0.158940397350993</v>
      </c>
      <c r="L330" s="77">
        <v>0.75590551181102394</v>
      </c>
      <c r="M330" s="74">
        <v>0</v>
      </c>
      <c r="N330" s="74">
        <v>0.15551181102362199</v>
      </c>
      <c r="O330" s="74">
        <v>0.10039370078740199</v>
      </c>
      <c r="P330" s="75">
        <v>51</v>
      </c>
      <c r="Q330" s="75">
        <v>31</v>
      </c>
      <c r="R330" s="93">
        <v>86.407777777777795</v>
      </c>
      <c r="S330" s="75">
        <v>2</v>
      </c>
    </row>
    <row r="331" spans="1:19" x14ac:dyDescent="0.25">
      <c r="A331">
        <v>4035912</v>
      </c>
      <c r="B331" t="s">
        <v>1706</v>
      </c>
      <c r="C331" s="75">
        <v>909505</v>
      </c>
      <c r="D331" s="75">
        <v>463</v>
      </c>
      <c r="E331" s="75">
        <v>53</v>
      </c>
      <c r="F331" s="75">
        <v>23</v>
      </c>
      <c r="G331" s="75">
        <v>308</v>
      </c>
      <c r="H331" s="75">
        <v>0</v>
      </c>
      <c r="I331" s="74">
        <v>4.9676025917926601E-2</v>
      </c>
      <c r="J331" s="77">
        <v>0.43396226415094302</v>
      </c>
      <c r="K331" s="77">
        <v>0.10271317829457401</v>
      </c>
      <c r="L331" s="77">
        <v>0.66522678185745099</v>
      </c>
      <c r="M331" s="74">
        <v>0</v>
      </c>
      <c r="N331" s="74">
        <v>4.9676025917926601E-2</v>
      </c>
      <c r="O331" s="74">
        <v>0.123110151187905</v>
      </c>
      <c r="P331" s="75">
        <v>57</v>
      </c>
      <c r="Q331" s="75">
        <v>47</v>
      </c>
      <c r="R331" s="93">
        <v>83.311666666666696</v>
      </c>
      <c r="S331" s="75">
        <v>39</v>
      </c>
    </row>
    <row r="332" spans="1:19" x14ac:dyDescent="0.25">
      <c r="A332">
        <v>4035914</v>
      </c>
      <c r="B332" t="s">
        <v>1708</v>
      </c>
      <c r="C332" s="75">
        <v>909511</v>
      </c>
      <c r="D332" s="75">
        <v>547</v>
      </c>
      <c r="E332" s="75">
        <v>103</v>
      </c>
      <c r="F332" s="75">
        <v>77</v>
      </c>
      <c r="G332" s="75">
        <v>317</v>
      </c>
      <c r="H332" s="75">
        <v>13</v>
      </c>
      <c r="I332" s="74">
        <v>0.140767824497258</v>
      </c>
      <c r="J332" s="77">
        <v>0.74757281553398103</v>
      </c>
      <c r="K332" s="77">
        <v>0.15846153846153799</v>
      </c>
      <c r="L332" s="77">
        <v>0.57952468007312596</v>
      </c>
      <c r="M332" s="74">
        <v>2.3765996343692902E-2</v>
      </c>
      <c r="N332" s="74">
        <v>0.140767824497258</v>
      </c>
      <c r="O332" s="74">
        <v>0.118829981718464</v>
      </c>
      <c r="P332" s="75">
        <v>65</v>
      </c>
      <c r="Q332" s="75">
        <v>46</v>
      </c>
      <c r="R332" s="93">
        <v>79.967222222222105</v>
      </c>
      <c r="S332" s="75">
        <v>41</v>
      </c>
    </row>
    <row r="333" spans="1:19" x14ac:dyDescent="0.25">
      <c r="A333">
        <v>4035915</v>
      </c>
      <c r="B333" t="s">
        <v>1710</v>
      </c>
      <c r="C333" s="75">
        <v>909504</v>
      </c>
      <c r="D333" s="75">
        <v>502</v>
      </c>
      <c r="E333" s="75">
        <v>86</v>
      </c>
      <c r="F333" s="75">
        <v>51</v>
      </c>
      <c r="G333" s="75">
        <v>322</v>
      </c>
      <c r="H333" s="75">
        <v>0</v>
      </c>
      <c r="I333" s="74">
        <v>0.101593625498008</v>
      </c>
      <c r="J333" s="77">
        <v>0.59302325581395399</v>
      </c>
      <c r="K333" s="77">
        <v>0.14625850340136101</v>
      </c>
      <c r="L333" s="77">
        <v>0.64143426294820705</v>
      </c>
      <c r="M333" s="74">
        <v>0</v>
      </c>
      <c r="N333" s="74">
        <v>0.101593625498008</v>
      </c>
      <c r="O333" s="74">
        <v>0.103585657370518</v>
      </c>
      <c r="P333" s="75">
        <v>52</v>
      </c>
      <c r="Q333" s="75">
        <v>47</v>
      </c>
      <c r="R333" s="93">
        <v>84.214722222222093</v>
      </c>
      <c r="S333" s="75">
        <v>30</v>
      </c>
    </row>
    <row r="334" spans="1:19" x14ac:dyDescent="0.25">
      <c r="A334">
        <v>4035948</v>
      </c>
      <c r="B334" t="s">
        <v>1712</v>
      </c>
      <c r="C334" s="75">
        <v>909507</v>
      </c>
      <c r="D334" s="75">
        <v>505</v>
      </c>
      <c r="E334" s="75">
        <v>139</v>
      </c>
      <c r="F334" s="75">
        <v>53</v>
      </c>
      <c r="G334" s="75">
        <v>363</v>
      </c>
      <c r="H334" s="75">
        <v>0</v>
      </c>
      <c r="I334" s="74">
        <v>0.104950495049505</v>
      </c>
      <c r="J334" s="77">
        <v>0.38129496402877699</v>
      </c>
      <c r="K334" s="77">
        <v>0.21583850931677001</v>
      </c>
      <c r="L334" s="77">
        <v>0.71881188118811901</v>
      </c>
      <c r="M334" s="74">
        <v>0</v>
      </c>
      <c r="N334" s="74">
        <v>0.104950495049505</v>
      </c>
      <c r="O334" s="74">
        <v>5.1485148514851503E-2</v>
      </c>
      <c r="P334" s="75">
        <v>26</v>
      </c>
      <c r="Q334" s="75">
        <v>6</v>
      </c>
      <c r="R334" s="93">
        <v>79.739722222222099</v>
      </c>
      <c r="S334" s="75">
        <v>10</v>
      </c>
    </row>
    <row r="335" spans="1:19" x14ac:dyDescent="0.25">
      <c r="A335">
        <v>4035957</v>
      </c>
      <c r="B335" t="s">
        <v>1714</v>
      </c>
      <c r="C335" s="75">
        <v>909503</v>
      </c>
      <c r="D335" s="75">
        <v>527</v>
      </c>
      <c r="E335" s="75">
        <v>114</v>
      </c>
      <c r="F335" s="75">
        <v>129</v>
      </c>
      <c r="G335" s="75">
        <v>420</v>
      </c>
      <c r="H335" s="75">
        <v>1</v>
      </c>
      <c r="I335" s="74">
        <v>0.244781783681214</v>
      </c>
      <c r="J335" s="77">
        <v>1.1315789473684199</v>
      </c>
      <c r="K335" s="77">
        <v>0.17784711388455501</v>
      </c>
      <c r="L335" s="77">
        <v>0.79696394686907002</v>
      </c>
      <c r="M335" s="74">
        <v>1.89753320683112E-3</v>
      </c>
      <c r="N335" s="74">
        <v>0.244781783681214</v>
      </c>
      <c r="O335" s="74">
        <v>9.1081593927893695E-2</v>
      </c>
      <c r="P335" s="75">
        <v>48</v>
      </c>
      <c r="Q335" s="75">
        <v>17</v>
      </c>
      <c r="R335" s="93">
        <v>81.974444444444302</v>
      </c>
      <c r="S335" s="75">
        <v>17</v>
      </c>
    </row>
    <row r="336" spans="1:19" x14ac:dyDescent="0.25">
      <c r="A336">
        <v>4035958</v>
      </c>
      <c r="B336" t="s">
        <v>1716</v>
      </c>
      <c r="C336" s="75">
        <v>909499</v>
      </c>
      <c r="D336" s="75">
        <v>771</v>
      </c>
      <c r="E336" s="75">
        <v>97</v>
      </c>
      <c r="F336" s="75">
        <v>58</v>
      </c>
      <c r="G336" s="75">
        <v>227</v>
      </c>
      <c r="H336" s="75">
        <v>0</v>
      </c>
      <c r="I336" s="74">
        <v>7.5226977950713397E-2</v>
      </c>
      <c r="J336" s="77">
        <v>0.597938144329897</v>
      </c>
      <c r="K336" s="77">
        <v>0.111751152073733</v>
      </c>
      <c r="L336" s="77">
        <v>0.29442282749675702</v>
      </c>
      <c r="M336" s="74">
        <v>0</v>
      </c>
      <c r="N336" s="74">
        <v>7.5226977950713397E-2</v>
      </c>
      <c r="O336" s="74">
        <v>7.9118028534370902E-2</v>
      </c>
      <c r="P336" s="75">
        <v>61</v>
      </c>
      <c r="Q336" s="75">
        <v>4</v>
      </c>
      <c r="R336" s="93">
        <v>88.910277777777694</v>
      </c>
      <c r="S336" s="75">
        <v>32</v>
      </c>
    </row>
    <row r="337" spans="1:19" x14ac:dyDescent="0.25">
      <c r="A337">
        <v>4035967</v>
      </c>
      <c r="B337" t="s">
        <v>1718</v>
      </c>
      <c r="C337" s="75">
        <v>909510</v>
      </c>
      <c r="D337" s="75">
        <v>344</v>
      </c>
      <c r="E337" s="75">
        <v>77</v>
      </c>
      <c r="F337" s="75">
        <v>27</v>
      </c>
      <c r="G337" s="75">
        <v>240</v>
      </c>
      <c r="H337" s="75">
        <v>0</v>
      </c>
      <c r="I337" s="74">
        <v>7.8488372093023298E-2</v>
      </c>
      <c r="J337" s="77">
        <v>0.35064935064935099</v>
      </c>
      <c r="K337" s="77">
        <v>0.18289786223277901</v>
      </c>
      <c r="L337" s="77">
        <v>0.69767441860465096</v>
      </c>
      <c r="M337" s="74">
        <v>0</v>
      </c>
      <c r="N337" s="74">
        <v>7.8488372093023298E-2</v>
      </c>
      <c r="O337" s="74">
        <v>7.5581395348837205E-2</v>
      </c>
      <c r="P337" s="75">
        <v>26</v>
      </c>
      <c r="Q337" s="75">
        <v>11</v>
      </c>
      <c r="R337" s="93">
        <v>62.147777777777797</v>
      </c>
      <c r="S337" s="75">
        <v>8</v>
      </c>
    </row>
    <row r="338" spans="1:19" x14ac:dyDescent="0.25">
      <c r="A338">
        <v>4101029</v>
      </c>
      <c r="B338" t="s">
        <v>1720</v>
      </c>
      <c r="C338" s="75">
        <v>911214</v>
      </c>
      <c r="D338" s="75">
        <v>391</v>
      </c>
      <c r="E338" s="75">
        <v>49</v>
      </c>
      <c r="F338" s="75">
        <v>43</v>
      </c>
      <c r="G338" s="75">
        <v>313</v>
      </c>
      <c r="H338" s="75">
        <v>0</v>
      </c>
      <c r="I338" s="74">
        <v>0.10997442455243001</v>
      </c>
      <c r="J338" s="77">
        <v>0.87755102040816302</v>
      </c>
      <c r="K338" s="77">
        <v>0.111363636363636</v>
      </c>
      <c r="L338" s="77">
        <v>0.80051150895140699</v>
      </c>
      <c r="M338" s="74">
        <v>0</v>
      </c>
      <c r="N338" s="74">
        <v>0.10997442455243001</v>
      </c>
      <c r="O338" s="74">
        <v>9.4629156010230198E-2</v>
      </c>
      <c r="P338" s="75">
        <v>37</v>
      </c>
      <c r="Q338" s="75">
        <v>6</v>
      </c>
      <c r="R338" s="93">
        <v>60.720277777777703</v>
      </c>
      <c r="S338" s="75">
        <v>3</v>
      </c>
    </row>
    <row r="339" spans="1:19" x14ac:dyDescent="0.25">
      <c r="A339">
        <v>4101034</v>
      </c>
      <c r="B339" t="s">
        <v>1722</v>
      </c>
      <c r="C339" s="75">
        <v>911218</v>
      </c>
      <c r="D339" s="75">
        <v>276</v>
      </c>
      <c r="E339" s="75">
        <v>109</v>
      </c>
      <c r="F339" s="75">
        <v>51</v>
      </c>
      <c r="G339" s="75">
        <v>181</v>
      </c>
      <c r="H339" s="75">
        <v>0</v>
      </c>
      <c r="I339" s="74">
        <v>0.184782608695652</v>
      </c>
      <c r="J339" s="77">
        <v>0.46788990825688098</v>
      </c>
      <c r="K339" s="77">
        <v>0.28311688311688299</v>
      </c>
      <c r="L339" s="77">
        <v>0.65579710144927505</v>
      </c>
      <c r="M339" s="74">
        <v>0</v>
      </c>
      <c r="N339" s="74">
        <v>0.184782608695652</v>
      </c>
      <c r="O339" s="74">
        <v>5.7971014492753603E-2</v>
      </c>
      <c r="P339" s="75">
        <v>16</v>
      </c>
      <c r="Q339" s="75">
        <v>10</v>
      </c>
      <c r="R339" s="93">
        <v>42.296666666666702</v>
      </c>
      <c r="S339" s="75">
        <v>2</v>
      </c>
    </row>
    <row r="340" spans="1:19" x14ac:dyDescent="0.25">
      <c r="A340">
        <v>4101054</v>
      </c>
      <c r="B340" t="s">
        <v>2083</v>
      </c>
      <c r="C340" s="75">
        <v>911222</v>
      </c>
      <c r="D340" s="75">
        <v>309</v>
      </c>
      <c r="E340" s="75">
        <v>93</v>
      </c>
      <c r="F340" s="75">
        <v>75</v>
      </c>
      <c r="G340" s="75">
        <v>59</v>
      </c>
      <c r="H340" s="75">
        <v>0</v>
      </c>
      <c r="I340" s="74">
        <v>0.242718446601942</v>
      </c>
      <c r="J340" s="77">
        <v>0.80645161290322598</v>
      </c>
      <c r="K340" s="77">
        <v>0.23134328358209</v>
      </c>
      <c r="L340" s="77">
        <v>0.19093851132686099</v>
      </c>
      <c r="M340" s="74">
        <v>0</v>
      </c>
      <c r="N340" s="74">
        <v>0.242718446601942</v>
      </c>
      <c r="O340" s="74">
        <v>0.106796116504854</v>
      </c>
      <c r="P340" s="75">
        <v>33</v>
      </c>
      <c r="Q340" s="75">
        <v>13</v>
      </c>
      <c r="R340" s="93">
        <v>44.4791666666667</v>
      </c>
      <c r="S340" s="75">
        <v>23</v>
      </c>
    </row>
    <row r="341" spans="1:19" x14ac:dyDescent="0.25">
      <c r="A341">
        <v>4101058</v>
      </c>
      <c r="B341" t="s">
        <v>1724</v>
      </c>
      <c r="C341" s="75">
        <v>911224</v>
      </c>
      <c r="D341" s="75">
        <v>479</v>
      </c>
      <c r="E341" s="75">
        <v>60</v>
      </c>
      <c r="F341" s="75">
        <v>51</v>
      </c>
      <c r="G341" s="75">
        <v>381</v>
      </c>
      <c r="H341" s="75">
        <v>0</v>
      </c>
      <c r="I341" s="74">
        <v>0.10647181628392501</v>
      </c>
      <c r="J341" s="77">
        <v>0.85</v>
      </c>
      <c r="K341" s="77">
        <v>0.111317254174397</v>
      </c>
      <c r="L341" s="77">
        <v>0.79540709812108601</v>
      </c>
      <c r="M341" s="74">
        <v>0</v>
      </c>
      <c r="N341" s="74">
        <v>0.10647181628392501</v>
      </c>
      <c r="O341" s="74">
        <v>8.9770354906054298E-2</v>
      </c>
      <c r="P341" s="75">
        <v>43</v>
      </c>
      <c r="Q341" s="75">
        <v>21</v>
      </c>
      <c r="R341" s="93">
        <v>87.170277777777699</v>
      </c>
      <c r="S341" s="75">
        <v>15</v>
      </c>
    </row>
    <row r="342" spans="1:19" x14ac:dyDescent="0.25">
      <c r="A342">
        <v>4101064</v>
      </c>
      <c r="B342" t="s">
        <v>1726</v>
      </c>
      <c r="C342" s="75">
        <v>911225</v>
      </c>
      <c r="D342" s="75">
        <v>309</v>
      </c>
      <c r="E342" s="75">
        <v>34</v>
      </c>
      <c r="F342" s="75">
        <v>40</v>
      </c>
      <c r="G342" s="75">
        <v>242</v>
      </c>
      <c r="H342" s="75">
        <v>1</v>
      </c>
      <c r="I342" s="74">
        <v>0.129449838187702</v>
      </c>
      <c r="J342" s="77">
        <v>1.1764705882352899</v>
      </c>
      <c r="K342" s="77">
        <v>9.9125364431486895E-2</v>
      </c>
      <c r="L342" s="77">
        <v>0.78317152103559895</v>
      </c>
      <c r="M342" s="74">
        <v>3.2362459546925598E-3</v>
      </c>
      <c r="N342" s="74">
        <v>0.129449838187702</v>
      </c>
      <c r="O342" s="74">
        <v>0.12621359223301001</v>
      </c>
      <c r="P342" s="75">
        <v>39</v>
      </c>
      <c r="Q342" s="75">
        <v>28</v>
      </c>
      <c r="R342" s="93">
        <v>55.941111111111098</v>
      </c>
      <c r="S342" s="75">
        <v>36</v>
      </c>
    </row>
    <row r="343" spans="1:19" x14ac:dyDescent="0.25">
      <c r="A343">
        <v>4101068</v>
      </c>
      <c r="B343" t="s">
        <v>1728</v>
      </c>
      <c r="C343" s="75">
        <v>911226</v>
      </c>
      <c r="D343" s="75">
        <v>592</v>
      </c>
      <c r="E343" s="75">
        <v>75</v>
      </c>
      <c r="F343" s="75">
        <v>73</v>
      </c>
      <c r="G343" s="75">
        <v>405</v>
      </c>
      <c r="H343" s="75">
        <v>0</v>
      </c>
      <c r="I343" s="74">
        <v>0.12331081081081099</v>
      </c>
      <c r="J343" s="77">
        <v>0.97333333333333305</v>
      </c>
      <c r="K343" s="77">
        <v>0.112443778110945</v>
      </c>
      <c r="L343" s="77">
        <v>0.68412162162162204</v>
      </c>
      <c r="M343" s="74">
        <v>0</v>
      </c>
      <c r="N343" s="74">
        <v>0.12331081081081099</v>
      </c>
      <c r="O343" s="74">
        <v>0.15709459459459499</v>
      </c>
      <c r="P343" s="75">
        <v>93</v>
      </c>
      <c r="Q343" s="75">
        <v>23</v>
      </c>
      <c r="R343" s="93">
        <v>90.256666666666703</v>
      </c>
      <c r="S343" s="75">
        <v>20</v>
      </c>
    </row>
    <row r="344" spans="1:19" x14ac:dyDescent="0.25">
      <c r="A344">
        <v>4101071</v>
      </c>
      <c r="B344" t="s">
        <v>1730</v>
      </c>
      <c r="C344" s="75">
        <v>911227</v>
      </c>
      <c r="D344" s="75">
        <v>584</v>
      </c>
      <c r="E344" s="75">
        <v>118</v>
      </c>
      <c r="F344" s="75">
        <v>115</v>
      </c>
      <c r="G344" s="75">
        <v>107</v>
      </c>
      <c r="H344" s="75">
        <v>1</v>
      </c>
      <c r="I344" s="74">
        <v>0.19691780821917801</v>
      </c>
      <c r="J344" s="77">
        <v>0.97457627118644097</v>
      </c>
      <c r="K344" s="77">
        <v>0.168091168091168</v>
      </c>
      <c r="L344" s="77">
        <v>0.18321917808219201</v>
      </c>
      <c r="M344" s="74">
        <v>1.71232876712329E-3</v>
      </c>
      <c r="N344" s="74">
        <v>0.19691780821917801</v>
      </c>
      <c r="O344" s="74">
        <v>9.4178082191780796E-2</v>
      </c>
      <c r="P344" s="75">
        <v>55</v>
      </c>
      <c r="Q344" s="75">
        <v>21</v>
      </c>
      <c r="R344" s="93">
        <v>84.473611111111097</v>
      </c>
      <c r="S344" s="75">
        <v>14</v>
      </c>
    </row>
    <row r="345" spans="1:19" x14ac:dyDescent="0.25">
      <c r="A345">
        <v>4101079</v>
      </c>
      <c r="B345" t="s">
        <v>1732</v>
      </c>
      <c r="C345" s="75">
        <v>911229</v>
      </c>
      <c r="D345" s="75">
        <v>372</v>
      </c>
      <c r="E345" s="75">
        <v>103</v>
      </c>
      <c r="F345" s="75">
        <v>159</v>
      </c>
      <c r="G345" s="75">
        <v>214</v>
      </c>
      <c r="H345" s="75">
        <v>0</v>
      </c>
      <c r="I345" s="74">
        <v>0.42741935483871002</v>
      </c>
      <c r="J345" s="77">
        <v>1.5436893203883499</v>
      </c>
      <c r="K345" s="77">
        <v>0.216842105263158</v>
      </c>
      <c r="L345" s="77">
        <v>0.57526881720430101</v>
      </c>
      <c r="M345" s="74">
        <v>0</v>
      </c>
      <c r="N345" s="74">
        <v>0.42741935483871002</v>
      </c>
      <c r="O345" s="74">
        <v>9.4086021505376302E-2</v>
      </c>
      <c r="P345" s="75">
        <v>35</v>
      </c>
      <c r="Q345" s="75">
        <v>8</v>
      </c>
      <c r="R345" s="93">
        <v>63.445833333333297</v>
      </c>
      <c r="S345" s="75">
        <v>28</v>
      </c>
    </row>
    <row r="346" spans="1:19" x14ac:dyDescent="0.25">
      <c r="A346">
        <v>432511</v>
      </c>
      <c r="B346" t="s">
        <v>1734</v>
      </c>
      <c r="C346" s="75">
        <v>515646</v>
      </c>
      <c r="D346" s="75">
        <v>347</v>
      </c>
      <c r="E346" s="75">
        <v>201</v>
      </c>
      <c r="F346" s="75">
        <v>154</v>
      </c>
      <c r="G346" s="75">
        <v>199</v>
      </c>
      <c r="H346" s="75">
        <v>2</v>
      </c>
      <c r="I346" s="74">
        <v>0.44380403458213302</v>
      </c>
      <c r="J346" s="77">
        <v>0.76616915422885601</v>
      </c>
      <c r="K346" s="77">
        <v>0.36678832116788301</v>
      </c>
      <c r="L346" s="77">
        <v>0.57348703170028803</v>
      </c>
      <c r="M346" s="74">
        <v>5.7636887608069204E-3</v>
      </c>
      <c r="N346" s="74">
        <v>0.44380403458213302</v>
      </c>
      <c r="O346" s="74">
        <v>0.103746397694524</v>
      </c>
      <c r="P346" s="75">
        <v>36</v>
      </c>
      <c r="Q346" s="75">
        <v>24</v>
      </c>
      <c r="R346" s="93">
        <v>69.425833333333301</v>
      </c>
      <c r="S346" s="75">
        <v>14</v>
      </c>
    </row>
    <row r="347" spans="1:19" x14ac:dyDescent="0.25">
      <c r="A347">
        <v>433262</v>
      </c>
      <c r="B347" t="s">
        <v>1736</v>
      </c>
      <c r="C347" s="75">
        <v>613906</v>
      </c>
      <c r="D347" s="75">
        <v>254</v>
      </c>
      <c r="E347" s="75">
        <v>23</v>
      </c>
      <c r="F347" s="75">
        <v>17</v>
      </c>
      <c r="G347" s="75">
        <v>152</v>
      </c>
      <c r="H347" s="75">
        <v>1</v>
      </c>
      <c r="I347" s="74">
        <v>6.6929133858267695E-2</v>
      </c>
      <c r="J347" s="77">
        <v>0.73913043478260898</v>
      </c>
      <c r="K347" s="77">
        <v>8.3032490974729201E-2</v>
      </c>
      <c r="L347" s="77">
        <v>0.59842519685039397</v>
      </c>
      <c r="M347" s="74">
        <v>3.9370078740157497E-3</v>
      </c>
      <c r="N347" s="74">
        <v>6.6929133858267695E-2</v>
      </c>
      <c r="O347" s="74">
        <v>7.4803149606299205E-2</v>
      </c>
      <c r="P347" s="75">
        <v>19</v>
      </c>
      <c r="Q347" s="75">
        <v>1</v>
      </c>
      <c r="R347" s="93">
        <v>47.204444444444498</v>
      </c>
      <c r="S347" s="75">
        <v>20</v>
      </c>
    </row>
    <row r="348" spans="1:19" x14ac:dyDescent="0.25">
      <c r="A348">
        <v>4471974</v>
      </c>
      <c r="B348" t="s">
        <v>1738</v>
      </c>
      <c r="C348" s="75">
        <v>921030</v>
      </c>
      <c r="D348" s="75">
        <v>428</v>
      </c>
      <c r="E348" s="75">
        <v>163</v>
      </c>
      <c r="F348" s="75">
        <v>170</v>
      </c>
      <c r="G348" s="75">
        <v>202</v>
      </c>
      <c r="H348" s="75">
        <v>0</v>
      </c>
      <c r="I348" s="74">
        <v>0.39719626168224298</v>
      </c>
      <c r="J348" s="77">
        <v>1.04294478527607</v>
      </c>
      <c r="K348" s="77">
        <v>0.27580372250423002</v>
      </c>
      <c r="L348" s="77">
        <v>0.47196261682243001</v>
      </c>
      <c r="M348" s="74">
        <v>0</v>
      </c>
      <c r="N348" s="74">
        <v>0.39719626168224298</v>
      </c>
      <c r="O348" s="74">
        <v>0.123831775700935</v>
      </c>
      <c r="P348" s="75">
        <v>53</v>
      </c>
      <c r="Q348" s="75">
        <v>11</v>
      </c>
      <c r="R348" s="93">
        <v>78.959722222222197</v>
      </c>
      <c r="S348" s="75">
        <v>16</v>
      </c>
    </row>
    <row r="349" spans="1:19" x14ac:dyDescent="0.25">
      <c r="A349">
        <v>4471979</v>
      </c>
      <c r="B349" t="s">
        <v>1740</v>
      </c>
      <c r="C349" s="75">
        <v>921031</v>
      </c>
      <c r="D349" s="75">
        <v>462</v>
      </c>
      <c r="E349" s="75">
        <v>48</v>
      </c>
      <c r="F349" s="75">
        <v>68</v>
      </c>
      <c r="G349" s="75">
        <v>364</v>
      </c>
      <c r="H349" s="75">
        <v>0</v>
      </c>
      <c r="I349" s="74">
        <v>0.147186147186147</v>
      </c>
      <c r="J349" s="77">
        <v>1.4166666666666701</v>
      </c>
      <c r="K349" s="77">
        <v>9.41176470588235E-2</v>
      </c>
      <c r="L349" s="77">
        <v>0.78787878787878796</v>
      </c>
      <c r="M349" s="74">
        <v>0</v>
      </c>
      <c r="N349" s="74">
        <v>0.147186147186147</v>
      </c>
      <c r="O349" s="74">
        <v>9.7402597402597393E-2</v>
      </c>
      <c r="P349" s="75">
        <v>45</v>
      </c>
      <c r="Q349" s="75">
        <v>38</v>
      </c>
      <c r="R349" s="93">
        <v>87.811666666666596</v>
      </c>
      <c r="S349" s="75">
        <v>18</v>
      </c>
    </row>
    <row r="350" spans="1:19" x14ac:dyDescent="0.25">
      <c r="A350">
        <v>4472922</v>
      </c>
      <c r="B350" t="s">
        <v>1742</v>
      </c>
      <c r="C350" s="75">
        <v>920991</v>
      </c>
      <c r="D350" s="75">
        <v>477</v>
      </c>
      <c r="E350" s="75">
        <v>64</v>
      </c>
      <c r="F350" s="75">
        <v>97</v>
      </c>
      <c r="G350" s="75">
        <v>313</v>
      </c>
      <c r="H350" s="75">
        <v>0</v>
      </c>
      <c r="I350" s="74">
        <v>0.20335429769391999</v>
      </c>
      <c r="J350" s="77">
        <v>1.515625</v>
      </c>
      <c r="K350" s="77">
        <v>0.118299445471349</v>
      </c>
      <c r="L350" s="77">
        <v>0.65618448637316595</v>
      </c>
      <c r="M350" s="74">
        <v>0</v>
      </c>
      <c r="N350" s="74">
        <v>0.20335429769391999</v>
      </c>
      <c r="O350" s="74">
        <v>0</v>
      </c>
      <c r="P350" s="75">
        <v>0</v>
      </c>
      <c r="Q350" s="75">
        <v>0</v>
      </c>
      <c r="R350" s="93">
        <v>64.928611111111096</v>
      </c>
      <c r="S350" s="75">
        <v>6</v>
      </c>
    </row>
    <row r="351" spans="1:19" x14ac:dyDescent="0.25">
      <c r="A351">
        <v>4472929</v>
      </c>
      <c r="B351" t="s">
        <v>2090</v>
      </c>
      <c r="C351" s="75">
        <v>920992</v>
      </c>
      <c r="D351" s="75">
        <v>416</v>
      </c>
      <c r="E351" s="75">
        <v>108</v>
      </c>
      <c r="F351" s="75">
        <v>79</v>
      </c>
      <c r="G351" s="75">
        <v>320</v>
      </c>
      <c r="H351" s="75">
        <v>0</v>
      </c>
      <c r="I351" s="74">
        <v>0.18990384615384601</v>
      </c>
      <c r="J351" s="77">
        <v>0.73148148148148195</v>
      </c>
      <c r="K351" s="77">
        <v>0.206106870229008</v>
      </c>
      <c r="L351" s="77">
        <v>0.76923076923076905</v>
      </c>
      <c r="M351" s="74">
        <v>0</v>
      </c>
      <c r="N351" s="74">
        <v>0.18990384615384601</v>
      </c>
      <c r="O351" s="74">
        <v>0</v>
      </c>
      <c r="P351" s="75">
        <v>0</v>
      </c>
      <c r="Q351" s="75">
        <v>0</v>
      </c>
      <c r="R351" s="93">
        <v>66.507222222222197</v>
      </c>
      <c r="S351" s="75">
        <v>13</v>
      </c>
    </row>
    <row r="352" spans="1:19" x14ac:dyDescent="0.25">
      <c r="A352">
        <v>4472963</v>
      </c>
      <c r="B352" t="s">
        <v>1744</v>
      </c>
      <c r="C352" s="75">
        <v>920994</v>
      </c>
      <c r="D352" s="75">
        <v>543</v>
      </c>
      <c r="E352" s="75">
        <v>112</v>
      </c>
      <c r="F352" s="75">
        <v>118</v>
      </c>
      <c r="G352" s="75">
        <v>408</v>
      </c>
      <c r="H352" s="75">
        <v>0</v>
      </c>
      <c r="I352" s="74">
        <v>0.21731123388581999</v>
      </c>
      <c r="J352" s="77">
        <v>1.0535714285714299</v>
      </c>
      <c r="K352" s="77">
        <v>0.17099236641221399</v>
      </c>
      <c r="L352" s="77">
        <v>0.75138121546961301</v>
      </c>
      <c r="M352" s="74">
        <v>0</v>
      </c>
      <c r="N352" s="74">
        <v>0.21731123388581999</v>
      </c>
      <c r="O352" s="74">
        <v>0</v>
      </c>
      <c r="P352" s="75">
        <v>0</v>
      </c>
      <c r="Q352" s="75">
        <v>2</v>
      </c>
      <c r="R352" s="93">
        <v>68.835277777777705</v>
      </c>
      <c r="S352" s="75">
        <v>8</v>
      </c>
    </row>
    <row r="353" spans="1:19" x14ac:dyDescent="0.25">
      <c r="A353">
        <v>4472974</v>
      </c>
      <c r="B353" t="s">
        <v>1746</v>
      </c>
      <c r="C353" s="75">
        <v>920995</v>
      </c>
      <c r="D353" s="75">
        <v>434</v>
      </c>
      <c r="E353" s="75">
        <v>142</v>
      </c>
      <c r="F353" s="75">
        <v>84</v>
      </c>
      <c r="G353" s="75">
        <v>241</v>
      </c>
      <c r="H353" s="75">
        <v>0</v>
      </c>
      <c r="I353" s="74">
        <v>0.19354838709677399</v>
      </c>
      <c r="J353" s="77">
        <v>0.59154929577464799</v>
      </c>
      <c r="K353" s="77">
        <v>0.24652777777777801</v>
      </c>
      <c r="L353" s="77">
        <v>0.55529953917050701</v>
      </c>
      <c r="M353" s="74">
        <v>0</v>
      </c>
      <c r="N353" s="74">
        <v>0.19354838709677399</v>
      </c>
      <c r="O353" s="74">
        <v>0</v>
      </c>
      <c r="P353" s="75">
        <v>0</v>
      </c>
      <c r="Q353" s="75">
        <v>0</v>
      </c>
      <c r="R353" s="93">
        <v>75.8680555555556</v>
      </c>
      <c r="S353" s="75">
        <v>8</v>
      </c>
    </row>
    <row r="354" spans="1:19" x14ac:dyDescent="0.25">
      <c r="A354">
        <v>4472992</v>
      </c>
      <c r="B354" t="s">
        <v>2091</v>
      </c>
      <c r="C354" s="75">
        <v>920997</v>
      </c>
      <c r="D354" s="75">
        <v>46</v>
      </c>
      <c r="E354" s="75">
        <v>4</v>
      </c>
      <c r="F354" s="75">
        <v>8</v>
      </c>
      <c r="G354" s="75">
        <v>16</v>
      </c>
      <c r="H354" s="75">
        <v>0</v>
      </c>
      <c r="I354" s="74">
        <v>0.173913043478261</v>
      </c>
      <c r="J354" s="77">
        <v>2</v>
      </c>
      <c r="K354" s="77">
        <v>0.08</v>
      </c>
      <c r="L354" s="77">
        <v>0.34782608695652201</v>
      </c>
      <c r="M354" s="74">
        <v>0</v>
      </c>
      <c r="N354" s="74">
        <v>0.173913043478261</v>
      </c>
      <c r="O354" s="74">
        <v>0.108695652173913</v>
      </c>
      <c r="P354" s="75">
        <v>5</v>
      </c>
      <c r="Q354" s="75">
        <v>3</v>
      </c>
      <c r="R354" s="93">
        <v>8.8855555555555608</v>
      </c>
      <c r="S354" s="75">
        <v>1</v>
      </c>
    </row>
    <row r="355" spans="1:19" x14ac:dyDescent="0.25">
      <c r="A355">
        <v>4472994</v>
      </c>
      <c r="B355" t="s">
        <v>1748</v>
      </c>
      <c r="C355" s="75">
        <v>920998</v>
      </c>
      <c r="D355" s="75">
        <v>443</v>
      </c>
      <c r="E355" s="75">
        <v>101</v>
      </c>
      <c r="F355" s="75">
        <v>81</v>
      </c>
      <c r="G355" s="75">
        <v>310</v>
      </c>
      <c r="H355" s="75">
        <v>0</v>
      </c>
      <c r="I355" s="74">
        <v>0.182844243792325</v>
      </c>
      <c r="J355" s="77">
        <v>0.80198019801980203</v>
      </c>
      <c r="K355" s="77">
        <v>0.185661764705882</v>
      </c>
      <c r="L355" s="77">
        <v>0.69977426636568896</v>
      </c>
      <c r="M355" s="74">
        <v>0</v>
      </c>
      <c r="N355" s="74">
        <v>0.182844243792325</v>
      </c>
      <c r="O355" s="74">
        <v>0.139954853273138</v>
      </c>
      <c r="P355" s="75">
        <v>62</v>
      </c>
      <c r="Q355" s="75">
        <v>21</v>
      </c>
      <c r="R355" s="93">
        <v>72.535833333333301</v>
      </c>
      <c r="S355" s="75">
        <v>20</v>
      </c>
    </row>
    <row r="356" spans="1:19" x14ac:dyDescent="0.25">
      <c r="A356">
        <v>4472997</v>
      </c>
      <c r="B356" t="s">
        <v>2092</v>
      </c>
      <c r="C356" s="75">
        <v>920999</v>
      </c>
      <c r="D356" s="75">
        <v>214</v>
      </c>
      <c r="E356" s="75">
        <v>0</v>
      </c>
      <c r="F356" s="75">
        <v>123</v>
      </c>
      <c r="G356" s="75">
        <v>98</v>
      </c>
      <c r="H356" s="75">
        <v>0</v>
      </c>
      <c r="I356" s="74">
        <v>0.57476635514018704</v>
      </c>
      <c r="J356" s="77"/>
      <c r="K356" s="77">
        <v>0</v>
      </c>
      <c r="L356" s="77">
        <v>0.45794392523364502</v>
      </c>
      <c r="M356" s="74">
        <v>0</v>
      </c>
      <c r="N356" s="74">
        <v>0.57476635514018704</v>
      </c>
      <c r="O356" s="74">
        <v>5.1401869158878503E-2</v>
      </c>
      <c r="P356" s="75">
        <v>11</v>
      </c>
      <c r="Q356" s="75">
        <v>5</v>
      </c>
      <c r="R356" s="93">
        <v>21.086388888888902</v>
      </c>
      <c r="S356" s="75">
        <v>4</v>
      </c>
    </row>
    <row r="357" spans="1:19" x14ac:dyDescent="0.25">
      <c r="A357">
        <v>4473004</v>
      </c>
      <c r="B357" t="s">
        <v>1750</v>
      </c>
      <c r="C357" s="75">
        <v>921000</v>
      </c>
      <c r="D357" s="75">
        <v>415</v>
      </c>
      <c r="E357" s="75">
        <v>102</v>
      </c>
      <c r="F357" s="75">
        <v>91</v>
      </c>
      <c r="G357" s="75">
        <v>294</v>
      </c>
      <c r="H357" s="75">
        <v>0</v>
      </c>
      <c r="I357" s="74">
        <v>0.21927710843373499</v>
      </c>
      <c r="J357" s="77">
        <v>0.89215686274509798</v>
      </c>
      <c r="K357" s="77">
        <v>0.19729206963249499</v>
      </c>
      <c r="L357" s="77">
        <v>0.70843373493975903</v>
      </c>
      <c r="M357" s="74">
        <v>0</v>
      </c>
      <c r="N357" s="74">
        <v>0.21927710843373499</v>
      </c>
      <c r="O357" s="74">
        <v>0.11325301204819301</v>
      </c>
      <c r="P357" s="75">
        <v>47</v>
      </c>
      <c r="Q357" s="75">
        <v>9</v>
      </c>
      <c r="R357" s="93">
        <v>92.155555555555495</v>
      </c>
      <c r="S357" s="75">
        <v>10</v>
      </c>
    </row>
    <row r="358" spans="1:19" x14ac:dyDescent="0.25">
      <c r="A358">
        <v>4473042</v>
      </c>
      <c r="B358" t="s">
        <v>1752</v>
      </c>
      <c r="C358" s="75">
        <v>921021</v>
      </c>
      <c r="D358" s="75">
        <v>438</v>
      </c>
      <c r="E358" s="75">
        <v>63</v>
      </c>
      <c r="F358" s="75">
        <v>57</v>
      </c>
      <c r="G358" s="75">
        <v>363</v>
      </c>
      <c r="H358" s="75">
        <v>3</v>
      </c>
      <c r="I358" s="74">
        <v>0.13013698630136999</v>
      </c>
      <c r="J358" s="77">
        <v>0.90476190476190499</v>
      </c>
      <c r="K358" s="77">
        <v>0.125748502994012</v>
      </c>
      <c r="L358" s="77">
        <v>0.82876712328767099</v>
      </c>
      <c r="M358" s="74">
        <v>6.8493150684931503E-3</v>
      </c>
      <c r="N358" s="74">
        <v>0.13013698630136999</v>
      </c>
      <c r="O358" s="74">
        <v>7.3059360730593603E-2</v>
      </c>
      <c r="P358" s="75">
        <v>32</v>
      </c>
      <c r="Q358" s="75">
        <v>17</v>
      </c>
      <c r="R358" s="93">
        <v>96.778611111111005</v>
      </c>
      <c r="S358" s="75">
        <v>8</v>
      </c>
    </row>
    <row r="359" spans="1:19" x14ac:dyDescent="0.25">
      <c r="A359">
        <v>4473057</v>
      </c>
      <c r="B359" t="s">
        <v>1754</v>
      </c>
      <c r="C359" s="75">
        <v>921023</v>
      </c>
      <c r="D359" s="75">
        <v>248</v>
      </c>
      <c r="E359" s="75">
        <v>34</v>
      </c>
      <c r="F359" s="75">
        <v>42</v>
      </c>
      <c r="G359" s="75">
        <v>186</v>
      </c>
      <c r="H359" s="75">
        <v>0</v>
      </c>
      <c r="I359" s="74">
        <v>0.16935483870967699</v>
      </c>
      <c r="J359" s="77">
        <v>1.23529411764706</v>
      </c>
      <c r="K359" s="77">
        <v>0.120567375886525</v>
      </c>
      <c r="L359" s="77">
        <v>0.75</v>
      </c>
      <c r="M359" s="74">
        <v>0</v>
      </c>
      <c r="N359" s="74">
        <v>0.16935483870967699</v>
      </c>
      <c r="O359" s="74">
        <v>9.2741935483870996E-2</v>
      </c>
      <c r="P359" s="75">
        <v>23</v>
      </c>
      <c r="Q359" s="75">
        <v>9</v>
      </c>
      <c r="R359" s="93">
        <v>49.345555555555599</v>
      </c>
      <c r="S359" s="75">
        <v>0</v>
      </c>
    </row>
    <row r="360" spans="1:19" x14ac:dyDescent="0.25">
      <c r="A360">
        <v>4473065</v>
      </c>
      <c r="B360" t="s">
        <v>1756</v>
      </c>
      <c r="C360" s="75">
        <v>921024</v>
      </c>
      <c r="D360" s="75">
        <v>471</v>
      </c>
      <c r="E360" s="75">
        <v>149</v>
      </c>
      <c r="F360" s="75">
        <v>135</v>
      </c>
      <c r="G360" s="75">
        <v>348</v>
      </c>
      <c r="H360" s="75">
        <v>0</v>
      </c>
      <c r="I360" s="74">
        <v>0.28662420382165599</v>
      </c>
      <c r="J360" s="77">
        <v>0.90604026845637597</v>
      </c>
      <c r="K360" s="77">
        <v>0.24032258064516099</v>
      </c>
      <c r="L360" s="77">
        <v>0.73885350318471299</v>
      </c>
      <c r="M360" s="74">
        <v>0</v>
      </c>
      <c r="N360" s="74">
        <v>0.28662420382165599</v>
      </c>
      <c r="O360" s="74">
        <v>6.5817409766454393E-2</v>
      </c>
      <c r="P360" s="75">
        <v>31</v>
      </c>
      <c r="Q360" s="75">
        <v>16</v>
      </c>
      <c r="R360" s="93">
        <v>73.451666666666597</v>
      </c>
      <c r="S360" s="75">
        <v>25</v>
      </c>
    </row>
    <row r="361" spans="1:19" x14ac:dyDescent="0.25">
      <c r="A361">
        <v>4473070</v>
      </c>
      <c r="B361" t="s">
        <v>1758</v>
      </c>
      <c r="C361" s="75">
        <v>921026</v>
      </c>
      <c r="D361" s="75">
        <v>447</v>
      </c>
      <c r="E361" s="75">
        <v>77</v>
      </c>
      <c r="F361" s="75">
        <v>60</v>
      </c>
      <c r="G361" s="75">
        <v>348</v>
      </c>
      <c r="H361" s="75">
        <v>0</v>
      </c>
      <c r="I361" s="74">
        <v>0.134228187919463</v>
      </c>
      <c r="J361" s="77">
        <v>0.77922077922077904</v>
      </c>
      <c r="K361" s="77">
        <v>0.14694656488549601</v>
      </c>
      <c r="L361" s="77">
        <v>0.778523489932886</v>
      </c>
      <c r="M361" s="74">
        <v>0</v>
      </c>
      <c r="N361" s="74">
        <v>0.134228187919463</v>
      </c>
      <c r="O361" s="74">
        <v>6.0402684563758399E-2</v>
      </c>
      <c r="P361" s="75">
        <v>27</v>
      </c>
      <c r="Q361" s="75">
        <v>2</v>
      </c>
      <c r="R361" s="93">
        <v>87.171944444444406</v>
      </c>
      <c r="S361" s="75">
        <v>24</v>
      </c>
    </row>
    <row r="362" spans="1:19" x14ac:dyDescent="0.25">
      <c r="A362">
        <v>4473078</v>
      </c>
      <c r="B362" t="s">
        <v>1760</v>
      </c>
      <c r="C362" s="75">
        <v>921028</v>
      </c>
      <c r="D362" s="75">
        <v>340</v>
      </c>
      <c r="E362" s="75">
        <v>11</v>
      </c>
      <c r="F362" s="75">
        <v>19</v>
      </c>
      <c r="G362" s="75">
        <v>279</v>
      </c>
      <c r="H362" s="75">
        <v>0</v>
      </c>
      <c r="I362" s="74">
        <v>5.5882352941176501E-2</v>
      </c>
      <c r="J362" s="77">
        <v>1.72727272727273</v>
      </c>
      <c r="K362" s="77">
        <v>3.1339031339031299E-2</v>
      </c>
      <c r="L362" s="77">
        <v>0.82058823529411795</v>
      </c>
      <c r="M362" s="74">
        <v>0</v>
      </c>
      <c r="N362" s="74">
        <v>5.5882352941176501E-2</v>
      </c>
      <c r="O362" s="74">
        <v>1.7647058823529401E-2</v>
      </c>
      <c r="P362" s="75">
        <v>6</v>
      </c>
      <c r="Q362" s="75">
        <v>3</v>
      </c>
      <c r="R362" s="93">
        <v>80.732777777777898</v>
      </c>
      <c r="S362" s="75">
        <v>6</v>
      </c>
    </row>
    <row r="363" spans="1:19" x14ac:dyDescent="0.25">
      <c r="A363">
        <v>4473082</v>
      </c>
      <c r="B363" t="s">
        <v>2094</v>
      </c>
      <c r="C363" s="75">
        <v>921029</v>
      </c>
      <c r="D363" s="75">
        <v>274</v>
      </c>
      <c r="E363" s="75">
        <v>18</v>
      </c>
      <c r="F363" s="75">
        <v>46</v>
      </c>
      <c r="G363" s="75">
        <v>232</v>
      </c>
      <c r="H363" s="75">
        <v>4</v>
      </c>
      <c r="I363" s="74">
        <v>0.167883211678832</v>
      </c>
      <c r="J363" s="77">
        <v>2.5555555555555598</v>
      </c>
      <c r="K363" s="77">
        <v>6.1643835616438401E-2</v>
      </c>
      <c r="L363" s="77">
        <v>0.84671532846715303</v>
      </c>
      <c r="M363" s="74">
        <v>1.4598540145985399E-2</v>
      </c>
      <c r="N363" s="74">
        <v>0.167883211678832</v>
      </c>
      <c r="O363" s="74">
        <v>2.9197080291970798E-2</v>
      </c>
      <c r="P363" s="75">
        <v>8</v>
      </c>
      <c r="Q363" s="75">
        <v>2</v>
      </c>
      <c r="R363" s="93">
        <v>51.488888888888901</v>
      </c>
      <c r="S363" s="75">
        <v>30</v>
      </c>
    </row>
    <row r="364" spans="1:19" x14ac:dyDescent="0.25">
      <c r="A364">
        <v>4473094</v>
      </c>
      <c r="B364" t="s">
        <v>2095</v>
      </c>
      <c r="C364" s="75">
        <v>921001</v>
      </c>
      <c r="D364" s="75">
        <v>399</v>
      </c>
      <c r="E364" s="75">
        <v>39</v>
      </c>
      <c r="F364" s="75">
        <v>46</v>
      </c>
      <c r="G364" s="75">
        <v>88</v>
      </c>
      <c r="H364" s="75">
        <v>0</v>
      </c>
      <c r="I364" s="74">
        <v>0.115288220551378</v>
      </c>
      <c r="J364" s="77">
        <v>1.17948717948718</v>
      </c>
      <c r="K364" s="77">
        <v>8.9041095890410996E-2</v>
      </c>
      <c r="L364" s="77">
        <v>0.220551378446115</v>
      </c>
      <c r="M364" s="74">
        <v>0</v>
      </c>
      <c r="N364" s="74">
        <v>0.115288220551378</v>
      </c>
      <c r="O364" s="74">
        <v>0.12280701754386</v>
      </c>
      <c r="P364" s="75">
        <v>49</v>
      </c>
      <c r="Q364" s="75">
        <v>13</v>
      </c>
      <c r="R364" s="93">
        <v>65.863611111111197</v>
      </c>
      <c r="S364" s="75">
        <v>6</v>
      </c>
    </row>
    <row r="365" spans="1:19" x14ac:dyDescent="0.25">
      <c r="A365">
        <v>4473117</v>
      </c>
      <c r="B365" t="s">
        <v>1762</v>
      </c>
      <c r="C365" s="75">
        <v>921033</v>
      </c>
      <c r="D365" s="75">
        <v>381</v>
      </c>
      <c r="E365" s="75">
        <v>34</v>
      </c>
      <c r="F365" s="75">
        <v>50</v>
      </c>
      <c r="G365" s="75">
        <v>312</v>
      </c>
      <c r="H365" s="75">
        <v>3</v>
      </c>
      <c r="I365" s="74">
        <v>0.13123359580052499</v>
      </c>
      <c r="J365" s="77">
        <v>1.47058823529412</v>
      </c>
      <c r="K365" s="77">
        <v>8.1927710843373497E-2</v>
      </c>
      <c r="L365" s="77">
        <v>0.81889763779527602</v>
      </c>
      <c r="M365" s="74">
        <v>7.8740157480314994E-3</v>
      </c>
      <c r="N365" s="74">
        <v>0.13123359580052499</v>
      </c>
      <c r="O365" s="74">
        <v>9.7112860892388506E-2</v>
      </c>
      <c r="P365" s="75">
        <v>37</v>
      </c>
      <c r="Q365" s="75">
        <v>10</v>
      </c>
      <c r="R365" s="93">
        <v>73.594722222222202</v>
      </c>
      <c r="S365" s="75">
        <v>11</v>
      </c>
    </row>
    <row r="366" spans="1:19" x14ac:dyDescent="0.25">
      <c r="A366">
        <v>4473123</v>
      </c>
      <c r="B366" t="s">
        <v>1764</v>
      </c>
      <c r="C366" s="75">
        <v>921003</v>
      </c>
      <c r="D366" s="75">
        <v>405</v>
      </c>
      <c r="E366" s="75">
        <v>73</v>
      </c>
      <c r="F366" s="75">
        <v>64</v>
      </c>
      <c r="G366" s="75">
        <v>303</v>
      </c>
      <c r="H366" s="75">
        <v>0</v>
      </c>
      <c r="I366" s="74">
        <v>0.15802469135802499</v>
      </c>
      <c r="J366" s="77">
        <v>0.87671232876712302</v>
      </c>
      <c r="K366" s="77">
        <v>0.15271966527196701</v>
      </c>
      <c r="L366" s="77">
        <v>0.74814814814814801</v>
      </c>
      <c r="M366" s="74">
        <v>0</v>
      </c>
      <c r="N366" s="74">
        <v>0.15802469135802499</v>
      </c>
      <c r="O366" s="74">
        <v>0.116049382716049</v>
      </c>
      <c r="P366" s="75">
        <v>47</v>
      </c>
      <c r="Q366" s="75">
        <v>23</v>
      </c>
      <c r="R366" s="93">
        <v>75.080833333333501</v>
      </c>
      <c r="S366" s="75">
        <v>10</v>
      </c>
    </row>
    <row r="367" spans="1:19" x14ac:dyDescent="0.25">
      <c r="A367">
        <v>4473129</v>
      </c>
      <c r="B367" t="s">
        <v>1766</v>
      </c>
      <c r="C367" s="75">
        <v>921035</v>
      </c>
      <c r="D367" s="75">
        <v>541</v>
      </c>
      <c r="E367" s="75">
        <v>107</v>
      </c>
      <c r="F367" s="75">
        <v>144</v>
      </c>
      <c r="G367" s="75">
        <v>457</v>
      </c>
      <c r="H367" s="75">
        <v>0</v>
      </c>
      <c r="I367" s="74">
        <v>0.26617375231053603</v>
      </c>
      <c r="J367" s="77">
        <v>1.34579439252336</v>
      </c>
      <c r="K367" s="77">
        <v>0.165123456790123</v>
      </c>
      <c r="L367" s="77">
        <v>0.84473197781885401</v>
      </c>
      <c r="M367" s="74">
        <v>0</v>
      </c>
      <c r="N367" s="74">
        <v>0.26617375231053603</v>
      </c>
      <c r="O367" s="74">
        <v>4.06654343807763E-2</v>
      </c>
      <c r="P367" s="75">
        <v>22</v>
      </c>
      <c r="Q367" s="75">
        <v>7</v>
      </c>
      <c r="R367" s="93">
        <v>82.600555555555601</v>
      </c>
      <c r="S367" s="75">
        <v>19</v>
      </c>
    </row>
    <row r="368" spans="1:19" x14ac:dyDescent="0.25">
      <c r="A368">
        <v>4473133</v>
      </c>
      <c r="B368" t="s">
        <v>1768</v>
      </c>
      <c r="C368" s="75">
        <v>921036</v>
      </c>
      <c r="D368" s="75">
        <v>430</v>
      </c>
      <c r="E368" s="75">
        <v>20</v>
      </c>
      <c r="F368" s="75">
        <v>24</v>
      </c>
      <c r="G368" s="75">
        <v>5</v>
      </c>
      <c r="H368" s="75">
        <v>0</v>
      </c>
      <c r="I368" s="74">
        <v>5.5813953488372099E-2</v>
      </c>
      <c r="J368" s="77">
        <v>1.2</v>
      </c>
      <c r="K368" s="77">
        <v>4.4444444444444398E-2</v>
      </c>
      <c r="L368" s="77">
        <v>1.16279069767442E-2</v>
      </c>
      <c r="M368" s="74">
        <v>0</v>
      </c>
      <c r="N368" s="74">
        <v>5.5813953488372099E-2</v>
      </c>
      <c r="O368" s="74">
        <v>0.90465116279069802</v>
      </c>
      <c r="P368" s="75">
        <v>389</v>
      </c>
      <c r="Q368" s="75">
        <v>7</v>
      </c>
      <c r="R368" s="93">
        <v>84.226944444444499</v>
      </c>
      <c r="S368" s="75">
        <v>8</v>
      </c>
    </row>
    <row r="369" spans="1:19" x14ac:dyDescent="0.25">
      <c r="A369">
        <v>4473150</v>
      </c>
      <c r="B369" t="s">
        <v>1770</v>
      </c>
      <c r="C369" s="75">
        <v>921038</v>
      </c>
      <c r="D369" s="75">
        <v>446</v>
      </c>
      <c r="E369" s="75">
        <v>41</v>
      </c>
      <c r="F369" s="75">
        <v>60</v>
      </c>
      <c r="G369" s="75">
        <v>354</v>
      </c>
      <c r="H369" s="75">
        <v>1</v>
      </c>
      <c r="I369" s="74">
        <v>0.134529147982063</v>
      </c>
      <c r="J369" s="77">
        <v>1.4634146341463401</v>
      </c>
      <c r="K369" s="77">
        <v>8.41889117043121E-2</v>
      </c>
      <c r="L369" s="77">
        <v>0.79372197309417003</v>
      </c>
      <c r="M369" s="74">
        <v>2.2421524663677099E-3</v>
      </c>
      <c r="N369" s="74">
        <v>0.134529147982063</v>
      </c>
      <c r="O369" s="74">
        <v>7.3991031390134507E-2</v>
      </c>
      <c r="P369" s="75">
        <v>33</v>
      </c>
      <c r="Q369" s="75">
        <v>3</v>
      </c>
      <c r="R369" s="93">
        <v>92.391388888888798</v>
      </c>
      <c r="S369" s="75">
        <v>13</v>
      </c>
    </row>
    <row r="370" spans="1:19" x14ac:dyDescent="0.25">
      <c r="A370">
        <v>4473155</v>
      </c>
      <c r="B370" t="s">
        <v>1772</v>
      </c>
      <c r="C370" s="75">
        <v>921005</v>
      </c>
      <c r="D370" s="75">
        <v>459</v>
      </c>
      <c r="E370" s="75">
        <v>66</v>
      </c>
      <c r="F370" s="75">
        <v>59</v>
      </c>
      <c r="G370" s="75">
        <v>348</v>
      </c>
      <c r="H370" s="75">
        <v>1</v>
      </c>
      <c r="I370" s="74">
        <v>0.128540305010893</v>
      </c>
      <c r="J370" s="77">
        <v>0.89393939393939403</v>
      </c>
      <c r="K370" s="77">
        <v>0.125714285714286</v>
      </c>
      <c r="L370" s="77">
        <v>0.75816993464052296</v>
      </c>
      <c r="M370" s="74">
        <v>2.1786492374727701E-3</v>
      </c>
      <c r="N370" s="74">
        <v>0.128540305010893</v>
      </c>
      <c r="O370" s="74">
        <v>0.115468409586057</v>
      </c>
      <c r="P370" s="75">
        <v>53</v>
      </c>
      <c r="Q370" s="75">
        <v>21</v>
      </c>
      <c r="R370" s="93">
        <v>89.138333333333307</v>
      </c>
      <c r="S370" s="75">
        <v>10</v>
      </c>
    </row>
    <row r="371" spans="1:19" x14ac:dyDescent="0.25">
      <c r="A371">
        <v>4473162</v>
      </c>
      <c r="B371" t="s">
        <v>2098</v>
      </c>
      <c r="C371" s="75">
        <v>921006</v>
      </c>
      <c r="D371" s="75">
        <v>193</v>
      </c>
      <c r="E371" s="75">
        <v>37</v>
      </c>
      <c r="F371" s="75">
        <v>16</v>
      </c>
      <c r="G371" s="75">
        <v>133</v>
      </c>
      <c r="H371" s="75">
        <v>1</v>
      </c>
      <c r="I371" s="74">
        <v>8.2901554404145095E-2</v>
      </c>
      <c r="J371" s="77">
        <v>0.43243243243243201</v>
      </c>
      <c r="K371" s="77">
        <v>0.16086956521739099</v>
      </c>
      <c r="L371" s="77">
        <v>0.68911917098445596</v>
      </c>
      <c r="M371" s="74">
        <v>5.1813471502590702E-3</v>
      </c>
      <c r="N371" s="74">
        <v>8.2901554404145095E-2</v>
      </c>
      <c r="O371" s="74">
        <v>0.15025906735751299</v>
      </c>
      <c r="P371" s="75">
        <v>29</v>
      </c>
      <c r="Q371" s="75">
        <v>10</v>
      </c>
      <c r="R371" s="93">
        <v>45.583055555555603</v>
      </c>
      <c r="S371" s="75">
        <v>2</v>
      </c>
    </row>
    <row r="372" spans="1:19" x14ac:dyDescent="0.25">
      <c r="A372">
        <v>4473170</v>
      </c>
      <c r="B372" t="s">
        <v>2100</v>
      </c>
      <c r="C372" s="75">
        <v>921007</v>
      </c>
      <c r="D372" s="75">
        <v>248</v>
      </c>
      <c r="E372" s="75">
        <v>118</v>
      </c>
      <c r="F372" s="75">
        <v>46</v>
      </c>
      <c r="G372" s="75">
        <v>153</v>
      </c>
      <c r="H372" s="75">
        <v>0</v>
      </c>
      <c r="I372" s="74">
        <v>0.18548387096774199</v>
      </c>
      <c r="J372" s="77">
        <v>0.38983050847457601</v>
      </c>
      <c r="K372" s="77">
        <v>0.32240437158469898</v>
      </c>
      <c r="L372" s="77">
        <v>0.61693548387096797</v>
      </c>
      <c r="M372" s="74">
        <v>0</v>
      </c>
      <c r="N372" s="74">
        <v>0.18548387096774199</v>
      </c>
      <c r="O372" s="74">
        <v>5.24193548387097E-2</v>
      </c>
      <c r="P372" s="75">
        <v>13</v>
      </c>
      <c r="Q372" s="75">
        <v>5</v>
      </c>
      <c r="R372" s="93">
        <v>52.732777777777798</v>
      </c>
      <c r="S372" s="75">
        <v>15</v>
      </c>
    </row>
    <row r="373" spans="1:19" x14ac:dyDescent="0.25">
      <c r="A373">
        <v>4473207</v>
      </c>
      <c r="B373" t="s">
        <v>1774</v>
      </c>
      <c r="C373" s="75">
        <v>921010</v>
      </c>
      <c r="D373" s="75">
        <v>291</v>
      </c>
      <c r="E373" s="75">
        <v>41</v>
      </c>
      <c r="F373" s="75">
        <v>25</v>
      </c>
      <c r="G373" s="75">
        <v>128</v>
      </c>
      <c r="H373" s="75">
        <v>0</v>
      </c>
      <c r="I373" s="74">
        <v>8.5910652920962199E-2</v>
      </c>
      <c r="J373" s="77">
        <v>0.60975609756097604</v>
      </c>
      <c r="K373" s="77">
        <v>0.123493975903614</v>
      </c>
      <c r="L373" s="77">
        <v>0.43986254295532601</v>
      </c>
      <c r="M373" s="74">
        <v>0</v>
      </c>
      <c r="N373" s="74">
        <v>8.5910652920962199E-2</v>
      </c>
      <c r="O373" s="74">
        <v>8.5910652920962199E-2</v>
      </c>
      <c r="P373" s="75">
        <v>25</v>
      </c>
      <c r="Q373" s="75">
        <v>15</v>
      </c>
      <c r="R373" s="93">
        <v>74.583055555555603</v>
      </c>
      <c r="S373" s="75">
        <v>9</v>
      </c>
    </row>
    <row r="374" spans="1:19" x14ac:dyDescent="0.25">
      <c r="A374">
        <v>4475985</v>
      </c>
      <c r="B374" t="s">
        <v>1776</v>
      </c>
      <c r="C374" s="75">
        <v>921012</v>
      </c>
      <c r="D374" s="75">
        <v>483</v>
      </c>
      <c r="E374" s="75">
        <v>98</v>
      </c>
      <c r="F374" s="75">
        <v>34</v>
      </c>
      <c r="G374" s="75">
        <v>351</v>
      </c>
      <c r="H374" s="75">
        <v>0</v>
      </c>
      <c r="I374" s="74">
        <v>7.0393374741200804E-2</v>
      </c>
      <c r="J374" s="77">
        <v>0.34693877551020402</v>
      </c>
      <c r="K374" s="77">
        <v>0.16867469879518099</v>
      </c>
      <c r="L374" s="77">
        <v>0.72670807453416197</v>
      </c>
      <c r="M374" s="74">
        <v>0</v>
      </c>
      <c r="N374" s="74">
        <v>7.0393374741200804E-2</v>
      </c>
      <c r="O374" s="74">
        <v>9.9378881987577605E-2</v>
      </c>
      <c r="P374" s="75">
        <v>48</v>
      </c>
      <c r="Q374" s="75">
        <v>24</v>
      </c>
      <c r="R374" s="93">
        <v>89.532777777777795</v>
      </c>
      <c r="S374" s="75">
        <v>19</v>
      </c>
    </row>
    <row r="375" spans="1:19" x14ac:dyDescent="0.25">
      <c r="A375">
        <v>4475989</v>
      </c>
      <c r="B375" t="s">
        <v>2103</v>
      </c>
      <c r="C375" s="75">
        <v>921013</v>
      </c>
      <c r="D375" s="75">
        <v>49</v>
      </c>
      <c r="E375" s="75">
        <v>8</v>
      </c>
      <c r="F375" s="75">
        <v>9</v>
      </c>
      <c r="G375" s="75">
        <v>32</v>
      </c>
      <c r="H375" s="75">
        <v>0</v>
      </c>
      <c r="I375" s="74">
        <v>0.183673469387755</v>
      </c>
      <c r="J375" s="77">
        <v>1.125</v>
      </c>
      <c r="K375" s="77">
        <v>0.140350877192982</v>
      </c>
      <c r="L375" s="77">
        <v>0.65306122448979598</v>
      </c>
      <c r="M375" s="74">
        <v>0</v>
      </c>
      <c r="N375" s="74">
        <v>0.183673469387755</v>
      </c>
      <c r="O375" s="74">
        <v>2.04081632653061E-2</v>
      </c>
      <c r="P375" s="75">
        <v>1</v>
      </c>
      <c r="Q375" s="75">
        <v>3</v>
      </c>
      <c r="R375" s="93">
        <v>12.026111111111099</v>
      </c>
      <c r="S375" s="75">
        <v>0</v>
      </c>
    </row>
    <row r="376" spans="1:19" x14ac:dyDescent="0.25">
      <c r="A376">
        <v>4475993</v>
      </c>
      <c r="B376" t="s">
        <v>1778</v>
      </c>
      <c r="C376" s="75">
        <v>921014</v>
      </c>
      <c r="D376" s="75">
        <v>480</v>
      </c>
      <c r="E376" s="75">
        <v>31</v>
      </c>
      <c r="F376" s="75">
        <v>45</v>
      </c>
      <c r="G376" s="75">
        <v>337</v>
      </c>
      <c r="H376" s="75">
        <v>53</v>
      </c>
      <c r="I376" s="74">
        <v>9.375E-2</v>
      </c>
      <c r="J376" s="77">
        <v>1.45161290322581</v>
      </c>
      <c r="K376" s="77">
        <v>6.0665362035224997E-2</v>
      </c>
      <c r="L376" s="77">
        <v>0.70208333333333295</v>
      </c>
      <c r="M376" s="74">
        <v>0.110416666666667</v>
      </c>
      <c r="N376" s="74">
        <v>9.375E-2</v>
      </c>
      <c r="O376" s="74">
        <v>0.12708333333333299</v>
      </c>
      <c r="P376" s="75">
        <v>61</v>
      </c>
      <c r="Q376" s="75">
        <v>21</v>
      </c>
      <c r="R376" s="93">
        <v>79.731388888888901</v>
      </c>
      <c r="S376" s="75">
        <v>3</v>
      </c>
    </row>
    <row r="377" spans="1:19" x14ac:dyDescent="0.25">
      <c r="A377">
        <v>4475998</v>
      </c>
      <c r="B377" t="s">
        <v>1780</v>
      </c>
      <c r="C377" s="75">
        <v>921015</v>
      </c>
      <c r="D377" s="75">
        <v>556</v>
      </c>
      <c r="E377" s="75">
        <v>69</v>
      </c>
      <c r="F377" s="75">
        <v>85</v>
      </c>
      <c r="G377" s="75">
        <v>458</v>
      </c>
      <c r="H377" s="75">
        <v>1</v>
      </c>
      <c r="I377" s="74">
        <v>0.152877697841727</v>
      </c>
      <c r="J377" s="77">
        <v>1.23188405797101</v>
      </c>
      <c r="K377" s="77">
        <v>0.1104</v>
      </c>
      <c r="L377" s="77">
        <v>0.82374100719424503</v>
      </c>
      <c r="M377" s="74">
        <v>1.79856115107914E-3</v>
      </c>
      <c r="N377" s="74">
        <v>0.152877697841727</v>
      </c>
      <c r="O377" s="74">
        <v>7.9136690647481994E-2</v>
      </c>
      <c r="P377" s="75">
        <v>44</v>
      </c>
      <c r="Q377" s="75">
        <v>25</v>
      </c>
      <c r="R377" s="93">
        <v>104.257777777778</v>
      </c>
      <c r="S377" s="75">
        <v>6</v>
      </c>
    </row>
    <row r="378" spans="1:19" x14ac:dyDescent="0.25">
      <c r="A378">
        <v>4476005</v>
      </c>
      <c r="B378" t="s">
        <v>1782</v>
      </c>
      <c r="C378" s="75">
        <v>921016</v>
      </c>
      <c r="D378" s="75">
        <v>475</v>
      </c>
      <c r="E378" s="75">
        <v>72</v>
      </c>
      <c r="F378" s="75">
        <v>36</v>
      </c>
      <c r="G378" s="75">
        <v>275</v>
      </c>
      <c r="H378" s="75">
        <v>0</v>
      </c>
      <c r="I378" s="74">
        <v>7.5789473684210504E-2</v>
      </c>
      <c r="J378" s="77">
        <v>0.5</v>
      </c>
      <c r="K378" s="77">
        <v>0.13162705667276101</v>
      </c>
      <c r="L378" s="77">
        <v>0.57894736842105299</v>
      </c>
      <c r="M378" s="74">
        <v>0</v>
      </c>
      <c r="N378" s="74">
        <v>7.5789473684210504E-2</v>
      </c>
      <c r="O378" s="74">
        <v>7.1578947368421006E-2</v>
      </c>
      <c r="P378" s="75">
        <v>34</v>
      </c>
      <c r="Q378" s="75">
        <v>35</v>
      </c>
      <c r="R378" s="93">
        <v>108.595</v>
      </c>
      <c r="S378" s="75">
        <v>6</v>
      </c>
    </row>
    <row r="379" spans="1:19" x14ac:dyDescent="0.25">
      <c r="A379">
        <v>4476015</v>
      </c>
      <c r="B379" t="s">
        <v>1784</v>
      </c>
      <c r="C379" s="75">
        <v>921017</v>
      </c>
      <c r="D379" s="75">
        <v>366</v>
      </c>
      <c r="E379" s="75">
        <v>49</v>
      </c>
      <c r="F379" s="75">
        <v>67</v>
      </c>
      <c r="G379" s="75">
        <v>304</v>
      </c>
      <c r="H379" s="75">
        <v>2</v>
      </c>
      <c r="I379" s="74">
        <v>0.183060109289617</v>
      </c>
      <c r="J379" s="77">
        <v>1.3673469387755099</v>
      </c>
      <c r="K379" s="77">
        <v>0.118072289156627</v>
      </c>
      <c r="L379" s="77">
        <v>0.83060109289617501</v>
      </c>
      <c r="M379" s="74">
        <v>5.4644808743169399E-3</v>
      </c>
      <c r="N379" s="74">
        <v>0.183060109289617</v>
      </c>
      <c r="O379" s="74">
        <v>8.7431693989070997E-2</v>
      </c>
      <c r="P379" s="75">
        <v>32</v>
      </c>
      <c r="Q379" s="75">
        <v>11</v>
      </c>
      <c r="R379" s="93">
        <v>83.074166666666699</v>
      </c>
      <c r="S379" s="75">
        <v>4</v>
      </c>
    </row>
    <row r="380" spans="1:19" x14ac:dyDescent="0.25">
      <c r="A380">
        <v>4476017</v>
      </c>
      <c r="B380" t="s">
        <v>1786</v>
      </c>
      <c r="C380" s="75">
        <v>921018</v>
      </c>
      <c r="D380" s="75">
        <v>471</v>
      </c>
      <c r="E380" s="75">
        <v>88</v>
      </c>
      <c r="F380" s="75">
        <v>109</v>
      </c>
      <c r="G380" s="75">
        <v>409</v>
      </c>
      <c r="H380" s="75">
        <v>0</v>
      </c>
      <c r="I380" s="74">
        <v>0.23142250530785599</v>
      </c>
      <c r="J380" s="77">
        <v>1.23863636363636</v>
      </c>
      <c r="K380" s="77">
        <v>0.15742397137746</v>
      </c>
      <c r="L380" s="77">
        <v>0.86836518046709099</v>
      </c>
      <c r="M380" s="74">
        <v>0</v>
      </c>
      <c r="N380" s="74">
        <v>0.23142250530785599</v>
      </c>
      <c r="O380" s="74">
        <v>0</v>
      </c>
      <c r="P380" s="75">
        <v>0</v>
      </c>
      <c r="Q380" s="75">
        <v>14</v>
      </c>
      <c r="R380" s="93">
        <v>80.681111111111207</v>
      </c>
      <c r="S380" s="75">
        <v>5</v>
      </c>
    </row>
    <row r="381" spans="1:19" x14ac:dyDescent="0.25">
      <c r="A381">
        <v>4476024</v>
      </c>
      <c r="B381" t="s">
        <v>1788</v>
      </c>
      <c r="C381" s="75">
        <v>921020</v>
      </c>
      <c r="D381" s="75">
        <v>410</v>
      </c>
      <c r="E381" s="75">
        <v>72</v>
      </c>
      <c r="F381" s="75">
        <v>89</v>
      </c>
      <c r="G381" s="75">
        <v>301</v>
      </c>
      <c r="H381" s="75">
        <v>0</v>
      </c>
      <c r="I381" s="74">
        <v>0.21707317073170701</v>
      </c>
      <c r="J381" s="77">
        <v>1.2361111111111101</v>
      </c>
      <c r="K381" s="77">
        <v>0.14937759336099601</v>
      </c>
      <c r="L381" s="77">
        <v>0.73414634146341495</v>
      </c>
      <c r="M381" s="74">
        <v>0</v>
      </c>
      <c r="N381" s="74">
        <v>0.21707317073170701</v>
      </c>
      <c r="O381" s="74">
        <v>6.3414634146341506E-2</v>
      </c>
      <c r="P381" s="75">
        <v>26</v>
      </c>
      <c r="Q381" s="75">
        <v>17</v>
      </c>
      <c r="R381" s="93">
        <v>72.507777777777704</v>
      </c>
      <c r="S381" s="75">
        <v>6</v>
      </c>
    </row>
    <row r="382" spans="1:19" x14ac:dyDescent="0.25">
      <c r="A382">
        <v>4476079</v>
      </c>
      <c r="B382" t="s">
        <v>1790</v>
      </c>
      <c r="C382" s="75">
        <v>921019</v>
      </c>
      <c r="D382" s="75">
        <v>680</v>
      </c>
      <c r="E382" s="75">
        <v>143</v>
      </c>
      <c r="F382" s="75">
        <v>193</v>
      </c>
      <c r="G382" s="75">
        <v>568</v>
      </c>
      <c r="H382" s="75">
        <v>2</v>
      </c>
      <c r="I382" s="74">
        <v>0.28382352941176497</v>
      </c>
      <c r="J382" s="77">
        <v>1.34965034965035</v>
      </c>
      <c r="K382" s="77">
        <v>0.173754556500608</v>
      </c>
      <c r="L382" s="77">
        <v>0.83529411764705896</v>
      </c>
      <c r="M382" s="74">
        <v>2.94117647058824E-3</v>
      </c>
      <c r="N382" s="74">
        <v>0.28382352941176497</v>
      </c>
      <c r="O382" s="74">
        <v>6.7647058823529393E-2</v>
      </c>
      <c r="P382" s="75">
        <v>46</v>
      </c>
      <c r="Q382" s="75">
        <v>40</v>
      </c>
      <c r="R382" s="93">
        <v>104.00861111111099</v>
      </c>
      <c r="S382" s="75">
        <v>16</v>
      </c>
    </row>
    <row r="383" spans="1:19" x14ac:dyDescent="0.25">
      <c r="A383">
        <v>4490948</v>
      </c>
      <c r="B383" t="s">
        <v>1792</v>
      </c>
      <c r="C383" s="75">
        <v>921004</v>
      </c>
      <c r="D383" s="75">
        <v>423</v>
      </c>
      <c r="E383" s="75">
        <v>81</v>
      </c>
      <c r="F383" s="75">
        <v>90</v>
      </c>
      <c r="G383" s="75">
        <v>121</v>
      </c>
      <c r="H383" s="75">
        <v>0</v>
      </c>
      <c r="I383" s="74">
        <v>0.21276595744680901</v>
      </c>
      <c r="J383" s="77">
        <v>1.1111111111111101</v>
      </c>
      <c r="K383" s="77">
        <v>0.160714285714286</v>
      </c>
      <c r="L383" s="77">
        <v>0.28605200945626502</v>
      </c>
      <c r="M383" s="74">
        <v>0</v>
      </c>
      <c r="N383" s="74">
        <v>0.21276595744680901</v>
      </c>
      <c r="O383" s="74">
        <v>0.10401891252955101</v>
      </c>
      <c r="P383" s="75">
        <v>44</v>
      </c>
      <c r="Q383" s="75">
        <v>21</v>
      </c>
      <c r="R383" s="93">
        <v>70.576111111111004</v>
      </c>
      <c r="S383" s="75">
        <v>15</v>
      </c>
    </row>
    <row r="384" spans="1:19" x14ac:dyDescent="0.25">
      <c r="A384">
        <v>457651</v>
      </c>
      <c r="B384" t="s">
        <v>1846</v>
      </c>
      <c r="C384" s="75">
        <v>524543</v>
      </c>
      <c r="D384" s="75">
        <v>325</v>
      </c>
      <c r="E384" s="75">
        <v>28</v>
      </c>
      <c r="F384" s="75">
        <v>46</v>
      </c>
      <c r="G384" s="75">
        <v>231</v>
      </c>
      <c r="H384" s="75">
        <v>0</v>
      </c>
      <c r="I384" s="74">
        <v>0.141538461538462</v>
      </c>
      <c r="J384" s="77">
        <v>1.6428571428571399</v>
      </c>
      <c r="K384" s="77">
        <v>7.9320113314447604E-2</v>
      </c>
      <c r="L384" s="77">
        <v>0.71076923076923104</v>
      </c>
      <c r="M384" s="74">
        <v>0</v>
      </c>
      <c r="N384" s="74">
        <v>0.141538461538462</v>
      </c>
      <c r="O384" s="74">
        <v>0.20307692307692299</v>
      </c>
      <c r="P384" s="75">
        <v>66</v>
      </c>
      <c r="Q384" s="75">
        <v>66</v>
      </c>
      <c r="R384" s="93">
        <v>59.507222222222197</v>
      </c>
      <c r="S384" s="75">
        <v>73</v>
      </c>
    </row>
    <row r="385" spans="1:19" x14ac:dyDescent="0.25">
      <c r="A385">
        <v>466446</v>
      </c>
      <c r="B385" t="s">
        <v>1848</v>
      </c>
      <c r="C385" s="75">
        <v>614494</v>
      </c>
      <c r="D385" s="75">
        <v>392</v>
      </c>
      <c r="E385" s="75">
        <v>45</v>
      </c>
      <c r="F385" s="75">
        <v>27</v>
      </c>
      <c r="G385" s="75">
        <v>317</v>
      </c>
      <c r="H385" s="75">
        <v>0</v>
      </c>
      <c r="I385" s="74">
        <v>6.8877551020408198E-2</v>
      </c>
      <c r="J385" s="77">
        <v>0.6</v>
      </c>
      <c r="K385" s="77">
        <v>0.102974828375286</v>
      </c>
      <c r="L385" s="77">
        <v>0.80867346938775497</v>
      </c>
      <c r="M385" s="74">
        <v>0</v>
      </c>
      <c r="N385" s="74">
        <v>6.8877551020408198E-2</v>
      </c>
      <c r="O385" s="74">
        <v>6.6326530612244902E-2</v>
      </c>
      <c r="P385" s="75">
        <v>26</v>
      </c>
      <c r="Q385" s="75">
        <v>14</v>
      </c>
      <c r="R385" s="93">
        <v>81.270000000000095</v>
      </c>
      <c r="S385" s="75">
        <v>0</v>
      </c>
    </row>
    <row r="386" spans="1:19" x14ac:dyDescent="0.25">
      <c r="A386">
        <v>469387</v>
      </c>
      <c r="B386" t="s">
        <v>1850</v>
      </c>
      <c r="C386" s="75">
        <v>614090</v>
      </c>
      <c r="D386" s="75">
        <v>174</v>
      </c>
      <c r="E386" s="75">
        <v>31</v>
      </c>
      <c r="F386" s="75">
        <v>0</v>
      </c>
      <c r="G386" s="75">
        <v>109</v>
      </c>
      <c r="H386" s="75">
        <v>0</v>
      </c>
      <c r="I386" s="74">
        <v>0</v>
      </c>
      <c r="J386" s="77">
        <v>0</v>
      </c>
      <c r="K386" s="77">
        <v>0.151219512195122</v>
      </c>
      <c r="L386" s="77">
        <v>0.62643678160919503</v>
      </c>
      <c r="M386" s="74">
        <v>0</v>
      </c>
      <c r="N386" s="74">
        <v>0</v>
      </c>
      <c r="O386" s="74">
        <v>0.195402298850575</v>
      </c>
      <c r="P386" s="75">
        <v>34</v>
      </c>
      <c r="Q386" s="75">
        <v>18</v>
      </c>
      <c r="R386" s="93">
        <v>31.82</v>
      </c>
      <c r="S386" s="75">
        <v>2</v>
      </c>
    </row>
    <row r="387" spans="1:19" x14ac:dyDescent="0.25">
      <c r="A387">
        <v>471287</v>
      </c>
      <c r="B387" t="s">
        <v>1852</v>
      </c>
      <c r="C387" s="75">
        <v>530173</v>
      </c>
      <c r="D387" s="75">
        <v>274</v>
      </c>
      <c r="E387" s="75">
        <v>20</v>
      </c>
      <c r="F387" s="75">
        <v>45</v>
      </c>
      <c r="G387" s="75">
        <v>190</v>
      </c>
      <c r="H387" s="75">
        <v>0</v>
      </c>
      <c r="I387" s="74">
        <v>0.16423357664233601</v>
      </c>
      <c r="J387" s="77">
        <v>2.25</v>
      </c>
      <c r="K387" s="77">
        <v>6.8027210884353706E-2</v>
      </c>
      <c r="L387" s="77">
        <v>0.69343065693430705</v>
      </c>
      <c r="M387" s="74">
        <v>0</v>
      </c>
      <c r="N387" s="74">
        <v>0.16423357664233601</v>
      </c>
      <c r="O387" s="74">
        <v>0.105839416058394</v>
      </c>
      <c r="P387" s="75">
        <v>29</v>
      </c>
      <c r="Q387" s="75">
        <v>2</v>
      </c>
      <c r="R387" s="93">
        <v>36.548888888888897</v>
      </c>
      <c r="S387" s="75">
        <v>4</v>
      </c>
    </row>
    <row r="388" spans="1:19" x14ac:dyDescent="0.25">
      <c r="A388">
        <v>484559</v>
      </c>
      <c r="B388" t="s">
        <v>1854</v>
      </c>
      <c r="C388" s="75">
        <v>613964</v>
      </c>
      <c r="D388" s="75">
        <v>380</v>
      </c>
      <c r="E388" s="75">
        <v>36</v>
      </c>
      <c r="F388" s="75">
        <v>27</v>
      </c>
      <c r="G388" s="75">
        <v>219</v>
      </c>
      <c r="H388" s="75">
        <v>0</v>
      </c>
      <c r="I388" s="74">
        <v>7.1052631578947395E-2</v>
      </c>
      <c r="J388" s="77">
        <v>0.75</v>
      </c>
      <c r="K388" s="77">
        <v>8.6538461538461495E-2</v>
      </c>
      <c r="L388" s="77">
        <v>0.576315789473684</v>
      </c>
      <c r="M388" s="74">
        <v>0</v>
      </c>
      <c r="N388" s="74">
        <v>7.1052631578947395E-2</v>
      </c>
      <c r="O388" s="74">
        <v>8.42105263157895E-2</v>
      </c>
      <c r="P388" s="75">
        <v>32</v>
      </c>
      <c r="Q388" s="75">
        <v>15</v>
      </c>
      <c r="R388" s="93">
        <v>71.295555555555396</v>
      </c>
      <c r="S388" s="75">
        <v>53</v>
      </c>
    </row>
    <row r="389" spans="1:19" x14ac:dyDescent="0.25">
      <c r="A389">
        <v>491085</v>
      </c>
      <c r="B389" t="s">
        <v>1856</v>
      </c>
      <c r="C389" s="75">
        <v>613707</v>
      </c>
      <c r="D389" s="75">
        <v>267</v>
      </c>
      <c r="E389" s="75">
        <v>31</v>
      </c>
      <c r="F389" s="75">
        <v>36</v>
      </c>
      <c r="G389" s="75">
        <v>210</v>
      </c>
      <c r="H389" s="75">
        <v>1</v>
      </c>
      <c r="I389" s="74">
        <v>0.13483146067415699</v>
      </c>
      <c r="J389" s="77">
        <v>1.1612903225806499</v>
      </c>
      <c r="K389" s="77">
        <v>0.10402684563758401</v>
      </c>
      <c r="L389" s="77">
        <v>0.78651685393258397</v>
      </c>
      <c r="M389" s="74">
        <v>3.7453183520599299E-3</v>
      </c>
      <c r="N389" s="74">
        <v>0.13483146067415699</v>
      </c>
      <c r="O389" s="74">
        <v>1.4981273408239701E-2</v>
      </c>
      <c r="P389" s="75">
        <v>4</v>
      </c>
      <c r="Q389" s="75">
        <v>2</v>
      </c>
      <c r="R389" s="93">
        <v>45.390833333333298</v>
      </c>
      <c r="S389" s="75">
        <v>2</v>
      </c>
    </row>
    <row r="390" spans="1:19" x14ac:dyDescent="0.25">
      <c r="A390">
        <v>500794</v>
      </c>
      <c r="B390" t="s">
        <v>1860</v>
      </c>
      <c r="C390" s="75">
        <v>614413</v>
      </c>
      <c r="D390" s="75">
        <v>220</v>
      </c>
      <c r="E390" s="75">
        <v>61</v>
      </c>
      <c r="F390" s="75">
        <v>58</v>
      </c>
      <c r="G390" s="75">
        <v>124</v>
      </c>
      <c r="H390" s="75">
        <v>12</v>
      </c>
      <c r="I390" s="74">
        <v>0.263636363636364</v>
      </c>
      <c r="J390" s="77">
        <v>0.95081967213114704</v>
      </c>
      <c r="K390" s="77">
        <v>0.21708185053380799</v>
      </c>
      <c r="L390" s="77">
        <v>0.56363636363636405</v>
      </c>
      <c r="M390" s="74">
        <v>5.4545454545454501E-2</v>
      </c>
      <c r="N390" s="74">
        <v>0.263636363636364</v>
      </c>
      <c r="O390" s="74">
        <v>0.21363636363636401</v>
      </c>
      <c r="P390" s="75">
        <v>47</v>
      </c>
      <c r="Q390" s="75">
        <v>18</v>
      </c>
      <c r="R390" s="93">
        <v>40.156944444444498</v>
      </c>
      <c r="S390" s="75">
        <v>3</v>
      </c>
    </row>
    <row r="391" spans="1:19" x14ac:dyDescent="0.25">
      <c r="A391">
        <v>501931</v>
      </c>
      <c r="B391" t="s">
        <v>1862</v>
      </c>
      <c r="C391" s="75">
        <v>532734</v>
      </c>
      <c r="D391" s="75">
        <v>278</v>
      </c>
      <c r="E391" s="75">
        <v>33</v>
      </c>
      <c r="F391" s="75">
        <v>23</v>
      </c>
      <c r="G391" s="75">
        <v>192</v>
      </c>
      <c r="H391" s="75">
        <v>2</v>
      </c>
      <c r="I391" s="74">
        <v>8.2733812949640301E-2</v>
      </c>
      <c r="J391" s="77">
        <v>0.69696969696969702</v>
      </c>
      <c r="K391" s="77">
        <v>0.10610932475884199</v>
      </c>
      <c r="L391" s="77">
        <v>0.69064748201438897</v>
      </c>
      <c r="M391" s="74">
        <v>7.1942446043165497E-3</v>
      </c>
      <c r="N391" s="74">
        <v>8.2733812949640301E-2</v>
      </c>
      <c r="O391" s="74">
        <v>0.13309352517985601</v>
      </c>
      <c r="P391" s="75">
        <v>37</v>
      </c>
      <c r="Q391" s="75">
        <v>20</v>
      </c>
      <c r="R391" s="93">
        <v>49.533888888888903</v>
      </c>
      <c r="S391" s="75">
        <v>15</v>
      </c>
    </row>
    <row r="392" spans="1:19" x14ac:dyDescent="0.25">
      <c r="A392">
        <v>502054</v>
      </c>
      <c r="B392" t="s">
        <v>1864</v>
      </c>
      <c r="C392" s="75">
        <v>614121</v>
      </c>
      <c r="D392" s="75">
        <v>484</v>
      </c>
      <c r="E392" s="75">
        <v>102</v>
      </c>
      <c r="F392" s="75">
        <v>110</v>
      </c>
      <c r="G392" s="75">
        <v>254</v>
      </c>
      <c r="H392" s="75">
        <v>2</v>
      </c>
      <c r="I392" s="74">
        <v>0.22727272727272699</v>
      </c>
      <c r="J392" s="77">
        <v>1.07843137254902</v>
      </c>
      <c r="K392" s="77">
        <v>0.17406143344709901</v>
      </c>
      <c r="L392" s="77">
        <v>0.52479338842975198</v>
      </c>
      <c r="M392" s="74">
        <v>4.1322314049586804E-3</v>
      </c>
      <c r="N392" s="74">
        <v>0.22727272727272699</v>
      </c>
      <c r="O392" s="74">
        <v>0.11363636363636399</v>
      </c>
      <c r="P392" s="75">
        <v>55</v>
      </c>
      <c r="Q392" s="75">
        <v>51</v>
      </c>
      <c r="R392" s="93">
        <v>82.457222222222299</v>
      </c>
      <c r="S392" s="75">
        <v>69</v>
      </c>
    </row>
    <row r="393" spans="1:19" x14ac:dyDescent="0.25">
      <c r="A393">
        <v>502114</v>
      </c>
      <c r="B393" t="s">
        <v>1866</v>
      </c>
      <c r="C393" s="75">
        <v>614028</v>
      </c>
      <c r="D393" s="75">
        <v>294</v>
      </c>
      <c r="E393" s="75">
        <v>51</v>
      </c>
      <c r="F393" s="75">
        <v>54</v>
      </c>
      <c r="G393" s="75">
        <v>134</v>
      </c>
      <c r="H393" s="75">
        <v>1</v>
      </c>
      <c r="I393" s="74">
        <v>0.183673469387755</v>
      </c>
      <c r="J393" s="77">
        <v>1.0588235294117601</v>
      </c>
      <c r="K393" s="77">
        <v>0.147826086956522</v>
      </c>
      <c r="L393" s="77">
        <v>0.45578231292517002</v>
      </c>
      <c r="M393" s="74">
        <v>3.40136054421769E-3</v>
      </c>
      <c r="N393" s="74">
        <v>0.183673469387755</v>
      </c>
      <c r="O393" s="74">
        <v>6.4625850340136098E-2</v>
      </c>
      <c r="P393" s="75">
        <v>19</v>
      </c>
      <c r="Q393" s="75">
        <v>10</v>
      </c>
      <c r="R393" s="93">
        <v>65.932777777777801</v>
      </c>
      <c r="S393" s="75">
        <v>59</v>
      </c>
    </row>
    <row r="394" spans="1:19" x14ac:dyDescent="0.25">
      <c r="A394">
        <v>506300</v>
      </c>
      <c r="B394" t="s">
        <v>1868</v>
      </c>
      <c r="C394" s="75">
        <v>613609</v>
      </c>
      <c r="D394" s="75">
        <v>396</v>
      </c>
      <c r="E394" s="75">
        <v>0</v>
      </c>
      <c r="F394" s="75">
        <v>37</v>
      </c>
      <c r="G394" s="75">
        <v>316</v>
      </c>
      <c r="H394" s="75">
        <v>0</v>
      </c>
      <c r="I394" s="74">
        <v>9.3434343434343398E-2</v>
      </c>
      <c r="J394" s="77"/>
      <c r="K394" s="77">
        <v>0</v>
      </c>
      <c r="L394" s="77">
        <v>0.79797979797979801</v>
      </c>
      <c r="M394" s="74">
        <v>0</v>
      </c>
      <c r="N394" s="74">
        <v>9.3434343434343398E-2</v>
      </c>
      <c r="O394" s="74">
        <v>0.13131313131313099</v>
      </c>
      <c r="P394" s="75">
        <v>52</v>
      </c>
      <c r="Q394" s="75">
        <v>12</v>
      </c>
      <c r="R394" s="93">
        <v>58.9919444444444</v>
      </c>
      <c r="S394" s="75">
        <v>2</v>
      </c>
    </row>
    <row r="395" spans="1:19" x14ac:dyDescent="0.25">
      <c r="A395">
        <v>518512</v>
      </c>
      <c r="B395" t="s">
        <v>1870</v>
      </c>
      <c r="C395" s="75">
        <v>613685</v>
      </c>
      <c r="D395" s="75">
        <v>296</v>
      </c>
      <c r="E395" s="75">
        <v>203</v>
      </c>
      <c r="F395" s="75">
        <v>67</v>
      </c>
      <c r="G395" s="75">
        <v>69</v>
      </c>
      <c r="H395" s="75">
        <v>10</v>
      </c>
      <c r="I395" s="74">
        <v>0.22635135135135101</v>
      </c>
      <c r="J395" s="77">
        <v>0.33004926108374399</v>
      </c>
      <c r="K395" s="77">
        <v>0.40681362725450898</v>
      </c>
      <c r="L395" s="77">
        <v>0.233108108108108</v>
      </c>
      <c r="M395" s="74">
        <v>3.37837837837838E-2</v>
      </c>
      <c r="N395" s="74">
        <v>0.22635135135135101</v>
      </c>
      <c r="O395" s="74">
        <v>9.45945945945946E-2</v>
      </c>
      <c r="P395" s="75">
        <v>28</v>
      </c>
      <c r="Q395" s="75">
        <v>17</v>
      </c>
      <c r="R395" s="93">
        <v>54.323333333333402</v>
      </c>
      <c r="S395" s="75">
        <v>91</v>
      </c>
    </row>
    <row r="396" spans="1:19" x14ac:dyDescent="0.25">
      <c r="A396">
        <v>518958</v>
      </c>
      <c r="B396" t="s">
        <v>1872</v>
      </c>
      <c r="C396" s="75">
        <v>615439</v>
      </c>
      <c r="D396" s="75">
        <v>432</v>
      </c>
      <c r="E396" s="75">
        <v>37</v>
      </c>
      <c r="F396" s="75">
        <v>44</v>
      </c>
      <c r="G396" s="75">
        <v>302</v>
      </c>
      <c r="H396" s="75">
        <v>1</v>
      </c>
      <c r="I396" s="74">
        <v>0.101851851851852</v>
      </c>
      <c r="J396" s="77">
        <v>1.1891891891891899</v>
      </c>
      <c r="K396" s="77">
        <v>7.8891257995735597E-2</v>
      </c>
      <c r="L396" s="77">
        <v>0.69907407407407396</v>
      </c>
      <c r="M396" s="74">
        <v>2.3148148148148099E-3</v>
      </c>
      <c r="N396" s="74">
        <v>0.101851851851852</v>
      </c>
      <c r="O396" s="74">
        <v>9.4907407407407399E-2</v>
      </c>
      <c r="P396" s="75">
        <v>41</v>
      </c>
      <c r="Q396" s="75">
        <v>30</v>
      </c>
      <c r="R396" s="93">
        <v>70.472500000000096</v>
      </c>
      <c r="S396" s="75">
        <v>28</v>
      </c>
    </row>
    <row r="397" spans="1:19" x14ac:dyDescent="0.25">
      <c r="A397">
        <v>524761</v>
      </c>
      <c r="B397" t="s">
        <v>1874</v>
      </c>
      <c r="C397" s="75">
        <v>614475</v>
      </c>
      <c r="D397" s="75">
        <v>597</v>
      </c>
      <c r="E397" s="75">
        <v>68</v>
      </c>
      <c r="F397" s="75">
        <v>53</v>
      </c>
      <c r="G397" s="75">
        <v>418</v>
      </c>
      <c r="H397" s="75">
        <v>3</v>
      </c>
      <c r="I397" s="74">
        <v>8.8777219430485804E-2</v>
      </c>
      <c r="J397" s="77">
        <v>0.77941176470588203</v>
      </c>
      <c r="K397" s="77">
        <v>0.102255639097744</v>
      </c>
      <c r="L397" s="77">
        <v>0.70016750418760498</v>
      </c>
      <c r="M397" s="74">
        <v>5.0251256281407001E-3</v>
      </c>
      <c r="N397" s="74">
        <v>8.8777219430485804E-2</v>
      </c>
      <c r="O397" s="74">
        <v>0.12562814070351799</v>
      </c>
      <c r="P397" s="75">
        <v>75</v>
      </c>
      <c r="Q397" s="75">
        <v>23</v>
      </c>
      <c r="R397" s="93">
        <v>79.641111111111101</v>
      </c>
      <c r="S397" s="75">
        <v>5</v>
      </c>
    </row>
    <row r="398" spans="1:19" x14ac:dyDescent="0.25">
      <c r="A398">
        <v>538918</v>
      </c>
      <c r="B398" t="s">
        <v>2130</v>
      </c>
      <c r="C398" s="75">
        <v>614994</v>
      </c>
      <c r="D398" s="75">
        <v>76</v>
      </c>
      <c r="E398" s="75">
        <v>13</v>
      </c>
      <c r="F398" s="75">
        <v>13</v>
      </c>
      <c r="G398" s="75">
        <v>39</v>
      </c>
      <c r="H398" s="75">
        <v>0</v>
      </c>
      <c r="I398" s="74">
        <v>0.17105263157894701</v>
      </c>
      <c r="J398" s="77">
        <v>1</v>
      </c>
      <c r="K398" s="77">
        <v>0.14606741573033699</v>
      </c>
      <c r="L398" s="77">
        <v>0.51315789473684204</v>
      </c>
      <c r="M398" s="74">
        <v>0</v>
      </c>
      <c r="N398" s="74">
        <v>0.17105263157894701</v>
      </c>
      <c r="O398" s="74">
        <v>0.157894736842105</v>
      </c>
      <c r="P398" s="75">
        <v>12</v>
      </c>
      <c r="Q398" s="75">
        <v>5</v>
      </c>
      <c r="R398" s="93">
        <v>13.7044444444444</v>
      </c>
      <c r="S398" s="75">
        <v>2</v>
      </c>
    </row>
    <row r="399" spans="1:19" x14ac:dyDescent="0.25">
      <c r="A399">
        <v>538955</v>
      </c>
      <c r="B399" t="s">
        <v>1876</v>
      </c>
      <c r="C399" s="75">
        <v>536213</v>
      </c>
      <c r="D399" s="75">
        <v>808</v>
      </c>
      <c r="E399" s="75">
        <v>57</v>
      </c>
      <c r="F399" s="75">
        <v>32</v>
      </c>
      <c r="G399" s="75">
        <v>141</v>
      </c>
      <c r="H399" s="75">
        <v>0</v>
      </c>
      <c r="I399" s="74">
        <v>3.9603960396039598E-2</v>
      </c>
      <c r="J399" s="77">
        <v>0.56140350877193002</v>
      </c>
      <c r="K399" s="77">
        <v>6.5895953757225401E-2</v>
      </c>
      <c r="L399" s="77">
        <v>0.17450495049504899</v>
      </c>
      <c r="M399" s="74">
        <v>0</v>
      </c>
      <c r="N399" s="74">
        <v>3.9603960396039598E-2</v>
      </c>
      <c r="O399" s="74">
        <v>0.158415841584158</v>
      </c>
      <c r="P399" s="75">
        <v>128</v>
      </c>
      <c r="Q399" s="75">
        <v>95</v>
      </c>
      <c r="R399" s="93">
        <v>110.765277777778</v>
      </c>
      <c r="S399" s="75">
        <v>67</v>
      </c>
    </row>
    <row r="400" spans="1:19" x14ac:dyDescent="0.25">
      <c r="A400">
        <v>550981</v>
      </c>
      <c r="B400" t="s">
        <v>1878</v>
      </c>
      <c r="C400" s="75">
        <v>537529</v>
      </c>
      <c r="D400" s="75">
        <v>410</v>
      </c>
      <c r="E400" s="75">
        <v>30</v>
      </c>
      <c r="F400" s="75">
        <v>17</v>
      </c>
      <c r="G400" s="75">
        <v>55</v>
      </c>
      <c r="H400" s="75">
        <v>0</v>
      </c>
      <c r="I400" s="74">
        <v>4.1463414634146302E-2</v>
      </c>
      <c r="J400" s="77">
        <v>0.56666666666666698</v>
      </c>
      <c r="K400" s="77">
        <v>6.8181818181818205E-2</v>
      </c>
      <c r="L400" s="77">
        <v>0.134146341463415</v>
      </c>
      <c r="M400" s="74">
        <v>0</v>
      </c>
      <c r="N400" s="74">
        <v>4.1463414634146302E-2</v>
      </c>
      <c r="O400" s="74">
        <v>0.185365853658537</v>
      </c>
      <c r="P400" s="75">
        <v>76</v>
      </c>
      <c r="Q400" s="75">
        <v>45</v>
      </c>
      <c r="R400" s="93">
        <v>69.328055555555594</v>
      </c>
      <c r="S400" s="75">
        <v>21</v>
      </c>
    </row>
    <row r="401" spans="1:19" x14ac:dyDescent="0.25">
      <c r="A401">
        <v>563731</v>
      </c>
      <c r="B401" t="s">
        <v>1880</v>
      </c>
      <c r="C401" s="75">
        <v>557656</v>
      </c>
      <c r="D401" s="75">
        <v>458</v>
      </c>
      <c r="E401" s="75">
        <v>45</v>
      </c>
      <c r="F401" s="75">
        <v>35</v>
      </c>
      <c r="G401" s="75">
        <v>347</v>
      </c>
      <c r="H401" s="75">
        <v>4</v>
      </c>
      <c r="I401" s="74">
        <v>7.6419213973799097E-2</v>
      </c>
      <c r="J401" s="77">
        <v>0.77777777777777801</v>
      </c>
      <c r="K401" s="77">
        <v>8.9463220675944297E-2</v>
      </c>
      <c r="L401" s="77">
        <v>0.75764192139737996</v>
      </c>
      <c r="M401" s="74">
        <v>8.7336244541484694E-3</v>
      </c>
      <c r="N401" s="74">
        <v>7.6419213973799097E-2</v>
      </c>
      <c r="O401" s="74">
        <v>0.17467248908296901</v>
      </c>
      <c r="P401" s="75">
        <v>80</v>
      </c>
      <c r="Q401" s="75">
        <v>12</v>
      </c>
      <c r="R401" s="93">
        <v>81.536111111111197</v>
      </c>
      <c r="S401" s="75">
        <v>11</v>
      </c>
    </row>
    <row r="402" spans="1:19" x14ac:dyDescent="0.25">
      <c r="A402">
        <v>573348</v>
      </c>
      <c r="B402" t="s">
        <v>1882</v>
      </c>
      <c r="C402" s="75">
        <v>613563</v>
      </c>
      <c r="D402" s="75">
        <v>330</v>
      </c>
      <c r="E402" s="75">
        <v>29</v>
      </c>
      <c r="F402" s="75">
        <v>35</v>
      </c>
      <c r="G402" s="75">
        <v>250</v>
      </c>
      <c r="H402" s="75">
        <v>1</v>
      </c>
      <c r="I402" s="74">
        <v>0.10606060606060599</v>
      </c>
      <c r="J402" s="77">
        <v>1.2068965517241399</v>
      </c>
      <c r="K402" s="77">
        <v>8.0779944289693595E-2</v>
      </c>
      <c r="L402" s="77">
        <v>0.75757575757575801</v>
      </c>
      <c r="M402" s="74">
        <v>3.0303030303030299E-3</v>
      </c>
      <c r="N402" s="74">
        <v>0.10606060606060599</v>
      </c>
      <c r="O402" s="74">
        <v>7.8787878787878796E-2</v>
      </c>
      <c r="P402" s="75">
        <v>26</v>
      </c>
      <c r="Q402" s="75">
        <v>4</v>
      </c>
      <c r="R402" s="93">
        <v>48.948055555555499</v>
      </c>
      <c r="S402" s="75">
        <v>8</v>
      </c>
    </row>
    <row r="403" spans="1:19" x14ac:dyDescent="0.25">
      <c r="A403">
        <v>578019</v>
      </c>
      <c r="B403" t="s">
        <v>1884</v>
      </c>
      <c r="C403" s="75">
        <v>614027</v>
      </c>
      <c r="D403" s="75">
        <v>207</v>
      </c>
      <c r="E403" s="75">
        <v>44</v>
      </c>
      <c r="F403" s="75">
        <v>15</v>
      </c>
      <c r="G403" s="75">
        <v>147</v>
      </c>
      <c r="H403" s="75">
        <v>0</v>
      </c>
      <c r="I403" s="74">
        <v>7.2463768115942004E-2</v>
      </c>
      <c r="J403" s="77">
        <v>0.34090909090909099</v>
      </c>
      <c r="K403" s="77">
        <v>0.175298804780877</v>
      </c>
      <c r="L403" s="77">
        <v>0.71014492753623204</v>
      </c>
      <c r="M403" s="74">
        <v>0</v>
      </c>
      <c r="N403" s="74">
        <v>7.2463768115942004E-2</v>
      </c>
      <c r="O403" s="74">
        <v>0.101449275362319</v>
      </c>
      <c r="P403" s="75">
        <v>21</v>
      </c>
      <c r="Q403" s="75">
        <v>16</v>
      </c>
      <c r="R403" s="93">
        <v>30.703888888888901</v>
      </c>
      <c r="S403" s="75">
        <v>29</v>
      </c>
    </row>
    <row r="404" spans="1:19" x14ac:dyDescent="0.25">
      <c r="A404">
        <v>592737</v>
      </c>
      <c r="B404" t="s">
        <v>1886</v>
      </c>
      <c r="C404" s="75">
        <v>613970</v>
      </c>
      <c r="D404" s="75">
        <v>58</v>
      </c>
      <c r="E404" s="75">
        <v>10</v>
      </c>
      <c r="F404" s="75">
        <v>1</v>
      </c>
      <c r="G404" s="75">
        <v>47</v>
      </c>
      <c r="H404" s="75">
        <v>0</v>
      </c>
      <c r="I404" s="74">
        <v>1.72413793103448E-2</v>
      </c>
      <c r="J404" s="77">
        <v>0.1</v>
      </c>
      <c r="K404" s="77">
        <v>0.14705882352941199</v>
      </c>
      <c r="L404" s="77">
        <v>0.81034482758620696</v>
      </c>
      <c r="M404" s="74">
        <v>0</v>
      </c>
      <c r="N404" s="74">
        <v>1.72413793103448E-2</v>
      </c>
      <c r="O404" s="74">
        <v>3.4482758620689703E-2</v>
      </c>
      <c r="P404" s="75">
        <v>2</v>
      </c>
      <c r="Q404" s="75">
        <v>2</v>
      </c>
      <c r="R404" s="93">
        <v>13.1244444444444</v>
      </c>
      <c r="S404" s="75">
        <v>2</v>
      </c>
    </row>
    <row r="405" spans="1:19" x14ac:dyDescent="0.25">
      <c r="A405">
        <v>592776</v>
      </c>
      <c r="B405" t="s">
        <v>1888</v>
      </c>
      <c r="C405" s="75">
        <v>614357</v>
      </c>
      <c r="D405" s="75">
        <v>775</v>
      </c>
      <c r="E405" s="75">
        <v>54</v>
      </c>
      <c r="F405" s="75">
        <v>26</v>
      </c>
      <c r="G405" s="75">
        <v>565</v>
      </c>
      <c r="H405" s="75">
        <v>0</v>
      </c>
      <c r="I405" s="74">
        <v>3.3548387096774199E-2</v>
      </c>
      <c r="J405" s="77">
        <v>0.48148148148148101</v>
      </c>
      <c r="K405" s="77">
        <v>6.5138721351025303E-2</v>
      </c>
      <c r="L405" s="77">
        <v>0.72903225806451599</v>
      </c>
      <c r="M405" s="74">
        <v>0</v>
      </c>
      <c r="N405" s="74">
        <v>3.3548387096774199E-2</v>
      </c>
      <c r="O405" s="74">
        <v>0.108387096774194</v>
      </c>
      <c r="P405" s="75">
        <v>84</v>
      </c>
      <c r="Q405" s="75">
        <v>43</v>
      </c>
      <c r="R405" s="93">
        <v>117.04944444444401</v>
      </c>
      <c r="S405" s="75">
        <v>4</v>
      </c>
    </row>
    <row r="406" spans="1:19" x14ac:dyDescent="0.25">
      <c r="A406">
        <v>595898</v>
      </c>
      <c r="B406" t="s">
        <v>1890</v>
      </c>
      <c r="C406" s="75">
        <v>613938</v>
      </c>
      <c r="D406" s="75">
        <v>387</v>
      </c>
      <c r="E406" s="75">
        <v>99</v>
      </c>
      <c r="F406" s="75">
        <v>91</v>
      </c>
      <c r="G406" s="75">
        <v>288</v>
      </c>
      <c r="H406" s="75">
        <v>2</v>
      </c>
      <c r="I406" s="74">
        <v>0.235142118863049</v>
      </c>
      <c r="J406" s="77">
        <v>0.919191919191919</v>
      </c>
      <c r="K406" s="77">
        <v>0.203703703703704</v>
      </c>
      <c r="L406" s="77">
        <v>0.74418604651162801</v>
      </c>
      <c r="M406" s="74">
        <v>5.1679586563307496E-3</v>
      </c>
      <c r="N406" s="74">
        <v>0.235142118863049</v>
      </c>
      <c r="O406" s="74">
        <v>6.9767441860465101E-2</v>
      </c>
      <c r="P406" s="75">
        <v>27</v>
      </c>
      <c r="Q406" s="75">
        <v>13</v>
      </c>
      <c r="R406" s="93">
        <v>71.952500000000001</v>
      </c>
      <c r="S406" s="75">
        <v>3</v>
      </c>
    </row>
    <row r="407" spans="1:19" x14ac:dyDescent="0.25">
      <c r="A407">
        <v>595913</v>
      </c>
      <c r="B407" t="s">
        <v>1892</v>
      </c>
      <c r="C407" s="75">
        <v>612544</v>
      </c>
      <c r="D407" s="75">
        <v>274</v>
      </c>
      <c r="E407" s="75">
        <v>21</v>
      </c>
      <c r="F407" s="75">
        <v>33</v>
      </c>
      <c r="G407" s="75">
        <v>179</v>
      </c>
      <c r="H407" s="75">
        <v>0</v>
      </c>
      <c r="I407" s="74">
        <v>0.12043795620438</v>
      </c>
      <c r="J407" s="77">
        <v>1.5714285714285701</v>
      </c>
      <c r="K407" s="77">
        <v>7.1186440677966104E-2</v>
      </c>
      <c r="L407" s="77">
        <v>0.65328467153284697</v>
      </c>
      <c r="M407" s="74">
        <v>0</v>
      </c>
      <c r="N407" s="74">
        <v>0.12043795620438</v>
      </c>
      <c r="O407" s="74">
        <v>4.3795620437956199E-2</v>
      </c>
      <c r="P407" s="75">
        <v>12</v>
      </c>
      <c r="Q407" s="75">
        <v>8</v>
      </c>
      <c r="R407" s="93">
        <v>52.059722222222199</v>
      </c>
      <c r="S407" s="75">
        <v>4</v>
      </c>
    </row>
    <row r="408" spans="1:19" x14ac:dyDescent="0.25">
      <c r="A408">
        <v>596157</v>
      </c>
      <c r="B408" t="s">
        <v>1894</v>
      </c>
      <c r="C408" s="75">
        <v>614148</v>
      </c>
      <c r="D408" s="75">
        <v>440</v>
      </c>
      <c r="E408" s="75">
        <v>25</v>
      </c>
      <c r="F408" s="75">
        <v>9</v>
      </c>
      <c r="G408" s="75">
        <v>306</v>
      </c>
      <c r="H408" s="75">
        <v>1</v>
      </c>
      <c r="I408" s="74">
        <v>2.04545454545455E-2</v>
      </c>
      <c r="J408" s="77">
        <v>0.36</v>
      </c>
      <c r="K408" s="77">
        <v>5.3763440860215103E-2</v>
      </c>
      <c r="L408" s="77">
        <v>0.69545454545454499</v>
      </c>
      <c r="M408" s="74">
        <v>2.27272727272727E-3</v>
      </c>
      <c r="N408" s="74">
        <v>2.04545454545455E-2</v>
      </c>
      <c r="O408" s="74">
        <v>0.14318181818181799</v>
      </c>
      <c r="P408" s="75">
        <v>63</v>
      </c>
      <c r="Q408" s="75">
        <v>21</v>
      </c>
      <c r="R408" s="93">
        <v>67.847777777777694</v>
      </c>
      <c r="S408" s="75">
        <v>3</v>
      </c>
    </row>
    <row r="409" spans="1:19" x14ac:dyDescent="0.25">
      <c r="A409">
        <v>598316</v>
      </c>
      <c r="B409" t="s">
        <v>1896</v>
      </c>
      <c r="C409" s="75">
        <v>613571</v>
      </c>
      <c r="D409" s="75">
        <v>495</v>
      </c>
      <c r="E409" s="75">
        <v>52</v>
      </c>
      <c r="F409" s="75">
        <v>30</v>
      </c>
      <c r="G409" s="75">
        <v>344</v>
      </c>
      <c r="H409" s="75">
        <v>1</v>
      </c>
      <c r="I409" s="74">
        <v>6.0606060606060601E-2</v>
      </c>
      <c r="J409" s="77">
        <v>0.57692307692307698</v>
      </c>
      <c r="K409" s="77">
        <v>9.5063985374771495E-2</v>
      </c>
      <c r="L409" s="77">
        <v>0.69494949494949498</v>
      </c>
      <c r="M409" s="74">
        <v>2.0202020202020202E-3</v>
      </c>
      <c r="N409" s="74">
        <v>6.0606060606060601E-2</v>
      </c>
      <c r="O409" s="74">
        <v>8.0808080808080801E-2</v>
      </c>
      <c r="P409" s="75">
        <v>40</v>
      </c>
      <c r="Q409" s="75">
        <v>11</v>
      </c>
      <c r="R409" s="93">
        <v>75.129166666666706</v>
      </c>
      <c r="S409" s="75">
        <v>46</v>
      </c>
    </row>
    <row r="410" spans="1:19" x14ac:dyDescent="0.25">
      <c r="A410">
        <v>598335</v>
      </c>
      <c r="B410" t="s">
        <v>1898</v>
      </c>
      <c r="C410" s="75">
        <v>614635</v>
      </c>
      <c r="D410" s="75">
        <v>439</v>
      </c>
      <c r="E410" s="75">
        <v>106</v>
      </c>
      <c r="F410" s="75">
        <v>79</v>
      </c>
      <c r="G410" s="75">
        <v>275</v>
      </c>
      <c r="H410" s="75">
        <v>4</v>
      </c>
      <c r="I410" s="74">
        <v>0.17995444191344001</v>
      </c>
      <c r="J410" s="77">
        <v>0.74528301886792403</v>
      </c>
      <c r="K410" s="77">
        <v>0.19449541284403701</v>
      </c>
      <c r="L410" s="77">
        <v>0.62642369020501099</v>
      </c>
      <c r="M410" s="74">
        <v>9.1116173120728908E-3</v>
      </c>
      <c r="N410" s="74">
        <v>0.17995444191344001</v>
      </c>
      <c r="O410" s="74">
        <v>0.10250569476082</v>
      </c>
      <c r="P410" s="75">
        <v>45</v>
      </c>
      <c r="Q410" s="75">
        <v>31</v>
      </c>
      <c r="R410" s="93">
        <v>80.361111111111001</v>
      </c>
      <c r="S410" s="75">
        <v>43</v>
      </c>
    </row>
    <row r="411" spans="1:19" x14ac:dyDescent="0.25">
      <c r="A411">
        <v>600829</v>
      </c>
      <c r="B411" t="s">
        <v>1900</v>
      </c>
      <c r="C411" s="75">
        <v>557657</v>
      </c>
      <c r="D411" s="75">
        <v>589</v>
      </c>
      <c r="E411" s="75">
        <v>9</v>
      </c>
      <c r="F411" s="75">
        <v>20</v>
      </c>
      <c r="G411" s="75">
        <v>437</v>
      </c>
      <c r="H411" s="75">
        <v>0</v>
      </c>
      <c r="I411" s="74">
        <v>3.3955857385399003E-2</v>
      </c>
      <c r="J411" s="77">
        <v>2.2222222222222201</v>
      </c>
      <c r="K411" s="77">
        <v>1.5050167224080299E-2</v>
      </c>
      <c r="L411" s="77">
        <v>0.74193548387096797</v>
      </c>
      <c r="M411" s="74">
        <v>0</v>
      </c>
      <c r="N411" s="74">
        <v>3.3955857385399003E-2</v>
      </c>
      <c r="O411" s="74">
        <v>0.14431239388794601</v>
      </c>
      <c r="P411" s="75">
        <v>85</v>
      </c>
      <c r="Q411" s="75">
        <v>39</v>
      </c>
      <c r="R411" s="93">
        <v>91.694722222222197</v>
      </c>
      <c r="S411" s="75">
        <v>4</v>
      </c>
    </row>
    <row r="412" spans="1:19" x14ac:dyDescent="0.25">
      <c r="A412">
        <v>603960</v>
      </c>
      <c r="B412" t="s">
        <v>1902</v>
      </c>
      <c r="C412" s="75">
        <v>614912</v>
      </c>
      <c r="D412" s="75">
        <v>482</v>
      </c>
      <c r="E412" s="75">
        <v>57</v>
      </c>
      <c r="F412" s="75">
        <v>84</v>
      </c>
      <c r="G412" s="75">
        <v>384</v>
      </c>
      <c r="H412" s="75">
        <v>2</v>
      </c>
      <c r="I412" s="74">
        <v>0.17427385892116201</v>
      </c>
      <c r="J412" s="77">
        <v>1.4736842105263199</v>
      </c>
      <c r="K412" s="77">
        <v>0.105751391465677</v>
      </c>
      <c r="L412" s="77">
        <v>0.79668049792531104</v>
      </c>
      <c r="M412" s="74">
        <v>4.1493775933610002E-3</v>
      </c>
      <c r="N412" s="74">
        <v>0.17427385892116201</v>
      </c>
      <c r="O412" s="74">
        <v>9.3360995850622394E-2</v>
      </c>
      <c r="P412" s="75">
        <v>45</v>
      </c>
      <c r="Q412" s="75">
        <v>14</v>
      </c>
      <c r="R412" s="93">
        <v>84.884999999999906</v>
      </c>
      <c r="S412" s="75">
        <v>7</v>
      </c>
    </row>
    <row r="413" spans="1:19" x14ac:dyDescent="0.25">
      <c r="A413">
        <v>606171</v>
      </c>
      <c r="B413" t="s">
        <v>1904</v>
      </c>
      <c r="C413" s="75">
        <v>615076</v>
      </c>
      <c r="D413" s="75">
        <v>241</v>
      </c>
      <c r="E413" s="75">
        <v>29</v>
      </c>
      <c r="F413" s="75">
        <v>37</v>
      </c>
      <c r="G413" s="75">
        <v>146</v>
      </c>
      <c r="H413" s="75">
        <v>0</v>
      </c>
      <c r="I413" s="74">
        <v>0.15352697095435699</v>
      </c>
      <c r="J413" s="77">
        <v>1.27586206896552</v>
      </c>
      <c r="K413" s="77">
        <v>0.10740740740740699</v>
      </c>
      <c r="L413" s="77">
        <v>0.60580912863070502</v>
      </c>
      <c r="M413" s="74">
        <v>0</v>
      </c>
      <c r="N413" s="74">
        <v>0.15352697095435699</v>
      </c>
      <c r="O413" s="74">
        <v>6.6390041493775906E-2</v>
      </c>
      <c r="P413" s="75">
        <v>16</v>
      </c>
      <c r="Q413" s="75">
        <v>6</v>
      </c>
      <c r="R413" s="93">
        <v>35.602777777777803</v>
      </c>
      <c r="S413" s="75">
        <v>15</v>
      </c>
    </row>
    <row r="414" spans="1:19" x14ac:dyDescent="0.25">
      <c r="A414">
        <v>677773</v>
      </c>
      <c r="B414" t="s">
        <v>1906</v>
      </c>
      <c r="C414" s="75">
        <v>614330</v>
      </c>
      <c r="D414" s="75">
        <v>433</v>
      </c>
      <c r="E414" s="75">
        <v>189</v>
      </c>
      <c r="F414" s="75">
        <v>45</v>
      </c>
      <c r="G414" s="75">
        <v>231</v>
      </c>
      <c r="H414" s="75">
        <v>2</v>
      </c>
      <c r="I414" s="74">
        <v>0.10392609699769099</v>
      </c>
      <c r="J414" s="77">
        <v>0.238095238095238</v>
      </c>
      <c r="K414" s="77">
        <v>0.303858520900322</v>
      </c>
      <c r="L414" s="77">
        <v>0.53348729792147798</v>
      </c>
      <c r="M414" s="74">
        <v>4.6189376443417996E-3</v>
      </c>
      <c r="N414" s="74">
        <v>0.10392609699769099</v>
      </c>
      <c r="O414" s="74">
        <v>0.14087759815242501</v>
      </c>
      <c r="P414" s="75">
        <v>61</v>
      </c>
      <c r="Q414" s="75">
        <v>20</v>
      </c>
      <c r="R414" s="93">
        <v>78.367500000000106</v>
      </c>
      <c r="S414" s="75">
        <v>18</v>
      </c>
    </row>
    <row r="415" spans="1:19" x14ac:dyDescent="0.25">
      <c r="A415">
        <v>696437</v>
      </c>
      <c r="B415" t="s">
        <v>1908</v>
      </c>
      <c r="C415" s="75">
        <v>614720</v>
      </c>
      <c r="D415" s="75">
        <v>353</v>
      </c>
      <c r="E415" s="75">
        <v>30</v>
      </c>
      <c r="F415" s="75">
        <v>38</v>
      </c>
      <c r="G415" s="75">
        <v>271</v>
      </c>
      <c r="H415" s="75">
        <v>0</v>
      </c>
      <c r="I415" s="74">
        <v>0.107648725212465</v>
      </c>
      <c r="J415" s="77">
        <v>1.2666666666666699</v>
      </c>
      <c r="K415" s="77">
        <v>7.8328981723237601E-2</v>
      </c>
      <c r="L415" s="77">
        <v>0.76770538243626096</v>
      </c>
      <c r="M415" s="74">
        <v>0</v>
      </c>
      <c r="N415" s="74">
        <v>0.107648725212465</v>
      </c>
      <c r="O415" s="74">
        <v>8.4985835694051007E-2</v>
      </c>
      <c r="P415" s="75">
        <v>30</v>
      </c>
      <c r="Q415" s="75">
        <v>13</v>
      </c>
      <c r="R415" s="93">
        <v>60.291388888888903</v>
      </c>
      <c r="S415" s="75">
        <v>8</v>
      </c>
    </row>
    <row r="416" spans="1:19" x14ac:dyDescent="0.25">
      <c r="A416">
        <v>696477</v>
      </c>
      <c r="B416" t="s">
        <v>1910</v>
      </c>
      <c r="C416" s="75">
        <v>614454</v>
      </c>
      <c r="D416" s="75">
        <v>465</v>
      </c>
      <c r="E416" s="75">
        <v>3</v>
      </c>
      <c r="F416" s="75">
        <v>3</v>
      </c>
      <c r="G416" s="75">
        <v>377</v>
      </c>
      <c r="H416" s="75">
        <v>0</v>
      </c>
      <c r="I416" s="74">
        <v>6.4516129032258099E-3</v>
      </c>
      <c r="J416" s="77">
        <v>1</v>
      </c>
      <c r="K416" s="77">
        <v>6.41025641025641E-3</v>
      </c>
      <c r="L416" s="77">
        <v>0.81075268817204305</v>
      </c>
      <c r="M416" s="74">
        <v>0</v>
      </c>
      <c r="N416" s="74">
        <v>6.4516129032258099E-3</v>
      </c>
      <c r="O416" s="74">
        <v>4.7311827956989197E-2</v>
      </c>
      <c r="P416" s="75">
        <v>22</v>
      </c>
      <c r="Q416" s="75">
        <v>7</v>
      </c>
      <c r="R416" s="93">
        <v>63.855555555555597</v>
      </c>
      <c r="S416" s="75">
        <v>1</v>
      </c>
    </row>
    <row r="417" spans="1:19" x14ac:dyDescent="0.25">
      <c r="A417">
        <v>706438</v>
      </c>
      <c r="B417" t="s">
        <v>1912</v>
      </c>
      <c r="C417" s="75">
        <v>614371</v>
      </c>
      <c r="D417" s="75">
        <v>705</v>
      </c>
      <c r="E417" s="75">
        <v>137</v>
      </c>
      <c r="F417" s="75">
        <v>211</v>
      </c>
      <c r="G417" s="75">
        <v>287</v>
      </c>
      <c r="H417" s="75">
        <v>0</v>
      </c>
      <c r="I417" s="74">
        <v>0.29929078014184402</v>
      </c>
      <c r="J417" s="77">
        <v>1.5401459854014601</v>
      </c>
      <c r="K417" s="77">
        <v>0.16270783847980999</v>
      </c>
      <c r="L417" s="77">
        <v>0.40709219858155998</v>
      </c>
      <c r="M417" s="74">
        <v>0</v>
      </c>
      <c r="N417" s="74">
        <v>0.29929078014184402</v>
      </c>
      <c r="O417" s="74">
        <v>0.114893617021277</v>
      </c>
      <c r="P417" s="75">
        <v>81</v>
      </c>
      <c r="Q417" s="75">
        <v>29</v>
      </c>
      <c r="R417" s="93">
        <v>95.886944444444296</v>
      </c>
      <c r="S417" s="75">
        <v>19</v>
      </c>
    </row>
    <row r="418" spans="1:19" x14ac:dyDescent="0.25">
      <c r="A418">
        <v>706446</v>
      </c>
      <c r="B418" t="s">
        <v>1914</v>
      </c>
      <c r="C418" s="75">
        <v>613773</v>
      </c>
      <c r="D418" s="75">
        <v>485</v>
      </c>
      <c r="E418" s="75">
        <v>24</v>
      </c>
      <c r="F418" s="75">
        <v>14</v>
      </c>
      <c r="G418" s="75">
        <v>177</v>
      </c>
      <c r="H418" s="75">
        <v>0</v>
      </c>
      <c r="I418" s="74">
        <v>2.88659793814433E-2</v>
      </c>
      <c r="J418" s="77">
        <v>0.58333333333333304</v>
      </c>
      <c r="K418" s="77">
        <v>4.7151277013752498E-2</v>
      </c>
      <c r="L418" s="77">
        <v>0.36494845360824701</v>
      </c>
      <c r="M418" s="74">
        <v>0</v>
      </c>
      <c r="N418" s="74">
        <v>2.88659793814433E-2</v>
      </c>
      <c r="O418" s="74">
        <v>5.3608247422680402E-2</v>
      </c>
      <c r="P418" s="75">
        <v>26</v>
      </c>
      <c r="Q418" s="75">
        <v>5</v>
      </c>
      <c r="R418" s="93">
        <v>82.002222222222102</v>
      </c>
      <c r="S418" s="75">
        <v>4</v>
      </c>
    </row>
    <row r="419" spans="1:19" x14ac:dyDescent="0.25">
      <c r="A419">
        <v>714537</v>
      </c>
      <c r="B419" t="s">
        <v>1916</v>
      </c>
      <c r="C419" s="75">
        <v>617398</v>
      </c>
      <c r="D419" s="75">
        <v>697</v>
      </c>
      <c r="E419" s="75">
        <v>133</v>
      </c>
      <c r="F419" s="75">
        <v>49</v>
      </c>
      <c r="G419" s="75">
        <v>467</v>
      </c>
      <c r="H419" s="75">
        <v>0</v>
      </c>
      <c r="I419" s="74">
        <v>7.0301291248206596E-2</v>
      </c>
      <c r="J419" s="77">
        <v>0.36842105263157898</v>
      </c>
      <c r="K419" s="77">
        <v>0.160240963855422</v>
      </c>
      <c r="L419" s="77">
        <v>0.67001434720229602</v>
      </c>
      <c r="M419" s="74">
        <v>0</v>
      </c>
      <c r="N419" s="74">
        <v>7.0301291248206596E-2</v>
      </c>
      <c r="O419" s="74">
        <v>8.0344332855093306E-2</v>
      </c>
      <c r="P419" s="75">
        <v>56</v>
      </c>
      <c r="Q419" s="75">
        <v>16</v>
      </c>
      <c r="R419" s="93">
        <v>106.22166666666701</v>
      </c>
      <c r="S419" s="75">
        <v>19</v>
      </c>
    </row>
    <row r="420" spans="1:19" x14ac:dyDescent="0.25">
      <c r="A420">
        <v>717226</v>
      </c>
      <c r="B420" t="s">
        <v>1918</v>
      </c>
      <c r="C420" s="75">
        <v>614562</v>
      </c>
      <c r="D420" s="75">
        <v>481</v>
      </c>
      <c r="E420" s="75">
        <v>52</v>
      </c>
      <c r="F420" s="75">
        <v>0</v>
      </c>
      <c r="G420" s="75">
        <v>186</v>
      </c>
      <c r="H420" s="75">
        <v>1</v>
      </c>
      <c r="I420" s="74">
        <v>0</v>
      </c>
      <c r="J420" s="77">
        <v>0</v>
      </c>
      <c r="K420" s="77">
        <v>9.7560975609756101E-2</v>
      </c>
      <c r="L420" s="77">
        <v>0.38669438669438699</v>
      </c>
      <c r="M420" s="74">
        <v>2.07900207900208E-3</v>
      </c>
      <c r="N420" s="74">
        <v>0</v>
      </c>
      <c r="O420" s="74">
        <v>6.0291060291060301E-2</v>
      </c>
      <c r="P420" s="75">
        <v>29</v>
      </c>
      <c r="Q420" s="75">
        <v>8</v>
      </c>
      <c r="R420" s="93">
        <v>82.925000000000097</v>
      </c>
      <c r="S420" s="75">
        <v>8</v>
      </c>
    </row>
    <row r="421" spans="1:19" x14ac:dyDescent="0.25">
      <c r="A421">
        <v>719781</v>
      </c>
      <c r="B421" t="s">
        <v>1920</v>
      </c>
      <c r="C421" s="75">
        <v>614227</v>
      </c>
      <c r="D421" s="75">
        <v>181</v>
      </c>
      <c r="E421" s="75">
        <v>24</v>
      </c>
      <c r="F421" s="75">
        <v>25</v>
      </c>
      <c r="G421" s="75">
        <v>105</v>
      </c>
      <c r="H421" s="75">
        <v>0</v>
      </c>
      <c r="I421" s="74">
        <v>0.138121546961326</v>
      </c>
      <c r="J421" s="77">
        <v>1.0416666666666701</v>
      </c>
      <c r="K421" s="77">
        <v>0.117073170731707</v>
      </c>
      <c r="L421" s="77">
        <v>0.58011049723756902</v>
      </c>
      <c r="M421" s="74">
        <v>0</v>
      </c>
      <c r="N421" s="74">
        <v>0.138121546961326</v>
      </c>
      <c r="O421" s="74">
        <v>0.20441988950276199</v>
      </c>
      <c r="P421" s="75">
        <v>37</v>
      </c>
      <c r="Q421" s="75">
        <v>25</v>
      </c>
      <c r="R421" s="93">
        <v>32.505000000000003</v>
      </c>
      <c r="S421" s="75">
        <v>1</v>
      </c>
    </row>
    <row r="422" spans="1:19" x14ac:dyDescent="0.25">
      <c r="A422">
        <v>741495</v>
      </c>
      <c r="B422" t="s">
        <v>1922</v>
      </c>
      <c r="C422" s="75">
        <v>613653</v>
      </c>
      <c r="D422" s="75">
        <v>175</v>
      </c>
      <c r="E422" s="75">
        <v>7</v>
      </c>
      <c r="F422" s="75">
        <v>11</v>
      </c>
      <c r="G422" s="75">
        <v>100</v>
      </c>
      <c r="H422" s="75">
        <v>1</v>
      </c>
      <c r="I422" s="74">
        <v>6.2857142857142903E-2</v>
      </c>
      <c r="J422" s="77">
        <v>1.5714285714285701</v>
      </c>
      <c r="K422" s="77">
        <v>3.8461538461538498E-2</v>
      </c>
      <c r="L422" s="77">
        <v>0.57142857142857095</v>
      </c>
      <c r="M422" s="74">
        <v>5.7142857142857099E-3</v>
      </c>
      <c r="N422" s="74">
        <v>6.2857142857142903E-2</v>
      </c>
      <c r="O422" s="74">
        <v>0.10285714285714299</v>
      </c>
      <c r="P422" s="75">
        <v>18</v>
      </c>
      <c r="Q422" s="75">
        <v>10</v>
      </c>
      <c r="R422" s="93">
        <v>27.783333333333299</v>
      </c>
      <c r="S422" s="75">
        <v>2</v>
      </c>
    </row>
    <row r="423" spans="1:19" x14ac:dyDescent="0.25">
      <c r="A423">
        <v>795224</v>
      </c>
      <c r="B423" t="s">
        <v>1924</v>
      </c>
      <c r="C423" s="75">
        <v>552622</v>
      </c>
      <c r="D423" s="75">
        <v>544</v>
      </c>
      <c r="E423" s="75">
        <v>71</v>
      </c>
      <c r="F423" s="75">
        <v>78</v>
      </c>
      <c r="G423" s="75">
        <v>182</v>
      </c>
      <c r="H423" s="75">
        <v>4</v>
      </c>
      <c r="I423" s="74">
        <v>0.14338235294117599</v>
      </c>
      <c r="J423" s="77">
        <v>1.0985915492957701</v>
      </c>
      <c r="K423" s="77">
        <v>0.11544715447154499</v>
      </c>
      <c r="L423" s="77">
        <v>0.33455882352941202</v>
      </c>
      <c r="M423" s="74">
        <v>7.3529411764705899E-3</v>
      </c>
      <c r="N423" s="74">
        <v>0.14338235294117599</v>
      </c>
      <c r="O423" s="74">
        <v>0.13419117647058801</v>
      </c>
      <c r="P423" s="75">
        <v>73</v>
      </c>
      <c r="Q423" s="75">
        <v>72</v>
      </c>
      <c r="R423" s="93">
        <v>96.792222222222094</v>
      </c>
      <c r="S423" s="75">
        <v>15</v>
      </c>
    </row>
    <row r="424" spans="1:19" x14ac:dyDescent="0.25">
      <c r="A424">
        <v>815166</v>
      </c>
      <c r="B424" t="s">
        <v>1926</v>
      </c>
      <c r="C424" s="75">
        <v>555077</v>
      </c>
      <c r="D424" s="75">
        <v>651</v>
      </c>
      <c r="E424" s="75">
        <v>42</v>
      </c>
      <c r="F424" s="75">
        <v>67</v>
      </c>
      <c r="G424" s="75">
        <v>329</v>
      </c>
      <c r="H424" s="75">
        <v>0</v>
      </c>
      <c r="I424" s="74">
        <v>0.102918586789555</v>
      </c>
      <c r="J424" s="77">
        <v>1.5952380952381</v>
      </c>
      <c r="K424" s="77">
        <v>6.0606060606060601E-2</v>
      </c>
      <c r="L424" s="77">
        <v>0.50537634408602194</v>
      </c>
      <c r="M424" s="74">
        <v>0</v>
      </c>
      <c r="N424" s="74">
        <v>0.102918586789555</v>
      </c>
      <c r="O424" s="74">
        <v>0.15668202764976999</v>
      </c>
      <c r="P424" s="75">
        <v>102</v>
      </c>
      <c r="Q424" s="75">
        <v>82</v>
      </c>
      <c r="R424" s="93">
        <v>89.199722222222306</v>
      </c>
      <c r="S424" s="75">
        <v>9</v>
      </c>
    </row>
    <row r="425" spans="1:19" x14ac:dyDescent="0.25">
      <c r="A425">
        <v>896062</v>
      </c>
      <c r="B425" t="s">
        <v>1928</v>
      </c>
      <c r="C425" s="75">
        <v>614094</v>
      </c>
      <c r="D425" s="75">
        <v>555</v>
      </c>
      <c r="E425" s="75">
        <v>84</v>
      </c>
      <c r="F425" s="75">
        <v>73</v>
      </c>
      <c r="G425" s="75">
        <v>318</v>
      </c>
      <c r="H425" s="75">
        <v>1</v>
      </c>
      <c r="I425" s="74">
        <v>0.13153153153153199</v>
      </c>
      <c r="J425" s="77">
        <v>0.86904761904761896</v>
      </c>
      <c r="K425" s="77">
        <v>0.13145539906103301</v>
      </c>
      <c r="L425" s="77">
        <v>0.572972972972973</v>
      </c>
      <c r="M425" s="74">
        <v>1.8018018018018001E-3</v>
      </c>
      <c r="N425" s="74">
        <v>0.13153153153153199</v>
      </c>
      <c r="O425" s="74">
        <v>0.11351351351351401</v>
      </c>
      <c r="P425" s="75">
        <v>63</v>
      </c>
      <c r="Q425" s="75">
        <v>41</v>
      </c>
      <c r="R425" s="93">
        <v>71.946111111111094</v>
      </c>
      <c r="S425" s="75">
        <v>5</v>
      </c>
    </row>
    <row r="426" spans="1:19" x14ac:dyDescent="0.25">
      <c r="A426">
        <v>896123</v>
      </c>
      <c r="B426" t="s">
        <v>1930</v>
      </c>
      <c r="C426" s="75">
        <v>615711</v>
      </c>
      <c r="D426" s="75">
        <v>158</v>
      </c>
      <c r="E426" s="75">
        <v>7</v>
      </c>
      <c r="F426" s="75">
        <v>0</v>
      </c>
      <c r="G426" s="75">
        <v>112</v>
      </c>
      <c r="H426" s="75">
        <v>0</v>
      </c>
      <c r="I426" s="74">
        <v>0</v>
      </c>
      <c r="J426" s="77">
        <v>0</v>
      </c>
      <c r="K426" s="77">
        <v>4.2424242424242399E-2</v>
      </c>
      <c r="L426" s="77">
        <v>0.708860759493671</v>
      </c>
      <c r="M426" s="74">
        <v>0</v>
      </c>
      <c r="N426" s="74">
        <v>0</v>
      </c>
      <c r="O426" s="74">
        <v>8.8607594936708903E-2</v>
      </c>
      <c r="P426" s="75">
        <v>14</v>
      </c>
      <c r="Q426" s="75">
        <v>4</v>
      </c>
      <c r="R426" s="93">
        <v>32.303333333333299</v>
      </c>
      <c r="S426" s="75">
        <v>2</v>
      </c>
    </row>
    <row r="427" spans="1:19" x14ac:dyDescent="0.25">
      <c r="A427">
        <v>908613</v>
      </c>
      <c r="B427" t="s">
        <v>1932</v>
      </c>
      <c r="C427" s="75">
        <v>614079</v>
      </c>
      <c r="D427" s="75">
        <v>615</v>
      </c>
      <c r="E427" s="75">
        <v>32</v>
      </c>
      <c r="F427" s="75">
        <v>58</v>
      </c>
      <c r="G427" s="75">
        <v>411</v>
      </c>
      <c r="H427" s="75">
        <v>1</v>
      </c>
      <c r="I427" s="74">
        <v>9.4308943089430899E-2</v>
      </c>
      <c r="J427" s="77">
        <v>1.8125</v>
      </c>
      <c r="K427" s="77">
        <v>4.9459041731066501E-2</v>
      </c>
      <c r="L427" s="77">
        <v>0.66829268292682897</v>
      </c>
      <c r="M427" s="74">
        <v>1.6260162601626001E-3</v>
      </c>
      <c r="N427" s="74">
        <v>9.4308943089430899E-2</v>
      </c>
      <c r="O427" s="74">
        <v>8.4552845528455295E-2</v>
      </c>
      <c r="P427" s="75">
        <v>52</v>
      </c>
      <c r="Q427" s="75">
        <v>29</v>
      </c>
      <c r="R427" s="93">
        <v>91.146111111110997</v>
      </c>
      <c r="S427" s="75">
        <v>30</v>
      </c>
    </row>
    <row r="428" spans="1:19" x14ac:dyDescent="0.25">
      <c r="A428">
        <v>908758</v>
      </c>
      <c r="B428" t="s">
        <v>1934</v>
      </c>
      <c r="C428" s="75">
        <v>613946</v>
      </c>
      <c r="D428" s="75">
        <v>715</v>
      </c>
      <c r="E428" s="75">
        <v>98</v>
      </c>
      <c r="F428" s="75">
        <v>112</v>
      </c>
      <c r="G428" s="75">
        <v>521</v>
      </c>
      <c r="H428" s="75">
        <v>8</v>
      </c>
      <c r="I428" s="74">
        <v>0.15664335664335699</v>
      </c>
      <c r="J428" s="77">
        <v>1.1428571428571399</v>
      </c>
      <c r="K428" s="77">
        <v>0.120541205412054</v>
      </c>
      <c r="L428" s="77">
        <v>0.728671328671329</v>
      </c>
      <c r="M428" s="74">
        <v>1.1188811188811199E-2</v>
      </c>
      <c r="N428" s="74">
        <v>0.15664335664335699</v>
      </c>
      <c r="O428" s="74">
        <v>0.132867132867133</v>
      </c>
      <c r="P428" s="75">
        <v>95</v>
      </c>
      <c r="Q428" s="75">
        <v>77</v>
      </c>
      <c r="R428" s="93">
        <v>101.656111111111</v>
      </c>
      <c r="S428" s="75">
        <v>95</v>
      </c>
    </row>
    <row r="429" spans="1:19" x14ac:dyDescent="0.25">
      <c r="A429">
        <v>908781</v>
      </c>
      <c r="B429" t="s">
        <v>1936</v>
      </c>
      <c r="C429" s="75">
        <v>613714</v>
      </c>
      <c r="D429" s="75">
        <v>561</v>
      </c>
      <c r="E429" s="75">
        <v>60</v>
      </c>
      <c r="F429" s="75">
        <v>19</v>
      </c>
      <c r="G429" s="75">
        <v>423</v>
      </c>
      <c r="H429" s="75">
        <v>2</v>
      </c>
      <c r="I429" s="74">
        <v>3.3868092691622102E-2</v>
      </c>
      <c r="J429" s="77">
        <v>0.31666666666666698</v>
      </c>
      <c r="K429" s="77">
        <v>9.6618357487922704E-2</v>
      </c>
      <c r="L429" s="77">
        <v>0.75401069518716601</v>
      </c>
      <c r="M429" s="74">
        <v>3.5650623885918001E-3</v>
      </c>
      <c r="N429" s="74">
        <v>3.3868092691622102E-2</v>
      </c>
      <c r="O429" s="74">
        <v>0.16399286987522299</v>
      </c>
      <c r="P429" s="75">
        <v>92</v>
      </c>
      <c r="Q429" s="75">
        <v>130</v>
      </c>
      <c r="R429" s="93">
        <v>91.502777777777794</v>
      </c>
      <c r="S429" s="75">
        <v>112</v>
      </c>
    </row>
    <row r="430" spans="1:19" x14ac:dyDescent="0.25">
      <c r="A430">
        <v>908812</v>
      </c>
      <c r="B430" t="s">
        <v>1938</v>
      </c>
      <c r="C430" s="75">
        <v>620912</v>
      </c>
      <c r="D430" s="75">
        <v>555</v>
      </c>
      <c r="E430" s="75">
        <v>87</v>
      </c>
      <c r="F430" s="75">
        <v>56</v>
      </c>
      <c r="G430" s="75">
        <v>195</v>
      </c>
      <c r="H430" s="75">
        <v>4</v>
      </c>
      <c r="I430" s="74">
        <v>0.10090090090090099</v>
      </c>
      <c r="J430" s="77">
        <v>0.64367816091954</v>
      </c>
      <c r="K430" s="77">
        <v>0.13551401869158899</v>
      </c>
      <c r="L430" s="77">
        <v>0.35135135135135098</v>
      </c>
      <c r="M430" s="74">
        <v>7.2072072072072099E-3</v>
      </c>
      <c r="N430" s="74">
        <v>0.10090090090090099</v>
      </c>
      <c r="O430" s="74">
        <v>9.1891891891891897E-2</v>
      </c>
      <c r="P430" s="75">
        <v>51</v>
      </c>
      <c r="Q430" s="75">
        <v>52</v>
      </c>
      <c r="R430" s="93">
        <v>91.731666666666698</v>
      </c>
      <c r="S430" s="75">
        <v>52</v>
      </c>
    </row>
    <row r="431" spans="1:19" x14ac:dyDescent="0.25">
      <c r="A431">
        <v>969915</v>
      </c>
      <c r="B431" t="s">
        <v>1940</v>
      </c>
      <c r="C431" s="75">
        <v>567550</v>
      </c>
      <c r="D431" s="75">
        <v>263</v>
      </c>
      <c r="E431" s="75">
        <v>63</v>
      </c>
      <c r="F431" s="75">
        <v>35</v>
      </c>
      <c r="G431" s="75">
        <v>123</v>
      </c>
      <c r="H431" s="75">
        <v>3</v>
      </c>
      <c r="I431" s="74">
        <v>0.133079847908745</v>
      </c>
      <c r="J431" s="77">
        <v>0.55555555555555602</v>
      </c>
      <c r="K431" s="77">
        <v>0.19325153374233101</v>
      </c>
      <c r="L431" s="77">
        <v>0.46768060836501901</v>
      </c>
      <c r="M431" s="74">
        <v>1.14068441064639E-2</v>
      </c>
      <c r="N431" s="74">
        <v>0.133079847908745</v>
      </c>
      <c r="O431" s="74">
        <v>8.7452471482889704E-2</v>
      </c>
      <c r="P431" s="75">
        <v>23</v>
      </c>
      <c r="Q431" s="75">
        <v>17</v>
      </c>
      <c r="R431" s="93">
        <v>56.104999999999997</v>
      </c>
      <c r="S431" s="75">
        <v>13</v>
      </c>
    </row>
    <row r="432" spans="1:19" x14ac:dyDescent="0.25">
      <c r="A432">
        <v>978664</v>
      </c>
      <c r="B432" t="s">
        <v>1942</v>
      </c>
      <c r="C432" s="75">
        <v>905999</v>
      </c>
      <c r="D432" s="75">
        <v>619</v>
      </c>
      <c r="E432" s="75">
        <v>107</v>
      </c>
      <c r="F432" s="75">
        <v>126</v>
      </c>
      <c r="G432" s="75">
        <v>345</v>
      </c>
      <c r="H432" s="75">
        <v>1</v>
      </c>
      <c r="I432" s="74">
        <v>0.20355411954765801</v>
      </c>
      <c r="J432" s="77">
        <v>1.1775700934579401</v>
      </c>
      <c r="K432" s="77">
        <v>0.14738292011019299</v>
      </c>
      <c r="L432" s="77">
        <v>0.55735056542811001</v>
      </c>
      <c r="M432" s="74">
        <v>1.6155088852988699E-3</v>
      </c>
      <c r="N432" s="74">
        <v>0.20355411954765801</v>
      </c>
      <c r="O432" s="74">
        <v>5.4927302100161501E-2</v>
      </c>
      <c r="P432" s="75">
        <v>34</v>
      </c>
      <c r="Q432" s="75">
        <v>13</v>
      </c>
      <c r="R432" s="93">
        <v>96.927222222222397</v>
      </c>
      <c r="S432" s="75">
        <v>22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opLeftCell="A30" zoomScale="70" zoomScaleNormal="70" workbookViewId="0">
      <selection activeCell="W7" sqref="W7"/>
    </sheetView>
  </sheetViews>
  <sheetFormatPr baseColWidth="10" defaultRowHeight="15" x14ac:dyDescent="0.25"/>
  <cols>
    <col min="9" max="9" width="12.28515625" bestFit="1" customWidth="1"/>
  </cols>
  <sheetData>
    <row r="1" spans="1:27" x14ac:dyDescent="0.25">
      <c r="A1" s="33">
        <v>44621</v>
      </c>
      <c r="O1" s="121"/>
    </row>
    <row r="2" spans="1:27" ht="15.75" x14ac:dyDescent="0.25">
      <c r="A2" s="36"/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27" ht="15.75" x14ac:dyDescent="0.25">
      <c r="A3" s="122" t="s">
        <v>22</v>
      </c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27" ht="16.5" thickBot="1" x14ac:dyDescent="0.3">
      <c r="A4" s="36"/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27" ht="15.75" x14ac:dyDescent="0.25">
      <c r="A5" s="112" t="s">
        <v>56</v>
      </c>
      <c r="B5" s="113"/>
      <c r="C5" s="114"/>
      <c r="D5" s="38"/>
      <c r="E5" s="112" t="s">
        <v>57</v>
      </c>
      <c r="F5" s="113"/>
      <c r="G5" s="114"/>
      <c r="H5" s="38"/>
      <c r="I5" s="112" t="s">
        <v>58</v>
      </c>
      <c r="J5" s="113"/>
      <c r="K5" s="114"/>
      <c r="M5" s="112" t="s">
        <v>63</v>
      </c>
      <c r="N5" s="113"/>
      <c r="O5" s="114"/>
      <c r="P5" s="38"/>
      <c r="Q5" s="112" t="s">
        <v>64</v>
      </c>
      <c r="R5" s="113"/>
      <c r="S5" s="114"/>
      <c r="T5" s="30"/>
      <c r="U5" s="112" t="s">
        <v>65</v>
      </c>
      <c r="V5" s="113"/>
      <c r="W5" s="114"/>
      <c r="Y5" s="112" t="s">
        <v>67</v>
      </c>
      <c r="Z5" s="113"/>
      <c r="AA5" s="114"/>
    </row>
    <row r="6" spans="1:27" ht="15.75" x14ac:dyDescent="0.25">
      <c r="A6" s="39" t="s">
        <v>59</v>
      </c>
      <c r="B6" s="40" t="s">
        <v>60</v>
      </c>
      <c r="C6" s="41" t="s">
        <v>61</v>
      </c>
      <c r="D6" s="38"/>
      <c r="E6" s="39" t="s">
        <v>59</v>
      </c>
      <c r="F6" s="40" t="s">
        <v>60</v>
      </c>
      <c r="G6" s="41" t="s">
        <v>61</v>
      </c>
      <c r="H6" s="38"/>
      <c r="I6" s="39" t="s">
        <v>59</v>
      </c>
      <c r="J6" s="40" t="s">
        <v>60</v>
      </c>
      <c r="K6" s="41" t="s">
        <v>61</v>
      </c>
      <c r="M6" s="39" t="s">
        <v>59</v>
      </c>
      <c r="N6" s="40" t="s">
        <v>60</v>
      </c>
      <c r="O6" s="41" t="s">
        <v>66</v>
      </c>
      <c r="P6" s="38"/>
      <c r="Q6" s="39" t="s">
        <v>59</v>
      </c>
      <c r="R6" s="40" t="s">
        <v>60</v>
      </c>
      <c r="S6" s="41" t="s">
        <v>66</v>
      </c>
      <c r="T6" s="30"/>
      <c r="U6" s="39" t="s">
        <v>59</v>
      </c>
      <c r="V6" s="40" t="s">
        <v>60</v>
      </c>
      <c r="W6" s="41" t="s">
        <v>66</v>
      </c>
      <c r="Y6" s="39" t="s">
        <v>59</v>
      </c>
      <c r="Z6" s="40" t="s">
        <v>60</v>
      </c>
      <c r="AA6" s="41" t="s">
        <v>66</v>
      </c>
    </row>
    <row r="7" spans="1:27" ht="16.5" thickBot="1" x14ac:dyDescent="0.3">
      <c r="A7" s="42">
        <v>0</v>
      </c>
      <c r="B7" s="43">
        <v>539</v>
      </c>
      <c r="C7" s="44">
        <v>0.02</v>
      </c>
      <c r="D7" s="38"/>
      <c r="E7" s="45">
        <v>0</v>
      </c>
      <c r="F7" s="46">
        <v>0.81200000000000006</v>
      </c>
      <c r="G7" s="44">
        <v>-0.01</v>
      </c>
      <c r="H7" s="38"/>
      <c r="I7" s="45">
        <v>0</v>
      </c>
      <c r="J7" s="46">
        <v>1</v>
      </c>
      <c r="K7" s="44">
        <v>0.06</v>
      </c>
      <c r="M7" s="45">
        <v>0</v>
      </c>
      <c r="N7" s="46">
        <v>8.5000000000000006E-2</v>
      </c>
      <c r="O7" s="44">
        <v>5.0000000000000001E-3</v>
      </c>
      <c r="P7" s="38"/>
      <c r="Q7" s="45">
        <v>0</v>
      </c>
      <c r="R7" s="46">
        <v>0.05</v>
      </c>
      <c r="S7" s="44">
        <v>5.0000000000000001E-3</v>
      </c>
      <c r="T7" s="30"/>
      <c r="U7" s="45">
        <v>0</v>
      </c>
      <c r="V7" s="46">
        <v>0.88500000000000001</v>
      </c>
      <c r="W7" s="44">
        <v>-0.01</v>
      </c>
      <c r="Y7" s="50">
        <v>3.2000000000000001E-2</v>
      </c>
      <c r="Z7" s="51">
        <v>1</v>
      </c>
      <c r="AA7" s="49">
        <v>0.01</v>
      </c>
    </row>
    <row r="8" spans="1:27" ht="15.75" x14ac:dyDescent="0.25">
      <c r="A8" s="42">
        <v>540</v>
      </c>
      <c r="B8" s="43">
        <v>552</v>
      </c>
      <c r="C8" s="44">
        <v>0.01</v>
      </c>
      <c r="D8" s="38"/>
      <c r="E8" s="45">
        <v>0.81299999999999994</v>
      </c>
      <c r="F8" s="46">
        <v>0.81699999999999995</v>
      </c>
      <c r="G8" s="44">
        <v>0</v>
      </c>
      <c r="H8" s="38"/>
      <c r="I8" s="45">
        <v>-0.02</v>
      </c>
      <c r="J8" s="46">
        <v>0</v>
      </c>
      <c r="K8" s="44">
        <v>0.05</v>
      </c>
      <c r="M8" s="45">
        <v>8.5999999999999993E-2</v>
      </c>
      <c r="N8" s="46">
        <v>9.1999999999999998E-2</v>
      </c>
      <c r="O8" s="44">
        <v>0</v>
      </c>
      <c r="P8" s="38"/>
      <c r="Q8" s="45">
        <v>5.0999999999999997E-2</v>
      </c>
      <c r="R8" s="46">
        <v>5.5E-2</v>
      </c>
      <c r="S8" s="44">
        <v>0</v>
      </c>
      <c r="T8" s="30"/>
      <c r="U8" s="45">
        <v>0.88600000000000001</v>
      </c>
      <c r="V8" s="46">
        <v>0.93500000000000005</v>
      </c>
      <c r="W8" s="44">
        <v>0</v>
      </c>
    </row>
    <row r="9" spans="1:27" ht="16.5" thickBot="1" x14ac:dyDescent="0.3">
      <c r="A9" s="42">
        <v>553</v>
      </c>
      <c r="B9" s="43">
        <v>565</v>
      </c>
      <c r="C9" s="44">
        <v>0</v>
      </c>
      <c r="D9" s="38"/>
      <c r="E9" s="45">
        <v>0.81799999999999995</v>
      </c>
      <c r="F9" s="46">
        <v>0.82099999999999995</v>
      </c>
      <c r="G9" s="44">
        <v>0.01</v>
      </c>
      <c r="H9" s="38"/>
      <c r="I9" s="45">
        <v>-3.6999999999999998E-2</v>
      </c>
      <c r="J9" s="46">
        <v>-0.02</v>
      </c>
      <c r="K9" s="44">
        <v>0.04</v>
      </c>
      <c r="M9" s="50">
        <v>9.2999999999999999E-2</v>
      </c>
      <c r="N9" s="51">
        <v>1</v>
      </c>
      <c r="O9" s="49">
        <v>-5.0000000000000001E-3</v>
      </c>
      <c r="P9" s="30"/>
      <c r="Q9" s="50">
        <v>5.6000000000000001E-2</v>
      </c>
      <c r="R9" s="51">
        <v>1</v>
      </c>
      <c r="S9" s="49">
        <v>-5.0000000000000001E-3</v>
      </c>
      <c r="T9" s="30"/>
      <c r="U9" s="50">
        <v>0.93600000000000005</v>
      </c>
      <c r="V9" s="51">
        <v>1</v>
      </c>
      <c r="W9" s="49">
        <v>0.01</v>
      </c>
    </row>
    <row r="10" spans="1:27" ht="16.5" thickBot="1" x14ac:dyDescent="0.3">
      <c r="A10" s="47">
        <v>566</v>
      </c>
      <c r="B10" s="48" t="s">
        <v>62</v>
      </c>
      <c r="C10" s="49">
        <v>-0.01</v>
      </c>
      <c r="D10" s="38"/>
      <c r="E10" s="45">
        <v>0.82199999999999995</v>
      </c>
      <c r="F10" s="46">
        <v>0.82599999999999996</v>
      </c>
      <c r="G10" s="44">
        <v>0.02</v>
      </c>
      <c r="H10" s="38"/>
      <c r="I10" s="45">
        <v>-0.05</v>
      </c>
      <c r="J10" s="46">
        <v>-3.6999999999999998E-2</v>
      </c>
      <c r="K10" s="44">
        <v>0.03</v>
      </c>
    </row>
    <row r="11" spans="1:27" ht="15.75" x14ac:dyDescent="0.25">
      <c r="A11" s="30"/>
      <c r="B11" s="30"/>
      <c r="C11" s="30"/>
      <c r="D11" s="38"/>
      <c r="E11" s="45">
        <v>0.82699999999999996</v>
      </c>
      <c r="F11" s="46">
        <v>0.83099999999999996</v>
      </c>
      <c r="G11" s="44">
        <v>0.03</v>
      </c>
      <c r="H11" s="38"/>
      <c r="I11" s="45">
        <v>-6.2E-2</v>
      </c>
      <c r="J11" s="46">
        <v>-0.05</v>
      </c>
      <c r="K11" s="44">
        <v>0.02</v>
      </c>
    </row>
    <row r="12" spans="1:27" ht="16.5" thickBot="1" x14ac:dyDescent="0.3">
      <c r="A12" s="38"/>
      <c r="B12" s="38"/>
      <c r="C12" s="38"/>
      <c r="D12" s="38"/>
      <c r="E12" s="50">
        <v>0.83199999999999996</v>
      </c>
      <c r="F12" s="51">
        <v>1</v>
      </c>
      <c r="G12" s="49">
        <v>0.04</v>
      </c>
      <c r="H12" s="38"/>
      <c r="I12" s="45">
        <v>-7.1999999999999995E-2</v>
      </c>
      <c r="J12" s="46">
        <v>-6.2E-2</v>
      </c>
      <c r="K12" s="44">
        <v>0.01</v>
      </c>
    </row>
    <row r="13" spans="1:27" ht="15.75" x14ac:dyDescent="0.25">
      <c r="A13" s="38"/>
      <c r="B13" s="38"/>
      <c r="C13" s="38"/>
      <c r="D13" s="38"/>
      <c r="E13" s="38"/>
      <c r="F13" s="38"/>
      <c r="G13" s="38"/>
      <c r="H13" s="38"/>
      <c r="I13" s="45">
        <v>-0.12</v>
      </c>
      <c r="J13" s="46">
        <v>-7.1999999999999995E-2</v>
      </c>
      <c r="K13" s="44">
        <v>0</v>
      </c>
    </row>
    <row r="14" spans="1:27" ht="15.75" x14ac:dyDescent="0.25">
      <c r="A14" s="38"/>
      <c r="B14" s="38"/>
      <c r="C14" s="38"/>
      <c r="D14" s="38"/>
      <c r="E14" s="38"/>
      <c r="F14" s="38"/>
      <c r="G14" s="38"/>
      <c r="H14" s="38"/>
      <c r="I14" s="45">
        <v>-0.186</v>
      </c>
      <c r="J14" s="46">
        <v>-0.12</v>
      </c>
      <c r="K14" s="44">
        <v>-0.01</v>
      </c>
    </row>
    <row r="15" spans="1:27" ht="16.5" thickBot="1" x14ac:dyDescent="0.3">
      <c r="A15" s="38"/>
      <c r="B15" s="38"/>
      <c r="C15" s="38"/>
      <c r="D15" s="38"/>
      <c r="E15" s="38"/>
      <c r="F15" s="38"/>
      <c r="G15" s="38"/>
      <c r="H15" s="38"/>
      <c r="I15" s="50">
        <v>-1</v>
      </c>
      <c r="J15" s="51">
        <v>-0.186</v>
      </c>
      <c r="K15" s="49">
        <v>-0.02</v>
      </c>
    </row>
    <row r="16" spans="1:27" ht="15.75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17" spans="1:23" ht="15.75" x14ac:dyDescent="0.25">
      <c r="A17" s="36"/>
      <c r="B17" s="35"/>
      <c r="C17" s="35"/>
      <c r="D17" s="35"/>
      <c r="E17" s="35"/>
      <c r="F17" s="35"/>
      <c r="G17" s="35"/>
      <c r="H17" s="35"/>
      <c r="I17" s="35"/>
      <c r="J17" s="35"/>
      <c r="K17" s="35"/>
    </row>
    <row r="18" spans="1:23" ht="15.75" x14ac:dyDescent="0.25">
      <c r="A18" s="122" t="s">
        <v>23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23" ht="15.75" x14ac:dyDescent="0.25">
      <c r="A19" s="36"/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spans="1:23" ht="16.5" thickBot="1" x14ac:dyDescent="0.3">
      <c r="A20" s="36"/>
      <c r="B20" s="35"/>
      <c r="C20" s="35"/>
      <c r="D20" s="35"/>
      <c r="E20" s="35"/>
      <c r="F20" s="35"/>
      <c r="G20" s="35"/>
      <c r="H20" s="35"/>
      <c r="I20" s="35"/>
      <c r="J20" s="35"/>
      <c r="K20" s="35"/>
    </row>
    <row r="21" spans="1:23" ht="15.75" x14ac:dyDescent="0.25">
      <c r="A21" s="112" t="s">
        <v>70</v>
      </c>
      <c r="B21" s="113"/>
      <c r="C21" s="114"/>
      <c r="D21" s="38"/>
      <c r="E21" s="112" t="s">
        <v>71</v>
      </c>
      <c r="F21" s="113"/>
      <c r="G21" s="114"/>
      <c r="H21" s="38"/>
      <c r="I21" s="112" t="s">
        <v>72</v>
      </c>
      <c r="J21" s="113"/>
      <c r="K21" s="114"/>
      <c r="M21" s="112" t="s">
        <v>73</v>
      </c>
      <c r="N21" s="113"/>
      <c r="O21" s="114"/>
      <c r="P21" s="38"/>
      <c r="Q21" s="112" t="s">
        <v>74</v>
      </c>
      <c r="R21" s="113"/>
      <c r="S21" s="114"/>
      <c r="T21" s="30"/>
      <c r="U21" s="112" t="s">
        <v>65</v>
      </c>
      <c r="V21" s="113"/>
      <c r="W21" s="114"/>
    </row>
    <row r="22" spans="1:23" ht="15.75" x14ac:dyDescent="0.25">
      <c r="A22" s="39" t="s">
        <v>59</v>
      </c>
      <c r="B22" s="40" t="s">
        <v>60</v>
      </c>
      <c r="C22" s="41" t="s">
        <v>61</v>
      </c>
      <c r="D22" s="38"/>
      <c r="E22" s="39" t="s">
        <v>59</v>
      </c>
      <c r="F22" s="40" t="s">
        <v>60</v>
      </c>
      <c r="G22" s="41" t="s">
        <v>61</v>
      </c>
      <c r="H22" s="38"/>
      <c r="I22" s="39" t="s">
        <v>59</v>
      </c>
      <c r="J22" s="40" t="s">
        <v>60</v>
      </c>
      <c r="K22" s="41" t="s">
        <v>61</v>
      </c>
      <c r="M22" s="39" t="s">
        <v>59</v>
      </c>
      <c r="N22" s="40" t="s">
        <v>60</v>
      </c>
      <c r="O22" s="41" t="s">
        <v>66</v>
      </c>
      <c r="P22" s="38"/>
      <c r="Q22" s="39" t="s">
        <v>59</v>
      </c>
      <c r="R22" s="40" t="s">
        <v>60</v>
      </c>
      <c r="S22" s="41" t="s">
        <v>66</v>
      </c>
      <c r="T22" s="30"/>
      <c r="U22" s="39" t="s">
        <v>59</v>
      </c>
      <c r="V22" s="40" t="s">
        <v>60</v>
      </c>
      <c r="W22" s="41" t="s">
        <v>66</v>
      </c>
    </row>
    <row r="23" spans="1:23" ht="15.75" x14ac:dyDescent="0.25">
      <c r="A23" s="42">
        <v>0</v>
      </c>
      <c r="B23" s="43">
        <v>539</v>
      </c>
      <c r="C23" s="44">
        <v>0.02</v>
      </c>
      <c r="D23" s="38"/>
      <c r="E23" s="45">
        <v>0</v>
      </c>
      <c r="F23" s="46">
        <v>0.80800000000000005</v>
      </c>
      <c r="G23" s="44">
        <v>-0.01</v>
      </c>
      <c r="H23" s="38"/>
      <c r="I23" s="45">
        <v>0.01</v>
      </c>
      <c r="J23" s="46">
        <v>1</v>
      </c>
      <c r="K23" s="44">
        <v>0.06</v>
      </c>
      <c r="M23" s="45">
        <v>0</v>
      </c>
      <c r="N23" s="46">
        <v>8.4000000000000005E-2</v>
      </c>
      <c r="O23" s="44">
        <v>5.0000000000000001E-3</v>
      </c>
      <c r="P23" s="38"/>
      <c r="Q23" s="45">
        <v>0</v>
      </c>
      <c r="R23" s="46">
        <v>8.7999999999999995E-2</v>
      </c>
      <c r="S23" s="44">
        <v>1.4999999999999999E-2</v>
      </c>
      <c r="T23" s="30"/>
      <c r="U23" s="45">
        <v>0</v>
      </c>
      <c r="V23" s="46">
        <v>0.88500000000000001</v>
      </c>
      <c r="W23" s="44">
        <v>-0.01</v>
      </c>
    </row>
    <row r="24" spans="1:23" ht="15.75" x14ac:dyDescent="0.25">
      <c r="A24" s="42">
        <v>540</v>
      </c>
      <c r="B24" s="43">
        <v>552</v>
      </c>
      <c r="C24" s="44">
        <v>0.01</v>
      </c>
      <c r="D24" s="38"/>
      <c r="E24" s="45">
        <v>0.80900000000000005</v>
      </c>
      <c r="F24" s="46">
        <v>0.81299999999999994</v>
      </c>
      <c r="G24" s="44">
        <v>0</v>
      </c>
      <c r="H24" s="38"/>
      <c r="I24" s="45">
        <v>-8.9999999999999993E-3</v>
      </c>
      <c r="J24" s="46">
        <v>8.9999999999999993E-3</v>
      </c>
      <c r="K24" s="44">
        <v>0.05</v>
      </c>
      <c r="M24" s="45">
        <v>8.5000000000000006E-2</v>
      </c>
      <c r="N24" s="46">
        <v>0.09</v>
      </c>
      <c r="O24" s="44">
        <v>0</v>
      </c>
      <c r="P24" s="38"/>
      <c r="Q24" s="45">
        <v>8.8999999999999996E-2</v>
      </c>
      <c r="R24" s="46">
        <v>9.6000000000000002E-2</v>
      </c>
      <c r="S24" s="44">
        <v>0</v>
      </c>
      <c r="T24" s="30"/>
      <c r="U24" s="45">
        <v>0.88600000000000001</v>
      </c>
      <c r="V24" s="46">
        <v>0.93500000000000005</v>
      </c>
      <c r="W24" s="44">
        <v>0</v>
      </c>
    </row>
    <row r="25" spans="1:23" ht="16.5" thickBot="1" x14ac:dyDescent="0.3">
      <c r="A25" s="42">
        <v>553</v>
      </c>
      <c r="B25" s="43">
        <v>565</v>
      </c>
      <c r="C25" s="44">
        <v>0</v>
      </c>
      <c r="D25" s="38"/>
      <c r="E25" s="45">
        <v>0.81399999999999995</v>
      </c>
      <c r="F25" s="46">
        <v>0.81799999999999995</v>
      </c>
      <c r="G25" s="44">
        <v>0.01</v>
      </c>
      <c r="H25" s="38"/>
      <c r="I25" s="45">
        <v>-2.5000000000000001E-2</v>
      </c>
      <c r="J25" s="46">
        <v>-8.0000000000000002E-3</v>
      </c>
      <c r="K25" s="44">
        <v>0.04</v>
      </c>
      <c r="M25" s="50">
        <v>9.0999999999999998E-2</v>
      </c>
      <c r="N25" s="51">
        <v>1</v>
      </c>
      <c r="O25" s="49">
        <v>-5.0000000000000001E-3</v>
      </c>
      <c r="P25" s="30"/>
      <c r="Q25" s="50">
        <v>9.7000000000000003E-2</v>
      </c>
      <c r="R25" s="51">
        <v>1</v>
      </c>
      <c r="S25" s="49">
        <v>-5.0000000000000001E-3</v>
      </c>
      <c r="T25" s="30"/>
      <c r="U25" s="50">
        <v>0.93600000000000005</v>
      </c>
      <c r="V25" s="51">
        <v>1</v>
      </c>
      <c r="W25" s="49">
        <v>0.01</v>
      </c>
    </row>
    <row r="26" spans="1:23" ht="16.5" thickBot="1" x14ac:dyDescent="0.3">
      <c r="A26" s="47">
        <v>566</v>
      </c>
      <c r="B26" s="48" t="s">
        <v>62</v>
      </c>
      <c r="C26" s="49">
        <v>-0.01</v>
      </c>
      <c r="D26" s="38"/>
      <c r="E26" s="45">
        <v>0.81899999999999995</v>
      </c>
      <c r="F26" s="46">
        <v>0.82299999999999995</v>
      </c>
      <c r="G26" s="44">
        <v>0.02</v>
      </c>
      <c r="H26" s="38"/>
      <c r="I26" s="45">
        <v>-3.7999999999999999E-2</v>
      </c>
      <c r="J26" s="46">
        <v>-2.5999999999999999E-2</v>
      </c>
      <c r="K26" s="44">
        <v>0.03</v>
      </c>
    </row>
    <row r="27" spans="1:23" ht="15.75" x14ac:dyDescent="0.25">
      <c r="A27" s="30"/>
      <c r="B27" s="30"/>
      <c r="C27" s="30"/>
      <c r="D27" s="38"/>
      <c r="E27" s="45">
        <v>0.82399999999999995</v>
      </c>
      <c r="F27" s="46">
        <v>0.82699999999999996</v>
      </c>
      <c r="G27" s="44">
        <v>0.03</v>
      </c>
      <c r="H27" s="38"/>
      <c r="I27" s="45">
        <v>-0.05</v>
      </c>
      <c r="J27" s="46">
        <v>-3.9E-2</v>
      </c>
      <c r="K27" s="44">
        <v>0.02</v>
      </c>
    </row>
    <row r="28" spans="1:23" ht="16.5" thickBot="1" x14ac:dyDescent="0.3">
      <c r="A28" s="38"/>
      <c r="B28" s="38"/>
      <c r="C28" s="38"/>
      <c r="D28" s="38"/>
      <c r="E28" s="50">
        <v>0.82799999999999996</v>
      </c>
      <c r="F28" s="51">
        <v>1</v>
      </c>
      <c r="G28" s="49">
        <v>0.04</v>
      </c>
      <c r="H28" s="38"/>
      <c r="I28" s="45">
        <v>-5.8999999999999997E-2</v>
      </c>
      <c r="J28" s="46">
        <v>-5.0999999999999997E-2</v>
      </c>
      <c r="K28" s="44">
        <v>0.01</v>
      </c>
    </row>
    <row r="29" spans="1:23" ht="15.75" x14ac:dyDescent="0.25">
      <c r="A29" s="38"/>
      <c r="B29" s="38"/>
      <c r="C29" s="38"/>
      <c r="D29" s="38"/>
      <c r="E29" s="38"/>
      <c r="F29" s="38"/>
      <c r="G29" s="38"/>
      <c r="H29" s="38"/>
      <c r="I29" s="45">
        <v>-0.105</v>
      </c>
      <c r="J29" s="46">
        <v>-0.06</v>
      </c>
      <c r="K29" s="44">
        <v>0</v>
      </c>
    </row>
    <row r="30" spans="1:23" ht="15.75" x14ac:dyDescent="0.25">
      <c r="A30" s="38"/>
      <c r="B30" s="38"/>
      <c r="C30" s="38"/>
      <c r="D30" s="38"/>
      <c r="E30" s="38"/>
      <c r="F30" s="38"/>
      <c r="G30" s="38"/>
      <c r="H30" s="38"/>
      <c r="I30" s="45">
        <v>-0.16600000000000001</v>
      </c>
      <c r="J30" s="46">
        <v>-0.106</v>
      </c>
      <c r="K30" s="44">
        <v>-0.01</v>
      </c>
    </row>
    <row r="31" spans="1:23" ht="16.5" thickBot="1" x14ac:dyDescent="0.3">
      <c r="A31" s="38"/>
      <c r="B31" s="38"/>
      <c r="C31" s="38"/>
      <c r="D31" s="38"/>
      <c r="E31" s="38"/>
      <c r="F31" s="38"/>
      <c r="G31" s="38"/>
      <c r="H31" s="38"/>
      <c r="I31" s="50">
        <v>-1</v>
      </c>
      <c r="J31" s="51">
        <v>-0.16700000000000001</v>
      </c>
      <c r="K31" s="49">
        <v>-0.02</v>
      </c>
    </row>
    <row r="32" spans="1:23" ht="15.75" x14ac:dyDescent="0.2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</row>
    <row r="33" spans="1:27" ht="15.75" x14ac:dyDescent="0.25">
      <c r="A33" s="123" t="s">
        <v>24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27" ht="16.5" thickBot="1" x14ac:dyDescent="0.3">
      <c r="A34" s="37"/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5" spans="1:27" ht="15.75" x14ac:dyDescent="0.25">
      <c r="A35" s="112" t="s">
        <v>77</v>
      </c>
      <c r="B35" s="113"/>
      <c r="C35" s="114"/>
      <c r="D35" s="38"/>
      <c r="E35" s="112" t="s">
        <v>78</v>
      </c>
      <c r="F35" s="113"/>
      <c r="G35" s="114"/>
      <c r="H35" s="38"/>
      <c r="I35" s="112" t="s">
        <v>79</v>
      </c>
      <c r="J35" s="113"/>
      <c r="K35" s="114"/>
      <c r="M35" s="112" t="s">
        <v>80</v>
      </c>
      <c r="N35" s="113"/>
      <c r="O35" s="114"/>
      <c r="P35" s="38"/>
      <c r="Q35" s="112" t="s">
        <v>81</v>
      </c>
      <c r="R35" s="113"/>
      <c r="S35" s="114"/>
      <c r="T35" s="30"/>
      <c r="U35" s="112" t="s">
        <v>65</v>
      </c>
      <c r="V35" s="113"/>
      <c r="W35" s="114"/>
      <c r="Y35" s="112" t="s">
        <v>82</v>
      </c>
      <c r="Z35" s="113"/>
      <c r="AA35" s="114"/>
    </row>
    <row r="36" spans="1:27" ht="15.75" x14ac:dyDescent="0.25">
      <c r="A36" s="39" t="s">
        <v>59</v>
      </c>
      <c r="B36" s="40" t="s">
        <v>60</v>
      </c>
      <c r="C36" s="41" t="s">
        <v>61</v>
      </c>
      <c r="D36" s="38"/>
      <c r="E36" s="39" t="s">
        <v>59</v>
      </c>
      <c r="F36" s="40" t="s">
        <v>60</v>
      </c>
      <c r="G36" s="41" t="s">
        <v>61</v>
      </c>
      <c r="H36" s="38"/>
      <c r="I36" s="39" t="s">
        <v>59</v>
      </c>
      <c r="J36" s="40" t="s">
        <v>60</v>
      </c>
      <c r="K36" s="41" t="s">
        <v>61</v>
      </c>
      <c r="M36" s="39" t="s">
        <v>59</v>
      </c>
      <c r="N36" s="40" t="s">
        <v>60</v>
      </c>
      <c r="O36" s="41" t="s">
        <v>66</v>
      </c>
      <c r="P36" s="38"/>
      <c r="Q36" s="39" t="s">
        <v>59</v>
      </c>
      <c r="R36" s="40" t="s">
        <v>60</v>
      </c>
      <c r="S36" s="41" t="s">
        <v>66</v>
      </c>
      <c r="T36" s="30"/>
      <c r="U36" s="39" t="s">
        <v>59</v>
      </c>
      <c r="V36" s="40" t="s">
        <v>60</v>
      </c>
      <c r="W36" s="41" t="s">
        <v>66</v>
      </c>
      <c r="Y36" s="39" t="s">
        <v>59</v>
      </c>
      <c r="Z36" s="40" t="s">
        <v>60</v>
      </c>
      <c r="AA36" s="41" t="s">
        <v>66</v>
      </c>
    </row>
    <row r="37" spans="1:27" ht="16.5" thickBot="1" x14ac:dyDescent="0.3">
      <c r="A37" s="42">
        <v>0</v>
      </c>
      <c r="B37" s="43">
        <v>539</v>
      </c>
      <c r="C37" s="44">
        <v>0.02</v>
      </c>
      <c r="D37" s="38"/>
      <c r="E37" s="45">
        <v>0</v>
      </c>
      <c r="F37" s="46">
        <v>0.79500000000000004</v>
      </c>
      <c r="G37" s="44">
        <v>-0.01</v>
      </c>
      <c r="H37" s="38"/>
      <c r="I37" s="45">
        <v>0</v>
      </c>
      <c r="J37" s="46">
        <v>1</v>
      </c>
      <c r="K37" s="44">
        <v>0.06</v>
      </c>
      <c r="M37" s="45">
        <v>0</v>
      </c>
      <c r="N37" s="46">
        <v>0.1</v>
      </c>
      <c r="O37" s="44">
        <v>5.0000000000000001E-3</v>
      </c>
      <c r="P37" s="38"/>
      <c r="Q37" s="45">
        <v>0</v>
      </c>
      <c r="R37" s="46">
        <v>6.0999999999999999E-2</v>
      </c>
      <c r="S37" s="44">
        <v>5.0000000000000001E-3</v>
      </c>
      <c r="T37" s="30"/>
      <c r="U37" s="45">
        <v>0</v>
      </c>
      <c r="V37" s="46">
        <v>0.88500000000000001</v>
      </c>
      <c r="W37" s="44">
        <v>-0.01</v>
      </c>
      <c r="Y37" s="50">
        <v>3.2000000000000001E-2</v>
      </c>
      <c r="Z37" s="51">
        <v>1</v>
      </c>
      <c r="AA37" s="49">
        <v>0.01</v>
      </c>
    </row>
    <row r="38" spans="1:27" ht="15.75" x14ac:dyDescent="0.25">
      <c r="A38" s="42">
        <v>540</v>
      </c>
      <c r="B38" s="43">
        <v>552</v>
      </c>
      <c r="C38" s="44">
        <v>0.01</v>
      </c>
      <c r="D38" s="38"/>
      <c r="E38" s="45">
        <v>0.79600000000000004</v>
      </c>
      <c r="F38" s="46">
        <v>0.80100000000000005</v>
      </c>
      <c r="G38" s="44">
        <v>0</v>
      </c>
      <c r="H38" s="38"/>
      <c r="I38" s="45">
        <v>-2.5999999999999999E-2</v>
      </c>
      <c r="J38" s="46">
        <v>-1E-3</v>
      </c>
      <c r="K38" s="44">
        <v>0.05</v>
      </c>
      <c r="M38" s="45">
        <v>0.10100000000000001</v>
      </c>
      <c r="N38" s="46">
        <v>0.107</v>
      </c>
      <c r="O38" s="44">
        <v>0</v>
      </c>
      <c r="P38" s="38"/>
      <c r="Q38" s="45">
        <v>6.2E-2</v>
      </c>
      <c r="R38" s="46">
        <v>6.6000000000000003E-2</v>
      </c>
      <c r="S38" s="44">
        <v>0</v>
      </c>
      <c r="T38" s="30"/>
      <c r="U38" s="45">
        <v>0.88600000000000001</v>
      </c>
      <c r="V38" s="46">
        <v>0.93500000000000005</v>
      </c>
      <c r="W38" s="44">
        <v>0</v>
      </c>
    </row>
    <row r="39" spans="1:27" ht="16.5" thickBot="1" x14ac:dyDescent="0.3">
      <c r="A39" s="42">
        <v>553</v>
      </c>
      <c r="B39" s="43">
        <v>565</v>
      </c>
      <c r="C39" s="44">
        <v>0</v>
      </c>
      <c r="D39" s="38"/>
      <c r="E39" s="45">
        <v>0.80200000000000005</v>
      </c>
      <c r="F39" s="46">
        <v>0.80800000000000005</v>
      </c>
      <c r="G39" s="44">
        <v>0.01</v>
      </c>
      <c r="H39" s="38"/>
      <c r="I39" s="45">
        <v>-4.9000000000000002E-2</v>
      </c>
      <c r="J39" s="46">
        <v>-2.7E-2</v>
      </c>
      <c r="K39" s="44">
        <v>0.04</v>
      </c>
      <c r="M39" s="50">
        <v>0.108</v>
      </c>
      <c r="N39" s="51">
        <v>1</v>
      </c>
      <c r="O39" s="49">
        <v>-5.0000000000000001E-3</v>
      </c>
      <c r="P39" s="30"/>
      <c r="Q39" s="50">
        <v>6.7000000000000004E-2</v>
      </c>
      <c r="R39" s="51">
        <v>1</v>
      </c>
      <c r="S39" s="49">
        <v>-5.0000000000000001E-3</v>
      </c>
      <c r="T39" s="30"/>
      <c r="U39" s="50">
        <v>0.93600000000000005</v>
      </c>
      <c r="V39" s="51">
        <v>1</v>
      </c>
      <c r="W39" s="49">
        <v>0.01</v>
      </c>
    </row>
    <row r="40" spans="1:27" ht="16.5" thickBot="1" x14ac:dyDescent="0.3">
      <c r="A40" s="47">
        <v>566</v>
      </c>
      <c r="B40" s="48" t="s">
        <v>62</v>
      </c>
      <c r="C40" s="49">
        <v>-0.01</v>
      </c>
      <c r="D40" s="38"/>
      <c r="E40" s="45">
        <v>0.80900000000000005</v>
      </c>
      <c r="F40" s="46">
        <v>0.81399999999999995</v>
      </c>
      <c r="G40" s="44">
        <v>0.02</v>
      </c>
      <c r="H40" s="38"/>
      <c r="I40" s="45">
        <v>-6.7000000000000004E-2</v>
      </c>
      <c r="J40" s="46">
        <v>-0.05</v>
      </c>
      <c r="K40" s="44">
        <v>0.03</v>
      </c>
    </row>
    <row r="41" spans="1:27" ht="15.75" x14ac:dyDescent="0.25">
      <c r="A41" s="30"/>
      <c r="B41" s="30"/>
      <c r="C41" s="30"/>
      <c r="D41" s="38"/>
      <c r="E41" s="45">
        <v>0.81499999999999995</v>
      </c>
      <c r="F41" s="46">
        <v>0.82</v>
      </c>
      <c r="G41" s="44">
        <v>0.03</v>
      </c>
      <c r="H41" s="38"/>
      <c r="I41" s="45">
        <v>-8.2000000000000003E-2</v>
      </c>
      <c r="J41" s="46">
        <v>-6.8000000000000005E-2</v>
      </c>
      <c r="K41" s="44">
        <v>0.02</v>
      </c>
    </row>
    <row r="42" spans="1:27" ht="16.5" thickBot="1" x14ac:dyDescent="0.3">
      <c r="A42" s="38"/>
      <c r="B42" s="38"/>
      <c r="C42" s="38"/>
      <c r="D42" s="38"/>
      <c r="E42" s="50">
        <v>0.82099999999999995</v>
      </c>
      <c r="F42" s="51">
        <v>1</v>
      </c>
      <c r="G42" s="49">
        <v>0.04</v>
      </c>
      <c r="H42" s="38"/>
      <c r="I42" s="45">
        <v>-9.5000000000000001E-2</v>
      </c>
      <c r="J42" s="46">
        <v>-8.3000000000000004E-2</v>
      </c>
      <c r="K42" s="44">
        <v>0.01</v>
      </c>
    </row>
    <row r="43" spans="1:27" ht="15.75" x14ac:dyDescent="0.25">
      <c r="A43" s="38"/>
      <c r="B43" s="38"/>
      <c r="C43" s="38"/>
      <c r="D43" s="38"/>
      <c r="E43" s="38"/>
      <c r="F43" s="38"/>
      <c r="G43" s="38"/>
      <c r="H43" s="38"/>
      <c r="I43" s="45">
        <v>-0.159</v>
      </c>
      <c r="J43" s="46">
        <v>-9.6000000000000002E-2</v>
      </c>
      <c r="K43" s="44">
        <v>0</v>
      </c>
    </row>
    <row r="44" spans="1:27" ht="15.75" x14ac:dyDescent="0.25">
      <c r="A44" s="38"/>
      <c r="B44" s="38"/>
      <c r="C44" s="38"/>
      <c r="D44" s="38"/>
      <c r="E44" s="38"/>
      <c r="F44" s="38"/>
      <c r="G44" s="38"/>
      <c r="H44" s="38"/>
      <c r="I44" s="45">
        <v>-0.214</v>
      </c>
      <c r="J44" s="46">
        <v>-0.16</v>
      </c>
      <c r="K44" s="44">
        <v>-0.01</v>
      </c>
    </row>
    <row r="45" spans="1:27" ht="16.5" thickBot="1" x14ac:dyDescent="0.3">
      <c r="A45" s="38"/>
      <c r="B45" s="38"/>
      <c r="C45" s="38"/>
      <c r="D45" s="38"/>
      <c r="E45" s="38"/>
      <c r="F45" s="38"/>
      <c r="G45" s="38"/>
      <c r="H45" s="38"/>
      <c r="I45" s="50">
        <v>-1</v>
      </c>
      <c r="J45" s="51">
        <v>-0.215</v>
      </c>
      <c r="K45" s="49">
        <v>-0.02</v>
      </c>
    </row>
    <row r="46" spans="1:27" ht="15.75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</row>
    <row r="47" spans="1:27" ht="15.75" x14ac:dyDescent="0.25">
      <c r="A47" s="122" t="s">
        <v>25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</row>
    <row r="48" spans="1:27" ht="16.5" thickBot="1" x14ac:dyDescent="0.3">
      <c r="A48" s="36"/>
      <c r="B48" s="35"/>
      <c r="C48" s="35"/>
      <c r="D48" s="35"/>
      <c r="E48" s="35"/>
      <c r="F48" s="35"/>
      <c r="G48" s="35"/>
      <c r="H48" s="35"/>
      <c r="I48" s="35"/>
      <c r="J48" s="35"/>
      <c r="K48" s="35"/>
    </row>
    <row r="49" spans="1:27" ht="15.75" x14ac:dyDescent="0.25">
      <c r="A49" s="112" t="s">
        <v>84</v>
      </c>
      <c r="B49" s="113"/>
      <c r="C49" s="114"/>
      <c r="D49" s="38"/>
      <c r="E49" s="112" t="s">
        <v>85</v>
      </c>
      <c r="F49" s="113"/>
      <c r="G49" s="114"/>
      <c r="H49" s="38"/>
      <c r="I49" s="112" t="s">
        <v>86</v>
      </c>
      <c r="J49" s="113"/>
      <c r="K49" s="114"/>
      <c r="M49" s="112" t="s">
        <v>87</v>
      </c>
      <c r="N49" s="113"/>
      <c r="O49" s="114"/>
      <c r="P49" s="38"/>
      <c r="Q49" s="112" t="s">
        <v>88</v>
      </c>
      <c r="R49" s="113"/>
      <c r="S49" s="114"/>
      <c r="T49" s="30"/>
      <c r="U49" s="112" t="s">
        <v>89</v>
      </c>
      <c r="V49" s="113"/>
      <c r="W49" s="114"/>
      <c r="Y49" s="112" t="s">
        <v>90</v>
      </c>
      <c r="Z49" s="113"/>
      <c r="AA49" s="114"/>
    </row>
    <row r="50" spans="1:27" ht="15.75" x14ac:dyDescent="0.25">
      <c r="A50" s="39" t="s">
        <v>59</v>
      </c>
      <c r="B50" s="40" t="s">
        <v>60</v>
      </c>
      <c r="C50" s="41" t="s">
        <v>61</v>
      </c>
      <c r="D50" s="38"/>
      <c r="E50" s="39" t="s">
        <v>59</v>
      </c>
      <c r="F50" s="40" t="s">
        <v>60</v>
      </c>
      <c r="G50" s="41" t="s">
        <v>61</v>
      </c>
      <c r="H50" s="38"/>
      <c r="I50" s="39" t="s">
        <v>59</v>
      </c>
      <c r="J50" s="40" t="s">
        <v>60</v>
      </c>
      <c r="K50" s="41" t="s">
        <v>61</v>
      </c>
      <c r="M50" s="39" t="s">
        <v>59</v>
      </c>
      <c r="N50" s="40" t="s">
        <v>60</v>
      </c>
      <c r="O50" s="41" t="s">
        <v>66</v>
      </c>
      <c r="P50" s="38"/>
      <c r="Q50" s="39" t="s">
        <v>59</v>
      </c>
      <c r="R50" s="40" t="s">
        <v>60</v>
      </c>
      <c r="S50" s="41" t="s">
        <v>66</v>
      </c>
      <c r="T50" s="30"/>
      <c r="U50" s="39" t="s">
        <v>59</v>
      </c>
      <c r="V50" s="40" t="s">
        <v>60</v>
      </c>
      <c r="W50" s="41" t="s">
        <v>66</v>
      </c>
      <c r="Y50" s="39" t="s">
        <v>59</v>
      </c>
      <c r="Z50" s="40" t="s">
        <v>60</v>
      </c>
      <c r="AA50" s="41" t="s">
        <v>66</v>
      </c>
    </row>
    <row r="51" spans="1:27" ht="16.5" thickBot="1" x14ac:dyDescent="0.3">
      <c r="A51" s="42">
        <v>0</v>
      </c>
      <c r="B51" s="43">
        <v>462</v>
      </c>
      <c r="C51" s="44">
        <v>0.02</v>
      </c>
      <c r="D51" s="38"/>
      <c r="E51" s="45">
        <v>0</v>
      </c>
      <c r="F51" s="46">
        <v>0.82</v>
      </c>
      <c r="G51" s="44">
        <v>-0.01</v>
      </c>
      <c r="H51" s="38"/>
      <c r="I51" s="45">
        <v>1.7999999999999999E-2</v>
      </c>
      <c r="J51" s="46">
        <v>1</v>
      </c>
      <c r="K51" s="44">
        <v>0.06</v>
      </c>
      <c r="M51" s="45">
        <v>0</v>
      </c>
      <c r="N51" s="46">
        <v>0.19900000000000001</v>
      </c>
      <c r="O51" s="44">
        <v>5.0000000000000001E-3</v>
      </c>
      <c r="P51" s="38"/>
      <c r="Q51" s="45">
        <v>0</v>
      </c>
      <c r="R51" s="46">
        <v>0.09</v>
      </c>
      <c r="S51" s="44">
        <v>5.0000000000000001E-3</v>
      </c>
      <c r="T51" s="30"/>
      <c r="U51" s="45">
        <v>0</v>
      </c>
      <c r="V51" s="46">
        <v>0.88500000000000001</v>
      </c>
      <c r="W51" s="44">
        <v>-0.01</v>
      </c>
      <c r="Y51" s="50">
        <v>0.03</v>
      </c>
      <c r="Z51" s="51">
        <v>1</v>
      </c>
      <c r="AA51" s="49">
        <v>0.01</v>
      </c>
    </row>
    <row r="52" spans="1:27" ht="15.75" x14ac:dyDescent="0.25">
      <c r="A52" s="42">
        <v>463</v>
      </c>
      <c r="B52" s="43">
        <v>478</v>
      </c>
      <c r="C52" s="44">
        <v>0.01</v>
      </c>
      <c r="D52" s="38"/>
      <c r="E52" s="45">
        <v>0.82099999999999995</v>
      </c>
      <c r="F52" s="46">
        <v>0.82499999999999996</v>
      </c>
      <c r="G52" s="44">
        <v>0</v>
      </c>
      <c r="H52" s="38"/>
      <c r="I52" s="45">
        <v>-3.0000000000000001E-3</v>
      </c>
      <c r="J52" s="46">
        <v>1.7000000000000001E-2</v>
      </c>
      <c r="K52" s="44">
        <v>0.05</v>
      </c>
      <c r="M52" s="45">
        <v>0.19900000000000001</v>
      </c>
      <c r="N52" s="46">
        <v>0.20599999999999999</v>
      </c>
      <c r="O52" s="44">
        <v>0</v>
      </c>
      <c r="P52" s="38"/>
      <c r="Q52" s="45">
        <v>9.0999999999999998E-2</v>
      </c>
      <c r="R52" s="46">
        <v>9.6000000000000002E-2</v>
      </c>
      <c r="S52" s="44">
        <v>0</v>
      </c>
      <c r="T52" s="30"/>
      <c r="U52" s="45">
        <v>0.88600000000000001</v>
      </c>
      <c r="V52" s="46">
        <v>0.93500000000000005</v>
      </c>
      <c r="W52" s="44">
        <v>0</v>
      </c>
    </row>
    <row r="53" spans="1:27" ht="16.5" thickBot="1" x14ac:dyDescent="0.3">
      <c r="A53" s="42">
        <v>479</v>
      </c>
      <c r="B53" s="43">
        <v>486</v>
      </c>
      <c r="C53" s="44">
        <v>0</v>
      </c>
      <c r="D53" s="38"/>
      <c r="E53" s="45">
        <v>0.82599999999999996</v>
      </c>
      <c r="F53" s="46">
        <v>0.83</v>
      </c>
      <c r="G53" s="44">
        <v>0.01</v>
      </c>
      <c r="H53" s="38"/>
      <c r="I53" s="45">
        <v>-2.1000000000000001E-2</v>
      </c>
      <c r="J53" s="46">
        <v>-4.0000000000000001E-3</v>
      </c>
      <c r="K53" s="44">
        <v>0.04</v>
      </c>
      <c r="M53" s="50">
        <v>0.20599999999999999</v>
      </c>
      <c r="N53" s="51">
        <v>1</v>
      </c>
      <c r="O53" s="49">
        <v>-5.0000000000000001E-3</v>
      </c>
      <c r="P53" s="30"/>
      <c r="Q53" s="50">
        <v>9.7000000000000003E-2</v>
      </c>
      <c r="R53" s="51">
        <v>1</v>
      </c>
      <c r="S53" s="49">
        <v>-5.0000000000000001E-3</v>
      </c>
      <c r="T53" s="30"/>
      <c r="U53" s="50">
        <v>0.93600000000000005</v>
      </c>
      <c r="V53" s="51">
        <v>1</v>
      </c>
      <c r="W53" s="49">
        <v>0.01</v>
      </c>
    </row>
    <row r="54" spans="1:27" ht="16.5" thickBot="1" x14ac:dyDescent="0.3">
      <c r="A54" s="47">
        <v>487</v>
      </c>
      <c r="B54" s="48" t="s">
        <v>62</v>
      </c>
      <c r="C54" s="49">
        <v>-0.01</v>
      </c>
      <c r="D54" s="38"/>
      <c r="E54" s="45">
        <v>0.83099999999999996</v>
      </c>
      <c r="F54" s="46">
        <v>0.83499999999999996</v>
      </c>
      <c r="G54" s="44">
        <v>0.02</v>
      </c>
      <c r="H54" s="38"/>
      <c r="I54" s="45">
        <v>-3.5999999999999997E-2</v>
      </c>
      <c r="J54" s="46">
        <v>-2.1999999999999999E-2</v>
      </c>
      <c r="K54" s="44">
        <v>0.03</v>
      </c>
    </row>
    <row r="55" spans="1:27" ht="15.75" x14ac:dyDescent="0.25">
      <c r="A55" s="30"/>
      <c r="B55" s="30"/>
      <c r="C55" s="30"/>
      <c r="D55" s="38"/>
      <c r="E55" s="45">
        <v>0.83599999999999997</v>
      </c>
      <c r="F55" s="46">
        <v>0.84</v>
      </c>
      <c r="G55" s="44">
        <v>0.03</v>
      </c>
      <c r="H55" s="38"/>
      <c r="I55" s="45">
        <v>-4.8000000000000001E-2</v>
      </c>
      <c r="J55" s="46">
        <v>-3.6999999999999998E-2</v>
      </c>
      <c r="K55" s="44">
        <v>0.02</v>
      </c>
    </row>
    <row r="56" spans="1:27" ht="16.5" thickBot="1" x14ac:dyDescent="0.3">
      <c r="A56" s="38"/>
      <c r="B56" s="38"/>
      <c r="C56" s="38"/>
      <c r="D56" s="38"/>
      <c r="E56" s="50">
        <v>0.84099999999999997</v>
      </c>
      <c r="F56" s="51">
        <v>1</v>
      </c>
      <c r="G56" s="49">
        <v>0.04</v>
      </c>
      <c r="H56" s="38"/>
      <c r="I56" s="45">
        <v>-5.8999999999999997E-2</v>
      </c>
      <c r="J56" s="46">
        <v>-4.9000000000000002E-2</v>
      </c>
      <c r="K56" s="44">
        <v>0.01</v>
      </c>
    </row>
    <row r="57" spans="1:27" ht="15.75" x14ac:dyDescent="0.25">
      <c r="A57" s="38"/>
      <c r="B57" s="38"/>
      <c r="C57" s="38"/>
      <c r="D57" s="38"/>
      <c r="E57" s="38"/>
      <c r="F57" s="38"/>
      <c r="G57" s="38"/>
      <c r="H57" s="38"/>
      <c r="I57" s="45">
        <v>-0.111</v>
      </c>
      <c r="J57" s="46">
        <v>-0.06</v>
      </c>
      <c r="K57" s="44">
        <v>0</v>
      </c>
    </row>
    <row r="58" spans="1:27" ht="15.75" x14ac:dyDescent="0.25">
      <c r="A58" s="38"/>
      <c r="B58" s="38"/>
      <c r="C58" s="38"/>
      <c r="D58" s="38"/>
      <c r="E58" s="38"/>
      <c r="F58" s="38"/>
      <c r="G58" s="38"/>
      <c r="H58" s="38"/>
      <c r="I58" s="45">
        <v>-0.153</v>
      </c>
      <c r="J58" s="46">
        <v>-0.112</v>
      </c>
      <c r="K58" s="44">
        <v>-0.01</v>
      </c>
    </row>
    <row r="59" spans="1:27" ht="16.5" thickBot="1" x14ac:dyDescent="0.3">
      <c r="A59" s="38"/>
      <c r="B59" s="38"/>
      <c r="C59" s="38"/>
      <c r="D59" s="38"/>
      <c r="E59" s="38"/>
      <c r="F59" s="38"/>
      <c r="G59" s="38"/>
      <c r="H59" s="38"/>
      <c r="I59" s="50">
        <v>-1</v>
      </c>
      <c r="J59" s="51">
        <v>-0.154</v>
      </c>
      <c r="K59" s="49">
        <v>-0.02</v>
      </c>
    </row>
    <row r="60" spans="1:27" ht="15.75" x14ac:dyDescent="0.2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</row>
  </sheetData>
  <mergeCells count="27">
    <mergeCell ref="Y49:AA49"/>
    <mergeCell ref="Y35:AA35"/>
    <mergeCell ref="A49:C49"/>
    <mergeCell ref="E49:G49"/>
    <mergeCell ref="I49:K49"/>
    <mergeCell ref="M49:O49"/>
    <mergeCell ref="Q49:S49"/>
    <mergeCell ref="U49:W49"/>
    <mergeCell ref="A35:C35"/>
    <mergeCell ref="E35:G35"/>
    <mergeCell ref="I35:K35"/>
    <mergeCell ref="M35:O35"/>
    <mergeCell ref="Q35:S35"/>
    <mergeCell ref="U35:W35"/>
    <mergeCell ref="Y5:AA5"/>
    <mergeCell ref="A21:C21"/>
    <mergeCell ref="E21:G21"/>
    <mergeCell ref="I21:K21"/>
    <mergeCell ref="M21:O21"/>
    <mergeCell ref="Q21:S21"/>
    <mergeCell ref="U21:W21"/>
    <mergeCell ref="A5:C5"/>
    <mergeCell ref="E5:G5"/>
    <mergeCell ref="I5:K5"/>
    <mergeCell ref="M5:O5"/>
    <mergeCell ref="Q5:S5"/>
    <mergeCell ref="U5:W5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N7" sqref="N7:O15"/>
    </sheetView>
  </sheetViews>
  <sheetFormatPr baseColWidth="10" defaultRowHeight="15" x14ac:dyDescent="0.25"/>
  <sheetData>
    <row r="1" spans="1:11" x14ac:dyDescent="0.25">
      <c r="A1" s="33">
        <v>44621</v>
      </c>
    </row>
    <row r="2" spans="1:11" x14ac:dyDescent="0.25">
      <c r="A2" s="31"/>
    </row>
    <row r="3" spans="1:11" ht="45.75" x14ac:dyDescent="0.25">
      <c r="A3" s="34" t="s">
        <v>92</v>
      </c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15.75" x14ac:dyDescent="0.25">
      <c r="A4" s="36"/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ht="75" x14ac:dyDescent="0.25">
      <c r="A5" s="37" t="s">
        <v>55</v>
      </c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1" ht="16.5" thickBot="1" x14ac:dyDescent="0.3">
      <c r="A6" s="36"/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1" ht="15.75" x14ac:dyDescent="0.25">
      <c r="A7" s="112" t="s">
        <v>56</v>
      </c>
      <c r="B7" s="113"/>
      <c r="C7" s="114"/>
      <c r="D7" s="38"/>
      <c r="E7" s="112" t="s">
        <v>57</v>
      </c>
      <c r="F7" s="113"/>
      <c r="G7" s="114"/>
      <c r="H7" s="38"/>
      <c r="I7" s="112" t="s">
        <v>58</v>
      </c>
      <c r="J7" s="113"/>
      <c r="K7" s="114"/>
    </row>
    <row r="8" spans="1:11" ht="15.75" x14ac:dyDescent="0.25">
      <c r="A8" s="39" t="s">
        <v>59</v>
      </c>
      <c r="B8" s="40" t="s">
        <v>60</v>
      </c>
      <c r="C8" s="41" t="s">
        <v>61</v>
      </c>
      <c r="D8" s="38"/>
      <c r="E8" s="39" t="s">
        <v>59</v>
      </c>
      <c r="F8" s="40" t="s">
        <v>60</v>
      </c>
      <c r="G8" s="41" t="s">
        <v>61</v>
      </c>
      <c r="H8" s="38"/>
      <c r="I8" s="39" t="s">
        <v>59</v>
      </c>
      <c r="J8" s="40" t="s">
        <v>60</v>
      </c>
      <c r="K8" s="41" t="s">
        <v>61</v>
      </c>
    </row>
    <row r="9" spans="1:11" ht="15.75" x14ac:dyDescent="0.25">
      <c r="A9" s="42">
        <v>0</v>
      </c>
      <c r="B9" s="43">
        <v>539</v>
      </c>
      <c r="C9" s="44">
        <v>0.02</v>
      </c>
      <c r="D9" s="38"/>
      <c r="E9" s="45">
        <v>0</v>
      </c>
      <c r="F9" s="46">
        <v>0.81200000000000006</v>
      </c>
      <c r="G9" s="44">
        <v>-0.01</v>
      </c>
      <c r="H9" s="38"/>
      <c r="I9" s="45">
        <v>0</v>
      </c>
      <c r="J9" s="46">
        <v>1</v>
      </c>
      <c r="K9" s="44">
        <v>0.06</v>
      </c>
    </row>
    <row r="10" spans="1:11" ht="15.75" x14ac:dyDescent="0.25">
      <c r="A10" s="42">
        <v>540</v>
      </c>
      <c r="B10" s="43">
        <v>552</v>
      </c>
      <c r="C10" s="44">
        <v>0.01</v>
      </c>
      <c r="D10" s="38"/>
      <c r="E10" s="45">
        <v>0.81299999999999994</v>
      </c>
      <c r="F10" s="46">
        <v>0.81699999999999995</v>
      </c>
      <c r="G10" s="44">
        <v>0</v>
      </c>
      <c r="H10" s="38"/>
      <c r="I10" s="45">
        <v>-0.02</v>
      </c>
      <c r="J10" s="46">
        <v>0</v>
      </c>
      <c r="K10" s="44">
        <v>0.05</v>
      </c>
    </row>
    <row r="11" spans="1:11" ht="15.75" x14ac:dyDescent="0.25">
      <c r="A11" s="42">
        <v>553</v>
      </c>
      <c r="B11" s="43">
        <v>565</v>
      </c>
      <c r="C11" s="44">
        <v>0</v>
      </c>
      <c r="D11" s="38"/>
      <c r="E11" s="45">
        <v>0.81799999999999995</v>
      </c>
      <c r="F11" s="46">
        <v>0.82099999999999995</v>
      </c>
      <c r="G11" s="44">
        <v>0.01</v>
      </c>
      <c r="H11" s="38"/>
      <c r="I11" s="45">
        <v>-3.6999999999999998E-2</v>
      </c>
      <c r="J11" s="46">
        <v>-0.02</v>
      </c>
      <c r="K11" s="44">
        <v>0.04</v>
      </c>
    </row>
    <row r="12" spans="1:11" ht="16.5" thickBot="1" x14ac:dyDescent="0.3">
      <c r="A12" s="47">
        <v>566</v>
      </c>
      <c r="B12" s="48" t="s">
        <v>62</v>
      </c>
      <c r="C12" s="49">
        <v>-0.01</v>
      </c>
      <c r="D12" s="38"/>
      <c r="E12" s="45">
        <v>0.82199999999999995</v>
      </c>
      <c r="F12" s="46">
        <v>0.82599999999999996</v>
      </c>
      <c r="G12" s="44">
        <v>0.02</v>
      </c>
      <c r="H12" s="38"/>
      <c r="I12" s="45">
        <v>-0.05</v>
      </c>
      <c r="J12" s="46">
        <v>-3.6999999999999998E-2</v>
      </c>
      <c r="K12" s="44">
        <v>0.03</v>
      </c>
    </row>
    <row r="13" spans="1:11" ht="15.75" x14ac:dyDescent="0.25">
      <c r="A13" s="30"/>
      <c r="B13" s="30"/>
      <c r="C13" s="30"/>
      <c r="D13" s="38"/>
      <c r="E13" s="45">
        <v>0.82699999999999996</v>
      </c>
      <c r="F13" s="46">
        <v>0.83099999999999996</v>
      </c>
      <c r="G13" s="44">
        <v>0.03</v>
      </c>
      <c r="H13" s="38"/>
      <c r="I13" s="45">
        <v>-6.2E-2</v>
      </c>
      <c r="J13" s="46">
        <v>-0.05</v>
      </c>
      <c r="K13" s="44">
        <v>0.02</v>
      </c>
    </row>
    <row r="14" spans="1:11" ht="16.5" thickBot="1" x14ac:dyDescent="0.3">
      <c r="A14" s="38"/>
      <c r="B14" s="38"/>
      <c r="C14" s="38"/>
      <c r="D14" s="38"/>
      <c r="E14" s="50">
        <v>0.83199999999999996</v>
      </c>
      <c r="F14" s="51">
        <v>1</v>
      </c>
      <c r="G14" s="49">
        <v>0.04</v>
      </c>
      <c r="H14" s="38"/>
      <c r="I14" s="45">
        <v>-7.1999999999999995E-2</v>
      </c>
      <c r="J14" s="46">
        <v>-6.2E-2</v>
      </c>
      <c r="K14" s="44">
        <v>0.01</v>
      </c>
    </row>
    <row r="15" spans="1:11" ht="15.75" x14ac:dyDescent="0.25">
      <c r="A15" s="38"/>
      <c r="B15" s="38"/>
      <c r="C15" s="38"/>
      <c r="D15" s="38"/>
      <c r="E15" s="38"/>
      <c r="F15" s="38"/>
      <c r="G15" s="38"/>
      <c r="H15" s="38"/>
      <c r="I15" s="45">
        <v>-0.12</v>
      </c>
      <c r="J15" s="46">
        <v>-7.1999999999999995E-2</v>
      </c>
      <c r="K15" s="44">
        <v>0</v>
      </c>
    </row>
    <row r="16" spans="1:11" ht="15.75" x14ac:dyDescent="0.25">
      <c r="A16" s="38"/>
      <c r="B16" s="38"/>
      <c r="C16" s="38"/>
      <c r="D16" s="38"/>
      <c r="E16" s="38"/>
      <c r="F16" s="38"/>
      <c r="G16" s="38"/>
      <c r="H16" s="38"/>
      <c r="I16" s="45">
        <v>-0.186</v>
      </c>
      <c r="J16" s="46">
        <v>-0.12</v>
      </c>
      <c r="K16" s="44">
        <v>-0.01</v>
      </c>
    </row>
    <row r="17" spans="1:11" ht="16.5" thickBot="1" x14ac:dyDescent="0.3">
      <c r="A17" s="38"/>
      <c r="B17" s="38"/>
      <c r="C17" s="38"/>
      <c r="D17" s="38"/>
      <c r="E17" s="38"/>
      <c r="F17" s="38"/>
      <c r="G17" s="38"/>
      <c r="H17" s="38"/>
      <c r="I17" s="50">
        <v>-1</v>
      </c>
      <c r="J17" s="51">
        <v>-0.186</v>
      </c>
      <c r="K17" s="49">
        <v>-0.02</v>
      </c>
    </row>
    <row r="18" spans="1:11" ht="16.5" thickBot="1" x14ac:dyDescent="0.3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</row>
    <row r="19" spans="1:11" ht="15.75" x14ac:dyDescent="0.25">
      <c r="A19" s="112" t="s">
        <v>63</v>
      </c>
      <c r="B19" s="113"/>
      <c r="C19" s="114"/>
      <c r="D19" s="38"/>
      <c r="E19" s="112" t="s">
        <v>64</v>
      </c>
      <c r="F19" s="113"/>
      <c r="G19" s="114"/>
      <c r="H19" s="30"/>
      <c r="I19" s="112" t="s">
        <v>65</v>
      </c>
      <c r="J19" s="113"/>
      <c r="K19" s="114"/>
    </row>
    <row r="20" spans="1:11" ht="15.75" x14ac:dyDescent="0.25">
      <c r="A20" s="39" t="s">
        <v>59</v>
      </c>
      <c r="B20" s="40" t="s">
        <v>60</v>
      </c>
      <c r="C20" s="41" t="s">
        <v>66</v>
      </c>
      <c r="D20" s="38"/>
      <c r="E20" s="39" t="s">
        <v>59</v>
      </c>
      <c r="F20" s="40" t="s">
        <v>60</v>
      </c>
      <c r="G20" s="41" t="s">
        <v>66</v>
      </c>
      <c r="H20" s="30"/>
      <c r="I20" s="39" t="s">
        <v>59</v>
      </c>
      <c r="J20" s="40" t="s">
        <v>60</v>
      </c>
      <c r="K20" s="41" t="s">
        <v>66</v>
      </c>
    </row>
    <row r="21" spans="1:11" ht="15.75" x14ac:dyDescent="0.25">
      <c r="A21" s="45">
        <v>0</v>
      </c>
      <c r="B21" s="46">
        <v>8.5000000000000006E-2</v>
      </c>
      <c r="C21" s="44">
        <v>5.0000000000000001E-3</v>
      </c>
      <c r="D21" s="38"/>
      <c r="E21" s="45">
        <v>0</v>
      </c>
      <c r="F21" s="46">
        <v>0.05</v>
      </c>
      <c r="G21" s="44">
        <v>5.0000000000000001E-3</v>
      </c>
      <c r="H21" s="30"/>
      <c r="I21" s="45">
        <v>0</v>
      </c>
      <c r="J21" s="46">
        <v>0.88500000000000001</v>
      </c>
      <c r="K21" s="44">
        <v>-0.01</v>
      </c>
    </row>
    <row r="22" spans="1:11" ht="15.75" x14ac:dyDescent="0.25">
      <c r="A22" s="45">
        <v>8.5999999999999993E-2</v>
      </c>
      <c r="B22" s="46">
        <v>9.1999999999999998E-2</v>
      </c>
      <c r="C22" s="44">
        <v>0</v>
      </c>
      <c r="D22" s="38"/>
      <c r="E22" s="45">
        <v>5.0999999999999997E-2</v>
      </c>
      <c r="F22" s="46">
        <v>5.5E-2</v>
      </c>
      <c r="G22" s="44">
        <v>0</v>
      </c>
      <c r="H22" s="30"/>
      <c r="I22" s="45">
        <v>0.88600000000000001</v>
      </c>
      <c r="J22" s="46">
        <v>0.93500000000000005</v>
      </c>
      <c r="K22" s="44">
        <v>0</v>
      </c>
    </row>
    <row r="23" spans="1:11" ht="16.5" thickBot="1" x14ac:dyDescent="0.3">
      <c r="A23" s="50">
        <v>9.2999999999999999E-2</v>
      </c>
      <c r="B23" s="51">
        <v>1</v>
      </c>
      <c r="C23" s="49">
        <v>-5.0000000000000001E-3</v>
      </c>
      <c r="D23" s="30"/>
      <c r="E23" s="50">
        <v>5.6000000000000001E-2</v>
      </c>
      <c r="F23" s="51">
        <v>1</v>
      </c>
      <c r="G23" s="49">
        <v>-5.0000000000000001E-3</v>
      </c>
      <c r="H23" s="30"/>
      <c r="I23" s="50">
        <v>0.93600000000000005</v>
      </c>
      <c r="J23" s="51">
        <v>1</v>
      </c>
      <c r="K23" s="49">
        <v>0.01</v>
      </c>
    </row>
    <row r="24" spans="1:11" ht="16.5" thickBot="1" x14ac:dyDescent="0.3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ht="15.75" x14ac:dyDescent="0.25">
      <c r="A25" s="112" t="s">
        <v>67</v>
      </c>
      <c r="B25" s="113"/>
      <c r="C25" s="114"/>
      <c r="D25" s="30"/>
      <c r="E25" s="30"/>
      <c r="F25" s="30"/>
      <c r="G25" s="30"/>
      <c r="H25" s="30"/>
      <c r="I25" s="30"/>
      <c r="J25" s="30"/>
      <c r="K25" s="30"/>
    </row>
    <row r="26" spans="1:11" ht="15.75" x14ac:dyDescent="0.25">
      <c r="A26" s="39" t="s">
        <v>59</v>
      </c>
      <c r="B26" s="40" t="s">
        <v>60</v>
      </c>
      <c r="C26" s="41" t="s">
        <v>66</v>
      </c>
      <c r="D26" s="30"/>
      <c r="E26" s="30"/>
      <c r="F26" s="30"/>
      <c r="G26" s="30"/>
      <c r="H26" s="30"/>
      <c r="I26" s="38"/>
      <c r="J26" s="38"/>
      <c r="K26" s="38"/>
    </row>
    <row r="27" spans="1:11" ht="16.5" thickBot="1" x14ac:dyDescent="0.3">
      <c r="A27" s="50">
        <v>3.2000000000000001E-2</v>
      </c>
      <c r="B27" s="51">
        <v>1</v>
      </c>
      <c r="C27" s="49">
        <v>0.01</v>
      </c>
      <c r="D27" s="30"/>
      <c r="E27" s="30"/>
      <c r="F27" s="30"/>
      <c r="G27" s="30"/>
      <c r="H27" s="30"/>
      <c r="I27" s="38"/>
      <c r="J27" s="38"/>
      <c r="K27" s="38"/>
    </row>
    <row r="28" spans="1:11" ht="15.75" x14ac:dyDescent="0.25">
      <c r="A28" s="37"/>
      <c r="B28" s="35"/>
      <c r="C28" s="35"/>
      <c r="D28" s="35"/>
      <c r="E28" s="35"/>
      <c r="F28" s="35"/>
      <c r="G28" s="35"/>
      <c r="H28" s="35"/>
      <c r="I28" s="35"/>
      <c r="J28" s="35"/>
      <c r="K28" s="35"/>
    </row>
    <row r="29" spans="1:11" ht="90" x14ac:dyDescent="0.25">
      <c r="A29" s="36" t="s">
        <v>68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ht="15.75" x14ac:dyDescent="0.25">
      <c r="A30" s="36"/>
      <c r="B30" s="35"/>
      <c r="C30" s="35"/>
      <c r="D30" s="35"/>
      <c r="E30" s="35"/>
      <c r="F30" s="35"/>
      <c r="G30" s="35"/>
      <c r="H30" s="35"/>
      <c r="I30" s="35"/>
      <c r="J30" s="35"/>
      <c r="K30" s="35"/>
    </row>
    <row r="31" spans="1:11" ht="15.75" x14ac:dyDescent="0.25">
      <c r="A31" s="36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ht="45" x14ac:dyDescent="0.25">
      <c r="A32" s="37" t="s">
        <v>69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</row>
    <row r="33" spans="1:11" ht="15.75" x14ac:dyDescent="0.25">
      <c r="A33" s="36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ht="16.5" thickBot="1" x14ac:dyDescent="0.3">
      <c r="A34" s="36"/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5" spans="1:11" ht="15.75" x14ac:dyDescent="0.25">
      <c r="A35" s="112" t="s">
        <v>70</v>
      </c>
      <c r="B35" s="113"/>
      <c r="C35" s="114"/>
      <c r="D35" s="38"/>
      <c r="E35" s="112" t="s">
        <v>71</v>
      </c>
      <c r="F35" s="113"/>
      <c r="G35" s="114"/>
      <c r="H35" s="38"/>
      <c r="I35" s="112" t="s">
        <v>72</v>
      </c>
      <c r="J35" s="113"/>
      <c r="K35" s="114"/>
    </row>
    <row r="36" spans="1:11" ht="15.75" x14ac:dyDescent="0.25">
      <c r="A36" s="39" t="s">
        <v>59</v>
      </c>
      <c r="B36" s="40" t="s">
        <v>60</v>
      </c>
      <c r="C36" s="41" t="s">
        <v>61</v>
      </c>
      <c r="D36" s="38"/>
      <c r="E36" s="39" t="s">
        <v>59</v>
      </c>
      <c r="F36" s="40" t="s">
        <v>60</v>
      </c>
      <c r="G36" s="41" t="s">
        <v>61</v>
      </c>
      <c r="H36" s="38"/>
      <c r="I36" s="39" t="s">
        <v>59</v>
      </c>
      <c r="J36" s="40" t="s">
        <v>60</v>
      </c>
      <c r="K36" s="41" t="s">
        <v>61</v>
      </c>
    </row>
    <row r="37" spans="1:11" ht="15.75" x14ac:dyDescent="0.25">
      <c r="A37" s="42">
        <v>0</v>
      </c>
      <c r="B37" s="43">
        <v>539</v>
      </c>
      <c r="C37" s="44">
        <v>0.02</v>
      </c>
      <c r="D37" s="38"/>
      <c r="E37" s="45">
        <v>0</v>
      </c>
      <c r="F37" s="46">
        <v>0.80800000000000005</v>
      </c>
      <c r="G37" s="44">
        <v>-0.01</v>
      </c>
      <c r="H37" s="38"/>
      <c r="I37" s="45">
        <v>0.01</v>
      </c>
      <c r="J37" s="46">
        <v>1</v>
      </c>
      <c r="K37" s="44">
        <v>0.06</v>
      </c>
    </row>
    <row r="38" spans="1:11" ht="15.75" x14ac:dyDescent="0.25">
      <c r="A38" s="42">
        <v>540</v>
      </c>
      <c r="B38" s="43">
        <v>552</v>
      </c>
      <c r="C38" s="44">
        <v>0.01</v>
      </c>
      <c r="D38" s="38"/>
      <c r="E38" s="45">
        <v>0.80900000000000005</v>
      </c>
      <c r="F38" s="46">
        <v>0.81299999999999994</v>
      </c>
      <c r="G38" s="44">
        <v>0</v>
      </c>
      <c r="H38" s="38"/>
      <c r="I38" s="45">
        <v>-8.9999999999999993E-3</v>
      </c>
      <c r="J38" s="46">
        <v>8.9999999999999993E-3</v>
      </c>
      <c r="K38" s="44">
        <v>0.05</v>
      </c>
    </row>
    <row r="39" spans="1:11" ht="15.75" x14ac:dyDescent="0.25">
      <c r="A39" s="42">
        <v>553</v>
      </c>
      <c r="B39" s="43">
        <v>565</v>
      </c>
      <c r="C39" s="44">
        <v>0</v>
      </c>
      <c r="D39" s="38"/>
      <c r="E39" s="45">
        <v>0.81399999999999995</v>
      </c>
      <c r="F39" s="46">
        <v>0.81799999999999995</v>
      </c>
      <c r="G39" s="44">
        <v>0.01</v>
      </c>
      <c r="H39" s="38"/>
      <c r="I39" s="45">
        <v>-2.5000000000000001E-2</v>
      </c>
      <c r="J39" s="46">
        <v>-8.0000000000000002E-3</v>
      </c>
      <c r="K39" s="44">
        <v>0.04</v>
      </c>
    </row>
    <row r="40" spans="1:11" ht="16.5" thickBot="1" x14ac:dyDescent="0.3">
      <c r="A40" s="47">
        <v>566</v>
      </c>
      <c r="B40" s="48" t="s">
        <v>62</v>
      </c>
      <c r="C40" s="49">
        <v>-0.01</v>
      </c>
      <c r="D40" s="38"/>
      <c r="E40" s="45">
        <v>0.81899999999999995</v>
      </c>
      <c r="F40" s="46">
        <v>0.82299999999999995</v>
      </c>
      <c r="G40" s="44">
        <v>0.02</v>
      </c>
      <c r="H40" s="38"/>
      <c r="I40" s="45">
        <v>-3.7999999999999999E-2</v>
      </c>
      <c r="J40" s="46">
        <v>-2.5999999999999999E-2</v>
      </c>
      <c r="K40" s="44">
        <v>0.03</v>
      </c>
    </row>
    <row r="41" spans="1:11" ht="15.75" x14ac:dyDescent="0.25">
      <c r="A41" s="30"/>
      <c r="B41" s="30"/>
      <c r="C41" s="30"/>
      <c r="D41" s="38"/>
      <c r="E41" s="45">
        <v>0.82399999999999995</v>
      </c>
      <c r="F41" s="46">
        <v>0.82699999999999996</v>
      </c>
      <c r="G41" s="44">
        <v>0.03</v>
      </c>
      <c r="H41" s="38"/>
      <c r="I41" s="45">
        <v>-0.05</v>
      </c>
      <c r="J41" s="46">
        <v>-3.9E-2</v>
      </c>
      <c r="K41" s="44">
        <v>0.02</v>
      </c>
    </row>
    <row r="42" spans="1:11" ht="16.5" thickBot="1" x14ac:dyDescent="0.3">
      <c r="A42" s="38"/>
      <c r="B42" s="38"/>
      <c r="C42" s="38"/>
      <c r="D42" s="38"/>
      <c r="E42" s="50">
        <v>0.82799999999999996</v>
      </c>
      <c r="F42" s="51">
        <v>1</v>
      </c>
      <c r="G42" s="49">
        <v>0.04</v>
      </c>
      <c r="H42" s="38"/>
      <c r="I42" s="45">
        <v>-5.8999999999999997E-2</v>
      </c>
      <c r="J42" s="46">
        <v>-5.0999999999999997E-2</v>
      </c>
      <c r="K42" s="44">
        <v>0.01</v>
      </c>
    </row>
    <row r="43" spans="1:11" ht="15.75" x14ac:dyDescent="0.25">
      <c r="A43" s="38"/>
      <c r="B43" s="38"/>
      <c r="C43" s="38"/>
      <c r="D43" s="38"/>
      <c r="E43" s="38"/>
      <c r="F43" s="38"/>
      <c r="G43" s="38"/>
      <c r="H43" s="38"/>
      <c r="I43" s="45">
        <v>-0.105</v>
      </c>
      <c r="J43" s="46">
        <v>-0.06</v>
      </c>
      <c r="K43" s="44">
        <v>0</v>
      </c>
    </row>
    <row r="44" spans="1:11" ht="15.75" x14ac:dyDescent="0.25">
      <c r="A44" s="38"/>
      <c r="B44" s="38"/>
      <c r="C44" s="38"/>
      <c r="D44" s="38"/>
      <c r="E44" s="38"/>
      <c r="F44" s="38"/>
      <c r="G44" s="38"/>
      <c r="H44" s="38"/>
      <c r="I44" s="45">
        <v>-0.16600000000000001</v>
      </c>
      <c r="J44" s="46">
        <v>-0.106</v>
      </c>
      <c r="K44" s="44">
        <v>-0.01</v>
      </c>
    </row>
    <row r="45" spans="1:11" ht="16.5" thickBot="1" x14ac:dyDescent="0.3">
      <c r="A45" s="38"/>
      <c r="B45" s="38"/>
      <c r="C45" s="38"/>
      <c r="D45" s="38"/>
      <c r="E45" s="38"/>
      <c r="F45" s="38"/>
      <c r="G45" s="38"/>
      <c r="H45" s="38"/>
      <c r="I45" s="50">
        <v>-1</v>
      </c>
      <c r="J45" s="51">
        <v>-0.16700000000000001</v>
      </c>
      <c r="K45" s="49">
        <v>-0.02</v>
      </c>
    </row>
    <row r="46" spans="1:11" ht="16.5" thickBot="1" x14ac:dyDescent="0.3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</row>
    <row r="47" spans="1:11" ht="15.75" x14ac:dyDescent="0.25">
      <c r="A47" s="112" t="s">
        <v>73</v>
      </c>
      <c r="B47" s="113"/>
      <c r="C47" s="114"/>
      <c r="D47" s="38"/>
      <c r="E47" s="112" t="s">
        <v>74</v>
      </c>
      <c r="F47" s="113"/>
      <c r="G47" s="114"/>
      <c r="H47" s="30"/>
      <c r="I47" s="112" t="s">
        <v>65</v>
      </c>
      <c r="J47" s="113"/>
      <c r="K47" s="114"/>
    </row>
    <row r="48" spans="1:11" ht="15.75" x14ac:dyDescent="0.25">
      <c r="A48" s="39" t="s">
        <v>59</v>
      </c>
      <c r="B48" s="40" t="s">
        <v>60</v>
      </c>
      <c r="C48" s="41" t="s">
        <v>66</v>
      </c>
      <c r="D48" s="38"/>
      <c r="E48" s="39" t="s">
        <v>59</v>
      </c>
      <c r="F48" s="40" t="s">
        <v>60</v>
      </c>
      <c r="G48" s="41" t="s">
        <v>66</v>
      </c>
      <c r="H48" s="30"/>
      <c r="I48" s="39" t="s">
        <v>59</v>
      </c>
      <c r="J48" s="40" t="s">
        <v>60</v>
      </c>
      <c r="K48" s="41" t="s">
        <v>66</v>
      </c>
    </row>
    <row r="49" spans="1:11" ht="15.75" x14ac:dyDescent="0.25">
      <c r="A49" s="45">
        <v>0</v>
      </c>
      <c r="B49" s="46">
        <v>8.4000000000000005E-2</v>
      </c>
      <c r="C49" s="44">
        <v>5.0000000000000001E-3</v>
      </c>
      <c r="D49" s="38"/>
      <c r="E49" s="45">
        <v>0</v>
      </c>
      <c r="F49" s="46">
        <v>8.7999999999999995E-2</v>
      </c>
      <c r="G49" s="44">
        <v>1.4999999999999999E-2</v>
      </c>
      <c r="H49" s="30"/>
      <c r="I49" s="45">
        <v>0</v>
      </c>
      <c r="J49" s="46">
        <v>0.88500000000000001</v>
      </c>
      <c r="K49" s="44">
        <v>-0.01</v>
      </c>
    </row>
    <row r="50" spans="1:11" ht="15.75" x14ac:dyDescent="0.25">
      <c r="A50" s="45">
        <v>8.5000000000000006E-2</v>
      </c>
      <c r="B50" s="46">
        <v>0.09</v>
      </c>
      <c r="C50" s="44">
        <v>0</v>
      </c>
      <c r="D50" s="38"/>
      <c r="E50" s="45">
        <v>8.8999999999999996E-2</v>
      </c>
      <c r="F50" s="46">
        <v>9.6000000000000002E-2</v>
      </c>
      <c r="G50" s="44">
        <v>0</v>
      </c>
      <c r="H50" s="30"/>
      <c r="I50" s="45">
        <v>0.88600000000000001</v>
      </c>
      <c r="J50" s="46">
        <v>0.93500000000000005</v>
      </c>
      <c r="K50" s="44">
        <v>0</v>
      </c>
    </row>
    <row r="51" spans="1:11" ht="16.5" thickBot="1" x14ac:dyDescent="0.3">
      <c r="A51" s="50">
        <v>9.0999999999999998E-2</v>
      </c>
      <c r="B51" s="51">
        <v>1</v>
      </c>
      <c r="C51" s="49">
        <v>-5.0000000000000001E-3</v>
      </c>
      <c r="D51" s="30"/>
      <c r="E51" s="50">
        <v>9.7000000000000003E-2</v>
      </c>
      <c r="F51" s="51">
        <v>1</v>
      </c>
      <c r="G51" s="49">
        <v>-5.0000000000000001E-3</v>
      </c>
      <c r="H51" s="30"/>
      <c r="I51" s="50">
        <v>0.93600000000000005</v>
      </c>
      <c r="J51" s="51">
        <v>1</v>
      </c>
      <c r="K51" s="49">
        <v>0.01</v>
      </c>
    </row>
    <row r="52" spans="1:11" ht="105" x14ac:dyDescent="0.25">
      <c r="A52" s="36" t="s">
        <v>75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</row>
    <row r="53" spans="1:11" ht="15.75" x14ac:dyDescent="0.25">
      <c r="A53" s="36"/>
      <c r="B53" s="35"/>
      <c r="C53" s="35"/>
      <c r="D53" s="35"/>
      <c r="E53" s="35"/>
      <c r="F53" s="35"/>
      <c r="G53" s="35"/>
      <c r="H53" s="35"/>
      <c r="I53" s="35"/>
      <c r="J53" s="35"/>
      <c r="K53" s="35"/>
    </row>
    <row r="54" spans="1:11" ht="75.75" thickBot="1" x14ac:dyDescent="0.3">
      <c r="A54" s="37" t="s">
        <v>76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</row>
    <row r="55" spans="1:11" ht="15.75" x14ac:dyDescent="0.25">
      <c r="A55" s="112" t="s">
        <v>77</v>
      </c>
      <c r="B55" s="113"/>
      <c r="C55" s="114"/>
      <c r="D55" s="38"/>
      <c r="E55" s="112" t="s">
        <v>78</v>
      </c>
      <c r="F55" s="113"/>
      <c r="G55" s="114"/>
      <c r="H55" s="38"/>
      <c r="I55" s="112" t="s">
        <v>79</v>
      </c>
      <c r="J55" s="113"/>
      <c r="K55" s="114"/>
    </row>
    <row r="56" spans="1:11" ht="15.75" x14ac:dyDescent="0.25">
      <c r="A56" s="39" t="s">
        <v>59</v>
      </c>
      <c r="B56" s="40" t="s">
        <v>60</v>
      </c>
      <c r="C56" s="41" t="s">
        <v>61</v>
      </c>
      <c r="D56" s="38"/>
      <c r="E56" s="39" t="s">
        <v>59</v>
      </c>
      <c r="F56" s="40" t="s">
        <v>60</v>
      </c>
      <c r="G56" s="41" t="s">
        <v>61</v>
      </c>
      <c r="H56" s="38"/>
      <c r="I56" s="39" t="s">
        <v>59</v>
      </c>
      <c r="J56" s="40" t="s">
        <v>60</v>
      </c>
      <c r="K56" s="41" t="s">
        <v>61</v>
      </c>
    </row>
    <row r="57" spans="1:11" ht="15.75" x14ac:dyDescent="0.25">
      <c r="A57" s="42">
        <v>0</v>
      </c>
      <c r="B57" s="43">
        <v>539</v>
      </c>
      <c r="C57" s="44">
        <v>0.02</v>
      </c>
      <c r="D57" s="38"/>
      <c r="E57" s="45">
        <v>0</v>
      </c>
      <c r="F57" s="46">
        <v>0.79500000000000004</v>
      </c>
      <c r="G57" s="44">
        <v>-0.01</v>
      </c>
      <c r="H57" s="38"/>
      <c r="I57" s="45">
        <v>0</v>
      </c>
      <c r="J57" s="46">
        <v>1</v>
      </c>
      <c r="K57" s="44">
        <v>0.06</v>
      </c>
    </row>
    <row r="58" spans="1:11" ht="15.75" x14ac:dyDescent="0.25">
      <c r="A58" s="42">
        <v>540</v>
      </c>
      <c r="B58" s="43">
        <v>552</v>
      </c>
      <c r="C58" s="44">
        <v>0.01</v>
      </c>
      <c r="D58" s="38"/>
      <c r="E58" s="45">
        <v>0.79600000000000004</v>
      </c>
      <c r="F58" s="46">
        <v>0.80100000000000005</v>
      </c>
      <c r="G58" s="44">
        <v>0</v>
      </c>
      <c r="H58" s="38"/>
      <c r="I58" s="45">
        <v>-2.5999999999999999E-2</v>
      </c>
      <c r="J58" s="46">
        <v>-1E-3</v>
      </c>
      <c r="K58" s="44">
        <v>0.05</v>
      </c>
    </row>
    <row r="59" spans="1:11" ht="15.75" x14ac:dyDescent="0.25">
      <c r="A59" s="42">
        <v>553</v>
      </c>
      <c r="B59" s="43">
        <v>565</v>
      </c>
      <c r="C59" s="44">
        <v>0</v>
      </c>
      <c r="D59" s="38"/>
      <c r="E59" s="45">
        <v>0.80200000000000005</v>
      </c>
      <c r="F59" s="46">
        <v>0.80800000000000005</v>
      </c>
      <c r="G59" s="44">
        <v>0.01</v>
      </c>
      <c r="H59" s="38"/>
      <c r="I59" s="45">
        <v>-4.9000000000000002E-2</v>
      </c>
      <c r="J59" s="46">
        <v>-2.7E-2</v>
      </c>
      <c r="K59" s="44">
        <v>0.04</v>
      </c>
    </row>
    <row r="60" spans="1:11" ht="16.5" thickBot="1" x14ac:dyDescent="0.3">
      <c r="A60" s="47">
        <v>566</v>
      </c>
      <c r="B60" s="48" t="s">
        <v>62</v>
      </c>
      <c r="C60" s="49">
        <v>-0.01</v>
      </c>
      <c r="D60" s="38"/>
      <c r="E60" s="45">
        <v>0.80900000000000005</v>
      </c>
      <c r="F60" s="46">
        <v>0.81399999999999995</v>
      </c>
      <c r="G60" s="44">
        <v>0.02</v>
      </c>
      <c r="H60" s="38"/>
      <c r="I60" s="45">
        <v>-6.7000000000000004E-2</v>
      </c>
      <c r="J60" s="46">
        <v>-0.05</v>
      </c>
      <c r="K60" s="44">
        <v>0.03</v>
      </c>
    </row>
    <row r="61" spans="1:11" ht="15.75" x14ac:dyDescent="0.25">
      <c r="A61" s="30"/>
      <c r="B61" s="30"/>
      <c r="C61" s="30"/>
      <c r="D61" s="38"/>
      <c r="E61" s="45">
        <v>0.81499999999999995</v>
      </c>
      <c r="F61" s="46">
        <v>0.82</v>
      </c>
      <c r="G61" s="44">
        <v>0.03</v>
      </c>
      <c r="H61" s="38"/>
      <c r="I61" s="45">
        <v>-8.2000000000000003E-2</v>
      </c>
      <c r="J61" s="46">
        <v>-6.8000000000000005E-2</v>
      </c>
      <c r="K61" s="44">
        <v>0.02</v>
      </c>
    </row>
    <row r="62" spans="1:11" ht="16.5" thickBot="1" x14ac:dyDescent="0.3">
      <c r="A62" s="38"/>
      <c r="B62" s="38"/>
      <c r="C62" s="38"/>
      <c r="D62" s="38"/>
      <c r="E62" s="50">
        <v>0.82099999999999995</v>
      </c>
      <c r="F62" s="51">
        <v>1</v>
      </c>
      <c r="G62" s="49">
        <v>0.04</v>
      </c>
      <c r="H62" s="38"/>
      <c r="I62" s="45">
        <v>-9.5000000000000001E-2</v>
      </c>
      <c r="J62" s="46">
        <v>-8.3000000000000004E-2</v>
      </c>
      <c r="K62" s="44">
        <v>0.01</v>
      </c>
    </row>
    <row r="63" spans="1:11" ht="15.75" x14ac:dyDescent="0.25">
      <c r="A63" s="38"/>
      <c r="B63" s="38"/>
      <c r="C63" s="38"/>
      <c r="D63" s="38"/>
      <c r="E63" s="38"/>
      <c r="F63" s="38"/>
      <c r="G63" s="38"/>
      <c r="H63" s="38"/>
      <c r="I63" s="45">
        <v>-0.159</v>
      </c>
      <c r="J63" s="46">
        <v>-9.6000000000000002E-2</v>
      </c>
      <c r="K63" s="44">
        <v>0</v>
      </c>
    </row>
    <row r="64" spans="1:11" ht="15.75" x14ac:dyDescent="0.25">
      <c r="A64" s="38"/>
      <c r="B64" s="38"/>
      <c r="C64" s="38"/>
      <c r="D64" s="38"/>
      <c r="E64" s="38"/>
      <c r="F64" s="38"/>
      <c r="G64" s="38"/>
      <c r="H64" s="38"/>
      <c r="I64" s="45">
        <v>-0.214</v>
      </c>
      <c r="J64" s="46">
        <v>-0.16</v>
      </c>
      <c r="K64" s="44">
        <v>-0.01</v>
      </c>
    </row>
    <row r="65" spans="1:11" ht="16.5" thickBot="1" x14ac:dyDescent="0.3">
      <c r="A65" s="38"/>
      <c r="B65" s="38"/>
      <c r="C65" s="38"/>
      <c r="D65" s="38"/>
      <c r="E65" s="38"/>
      <c r="F65" s="38"/>
      <c r="G65" s="38"/>
      <c r="H65" s="38"/>
      <c r="I65" s="50">
        <v>-1</v>
      </c>
      <c r="J65" s="51">
        <v>-0.215</v>
      </c>
      <c r="K65" s="49">
        <v>-0.02</v>
      </c>
    </row>
    <row r="66" spans="1:11" ht="16.5" thickBot="1" x14ac:dyDescent="0.3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</row>
    <row r="67" spans="1:11" ht="15.75" x14ac:dyDescent="0.25">
      <c r="A67" s="112" t="s">
        <v>80</v>
      </c>
      <c r="B67" s="113"/>
      <c r="C67" s="114"/>
      <c r="D67" s="38"/>
      <c r="E67" s="112" t="s">
        <v>81</v>
      </c>
      <c r="F67" s="113"/>
      <c r="G67" s="114"/>
      <c r="H67" s="30"/>
      <c r="I67" s="112" t="s">
        <v>65</v>
      </c>
      <c r="J67" s="113"/>
      <c r="K67" s="114"/>
    </row>
    <row r="68" spans="1:11" ht="15.75" x14ac:dyDescent="0.25">
      <c r="A68" s="39" t="s">
        <v>59</v>
      </c>
      <c r="B68" s="40" t="s">
        <v>60</v>
      </c>
      <c r="C68" s="41" t="s">
        <v>66</v>
      </c>
      <c r="D68" s="38"/>
      <c r="E68" s="39" t="s">
        <v>59</v>
      </c>
      <c r="F68" s="40" t="s">
        <v>60</v>
      </c>
      <c r="G68" s="41" t="s">
        <v>66</v>
      </c>
      <c r="H68" s="30"/>
      <c r="I68" s="39" t="s">
        <v>59</v>
      </c>
      <c r="J68" s="40" t="s">
        <v>60</v>
      </c>
      <c r="K68" s="41" t="s">
        <v>66</v>
      </c>
    </row>
    <row r="69" spans="1:11" ht="15.75" x14ac:dyDescent="0.25">
      <c r="A69" s="45">
        <v>0</v>
      </c>
      <c r="B69" s="46">
        <v>0.1</v>
      </c>
      <c r="C69" s="44">
        <v>5.0000000000000001E-3</v>
      </c>
      <c r="D69" s="38"/>
      <c r="E69" s="45">
        <v>0</v>
      </c>
      <c r="F69" s="46">
        <v>6.0999999999999999E-2</v>
      </c>
      <c r="G69" s="44">
        <v>5.0000000000000001E-3</v>
      </c>
      <c r="H69" s="30"/>
      <c r="I69" s="45">
        <v>0</v>
      </c>
      <c r="J69" s="46">
        <v>0.88500000000000001</v>
      </c>
      <c r="K69" s="44">
        <v>-0.01</v>
      </c>
    </row>
    <row r="70" spans="1:11" ht="15.75" x14ac:dyDescent="0.25">
      <c r="A70" s="45">
        <v>0.10100000000000001</v>
      </c>
      <c r="B70" s="46">
        <v>0.107</v>
      </c>
      <c r="C70" s="44">
        <v>0</v>
      </c>
      <c r="D70" s="38"/>
      <c r="E70" s="45">
        <v>6.2E-2</v>
      </c>
      <c r="F70" s="46">
        <v>6.6000000000000003E-2</v>
      </c>
      <c r="G70" s="44">
        <v>0</v>
      </c>
      <c r="H70" s="30"/>
      <c r="I70" s="45">
        <v>0.88600000000000001</v>
      </c>
      <c r="J70" s="46">
        <v>0.93500000000000005</v>
      </c>
      <c r="K70" s="44">
        <v>0</v>
      </c>
    </row>
    <row r="71" spans="1:11" ht="16.5" thickBot="1" x14ac:dyDescent="0.3">
      <c r="A71" s="50">
        <v>0.108</v>
      </c>
      <c r="B71" s="51">
        <v>1</v>
      </c>
      <c r="C71" s="49">
        <v>-5.0000000000000001E-3</v>
      </c>
      <c r="D71" s="30"/>
      <c r="E71" s="50">
        <v>6.7000000000000004E-2</v>
      </c>
      <c r="F71" s="51">
        <v>1</v>
      </c>
      <c r="G71" s="49">
        <v>-5.0000000000000001E-3</v>
      </c>
      <c r="H71" s="30"/>
      <c r="I71" s="50">
        <v>0.93600000000000005</v>
      </c>
      <c r="J71" s="51">
        <v>1</v>
      </c>
      <c r="K71" s="49">
        <v>0.01</v>
      </c>
    </row>
    <row r="72" spans="1:11" ht="16.5" thickBot="1" x14ac:dyDescent="0.3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</row>
    <row r="73" spans="1:11" ht="15.75" x14ac:dyDescent="0.25">
      <c r="A73" s="112" t="s">
        <v>82</v>
      </c>
      <c r="B73" s="113"/>
      <c r="C73" s="114"/>
      <c r="D73" s="30"/>
      <c r="E73" s="30"/>
      <c r="F73" s="30"/>
      <c r="G73" s="30"/>
      <c r="H73" s="30"/>
      <c r="I73" s="30"/>
      <c r="J73" s="30"/>
      <c r="K73" s="30"/>
    </row>
    <row r="74" spans="1:11" ht="15.75" x14ac:dyDescent="0.25">
      <c r="A74" s="39" t="s">
        <v>59</v>
      </c>
      <c r="B74" s="40" t="s">
        <v>60</v>
      </c>
      <c r="C74" s="41" t="s">
        <v>66</v>
      </c>
      <c r="D74" s="30"/>
      <c r="E74" s="30"/>
      <c r="F74" s="30"/>
      <c r="G74" s="30"/>
      <c r="H74" s="30"/>
      <c r="I74" s="38"/>
      <c r="J74" s="38"/>
      <c r="K74" s="38"/>
    </row>
    <row r="75" spans="1:11" ht="16.5" thickBot="1" x14ac:dyDescent="0.3">
      <c r="A75" s="50">
        <v>3.2000000000000001E-2</v>
      </c>
      <c r="B75" s="51">
        <v>1</v>
      </c>
      <c r="C75" s="49">
        <v>0.01</v>
      </c>
      <c r="D75" s="30"/>
      <c r="E75" s="30"/>
      <c r="F75" s="30"/>
      <c r="G75" s="30"/>
      <c r="H75" s="30"/>
      <c r="I75" s="38"/>
      <c r="J75" s="38"/>
      <c r="K75" s="38"/>
    </row>
    <row r="76" spans="1:11" ht="15.75" x14ac:dyDescent="0.25">
      <c r="A76" s="36"/>
      <c r="B76" s="35"/>
      <c r="C76" s="35"/>
      <c r="D76" s="35"/>
      <c r="E76" s="35"/>
      <c r="F76" s="35"/>
      <c r="G76" s="35"/>
      <c r="H76" s="35"/>
      <c r="I76" s="35"/>
      <c r="J76" s="35"/>
      <c r="K76" s="35"/>
    </row>
    <row r="77" spans="1:11" ht="15.75" x14ac:dyDescent="0.25">
      <c r="A77" s="36"/>
      <c r="B77" s="35"/>
      <c r="C77" s="35"/>
      <c r="D77" s="35"/>
      <c r="E77" s="35"/>
      <c r="F77" s="35"/>
      <c r="G77" s="35"/>
      <c r="H77" s="35"/>
      <c r="I77" s="35"/>
      <c r="J77" s="35"/>
      <c r="K77" s="35"/>
    </row>
    <row r="78" spans="1:11" ht="15.75" x14ac:dyDescent="0.25">
      <c r="A78" s="52"/>
      <c r="B78" s="35"/>
      <c r="C78" s="35"/>
      <c r="D78" s="35"/>
      <c r="E78" s="35"/>
      <c r="F78" s="35"/>
      <c r="G78" s="35"/>
      <c r="H78" s="35"/>
      <c r="I78" s="35"/>
      <c r="J78" s="35"/>
      <c r="K78" s="35"/>
    </row>
    <row r="79" spans="1:11" ht="15.75" x14ac:dyDescent="0.25">
      <c r="A79" s="37"/>
      <c r="B79" s="35"/>
      <c r="C79" s="35"/>
      <c r="D79" s="35"/>
      <c r="E79" s="35"/>
      <c r="F79" s="35"/>
      <c r="G79" s="35"/>
      <c r="H79" s="35"/>
      <c r="I79" s="35"/>
      <c r="J79" s="35"/>
      <c r="K79" s="35"/>
    </row>
    <row r="80" spans="1:11" ht="45" x14ac:dyDescent="0.25">
      <c r="A80" s="37" t="s">
        <v>83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</row>
    <row r="81" spans="1:11" ht="16.5" thickBot="1" x14ac:dyDescent="0.3">
      <c r="A81" s="36"/>
      <c r="B81" s="35"/>
      <c r="C81" s="35"/>
      <c r="D81" s="35"/>
      <c r="E81" s="35"/>
      <c r="F81" s="35"/>
      <c r="G81" s="35"/>
      <c r="H81" s="35"/>
      <c r="I81" s="35"/>
      <c r="J81" s="35"/>
      <c r="K81" s="35"/>
    </row>
    <row r="82" spans="1:11" ht="15.75" x14ac:dyDescent="0.25">
      <c r="A82" s="112" t="s">
        <v>84</v>
      </c>
      <c r="B82" s="113"/>
      <c r="C82" s="114"/>
      <c r="D82" s="38"/>
      <c r="E82" s="112" t="s">
        <v>85</v>
      </c>
      <c r="F82" s="113"/>
      <c r="G82" s="114"/>
      <c r="H82" s="38"/>
      <c r="I82" s="112" t="s">
        <v>86</v>
      </c>
      <c r="J82" s="113"/>
      <c r="K82" s="114"/>
    </row>
    <row r="83" spans="1:11" ht="15.75" x14ac:dyDescent="0.25">
      <c r="A83" s="39" t="s">
        <v>59</v>
      </c>
      <c r="B83" s="40" t="s">
        <v>60</v>
      </c>
      <c r="C83" s="41" t="s">
        <v>61</v>
      </c>
      <c r="D83" s="38"/>
      <c r="E83" s="39" t="s">
        <v>59</v>
      </c>
      <c r="F83" s="40" t="s">
        <v>60</v>
      </c>
      <c r="G83" s="41" t="s">
        <v>61</v>
      </c>
      <c r="H83" s="38"/>
      <c r="I83" s="39" t="s">
        <v>59</v>
      </c>
      <c r="J83" s="40" t="s">
        <v>60</v>
      </c>
      <c r="K83" s="41" t="s">
        <v>61</v>
      </c>
    </row>
    <row r="84" spans="1:11" ht="15.75" x14ac:dyDescent="0.25">
      <c r="A84" s="42">
        <v>0</v>
      </c>
      <c r="B84" s="43">
        <v>462</v>
      </c>
      <c r="C84" s="44">
        <v>0.02</v>
      </c>
      <c r="D84" s="38"/>
      <c r="E84" s="45">
        <v>0</v>
      </c>
      <c r="F84" s="46">
        <v>0.82</v>
      </c>
      <c r="G84" s="44">
        <v>-0.01</v>
      </c>
      <c r="H84" s="38"/>
      <c r="I84" s="45">
        <v>1.7999999999999999E-2</v>
      </c>
      <c r="J84" s="46">
        <v>1</v>
      </c>
      <c r="K84" s="44">
        <v>0.06</v>
      </c>
    </row>
    <row r="85" spans="1:11" ht="15.75" x14ac:dyDescent="0.25">
      <c r="A85" s="42">
        <v>463</v>
      </c>
      <c r="B85" s="43">
        <v>478</v>
      </c>
      <c r="C85" s="44">
        <v>0.01</v>
      </c>
      <c r="D85" s="38"/>
      <c r="E85" s="45">
        <v>0.82099999999999995</v>
      </c>
      <c r="F85" s="46">
        <v>0.82499999999999996</v>
      </c>
      <c r="G85" s="44">
        <v>0</v>
      </c>
      <c r="H85" s="38"/>
      <c r="I85" s="45">
        <v>-3.0000000000000001E-3</v>
      </c>
      <c r="J85" s="46">
        <v>1.7000000000000001E-2</v>
      </c>
      <c r="K85" s="44">
        <v>0.05</v>
      </c>
    </row>
    <row r="86" spans="1:11" ht="15.75" x14ac:dyDescent="0.25">
      <c r="A86" s="42">
        <v>479</v>
      </c>
      <c r="B86" s="43">
        <v>486</v>
      </c>
      <c r="C86" s="44">
        <v>0</v>
      </c>
      <c r="D86" s="38"/>
      <c r="E86" s="45">
        <v>0.82599999999999996</v>
      </c>
      <c r="F86" s="46">
        <v>0.83</v>
      </c>
      <c r="G86" s="44">
        <v>0.01</v>
      </c>
      <c r="H86" s="38"/>
      <c r="I86" s="45">
        <v>-2.1000000000000001E-2</v>
      </c>
      <c r="J86" s="46">
        <v>-4.0000000000000001E-3</v>
      </c>
      <c r="K86" s="44">
        <v>0.04</v>
      </c>
    </row>
    <row r="87" spans="1:11" ht="16.5" thickBot="1" x14ac:dyDescent="0.3">
      <c r="A87" s="47">
        <v>487</v>
      </c>
      <c r="B87" s="48" t="s">
        <v>62</v>
      </c>
      <c r="C87" s="49">
        <v>-0.01</v>
      </c>
      <c r="D87" s="38"/>
      <c r="E87" s="45">
        <v>0.83099999999999996</v>
      </c>
      <c r="F87" s="46">
        <v>0.83499999999999996</v>
      </c>
      <c r="G87" s="44">
        <v>0.02</v>
      </c>
      <c r="H87" s="38"/>
      <c r="I87" s="45">
        <v>-3.5999999999999997E-2</v>
      </c>
      <c r="J87" s="46">
        <v>-2.1999999999999999E-2</v>
      </c>
      <c r="K87" s="44">
        <v>0.03</v>
      </c>
    </row>
    <row r="88" spans="1:11" ht="15.75" x14ac:dyDescent="0.25">
      <c r="A88" s="30"/>
      <c r="B88" s="30"/>
      <c r="C88" s="30"/>
      <c r="D88" s="38"/>
      <c r="E88" s="45">
        <v>0.83599999999999997</v>
      </c>
      <c r="F88" s="46">
        <v>0.84</v>
      </c>
      <c r="G88" s="44">
        <v>0.03</v>
      </c>
      <c r="H88" s="38"/>
      <c r="I88" s="45">
        <v>-4.8000000000000001E-2</v>
      </c>
      <c r="J88" s="46">
        <v>-3.6999999999999998E-2</v>
      </c>
      <c r="K88" s="44">
        <v>0.02</v>
      </c>
    </row>
    <row r="89" spans="1:11" ht="16.5" thickBot="1" x14ac:dyDescent="0.3">
      <c r="A89" s="38"/>
      <c r="B89" s="38"/>
      <c r="C89" s="38"/>
      <c r="D89" s="38"/>
      <c r="E89" s="50">
        <v>0.84099999999999997</v>
      </c>
      <c r="F89" s="51">
        <v>1</v>
      </c>
      <c r="G89" s="49">
        <v>0.04</v>
      </c>
      <c r="H89" s="38"/>
      <c r="I89" s="45">
        <v>-5.8999999999999997E-2</v>
      </c>
      <c r="J89" s="46">
        <v>-4.9000000000000002E-2</v>
      </c>
      <c r="K89" s="44">
        <v>0.01</v>
      </c>
    </row>
    <row r="90" spans="1:11" ht="15.75" x14ac:dyDescent="0.25">
      <c r="A90" s="38"/>
      <c r="B90" s="38"/>
      <c r="C90" s="38"/>
      <c r="D90" s="38"/>
      <c r="E90" s="38"/>
      <c r="F90" s="38"/>
      <c r="G90" s="38"/>
      <c r="H90" s="38"/>
      <c r="I90" s="45">
        <v>-0.111</v>
      </c>
      <c r="J90" s="46">
        <v>-0.06</v>
      </c>
      <c r="K90" s="44">
        <v>0</v>
      </c>
    </row>
    <row r="91" spans="1:11" ht="15.75" x14ac:dyDescent="0.25">
      <c r="A91" s="38"/>
      <c r="B91" s="38"/>
      <c r="C91" s="38"/>
      <c r="D91" s="38"/>
      <c r="E91" s="38"/>
      <c r="F91" s="38"/>
      <c r="G91" s="38"/>
      <c r="H91" s="38"/>
      <c r="I91" s="45">
        <v>-0.153</v>
      </c>
      <c r="J91" s="46">
        <v>-0.112</v>
      </c>
      <c r="K91" s="44">
        <v>-0.01</v>
      </c>
    </row>
    <row r="92" spans="1:11" ht="16.5" thickBot="1" x14ac:dyDescent="0.3">
      <c r="A92" s="38"/>
      <c r="B92" s="38"/>
      <c r="C92" s="38"/>
      <c r="D92" s="38"/>
      <c r="E92" s="38"/>
      <c r="F92" s="38"/>
      <c r="G92" s="38"/>
      <c r="H92" s="38"/>
      <c r="I92" s="50">
        <v>-1</v>
      </c>
      <c r="J92" s="51">
        <v>-0.154</v>
      </c>
      <c r="K92" s="49">
        <v>-0.02</v>
      </c>
    </row>
    <row r="93" spans="1:11" ht="16.5" thickBot="1" x14ac:dyDescent="0.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</row>
    <row r="94" spans="1:11" ht="15.75" x14ac:dyDescent="0.25">
      <c r="A94" s="112" t="s">
        <v>87</v>
      </c>
      <c r="B94" s="113"/>
      <c r="C94" s="114"/>
      <c r="D94" s="38"/>
      <c r="E94" s="112" t="s">
        <v>88</v>
      </c>
      <c r="F94" s="113"/>
      <c r="G94" s="114"/>
      <c r="H94" s="30"/>
      <c r="I94" s="112" t="s">
        <v>89</v>
      </c>
      <c r="J94" s="113"/>
      <c r="K94" s="114"/>
    </row>
    <row r="95" spans="1:11" ht="15.75" x14ac:dyDescent="0.25">
      <c r="A95" s="39" t="s">
        <v>59</v>
      </c>
      <c r="B95" s="40" t="s">
        <v>60</v>
      </c>
      <c r="C95" s="41" t="s">
        <v>66</v>
      </c>
      <c r="D95" s="38"/>
      <c r="E95" s="39" t="s">
        <v>59</v>
      </c>
      <c r="F95" s="40" t="s">
        <v>60</v>
      </c>
      <c r="G95" s="41" t="s">
        <v>66</v>
      </c>
      <c r="H95" s="30"/>
      <c r="I95" s="39" t="s">
        <v>59</v>
      </c>
      <c r="J95" s="40" t="s">
        <v>60</v>
      </c>
      <c r="K95" s="41" t="s">
        <v>66</v>
      </c>
    </row>
    <row r="96" spans="1:11" ht="15.75" x14ac:dyDescent="0.25">
      <c r="A96" s="45">
        <v>0</v>
      </c>
      <c r="B96" s="46">
        <v>0.19900000000000001</v>
      </c>
      <c r="C96" s="44">
        <v>5.0000000000000001E-3</v>
      </c>
      <c r="D96" s="38"/>
      <c r="E96" s="45">
        <v>0</v>
      </c>
      <c r="F96" s="46">
        <v>0.09</v>
      </c>
      <c r="G96" s="44">
        <v>5.0000000000000001E-3</v>
      </c>
      <c r="H96" s="30"/>
      <c r="I96" s="45">
        <v>0</v>
      </c>
      <c r="J96" s="46">
        <v>0.88500000000000001</v>
      </c>
      <c r="K96" s="44">
        <v>-0.01</v>
      </c>
    </row>
    <row r="97" spans="1:11" ht="15.75" x14ac:dyDescent="0.25">
      <c r="A97" s="45">
        <v>0.19900000000000001</v>
      </c>
      <c r="B97" s="46">
        <v>0.20599999999999999</v>
      </c>
      <c r="C97" s="44">
        <v>0</v>
      </c>
      <c r="D97" s="38"/>
      <c r="E97" s="45">
        <v>9.0999999999999998E-2</v>
      </c>
      <c r="F97" s="46">
        <v>9.6000000000000002E-2</v>
      </c>
      <c r="G97" s="44">
        <v>0</v>
      </c>
      <c r="H97" s="30"/>
      <c r="I97" s="45">
        <v>0.88600000000000001</v>
      </c>
      <c r="J97" s="46">
        <v>0.93500000000000005</v>
      </c>
      <c r="K97" s="44">
        <v>0</v>
      </c>
    </row>
    <row r="98" spans="1:11" ht="16.5" thickBot="1" x14ac:dyDescent="0.3">
      <c r="A98" s="50">
        <v>0.20599999999999999</v>
      </c>
      <c r="B98" s="51">
        <v>1</v>
      </c>
      <c r="C98" s="49">
        <v>-5.0000000000000001E-3</v>
      </c>
      <c r="D98" s="30"/>
      <c r="E98" s="50">
        <v>9.7000000000000003E-2</v>
      </c>
      <c r="F98" s="51">
        <v>1</v>
      </c>
      <c r="G98" s="49">
        <v>-5.0000000000000001E-3</v>
      </c>
      <c r="H98" s="30"/>
      <c r="I98" s="50">
        <v>0.93600000000000005</v>
      </c>
      <c r="J98" s="51">
        <v>1</v>
      </c>
      <c r="K98" s="49">
        <v>0.01</v>
      </c>
    </row>
    <row r="99" spans="1:11" ht="16.5" thickBot="1" x14ac:dyDescent="0.3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</row>
    <row r="100" spans="1:11" ht="15.75" x14ac:dyDescent="0.25">
      <c r="A100" s="112" t="s">
        <v>90</v>
      </c>
      <c r="B100" s="113"/>
      <c r="C100" s="114"/>
      <c r="D100" s="30"/>
      <c r="E100" s="30"/>
      <c r="F100" s="30"/>
      <c r="G100" s="30"/>
      <c r="H100" s="30"/>
      <c r="I100" s="30"/>
      <c r="J100" s="30"/>
      <c r="K100" s="30"/>
    </row>
    <row r="101" spans="1:11" ht="15.75" x14ac:dyDescent="0.25">
      <c r="A101" s="39" t="s">
        <v>59</v>
      </c>
      <c r="B101" s="40" t="s">
        <v>60</v>
      </c>
      <c r="C101" s="41" t="s">
        <v>66</v>
      </c>
      <c r="D101" s="30"/>
      <c r="E101" s="30"/>
      <c r="F101" s="30"/>
      <c r="G101" s="30"/>
      <c r="H101" s="30"/>
      <c r="I101" s="38"/>
      <c r="J101" s="38"/>
      <c r="K101" s="38"/>
    </row>
    <row r="102" spans="1:11" ht="16.5" thickBot="1" x14ac:dyDescent="0.3">
      <c r="A102" s="50">
        <v>0.03</v>
      </c>
      <c r="B102" s="51">
        <v>1</v>
      </c>
      <c r="C102" s="49">
        <v>0.01</v>
      </c>
      <c r="D102" s="30"/>
      <c r="E102" s="30"/>
      <c r="F102" s="30"/>
      <c r="G102" s="30"/>
      <c r="H102" s="30"/>
      <c r="I102" s="38"/>
      <c r="J102" s="38"/>
      <c r="K102" s="38"/>
    </row>
    <row r="103" spans="1:11" ht="15.75" x14ac:dyDescent="0.25">
      <c r="A103" s="36"/>
      <c r="B103" s="35"/>
      <c r="C103" s="35"/>
      <c r="D103" s="35"/>
      <c r="E103" s="35"/>
      <c r="F103" s="35"/>
      <c r="G103" s="35"/>
      <c r="H103" s="35"/>
      <c r="I103" s="35"/>
      <c r="J103" s="35"/>
      <c r="K103" s="35"/>
    </row>
    <row r="104" spans="1:11" ht="90" x14ac:dyDescent="0.25">
      <c r="A104" s="36" t="s">
        <v>68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</row>
    <row r="105" spans="1:11" ht="75" x14ac:dyDescent="0.25">
      <c r="A105" s="52" t="s">
        <v>91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</row>
  </sheetData>
  <mergeCells count="27">
    <mergeCell ref="A100:C100"/>
    <mergeCell ref="A73:C73"/>
    <mergeCell ref="A82:C82"/>
    <mergeCell ref="E82:G82"/>
    <mergeCell ref="I82:K82"/>
    <mergeCell ref="A94:C94"/>
    <mergeCell ref="E94:G94"/>
    <mergeCell ref="I94:K94"/>
    <mergeCell ref="A55:C55"/>
    <mergeCell ref="E55:G55"/>
    <mergeCell ref="I55:K55"/>
    <mergeCell ref="A67:C67"/>
    <mergeCell ref="E67:G67"/>
    <mergeCell ref="I67:K67"/>
    <mergeCell ref="A25:C25"/>
    <mergeCell ref="A35:C35"/>
    <mergeCell ref="E35:G35"/>
    <mergeCell ref="I35:K35"/>
    <mergeCell ref="A47:C47"/>
    <mergeCell ref="E47:G47"/>
    <mergeCell ref="I47:K47"/>
    <mergeCell ref="A7:C7"/>
    <mergeCell ref="E7:G7"/>
    <mergeCell ref="I7:K7"/>
    <mergeCell ref="A19:C19"/>
    <mergeCell ref="E19:G19"/>
    <mergeCell ref="I19:K1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3"/>
  <sheetViews>
    <sheetView topLeftCell="A313" zoomScale="60" zoomScaleNormal="60" workbookViewId="0">
      <selection activeCell="B336" sqref="B336"/>
    </sheetView>
  </sheetViews>
  <sheetFormatPr baseColWidth="10" defaultRowHeight="15" x14ac:dyDescent="0.25"/>
  <cols>
    <col min="1" max="1" width="10.42578125" bestFit="1" customWidth="1"/>
    <col min="2" max="2" width="11.28515625" bestFit="1" customWidth="1"/>
    <col min="3" max="3" width="12.5703125" bestFit="1" customWidth="1"/>
    <col min="4" max="4" width="26.5703125" bestFit="1" customWidth="1"/>
    <col min="5" max="5" width="53" bestFit="1" customWidth="1"/>
    <col min="6" max="6" width="10.42578125" bestFit="1" customWidth="1"/>
    <col min="7" max="7" width="16.28515625" customWidth="1"/>
    <col min="8" max="8" width="29.140625" bestFit="1" customWidth="1"/>
    <col min="9" max="9" width="37" bestFit="1" customWidth="1"/>
    <col min="10" max="10" width="25.85546875" bestFit="1" customWidth="1"/>
    <col min="11" max="11" width="30.85546875" bestFit="1" customWidth="1"/>
    <col min="12" max="12" width="41.140625" bestFit="1" customWidth="1"/>
  </cols>
  <sheetData>
    <row r="1" spans="1:12" ht="45" x14ac:dyDescent="0.25">
      <c r="A1" s="53" t="s">
        <v>93</v>
      </c>
      <c r="B1" s="53" t="s">
        <v>94</v>
      </c>
      <c r="C1" s="53" t="s">
        <v>95</v>
      </c>
      <c r="D1" s="53" t="s">
        <v>96</v>
      </c>
      <c r="E1" s="53" t="s">
        <v>97</v>
      </c>
      <c r="F1" s="53" t="s">
        <v>98</v>
      </c>
      <c r="G1" s="53" t="s">
        <v>99</v>
      </c>
      <c r="H1" s="65" t="s">
        <v>120</v>
      </c>
      <c r="I1" s="53" t="s">
        <v>121</v>
      </c>
      <c r="J1" s="53" t="s">
        <v>122</v>
      </c>
      <c r="K1" s="53" t="s">
        <v>123</v>
      </c>
      <c r="L1" s="94" t="s">
        <v>32</v>
      </c>
    </row>
    <row r="2" spans="1:12" x14ac:dyDescent="0.25">
      <c r="A2" s="54">
        <v>589499</v>
      </c>
      <c r="B2" s="54">
        <v>82180</v>
      </c>
      <c r="C2" s="54">
        <v>2181624</v>
      </c>
      <c r="D2" s="54" t="s">
        <v>100</v>
      </c>
      <c r="E2" s="54" t="s">
        <v>101</v>
      </c>
      <c r="F2" s="55">
        <v>2031</v>
      </c>
      <c r="G2" s="56" t="s">
        <v>99</v>
      </c>
      <c r="H2" s="66" t="s">
        <v>124</v>
      </c>
      <c r="I2" s="54" t="s">
        <v>125</v>
      </c>
      <c r="J2" s="54" t="s">
        <v>126</v>
      </c>
      <c r="K2" s="54" t="s">
        <v>127</v>
      </c>
      <c r="L2" t="str">
        <f>CONCATENATE(J2," ",K2)</f>
        <v>Alvarez Rocío Jimena</v>
      </c>
    </row>
    <row r="3" spans="1:12" x14ac:dyDescent="0.25">
      <c r="A3" s="54">
        <v>922924</v>
      </c>
      <c r="B3" s="54">
        <v>96864</v>
      </c>
      <c r="C3" s="54">
        <v>4587975</v>
      </c>
      <c r="D3" s="54" t="s">
        <v>50</v>
      </c>
      <c r="E3" s="54" t="s">
        <v>24</v>
      </c>
      <c r="F3" s="55">
        <v>50</v>
      </c>
      <c r="G3" s="56" t="s">
        <v>99</v>
      </c>
      <c r="H3" s="66" t="s">
        <v>124</v>
      </c>
      <c r="I3" s="54" t="s">
        <v>125</v>
      </c>
      <c r="J3" s="54" t="s">
        <v>128</v>
      </c>
      <c r="K3" s="54" t="s">
        <v>129</v>
      </c>
      <c r="L3" t="str">
        <f t="shared" ref="L3:L66" si="0">CONCATENATE(J3," ",K3)</f>
        <v xml:space="preserve">Barrionuevo Franco </v>
      </c>
    </row>
    <row r="4" spans="1:12" x14ac:dyDescent="0.25">
      <c r="A4" s="54">
        <v>614494</v>
      </c>
      <c r="B4" s="54">
        <v>69450</v>
      </c>
      <c r="C4" s="54">
        <v>466446</v>
      </c>
      <c r="D4" s="54" t="s">
        <v>102</v>
      </c>
      <c r="E4" s="54" t="s">
        <v>103</v>
      </c>
      <c r="F4" s="55">
        <v>4350</v>
      </c>
      <c r="G4" s="56" t="s">
        <v>99</v>
      </c>
      <c r="H4" s="67" t="s">
        <v>124</v>
      </c>
      <c r="I4" s="57" t="s">
        <v>125</v>
      </c>
      <c r="J4" s="57" t="s">
        <v>130</v>
      </c>
      <c r="K4" s="57" t="s">
        <v>131</v>
      </c>
      <c r="L4" t="str">
        <f t="shared" si="0"/>
        <v>Concha Luciana</v>
      </c>
    </row>
    <row r="5" spans="1:12" x14ac:dyDescent="0.25">
      <c r="A5" s="54">
        <v>614978</v>
      </c>
      <c r="B5" s="54">
        <v>82807</v>
      </c>
      <c r="C5" s="54">
        <v>2363172</v>
      </c>
      <c r="D5" s="54" t="s">
        <v>102</v>
      </c>
      <c r="E5" s="54" t="s">
        <v>104</v>
      </c>
      <c r="F5" s="55">
        <v>1871</v>
      </c>
      <c r="G5" s="56" t="s">
        <v>99</v>
      </c>
      <c r="H5" s="68" t="s">
        <v>124</v>
      </c>
      <c r="I5" s="69" t="s">
        <v>125</v>
      </c>
      <c r="J5" s="69" t="s">
        <v>132</v>
      </c>
      <c r="K5" s="69" t="s">
        <v>133</v>
      </c>
      <c r="L5" t="str">
        <f t="shared" si="0"/>
        <v>Copertino Ivana Giselle</v>
      </c>
    </row>
    <row r="6" spans="1:12" x14ac:dyDescent="0.25">
      <c r="A6" s="54">
        <v>614357</v>
      </c>
      <c r="B6" s="54">
        <v>74234</v>
      </c>
      <c r="C6" s="54">
        <v>592776</v>
      </c>
      <c r="D6" s="54" t="s">
        <v>102</v>
      </c>
      <c r="E6" s="54" t="s">
        <v>105</v>
      </c>
      <c r="F6" s="55">
        <v>4037</v>
      </c>
      <c r="G6" s="56" t="s">
        <v>99</v>
      </c>
      <c r="H6" s="68" t="s">
        <v>124</v>
      </c>
      <c r="I6" s="69" t="s">
        <v>125</v>
      </c>
      <c r="J6" s="69" t="s">
        <v>134</v>
      </c>
      <c r="K6" s="69" t="s">
        <v>135</v>
      </c>
      <c r="L6" t="str">
        <f t="shared" si="0"/>
        <v>Cordoba Abrahan Felix</v>
      </c>
    </row>
    <row r="7" spans="1:12" x14ac:dyDescent="0.25">
      <c r="A7" s="54">
        <v>614554</v>
      </c>
      <c r="B7" s="54">
        <v>83063</v>
      </c>
      <c r="C7" s="54">
        <v>2426252</v>
      </c>
      <c r="D7" s="54" t="s">
        <v>100</v>
      </c>
      <c r="E7" s="54" t="s">
        <v>101</v>
      </c>
      <c r="F7" s="55">
        <v>1814</v>
      </c>
      <c r="G7" s="56" t="s">
        <v>99</v>
      </c>
      <c r="H7" s="66" t="s">
        <v>124</v>
      </c>
      <c r="I7" s="54" t="s">
        <v>125</v>
      </c>
      <c r="J7" s="54" t="s">
        <v>136</v>
      </c>
      <c r="K7" s="54" t="s">
        <v>137</v>
      </c>
      <c r="L7" t="str">
        <f t="shared" si="0"/>
        <v>Davalos Claudia Sofia</v>
      </c>
    </row>
    <row r="8" spans="1:12" x14ac:dyDescent="0.25">
      <c r="A8" s="54">
        <v>613966</v>
      </c>
      <c r="B8" s="54">
        <v>77705</v>
      </c>
      <c r="C8" s="54">
        <v>1081012</v>
      </c>
      <c r="D8" s="54" t="s">
        <v>102</v>
      </c>
      <c r="E8" s="54" t="s">
        <v>105</v>
      </c>
      <c r="F8" s="55">
        <v>3111</v>
      </c>
      <c r="G8" s="56" t="s">
        <v>99</v>
      </c>
      <c r="H8" s="67" t="s">
        <v>124</v>
      </c>
      <c r="I8" s="57" t="s">
        <v>125</v>
      </c>
      <c r="J8" s="57" t="s">
        <v>138</v>
      </c>
      <c r="K8" s="57" t="s">
        <v>139</v>
      </c>
      <c r="L8" t="str">
        <f t="shared" si="0"/>
        <v>Delgado Carlos Matias de Jesus</v>
      </c>
    </row>
    <row r="9" spans="1:12" x14ac:dyDescent="0.25">
      <c r="A9" s="54">
        <v>616107</v>
      </c>
      <c r="B9" s="54">
        <v>83801</v>
      </c>
      <c r="C9" s="54">
        <v>1467806</v>
      </c>
      <c r="D9" s="54" t="s">
        <v>100</v>
      </c>
      <c r="E9" s="54" t="s">
        <v>106</v>
      </c>
      <c r="F9" s="55">
        <v>1663</v>
      </c>
      <c r="G9" s="56" t="s">
        <v>99</v>
      </c>
      <c r="H9" s="68" t="s">
        <v>124</v>
      </c>
      <c r="I9" s="69" t="s">
        <v>125</v>
      </c>
      <c r="J9" s="69" t="s">
        <v>140</v>
      </c>
      <c r="K9" s="69" t="s">
        <v>141</v>
      </c>
      <c r="L9" t="str">
        <f t="shared" si="0"/>
        <v>Geréz Laura Damiana</v>
      </c>
    </row>
    <row r="10" spans="1:12" x14ac:dyDescent="0.25">
      <c r="A10" s="54">
        <v>905845</v>
      </c>
      <c r="B10" s="54">
        <v>89000</v>
      </c>
      <c r="C10" s="54">
        <v>3851784</v>
      </c>
      <c r="D10" s="54" t="s">
        <v>102</v>
      </c>
      <c r="E10" s="54" t="s">
        <v>104</v>
      </c>
      <c r="F10" s="55">
        <v>587</v>
      </c>
      <c r="G10" s="56" t="s">
        <v>99</v>
      </c>
      <c r="H10" s="68" t="s">
        <v>124</v>
      </c>
      <c r="I10" s="69" t="s">
        <v>125</v>
      </c>
      <c r="J10" s="69" t="s">
        <v>142</v>
      </c>
      <c r="K10" s="69" t="s">
        <v>143</v>
      </c>
      <c r="L10" t="str">
        <f t="shared" si="0"/>
        <v>Gonzalez Elizabeth</v>
      </c>
    </row>
    <row r="11" spans="1:12" x14ac:dyDescent="0.25">
      <c r="A11" s="54">
        <v>907272</v>
      </c>
      <c r="B11" s="54">
        <v>89652</v>
      </c>
      <c r="C11" s="54">
        <v>2398456</v>
      </c>
      <c r="D11" s="54" t="s">
        <v>100</v>
      </c>
      <c r="E11" s="54" t="s">
        <v>106</v>
      </c>
      <c r="F11" s="55">
        <v>549</v>
      </c>
      <c r="G11" s="56" t="s">
        <v>99</v>
      </c>
      <c r="H11" s="66" t="s">
        <v>124</v>
      </c>
      <c r="I11" s="54" t="s">
        <v>125</v>
      </c>
      <c r="J11" s="54" t="s">
        <v>144</v>
      </c>
      <c r="K11" s="54" t="s">
        <v>145</v>
      </c>
      <c r="L11" t="str">
        <f t="shared" si="0"/>
        <v>Iñigo Ana Sofia</v>
      </c>
    </row>
    <row r="12" spans="1:12" x14ac:dyDescent="0.25">
      <c r="A12" s="54">
        <v>614167</v>
      </c>
      <c r="B12" s="54">
        <v>81957</v>
      </c>
      <c r="C12" s="54">
        <v>2125108</v>
      </c>
      <c r="D12" s="54" t="s">
        <v>50</v>
      </c>
      <c r="E12" s="54" t="s">
        <v>24</v>
      </c>
      <c r="F12" s="55">
        <v>2069</v>
      </c>
      <c r="G12" s="56" t="s">
        <v>99</v>
      </c>
      <c r="H12" s="66" t="s">
        <v>124</v>
      </c>
      <c r="I12" s="54" t="s">
        <v>125</v>
      </c>
      <c r="J12" s="54" t="s">
        <v>146</v>
      </c>
      <c r="K12" s="54" t="s">
        <v>147</v>
      </c>
      <c r="L12" t="str">
        <f t="shared" si="0"/>
        <v>Llorian Melisa E. del Valle</v>
      </c>
    </row>
    <row r="13" spans="1:12" x14ac:dyDescent="0.25">
      <c r="A13" s="54">
        <v>623771</v>
      </c>
      <c r="B13" s="54">
        <v>84446</v>
      </c>
      <c r="C13" s="54">
        <v>2738769</v>
      </c>
      <c r="D13" s="54" t="s">
        <v>102</v>
      </c>
      <c r="E13" s="54" t="s">
        <v>105</v>
      </c>
      <c r="F13" s="55">
        <v>1518</v>
      </c>
      <c r="G13" s="56" t="s">
        <v>99</v>
      </c>
      <c r="H13" s="66" t="s">
        <v>124</v>
      </c>
      <c r="I13" s="54" t="s">
        <v>125</v>
      </c>
      <c r="J13" s="54" t="s">
        <v>148</v>
      </c>
      <c r="K13" s="54" t="s">
        <v>149</v>
      </c>
      <c r="L13" t="str">
        <f t="shared" si="0"/>
        <v>Luna Alejandro Nicolás</v>
      </c>
    </row>
    <row r="14" spans="1:12" x14ac:dyDescent="0.25">
      <c r="A14" s="54">
        <v>623732</v>
      </c>
      <c r="B14" s="54">
        <v>86862</v>
      </c>
      <c r="C14" s="54">
        <v>3329079</v>
      </c>
      <c r="D14" s="54" t="s">
        <v>107</v>
      </c>
      <c r="E14" s="54" t="s">
        <v>101</v>
      </c>
      <c r="F14" s="55">
        <v>997</v>
      </c>
      <c r="G14" s="56" t="s">
        <v>99</v>
      </c>
      <c r="H14" s="66" t="s">
        <v>124</v>
      </c>
      <c r="I14" s="54" t="s">
        <v>125</v>
      </c>
      <c r="J14" s="54" t="s">
        <v>150</v>
      </c>
      <c r="K14" s="54" t="s">
        <v>151</v>
      </c>
      <c r="L14" t="str">
        <f t="shared" si="0"/>
        <v>Olivera Ivana Carolina</v>
      </c>
    </row>
    <row r="15" spans="1:12" x14ac:dyDescent="0.25">
      <c r="A15" s="54">
        <v>614975</v>
      </c>
      <c r="B15" s="54">
        <v>81784</v>
      </c>
      <c r="C15" s="54">
        <v>2052805</v>
      </c>
      <c r="D15" s="54" t="s">
        <v>100</v>
      </c>
      <c r="E15" s="54" t="s">
        <v>101</v>
      </c>
      <c r="F15" s="55">
        <v>2125</v>
      </c>
      <c r="G15" s="56" t="s">
        <v>99</v>
      </c>
      <c r="H15" s="68" t="s">
        <v>124</v>
      </c>
      <c r="I15" s="69" t="s">
        <v>125</v>
      </c>
      <c r="J15" s="69" t="s">
        <v>152</v>
      </c>
      <c r="K15" s="69" t="s">
        <v>153</v>
      </c>
      <c r="L15" t="str">
        <f t="shared" si="0"/>
        <v>Richard Guillermo</v>
      </c>
    </row>
    <row r="16" spans="1:12" x14ac:dyDescent="0.25">
      <c r="A16" s="54">
        <v>626875</v>
      </c>
      <c r="B16" s="54">
        <v>87773</v>
      </c>
      <c r="C16" s="54">
        <v>1487548</v>
      </c>
      <c r="D16" s="54" t="s">
        <v>102</v>
      </c>
      <c r="E16" s="54" t="s">
        <v>104</v>
      </c>
      <c r="F16" s="55">
        <v>883</v>
      </c>
      <c r="G16" s="56" t="s">
        <v>99</v>
      </c>
      <c r="H16" s="68" t="s">
        <v>124</v>
      </c>
      <c r="I16" s="69" t="s">
        <v>125</v>
      </c>
      <c r="J16" s="69" t="s">
        <v>154</v>
      </c>
      <c r="K16" s="69" t="s">
        <v>155</v>
      </c>
      <c r="L16" t="str">
        <f t="shared" si="0"/>
        <v>Romero Seco Exequiel</v>
      </c>
    </row>
    <row r="17" spans="1:12" x14ac:dyDescent="0.25">
      <c r="A17" s="54">
        <v>626996</v>
      </c>
      <c r="B17" s="54">
        <v>87827</v>
      </c>
      <c r="C17" s="54">
        <v>3525649</v>
      </c>
      <c r="D17" s="54" t="s">
        <v>102</v>
      </c>
      <c r="E17" s="54" t="s">
        <v>105</v>
      </c>
      <c r="F17" s="55">
        <v>883</v>
      </c>
      <c r="G17" s="56" t="s">
        <v>99</v>
      </c>
      <c r="H17" s="66" t="s">
        <v>124</v>
      </c>
      <c r="I17" s="54" t="s">
        <v>125</v>
      </c>
      <c r="J17" s="54" t="s">
        <v>156</v>
      </c>
      <c r="K17" s="54" t="s">
        <v>157</v>
      </c>
      <c r="L17" t="str">
        <f t="shared" si="0"/>
        <v>Vallejo Maria Romina</v>
      </c>
    </row>
    <row r="18" spans="1:12" x14ac:dyDescent="0.25">
      <c r="A18" s="54">
        <v>909508</v>
      </c>
      <c r="B18" s="54">
        <v>95022</v>
      </c>
      <c r="C18" s="54">
        <v>1115939</v>
      </c>
      <c r="D18" s="54" t="s">
        <v>108</v>
      </c>
      <c r="E18" s="54" t="s">
        <v>109</v>
      </c>
      <c r="F18" s="55">
        <v>466</v>
      </c>
      <c r="G18" s="56" t="s">
        <v>99</v>
      </c>
      <c r="H18" s="68" t="s">
        <v>124</v>
      </c>
      <c r="I18" s="69" t="s">
        <v>158</v>
      </c>
      <c r="J18" s="69" t="s">
        <v>159</v>
      </c>
      <c r="K18" s="69" t="s">
        <v>160</v>
      </c>
      <c r="L18" t="str">
        <f t="shared" si="0"/>
        <v>Aguirre Andrea Estefanía</v>
      </c>
    </row>
    <row r="19" spans="1:12" x14ac:dyDescent="0.25">
      <c r="A19" s="54">
        <v>909521</v>
      </c>
      <c r="B19" s="54">
        <v>95027</v>
      </c>
      <c r="C19" s="54">
        <v>4035908</v>
      </c>
      <c r="D19" s="54" t="s">
        <v>102</v>
      </c>
      <c r="E19" s="54" t="s">
        <v>105</v>
      </c>
      <c r="F19" s="55">
        <v>466</v>
      </c>
      <c r="G19" s="56" t="s">
        <v>99</v>
      </c>
      <c r="H19" s="66" t="s">
        <v>124</v>
      </c>
      <c r="I19" s="54" t="s">
        <v>158</v>
      </c>
      <c r="J19" s="54" t="s">
        <v>161</v>
      </c>
      <c r="K19" s="54" t="s">
        <v>162</v>
      </c>
      <c r="L19" t="str">
        <f t="shared" si="0"/>
        <v>Alvarado Carla María José</v>
      </c>
    </row>
    <row r="20" spans="1:12" x14ac:dyDescent="0.25">
      <c r="A20" s="54">
        <v>616246</v>
      </c>
      <c r="B20" s="54">
        <v>82791</v>
      </c>
      <c r="C20" s="54">
        <v>2366693</v>
      </c>
      <c r="D20" s="54" t="s">
        <v>102</v>
      </c>
      <c r="E20" s="54" t="s">
        <v>105</v>
      </c>
      <c r="F20" s="55">
        <v>1871</v>
      </c>
      <c r="G20" s="56" t="s">
        <v>99</v>
      </c>
      <c r="H20" s="66" t="s">
        <v>124</v>
      </c>
      <c r="I20" s="54" t="s">
        <v>158</v>
      </c>
      <c r="J20" s="54" t="s">
        <v>163</v>
      </c>
      <c r="K20" s="54" t="s">
        <v>164</v>
      </c>
      <c r="L20" t="str">
        <f t="shared" si="0"/>
        <v>Gazquez Brenda Roxana</v>
      </c>
    </row>
    <row r="21" spans="1:12" x14ac:dyDescent="0.25">
      <c r="A21" s="54">
        <v>624423</v>
      </c>
      <c r="B21" s="54">
        <v>87095</v>
      </c>
      <c r="C21" s="54">
        <v>3419094</v>
      </c>
      <c r="D21" s="54" t="s">
        <v>102</v>
      </c>
      <c r="E21" s="54" t="s">
        <v>110</v>
      </c>
      <c r="F21" s="55">
        <v>955</v>
      </c>
      <c r="G21" s="56" t="s">
        <v>99</v>
      </c>
      <c r="H21" s="68" t="s">
        <v>124</v>
      </c>
      <c r="I21" s="69" t="s">
        <v>158</v>
      </c>
      <c r="J21" s="69" t="s">
        <v>165</v>
      </c>
      <c r="K21" s="69" t="s">
        <v>166</v>
      </c>
      <c r="L21" t="str">
        <f t="shared" si="0"/>
        <v>Iñigo Andrada Hector Federico</v>
      </c>
    </row>
    <row r="22" spans="1:12" x14ac:dyDescent="0.25">
      <c r="A22" s="54">
        <v>615582</v>
      </c>
      <c r="B22" s="54">
        <v>82822</v>
      </c>
      <c r="C22" s="54">
        <v>2365422</v>
      </c>
      <c r="D22" s="54" t="s">
        <v>102</v>
      </c>
      <c r="E22" s="54" t="s">
        <v>111</v>
      </c>
      <c r="F22" s="55">
        <v>1871</v>
      </c>
      <c r="G22" s="56" t="s">
        <v>99</v>
      </c>
      <c r="H22" s="66" t="s">
        <v>124</v>
      </c>
      <c r="I22" s="54" t="s">
        <v>158</v>
      </c>
      <c r="J22" s="54" t="s">
        <v>167</v>
      </c>
      <c r="K22" s="54" t="s">
        <v>168</v>
      </c>
      <c r="L22" t="str">
        <f t="shared" si="0"/>
        <v>Lagiglia Dámaris</v>
      </c>
    </row>
    <row r="23" spans="1:12" x14ac:dyDescent="0.25">
      <c r="A23" s="54">
        <v>618676</v>
      </c>
      <c r="B23" s="54">
        <v>77834</v>
      </c>
      <c r="C23" s="54">
        <v>1117030</v>
      </c>
      <c r="D23" s="54" t="s">
        <v>102</v>
      </c>
      <c r="E23" s="54" t="s">
        <v>111</v>
      </c>
      <c r="F23" s="55">
        <v>3071</v>
      </c>
      <c r="G23" s="56" t="s">
        <v>99</v>
      </c>
      <c r="H23" s="67" t="s">
        <v>124</v>
      </c>
      <c r="I23" s="57" t="s">
        <v>158</v>
      </c>
      <c r="J23" s="57" t="s">
        <v>169</v>
      </c>
      <c r="K23" s="57" t="s">
        <v>170</v>
      </c>
      <c r="L23" t="str">
        <f t="shared" si="0"/>
        <v>Lopolito Mirna Yanina</v>
      </c>
    </row>
    <row r="24" spans="1:12" x14ac:dyDescent="0.25">
      <c r="A24" s="54">
        <v>922937</v>
      </c>
      <c r="B24" s="54">
        <v>96848</v>
      </c>
      <c r="C24" s="54">
        <v>4587969</v>
      </c>
      <c r="D24" s="54" t="s">
        <v>50</v>
      </c>
      <c r="E24" s="54" t="s">
        <v>24</v>
      </c>
      <c r="F24" s="55">
        <v>50</v>
      </c>
      <c r="G24" s="56" t="s">
        <v>99</v>
      </c>
      <c r="H24" s="66" t="s">
        <v>124</v>
      </c>
      <c r="I24" s="54" t="s">
        <v>158</v>
      </c>
      <c r="J24" s="54" t="s">
        <v>171</v>
      </c>
      <c r="K24" s="54" t="s">
        <v>172</v>
      </c>
      <c r="L24" t="str">
        <f t="shared" si="0"/>
        <v>Mancilla Huauta Abigail Fernanda</v>
      </c>
    </row>
    <row r="25" spans="1:12" x14ac:dyDescent="0.25">
      <c r="A25" s="54">
        <v>626858</v>
      </c>
      <c r="B25" s="54">
        <v>87778</v>
      </c>
      <c r="C25" s="54">
        <v>2841542</v>
      </c>
      <c r="D25" s="54" t="s">
        <v>108</v>
      </c>
      <c r="E25" s="54" t="s">
        <v>109</v>
      </c>
      <c r="F25" s="55">
        <v>883</v>
      </c>
      <c r="G25" s="56" t="s">
        <v>99</v>
      </c>
      <c r="H25" s="68" t="s">
        <v>124</v>
      </c>
      <c r="I25" s="69" t="s">
        <v>158</v>
      </c>
      <c r="J25" s="69" t="s">
        <v>173</v>
      </c>
      <c r="K25" s="69" t="s">
        <v>174</v>
      </c>
      <c r="L25" t="str">
        <f t="shared" si="0"/>
        <v>Orellana Javier Hector</v>
      </c>
    </row>
    <row r="26" spans="1:12" x14ac:dyDescent="0.25">
      <c r="A26" s="54">
        <v>909503</v>
      </c>
      <c r="B26" s="54">
        <v>95038</v>
      </c>
      <c r="C26" s="54">
        <v>4035957</v>
      </c>
      <c r="D26" s="54" t="s">
        <v>102</v>
      </c>
      <c r="E26" s="54" t="s">
        <v>112</v>
      </c>
      <c r="F26" s="55">
        <v>466</v>
      </c>
      <c r="G26" s="56" t="s">
        <v>99</v>
      </c>
      <c r="H26" s="67" t="s">
        <v>124</v>
      </c>
      <c r="I26" s="57" t="s">
        <v>158</v>
      </c>
      <c r="J26" s="57" t="s">
        <v>175</v>
      </c>
      <c r="K26" s="57" t="s">
        <v>176</v>
      </c>
      <c r="L26" t="str">
        <f t="shared" si="0"/>
        <v>Pimentel Facundo Nicolas</v>
      </c>
    </row>
    <row r="27" spans="1:12" x14ac:dyDescent="0.25">
      <c r="A27" s="54">
        <v>619082</v>
      </c>
      <c r="B27" s="54">
        <v>86106</v>
      </c>
      <c r="C27" s="54">
        <v>3118339</v>
      </c>
      <c r="D27" s="54" t="s">
        <v>102</v>
      </c>
      <c r="E27" s="54" t="s">
        <v>110</v>
      </c>
      <c r="F27" s="55">
        <v>1187</v>
      </c>
      <c r="G27" s="56" t="s">
        <v>99</v>
      </c>
      <c r="H27" s="68" t="s">
        <v>124</v>
      </c>
      <c r="I27" s="69" t="s">
        <v>158</v>
      </c>
      <c r="J27" s="69" t="s">
        <v>177</v>
      </c>
      <c r="K27" s="69" t="s">
        <v>178</v>
      </c>
      <c r="L27" t="str">
        <f t="shared" si="0"/>
        <v>Prado Camila</v>
      </c>
    </row>
    <row r="28" spans="1:12" x14ac:dyDescent="0.25">
      <c r="A28" s="54">
        <v>922944</v>
      </c>
      <c r="B28" s="54">
        <v>96849</v>
      </c>
      <c r="C28" s="54">
        <v>4588052</v>
      </c>
      <c r="D28" s="54" t="s">
        <v>50</v>
      </c>
      <c r="E28" s="54" t="s">
        <v>24</v>
      </c>
      <c r="F28" s="55">
        <v>50</v>
      </c>
      <c r="G28" s="56" t="s">
        <v>99</v>
      </c>
      <c r="H28" s="66" t="s">
        <v>179</v>
      </c>
      <c r="I28" s="57" t="s">
        <v>158</v>
      </c>
      <c r="J28" s="57" t="s">
        <v>180</v>
      </c>
      <c r="K28" s="57" t="s">
        <v>181</v>
      </c>
      <c r="L28" t="str">
        <f t="shared" si="0"/>
        <v xml:space="preserve">Robles Juan Pablo </v>
      </c>
    </row>
    <row r="29" spans="1:12" x14ac:dyDescent="0.25">
      <c r="A29" s="54">
        <v>909510</v>
      </c>
      <c r="B29" s="54">
        <v>95024</v>
      </c>
      <c r="C29" s="54">
        <v>4035967</v>
      </c>
      <c r="D29" s="54" t="s">
        <v>102</v>
      </c>
      <c r="E29" s="54" t="s">
        <v>104</v>
      </c>
      <c r="F29" s="55">
        <v>466</v>
      </c>
      <c r="G29" s="56" t="s">
        <v>99</v>
      </c>
      <c r="H29" s="68" t="s">
        <v>124</v>
      </c>
      <c r="I29" s="69" t="s">
        <v>158</v>
      </c>
      <c r="J29" s="69" t="s">
        <v>182</v>
      </c>
      <c r="K29" s="69" t="s">
        <v>183</v>
      </c>
      <c r="L29" t="str">
        <f t="shared" si="0"/>
        <v>Rodríguez Lombardo María Agostina</v>
      </c>
    </row>
    <row r="30" spans="1:12" x14ac:dyDescent="0.25">
      <c r="A30" s="54">
        <v>622536</v>
      </c>
      <c r="B30" s="54">
        <v>86561</v>
      </c>
      <c r="C30" s="54">
        <v>2839151</v>
      </c>
      <c r="D30" s="54" t="s">
        <v>102</v>
      </c>
      <c r="E30" s="54" t="s">
        <v>111</v>
      </c>
      <c r="F30" s="55">
        <v>1034</v>
      </c>
      <c r="G30" s="56" t="s">
        <v>99</v>
      </c>
      <c r="H30" s="66" t="s">
        <v>124</v>
      </c>
      <c r="I30" s="54" t="s">
        <v>158</v>
      </c>
      <c r="J30" s="54" t="s">
        <v>184</v>
      </c>
      <c r="K30" s="54" t="s">
        <v>185</v>
      </c>
      <c r="L30" t="str">
        <f t="shared" si="0"/>
        <v>Ruiz Roberto</v>
      </c>
    </row>
    <row r="31" spans="1:12" x14ac:dyDescent="0.25">
      <c r="A31" s="54">
        <v>614596</v>
      </c>
      <c r="B31" s="54">
        <v>84346</v>
      </c>
      <c r="C31" s="54">
        <v>2741477</v>
      </c>
      <c r="D31" s="54" t="s">
        <v>102</v>
      </c>
      <c r="E31" s="54" t="s">
        <v>111</v>
      </c>
      <c r="F31" s="55">
        <v>1518</v>
      </c>
      <c r="G31" s="56" t="s">
        <v>99</v>
      </c>
      <c r="H31" s="66" t="s">
        <v>124</v>
      </c>
      <c r="I31" s="54" t="s">
        <v>158</v>
      </c>
      <c r="J31" s="54" t="s">
        <v>186</v>
      </c>
      <c r="K31" s="54" t="s">
        <v>187</v>
      </c>
      <c r="L31" t="str">
        <f t="shared" si="0"/>
        <v>Salica Cordoba Rolando Emmanuel</v>
      </c>
    </row>
    <row r="32" spans="1:12" x14ac:dyDescent="0.25">
      <c r="A32" s="54">
        <v>907323</v>
      </c>
      <c r="B32" s="54">
        <v>89664</v>
      </c>
      <c r="C32" s="54">
        <v>3903482</v>
      </c>
      <c r="D32" s="54" t="s">
        <v>102</v>
      </c>
      <c r="E32" s="54" t="s">
        <v>110</v>
      </c>
      <c r="F32" s="55">
        <v>549</v>
      </c>
      <c r="G32" s="56" t="s">
        <v>99</v>
      </c>
      <c r="H32" s="66" t="s">
        <v>124</v>
      </c>
      <c r="I32" s="54" t="s">
        <v>158</v>
      </c>
      <c r="J32" s="54" t="s">
        <v>188</v>
      </c>
      <c r="K32" s="54" t="s">
        <v>189</v>
      </c>
      <c r="L32" t="str">
        <f t="shared" si="0"/>
        <v>Salim Jimena Agostina</v>
      </c>
    </row>
    <row r="33" spans="1:12" x14ac:dyDescent="0.25">
      <c r="A33" s="54">
        <v>905860</v>
      </c>
      <c r="B33" s="54">
        <v>89007</v>
      </c>
      <c r="C33" s="54">
        <v>3851814</v>
      </c>
      <c r="D33" s="54" t="s">
        <v>108</v>
      </c>
      <c r="E33" s="54" t="s">
        <v>109</v>
      </c>
      <c r="F33" s="55">
        <v>587</v>
      </c>
      <c r="G33" s="56" t="s">
        <v>99</v>
      </c>
      <c r="H33" s="66" t="s">
        <v>124</v>
      </c>
      <c r="I33" s="54" t="s">
        <v>158</v>
      </c>
      <c r="J33" s="54" t="s">
        <v>190</v>
      </c>
      <c r="K33" s="54" t="s">
        <v>191</v>
      </c>
      <c r="L33" t="str">
        <f t="shared" si="0"/>
        <v>Suarez Graciela Angelica del Carmen</v>
      </c>
    </row>
    <row r="34" spans="1:12" x14ac:dyDescent="0.25">
      <c r="A34" s="54">
        <v>905862</v>
      </c>
      <c r="B34" s="54">
        <v>89008</v>
      </c>
      <c r="C34" s="54">
        <v>3851816</v>
      </c>
      <c r="D34" s="54" t="s">
        <v>102</v>
      </c>
      <c r="E34" s="54" t="s">
        <v>104</v>
      </c>
      <c r="F34" s="55">
        <v>587</v>
      </c>
      <c r="G34" s="56" t="s">
        <v>99</v>
      </c>
      <c r="H34" s="66" t="s">
        <v>124</v>
      </c>
      <c r="I34" s="54" t="s">
        <v>158</v>
      </c>
      <c r="J34" s="54" t="s">
        <v>192</v>
      </c>
      <c r="K34" s="54" t="s">
        <v>193</v>
      </c>
      <c r="L34" t="str">
        <f t="shared" si="0"/>
        <v>Tevez Lemos Christopher Leonel</v>
      </c>
    </row>
    <row r="35" spans="1:12" x14ac:dyDescent="0.25">
      <c r="A35" s="54">
        <v>625255</v>
      </c>
      <c r="B35" s="54">
        <v>87247</v>
      </c>
      <c r="C35" s="54">
        <v>3295419</v>
      </c>
      <c r="D35" s="54" t="s">
        <v>102</v>
      </c>
      <c r="E35" s="54" t="s">
        <v>110</v>
      </c>
      <c r="F35" s="55">
        <v>935</v>
      </c>
      <c r="G35" s="56" t="s">
        <v>99</v>
      </c>
      <c r="H35" s="66" t="s">
        <v>124</v>
      </c>
      <c r="I35" s="54" t="s">
        <v>158</v>
      </c>
      <c r="J35" s="54" t="s">
        <v>194</v>
      </c>
      <c r="K35" s="54" t="s">
        <v>195</v>
      </c>
      <c r="L35" t="str">
        <f t="shared" si="0"/>
        <v>Tula Joel Jonatan</v>
      </c>
    </row>
    <row r="36" spans="1:12" x14ac:dyDescent="0.25">
      <c r="A36" s="54">
        <v>614028</v>
      </c>
      <c r="B36" s="54">
        <v>70889</v>
      </c>
      <c r="C36" s="54">
        <v>502114</v>
      </c>
      <c r="D36" s="54" t="s">
        <v>107</v>
      </c>
      <c r="E36" s="54" t="s">
        <v>101</v>
      </c>
      <c r="F36" s="55">
        <v>4263</v>
      </c>
      <c r="G36" s="56" t="s">
        <v>99</v>
      </c>
      <c r="H36" s="66" t="s">
        <v>124</v>
      </c>
      <c r="I36" s="54" t="s">
        <v>196</v>
      </c>
      <c r="J36" s="54" t="s">
        <v>197</v>
      </c>
      <c r="K36" s="54" t="s">
        <v>198</v>
      </c>
      <c r="L36" t="str">
        <f t="shared" si="0"/>
        <v>Albornoz Cynthia Carina</v>
      </c>
    </row>
    <row r="37" spans="1:12" x14ac:dyDescent="0.25">
      <c r="A37" s="54">
        <v>614238</v>
      </c>
      <c r="B37" s="54">
        <v>79055</v>
      </c>
      <c r="C37" s="54">
        <v>1311839</v>
      </c>
      <c r="D37" s="54" t="s">
        <v>102</v>
      </c>
      <c r="E37" s="54" t="s">
        <v>112</v>
      </c>
      <c r="F37" s="55">
        <v>2828</v>
      </c>
      <c r="G37" s="56" t="s">
        <v>99</v>
      </c>
      <c r="H37" s="66" t="s">
        <v>124</v>
      </c>
      <c r="I37" s="54" t="s">
        <v>196</v>
      </c>
      <c r="J37" s="54" t="s">
        <v>199</v>
      </c>
      <c r="K37" s="54" t="s">
        <v>200</v>
      </c>
      <c r="L37" t="str">
        <f t="shared" si="0"/>
        <v>Alcayaga Diego José Gerardo</v>
      </c>
    </row>
    <row r="38" spans="1:12" x14ac:dyDescent="0.25">
      <c r="A38" s="54">
        <v>615254</v>
      </c>
      <c r="B38" s="54">
        <v>83443</v>
      </c>
      <c r="C38" s="54">
        <v>2475049</v>
      </c>
      <c r="D38" s="54" t="s">
        <v>102</v>
      </c>
      <c r="E38" s="54" t="s">
        <v>112</v>
      </c>
      <c r="F38" s="55">
        <v>1766</v>
      </c>
      <c r="G38" s="56" t="s">
        <v>99</v>
      </c>
      <c r="H38" s="66" t="s">
        <v>124</v>
      </c>
      <c r="I38" s="54" t="s">
        <v>196</v>
      </c>
      <c r="J38" s="54" t="s">
        <v>201</v>
      </c>
      <c r="K38" s="54" t="s">
        <v>202</v>
      </c>
      <c r="L38" t="str">
        <f t="shared" si="0"/>
        <v>Argañaraz Miguel Tobias</v>
      </c>
    </row>
    <row r="39" spans="1:12" x14ac:dyDescent="0.25">
      <c r="A39" s="54">
        <v>614302</v>
      </c>
      <c r="B39" s="54">
        <v>77436</v>
      </c>
      <c r="C39" s="54">
        <v>1004728</v>
      </c>
      <c r="D39" s="54" t="s">
        <v>102</v>
      </c>
      <c r="E39" s="54" t="s">
        <v>104</v>
      </c>
      <c r="F39" s="55">
        <v>3235</v>
      </c>
      <c r="G39" s="56" t="s">
        <v>99</v>
      </c>
      <c r="H39" s="66" t="s">
        <v>124</v>
      </c>
      <c r="I39" s="54" t="s">
        <v>196</v>
      </c>
      <c r="J39" s="54" t="s">
        <v>203</v>
      </c>
      <c r="K39" s="54" t="s">
        <v>204</v>
      </c>
      <c r="L39" t="str">
        <f t="shared" si="0"/>
        <v>Artaza Carlos del Jesus</v>
      </c>
    </row>
    <row r="40" spans="1:12" x14ac:dyDescent="0.25">
      <c r="A40" s="54">
        <v>616105</v>
      </c>
      <c r="B40" s="54">
        <v>82894</v>
      </c>
      <c r="C40" s="54">
        <v>2389924</v>
      </c>
      <c r="D40" s="54" t="s">
        <v>102</v>
      </c>
      <c r="E40" s="54" t="s">
        <v>105</v>
      </c>
      <c r="F40" s="55">
        <v>1850</v>
      </c>
      <c r="G40" s="56" t="s">
        <v>99</v>
      </c>
      <c r="H40" s="66" t="s">
        <v>124</v>
      </c>
      <c r="I40" s="54" t="s">
        <v>196</v>
      </c>
      <c r="J40" s="54" t="s">
        <v>205</v>
      </c>
      <c r="K40" s="54" t="s">
        <v>206</v>
      </c>
      <c r="L40" t="str">
        <f t="shared" si="0"/>
        <v>Azan Yamil</v>
      </c>
    </row>
    <row r="41" spans="1:12" x14ac:dyDescent="0.25">
      <c r="A41" s="54">
        <v>612538</v>
      </c>
      <c r="B41" s="54">
        <v>79661</v>
      </c>
      <c r="C41" s="54">
        <v>1453693</v>
      </c>
      <c r="D41" s="54" t="s">
        <v>107</v>
      </c>
      <c r="E41" s="54" t="s">
        <v>101</v>
      </c>
      <c r="F41" s="55">
        <v>2670</v>
      </c>
      <c r="G41" s="56" t="s">
        <v>99</v>
      </c>
      <c r="H41" s="68" t="s">
        <v>124</v>
      </c>
      <c r="I41" s="69" t="s">
        <v>196</v>
      </c>
      <c r="J41" s="69" t="s">
        <v>207</v>
      </c>
      <c r="K41" s="69" t="s">
        <v>208</v>
      </c>
      <c r="L41" t="str">
        <f t="shared" si="0"/>
        <v>Barragan Ana Veronica</v>
      </c>
    </row>
    <row r="42" spans="1:12" x14ac:dyDescent="0.25">
      <c r="A42" s="54">
        <v>615079</v>
      </c>
      <c r="B42" s="54">
        <v>79310</v>
      </c>
      <c r="C42" s="54">
        <v>1378195</v>
      </c>
      <c r="D42" s="54" t="s">
        <v>102</v>
      </c>
      <c r="E42" s="54" t="s">
        <v>110</v>
      </c>
      <c r="F42" s="55">
        <v>2746</v>
      </c>
      <c r="G42" s="56" t="s">
        <v>99</v>
      </c>
      <c r="H42" s="66" t="s">
        <v>124</v>
      </c>
      <c r="I42" s="54" t="s">
        <v>196</v>
      </c>
      <c r="J42" s="54" t="s">
        <v>128</v>
      </c>
      <c r="K42" s="54" t="s">
        <v>209</v>
      </c>
      <c r="L42" t="str">
        <f t="shared" si="0"/>
        <v>Barrionuevo Maricruz</v>
      </c>
    </row>
    <row r="43" spans="1:12" x14ac:dyDescent="0.25">
      <c r="A43" s="54">
        <v>614079</v>
      </c>
      <c r="B43" s="54">
        <v>77288</v>
      </c>
      <c r="C43" s="54">
        <v>908613</v>
      </c>
      <c r="D43" s="54" t="s">
        <v>102</v>
      </c>
      <c r="E43" s="54" t="s">
        <v>111</v>
      </c>
      <c r="F43" s="55">
        <v>3375</v>
      </c>
      <c r="G43" s="56" t="s">
        <v>99</v>
      </c>
      <c r="H43" s="68" t="s">
        <v>124</v>
      </c>
      <c r="I43" s="69" t="s">
        <v>196</v>
      </c>
      <c r="J43" s="69" t="s">
        <v>210</v>
      </c>
      <c r="K43" s="69" t="s">
        <v>211</v>
      </c>
      <c r="L43" t="str">
        <f t="shared" si="0"/>
        <v>Chavez Gustavo Daniel</v>
      </c>
    </row>
    <row r="44" spans="1:12" x14ac:dyDescent="0.25">
      <c r="A44" s="54">
        <v>515646</v>
      </c>
      <c r="B44" s="54">
        <v>60533</v>
      </c>
      <c r="C44" s="54">
        <v>432511</v>
      </c>
      <c r="D44" s="54" t="s">
        <v>102</v>
      </c>
      <c r="E44" s="54" t="s">
        <v>105</v>
      </c>
      <c r="F44" s="55">
        <v>4885</v>
      </c>
      <c r="G44" s="56" t="s">
        <v>99</v>
      </c>
      <c r="H44" s="68" t="s">
        <v>124</v>
      </c>
      <c r="I44" s="69" t="s">
        <v>196</v>
      </c>
      <c r="J44" s="69" t="s">
        <v>212</v>
      </c>
      <c r="K44" s="69" t="s">
        <v>213</v>
      </c>
      <c r="L44" t="str">
        <f t="shared" si="0"/>
        <v>Fara Cecilia Vanessa</v>
      </c>
    </row>
    <row r="45" spans="1:12" x14ac:dyDescent="0.25">
      <c r="A45" s="54">
        <v>623788</v>
      </c>
      <c r="B45" s="54">
        <v>84203</v>
      </c>
      <c r="C45" s="54">
        <v>2714364</v>
      </c>
      <c r="D45" s="54" t="s">
        <v>107</v>
      </c>
      <c r="E45" s="54" t="s">
        <v>113</v>
      </c>
      <c r="F45" s="55">
        <v>1549</v>
      </c>
      <c r="G45" s="56" t="s">
        <v>99</v>
      </c>
      <c r="H45" s="66" t="s">
        <v>124</v>
      </c>
      <c r="I45" s="54" t="s">
        <v>196</v>
      </c>
      <c r="J45" s="54" t="s">
        <v>214</v>
      </c>
      <c r="K45" s="54" t="s">
        <v>215</v>
      </c>
      <c r="L45" t="str">
        <f t="shared" si="0"/>
        <v>Lizárraga Agustin Eduardo</v>
      </c>
    </row>
    <row r="46" spans="1:12" x14ac:dyDescent="0.25">
      <c r="A46" s="54">
        <v>614537</v>
      </c>
      <c r="B46" s="54">
        <v>83609</v>
      </c>
      <c r="C46" s="54">
        <v>2523247</v>
      </c>
      <c r="D46" s="54" t="s">
        <v>107</v>
      </c>
      <c r="E46" s="54" t="s">
        <v>101</v>
      </c>
      <c r="F46" s="55">
        <v>1725</v>
      </c>
      <c r="G46" s="56" t="s">
        <v>99</v>
      </c>
      <c r="H46" s="66" t="s">
        <v>124</v>
      </c>
      <c r="I46" s="54" t="s">
        <v>196</v>
      </c>
      <c r="J46" s="54" t="s">
        <v>216</v>
      </c>
      <c r="K46" s="54" t="s">
        <v>217</v>
      </c>
      <c r="L46" t="str">
        <f t="shared" si="0"/>
        <v>Pacheco Carlos César Martín</v>
      </c>
    </row>
    <row r="47" spans="1:12" x14ac:dyDescent="0.25">
      <c r="A47" s="54">
        <v>909517</v>
      </c>
      <c r="B47" s="54">
        <v>95030</v>
      </c>
      <c r="C47" s="54">
        <v>2449780</v>
      </c>
      <c r="D47" s="54" t="s">
        <v>102</v>
      </c>
      <c r="E47" s="54" t="s">
        <v>105</v>
      </c>
      <c r="F47" s="55">
        <v>466</v>
      </c>
      <c r="G47" s="56" t="s">
        <v>99</v>
      </c>
      <c r="H47" s="68" t="s">
        <v>124</v>
      </c>
      <c r="I47" s="69" t="s">
        <v>196</v>
      </c>
      <c r="J47" s="69" t="s">
        <v>218</v>
      </c>
      <c r="K47" s="69" t="s">
        <v>219</v>
      </c>
      <c r="L47" t="str">
        <f t="shared" si="0"/>
        <v>Pereyra Joaquin Matias</v>
      </c>
    </row>
    <row r="48" spans="1:12" x14ac:dyDescent="0.25">
      <c r="A48" s="54">
        <v>617376</v>
      </c>
      <c r="B48" s="54">
        <v>82684</v>
      </c>
      <c r="C48" s="54">
        <v>2339355</v>
      </c>
      <c r="D48" s="54" t="s">
        <v>102</v>
      </c>
      <c r="E48" s="54" t="s">
        <v>110</v>
      </c>
      <c r="F48" s="55">
        <v>1909</v>
      </c>
      <c r="G48" s="56" t="s">
        <v>99</v>
      </c>
      <c r="H48" s="66" t="s">
        <v>124</v>
      </c>
      <c r="I48" s="54" t="s">
        <v>196</v>
      </c>
      <c r="J48" s="54" t="s">
        <v>220</v>
      </c>
      <c r="K48" s="54" t="s">
        <v>221</v>
      </c>
      <c r="L48" t="str">
        <f t="shared" si="0"/>
        <v>Pulita Cintia Carolina</v>
      </c>
    </row>
    <row r="49" spans="1:12" x14ac:dyDescent="0.25">
      <c r="A49" s="54">
        <v>907317</v>
      </c>
      <c r="B49" s="54">
        <v>89661</v>
      </c>
      <c r="C49" s="54">
        <v>3903473</v>
      </c>
      <c r="D49" s="54" t="s">
        <v>107</v>
      </c>
      <c r="E49" s="54" t="s">
        <v>101</v>
      </c>
      <c r="F49" s="55">
        <v>549</v>
      </c>
      <c r="G49" s="56" t="s">
        <v>99</v>
      </c>
      <c r="H49" s="66" t="s">
        <v>124</v>
      </c>
      <c r="I49" s="54" t="s">
        <v>196</v>
      </c>
      <c r="J49" s="54" t="s">
        <v>180</v>
      </c>
      <c r="K49" s="54" t="s">
        <v>222</v>
      </c>
      <c r="L49" t="str">
        <f t="shared" si="0"/>
        <v>Robles Daiana Alexandra</v>
      </c>
    </row>
    <row r="50" spans="1:12" x14ac:dyDescent="0.25">
      <c r="A50" s="54">
        <v>616776</v>
      </c>
      <c r="B50" s="54">
        <v>85478</v>
      </c>
      <c r="C50" s="54">
        <v>2832094</v>
      </c>
      <c r="D50" s="54" t="s">
        <v>108</v>
      </c>
      <c r="E50" s="54" t="s">
        <v>109</v>
      </c>
      <c r="F50" s="55">
        <v>1427</v>
      </c>
      <c r="G50" s="56" t="s">
        <v>99</v>
      </c>
      <c r="H50" s="67" t="s">
        <v>124</v>
      </c>
      <c r="I50" s="57" t="s">
        <v>196</v>
      </c>
      <c r="J50" s="57" t="s">
        <v>223</v>
      </c>
      <c r="K50" s="57" t="s">
        <v>224</v>
      </c>
      <c r="L50" t="str">
        <f t="shared" si="0"/>
        <v>Sanchez Arancibia Sol Florencia</v>
      </c>
    </row>
    <row r="51" spans="1:12" x14ac:dyDescent="0.25">
      <c r="A51" s="54">
        <v>615555</v>
      </c>
      <c r="B51" s="54">
        <v>82294</v>
      </c>
      <c r="C51" s="54">
        <v>1905372</v>
      </c>
      <c r="D51" s="54" t="s">
        <v>102</v>
      </c>
      <c r="E51" s="54" t="s">
        <v>103</v>
      </c>
      <c r="F51" s="55">
        <v>2014</v>
      </c>
      <c r="G51" s="56" t="s">
        <v>99</v>
      </c>
      <c r="H51" s="66" t="s">
        <v>124</v>
      </c>
      <c r="I51" s="54" t="s">
        <v>196</v>
      </c>
      <c r="J51" s="54" t="s">
        <v>225</v>
      </c>
      <c r="K51" s="54" t="s">
        <v>226</v>
      </c>
      <c r="L51" t="str">
        <f t="shared" si="0"/>
        <v>Veliz Gustavo David</v>
      </c>
    </row>
    <row r="52" spans="1:12" x14ac:dyDescent="0.25">
      <c r="A52" s="54">
        <v>614148</v>
      </c>
      <c r="B52" s="54">
        <v>74350</v>
      </c>
      <c r="C52" s="54">
        <v>596157</v>
      </c>
      <c r="D52" s="54" t="s">
        <v>102</v>
      </c>
      <c r="E52" s="54" t="s">
        <v>110</v>
      </c>
      <c r="F52" s="55">
        <v>4030</v>
      </c>
      <c r="G52" s="56" t="s">
        <v>99</v>
      </c>
      <c r="H52" s="68" t="s">
        <v>124</v>
      </c>
      <c r="I52" s="69" t="s">
        <v>227</v>
      </c>
      <c r="J52" s="69" t="s">
        <v>228</v>
      </c>
      <c r="K52" s="69" t="s">
        <v>229</v>
      </c>
      <c r="L52" t="str">
        <f t="shared" si="0"/>
        <v>Agüero Lourdes Alejandra</v>
      </c>
    </row>
    <row r="53" spans="1:12" x14ac:dyDescent="0.25">
      <c r="A53" s="54">
        <v>612556</v>
      </c>
      <c r="B53" s="54">
        <v>84685</v>
      </c>
      <c r="C53" s="54">
        <v>2744708</v>
      </c>
      <c r="D53" s="54" t="s">
        <v>100</v>
      </c>
      <c r="E53" s="54" t="s">
        <v>101</v>
      </c>
      <c r="F53" s="55">
        <v>1512</v>
      </c>
      <c r="G53" s="56" t="s">
        <v>99</v>
      </c>
      <c r="H53" s="67" t="s">
        <v>124</v>
      </c>
      <c r="I53" s="57" t="s">
        <v>227</v>
      </c>
      <c r="J53" s="57" t="s">
        <v>230</v>
      </c>
      <c r="K53" s="57" t="s">
        <v>231</v>
      </c>
      <c r="L53" t="str">
        <f t="shared" si="0"/>
        <v>Chanampa Facundo Lionel</v>
      </c>
    </row>
    <row r="54" spans="1:12" x14ac:dyDescent="0.25">
      <c r="A54" s="54">
        <v>613740</v>
      </c>
      <c r="B54" s="54">
        <v>82895</v>
      </c>
      <c r="C54" s="54">
        <v>2043289</v>
      </c>
      <c r="D54" s="54" t="s">
        <v>100</v>
      </c>
      <c r="E54" s="54" t="s">
        <v>101</v>
      </c>
      <c r="F54" s="55">
        <v>1850</v>
      </c>
      <c r="G54" s="56" t="s">
        <v>99</v>
      </c>
      <c r="H54" s="66" t="s">
        <v>124</v>
      </c>
      <c r="I54" s="54" t="s">
        <v>227</v>
      </c>
      <c r="J54" s="54" t="s">
        <v>232</v>
      </c>
      <c r="K54" s="54" t="s">
        <v>233</v>
      </c>
      <c r="L54" t="str">
        <f t="shared" si="0"/>
        <v>Diaz Victor Jesus</v>
      </c>
    </row>
    <row r="55" spans="1:12" x14ac:dyDescent="0.25">
      <c r="A55" s="54">
        <v>626868</v>
      </c>
      <c r="B55" s="54">
        <v>87777</v>
      </c>
      <c r="C55" s="54">
        <v>3523461</v>
      </c>
      <c r="D55" s="54" t="s">
        <v>107</v>
      </c>
      <c r="E55" s="54" t="s">
        <v>101</v>
      </c>
      <c r="F55" s="55">
        <v>883</v>
      </c>
      <c r="G55" s="56" t="s">
        <v>99</v>
      </c>
      <c r="H55" s="68" t="s">
        <v>124</v>
      </c>
      <c r="I55" s="69" t="s">
        <v>227</v>
      </c>
      <c r="J55" s="69" t="s">
        <v>234</v>
      </c>
      <c r="K55" s="69" t="s">
        <v>235</v>
      </c>
      <c r="L55" t="str">
        <f t="shared" si="0"/>
        <v>Fernández Elías</v>
      </c>
    </row>
    <row r="56" spans="1:12" x14ac:dyDescent="0.25">
      <c r="A56" s="57">
        <v>615152</v>
      </c>
      <c r="B56" s="57">
        <v>83337</v>
      </c>
      <c r="C56" s="57">
        <v>2453731</v>
      </c>
      <c r="D56" s="57" t="s">
        <v>102</v>
      </c>
      <c r="E56" s="57" t="s">
        <v>105</v>
      </c>
      <c r="F56" s="58">
        <v>1787</v>
      </c>
      <c r="G56" s="59" t="s">
        <v>99</v>
      </c>
      <c r="H56" s="67" t="s">
        <v>124</v>
      </c>
      <c r="I56" s="57" t="s">
        <v>227</v>
      </c>
      <c r="J56" s="57" t="s">
        <v>236</v>
      </c>
      <c r="K56" s="57" t="s">
        <v>237</v>
      </c>
      <c r="L56" t="str">
        <f t="shared" si="0"/>
        <v>Guzman Fabricio Maximiliano</v>
      </c>
    </row>
    <row r="57" spans="1:12" x14ac:dyDescent="0.25">
      <c r="A57" s="54">
        <v>626871</v>
      </c>
      <c r="B57" s="54">
        <v>87760</v>
      </c>
      <c r="C57" s="54">
        <v>3523465</v>
      </c>
      <c r="D57" s="54" t="s">
        <v>102</v>
      </c>
      <c r="E57" s="54" t="s">
        <v>104</v>
      </c>
      <c r="F57" s="55">
        <v>883</v>
      </c>
      <c r="G57" s="56" t="s">
        <v>99</v>
      </c>
      <c r="H57" s="67" t="s">
        <v>124</v>
      </c>
      <c r="I57" s="57" t="s">
        <v>227</v>
      </c>
      <c r="J57" s="57" t="s">
        <v>238</v>
      </c>
      <c r="K57" s="57" t="s">
        <v>239</v>
      </c>
      <c r="L57" t="str">
        <f t="shared" si="0"/>
        <v>Herrera Alvarez Maximo</v>
      </c>
    </row>
    <row r="58" spans="1:12" x14ac:dyDescent="0.25">
      <c r="A58" s="54">
        <v>613961</v>
      </c>
      <c r="B58" s="54">
        <v>78360</v>
      </c>
      <c r="C58" s="54">
        <v>1192520</v>
      </c>
      <c r="D58" s="54" t="s">
        <v>108</v>
      </c>
      <c r="E58" s="54" t="s">
        <v>109</v>
      </c>
      <c r="F58" s="55">
        <v>2988</v>
      </c>
      <c r="G58" s="56" t="s">
        <v>99</v>
      </c>
      <c r="H58" s="67" t="s">
        <v>124</v>
      </c>
      <c r="I58" s="57" t="s">
        <v>227</v>
      </c>
      <c r="J58" s="57" t="s">
        <v>240</v>
      </c>
      <c r="K58" s="57" t="s">
        <v>241</v>
      </c>
      <c r="L58" t="str">
        <f t="shared" si="0"/>
        <v>Leguizamon Mirta Viviana</v>
      </c>
    </row>
    <row r="59" spans="1:12" x14ac:dyDescent="0.25">
      <c r="A59" s="54">
        <v>905890</v>
      </c>
      <c r="B59" s="54">
        <v>89051</v>
      </c>
      <c r="C59" s="54">
        <v>3853118</v>
      </c>
      <c r="D59" s="54" t="s">
        <v>102</v>
      </c>
      <c r="E59" s="54" t="s">
        <v>104</v>
      </c>
      <c r="F59" s="55">
        <v>587</v>
      </c>
      <c r="G59" s="56" t="s">
        <v>114</v>
      </c>
      <c r="H59" s="66" t="s">
        <v>124</v>
      </c>
      <c r="I59" s="54" t="s">
        <v>227</v>
      </c>
      <c r="J59" s="54" t="s">
        <v>242</v>
      </c>
      <c r="K59" s="54" t="s">
        <v>243</v>
      </c>
      <c r="L59" t="str">
        <f t="shared" si="0"/>
        <v>Lopez Mayra Alejandra</v>
      </c>
    </row>
    <row r="60" spans="1:12" x14ac:dyDescent="0.25">
      <c r="A60" s="54">
        <v>626966</v>
      </c>
      <c r="B60" s="54">
        <v>87851</v>
      </c>
      <c r="C60" s="54">
        <v>3525661</v>
      </c>
      <c r="D60" s="54" t="s">
        <v>107</v>
      </c>
      <c r="E60" s="54" t="s">
        <v>101</v>
      </c>
      <c r="F60" s="55">
        <v>883</v>
      </c>
      <c r="G60" s="56" t="s">
        <v>99</v>
      </c>
      <c r="H60" s="66" t="s">
        <v>124</v>
      </c>
      <c r="I60" s="54" t="s">
        <v>227</v>
      </c>
      <c r="J60" s="54" t="s">
        <v>244</v>
      </c>
      <c r="K60" s="54" t="s">
        <v>245</v>
      </c>
      <c r="L60" t="str">
        <f t="shared" si="0"/>
        <v>Nuñez Luana Jimena</v>
      </c>
    </row>
    <row r="61" spans="1:12" x14ac:dyDescent="0.25">
      <c r="A61" s="54">
        <v>614977</v>
      </c>
      <c r="B61" s="54">
        <v>84889</v>
      </c>
      <c r="C61" s="54">
        <v>2778700</v>
      </c>
      <c r="D61" s="54" t="s">
        <v>107</v>
      </c>
      <c r="E61" s="54" t="s">
        <v>113</v>
      </c>
      <c r="F61" s="55">
        <v>1483</v>
      </c>
      <c r="G61" s="56" t="s">
        <v>99</v>
      </c>
      <c r="H61" s="67" t="s">
        <v>124</v>
      </c>
      <c r="I61" s="57" t="s">
        <v>227</v>
      </c>
      <c r="J61" s="57" t="s">
        <v>246</v>
      </c>
      <c r="K61" s="57" t="s">
        <v>247</v>
      </c>
      <c r="L61" t="str">
        <f t="shared" si="0"/>
        <v>Ojeda Mauricio David</v>
      </c>
    </row>
    <row r="62" spans="1:12" x14ac:dyDescent="0.25">
      <c r="A62" s="54">
        <v>614027</v>
      </c>
      <c r="B62" s="54">
        <v>73744</v>
      </c>
      <c r="C62" s="54">
        <v>578019</v>
      </c>
      <c r="D62" s="54" t="s">
        <v>102</v>
      </c>
      <c r="E62" s="54" t="s">
        <v>111</v>
      </c>
      <c r="F62" s="55">
        <v>4064</v>
      </c>
      <c r="G62" s="56" t="s">
        <v>99</v>
      </c>
      <c r="H62" s="67" t="s">
        <v>124</v>
      </c>
      <c r="I62" s="57" t="s">
        <v>227</v>
      </c>
      <c r="J62" s="57" t="s">
        <v>218</v>
      </c>
      <c r="K62" s="57" t="s">
        <v>248</v>
      </c>
      <c r="L62" t="str">
        <f t="shared" si="0"/>
        <v>Pereyra Maria Cecilia</v>
      </c>
    </row>
    <row r="63" spans="1:12" x14ac:dyDescent="0.25">
      <c r="A63" s="54">
        <v>626869</v>
      </c>
      <c r="B63" s="54">
        <v>87765</v>
      </c>
      <c r="C63" s="54">
        <v>3523463</v>
      </c>
      <c r="D63" s="54" t="s">
        <v>102</v>
      </c>
      <c r="E63" s="54" t="s">
        <v>105</v>
      </c>
      <c r="F63" s="55">
        <v>883</v>
      </c>
      <c r="G63" s="56" t="s">
        <v>99</v>
      </c>
      <c r="H63" s="67" t="s">
        <v>124</v>
      </c>
      <c r="I63" s="57" t="s">
        <v>227</v>
      </c>
      <c r="J63" s="57" t="s">
        <v>249</v>
      </c>
      <c r="K63" s="57" t="s">
        <v>250</v>
      </c>
      <c r="L63" t="str">
        <f t="shared" si="0"/>
        <v>Ponce Alex Tobias</v>
      </c>
    </row>
    <row r="64" spans="1:12" x14ac:dyDescent="0.25">
      <c r="A64" s="54">
        <v>616323</v>
      </c>
      <c r="B64" s="54">
        <v>83352</v>
      </c>
      <c r="C64" s="54">
        <v>2453666</v>
      </c>
      <c r="D64" s="54" t="s">
        <v>107</v>
      </c>
      <c r="E64" s="54" t="s">
        <v>101</v>
      </c>
      <c r="F64" s="55">
        <v>1787</v>
      </c>
      <c r="G64" s="56" t="s">
        <v>99</v>
      </c>
      <c r="H64" s="67" t="s">
        <v>124</v>
      </c>
      <c r="I64" s="57" t="s">
        <v>227</v>
      </c>
      <c r="J64" s="57" t="s">
        <v>251</v>
      </c>
      <c r="K64" s="57" t="s">
        <v>252</v>
      </c>
      <c r="L64" t="str">
        <f t="shared" si="0"/>
        <v>Ros Leonel Hernán</v>
      </c>
    </row>
    <row r="65" spans="1:12" x14ac:dyDescent="0.25">
      <c r="A65" s="54">
        <v>616023</v>
      </c>
      <c r="B65" s="54">
        <v>83073</v>
      </c>
      <c r="C65" s="54">
        <v>2426426</v>
      </c>
      <c r="D65" s="54" t="s">
        <v>102</v>
      </c>
      <c r="E65" s="54" t="s">
        <v>105</v>
      </c>
      <c r="F65" s="55">
        <v>1814</v>
      </c>
      <c r="G65" s="56" t="s">
        <v>99</v>
      </c>
      <c r="H65" s="66" t="s">
        <v>124</v>
      </c>
      <c r="I65" s="54" t="s">
        <v>227</v>
      </c>
      <c r="J65" s="54" t="s">
        <v>184</v>
      </c>
      <c r="K65" s="54" t="s">
        <v>253</v>
      </c>
      <c r="L65" t="str">
        <f t="shared" si="0"/>
        <v>Ruiz Belen Contanza</v>
      </c>
    </row>
    <row r="66" spans="1:12" x14ac:dyDescent="0.25">
      <c r="A66" s="54">
        <v>614147</v>
      </c>
      <c r="B66" s="54">
        <v>82384</v>
      </c>
      <c r="C66" s="54">
        <v>1172385</v>
      </c>
      <c r="D66" s="54" t="s">
        <v>102</v>
      </c>
      <c r="E66" s="54" t="s">
        <v>104</v>
      </c>
      <c r="F66" s="55">
        <v>1988</v>
      </c>
      <c r="G66" s="56" t="s">
        <v>99</v>
      </c>
      <c r="H66" s="66" t="s">
        <v>124</v>
      </c>
      <c r="I66" s="54" t="s">
        <v>227</v>
      </c>
      <c r="J66" s="54" t="s">
        <v>254</v>
      </c>
      <c r="K66" s="54" t="s">
        <v>255</v>
      </c>
      <c r="L66" t="str">
        <f t="shared" si="0"/>
        <v>Valoy Augusto German</v>
      </c>
    </row>
    <row r="67" spans="1:12" x14ac:dyDescent="0.25">
      <c r="A67" s="54">
        <v>614222</v>
      </c>
      <c r="B67" s="54">
        <v>82501</v>
      </c>
      <c r="C67" s="54">
        <v>1453717</v>
      </c>
      <c r="D67" s="54" t="s">
        <v>102</v>
      </c>
      <c r="E67" s="54" t="s">
        <v>110</v>
      </c>
      <c r="F67" s="55">
        <v>1940</v>
      </c>
      <c r="G67" s="56" t="s">
        <v>99</v>
      </c>
      <c r="H67" s="66" t="s">
        <v>124</v>
      </c>
      <c r="I67" s="54" t="s">
        <v>227</v>
      </c>
      <c r="J67" s="54" t="s">
        <v>256</v>
      </c>
      <c r="K67" s="54" t="s">
        <v>257</v>
      </c>
      <c r="L67" t="str">
        <f t="shared" ref="L67:L130" si="1">CONCATENATE(J67," ",K67)</f>
        <v>Zapana Nestor Adrian</v>
      </c>
    </row>
    <row r="68" spans="1:12" x14ac:dyDescent="0.25">
      <c r="A68" s="54">
        <v>922243</v>
      </c>
      <c r="B68" s="54">
        <v>96522</v>
      </c>
      <c r="C68" s="54">
        <v>4561638</v>
      </c>
      <c r="D68" s="54" t="s">
        <v>50</v>
      </c>
      <c r="E68" s="54" t="s">
        <v>24</v>
      </c>
      <c r="F68" s="55">
        <v>68</v>
      </c>
      <c r="G68" s="56" t="s">
        <v>99</v>
      </c>
      <c r="H68" s="66" t="s">
        <v>124</v>
      </c>
      <c r="I68" s="54" t="s">
        <v>258</v>
      </c>
      <c r="J68" s="54" t="s">
        <v>259</v>
      </c>
      <c r="K68" s="54" t="s">
        <v>260</v>
      </c>
      <c r="L68" t="str">
        <f t="shared" si="1"/>
        <v>Canelada Matías Benjamín</v>
      </c>
    </row>
    <row r="69" spans="1:12" x14ac:dyDescent="0.25">
      <c r="A69" s="54">
        <v>615776</v>
      </c>
      <c r="B69" s="54">
        <v>85336</v>
      </c>
      <c r="C69" s="54">
        <v>2811361</v>
      </c>
      <c r="D69" s="54" t="s">
        <v>102</v>
      </c>
      <c r="E69" s="54" t="s">
        <v>111</v>
      </c>
      <c r="F69" s="55">
        <v>1448</v>
      </c>
      <c r="G69" s="56" t="s">
        <v>99</v>
      </c>
      <c r="H69" s="68" t="s">
        <v>124</v>
      </c>
      <c r="I69" s="69" t="s">
        <v>258</v>
      </c>
      <c r="J69" s="69" t="s">
        <v>261</v>
      </c>
      <c r="K69" s="69" t="s">
        <v>262</v>
      </c>
      <c r="L69" t="str">
        <f t="shared" si="1"/>
        <v>Caram Vallejo Erika Yohana</v>
      </c>
    </row>
    <row r="70" spans="1:12" x14ac:dyDescent="0.25">
      <c r="A70" s="54">
        <v>626160</v>
      </c>
      <c r="B70" s="54">
        <v>87469</v>
      </c>
      <c r="C70" s="54">
        <v>3488852</v>
      </c>
      <c r="D70" s="54" t="s">
        <v>115</v>
      </c>
      <c r="E70" s="54" t="s">
        <v>113</v>
      </c>
      <c r="F70" s="55">
        <v>908</v>
      </c>
      <c r="G70" s="56" t="s">
        <v>99</v>
      </c>
      <c r="H70" s="66" t="s">
        <v>124</v>
      </c>
      <c r="I70" s="54" t="s">
        <v>258</v>
      </c>
      <c r="J70" s="54" t="s">
        <v>263</v>
      </c>
      <c r="K70" s="54" t="s">
        <v>264</v>
      </c>
      <c r="L70" t="str">
        <f t="shared" si="1"/>
        <v>Cruz Alvaro Ruben</v>
      </c>
    </row>
    <row r="71" spans="1:12" x14ac:dyDescent="0.25">
      <c r="A71" s="54">
        <v>902395</v>
      </c>
      <c r="B71" s="54">
        <v>88207</v>
      </c>
      <c r="C71" s="54">
        <v>3625139</v>
      </c>
      <c r="D71" s="54" t="s">
        <v>115</v>
      </c>
      <c r="E71" s="54" t="s">
        <v>101</v>
      </c>
      <c r="F71" s="55">
        <v>818</v>
      </c>
      <c r="G71" s="56" t="s">
        <v>99</v>
      </c>
      <c r="H71" s="66" t="s">
        <v>124</v>
      </c>
      <c r="I71" s="54" t="s">
        <v>258</v>
      </c>
      <c r="J71" s="54" t="s">
        <v>232</v>
      </c>
      <c r="K71" s="54" t="s">
        <v>265</v>
      </c>
      <c r="L71" t="str">
        <f t="shared" si="1"/>
        <v>Diaz Alejandra</v>
      </c>
    </row>
    <row r="72" spans="1:12" x14ac:dyDescent="0.25">
      <c r="A72" s="54">
        <v>909519</v>
      </c>
      <c r="B72" s="54">
        <v>95031</v>
      </c>
      <c r="C72" s="54">
        <v>4035895</v>
      </c>
      <c r="D72" s="54" t="s">
        <v>102</v>
      </c>
      <c r="E72" s="54" t="s">
        <v>111</v>
      </c>
      <c r="F72" s="55">
        <v>466</v>
      </c>
      <c r="G72" s="56" t="s">
        <v>99</v>
      </c>
      <c r="H72" s="67" t="s">
        <v>124</v>
      </c>
      <c r="I72" s="57" t="s">
        <v>258</v>
      </c>
      <c r="J72" s="57" t="s">
        <v>266</v>
      </c>
      <c r="K72" s="57" t="s">
        <v>267</v>
      </c>
      <c r="L72" t="str">
        <f t="shared" si="1"/>
        <v>Figueroa Carrizo Gabriel Alberto</v>
      </c>
    </row>
    <row r="73" spans="1:12" x14ac:dyDescent="0.25">
      <c r="A73" s="54">
        <v>909509</v>
      </c>
      <c r="B73" s="54">
        <v>95039</v>
      </c>
      <c r="C73" s="54">
        <v>4035893</v>
      </c>
      <c r="D73" s="54" t="s">
        <v>102</v>
      </c>
      <c r="E73" s="54" t="s">
        <v>105</v>
      </c>
      <c r="F73" s="55">
        <v>466</v>
      </c>
      <c r="G73" s="56" t="s">
        <v>99</v>
      </c>
      <c r="H73" s="67" t="s">
        <v>124</v>
      </c>
      <c r="I73" s="57" t="s">
        <v>258</v>
      </c>
      <c r="J73" s="57" t="s">
        <v>268</v>
      </c>
      <c r="K73" s="57" t="s">
        <v>269</v>
      </c>
      <c r="L73" t="str">
        <f t="shared" si="1"/>
        <v>Gramajo Candelaria</v>
      </c>
    </row>
    <row r="74" spans="1:12" x14ac:dyDescent="0.25">
      <c r="A74" s="54">
        <v>906872</v>
      </c>
      <c r="B74" s="54">
        <v>89494</v>
      </c>
      <c r="C74" s="54">
        <v>3888255</v>
      </c>
      <c r="D74" s="54" t="s">
        <v>115</v>
      </c>
      <c r="E74" s="54" t="s">
        <v>101</v>
      </c>
      <c r="F74" s="55">
        <v>556</v>
      </c>
      <c r="G74" s="56" t="s">
        <v>99</v>
      </c>
      <c r="H74" s="66" t="s">
        <v>124</v>
      </c>
      <c r="I74" s="54" t="s">
        <v>258</v>
      </c>
      <c r="J74" s="54" t="s">
        <v>270</v>
      </c>
      <c r="K74" s="54" t="s">
        <v>271</v>
      </c>
      <c r="L74" t="str">
        <f t="shared" si="1"/>
        <v xml:space="preserve">Hernández Sabrina Abigail </v>
      </c>
    </row>
    <row r="75" spans="1:12" x14ac:dyDescent="0.25">
      <c r="A75" s="54">
        <v>626862</v>
      </c>
      <c r="B75" s="54">
        <v>87759</v>
      </c>
      <c r="C75" s="54">
        <v>3523453</v>
      </c>
      <c r="D75" s="54" t="s">
        <v>102</v>
      </c>
      <c r="E75" s="54" t="s">
        <v>112</v>
      </c>
      <c r="F75" s="55">
        <v>883</v>
      </c>
      <c r="G75" s="56" t="s">
        <v>99</v>
      </c>
      <c r="H75" s="68" t="s">
        <v>124</v>
      </c>
      <c r="I75" s="69" t="s">
        <v>258</v>
      </c>
      <c r="J75" s="69" t="s">
        <v>272</v>
      </c>
      <c r="K75" s="69" t="s">
        <v>273</v>
      </c>
      <c r="L75" t="str">
        <f t="shared" si="1"/>
        <v>Mancilla Huaita Bruno David</v>
      </c>
    </row>
    <row r="76" spans="1:12" x14ac:dyDescent="0.25">
      <c r="A76" s="54">
        <v>616802</v>
      </c>
      <c r="B76" s="54">
        <v>84124</v>
      </c>
      <c r="C76" s="54">
        <v>2723532</v>
      </c>
      <c r="D76" s="54" t="s">
        <v>102</v>
      </c>
      <c r="E76" s="54" t="s">
        <v>112</v>
      </c>
      <c r="F76" s="55">
        <v>1549</v>
      </c>
      <c r="G76" s="56" t="s">
        <v>99</v>
      </c>
      <c r="H76" s="68" t="s">
        <v>124</v>
      </c>
      <c r="I76" s="69" t="s">
        <v>258</v>
      </c>
      <c r="J76" s="69" t="s">
        <v>274</v>
      </c>
      <c r="K76" s="69" t="s">
        <v>275</v>
      </c>
      <c r="L76" t="str">
        <f t="shared" si="1"/>
        <v>Morales Graciela Florencia</v>
      </c>
    </row>
    <row r="77" spans="1:12" x14ac:dyDescent="0.25">
      <c r="A77" s="54">
        <v>626859</v>
      </c>
      <c r="B77" s="54">
        <v>87769</v>
      </c>
      <c r="C77" s="54">
        <v>3523450</v>
      </c>
      <c r="D77" s="54" t="s">
        <v>102</v>
      </c>
      <c r="E77" s="54" t="s">
        <v>110</v>
      </c>
      <c r="F77" s="55">
        <v>883</v>
      </c>
      <c r="G77" s="56" t="s">
        <v>99</v>
      </c>
      <c r="H77" s="67" t="s">
        <v>124</v>
      </c>
      <c r="I77" s="57" t="s">
        <v>258</v>
      </c>
      <c r="J77" s="57" t="s">
        <v>276</v>
      </c>
      <c r="K77" s="57" t="s">
        <v>277</v>
      </c>
      <c r="L77" t="str">
        <f t="shared" si="1"/>
        <v>Perez Facundo Javier</v>
      </c>
    </row>
    <row r="78" spans="1:12" x14ac:dyDescent="0.25">
      <c r="A78" s="54" t="e">
        <v>#N/A</v>
      </c>
      <c r="B78" s="54" t="s">
        <v>116</v>
      </c>
      <c r="C78" s="54" t="s">
        <v>116</v>
      </c>
      <c r="D78" s="54" t="s">
        <v>50</v>
      </c>
      <c r="E78" s="54" t="s">
        <v>24</v>
      </c>
      <c r="F78" s="55">
        <v>50</v>
      </c>
      <c r="G78" s="56" t="s">
        <v>99</v>
      </c>
      <c r="H78" s="70" t="s">
        <v>179</v>
      </c>
      <c r="I78" s="57" t="s">
        <v>258</v>
      </c>
      <c r="J78" s="57" t="s">
        <v>278</v>
      </c>
      <c r="K78" s="57" t="s">
        <v>279</v>
      </c>
      <c r="L78" t="str">
        <f t="shared" si="1"/>
        <v xml:space="preserve">Pucheta   Maximiliano Eduardo </v>
      </c>
    </row>
    <row r="79" spans="1:12" x14ac:dyDescent="0.25">
      <c r="A79" s="54">
        <v>626866</v>
      </c>
      <c r="B79" s="54">
        <v>87761</v>
      </c>
      <c r="C79" s="54">
        <v>3523458</v>
      </c>
      <c r="D79" s="54" t="s">
        <v>102</v>
      </c>
      <c r="E79" s="54" t="s">
        <v>104</v>
      </c>
      <c r="F79" s="55">
        <v>883</v>
      </c>
      <c r="G79" s="56" t="s">
        <v>114</v>
      </c>
      <c r="H79" s="68" t="s">
        <v>124</v>
      </c>
      <c r="I79" s="69" t="s">
        <v>258</v>
      </c>
      <c r="J79" s="69" t="s">
        <v>280</v>
      </c>
      <c r="K79" s="69" t="s">
        <v>281</v>
      </c>
      <c r="L79" t="str">
        <f t="shared" si="1"/>
        <v>Robra Simon Andres</v>
      </c>
    </row>
    <row r="80" spans="1:12" x14ac:dyDescent="0.25">
      <c r="A80" s="57">
        <v>626164</v>
      </c>
      <c r="B80" s="57">
        <v>87485</v>
      </c>
      <c r="C80" s="57">
        <v>1047316</v>
      </c>
      <c r="D80" s="60" t="s">
        <v>117</v>
      </c>
      <c r="E80" s="60" t="s">
        <v>117</v>
      </c>
      <c r="F80" s="58">
        <v>908</v>
      </c>
      <c r="G80" s="59" t="s">
        <v>99</v>
      </c>
      <c r="H80" s="71" t="s">
        <v>282</v>
      </c>
      <c r="I80" s="72" t="s">
        <v>283</v>
      </c>
      <c r="J80" s="72" t="s">
        <v>284</v>
      </c>
      <c r="K80" s="72" t="s">
        <v>285</v>
      </c>
      <c r="L80" t="str">
        <f t="shared" si="1"/>
        <v>Soria Jesus Guillermo</v>
      </c>
    </row>
    <row r="81" spans="1:12" x14ac:dyDescent="0.25">
      <c r="A81" s="54">
        <v>905898</v>
      </c>
      <c r="B81" s="54">
        <v>89061</v>
      </c>
      <c r="C81" s="54">
        <v>3853081</v>
      </c>
      <c r="D81" s="54" t="s">
        <v>115</v>
      </c>
      <c r="E81" s="54" t="s">
        <v>113</v>
      </c>
      <c r="F81" s="55">
        <v>587</v>
      </c>
      <c r="G81" s="56" t="s">
        <v>99</v>
      </c>
      <c r="H81" s="66" t="s">
        <v>124</v>
      </c>
      <c r="I81" s="54" t="s">
        <v>258</v>
      </c>
      <c r="J81" s="54" t="s">
        <v>286</v>
      </c>
      <c r="K81" s="54" t="s">
        <v>287</v>
      </c>
      <c r="L81" t="str">
        <f t="shared" si="1"/>
        <v>Torres Carlos Exequiel</v>
      </c>
    </row>
    <row r="82" spans="1:12" x14ac:dyDescent="0.25">
      <c r="A82" s="54">
        <v>905886</v>
      </c>
      <c r="B82" s="54">
        <v>89083</v>
      </c>
      <c r="C82" s="54">
        <v>3851835</v>
      </c>
      <c r="D82" s="54" t="s">
        <v>102</v>
      </c>
      <c r="E82" s="54" t="s">
        <v>105</v>
      </c>
      <c r="F82" s="55">
        <v>587</v>
      </c>
      <c r="G82" s="56" t="s">
        <v>99</v>
      </c>
      <c r="H82" s="66" t="s">
        <v>124</v>
      </c>
      <c r="I82" s="54" t="s">
        <v>258</v>
      </c>
      <c r="J82" s="54" t="s">
        <v>288</v>
      </c>
      <c r="K82" s="54" t="s">
        <v>289</v>
      </c>
      <c r="L82" t="str">
        <f t="shared" si="1"/>
        <v>Urday Quiroga Ivan</v>
      </c>
    </row>
    <row r="83" spans="1:12" x14ac:dyDescent="0.25">
      <c r="A83" s="54">
        <v>626870</v>
      </c>
      <c r="B83" s="54">
        <v>87768</v>
      </c>
      <c r="C83" s="54">
        <v>3523464</v>
      </c>
      <c r="D83" s="54" t="s">
        <v>102</v>
      </c>
      <c r="E83" s="54" t="s">
        <v>105</v>
      </c>
      <c r="F83" s="55">
        <v>883</v>
      </c>
      <c r="G83" s="56" t="s">
        <v>99</v>
      </c>
      <c r="H83" s="68" t="s">
        <v>124</v>
      </c>
      <c r="I83" s="69" t="s">
        <v>258</v>
      </c>
      <c r="J83" s="69" t="s">
        <v>290</v>
      </c>
      <c r="K83" s="69" t="s">
        <v>291</v>
      </c>
      <c r="L83" t="str">
        <f t="shared" si="1"/>
        <v>Yurquina Matias Exequiel</v>
      </c>
    </row>
    <row r="84" spans="1:12" x14ac:dyDescent="0.25">
      <c r="A84" s="54">
        <v>624422</v>
      </c>
      <c r="B84" s="54">
        <v>87094</v>
      </c>
      <c r="C84" s="54">
        <v>3419090</v>
      </c>
      <c r="D84" s="54" t="s">
        <v>102</v>
      </c>
      <c r="E84" s="54" t="s">
        <v>103</v>
      </c>
      <c r="F84" s="55">
        <v>955</v>
      </c>
      <c r="G84" s="56" t="s">
        <v>99</v>
      </c>
      <c r="H84" s="68" t="s">
        <v>124</v>
      </c>
      <c r="I84" s="69" t="s">
        <v>258</v>
      </c>
      <c r="J84" s="69" t="s">
        <v>292</v>
      </c>
      <c r="K84" s="69" t="s">
        <v>293</v>
      </c>
      <c r="L84" t="str">
        <f t="shared" si="1"/>
        <v>Zeballos Lucas</v>
      </c>
    </row>
    <row r="85" spans="1:12" x14ac:dyDescent="0.25">
      <c r="A85" s="54">
        <v>626861</v>
      </c>
      <c r="B85" s="54">
        <v>87767</v>
      </c>
      <c r="C85" s="54">
        <v>3523451</v>
      </c>
      <c r="D85" s="54" t="s">
        <v>107</v>
      </c>
      <c r="E85" s="54" t="s">
        <v>113</v>
      </c>
      <c r="F85" s="55">
        <v>883</v>
      </c>
      <c r="G85" s="56" t="s">
        <v>99</v>
      </c>
      <c r="H85" s="68" t="s">
        <v>124</v>
      </c>
      <c r="I85" s="69" t="s">
        <v>294</v>
      </c>
      <c r="J85" s="69" t="s">
        <v>295</v>
      </c>
      <c r="K85" s="69" t="s">
        <v>296</v>
      </c>
      <c r="L85" t="str">
        <f t="shared" si="1"/>
        <v>Agu Jose Agustin</v>
      </c>
    </row>
    <row r="86" spans="1:12" x14ac:dyDescent="0.25">
      <c r="A86" s="54">
        <v>614433</v>
      </c>
      <c r="B86" s="54">
        <v>81778</v>
      </c>
      <c r="C86" s="54">
        <v>2052803</v>
      </c>
      <c r="D86" s="54" t="s">
        <v>102</v>
      </c>
      <c r="E86" s="54" t="s">
        <v>111</v>
      </c>
      <c r="F86" s="55">
        <v>2125</v>
      </c>
      <c r="G86" s="56" t="s">
        <v>99</v>
      </c>
      <c r="H86" s="66" t="s">
        <v>124</v>
      </c>
      <c r="I86" s="54" t="s">
        <v>294</v>
      </c>
      <c r="J86" s="54" t="s">
        <v>297</v>
      </c>
      <c r="K86" s="54" t="s">
        <v>298</v>
      </c>
      <c r="L86" t="str">
        <f t="shared" si="1"/>
        <v>Busnelli Mario David</v>
      </c>
    </row>
    <row r="87" spans="1:12" x14ac:dyDescent="0.25">
      <c r="A87" s="54">
        <v>911225</v>
      </c>
      <c r="B87" s="54">
        <v>95357</v>
      </c>
      <c r="C87" s="54">
        <v>4101064</v>
      </c>
      <c r="D87" s="54" t="s">
        <v>102</v>
      </c>
      <c r="E87" s="54" t="s">
        <v>110</v>
      </c>
      <c r="F87" s="55">
        <v>409</v>
      </c>
      <c r="G87" s="56" t="s">
        <v>99</v>
      </c>
      <c r="H87" s="66" t="s">
        <v>124</v>
      </c>
      <c r="I87" s="54" t="s">
        <v>294</v>
      </c>
      <c r="J87" s="54" t="s">
        <v>299</v>
      </c>
      <c r="K87" s="54" t="s">
        <v>300</v>
      </c>
      <c r="L87" t="str">
        <f t="shared" si="1"/>
        <v>Chocobar Emilia</v>
      </c>
    </row>
    <row r="88" spans="1:12" x14ac:dyDescent="0.25">
      <c r="A88" s="54">
        <v>911226</v>
      </c>
      <c r="B88" s="54">
        <v>95358</v>
      </c>
      <c r="C88" s="54">
        <v>4101068</v>
      </c>
      <c r="D88" s="54" t="s">
        <v>115</v>
      </c>
      <c r="E88" s="54" t="s">
        <v>113</v>
      </c>
      <c r="F88" s="55">
        <v>409</v>
      </c>
      <c r="G88" s="56" t="s">
        <v>99</v>
      </c>
      <c r="H88" s="66" t="s">
        <v>124</v>
      </c>
      <c r="I88" s="54" t="s">
        <v>294</v>
      </c>
      <c r="J88" s="54" t="s">
        <v>301</v>
      </c>
      <c r="K88" s="54" t="s">
        <v>302</v>
      </c>
      <c r="L88" t="str">
        <f t="shared" si="1"/>
        <v>Collavino Nicolas</v>
      </c>
    </row>
    <row r="89" spans="1:12" x14ac:dyDescent="0.25">
      <c r="A89" s="54">
        <v>905893</v>
      </c>
      <c r="B89" s="54">
        <v>89076</v>
      </c>
      <c r="C89" s="54">
        <v>3852813</v>
      </c>
      <c r="D89" s="54" t="s">
        <v>115</v>
      </c>
      <c r="E89" s="54" t="s">
        <v>101</v>
      </c>
      <c r="F89" s="55">
        <v>587</v>
      </c>
      <c r="G89" s="56" t="s">
        <v>99</v>
      </c>
      <c r="H89" s="66" t="s">
        <v>124</v>
      </c>
      <c r="I89" s="54" t="s">
        <v>294</v>
      </c>
      <c r="J89" s="54" t="s">
        <v>303</v>
      </c>
      <c r="K89" s="54" t="s">
        <v>304</v>
      </c>
      <c r="L89" t="str">
        <f t="shared" si="1"/>
        <v>Corbalan Maria Belen</v>
      </c>
    </row>
    <row r="90" spans="1:12" x14ac:dyDescent="0.25">
      <c r="A90" s="54">
        <v>626855</v>
      </c>
      <c r="B90" s="54">
        <v>87762</v>
      </c>
      <c r="C90" s="54">
        <v>2843709</v>
      </c>
      <c r="D90" s="54" t="s">
        <v>102</v>
      </c>
      <c r="E90" s="54" t="s">
        <v>112</v>
      </c>
      <c r="F90" s="55">
        <v>883</v>
      </c>
      <c r="G90" s="56" t="s">
        <v>99</v>
      </c>
      <c r="H90" s="66" t="s">
        <v>124</v>
      </c>
      <c r="I90" s="54" t="s">
        <v>294</v>
      </c>
      <c r="J90" s="54" t="s">
        <v>305</v>
      </c>
      <c r="K90" s="54" t="s">
        <v>306</v>
      </c>
      <c r="L90" t="str">
        <f t="shared" si="1"/>
        <v>Ezquer Martin Alejandro</v>
      </c>
    </row>
    <row r="91" spans="1:12" x14ac:dyDescent="0.25">
      <c r="A91" s="54">
        <v>911227</v>
      </c>
      <c r="B91" s="54">
        <v>95359</v>
      </c>
      <c r="C91" s="54">
        <v>4101071</v>
      </c>
      <c r="D91" s="54" t="s">
        <v>102</v>
      </c>
      <c r="E91" s="54" t="s">
        <v>104</v>
      </c>
      <c r="F91" s="55">
        <v>409</v>
      </c>
      <c r="G91" s="56" t="s">
        <v>99</v>
      </c>
      <c r="H91" s="66" t="s">
        <v>124</v>
      </c>
      <c r="I91" s="54" t="s">
        <v>294</v>
      </c>
      <c r="J91" s="54" t="s">
        <v>307</v>
      </c>
      <c r="K91" s="54" t="s">
        <v>308</v>
      </c>
      <c r="L91" t="str">
        <f t="shared" si="1"/>
        <v>Flores Germán Emiliano</v>
      </c>
    </row>
    <row r="92" spans="1:12" x14ac:dyDescent="0.25">
      <c r="A92" s="54">
        <v>911224</v>
      </c>
      <c r="B92" s="54">
        <v>95356</v>
      </c>
      <c r="C92" s="54">
        <v>4101058</v>
      </c>
      <c r="D92" s="54" t="s">
        <v>102</v>
      </c>
      <c r="E92" s="54" t="s">
        <v>105</v>
      </c>
      <c r="F92" s="55">
        <v>409</v>
      </c>
      <c r="G92" s="56" t="s">
        <v>99</v>
      </c>
      <c r="H92" s="66" t="s">
        <v>124</v>
      </c>
      <c r="I92" s="54" t="s">
        <v>294</v>
      </c>
      <c r="J92" s="54" t="s">
        <v>309</v>
      </c>
      <c r="K92" s="54" t="s">
        <v>310</v>
      </c>
      <c r="L92" t="str">
        <f t="shared" si="1"/>
        <v>Godoy Laura Daniela</v>
      </c>
    </row>
    <row r="93" spans="1:12" x14ac:dyDescent="0.25">
      <c r="A93" s="54">
        <v>615989</v>
      </c>
      <c r="B93" s="54">
        <v>82509</v>
      </c>
      <c r="C93" s="54">
        <v>2294732</v>
      </c>
      <c r="D93" s="54" t="s">
        <v>107</v>
      </c>
      <c r="E93" s="54" t="s">
        <v>106</v>
      </c>
      <c r="F93" s="55">
        <v>1940</v>
      </c>
      <c r="G93" s="56" t="s">
        <v>99</v>
      </c>
      <c r="H93" s="66" t="s">
        <v>124</v>
      </c>
      <c r="I93" s="54" t="s">
        <v>294</v>
      </c>
      <c r="J93" s="54" t="s">
        <v>311</v>
      </c>
      <c r="K93" s="54" t="s">
        <v>312</v>
      </c>
      <c r="L93" t="str">
        <f t="shared" si="1"/>
        <v>Gomez Renganeschi Jesus Josemaria</v>
      </c>
    </row>
    <row r="94" spans="1:12" x14ac:dyDescent="0.25">
      <c r="A94" s="54">
        <v>624421</v>
      </c>
      <c r="B94" s="54">
        <v>87093</v>
      </c>
      <c r="C94" s="54">
        <v>3417590</v>
      </c>
      <c r="D94" s="54" t="s">
        <v>102</v>
      </c>
      <c r="E94" s="54" t="s">
        <v>104</v>
      </c>
      <c r="F94" s="55">
        <v>955</v>
      </c>
      <c r="G94" s="56" t="s">
        <v>99</v>
      </c>
      <c r="H94" s="66" t="s">
        <v>124</v>
      </c>
      <c r="I94" s="54" t="s">
        <v>294</v>
      </c>
      <c r="J94" s="54" t="s">
        <v>268</v>
      </c>
      <c r="K94" s="54" t="s">
        <v>313</v>
      </c>
      <c r="L94" t="str">
        <f t="shared" si="1"/>
        <v>Gramajo Cristian Ismael</v>
      </c>
    </row>
    <row r="95" spans="1:12" x14ac:dyDescent="0.25">
      <c r="A95" s="54">
        <v>911218</v>
      </c>
      <c r="B95" s="54">
        <v>95351</v>
      </c>
      <c r="C95" s="54">
        <v>4101034</v>
      </c>
      <c r="D95" s="54" t="s">
        <v>102</v>
      </c>
      <c r="E95" s="54" t="s">
        <v>103</v>
      </c>
      <c r="F95" s="55">
        <v>409</v>
      </c>
      <c r="G95" s="56" t="s">
        <v>99</v>
      </c>
      <c r="H95" s="66" t="s">
        <v>124</v>
      </c>
      <c r="I95" s="54" t="s">
        <v>294</v>
      </c>
      <c r="J95" s="54" t="s">
        <v>314</v>
      </c>
      <c r="K95" s="54" t="s">
        <v>315</v>
      </c>
      <c r="L95" t="str">
        <f t="shared" si="1"/>
        <v>Inostroza Cintia Marina</v>
      </c>
    </row>
    <row r="96" spans="1:12" x14ac:dyDescent="0.25">
      <c r="A96" s="54">
        <v>911229</v>
      </c>
      <c r="B96" s="54">
        <v>95360</v>
      </c>
      <c r="C96" s="54">
        <v>4101079</v>
      </c>
      <c r="D96" s="54" t="s">
        <v>115</v>
      </c>
      <c r="E96" s="54" t="s">
        <v>101</v>
      </c>
      <c r="F96" s="55">
        <v>409</v>
      </c>
      <c r="G96" s="56" t="s">
        <v>99</v>
      </c>
      <c r="H96" s="66" t="s">
        <v>124</v>
      </c>
      <c r="I96" s="54" t="s">
        <v>294</v>
      </c>
      <c r="J96" s="54" t="s">
        <v>316</v>
      </c>
      <c r="K96" s="54" t="s">
        <v>317</v>
      </c>
      <c r="L96" t="str">
        <f t="shared" si="1"/>
        <v>López Rocío Paola</v>
      </c>
    </row>
    <row r="97" spans="1:12" x14ac:dyDescent="0.25">
      <c r="A97" s="54">
        <v>911214</v>
      </c>
      <c r="B97" s="54">
        <v>95349</v>
      </c>
      <c r="C97" s="54">
        <v>4101029</v>
      </c>
      <c r="D97" s="54" t="s">
        <v>102</v>
      </c>
      <c r="E97" s="54" t="s">
        <v>105</v>
      </c>
      <c r="F97" s="55">
        <v>409</v>
      </c>
      <c r="G97" s="56" t="s">
        <v>99</v>
      </c>
      <c r="H97" s="66" t="s">
        <v>124</v>
      </c>
      <c r="I97" s="54" t="s">
        <v>294</v>
      </c>
      <c r="J97" s="54" t="s">
        <v>316</v>
      </c>
      <c r="K97" s="54" t="s">
        <v>318</v>
      </c>
      <c r="L97" t="str">
        <f t="shared" si="1"/>
        <v>López Jorgelina</v>
      </c>
    </row>
    <row r="98" spans="1:12" x14ac:dyDescent="0.25">
      <c r="A98" s="54">
        <v>614408</v>
      </c>
      <c r="B98" s="54">
        <v>82893</v>
      </c>
      <c r="C98" s="54">
        <v>2389714</v>
      </c>
      <c r="D98" s="54" t="s">
        <v>102</v>
      </c>
      <c r="E98" s="54" t="s">
        <v>111</v>
      </c>
      <c r="F98" s="55">
        <v>1850</v>
      </c>
      <c r="G98" s="56" t="s">
        <v>99</v>
      </c>
      <c r="H98" s="66" t="s">
        <v>124</v>
      </c>
      <c r="I98" s="54" t="s">
        <v>294</v>
      </c>
      <c r="J98" s="54" t="s">
        <v>244</v>
      </c>
      <c r="K98" s="54" t="s">
        <v>319</v>
      </c>
      <c r="L98" t="str">
        <f t="shared" si="1"/>
        <v>Nuñez Luis Manuel</v>
      </c>
    </row>
    <row r="99" spans="1:12" x14ac:dyDescent="0.25">
      <c r="A99" s="54">
        <v>614319</v>
      </c>
      <c r="B99" s="54">
        <v>85580</v>
      </c>
      <c r="C99" s="54">
        <v>1515761</v>
      </c>
      <c r="D99" s="54" t="s">
        <v>102</v>
      </c>
      <c r="E99" s="54" t="s">
        <v>104</v>
      </c>
      <c r="F99" s="55">
        <v>1407</v>
      </c>
      <c r="G99" s="56" t="s">
        <v>99</v>
      </c>
      <c r="H99" s="68" t="s">
        <v>124</v>
      </c>
      <c r="I99" s="69" t="s">
        <v>294</v>
      </c>
      <c r="J99" s="69" t="s">
        <v>276</v>
      </c>
      <c r="K99" s="69" t="s">
        <v>320</v>
      </c>
      <c r="L99" t="str">
        <f t="shared" si="1"/>
        <v>Perez Ana Mariela</v>
      </c>
    </row>
    <row r="100" spans="1:12" x14ac:dyDescent="0.25">
      <c r="A100" s="54">
        <v>587751</v>
      </c>
      <c r="B100" s="54">
        <v>82964</v>
      </c>
      <c r="C100" s="54">
        <v>2397185</v>
      </c>
      <c r="D100" s="54" t="s">
        <v>102</v>
      </c>
      <c r="E100" s="54" t="s">
        <v>111</v>
      </c>
      <c r="F100" s="55">
        <v>1844</v>
      </c>
      <c r="G100" s="56" t="s">
        <v>99</v>
      </c>
      <c r="H100" s="68" t="s">
        <v>124</v>
      </c>
      <c r="I100" s="69" t="s">
        <v>294</v>
      </c>
      <c r="J100" s="69" t="s">
        <v>321</v>
      </c>
      <c r="K100" s="69" t="s">
        <v>322</v>
      </c>
      <c r="L100" t="str">
        <f t="shared" si="1"/>
        <v>Villafañe Ramos Carla</v>
      </c>
    </row>
    <row r="101" spans="1:12" x14ac:dyDescent="0.25">
      <c r="A101" s="54">
        <v>536213</v>
      </c>
      <c r="B101" s="54">
        <v>72509</v>
      </c>
      <c r="C101" s="54">
        <v>538955</v>
      </c>
      <c r="D101" s="54" t="s">
        <v>102</v>
      </c>
      <c r="E101" s="54" t="s">
        <v>103</v>
      </c>
      <c r="F101" s="55">
        <v>4167</v>
      </c>
      <c r="G101" s="56" t="s">
        <v>99</v>
      </c>
      <c r="H101" s="68" t="s">
        <v>124</v>
      </c>
      <c r="I101" s="69" t="s">
        <v>323</v>
      </c>
      <c r="J101" s="69" t="s">
        <v>228</v>
      </c>
      <c r="K101" s="69" t="s">
        <v>324</v>
      </c>
      <c r="L101" t="str">
        <f t="shared" si="1"/>
        <v>Agüero Javier Alberto</v>
      </c>
    </row>
    <row r="102" spans="1:12" x14ac:dyDescent="0.25">
      <c r="A102" s="54">
        <v>613685</v>
      </c>
      <c r="B102" s="54">
        <v>71879</v>
      </c>
      <c r="C102" s="54">
        <v>518512</v>
      </c>
      <c r="D102" s="54" t="s">
        <v>102</v>
      </c>
      <c r="E102" s="54" t="s">
        <v>105</v>
      </c>
      <c r="F102" s="55">
        <v>4215</v>
      </c>
      <c r="G102" s="56" t="s">
        <v>99</v>
      </c>
      <c r="H102" s="66" t="s">
        <v>124</v>
      </c>
      <c r="I102" s="54" t="s">
        <v>323</v>
      </c>
      <c r="J102" s="54" t="s">
        <v>126</v>
      </c>
      <c r="K102" s="54" t="s">
        <v>265</v>
      </c>
      <c r="L102" t="str">
        <f t="shared" si="1"/>
        <v>Alvarez Alejandra</v>
      </c>
    </row>
    <row r="103" spans="1:12" x14ac:dyDescent="0.25">
      <c r="A103" s="54">
        <v>905885</v>
      </c>
      <c r="B103" s="54">
        <v>89080</v>
      </c>
      <c r="C103" s="54">
        <v>3852737</v>
      </c>
      <c r="D103" s="54" t="s">
        <v>102</v>
      </c>
      <c r="E103" s="54" t="s">
        <v>103</v>
      </c>
      <c r="F103" s="55">
        <v>587</v>
      </c>
      <c r="G103" s="56" t="s">
        <v>99</v>
      </c>
      <c r="H103" s="68" t="s">
        <v>124</v>
      </c>
      <c r="I103" s="69" t="s">
        <v>323</v>
      </c>
      <c r="J103" s="69" t="s">
        <v>325</v>
      </c>
      <c r="K103" s="69" t="s">
        <v>326</v>
      </c>
      <c r="L103" t="str">
        <f t="shared" si="1"/>
        <v>Arganaraz Claudio Marcelo</v>
      </c>
    </row>
    <row r="104" spans="1:12" x14ac:dyDescent="0.25">
      <c r="A104" s="54">
        <v>620913</v>
      </c>
      <c r="B104" s="54">
        <v>84510</v>
      </c>
      <c r="C104" s="54">
        <v>2734904</v>
      </c>
      <c r="D104" s="54" t="s">
        <v>50</v>
      </c>
      <c r="E104" s="54" t="s">
        <v>24</v>
      </c>
      <c r="F104" s="55">
        <v>1518</v>
      </c>
      <c r="G104" s="56" t="s">
        <v>99</v>
      </c>
      <c r="H104" s="66" t="s">
        <v>124</v>
      </c>
      <c r="I104" s="54" t="s">
        <v>323</v>
      </c>
      <c r="J104" s="54" t="s">
        <v>327</v>
      </c>
      <c r="K104" s="54" t="s">
        <v>328</v>
      </c>
      <c r="L104" t="str">
        <f t="shared" si="1"/>
        <v>Aron Virginia</v>
      </c>
    </row>
    <row r="105" spans="1:12" x14ac:dyDescent="0.25">
      <c r="A105" s="54">
        <v>614140</v>
      </c>
      <c r="B105" s="54">
        <v>79360</v>
      </c>
      <c r="C105" s="54">
        <v>1390816</v>
      </c>
      <c r="D105" s="54" t="s">
        <v>102</v>
      </c>
      <c r="E105" s="54" t="s">
        <v>104</v>
      </c>
      <c r="F105" s="55">
        <v>2731</v>
      </c>
      <c r="G105" s="56" t="s">
        <v>99</v>
      </c>
      <c r="H105" s="66" t="s">
        <v>124</v>
      </c>
      <c r="I105" s="54" t="s">
        <v>323</v>
      </c>
      <c r="J105" s="54" t="s">
        <v>329</v>
      </c>
      <c r="K105" s="54" t="s">
        <v>330</v>
      </c>
      <c r="L105" t="str">
        <f t="shared" si="1"/>
        <v>Blanco Natalia Maria del Milagro</v>
      </c>
    </row>
    <row r="106" spans="1:12" x14ac:dyDescent="0.25">
      <c r="A106" s="54">
        <v>614896</v>
      </c>
      <c r="B106" s="54">
        <v>84890</v>
      </c>
      <c r="C106" s="54">
        <v>1294123</v>
      </c>
      <c r="D106" s="54" t="s">
        <v>102</v>
      </c>
      <c r="E106" s="54" t="s">
        <v>104</v>
      </c>
      <c r="F106" s="55">
        <v>1483</v>
      </c>
      <c r="G106" s="56" t="s">
        <v>99</v>
      </c>
      <c r="H106" s="67" t="s">
        <v>124</v>
      </c>
      <c r="I106" s="57" t="s">
        <v>323</v>
      </c>
      <c r="J106" s="57" t="s">
        <v>331</v>
      </c>
      <c r="K106" s="57" t="s">
        <v>332</v>
      </c>
      <c r="L106" t="str">
        <f t="shared" si="1"/>
        <v>Bucci Villarrubia Celina Natalia</v>
      </c>
    </row>
    <row r="107" spans="1:12" x14ac:dyDescent="0.25">
      <c r="A107" s="54">
        <v>614316</v>
      </c>
      <c r="B107" s="54">
        <v>83204</v>
      </c>
      <c r="C107" s="54">
        <v>1603146</v>
      </c>
      <c r="D107" s="54" t="s">
        <v>102</v>
      </c>
      <c r="E107" s="54" t="s">
        <v>105</v>
      </c>
      <c r="F107" s="55">
        <v>1807</v>
      </c>
      <c r="G107" s="56" t="s">
        <v>114</v>
      </c>
      <c r="H107" s="68" t="s">
        <v>124</v>
      </c>
      <c r="I107" s="69" t="s">
        <v>323</v>
      </c>
      <c r="J107" s="69" t="s">
        <v>333</v>
      </c>
      <c r="K107" s="69" t="s">
        <v>334</v>
      </c>
      <c r="L107" t="str">
        <f t="shared" si="1"/>
        <v>Carretero Maria Ester</v>
      </c>
    </row>
    <row r="108" spans="1:12" x14ac:dyDescent="0.25">
      <c r="A108" s="54">
        <v>552622</v>
      </c>
      <c r="B108" s="54">
        <v>76552</v>
      </c>
      <c r="C108" s="54">
        <v>795224</v>
      </c>
      <c r="D108" s="54" t="s">
        <v>102</v>
      </c>
      <c r="E108" s="54" t="s">
        <v>112</v>
      </c>
      <c r="F108" s="55">
        <v>3587</v>
      </c>
      <c r="G108" s="56" t="s">
        <v>99</v>
      </c>
      <c r="H108" s="68" t="s">
        <v>124</v>
      </c>
      <c r="I108" s="69" t="s">
        <v>323</v>
      </c>
      <c r="J108" s="69" t="s">
        <v>335</v>
      </c>
      <c r="K108" s="69" t="s">
        <v>336</v>
      </c>
      <c r="L108" t="str">
        <f t="shared" si="1"/>
        <v>Kempa Vanesa Amanda</v>
      </c>
    </row>
    <row r="109" spans="1:12" x14ac:dyDescent="0.25">
      <c r="A109" s="54">
        <v>614094</v>
      </c>
      <c r="B109" s="54">
        <v>77238</v>
      </c>
      <c r="C109" s="54">
        <v>896062</v>
      </c>
      <c r="D109" s="54" t="s">
        <v>102</v>
      </c>
      <c r="E109" s="54" t="s">
        <v>104</v>
      </c>
      <c r="F109" s="55">
        <v>3395</v>
      </c>
      <c r="G109" s="56" t="s">
        <v>99</v>
      </c>
      <c r="H109" s="68" t="s">
        <v>124</v>
      </c>
      <c r="I109" s="69" t="s">
        <v>323</v>
      </c>
      <c r="J109" s="69" t="s">
        <v>337</v>
      </c>
      <c r="K109" s="69" t="s">
        <v>338</v>
      </c>
      <c r="L109" t="str">
        <f t="shared" si="1"/>
        <v>Lescano Miguel Angel</v>
      </c>
    </row>
    <row r="110" spans="1:12" x14ac:dyDescent="0.25">
      <c r="A110" s="54">
        <v>581010</v>
      </c>
      <c r="B110" s="54">
        <v>80896</v>
      </c>
      <c r="C110" s="54">
        <v>1846609</v>
      </c>
      <c r="D110" s="54" t="s">
        <v>102</v>
      </c>
      <c r="E110" s="54" t="s">
        <v>105</v>
      </c>
      <c r="F110" s="55">
        <v>2325</v>
      </c>
      <c r="G110" s="56" t="s">
        <v>99</v>
      </c>
      <c r="H110" s="66" t="s">
        <v>124</v>
      </c>
      <c r="I110" s="54" t="s">
        <v>323</v>
      </c>
      <c r="J110" s="54" t="s">
        <v>339</v>
      </c>
      <c r="K110" s="54" t="s">
        <v>340</v>
      </c>
      <c r="L110" t="str">
        <f t="shared" si="1"/>
        <v>Lescano Sinkovec Giuliana Guadalupe</v>
      </c>
    </row>
    <row r="111" spans="1:12" x14ac:dyDescent="0.25">
      <c r="A111" s="54">
        <v>615075</v>
      </c>
      <c r="B111" s="54">
        <v>78932</v>
      </c>
      <c r="C111" s="54">
        <v>1290980</v>
      </c>
      <c r="D111" s="54" t="s">
        <v>102</v>
      </c>
      <c r="E111" s="54" t="s">
        <v>105</v>
      </c>
      <c r="F111" s="55">
        <v>2856</v>
      </c>
      <c r="G111" s="56" t="s">
        <v>99</v>
      </c>
      <c r="H111" s="66" t="s">
        <v>124</v>
      </c>
      <c r="I111" s="54" t="s">
        <v>323</v>
      </c>
      <c r="J111" s="54" t="s">
        <v>341</v>
      </c>
      <c r="K111" s="54" t="s">
        <v>342</v>
      </c>
      <c r="L111" t="str">
        <f t="shared" si="1"/>
        <v>Montenegro Maria de los Angeles</v>
      </c>
    </row>
    <row r="112" spans="1:12" x14ac:dyDescent="0.25">
      <c r="A112" s="54">
        <v>615439</v>
      </c>
      <c r="B112" s="54">
        <v>71884</v>
      </c>
      <c r="C112" s="54">
        <v>518958</v>
      </c>
      <c r="D112" s="54" t="s">
        <v>102</v>
      </c>
      <c r="E112" s="54" t="s">
        <v>111</v>
      </c>
      <c r="F112" s="55">
        <v>4215</v>
      </c>
      <c r="G112" s="56" t="s">
        <v>99</v>
      </c>
      <c r="H112" s="66" t="s">
        <v>124</v>
      </c>
      <c r="I112" s="54" t="s">
        <v>323</v>
      </c>
      <c r="J112" s="54" t="s">
        <v>343</v>
      </c>
      <c r="K112" s="54" t="s">
        <v>344</v>
      </c>
      <c r="L112" t="str">
        <f t="shared" si="1"/>
        <v>Paez Navarro Hernan Leonardo</v>
      </c>
    </row>
    <row r="113" spans="1:12" x14ac:dyDescent="0.25">
      <c r="A113" s="54">
        <v>616899</v>
      </c>
      <c r="B113" s="54">
        <v>83194</v>
      </c>
      <c r="C113" s="54">
        <v>2433097</v>
      </c>
      <c r="D113" s="54" t="s">
        <v>102</v>
      </c>
      <c r="E113" s="54" t="s">
        <v>105</v>
      </c>
      <c r="F113" s="55">
        <v>1807</v>
      </c>
      <c r="G113" s="56" t="s">
        <v>114</v>
      </c>
      <c r="H113" s="66" t="s">
        <v>124</v>
      </c>
      <c r="I113" s="54" t="s">
        <v>323</v>
      </c>
      <c r="J113" s="54" t="s">
        <v>345</v>
      </c>
      <c r="K113" s="54" t="s">
        <v>346</v>
      </c>
      <c r="L113" t="str">
        <f t="shared" si="1"/>
        <v>Paz Paula Alejandra</v>
      </c>
    </row>
    <row r="114" spans="1:12" x14ac:dyDescent="0.25">
      <c r="A114" s="54">
        <v>555077</v>
      </c>
      <c r="B114" s="54">
        <v>76878</v>
      </c>
      <c r="C114" s="54">
        <v>815166</v>
      </c>
      <c r="D114" s="54" t="s">
        <v>102</v>
      </c>
      <c r="E114" s="54" t="s">
        <v>104</v>
      </c>
      <c r="F114" s="55">
        <v>3532</v>
      </c>
      <c r="G114" s="56" t="s">
        <v>99</v>
      </c>
      <c r="H114" s="68" t="s">
        <v>124</v>
      </c>
      <c r="I114" s="69" t="s">
        <v>323</v>
      </c>
      <c r="J114" s="69" t="s">
        <v>347</v>
      </c>
      <c r="K114" s="69" t="s">
        <v>348</v>
      </c>
      <c r="L114" t="str">
        <f t="shared" si="1"/>
        <v>Sandoval Gabriela Elizabeth</v>
      </c>
    </row>
    <row r="115" spans="1:12" x14ac:dyDescent="0.25">
      <c r="A115" s="54">
        <v>616749</v>
      </c>
      <c r="B115" s="54">
        <v>85057</v>
      </c>
      <c r="C115" s="54">
        <v>2802548</v>
      </c>
      <c r="D115" s="54" t="s">
        <v>102</v>
      </c>
      <c r="E115" s="54" t="s">
        <v>105</v>
      </c>
      <c r="F115" s="55">
        <v>1459</v>
      </c>
      <c r="G115" s="56" t="s">
        <v>99</v>
      </c>
      <c r="H115" s="67" t="s">
        <v>124</v>
      </c>
      <c r="I115" s="57" t="s">
        <v>323</v>
      </c>
      <c r="J115" s="57" t="s">
        <v>349</v>
      </c>
      <c r="K115" s="57" t="s">
        <v>350</v>
      </c>
      <c r="L115" t="str">
        <f t="shared" si="1"/>
        <v>Taberna Daniel Alejandro</v>
      </c>
    </row>
    <row r="116" spans="1:12" x14ac:dyDescent="0.25">
      <c r="A116" s="54">
        <v>615076</v>
      </c>
      <c r="B116" s="54">
        <v>74666</v>
      </c>
      <c r="C116" s="54">
        <v>606171</v>
      </c>
      <c r="D116" s="54" t="s">
        <v>102</v>
      </c>
      <c r="E116" s="54" t="s">
        <v>105</v>
      </c>
      <c r="F116" s="55">
        <v>4003</v>
      </c>
      <c r="G116" s="56" t="s">
        <v>99</v>
      </c>
      <c r="H116" s="66" t="s">
        <v>124</v>
      </c>
      <c r="I116" s="54" t="s">
        <v>323</v>
      </c>
      <c r="J116" s="54" t="s">
        <v>351</v>
      </c>
      <c r="K116" s="54" t="s">
        <v>352</v>
      </c>
      <c r="L116" t="str">
        <f t="shared" si="1"/>
        <v>Talassino Valentina Natalia</v>
      </c>
    </row>
    <row r="117" spans="1:12" x14ac:dyDescent="0.25">
      <c r="A117" s="54">
        <v>615421</v>
      </c>
      <c r="B117" s="54">
        <v>82672</v>
      </c>
      <c r="C117" s="54">
        <v>2338319</v>
      </c>
      <c r="D117" s="54" t="s">
        <v>102</v>
      </c>
      <c r="E117" s="54" t="s">
        <v>105</v>
      </c>
      <c r="F117" s="55">
        <v>1909</v>
      </c>
      <c r="G117" s="56" t="s">
        <v>99</v>
      </c>
      <c r="H117" s="67" t="s">
        <v>124</v>
      </c>
      <c r="I117" s="57" t="s">
        <v>323</v>
      </c>
      <c r="J117" s="57" t="s">
        <v>353</v>
      </c>
      <c r="K117" s="57" t="s">
        <v>354</v>
      </c>
      <c r="L117" t="str">
        <f t="shared" si="1"/>
        <v>Vergara Leandro</v>
      </c>
    </row>
    <row r="118" spans="1:12" x14ac:dyDescent="0.25">
      <c r="A118" s="54">
        <v>580784</v>
      </c>
      <c r="B118" s="54">
        <v>80851</v>
      </c>
      <c r="C118" s="54">
        <v>1210616</v>
      </c>
      <c r="D118" s="54" t="s">
        <v>102</v>
      </c>
      <c r="E118" s="54" t="s">
        <v>111</v>
      </c>
      <c r="F118" s="55">
        <v>2353</v>
      </c>
      <c r="G118" s="56" t="s">
        <v>99</v>
      </c>
      <c r="H118" s="66" t="s">
        <v>124</v>
      </c>
      <c r="I118" s="54" t="s">
        <v>355</v>
      </c>
      <c r="J118" s="54" t="s">
        <v>356</v>
      </c>
      <c r="K118" s="54" t="s">
        <v>357</v>
      </c>
      <c r="L118" t="str">
        <f t="shared" si="1"/>
        <v>Andres Maria Florencia</v>
      </c>
    </row>
    <row r="119" spans="1:12" x14ac:dyDescent="0.25">
      <c r="A119" s="54">
        <v>617137</v>
      </c>
      <c r="B119" s="54">
        <v>84136</v>
      </c>
      <c r="C119" s="54">
        <v>2718494</v>
      </c>
      <c r="D119" s="54" t="s">
        <v>102</v>
      </c>
      <c r="E119" s="54" t="s">
        <v>105</v>
      </c>
      <c r="F119" s="55">
        <v>1549</v>
      </c>
      <c r="G119" s="56" t="s">
        <v>99</v>
      </c>
      <c r="H119" s="68" t="s">
        <v>124</v>
      </c>
      <c r="I119" s="69" t="s">
        <v>355</v>
      </c>
      <c r="J119" s="69" t="s">
        <v>128</v>
      </c>
      <c r="K119" s="69" t="s">
        <v>358</v>
      </c>
      <c r="L119" t="str">
        <f t="shared" si="1"/>
        <v>Barrionuevo Paula Cecilia</v>
      </c>
    </row>
    <row r="120" spans="1:12" x14ac:dyDescent="0.25">
      <c r="A120" s="54">
        <v>627002</v>
      </c>
      <c r="B120" s="54">
        <v>87840</v>
      </c>
      <c r="C120" s="54">
        <v>3525914</v>
      </c>
      <c r="D120" s="54" t="s">
        <v>102</v>
      </c>
      <c r="E120" s="54" t="s">
        <v>105</v>
      </c>
      <c r="F120" s="55">
        <v>883</v>
      </c>
      <c r="G120" s="56" t="s">
        <v>114</v>
      </c>
      <c r="H120" s="66" t="s">
        <v>124</v>
      </c>
      <c r="I120" s="54" t="s">
        <v>355</v>
      </c>
      <c r="J120" s="54" t="s">
        <v>359</v>
      </c>
      <c r="K120" s="54" t="s">
        <v>291</v>
      </c>
      <c r="L120" t="str">
        <f t="shared" si="1"/>
        <v>Boassi Matias Exequiel</v>
      </c>
    </row>
    <row r="121" spans="1:12" x14ac:dyDescent="0.25">
      <c r="A121" s="54">
        <v>614720</v>
      </c>
      <c r="B121" s="54">
        <v>75278</v>
      </c>
      <c r="C121" s="54">
        <v>696437</v>
      </c>
      <c r="D121" s="54" t="s">
        <v>102</v>
      </c>
      <c r="E121" s="54" t="s">
        <v>105</v>
      </c>
      <c r="F121" s="55">
        <v>3815</v>
      </c>
      <c r="G121" s="56" t="s">
        <v>99</v>
      </c>
      <c r="H121" s="66" t="s">
        <v>124</v>
      </c>
      <c r="I121" s="54" t="s">
        <v>355</v>
      </c>
      <c r="J121" s="54" t="s">
        <v>360</v>
      </c>
      <c r="K121" s="54" t="s">
        <v>361</v>
      </c>
      <c r="L121" t="str">
        <f t="shared" si="1"/>
        <v>Cabana Esteban Jose Antonio</v>
      </c>
    </row>
    <row r="122" spans="1:12" x14ac:dyDescent="0.25">
      <c r="A122" s="54">
        <v>617378</v>
      </c>
      <c r="B122" s="54">
        <v>82697</v>
      </c>
      <c r="C122" s="54">
        <v>2338314</v>
      </c>
      <c r="D122" s="54" t="s">
        <v>102</v>
      </c>
      <c r="E122" s="54" t="s">
        <v>112</v>
      </c>
      <c r="F122" s="55">
        <v>1909</v>
      </c>
      <c r="G122" s="56" t="s">
        <v>99</v>
      </c>
      <c r="H122" s="66" t="s">
        <v>124</v>
      </c>
      <c r="I122" s="54" t="s">
        <v>355</v>
      </c>
      <c r="J122" s="54" t="s">
        <v>362</v>
      </c>
      <c r="K122" s="54" t="s">
        <v>363</v>
      </c>
      <c r="L122" t="str">
        <f t="shared" si="1"/>
        <v>Cardozo Mariana Belen</v>
      </c>
    </row>
    <row r="123" spans="1:12" x14ac:dyDescent="0.25">
      <c r="A123" s="54">
        <v>596231</v>
      </c>
      <c r="B123" s="54">
        <v>84607</v>
      </c>
      <c r="C123" s="54">
        <v>2743754</v>
      </c>
      <c r="D123" s="54" t="s">
        <v>102</v>
      </c>
      <c r="E123" s="54" t="s">
        <v>104</v>
      </c>
      <c r="F123" s="55">
        <v>1512</v>
      </c>
      <c r="G123" s="56" t="s">
        <v>99</v>
      </c>
      <c r="H123" s="66" t="s">
        <v>124</v>
      </c>
      <c r="I123" s="54" t="s">
        <v>355</v>
      </c>
      <c r="J123" s="54" t="s">
        <v>364</v>
      </c>
      <c r="K123" s="54" t="s">
        <v>365</v>
      </c>
      <c r="L123" t="str">
        <f t="shared" si="1"/>
        <v>Clessi Hector Alberto</v>
      </c>
    </row>
    <row r="124" spans="1:12" x14ac:dyDescent="0.25">
      <c r="A124" s="54">
        <v>623747</v>
      </c>
      <c r="B124" s="54">
        <v>84146</v>
      </c>
      <c r="C124" s="54">
        <v>2714251</v>
      </c>
      <c r="D124" s="54" t="s">
        <v>102</v>
      </c>
      <c r="E124" s="54" t="s">
        <v>105</v>
      </c>
      <c r="F124" s="55">
        <v>1549</v>
      </c>
      <c r="G124" s="56" t="s">
        <v>99</v>
      </c>
      <c r="H124" s="66" t="s">
        <v>124</v>
      </c>
      <c r="I124" s="54" t="s">
        <v>355</v>
      </c>
      <c r="J124" s="54" t="s">
        <v>232</v>
      </c>
      <c r="K124" s="54" t="s">
        <v>366</v>
      </c>
      <c r="L124" t="str">
        <f t="shared" si="1"/>
        <v>Diaz Facundo Leandro</v>
      </c>
    </row>
    <row r="125" spans="1:12" x14ac:dyDescent="0.25">
      <c r="A125" s="54">
        <v>615711</v>
      </c>
      <c r="B125" s="54">
        <v>77254</v>
      </c>
      <c r="C125" s="54">
        <v>896123</v>
      </c>
      <c r="D125" s="54" t="s">
        <v>107</v>
      </c>
      <c r="E125" s="54" t="s">
        <v>101</v>
      </c>
      <c r="F125" s="55">
        <v>3395</v>
      </c>
      <c r="G125" s="56" t="s">
        <v>114</v>
      </c>
      <c r="H125" s="66" t="s">
        <v>124</v>
      </c>
      <c r="I125" s="54" t="s">
        <v>355</v>
      </c>
      <c r="J125" s="54" t="s">
        <v>367</v>
      </c>
      <c r="K125" s="54" t="s">
        <v>368</v>
      </c>
      <c r="L125" t="str">
        <f t="shared" si="1"/>
        <v>Dip Carlos Abel</v>
      </c>
    </row>
    <row r="126" spans="1:12" x14ac:dyDescent="0.25">
      <c r="A126" s="54">
        <v>909516</v>
      </c>
      <c r="B126" s="54">
        <v>95028</v>
      </c>
      <c r="C126" s="54">
        <v>4035890</v>
      </c>
      <c r="D126" s="54" t="s">
        <v>102</v>
      </c>
      <c r="E126" s="54" t="s">
        <v>105</v>
      </c>
      <c r="F126" s="55">
        <v>466</v>
      </c>
      <c r="G126" s="56" t="s">
        <v>114</v>
      </c>
      <c r="H126" s="66" t="s">
        <v>124</v>
      </c>
      <c r="I126" s="54" t="s">
        <v>355</v>
      </c>
      <c r="J126" s="54" t="s">
        <v>369</v>
      </c>
      <c r="K126" s="54" t="s">
        <v>370</v>
      </c>
      <c r="L126" t="str">
        <f t="shared" si="1"/>
        <v>Lobo Maia</v>
      </c>
    </row>
    <row r="127" spans="1:12" x14ac:dyDescent="0.25">
      <c r="A127" s="54">
        <v>905880</v>
      </c>
      <c r="B127" s="54">
        <v>89079</v>
      </c>
      <c r="C127" s="54">
        <v>2493915</v>
      </c>
      <c r="D127" s="54" t="s">
        <v>102</v>
      </c>
      <c r="E127" s="54" t="s">
        <v>105</v>
      </c>
      <c r="F127" s="55">
        <v>587</v>
      </c>
      <c r="G127" s="56" t="s">
        <v>99</v>
      </c>
      <c r="H127" s="66" t="s">
        <v>124</v>
      </c>
      <c r="I127" s="54" t="s">
        <v>355</v>
      </c>
      <c r="J127" s="54" t="s">
        <v>371</v>
      </c>
      <c r="K127" s="54" t="s">
        <v>372</v>
      </c>
      <c r="L127" t="str">
        <f t="shared" si="1"/>
        <v>Martinez Francisco</v>
      </c>
    </row>
    <row r="128" spans="1:12" x14ac:dyDescent="0.25">
      <c r="A128" s="54">
        <v>614330</v>
      </c>
      <c r="B128" s="54">
        <v>75170</v>
      </c>
      <c r="C128" s="54">
        <v>677773</v>
      </c>
      <c r="D128" s="54" t="s">
        <v>102</v>
      </c>
      <c r="E128" s="54" t="s">
        <v>105</v>
      </c>
      <c r="F128" s="55">
        <v>3856</v>
      </c>
      <c r="G128" s="56" t="s">
        <v>99</v>
      </c>
      <c r="H128" s="66" t="s">
        <v>124</v>
      </c>
      <c r="I128" s="54" t="s">
        <v>355</v>
      </c>
      <c r="J128" s="54" t="s">
        <v>373</v>
      </c>
      <c r="K128" s="54" t="s">
        <v>374</v>
      </c>
      <c r="L128" t="str">
        <f t="shared" si="1"/>
        <v>Pirini Erica Gisela</v>
      </c>
    </row>
    <row r="129" spans="1:12" x14ac:dyDescent="0.25">
      <c r="A129" s="54">
        <v>626957</v>
      </c>
      <c r="B129" s="54">
        <v>87818</v>
      </c>
      <c r="C129" s="54">
        <v>3525583</v>
      </c>
      <c r="D129" s="54" t="s">
        <v>102</v>
      </c>
      <c r="E129" s="54" t="s">
        <v>110</v>
      </c>
      <c r="F129" s="55">
        <v>883</v>
      </c>
      <c r="G129" s="56" t="s">
        <v>99</v>
      </c>
      <c r="H129" s="68" t="s">
        <v>124</v>
      </c>
      <c r="I129" s="69" t="s">
        <v>355</v>
      </c>
      <c r="J129" s="69" t="s">
        <v>375</v>
      </c>
      <c r="K129" s="69" t="s">
        <v>376</v>
      </c>
      <c r="L129" t="str">
        <f t="shared" si="1"/>
        <v>Rios Maria Fernanda</v>
      </c>
    </row>
    <row r="130" spans="1:12" x14ac:dyDescent="0.25">
      <c r="A130" s="54">
        <v>614562</v>
      </c>
      <c r="B130" s="54">
        <v>75475</v>
      </c>
      <c r="C130" s="54">
        <v>717226</v>
      </c>
      <c r="D130" s="54" t="s">
        <v>107</v>
      </c>
      <c r="E130" s="54" t="s">
        <v>113</v>
      </c>
      <c r="F130" s="55">
        <v>3759</v>
      </c>
      <c r="G130" s="56" t="s">
        <v>99</v>
      </c>
      <c r="H130" s="67" t="s">
        <v>124</v>
      </c>
      <c r="I130" s="57" t="s">
        <v>355</v>
      </c>
      <c r="J130" s="57" t="s">
        <v>377</v>
      </c>
      <c r="K130" s="57" t="s">
        <v>378</v>
      </c>
      <c r="L130" t="str">
        <f t="shared" si="1"/>
        <v>Salomon Gabriela Eugenia</v>
      </c>
    </row>
    <row r="131" spans="1:12" x14ac:dyDescent="0.25">
      <c r="A131" s="54">
        <v>614475</v>
      </c>
      <c r="B131" s="54">
        <v>72014</v>
      </c>
      <c r="C131" s="54">
        <v>524761</v>
      </c>
      <c r="D131" s="54" t="s">
        <v>102</v>
      </c>
      <c r="E131" s="54" t="s">
        <v>111</v>
      </c>
      <c r="F131" s="55">
        <v>4201</v>
      </c>
      <c r="G131" s="56" t="s">
        <v>99</v>
      </c>
      <c r="H131" s="66" t="s">
        <v>124</v>
      </c>
      <c r="I131" s="54" t="s">
        <v>355</v>
      </c>
      <c r="J131" s="54" t="s">
        <v>379</v>
      </c>
      <c r="K131" s="54" t="s">
        <v>380</v>
      </c>
      <c r="L131" t="str">
        <f t="shared" ref="L131:L194" si="2">CONCATENATE(J131," ",K131)</f>
        <v>Toledo Cynthia del Valle</v>
      </c>
    </row>
    <row r="132" spans="1:12" x14ac:dyDescent="0.25">
      <c r="A132" s="54">
        <v>614121</v>
      </c>
      <c r="B132" s="54">
        <v>70895</v>
      </c>
      <c r="C132" s="54">
        <v>502054</v>
      </c>
      <c r="D132" s="54" t="s">
        <v>102</v>
      </c>
      <c r="E132" s="54" t="s">
        <v>112</v>
      </c>
      <c r="F132" s="55">
        <v>4263</v>
      </c>
      <c r="G132" s="56" t="s">
        <v>99</v>
      </c>
      <c r="H132" s="66" t="s">
        <v>124</v>
      </c>
      <c r="I132" s="54" t="s">
        <v>355</v>
      </c>
      <c r="J132" s="54" t="s">
        <v>381</v>
      </c>
      <c r="K132" s="54" t="s">
        <v>382</v>
      </c>
      <c r="L132" t="str">
        <f t="shared" si="2"/>
        <v>Vaca Carla Elizabeth</v>
      </c>
    </row>
    <row r="133" spans="1:12" x14ac:dyDescent="0.25">
      <c r="A133" s="54">
        <v>614635</v>
      </c>
      <c r="B133" s="54">
        <v>74431</v>
      </c>
      <c r="C133" s="54">
        <v>598335</v>
      </c>
      <c r="D133" s="54" t="s">
        <v>102</v>
      </c>
      <c r="E133" s="54" t="s">
        <v>110</v>
      </c>
      <c r="F133" s="55">
        <v>4023</v>
      </c>
      <c r="G133" s="56" t="s">
        <v>99</v>
      </c>
      <c r="H133" s="66" t="s">
        <v>383</v>
      </c>
      <c r="I133" s="54" t="s">
        <v>384</v>
      </c>
      <c r="J133" s="54" t="s">
        <v>385</v>
      </c>
      <c r="K133" s="54" t="s">
        <v>386</v>
      </c>
      <c r="L133" t="str">
        <f t="shared" si="2"/>
        <v>Brandan Carlos Cristian David</v>
      </c>
    </row>
    <row r="134" spans="1:12" x14ac:dyDescent="0.25">
      <c r="A134" s="54">
        <v>922931</v>
      </c>
      <c r="B134" s="54">
        <v>96863</v>
      </c>
      <c r="C134" s="54">
        <v>4587977</v>
      </c>
      <c r="D134" s="54" t="s">
        <v>50</v>
      </c>
      <c r="E134" s="54" t="s">
        <v>24</v>
      </c>
      <c r="F134" s="55">
        <v>50</v>
      </c>
      <c r="G134" s="56" t="s">
        <v>99</v>
      </c>
      <c r="H134" s="68" t="s">
        <v>383</v>
      </c>
      <c r="I134" s="69" t="s">
        <v>384</v>
      </c>
      <c r="J134" s="69" t="s">
        <v>387</v>
      </c>
      <c r="K134" s="69" t="s">
        <v>356</v>
      </c>
      <c r="L134" t="str">
        <f t="shared" si="2"/>
        <v>Eljatib Hafez  Andres</v>
      </c>
    </row>
    <row r="135" spans="1:12" x14ac:dyDescent="0.25">
      <c r="A135" s="54">
        <v>613563</v>
      </c>
      <c r="B135" s="54">
        <v>73599</v>
      </c>
      <c r="C135" s="54">
        <v>573348</v>
      </c>
      <c r="D135" s="54" t="s">
        <v>102</v>
      </c>
      <c r="E135" s="54" t="s">
        <v>111</v>
      </c>
      <c r="F135" s="55">
        <v>4078</v>
      </c>
      <c r="G135" s="56" t="s">
        <v>99</v>
      </c>
      <c r="H135" s="66" t="s">
        <v>383</v>
      </c>
      <c r="I135" s="54" t="s">
        <v>384</v>
      </c>
      <c r="J135" s="54" t="s">
        <v>388</v>
      </c>
      <c r="K135" s="54" t="s">
        <v>389</v>
      </c>
      <c r="L135" t="str">
        <f t="shared" si="2"/>
        <v>Fernandez Angel Alfredo</v>
      </c>
    </row>
    <row r="136" spans="1:12" x14ac:dyDescent="0.25">
      <c r="A136" s="54">
        <v>615620</v>
      </c>
      <c r="B136" s="54">
        <v>77828</v>
      </c>
      <c r="C136" s="54">
        <v>1117110</v>
      </c>
      <c r="D136" s="54" t="s">
        <v>102</v>
      </c>
      <c r="E136" s="54" t="s">
        <v>111</v>
      </c>
      <c r="F136" s="55">
        <v>3071</v>
      </c>
      <c r="G136" s="56" t="s">
        <v>99</v>
      </c>
      <c r="H136" s="66" t="s">
        <v>383</v>
      </c>
      <c r="I136" s="54" t="s">
        <v>384</v>
      </c>
      <c r="J136" s="54" t="s">
        <v>388</v>
      </c>
      <c r="K136" s="54" t="s">
        <v>342</v>
      </c>
      <c r="L136" t="str">
        <f t="shared" si="2"/>
        <v>Fernandez Maria de los Angeles</v>
      </c>
    </row>
    <row r="137" spans="1:12" x14ac:dyDescent="0.25">
      <c r="A137" s="54">
        <v>614990</v>
      </c>
      <c r="B137" s="54">
        <v>83055</v>
      </c>
      <c r="C137" s="54">
        <v>1423026</v>
      </c>
      <c r="D137" s="54" t="s">
        <v>102</v>
      </c>
      <c r="E137" s="54" t="s">
        <v>104</v>
      </c>
      <c r="F137" s="55">
        <v>1837</v>
      </c>
      <c r="G137" s="56" t="s">
        <v>99</v>
      </c>
      <c r="H137" s="68" t="s">
        <v>383</v>
      </c>
      <c r="I137" s="69" t="s">
        <v>384</v>
      </c>
      <c r="J137" s="69" t="s">
        <v>390</v>
      </c>
      <c r="K137" s="69" t="s">
        <v>391</v>
      </c>
      <c r="L137" t="str">
        <f t="shared" si="2"/>
        <v>Hillen Maria Sofia</v>
      </c>
    </row>
    <row r="138" spans="1:12" x14ac:dyDescent="0.25">
      <c r="A138" s="54">
        <v>613998</v>
      </c>
      <c r="B138" s="54">
        <v>81523</v>
      </c>
      <c r="C138" s="54">
        <v>1990108</v>
      </c>
      <c r="D138" s="54" t="s">
        <v>102</v>
      </c>
      <c r="E138" s="54" t="s">
        <v>105</v>
      </c>
      <c r="F138" s="55">
        <v>2180</v>
      </c>
      <c r="G138" s="56" t="s">
        <v>99</v>
      </c>
      <c r="H138" s="66" t="s">
        <v>383</v>
      </c>
      <c r="I138" s="54" t="s">
        <v>384</v>
      </c>
      <c r="J138" s="54" t="s">
        <v>392</v>
      </c>
      <c r="K138" s="54" t="s">
        <v>393</v>
      </c>
      <c r="L138" t="str">
        <f t="shared" si="2"/>
        <v>Jotar Maximiliano Alberto</v>
      </c>
    </row>
    <row r="139" spans="1:12" x14ac:dyDescent="0.25">
      <c r="A139" s="54">
        <v>614371</v>
      </c>
      <c r="B139" s="54">
        <v>75369</v>
      </c>
      <c r="C139" s="54">
        <v>706438</v>
      </c>
      <c r="D139" s="54" t="s">
        <v>102</v>
      </c>
      <c r="E139" s="54" t="s">
        <v>112</v>
      </c>
      <c r="F139" s="55">
        <v>3788</v>
      </c>
      <c r="G139" s="56" t="s">
        <v>99</v>
      </c>
      <c r="H139" s="66" t="s">
        <v>383</v>
      </c>
      <c r="I139" s="54" t="s">
        <v>384</v>
      </c>
      <c r="J139" s="54" t="s">
        <v>394</v>
      </c>
      <c r="K139" s="54" t="s">
        <v>395</v>
      </c>
      <c r="L139" t="str">
        <f t="shared" si="2"/>
        <v>Lamas Felix Eloy</v>
      </c>
    </row>
    <row r="140" spans="1:12" x14ac:dyDescent="0.25">
      <c r="A140" s="54">
        <v>615554</v>
      </c>
      <c r="B140" s="54">
        <v>78374</v>
      </c>
      <c r="C140" s="54">
        <v>1116045</v>
      </c>
      <c r="D140" s="54" t="s">
        <v>102</v>
      </c>
      <c r="E140" s="54" t="s">
        <v>103</v>
      </c>
      <c r="F140" s="55">
        <v>2988</v>
      </c>
      <c r="G140" s="56" t="s">
        <v>99</v>
      </c>
      <c r="H140" s="67" t="s">
        <v>383</v>
      </c>
      <c r="I140" s="57" t="s">
        <v>384</v>
      </c>
      <c r="J140" s="57" t="s">
        <v>396</v>
      </c>
      <c r="K140" s="57" t="s">
        <v>397</v>
      </c>
      <c r="L140" t="str">
        <f t="shared" si="2"/>
        <v>Ludueña Lourdes Denise</v>
      </c>
    </row>
    <row r="141" spans="1:12" x14ac:dyDescent="0.25">
      <c r="A141" s="54">
        <v>615926</v>
      </c>
      <c r="B141" s="54">
        <v>83804</v>
      </c>
      <c r="C141" s="54">
        <v>1389080</v>
      </c>
      <c r="D141" s="54" t="s">
        <v>115</v>
      </c>
      <c r="E141" s="54" t="s">
        <v>113</v>
      </c>
      <c r="F141" s="55">
        <v>1663</v>
      </c>
      <c r="G141" s="56" t="s">
        <v>99</v>
      </c>
      <c r="H141" s="66" t="s">
        <v>383</v>
      </c>
      <c r="I141" s="54" t="s">
        <v>384</v>
      </c>
      <c r="J141" s="54" t="s">
        <v>371</v>
      </c>
      <c r="K141" s="54" t="s">
        <v>398</v>
      </c>
      <c r="L141" t="str">
        <f t="shared" si="2"/>
        <v>Martinez Alexia Tamhara</v>
      </c>
    </row>
    <row r="142" spans="1:12" x14ac:dyDescent="0.25">
      <c r="A142" s="54">
        <v>615433</v>
      </c>
      <c r="B142" s="54">
        <v>81789</v>
      </c>
      <c r="C142" s="54">
        <v>2053018</v>
      </c>
      <c r="D142" s="54" t="s">
        <v>115</v>
      </c>
      <c r="E142" s="54" t="s">
        <v>106</v>
      </c>
      <c r="F142" s="55">
        <v>422</v>
      </c>
      <c r="G142" s="56" t="s">
        <v>99</v>
      </c>
      <c r="H142" s="66" t="s">
        <v>383</v>
      </c>
      <c r="I142" s="54" t="s">
        <v>384</v>
      </c>
      <c r="J142" s="54" t="s">
        <v>399</v>
      </c>
      <c r="K142" s="54" t="s">
        <v>400</v>
      </c>
      <c r="L142" t="str">
        <f t="shared" si="2"/>
        <v>Nicastro Torres Bruno Facundo</v>
      </c>
    </row>
    <row r="143" spans="1:12" x14ac:dyDescent="0.25">
      <c r="A143" s="54">
        <v>613571</v>
      </c>
      <c r="B143" s="54">
        <v>74427</v>
      </c>
      <c r="C143" s="54">
        <v>598316</v>
      </c>
      <c r="D143" s="54" t="s">
        <v>102</v>
      </c>
      <c r="E143" s="54" t="s">
        <v>103</v>
      </c>
      <c r="F143" s="55">
        <v>4023</v>
      </c>
      <c r="G143" s="56" t="s">
        <v>99</v>
      </c>
      <c r="H143" s="67" t="s">
        <v>383</v>
      </c>
      <c r="I143" s="57" t="s">
        <v>384</v>
      </c>
      <c r="J143" s="57" t="s">
        <v>401</v>
      </c>
      <c r="K143" s="57" t="s">
        <v>402</v>
      </c>
      <c r="L143" t="str">
        <f t="shared" si="2"/>
        <v>Ramirez Anibal Ivan</v>
      </c>
    </row>
    <row r="144" spans="1:12" x14ac:dyDescent="0.25">
      <c r="A144" s="54">
        <v>613773</v>
      </c>
      <c r="B144" s="54">
        <v>75362</v>
      </c>
      <c r="C144" s="54">
        <v>706446</v>
      </c>
      <c r="D144" s="54" t="s">
        <v>102</v>
      </c>
      <c r="E144" s="54" t="s">
        <v>104</v>
      </c>
      <c r="F144" s="55">
        <v>3788</v>
      </c>
      <c r="G144" s="56" t="s">
        <v>99</v>
      </c>
      <c r="H144" s="66" t="s">
        <v>383</v>
      </c>
      <c r="I144" s="54" t="s">
        <v>384</v>
      </c>
      <c r="J144" s="54" t="s">
        <v>403</v>
      </c>
      <c r="K144" s="54" t="s">
        <v>404</v>
      </c>
      <c r="L144" t="str">
        <f t="shared" si="2"/>
        <v>Risso Andres Rafael</v>
      </c>
    </row>
    <row r="145" spans="1:12" x14ac:dyDescent="0.25">
      <c r="A145" s="54">
        <v>613906</v>
      </c>
      <c r="B145" s="54">
        <v>65007</v>
      </c>
      <c r="C145" s="54">
        <v>433262</v>
      </c>
      <c r="D145" s="54" t="s">
        <v>115</v>
      </c>
      <c r="E145" s="54" t="s">
        <v>113</v>
      </c>
      <c r="F145" s="55">
        <v>422</v>
      </c>
      <c r="G145" s="56" t="s">
        <v>99</v>
      </c>
      <c r="H145" s="66" t="s">
        <v>383</v>
      </c>
      <c r="I145" s="54" t="s">
        <v>384</v>
      </c>
      <c r="J145" s="54" t="s">
        <v>405</v>
      </c>
      <c r="K145" s="54" t="s">
        <v>406</v>
      </c>
      <c r="L145" t="str">
        <f t="shared" si="2"/>
        <v>Suarez Diaz Marcela Noemi</v>
      </c>
    </row>
    <row r="146" spans="1:12" x14ac:dyDescent="0.25">
      <c r="A146" s="54">
        <v>614706</v>
      </c>
      <c r="B146" s="54">
        <v>81763</v>
      </c>
      <c r="C146" s="54">
        <v>2051588</v>
      </c>
      <c r="D146" s="54" t="s">
        <v>102</v>
      </c>
      <c r="E146" s="54" t="s">
        <v>110</v>
      </c>
      <c r="F146" s="55">
        <v>2125</v>
      </c>
      <c r="G146" s="56" t="s">
        <v>99</v>
      </c>
      <c r="H146" s="66" t="s">
        <v>383</v>
      </c>
      <c r="I146" s="54" t="s">
        <v>384</v>
      </c>
      <c r="J146" s="54" t="s">
        <v>286</v>
      </c>
      <c r="K146" s="54" t="s">
        <v>407</v>
      </c>
      <c r="L146" t="str">
        <f t="shared" si="2"/>
        <v>Torres Juan Manuel</v>
      </c>
    </row>
    <row r="147" spans="1:12" x14ac:dyDescent="0.25">
      <c r="A147" s="54">
        <v>615716</v>
      </c>
      <c r="B147" s="54">
        <v>78899</v>
      </c>
      <c r="C147" s="54">
        <v>1291062</v>
      </c>
      <c r="D147" s="54" t="s">
        <v>102</v>
      </c>
      <c r="E147" s="54" t="s">
        <v>110</v>
      </c>
      <c r="F147" s="55">
        <v>2856</v>
      </c>
      <c r="G147" s="56" t="s">
        <v>99</v>
      </c>
      <c r="H147" s="66" t="s">
        <v>383</v>
      </c>
      <c r="I147" s="54" t="s">
        <v>384</v>
      </c>
      <c r="J147" s="54" t="s">
        <v>408</v>
      </c>
      <c r="K147" s="54" t="s">
        <v>409</v>
      </c>
      <c r="L147" t="str">
        <f t="shared" si="2"/>
        <v>Vazquez Franco Leandro</v>
      </c>
    </row>
    <row r="148" spans="1:12" x14ac:dyDescent="0.25">
      <c r="A148" s="54">
        <v>614038</v>
      </c>
      <c r="B148" s="54">
        <v>78364</v>
      </c>
      <c r="C148" s="54">
        <v>1192544</v>
      </c>
      <c r="D148" s="54" t="s">
        <v>102</v>
      </c>
      <c r="E148" s="54" t="s">
        <v>105</v>
      </c>
      <c r="F148" s="55">
        <v>2988</v>
      </c>
      <c r="G148" s="56" t="s">
        <v>99</v>
      </c>
      <c r="H148" s="66" t="s">
        <v>383</v>
      </c>
      <c r="I148" s="54" t="s">
        <v>384</v>
      </c>
      <c r="J148" s="54" t="s">
        <v>256</v>
      </c>
      <c r="K148" s="54" t="s">
        <v>410</v>
      </c>
      <c r="L148" t="str">
        <f t="shared" si="2"/>
        <v>Zapana Romina Noelia</v>
      </c>
    </row>
    <row r="149" spans="1:12" x14ac:dyDescent="0.25">
      <c r="A149" s="54">
        <v>922921</v>
      </c>
      <c r="B149" s="54">
        <v>96846</v>
      </c>
      <c r="C149" s="54">
        <v>4587951</v>
      </c>
      <c r="D149" s="54" t="s">
        <v>50</v>
      </c>
      <c r="E149" s="54" t="s">
        <v>24</v>
      </c>
      <c r="F149" s="55">
        <v>50</v>
      </c>
      <c r="G149" s="56" t="s">
        <v>99</v>
      </c>
      <c r="H149" s="68" t="s">
        <v>383</v>
      </c>
      <c r="I149" s="69" t="s">
        <v>411</v>
      </c>
      <c r="J149" s="69" t="s">
        <v>412</v>
      </c>
      <c r="K149" s="69" t="s">
        <v>413</v>
      </c>
      <c r="L149" t="str">
        <f t="shared" si="2"/>
        <v xml:space="preserve">Alvarez  Matias Daniel </v>
      </c>
    </row>
    <row r="150" spans="1:12" x14ac:dyDescent="0.25">
      <c r="A150" s="54">
        <v>617173</v>
      </c>
      <c r="B150" s="54">
        <v>85327</v>
      </c>
      <c r="C150" s="54">
        <v>2811365</v>
      </c>
      <c r="D150" s="54" t="s">
        <v>107</v>
      </c>
      <c r="E150" s="54" t="s">
        <v>106</v>
      </c>
      <c r="F150" s="55">
        <v>1448</v>
      </c>
      <c r="G150" s="56" t="s">
        <v>99</v>
      </c>
      <c r="H150" s="66" t="s">
        <v>383</v>
      </c>
      <c r="I150" s="54" t="s">
        <v>411</v>
      </c>
      <c r="J150" s="54" t="s">
        <v>414</v>
      </c>
      <c r="K150" s="54" t="s">
        <v>415</v>
      </c>
      <c r="L150" t="str">
        <f t="shared" si="2"/>
        <v>Argüello Maria Lourdes</v>
      </c>
    </row>
    <row r="151" spans="1:12" x14ac:dyDescent="0.25">
      <c r="A151" s="54">
        <v>922923</v>
      </c>
      <c r="B151" s="54">
        <v>96853</v>
      </c>
      <c r="C151" s="54">
        <v>4587959</v>
      </c>
      <c r="D151" s="54" t="s">
        <v>50</v>
      </c>
      <c r="E151" s="54" t="s">
        <v>24</v>
      </c>
      <c r="F151" s="55">
        <v>50</v>
      </c>
      <c r="G151" s="56" t="s">
        <v>99</v>
      </c>
      <c r="H151" s="68" t="s">
        <v>383</v>
      </c>
      <c r="I151" s="69" t="s">
        <v>411</v>
      </c>
      <c r="J151" s="69" t="s">
        <v>416</v>
      </c>
      <c r="K151" s="69" t="s">
        <v>417</v>
      </c>
      <c r="L151" t="str">
        <f t="shared" si="2"/>
        <v xml:space="preserve">Ball Leandro </v>
      </c>
    </row>
    <row r="152" spans="1:12" x14ac:dyDescent="0.25">
      <c r="A152" s="54">
        <v>620931</v>
      </c>
      <c r="B152" s="54">
        <v>80993</v>
      </c>
      <c r="C152" s="54">
        <v>1879990</v>
      </c>
      <c r="D152" s="54" t="s">
        <v>107</v>
      </c>
      <c r="E152" s="54" t="s">
        <v>101</v>
      </c>
      <c r="F152" s="55">
        <v>2298</v>
      </c>
      <c r="G152" s="56" t="s">
        <v>99</v>
      </c>
      <c r="H152" s="66" t="s">
        <v>383</v>
      </c>
      <c r="I152" s="54" t="s">
        <v>411</v>
      </c>
      <c r="J152" s="54" t="s">
        <v>418</v>
      </c>
      <c r="K152" s="54" t="s">
        <v>419</v>
      </c>
      <c r="L152" t="str">
        <f t="shared" si="2"/>
        <v>Carreras Nancy Luciana</v>
      </c>
    </row>
    <row r="153" spans="1:12" x14ac:dyDescent="0.25">
      <c r="A153" s="54">
        <v>537529</v>
      </c>
      <c r="B153" s="54">
        <v>72991</v>
      </c>
      <c r="C153" s="54">
        <v>550981</v>
      </c>
      <c r="D153" s="54" t="s">
        <v>50</v>
      </c>
      <c r="E153" s="54" t="s">
        <v>24</v>
      </c>
      <c r="F153" s="55">
        <v>4133</v>
      </c>
      <c r="G153" s="56" t="s">
        <v>99</v>
      </c>
      <c r="H153" s="68" t="s">
        <v>383</v>
      </c>
      <c r="I153" s="69" t="s">
        <v>411</v>
      </c>
      <c r="J153" s="69" t="s">
        <v>420</v>
      </c>
      <c r="K153" s="69" t="s">
        <v>421</v>
      </c>
      <c r="L153" t="str">
        <f t="shared" si="2"/>
        <v>Garcia Silvia Natalia</v>
      </c>
    </row>
    <row r="154" spans="1:12" x14ac:dyDescent="0.25">
      <c r="A154" s="54">
        <v>616955</v>
      </c>
      <c r="B154" s="54">
        <v>96861</v>
      </c>
      <c r="C154" s="54">
        <v>3271700</v>
      </c>
      <c r="D154" s="54" t="s">
        <v>50</v>
      </c>
      <c r="E154" s="54" t="s">
        <v>24</v>
      </c>
      <c r="F154" s="55">
        <v>50</v>
      </c>
      <c r="G154" s="56" t="s">
        <v>99</v>
      </c>
      <c r="H154" s="66" t="s">
        <v>383</v>
      </c>
      <c r="I154" s="54" t="s">
        <v>411</v>
      </c>
      <c r="J154" s="54" t="s">
        <v>422</v>
      </c>
      <c r="K154" s="54" t="s">
        <v>423</v>
      </c>
      <c r="L154" t="str">
        <f t="shared" si="2"/>
        <v>Maidana Nerio Ricardo Emanuel</v>
      </c>
    </row>
    <row r="155" spans="1:12" x14ac:dyDescent="0.25">
      <c r="A155" s="57">
        <v>614413</v>
      </c>
      <c r="B155" s="57">
        <v>68401</v>
      </c>
      <c r="C155" s="57">
        <v>500794</v>
      </c>
      <c r="D155" s="57" t="s">
        <v>50</v>
      </c>
      <c r="E155" s="57" t="s">
        <v>24</v>
      </c>
      <c r="F155" s="58">
        <v>4409</v>
      </c>
      <c r="G155" s="61" t="s">
        <v>99</v>
      </c>
      <c r="H155" s="67" t="s">
        <v>383</v>
      </c>
      <c r="I155" s="57" t="s">
        <v>411</v>
      </c>
      <c r="J155" s="57" t="s">
        <v>424</v>
      </c>
      <c r="K155" s="57" t="s">
        <v>350</v>
      </c>
      <c r="L155" t="str">
        <f t="shared" si="2"/>
        <v>Mattiacci Daniel Alejandro</v>
      </c>
    </row>
    <row r="156" spans="1:12" x14ac:dyDescent="0.25">
      <c r="A156" s="54">
        <v>922938</v>
      </c>
      <c r="B156" s="54">
        <v>96843</v>
      </c>
      <c r="C156" s="54">
        <v>4588053</v>
      </c>
      <c r="D156" s="54" t="s">
        <v>50</v>
      </c>
      <c r="E156" s="54" t="s">
        <v>24</v>
      </c>
      <c r="F156" s="55">
        <v>50</v>
      </c>
      <c r="G156" s="56" t="s">
        <v>99</v>
      </c>
      <c r="H156" s="66" t="s">
        <v>383</v>
      </c>
      <c r="I156" s="54" t="s">
        <v>411</v>
      </c>
      <c r="J156" s="54" t="s">
        <v>425</v>
      </c>
      <c r="K156" s="54" t="s">
        <v>426</v>
      </c>
      <c r="L156" t="str">
        <f t="shared" si="2"/>
        <v>Monroy  Carlos Antonio</v>
      </c>
    </row>
    <row r="157" spans="1:12" x14ac:dyDescent="0.25">
      <c r="A157" s="54">
        <v>622314</v>
      </c>
      <c r="B157" s="54">
        <v>86591</v>
      </c>
      <c r="C157" s="54">
        <v>2779138</v>
      </c>
      <c r="D157" s="54" t="s">
        <v>107</v>
      </c>
      <c r="E157" s="54" t="s">
        <v>101</v>
      </c>
      <c r="F157" s="55">
        <v>1031</v>
      </c>
      <c r="G157" s="56" t="s">
        <v>99</v>
      </c>
      <c r="H157" s="67" t="s">
        <v>383</v>
      </c>
      <c r="I157" s="57" t="s">
        <v>411</v>
      </c>
      <c r="J157" s="57" t="s">
        <v>173</v>
      </c>
      <c r="K157" s="57" t="s">
        <v>427</v>
      </c>
      <c r="L157" t="str">
        <f t="shared" si="2"/>
        <v>Orellana  Gabriela Elena</v>
      </c>
    </row>
    <row r="158" spans="1:12" x14ac:dyDescent="0.25">
      <c r="A158" s="54">
        <v>614786</v>
      </c>
      <c r="B158" s="54">
        <v>81462</v>
      </c>
      <c r="C158" s="54">
        <v>1955738</v>
      </c>
      <c r="D158" s="54" t="s">
        <v>107</v>
      </c>
      <c r="E158" s="54" t="s">
        <v>113</v>
      </c>
      <c r="F158" s="55">
        <v>2215</v>
      </c>
      <c r="G158" s="56" t="s">
        <v>99</v>
      </c>
      <c r="H158" s="68" t="s">
        <v>383</v>
      </c>
      <c r="I158" s="69" t="s">
        <v>411</v>
      </c>
      <c r="J158" s="69" t="s">
        <v>216</v>
      </c>
      <c r="K158" s="69" t="s">
        <v>428</v>
      </c>
      <c r="L158" t="str">
        <f t="shared" si="2"/>
        <v>Pacheco Daniel Eduardo</v>
      </c>
    </row>
    <row r="159" spans="1:12" x14ac:dyDescent="0.25">
      <c r="A159" s="54">
        <v>614563</v>
      </c>
      <c r="B159" s="54">
        <v>82508</v>
      </c>
      <c r="C159" s="54">
        <v>2294730</v>
      </c>
      <c r="D159" s="54" t="s">
        <v>50</v>
      </c>
      <c r="E159" s="54" t="s">
        <v>24</v>
      </c>
      <c r="F159" s="55">
        <v>1940</v>
      </c>
      <c r="G159" s="56" t="s">
        <v>99</v>
      </c>
      <c r="H159" s="68" t="s">
        <v>383</v>
      </c>
      <c r="I159" s="69" t="s">
        <v>411</v>
      </c>
      <c r="J159" s="69" t="s">
        <v>218</v>
      </c>
      <c r="K159" s="69" t="s">
        <v>429</v>
      </c>
      <c r="L159" t="str">
        <f t="shared" si="2"/>
        <v>Pereyra Romina Alejandra</v>
      </c>
    </row>
    <row r="160" spans="1:12" x14ac:dyDescent="0.25">
      <c r="A160" s="54">
        <v>922242</v>
      </c>
      <c r="B160" s="54">
        <v>96521</v>
      </c>
      <c r="C160" s="54">
        <v>4561634</v>
      </c>
      <c r="D160" s="54" t="s">
        <v>50</v>
      </c>
      <c r="E160" s="54" t="s">
        <v>24</v>
      </c>
      <c r="F160" s="55">
        <v>68</v>
      </c>
      <c r="G160" s="56" t="s">
        <v>99</v>
      </c>
      <c r="H160" s="66" t="s">
        <v>383</v>
      </c>
      <c r="I160" s="54" t="s">
        <v>411</v>
      </c>
      <c r="J160" s="54" t="s">
        <v>430</v>
      </c>
      <c r="K160" s="54" t="s">
        <v>431</v>
      </c>
      <c r="L160" t="str">
        <f t="shared" si="2"/>
        <v>San Felipe Gonzalo</v>
      </c>
    </row>
    <row r="161" spans="1:12" x14ac:dyDescent="0.25">
      <c r="A161" s="54">
        <v>586772</v>
      </c>
      <c r="B161" s="54">
        <v>82426</v>
      </c>
      <c r="C161" s="54">
        <v>2248471</v>
      </c>
      <c r="D161" s="54" t="s">
        <v>50</v>
      </c>
      <c r="E161" s="54" t="s">
        <v>24</v>
      </c>
      <c r="F161" s="55">
        <v>1977</v>
      </c>
      <c r="G161" s="56" t="s">
        <v>99</v>
      </c>
      <c r="H161" s="66" t="s">
        <v>383</v>
      </c>
      <c r="I161" s="54" t="s">
        <v>411</v>
      </c>
      <c r="J161" s="54" t="s">
        <v>190</v>
      </c>
      <c r="K161" s="54" t="s">
        <v>432</v>
      </c>
      <c r="L161" t="str">
        <f t="shared" si="2"/>
        <v>Suarez Mariana Estefania</v>
      </c>
    </row>
    <row r="162" spans="1:12" x14ac:dyDescent="0.25">
      <c r="A162" s="54">
        <v>581023</v>
      </c>
      <c r="B162" s="54">
        <v>80902</v>
      </c>
      <c r="C162" s="54">
        <v>1847158</v>
      </c>
      <c r="D162" s="54" t="s">
        <v>107</v>
      </c>
      <c r="E162" s="54" t="s">
        <v>106</v>
      </c>
      <c r="F162" s="55">
        <v>2325</v>
      </c>
      <c r="G162" s="56" t="s">
        <v>99</v>
      </c>
      <c r="H162" s="66" t="s">
        <v>383</v>
      </c>
      <c r="I162" s="54" t="s">
        <v>411</v>
      </c>
      <c r="J162" s="54" t="s">
        <v>353</v>
      </c>
      <c r="K162" s="54" t="s">
        <v>433</v>
      </c>
      <c r="L162" t="str">
        <f t="shared" si="2"/>
        <v>Vergara Veronica Giselle</v>
      </c>
    </row>
    <row r="163" spans="1:12" x14ac:dyDescent="0.25">
      <c r="A163" s="54">
        <v>621411</v>
      </c>
      <c r="B163" s="54">
        <v>83692</v>
      </c>
      <c r="C163" s="54">
        <v>2557041</v>
      </c>
      <c r="D163" s="54" t="s">
        <v>50</v>
      </c>
      <c r="E163" s="54" t="s">
        <v>24</v>
      </c>
      <c r="F163" s="55">
        <v>1697</v>
      </c>
      <c r="G163" s="56" t="s">
        <v>99</v>
      </c>
      <c r="H163" s="66" t="s">
        <v>383</v>
      </c>
      <c r="I163" s="54" t="s">
        <v>411</v>
      </c>
      <c r="J163" s="54" t="s">
        <v>434</v>
      </c>
      <c r="K163" s="54" t="s">
        <v>435</v>
      </c>
      <c r="L163" t="str">
        <f t="shared" si="2"/>
        <v>White Florencia</v>
      </c>
    </row>
    <row r="164" spans="1:12" x14ac:dyDescent="0.25">
      <c r="A164" s="54">
        <v>627007</v>
      </c>
      <c r="B164" s="54">
        <v>87838</v>
      </c>
      <c r="C164" s="54">
        <v>3525944</v>
      </c>
      <c r="D164" s="54" t="s">
        <v>50</v>
      </c>
      <c r="E164" s="54" t="s">
        <v>24</v>
      </c>
      <c r="F164" s="55">
        <v>883</v>
      </c>
      <c r="G164" s="56" t="s">
        <v>99</v>
      </c>
      <c r="H164" s="66" t="s">
        <v>383</v>
      </c>
      <c r="I164" s="54" t="s">
        <v>411</v>
      </c>
      <c r="J164" s="54" t="s">
        <v>436</v>
      </c>
      <c r="K164" s="54" t="s">
        <v>437</v>
      </c>
      <c r="L164" t="str">
        <f t="shared" si="2"/>
        <v xml:space="preserve">Zarate  Fernando Sebastian </v>
      </c>
    </row>
    <row r="165" spans="1:12" x14ac:dyDescent="0.25">
      <c r="A165" s="54">
        <v>615253</v>
      </c>
      <c r="B165" s="54">
        <v>79667</v>
      </c>
      <c r="C165" s="54">
        <v>1453666</v>
      </c>
      <c r="D165" s="54" t="s">
        <v>50</v>
      </c>
      <c r="E165" s="54" t="s">
        <v>24</v>
      </c>
      <c r="F165" s="55">
        <v>2670</v>
      </c>
      <c r="G165" s="56" t="s">
        <v>99</v>
      </c>
      <c r="H165" s="66" t="s">
        <v>383</v>
      </c>
      <c r="I165" s="54" t="s">
        <v>411</v>
      </c>
      <c r="J165" s="54" t="s">
        <v>438</v>
      </c>
      <c r="K165" s="54" t="s">
        <v>439</v>
      </c>
      <c r="L165" t="str">
        <f t="shared" si="2"/>
        <v>Zorrilla Barrientos Virginia Noemi</v>
      </c>
    </row>
    <row r="166" spans="1:12" x14ac:dyDescent="0.25">
      <c r="A166" s="54">
        <v>922251</v>
      </c>
      <c r="B166" s="54">
        <v>96530</v>
      </c>
      <c r="C166" s="54">
        <v>4561660</v>
      </c>
      <c r="D166" s="54" t="s">
        <v>50</v>
      </c>
      <c r="E166" s="54" t="s">
        <v>24</v>
      </c>
      <c r="F166" s="55">
        <v>68</v>
      </c>
      <c r="G166" s="56" t="s">
        <v>99</v>
      </c>
      <c r="H166" s="68" t="s">
        <v>383</v>
      </c>
      <c r="I166" s="69" t="s">
        <v>440</v>
      </c>
      <c r="J166" s="69" t="s">
        <v>441</v>
      </c>
      <c r="K166" s="69" t="s">
        <v>442</v>
      </c>
      <c r="L166" t="str">
        <f t="shared" si="2"/>
        <v>Altamiranda Luis Bueno</v>
      </c>
    </row>
    <row r="167" spans="1:12" x14ac:dyDescent="0.25">
      <c r="A167" s="54">
        <v>922247</v>
      </c>
      <c r="B167" s="54">
        <v>96526</v>
      </c>
      <c r="C167" s="54">
        <v>3500970</v>
      </c>
      <c r="D167" s="54" t="s">
        <v>50</v>
      </c>
      <c r="E167" s="54" t="s">
        <v>24</v>
      </c>
      <c r="F167" s="55">
        <v>68</v>
      </c>
      <c r="G167" s="56" t="s">
        <v>99</v>
      </c>
      <c r="H167" s="68" t="s">
        <v>383</v>
      </c>
      <c r="I167" s="69" t="s">
        <v>440</v>
      </c>
      <c r="J167" s="69" t="s">
        <v>443</v>
      </c>
      <c r="K167" s="69" t="s">
        <v>444</v>
      </c>
      <c r="L167" t="str">
        <f t="shared" si="2"/>
        <v>Balderrama  Lucas</v>
      </c>
    </row>
    <row r="168" spans="1:12" x14ac:dyDescent="0.25">
      <c r="A168" s="54">
        <v>922266</v>
      </c>
      <c r="B168" s="54">
        <v>96537</v>
      </c>
      <c r="C168" s="54">
        <v>4561688</v>
      </c>
      <c r="D168" s="54" t="s">
        <v>50</v>
      </c>
      <c r="E168" s="54" t="s">
        <v>24</v>
      </c>
      <c r="F168" s="55">
        <v>68</v>
      </c>
      <c r="G168" s="56" t="s">
        <v>99</v>
      </c>
      <c r="H168" s="68" t="s">
        <v>383</v>
      </c>
      <c r="I168" s="69" t="s">
        <v>440</v>
      </c>
      <c r="J168" s="69" t="s">
        <v>445</v>
      </c>
      <c r="K168" s="69" t="s">
        <v>446</v>
      </c>
      <c r="L168" t="str">
        <f t="shared" si="2"/>
        <v>Barraza Maria Lucia</v>
      </c>
    </row>
    <row r="169" spans="1:12" x14ac:dyDescent="0.25">
      <c r="A169" s="54">
        <v>922259</v>
      </c>
      <c r="B169" s="54">
        <v>96552</v>
      </c>
      <c r="C169" s="54">
        <v>4561670</v>
      </c>
      <c r="D169" s="54" t="s">
        <v>50</v>
      </c>
      <c r="E169" s="54" t="s">
        <v>24</v>
      </c>
      <c r="F169" s="55">
        <v>68</v>
      </c>
      <c r="G169" s="56" t="s">
        <v>99</v>
      </c>
      <c r="H169" s="68" t="s">
        <v>383</v>
      </c>
      <c r="I169" s="69" t="s">
        <v>440</v>
      </c>
      <c r="J169" s="69" t="s">
        <v>447</v>
      </c>
      <c r="K169" s="69" t="s">
        <v>448</v>
      </c>
      <c r="L169" t="str">
        <f t="shared" si="2"/>
        <v>Cáceres Espín  Mauricio Adolfo</v>
      </c>
    </row>
    <row r="170" spans="1:12" x14ac:dyDescent="0.25">
      <c r="A170" s="54">
        <v>922250</v>
      </c>
      <c r="B170" s="54">
        <v>96529</v>
      </c>
      <c r="C170" s="54">
        <v>4561658</v>
      </c>
      <c r="D170" s="54" t="s">
        <v>50</v>
      </c>
      <c r="E170" s="54" t="s">
        <v>24</v>
      </c>
      <c r="F170" s="55">
        <v>68</v>
      </c>
      <c r="G170" s="56" t="s">
        <v>99</v>
      </c>
      <c r="H170" s="68" t="s">
        <v>383</v>
      </c>
      <c r="I170" s="69" t="s">
        <v>440</v>
      </c>
      <c r="J170" s="69" t="s">
        <v>449</v>
      </c>
      <c r="K170" s="69" t="s">
        <v>450</v>
      </c>
      <c r="L170" t="str">
        <f t="shared" si="2"/>
        <v>Cajal  Fernanda Valeria</v>
      </c>
    </row>
    <row r="171" spans="1:12" x14ac:dyDescent="0.25">
      <c r="A171" s="54">
        <v>922927</v>
      </c>
      <c r="B171" s="54">
        <v>96841</v>
      </c>
      <c r="C171" s="54">
        <v>4588028</v>
      </c>
      <c r="D171" s="54" t="s">
        <v>50</v>
      </c>
      <c r="E171" s="54" t="s">
        <v>24</v>
      </c>
      <c r="F171" s="55">
        <v>50</v>
      </c>
      <c r="G171" s="56" t="s">
        <v>99</v>
      </c>
      <c r="H171" s="66" t="s">
        <v>383</v>
      </c>
      <c r="I171" s="54" t="s">
        <v>440</v>
      </c>
      <c r="J171" s="54" t="s">
        <v>451</v>
      </c>
      <c r="K171" s="54" t="s">
        <v>452</v>
      </c>
      <c r="L171" t="str">
        <f t="shared" si="2"/>
        <v xml:space="preserve">Cena Martin Gabriel </v>
      </c>
    </row>
    <row r="172" spans="1:12" x14ac:dyDescent="0.25">
      <c r="A172" s="54">
        <v>922267</v>
      </c>
      <c r="B172" s="54">
        <v>96538</v>
      </c>
      <c r="C172" s="54">
        <v>4561689</v>
      </c>
      <c r="D172" s="54" t="s">
        <v>50</v>
      </c>
      <c r="E172" s="54" t="s">
        <v>24</v>
      </c>
      <c r="F172" s="55">
        <v>68</v>
      </c>
      <c r="G172" s="56" t="s">
        <v>99</v>
      </c>
      <c r="H172" s="66" t="s">
        <v>179</v>
      </c>
      <c r="I172" s="57" t="s">
        <v>440</v>
      </c>
      <c r="J172" s="57" t="s">
        <v>234</v>
      </c>
      <c r="K172" s="57" t="s">
        <v>453</v>
      </c>
      <c r="L172" t="str">
        <f t="shared" si="2"/>
        <v>Fernández Franco Augusto</v>
      </c>
    </row>
    <row r="173" spans="1:12" x14ac:dyDescent="0.25">
      <c r="A173" s="54">
        <v>922258</v>
      </c>
      <c r="B173" s="54">
        <v>96551</v>
      </c>
      <c r="C173" s="54">
        <v>3446690</v>
      </c>
      <c r="D173" s="54" t="s">
        <v>50</v>
      </c>
      <c r="E173" s="54" t="s">
        <v>24</v>
      </c>
      <c r="F173" s="55">
        <v>68</v>
      </c>
      <c r="G173" s="56" t="s">
        <v>99</v>
      </c>
      <c r="H173" s="68" t="s">
        <v>383</v>
      </c>
      <c r="I173" s="69" t="s">
        <v>440</v>
      </c>
      <c r="J173" s="69" t="s">
        <v>307</v>
      </c>
      <c r="K173" s="69" t="s">
        <v>454</v>
      </c>
      <c r="L173" t="str">
        <f t="shared" si="2"/>
        <v>Flores José Maria</v>
      </c>
    </row>
    <row r="174" spans="1:12" x14ac:dyDescent="0.25">
      <c r="A174" s="54">
        <v>922256</v>
      </c>
      <c r="B174" s="54">
        <v>96549</v>
      </c>
      <c r="C174" s="54">
        <v>4561668</v>
      </c>
      <c r="D174" s="54" t="s">
        <v>50</v>
      </c>
      <c r="E174" s="54" t="s">
        <v>24</v>
      </c>
      <c r="F174" s="55">
        <v>68</v>
      </c>
      <c r="G174" s="56" t="s">
        <v>99</v>
      </c>
      <c r="H174" s="68" t="s">
        <v>383</v>
      </c>
      <c r="I174" s="69" t="s">
        <v>440</v>
      </c>
      <c r="J174" s="69" t="s">
        <v>455</v>
      </c>
      <c r="K174" s="69" t="s">
        <v>456</v>
      </c>
      <c r="L174" t="str">
        <f t="shared" si="2"/>
        <v>García Javier Ernesto</v>
      </c>
    </row>
    <row r="175" spans="1:12" x14ac:dyDescent="0.25">
      <c r="A175" s="54">
        <v>922265</v>
      </c>
      <c r="B175" s="54">
        <v>96536</v>
      </c>
      <c r="C175" s="54">
        <v>4561686</v>
      </c>
      <c r="D175" s="54" t="s">
        <v>50</v>
      </c>
      <c r="E175" s="54" t="s">
        <v>24</v>
      </c>
      <c r="F175" s="55">
        <v>68</v>
      </c>
      <c r="G175" s="56" t="s">
        <v>99</v>
      </c>
      <c r="H175" s="68" t="s">
        <v>383</v>
      </c>
      <c r="I175" s="69" t="s">
        <v>440</v>
      </c>
      <c r="J175" s="69" t="s">
        <v>457</v>
      </c>
      <c r="K175" s="69" t="s">
        <v>458</v>
      </c>
      <c r="L175" t="str">
        <f t="shared" si="2"/>
        <v>Gomez Rodrigo Sebastián</v>
      </c>
    </row>
    <row r="176" spans="1:12" x14ac:dyDescent="0.25">
      <c r="A176" s="54">
        <v>922253</v>
      </c>
      <c r="B176" s="54">
        <v>96545</v>
      </c>
      <c r="C176" s="54">
        <v>2661431</v>
      </c>
      <c r="D176" s="54" t="s">
        <v>50</v>
      </c>
      <c r="E176" s="54" t="s">
        <v>24</v>
      </c>
      <c r="F176" s="55">
        <v>68</v>
      </c>
      <c r="G176" s="56" t="s">
        <v>99</v>
      </c>
      <c r="H176" s="66" t="s">
        <v>383</v>
      </c>
      <c r="I176" s="54" t="s">
        <v>440</v>
      </c>
      <c r="J176" s="54" t="s">
        <v>459</v>
      </c>
      <c r="K176" s="54" t="s">
        <v>460</v>
      </c>
      <c r="L176" t="str">
        <f t="shared" si="2"/>
        <v>Hollenstein  Franco David</v>
      </c>
    </row>
    <row r="177" spans="1:12" x14ac:dyDescent="0.25">
      <c r="A177" s="54">
        <v>922257</v>
      </c>
      <c r="B177" s="54">
        <v>96550</v>
      </c>
      <c r="C177" s="54">
        <v>4561669</v>
      </c>
      <c r="D177" s="54" t="s">
        <v>50</v>
      </c>
      <c r="E177" s="54" t="s">
        <v>24</v>
      </c>
      <c r="F177" s="55">
        <v>68</v>
      </c>
      <c r="G177" s="56" t="s">
        <v>99</v>
      </c>
      <c r="H177" s="68" t="s">
        <v>383</v>
      </c>
      <c r="I177" s="69" t="s">
        <v>440</v>
      </c>
      <c r="J177" s="69" t="s">
        <v>461</v>
      </c>
      <c r="K177" s="69" t="s">
        <v>462</v>
      </c>
      <c r="L177" t="str">
        <f t="shared" si="2"/>
        <v>Leguizamon Ocaranza Maria Jose</v>
      </c>
    </row>
    <row r="178" spans="1:12" x14ac:dyDescent="0.25">
      <c r="A178" s="54">
        <v>922244</v>
      </c>
      <c r="B178" s="54">
        <v>96523</v>
      </c>
      <c r="C178" s="54">
        <v>4561641</v>
      </c>
      <c r="D178" s="54" t="s">
        <v>50</v>
      </c>
      <c r="E178" s="54" t="s">
        <v>24</v>
      </c>
      <c r="F178" s="55">
        <v>68</v>
      </c>
      <c r="G178" s="56" t="s">
        <v>99</v>
      </c>
      <c r="H178" s="66" t="s">
        <v>383</v>
      </c>
      <c r="I178" s="54" t="s">
        <v>440</v>
      </c>
      <c r="J178" s="54" t="s">
        <v>463</v>
      </c>
      <c r="K178" s="54" t="s">
        <v>464</v>
      </c>
      <c r="L178" t="str">
        <f t="shared" si="2"/>
        <v>Nieva  Enrique Antonio</v>
      </c>
    </row>
    <row r="179" spans="1:12" x14ac:dyDescent="0.25">
      <c r="A179" s="54">
        <v>922252</v>
      </c>
      <c r="B179" s="54">
        <v>96546</v>
      </c>
      <c r="C179" s="54">
        <v>4561664</v>
      </c>
      <c r="D179" s="54" t="s">
        <v>50</v>
      </c>
      <c r="E179" s="54" t="s">
        <v>24</v>
      </c>
      <c r="F179" s="55">
        <v>68</v>
      </c>
      <c r="G179" s="56" t="s">
        <v>99</v>
      </c>
      <c r="H179" s="68" t="s">
        <v>383</v>
      </c>
      <c r="I179" s="69" t="s">
        <v>440</v>
      </c>
      <c r="J179" s="69" t="s">
        <v>244</v>
      </c>
      <c r="K179" s="69" t="s">
        <v>465</v>
      </c>
      <c r="L179" t="str">
        <f t="shared" si="2"/>
        <v>Nuñez Mauricio Leonel</v>
      </c>
    </row>
    <row r="180" spans="1:12" x14ac:dyDescent="0.25">
      <c r="A180" s="54">
        <v>922260</v>
      </c>
      <c r="B180" s="54">
        <v>96531</v>
      </c>
      <c r="C180" s="54">
        <v>4561672</v>
      </c>
      <c r="D180" s="54" t="s">
        <v>50</v>
      </c>
      <c r="E180" s="54" t="s">
        <v>24</v>
      </c>
      <c r="F180" s="55">
        <v>68</v>
      </c>
      <c r="G180" s="56" t="s">
        <v>99</v>
      </c>
      <c r="H180" s="68" t="s">
        <v>383</v>
      </c>
      <c r="I180" s="69" t="s">
        <v>440</v>
      </c>
      <c r="J180" s="69" t="s">
        <v>466</v>
      </c>
      <c r="K180" s="69" t="s">
        <v>467</v>
      </c>
      <c r="L180" t="str">
        <f t="shared" si="2"/>
        <v xml:space="preserve">Sáenz Ana Paula </v>
      </c>
    </row>
    <row r="181" spans="1:12" x14ac:dyDescent="0.25">
      <c r="A181" s="54">
        <v>626174</v>
      </c>
      <c r="B181" s="54">
        <v>87460</v>
      </c>
      <c r="C181" s="54">
        <v>1118334</v>
      </c>
      <c r="D181" s="54" t="s">
        <v>100</v>
      </c>
      <c r="E181" s="54" t="s">
        <v>101</v>
      </c>
      <c r="F181" s="55">
        <v>422</v>
      </c>
      <c r="G181" s="56" t="s">
        <v>99</v>
      </c>
      <c r="H181" s="68" t="s">
        <v>383</v>
      </c>
      <c r="I181" s="69" t="s">
        <v>468</v>
      </c>
      <c r="J181" s="69" t="s">
        <v>159</v>
      </c>
      <c r="K181" s="69" t="s">
        <v>469</v>
      </c>
      <c r="L181" t="str">
        <f t="shared" si="2"/>
        <v>Aguirre Marcos Antonio</v>
      </c>
    </row>
    <row r="182" spans="1:12" x14ac:dyDescent="0.25">
      <c r="A182" s="54">
        <v>619327</v>
      </c>
      <c r="B182" s="54">
        <v>86166</v>
      </c>
      <c r="C182" s="54">
        <v>3118404</v>
      </c>
      <c r="D182" s="54" t="s">
        <v>115</v>
      </c>
      <c r="E182" s="54" t="s">
        <v>113</v>
      </c>
      <c r="F182" s="55">
        <v>422</v>
      </c>
      <c r="G182" s="56" t="s">
        <v>99</v>
      </c>
      <c r="H182" s="67" t="s">
        <v>383</v>
      </c>
      <c r="I182" s="57" t="s">
        <v>468</v>
      </c>
      <c r="J182" s="57" t="s">
        <v>470</v>
      </c>
      <c r="K182" s="57" t="s">
        <v>471</v>
      </c>
      <c r="L182" t="str">
        <f t="shared" si="2"/>
        <v>Avila Villafañe Juan Ignacio</v>
      </c>
    </row>
    <row r="183" spans="1:12" x14ac:dyDescent="0.25">
      <c r="A183" s="54">
        <v>922926</v>
      </c>
      <c r="B183" s="54">
        <v>96858</v>
      </c>
      <c r="C183" s="54">
        <v>4587967</v>
      </c>
      <c r="D183" s="54" t="s">
        <v>50</v>
      </c>
      <c r="E183" s="54" t="s">
        <v>24</v>
      </c>
      <c r="F183" s="55">
        <v>50</v>
      </c>
      <c r="G183" s="56" t="s">
        <v>99</v>
      </c>
      <c r="H183" s="68" t="s">
        <v>383</v>
      </c>
      <c r="I183" s="69" t="s">
        <v>468</v>
      </c>
      <c r="J183" s="69" t="s">
        <v>472</v>
      </c>
      <c r="K183" s="69" t="s">
        <v>473</v>
      </c>
      <c r="L183" t="str">
        <f t="shared" si="2"/>
        <v>Bazan Gisella Natalia</v>
      </c>
    </row>
    <row r="184" spans="1:12" x14ac:dyDescent="0.25">
      <c r="A184" s="54">
        <v>907269</v>
      </c>
      <c r="B184" s="54">
        <v>89680</v>
      </c>
      <c r="C184" s="54">
        <v>3903611</v>
      </c>
      <c r="D184" s="54" t="s">
        <v>107</v>
      </c>
      <c r="E184" s="54" t="s">
        <v>113</v>
      </c>
      <c r="F184" s="55">
        <v>549</v>
      </c>
      <c r="G184" s="56" t="s">
        <v>99</v>
      </c>
      <c r="H184" s="67" t="s">
        <v>383</v>
      </c>
      <c r="I184" s="57" t="s">
        <v>468</v>
      </c>
      <c r="J184" s="57" t="s">
        <v>474</v>
      </c>
      <c r="K184" s="57" t="s">
        <v>475</v>
      </c>
      <c r="L184" t="str">
        <f t="shared" si="2"/>
        <v>Bejar  María Lourdes</v>
      </c>
    </row>
    <row r="185" spans="1:12" x14ac:dyDescent="0.25">
      <c r="A185" s="54">
        <v>626877</v>
      </c>
      <c r="B185" s="54">
        <v>87770</v>
      </c>
      <c r="C185" s="54">
        <v>3523511</v>
      </c>
      <c r="D185" s="54" t="s">
        <v>100</v>
      </c>
      <c r="E185" s="54" t="s">
        <v>113</v>
      </c>
      <c r="F185" s="55">
        <v>422</v>
      </c>
      <c r="G185" s="56" t="s">
        <v>99</v>
      </c>
      <c r="H185" s="66" t="s">
        <v>383</v>
      </c>
      <c r="I185" s="54" t="s">
        <v>468</v>
      </c>
      <c r="J185" s="54" t="s">
        <v>476</v>
      </c>
      <c r="K185" s="54" t="s">
        <v>477</v>
      </c>
      <c r="L185" t="str">
        <f t="shared" si="2"/>
        <v>Castro Gonzalez Juan Cruz</v>
      </c>
    </row>
    <row r="186" spans="1:12" x14ac:dyDescent="0.25">
      <c r="A186" s="54">
        <v>626896</v>
      </c>
      <c r="B186" s="54">
        <v>87732</v>
      </c>
      <c r="C186" s="54">
        <v>3525716</v>
      </c>
      <c r="D186" s="54" t="s">
        <v>100</v>
      </c>
      <c r="E186" s="54" t="s">
        <v>101</v>
      </c>
      <c r="F186" s="55">
        <v>883</v>
      </c>
      <c r="G186" s="56" t="s">
        <v>99</v>
      </c>
      <c r="H186" s="67" t="s">
        <v>383</v>
      </c>
      <c r="I186" s="57" t="s">
        <v>468</v>
      </c>
      <c r="J186" s="57" t="s">
        <v>478</v>
      </c>
      <c r="K186" s="57" t="s">
        <v>479</v>
      </c>
      <c r="L186" t="str">
        <f t="shared" si="2"/>
        <v>Contrera Andres Cristian Alfredo</v>
      </c>
    </row>
    <row r="187" spans="1:12" x14ac:dyDescent="0.25">
      <c r="A187" s="54">
        <v>615765</v>
      </c>
      <c r="B187" s="54">
        <v>81758</v>
      </c>
      <c r="C187" s="54">
        <v>2051587</v>
      </c>
      <c r="D187" s="54" t="s">
        <v>102</v>
      </c>
      <c r="E187" s="54" t="s">
        <v>105</v>
      </c>
      <c r="F187" s="55">
        <v>2125</v>
      </c>
      <c r="G187" s="56" t="s">
        <v>99</v>
      </c>
      <c r="H187" s="68" t="s">
        <v>383</v>
      </c>
      <c r="I187" s="69" t="s">
        <v>468</v>
      </c>
      <c r="J187" s="69" t="s">
        <v>480</v>
      </c>
      <c r="K187" s="69" t="s">
        <v>481</v>
      </c>
      <c r="L187" t="str">
        <f t="shared" si="2"/>
        <v>Costilla Luis Antonio</v>
      </c>
    </row>
    <row r="188" spans="1:12" x14ac:dyDescent="0.25">
      <c r="A188" s="54">
        <v>922930</v>
      </c>
      <c r="B188" s="54">
        <v>96845</v>
      </c>
      <c r="C188" s="54">
        <v>4590665</v>
      </c>
      <c r="D188" s="54" t="s">
        <v>50</v>
      </c>
      <c r="E188" s="54" t="s">
        <v>24</v>
      </c>
      <c r="F188" s="55">
        <v>50</v>
      </c>
      <c r="G188" s="56" t="s">
        <v>99</v>
      </c>
      <c r="H188" s="70" t="s">
        <v>179</v>
      </c>
      <c r="I188" s="57" t="s">
        <v>468</v>
      </c>
      <c r="J188" s="57" t="s">
        <v>232</v>
      </c>
      <c r="K188" s="57" t="s">
        <v>482</v>
      </c>
      <c r="L188" t="str">
        <f t="shared" si="2"/>
        <v>Diaz Ramón Andrés</v>
      </c>
    </row>
    <row r="189" spans="1:12" x14ac:dyDescent="0.25">
      <c r="A189" s="54">
        <v>906161</v>
      </c>
      <c r="B189" s="54">
        <v>89255</v>
      </c>
      <c r="C189" s="54">
        <v>3857602</v>
      </c>
      <c r="D189" s="54" t="s">
        <v>100</v>
      </c>
      <c r="E189" s="54" t="s">
        <v>106</v>
      </c>
      <c r="F189" s="55">
        <v>422</v>
      </c>
      <c r="G189" s="56" t="s">
        <v>99</v>
      </c>
      <c r="H189" s="66" t="s">
        <v>383</v>
      </c>
      <c r="I189" s="54" t="s">
        <v>468</v>
      </c>
      <c r="J189" s="54" t="s">
        <v>483</v>
      </c>
      <c r="K189" s="54" t="s">
        <v>484</v>
      </c>
      <c r="L189" t="str">
        <f t="shared" si="2"/>
        <v>Espeche Lizandro Nahuel</v>
      </c>
    </row>
    <row r="190" spans="1:12" x14ac:dyDescent="0.25">
      <c r="A190" s="54">
        <v>614206</v>
      </c>
      <c r="B190" s="54">
        <v>81733</v>
      </c>
      <c r="C190" s="54">
        <v>2043582</v>
      </c>
      <c r="D190" s="54" t="s">
        <v>107</v>
      </c>
      <c r="E190" s="54" t="s">
        <v>113</v>
      </c>
      <c r="F190" s="55">
        <v>2132</v>
      </c>
      <c r="G190" s="56" t="s">
        <v>99</v>
      </c>
      <c r="H190" s="68" t="s">
        <v>383</v>
      </c>
      <c r="I190" s="69" t="s">
        <v>468</v>
      </c>
      <c r="J190" s="69" t="s">
        <v>388</v>
      </c>
      <c r="K190" s="69" t="s">
        <v>485</v>
      </c>
      <c r="L190" t="str">
        <f t="shared" si="2"/>
        <v>Fernandez Lucia Alejandra</v>
      </c>
    </row>
    <row r="191" spans="1:12" x14ac:dyDescent="0.25">
      <c r="A191" s="54">
        <v>627001</v>
      </c>
      <c r="B191" s="54">
        <v>87841</v>
      </c>
      <c r="C191" s="54">
        <v>1601680</v>
      </c>
      <c r="D191" s="54" t="s">
        <v>100</v>
      </c>
      <c r="E191" s="54" t="s">
        <v>106</v>
      </c>
      <c r="F191" s="55">
        <v>422</v>
      </c>
      <c r="G191" s="56" t="s">
        <v>99</v>
      </c>
      <c r="H191" s="66" t="s">
        <v>383</v>
      </c>
      <c r="I191" s="54" t="s">
        <v>468</v>
      </c>
      <c r="J191" s="54" t="s">
        <v>486</v>
      </c>
      <c r="K191" s="54" t="s">
        <v>487</v>
      </c>
      <c r="L191" t="str">
        <f t="shared" si="2"/>
        <v>Figueroa Marcos Franco Agustin</v>
      </c>
    </row>
    <row r="192" spans="1:12" x14ac:dyDescent="0.25">
      <c r="A192" s="54">
        <v>626889</v>
      </c>
      <c r="B192" s="54">
        <v>87754</v>
      </c>
      <c r="C192" s="54">
        <v>3523536</v>
      </c>
      <c r="D192" s="54" t="s">
        <v>115</v>
      </c>
      <c r="E192" s="54" t="s">
        <v>113</v>
      </c>
      <c r="F192" s="55">
        <v>422</v>
      </c>
      <c r="G192" s="56" t="s">
        <v>99</v>
      </c>
      <c r="H192" s="66" t="s">
        <v>383</v>
      </c>
      <c r="I192" s="54" t="s">
        <v>468</v>
      </c>
      <c r="J192" s="54" t="s">
        <v>488</v>
      </c>
      <c r="K192" s="54" t="s">
        <v>489</v>
      </c>
      <c r="L192" t="str">
        <f t="shared" si="2"/>
        <v>González Celia Jimena</v>
      </c>
    </row>
    <row r="193" spans="1:12" x14ac:dyDescent="0.25">
      <c r="A193" s="54">
        <v>619777</v>
      </c>
      <c r="B193" s="54">
        <v>86324</v>
      </c>
      <c r="C193" s="54">
        <v>3138536</v>
      </c>
      <c r="D193" s="54" t="s">
        <v>102</v>
      </c>
      <c r="E193" s="54" t="s">
        <v>105</v>
      </c>
      <c r="F193" s="55">
        <v>1164</v>
      </c>
      <c r="G193" s="56" t="s">
        <v>99</v>
      </c>
      <c r="H193" s="66" t="s">
        <v>383</v>
      </c>
      <c r="I193" s="54" t="s">
        <v>468</v>
      </c>
      <c r="J193" s="54" t="s">
        <v>490</v>
      </c>
      <c r="K193" s="54" t="s">
        <v>491</v>
      </c>
      <c r="L193" t="str">
        <f t="shared" si="2"/>
        <v>Huaco Quiroga Nahir Estefania</v>
      </c>
    </row>
    <row r="194" spans="1:12" x14ac:dyDescent="0.25">
      <c r="A194" s="54">
        <v>614912</v>
      </c>
      <c r="B194" s="54">
        <v>74620</v>
      </c>
      <c r="C194" s="54">
        <v>603960</v>
      </c>
      <c r="D194" s="54" t="s">
        <v>115</v>
      </c>
      <c r="E194" s="54" t="s">
        <v>113</v>
      </c>
      <c r="F194" s="55">
        <v>422</v>
      </c>
      <c r="G194" s="56" t="s">
        <v>99</v>
      </c>
      <c r="H194" s="66" t="s">
        <v>383</v>
      </c>
      <c r="I194" s="54" t="s">
        <v>468</v>
      </c>
      <c r="J194" s="54" t="s">
        <v>492</v>
      </c>
      <c r="K194" s="54" t="s">
        <v>493</v>
      </c>
      <c r="L194" t="str">
        <f t="shared" si="2"/>
        <v>Lima Maximiliano Ezequiel</v>
      </c>
    </row>
    <row r="195" spans="1:12" x14ac:dyDescent="0.25">
      <c r="A195" s="54">
        <v>616110</v>
      </c>
      <c r="B195" s="54">
        <v>84079</v>
      </c>
      <c r="C195" s="54">
        <v>2715475</v>
      </c>
      <c r="D195" s="54" t="s">
        <v>102</v>
      </c>
      <c r="E195" s="54" t="s">
        <v>105</v>
      </c>
      <c r="F195" s="55">
        <v>1549</v>
      </c>
      <c r="G195" s="56" t="s">
        <v>99</v>
      </c>
      <c r="H195" s="66" t="s">
        <v>383</v>
      </c>
      <c r="I195" s="54" t="s">
        <v>468</v>
      </c>
      <c r="J195" s="54" t="s">
        <v>494</v>
      </c>
      <c r="K195" s="54" t="s">
        <v>495</v>
      </c>
      <c r="L195" t="str">
        <f t="shared" ref="L195:L258" si="3">CONCATENATE(J195," ",K195)</f>
        <v>Medina Rodrigo Rafael</v>
      </c>
    </row>
    <row r="196" spans="1:12" x14ac:dyDescent="0.25">
      <c r="A196" s="54">
        <v>905968</v>
      </c>
      <c r="B196" s="54">
        <v>88980</v>
      </c>
      <c r="C196" s="54">
        <v>3852976</v>
      </c>
      <c r="D196" s="54" t="s">
        <v>115</v>
      </c>
      <c r="E196" s="54" t="s">
        <v>113</v>
      </c>
      <c r="F196" s="55">
        <v>422</v>
      </c>
      <c r="G196" s="56" t="s">
        <v>99</v>
      </c>
      <c r="H196" s="66" t="s">
        <v>383</v>
      </c>
      <c r="I196" s="54" t="s">
        <v>468</v>
      </c>
      <c r="J196" s="54" t="s">
        <v>496</v>
      </c>
      <c r="K196" s="54" t="s">
        <v>497</v>
      </c>
      <c r="L196" t="str">
        <f t="shared" si="3"/>
        <v>Pavon Rodrigo Daniel</v>
      </c>
    </row>
    <row r="197" spans="1:12" x14ac:dyDescent="0.25">
      <c r="A197" s="54">
        <v>619074</v>
      </c>
      <c r="B197" s="54">
        <v>86103</v>
      </c>
      <c r="C197" s="54">
        <v>3118298</v>
      </c>
      <c r="D197" s="54" t="s">
        <v>115</v>
      </c>
      <c r="E197" s="54" t="s">
        <v>106</v>
      </c>
      <c r="F197" s="55">
        <v>1187</v>
      </c>
      <c r="G197" s="56" t="s">
        <v>99</v>
      </c>
      <c r="H197" s="68" t="s">
        <v>383</v>
      </c>
      <c r="I197" s="69" t="s">
        <v>468</v>
      </c>
      <c r="J197" s="69" t="s">
        <v>498</v>
      </c>
      <c r="K197" s="69" t="s">
        <v>499</v>
      </c>
      <c r="L197" t="str">
        <f t="shared" si="3"/>
        <v>Sanchez Solana Agustina</v>
      </c>
    </row>
    <row r="198" spans="1:12" x14ac:dyDescent="0.25">
      <c r="A198" s="54">
        <v>614506</v>
      </c>
      <c r="B198" s="54">
        <v>81735</v>
      </c>
      <c r="C198" s="54">
        <v>2043580</v>
      </c>
      <c r="D198" s="54" t="s">
        <v>108</v>
      </c>
      <c r="E198" s="54" t="s">
        <v>109</v>
      </c>
      <c r="F198" s="55">
        <v>2132</v>
      </c>
      <c r="G198" s="56" t="s">
        <v>99</v>
      </c>
      <c r="H198" s="68" t="s">
        <v>383</v>
      </c>
      <c r="I198" s="69" t="s">
        <v>468</v>
      </c>
      <c r="J198" s="69" t="s">
        <v>500</v>
      </c>
      <c r="K198" s="69" t="s">
        <v>501</v>
      </c>
      <c r="L198" t="str">
        <f t="shared" si="3"/>
        <v>Sosa Anabella Celeste</v>
      </c>
    </row>
    <row r="199" spans="1:12" x14ac:dyDescent="0.25">
      <c r="A199" s="54">
        <v>617377</v>
      </c>
      <c r="B199" s="54">
        <v>82674</v>
      </c>
      <c r="C199" s="54">
        <v>2338580</v>
      </c>
      <c r="D199" s="54" t="s">
        <v>102</v>
      </c>
      <c r="E199" s="54" t="s">
        <v>111</v>
      </c>
      <c r="F199" s="55">
        <v>1909</v>
      </c>
      <c r="G199" s="56" t="s">
        <v>114</v>
      </c>
      <c r="H199" s="68" t="s">
        <v>383</v>
      </c>
      <c r="I199" s="69" t="s">
        <v>502</v>
      </c>
      <c r="J199" s="69" t="s">
        <v>503</v>
      </c>
      <c r="K199" s="69" t="s">
        <v>504</v>
      </c>
      <c r="L199" t="str">
        <f t="shared" si="3"/>
        <v>Acuña Gabriela Belen</v>
      </c>
    </row>
    <row r="200" spans="1:12" x14ac:dyDescent="0.25">
      <c r="A200" s="54">
        <v>620928</v>
      </c>
      <c r="B200" s="54">
        <v>85093</v>
      </c>
      <c r="C200" s="54">
        <v>2780719</v>
      </c>
      <c r="D200" s="54" t="s">
        <v>102</v>
      </c>
      <c r="E200" s="54" t="s">
        <v>104</v>
      </c>
      <c r="F200" s="55">
        <v>1459</v>
      </c>
      <c r="G200" s="56" t="s">
        <v>114</v>
      </c>
      <c r="H200" s="66" t="s">
        <v>383</v>
      </c>
      <c r="I200" s="54" t="s">
        <v>502</v>
      </c>
      <c r="J200" s="54" t="s">
        <v>505</v>
      </c>
      <c r="K200" s="54" t="s">
        <v>506</v>
      </c>
      <c r="L200" t="str">
        <f t="shared" si="3"/>
        <v>Arriazu Llubynka Irina</v>
      </c>
    </row>
    <row r="201" spans="1:12" x14ac:dyDescent="0.25">
      <c r="A201" s="54">
        <v>620934</v>
      </c>
      <c r="B201" s="54">
        <v>82399</v>
      </c>
      <c r="C201" s="54">
        <v>2232241</v>
      </c>
      <c r="D201" s="54" t="s">
        <v>108</v>
      </c>
      <c r="E201" s="54" t="s">
        <v>109</v>
      </c>
      <c r="F201" s="55">
        <v>1988</v>
      </c>
      <c r="G201" s="56" t="s">
        <v>114</v>
      </c>
      <c r="H201" s="66" t="s">
        <v>383</v>
      </c>
      <c r="I201" s="54" t="s">
        <v>502</v>
      </c>
      <c r="J201" s="54" t="s">
        <v>507</v>
      </c>
      <c r="K201" s="54" t="s">
        <v>508</v>
      </c>
      <c r="L201" t="str">
        <f t="shared" si="3"/>
        <v>Correa Eicli Candela</v>
      </c>
    </row>
    <row r="202" spans="1:12" x14ac:dyDescent="0.25">
      <c r="A202" s="54">
        <v>612543</v>
      </c>
      <c r="B202" s="54">
        <v>81151</v>
      </c>
      <c r="C202" s="54">
        <v>1919828</v>
      </c>
      <c r="D202" s="54" t="s">
        <v>102</v>
      </c>
      <c r="E202" s="54" t="s">
        <v>111</v>
      </c>
      <c r="F202" s="55">
        <v>2261</v>
      </c>
      <c r="G202" s="56" t="s">
        <v>114</v>
      </c>
      <c r="H202" s="68" t="s">
        <v>383</v>
      </c>
      <c r="I202" s="69" t="s">
        <v>502</v>
      </c>
      <c r="J202" s="69" t="s">
        <v>309</v>
      </c>
      <c r="K202" s="69" t="s">
        <v>509</v>
      </c>
      <c r="L202" t="str">
        <f t="shared" si="3"/>
        <v>Godoy Jose Nicolas</v>
      </c>
    </row>
    <row r="203" spans="1:12" x14ac:dyDescent="0.25">
      <c r="A203" s="54">
        <v>909511</v>
      </c>
      <c r="B203" s="54">
        <v>95035</v>
      </c>
      <c r="C203" s="54">
        <v>4035914</v>
      </c>
      <c r="D203" s="54" t="s">
        <v>102</v>
      </c>
      <c r="E203" s="54" t="s">
        <v>110</v>
      </c>
      <c r="F203" s="55">
        <v>466</v>
      </c>
      <c r="G203" s="56" t="s">
        <v>99</v>
      </c>
      <c r="H203" s="68" t="s">
        <v>383</v>
      </c>
      <c r="I203" s="69" t="s">
        <v>502</v>
      </c>
      <c r="J203" s="69" t="s">
        <v>142</v>
      </c>
      <c r="K203" s="69" t="s">
        <v>510</v>
      </c>
      <c r="L203" t="str">
        <f t="shared" si="3"/>
        <v>Gonzalez Facundo Emiliano</v>
      </c>
    </row>
    <row r="204" spans="1:12" x14ac:dyDescent="0.25">
      <c r="A204" s="54">
        <v>616506</v>
      </c>
      <c r="B204" s="54">
        <v>82393</v>
      </c>
      <c r="C204" s="54">
        <v>2233465</v>
      </c>
      <c r="D204" s="54" t="s">
        <v>102</v>
      </c>
      <c r="E204" s="54" t="s">
        <v>103</v>
      </c>
      <c r="F204" s="55">
        <v>1988</v>
      </c>
      <c r="G204" s="56" t="s">
        <v>114</v>
      </c>
      <c r="H204" s="66" t="s">
        <v>383</v>
      </c>
      <c r="I204" s="54" t="s">
        <v>502</v>
      </c>
      <c r="J204" s="54" t="s">
        <v>511</v>
      </c>
      <c r="K204" s="54" t="s">
        <v>512</v>
      </c>
      <c r="L204" t="str">
        <f t="shared" si="3"/>
        <v>Lara Yamila Eugenia</v>
      </c>
    </row>
    <row r="205" spans="1:12" x14ac:dyDescent="0.25">
      <c r="A205" s="54">
        <v>613964</v>
      </c>
      <c r="B205" s="54">
        <v>70128</v>
      </c>
      <c r="C205" s="54">
        <v>484559</v>
      </c>
      <c r="D205" s="54" t="s">
        <v>102</v>
      </c>
      <c r="E205" s="54" t="s">
        <v>104</v>
      </c>
      <c r="F205" s="55">
        <v>4305</v>
      </c>
      <c r="G205" s="56" t="s">
        <v>99</v>
      </c>
      <c r="H205" s="66" t="s">
        <v>383</v>
      </c>
      <c r="I205" s="54" t="s">
        <v>502</v>
      </c>
      <c r="J205" s="54" t="s">
        <v>240</v>
      </c>
      <c r="K205" s="54" t="s">
        <v>513</v>
      </c>
      <c r="L205" t="str">
        <f t="shared" si="3"/>
        <v>Leguizamon Maria Eliana</v>
      </c>
    </row>
    <row r="206" spans="1:12" x14ac:dyDescent="0.25">
      <c r="A206" s="54">
        <v>614090</v>
      </c>
      <c r="B206" s="54">
        <v>69787</v>
      </c>
      <c r="C206" s="54">
        <v>469387</v>
      </c>
      <c r="D206" s="54" t="s">
        <v>50</v>
      </c>
      <c r="E206" s="54" t="s">
        <v>24</v>
      </c>
      <c r="F206" s="55">
        <v>4339</v>
      </c>
      <c r="G206" s="56" t="s">
        <v>99</v>
      </c>
      <c r="H206" s="66" t="s">
        <v>383</v>
      </c>
      <c r="I206" s="54" t="s">
        <v>502</v>
      </c>
      <c r="J206" s="54" t="s">
        <v>514</v>
      </c>
      <c r="K206" s="54" t="s">
        <v>515</v>
      </c>
      <c r="L206" t="str">
        <f t="shared" si="3"/>
        <v>Mansilla Rebeca Daniela</v>
      </c>
    </row>
    <row r="207" spans="1:12" x14ac:dyDescent="0.25">
      <c r="A207" s="54">
        <v>909505</v>
      </c>
      <c r="B207" s="54">
        <v>95034</v>
      </c>
      <c r="C207" s="54">
        <v>4035912</v>
      </c>
      <c r="D207" s="54" t="s">
        <v>102</v>
      </c>
      <c r="E207" s="54" t="s">
        <v>112</v>
      </c>
      <c r="F207" s="55">
        <v>466</v>
      </c>
      <c r="G207" s="56" t="s">
        <v>99</v>
      </c>
      <c r="H207" s="68" t="s">
        <v>383</v>
      </c>
      <c r="I207" s="69" t="s">
        <v>502</v>
      </c>
      <c r="J207" s="69" t="s">
        <v>516</v>
      </c>
      <c r="K207" s="69" t="s">
        <v>517</v>
      </c>
      <c r="L207" t="str">
        <f t="shared" si="3"/>
        <v>Montoro Miguel Ángel</v>
      </c>
    </row>
    <row r="208" spans="1:12" x14ac:dyDescent="0.25">
      <c r="A208" s="54">
        <v>907394</v>
      </c>
      <c r="B208" s="54">
        <v>89662</v>
      </c>
      <c r="C208" s="54">
        <v>3903477</v>
      </c>
      <c r="D208" s="54" t="s">
        <v>108</v>
      </c>
      <c r="E208" s="54" t="s">
        <v>109</v>
      </c>
      <c r="F208" s="55">
        <v>549</v>
      </c>
      <c r="G208" s="56" t="s">
        <v>114</v>
      </c>
      <c r="H208" s="66" t="s">
        <v>383</v>
      </c>
      <c r="I208" s="54" t="s">
        <v>502</v>
      </c>
      <c r="J208" s="54" t="s">
        <v>518</v>
      </c>
      <c r="K208" s="54" t="s">
        <v>519</v>
      </c>
      <c r="L208" t="str">
        <f t="shared" si="3"/>
        <v>Muro  Carlos Hernán Enrique</v>
      </c>
    </row>
    <row r="209" spans="1:12" x14ac:dyDescent="0.25">
      <c r="A209" s="54">
        <v>524543</v>
      </c>
      <c r="B209" s="54">
        <v>65658</v>
      </c>
      <c r="C209" s="54">
        <v>457651</v>
      </c>
      <c r="D209" s="54" t="s">
        <v>102</v>
      </c>
      <c r="E209" s="54" t="s">
        <v>111</v>
      </c>
      <c r="F209" s="55">
        <v>4532</v>
      </c>
      <c r="G209" s="56" t="s">
        <v>114</v>
      </c>
      <c r="H209" s="66" t="s">
        <v>383</v>
      </c>
      <c r="I209" s="54" t="s">
        <v>502</v>
      </c>
      <c r="J209" s="54" t="s">
        <v>520</v>
      </c>
      <c r="K209" s="54" t="s">
        <v>338</v>
      </c>
      <c r="L209" t="str">
        <f t="shared" si="3"/>
        <v>Ojeda Caliuolo Miguel Angel</v>
      </c>
    </row>
    <row r="210" spans="1:12" x14ac:dyDescent="0.25">
      <c r="A210" s="54">
        <v>623783</v>
      </c>
      <c r="B210" s="54">
        <v>84413</v>
      </c>
      <c r="C210" s="54">
        <v>2738784</v>
      </c>
      <c r="D210" s="54" t="s">
        <v>102</v>
      </c>
      <c r="E210" s="54" t="s">
        <v>112</v>
      </c>
      <c r="F210" s="55">
        <v>1518</v>
      </c>
      <c r="G210" s="56" t="s">
        <v>99</v>
      </c>
      <c r="H210" s="66" t="s">
        <v>383</v>
      </c>
      <c r="I210" s="54" t="s">
        <v>502</v>
      </c>
      <c r="J210" s="54" t="s">
        <v>521</v>
      </c>
      <c r="K210" s="54" t="s">
        <v>522</v>
      </c>
      <c r="L210" t="str">
        <f t="shared" si="3"/>
        <v>Ortega Pablo Matias</v>
      </c>
    </row>
    <row r="211" spans="1:12" x14ac:dyDescent="0.25">
      <c r="A211" s="54">
        <v>616021</v>
      </c>
      <c r="B211" s="54">
        <v>82502</v>
      </c>
      <c r="C211" s="54">
        <v>2294866</v>
      </c>
      <c r="D211" s="54" t="s">
        <v>108</v>
      </c>
      <c r="E211" s="54" t="s">
        <v>109</v>
      </c>
      <c r="F211" s="55">
        <v>1940</v>
      </c>
      <c r="G211" s="56" t="s">
        <v>114</v>
      </c>
      <c r="H211" s="67" t="s">
        <v>383</v>
      </c>
      <c r="I211" s="57" t="s">
        <v>502</v>
      </c>
      <c r="J211" s="57" t="s">
        <v>523</v>
      </c>
      <c r="K211" s="57" t="s">
        <v>524</v>
      </c>
      <c r="L211" t="str">
        <f t="shared" si="3"/>
        <v>Pedraza Rosario Agustina</v>
      </c>
    </row>
    <row r="212" spans="1:12" x14ac:dyDescent="0.25">
      <c r="A212" s="57">
        <v>567550</v>
      </c>
      <c r="B212" s="57">
        <v>78545</v>
      </c>
      <c r="C212" s="57">
        <v>969915</v>
      </c>
      <c r="D212" s="57" t="s">
        <v>102</v>
      </c>
      <c r="E212" s="57" t="s">
        <v>112</v>
      </c>
      <c r="F212" s="58">
        <v>2954</v>
      </c>
      <c r="G212" s="61" t="s">
        <v>99</v>
      </c>
      <c r="H212" s="67" t="s">
        <v>383</v>
      </c>
      <c r="I212" s="57" t="s">
        <v>502</v>
      </c>
      <c r="J212" s="57" t="s">
        <v>525</v>
      </c>
      <c r="K212" s="57" t="s">
        <v>526</v>
      </c>
      <c r="L212" t="str">
        <f t="shared" si="3"/>
        <v>Peralta Roxana Gabriela</v>
      </c>
    </row>
    <row r="213" spans="1:12" x14ac:dyDescent="0.25">
      <c r="A213" s="54">
        <v>626864</v>
      </c>
      <c r="B213" s="54">
        <v>87766</v>
      </c>
      <c r="C213" s="54">
        <v>1497216</v>
      </c>
      <c r="D213" s="54" t="s">
        <v>102</v>
      </c>
      <c r="E213" s="54" t="s">
        <v>105</v>
      </c>
      <c r="F213" s="55">
        <v>883</v>
      </c>
      <c r="G213" s="56" t="s">
        <v>114</v>
      </c>
      <c r="H213" s="66" t="s">
        <v>383</v>
      </c>
      <c r="I213" s="54" t="s">
        <v>502</v>
      </c>
      <c r="J213" s="54" t="s">
        <v>527</v>
      </c>
      <c r="K213" s="54" t="s">
        <v>528</v>
      </c>
      <c r="L213" t="str">
        <f t="shared" si="3"/>
        <v>Quinteros Sergio Samuel</v>
      </c>
    </row>
    <row r="214" spans="1:12" x14ac:dyDescent="0.25">
      <c r="A214" s="54">
        <v>613946</v>
      </c>
      <c r="B214" s="54">
        <v>77272</v>
      </c>
      <c r="C214" s="54">
        <v>908758</v>
      </c>
      <c r="D214" s="54" t="s">
        <v>102</v>
      </c>
      <c r="E214" s="54" t="s">
        <v>103</v>
      </c>
      <c r="F214" s="55">
        <v>3375</v>
      </c>
      <c r="G214" s="56" t="s">
        <v>114</v>
      </c>
      <c r="H214" s="66" t="s">
        <v>383</v>
      </c>
      <c r="I214" s="54" t="s">
        <v>502</v>
      </c>
      <c r="J214" s="54" t="s">
        <v>529</v>
      </c>
      <c r="K214" s="54" t="s">
        <v>530</v>
      </c>
      <c r="L214" t="str">
        <f t="shared" si="3"/>
        <v>Romano Alfredo Matias</v>
      </c>
    </row>
    <row r="215" spans="1:12" x14ac:dyDescent="0.25">
      <c r="A215" s="54">
        <v>615578</v>
      </c>
      <c r="B215" s="54">
        <v>83121</v>
      </c>
      <c r="C215" s="54">
        <v>2426278</v>
      </c>
      <c r="D215" s="54" t="s">
        <v>102</v>
      </c>
      <c r="E215" s="54" t="s">
        <v>105</v>
      </c>
      <c r="F215" s="55">
        <v>1814</v>
      </c>
      <c r="G215" s="56" t="s">
        <v>114</v>
      </c>
      <c r="H215" s="68" t="s">
        <v>383</v>
      </c>
      <c r="I215" s="69" t="s">
        <v>502</v>
      </c>
      <c r="J215" s="69" t="s">
        <v>531</v>
      </c>
      <c r="K215" s="69" t="s">
        <v>532</v>
      </c>
      <c r="L215" t="str">
        <f t="shared" si="3"/>
        <v>Villafañe Maria Constanza</v>
      </c>
    </row>
    <row r="216" spans="1:12" x14ac:dyDescent="0.25">
      <c r="A216" s="54">
        <v>921003</v>
      </c>
      <c r="B216" s="54">
        <v>96294</v>
      </c>
      <c r="C216" s="54">
        <v>4473123</v>
      </c>
      <c r="D216" s="54" t="s">
        <v>50</v>
      </c>
      <c r="E216" s="54" t="s">
        <v>24</v>
      </c>
      <c r="F216" s="55">
        <v>131</v>
      </c>
      <c r="G216" s="56" t="s">
        <v>99</v>
      </c>
      <c r="H216" s="68" t="s">
        <v>533</v>
      </c>
      <c r="I216" s="69" t="s">
        <v>534</v>
      </c>
      <c r="J216" s="69" t="s">
        <v>535</v>
      </c>
      <c r="K216" s="69" t="s">
        <v>536</v>
      </c>
      <c r="L216" t="str">
        <f t="shared" si="3"/>
        <v xml:space="preserve">Albornoz Criado  Camila  </v>
      </c>
    </row>
    <row r="217" spans="1:12" x14ac:dyDescent="0.25">
      <c r="A217" s="54">
        <v>620912</v>
      </c>
      <c r="B217" s="54">
        <v>77268</v>
      </c>
      <c r="C217" s="54">
        <v>908812</v>
      </c>
      <c r="D217" s="54" t="s">
        <v>102</v>
      </c>
      <c r="E217" s="54" t="s">
        <v>111</v>
      </c>
      <c r="F217" s="55">
        <v>3375</v>
      </c>
      <c r="G217" s="56" t="s">
        <v>99</v>
      </c>
      <c r="H217" s="68" t="s">
        <v>533</v>
      </c>
      <c r="I217" s="69" t="s">
        <v>534</v>
      </c>
      <c r="J217" s="69" t="s">
        <v>537</v>
      </c>
      <c r="K217" s="69" t="s">
        <v>538</v>
      </c>
      <c r="L217" t="str">
        <f t="shared" si="3"/>
        <v>Arias Jonathan Ricardo</v>
      </c>
    </row>
    <row r="218" spans="1:12" x14ac:dyDescent="0.25">
      <c r="A218" s="54">
        <v>906873</v>
      </c>
      <c r="B218" s="54">
        <v>89495</v>
      </c>
      <c r="C218" s="54">
        <v>3888256</v>
      </c>
      <c r="D218" s="54" t="s">
        <v>102</v>
      </c>
      <c r="E218" s="54" t="s">
        <v>104</v>
      </c>
      <c r="F218" s="55">
        <v>556</v>
      </c>
      <c r="G218" s="56" t="s">
        <v>99</v>
      </c>
      <c r="H218" s="66" t="s">
        <v>533</v>
      </c>
      <c r="I218" s="54" t="s">
        <v>534</v>
      </c>
      <c r="J218" s="54" t="s">
        <v>539</v>
      </c>
      <c r="K218" s="54" t="s">
        <v>540</v>
      </c>
      <c r="L218" t="str">
        <f t="shared" si="3"/>
        <v>Buenvecino  Paula Martin</v>
      </c>
    </row>
    <row r="219" spans="1:12" x14ac:dyDescent="0.25">
      <c r="A219" s="57">
        <v>614873</v>
      </c>
      <c r="B219" s="57">
        <v>82402</v>
      </c>
      <c r="C219" s="57">
        <v>2233489</v>
      </c>
      <c r="D219" s="57" t="s">
        <v>102</v>
      </c>
      <c r="E219" s="57" t="s">
        <v>105</v>
      </c>
      <c r="F219" s="58">
        <v>1988</v>
      </c>
      <c r="G219" s="61" t="s">
        <v>99</v>
      </c>
      <c r="H219" s="68" t="s">
        <v>533</v>
      </c>
      <c r="I219" s="69" t="s">
        <v>534</v>
      </c>
      <c r="J219" s="69" t="s">
        <v>362</v>
      </c>
      <c r="K219" s="69" t="s">
        <v>541</v>
      </c>
      <c r="L219" t="str">
        <f t="shared" si="3"/>
        <v>Cardozo Yessica Gissell</v>
      </c>
    </row>
    <row r="220" spans="1:12" x14ac:dyDescent="0.25">
      <c r="A220" s="54">
        <v>905955</v>
      </c>
      <c r="B220" s="54">
        <v>88997</v>
      </c>
      <c r="C220" s="54">
        <v>3852957</v>
      </c>
      <c r="D220" s="54" t="s">
        <v>102</v>
      </c>
      <c r="E220" s="54" t="s">
        <v>105</v>
      </c>
      <c r="F220" s="55">
        <v>587</v>
      </c>
      <c r="G220" s="56" t="s">
        <v>99</v>
      </c>
      <c r="H220" s="67" t="s">
        <v>533</v>
      </c>
      <c r="I220" s="57" t="s">
        <v>534</v>
      </c>
      <c r="J220" s="57" t="s">
        <v>542</v>
      </c>
      <c r="K220" s="57" t="s">
        <v>543</v>
      </c>
      <c r="L220" t="str">
        <f t="shared" si="3"/>
        <v>Cuarteron Omar Facundo</v>
      </c>
    </row>
    <row r="221" spans="1:12" x14ac:dyDescent="0.25">
      <c r="A221" s="57">
        <v>905980</v>
      </c>
      <c r="B221" s="57">
        <v>89041</v>
      </c>
      <c r="C221" s="57">
        <v>3851526</v>
      </c>
      <c r="D221" s="57" t="s">
        <v>50</v>
      </c>
      <c r="E221" s="57" t="s">
        <v>24</v>
      </c>
      <c r="F221" s="58">
        <v>569</v>
      </c>
      <c r="G221" s="61" t="s">
        <v>118</v>
      </c>
      <c r="H221" s="70" t="s">
        <v>179</v>
      </c>
      <c r="I221" s="57" t="s">
        <v>534</v>
      </c>
      <c r="J221" s="57" t="s">
        <v>544</v>
      </c>
      <c r="K221" s="57" t="s">
        <v>545</v>
      </c>
      <c r="L221" t="str">
        <f t="shared" si="3"/>
        <v xml:space="preserve">Donelli Santiago Ivan </v>
      </c>
    </row>
    <row r="222" spans="1:12" x14ac:dyDescent="0.25">
      <c r="A222" s="54">
        <v>921024</v>
      </c>
      <c r="B222" s="54">
        <v>96262</v>
      </c>
      <c r="C222" s="54">
        <v>4473065</v>
      </c>
      <c r="D222" s="54" t="s">
        <v>107</v>
      </c>
      <c r="E222" s="54" t="s">
        <v>106</v>
      </c>
      <c r="F222" s="55">
        <v>131</v>
      </c>
      <c r="G222" s="56" t="s">
        <v>99</v>
      </c>
      <c r="H222" s="68" t="s">
        <v>533</v>
      </c>
      <c r="I222" s="69" t="s">
        <v>534</v>
      </c>
      <c r="J222" s="69" t="s">
        <v>546</v>
      </c>
      <c r="K222" s="69" t="s">
        <v>547</v>
      </c>
      <c r="L222" t="str">
        <f t="shared" si="3"/>
        <v xml:space="preserve">Elias Federico Agustín </v>
      </c>
    </row>
    <row r="223" spans="1:12" x14ac:dyDescent="0.25">
      <c r="A223" s="54">
        <v>619796</v>
      </c>
      <c r="B223" s="54">
        <v>86298</v>
      </c>
      <c r="C223" s="54">
        <v>3138551</v>
      </c>
      <c r="D223" s="54" t="s">
        <v>107</v>
      </c>
      <c r="E223" s="54" t="s">
        <v>101</v>
      </c>
      <c r="F223" s="55">
        <v>1164</v>
      </c>
      <c r="G223" s="56" t="s">
        <v>99</v>
      </c>
      <c r="H223" s="67" t="s">
        <v>533</v>
      </c>
      <c r="I223" s="57" t="s">
        <v>534</v>
      </c>
      <c r="J223" s="57" t="s">
        <v>548</v>
      </c>
      <c r="K223" s="57" t="s">
        <v>302</v>
      </c>
      <c r="L223" t="str">
        <f t="shared" si="3"/>
        <v>Fenoglio Nicolas</v>
      </c>
    </row>
    <row r="224" spans="1:12" x14ac:dyDescent="0.25">
      <c r="A224" s="54">
        <v>921004</v>
      </c>
      <c r="B224" s="54">
        <v>96295</v>
      </c>
      <c r="C224" s="54">
        <v>4490948</v>
      </c>
      <c r="D224" s="54" t="s">
        <v>50</v>
      </c>
      <c r="E224" s="54" t="s">
        <v>24</v>
      </c>
      <c r="F224" s="55">
        <v>131</v>
      </c>
      <c r="G224" s="56" t="s">
        <v>99</v>
      </c>
      <c r="H224" s="66" t="s">
        <v>533</v>
      </c>
      <c r="I224" s="54" t="s">
        <v>534</v>
      </c>
      <c r="J224" s="54" t="s">
        <v>549</v>
      </c>
      <c r="K224" s="54" t="s">
        <v>550</v>
      </c>
      <c r="L224" t="str">
        <f t="shared" si="3"/>
        <v xml:space="preserve">Gimenez Achar Maria Aracelli </v>
      </c>
    </row>
    <row r="225" spans="1:12" x14ac:dyDescent="0.25">
      <c r="A225" s="54">
        <v>614379</v>
      </c>
      <c r="B225" s="54">
        <v>82805</v>
      </c>
      <c r="C225" s="54">
        <v>2366715</v>
      </c>
      <c r="D225" s="54" t="s">
        <v>102</v>
      </c>
      <c r="E225" s="54" t="s">
        <v>105</v>
      </c>
      <c r="F225" s="55">
        <v>1871</v>
      </c>
      <c r="G225" s="56" t="s">
        <v>99</v>
      </c>
      <c r="H225" s="66" t="s">
        <v>533</v>
      </c>
      <c r="I225" s="54" t="s">
        <v>534</v>
      </c>
      <c r="J225" s="54" t="s">
        <v>551</v>
      </c>
      <c r="K225" s="54" t="s">
        <v>552</v>
      </c>
      <c r="L225" t="str">
        <f t="shared" si="3"/>
        <v>Herrera Hugo Daniel</v>
      </c>
    </row>
    <row r="226" spans="1:12" x14ac:dyDescent="0.25">
      <c r="A226" s="54">
        <v>909499</v>
      </c>
      <c r="B226" s="54">
        <v>95025</v>
      </c>
      <c r="C226" s="54">
        <v>4035958</v>
      </c>
      <c r="D226" s="54" t="s">
        <v>102</v>
      </c>
      <c r="E226" s="54" t="s">
        <v>103</v>
      </c>
      <c r="F226" s="55">
        <v>466</v>
      </c>
      <c r="G226" s="56" t="s">
        <v>99</v>
      </c>
      <c r="H226" s="66" t="s">
        <v>533</v>
      </c>
      <c r="I226" s="54" t="s">
        <v>534</v>
      </c>
      <c r="J226" s="54" t="s">
        <v>553</v>
      </c>
      <c r="K226" s="54" t="s">
        <v>554</v>
      </c>
      <c r="L226" t="str">
        <f t="shared" si="3"/>
        <v>Jerez Thomas</v>
      </c>
    </row>
    <row r="227" spans="1:12" x14ac:dyDescent="0.25">
      <c r="A227" s="54">
        <v>616214</v>
      </c>
      <c r="B227" s="54">
        <v>85335</v>
      </c>
      <c r="C227" s="54">
        <v>1367390</v>
      </c>
      <c r="D227" s="54" t="s">
        <v>102</v>
      </c>
      <c r="E227" s="54" t="s">
        <v>111</v>
      </c>
      <c r="F227" s="55">
        <v>1448</v>
      </c>
      <c r="G227" s="56" t="s">
        <v>99</v>
      </c>
      <c r="H227" s="66" t="s">
        <v>533</v>
      </c>
      <c r="I227" s="54" t="s">
        <v>534</v>
      </c>
      <c r="J227" s="54" t="s">
        <v>555</v>
      </c>
      <c r="K227" s="54" t="s">
        <v>556</v>
      </c>
      <c r="L227" t="str">
        <f t="shared" si="3"/>
        <v>Olivera Macias Nahir Ianina</v>
      </c>
    </row>
    <row r="228" spans="1:12" x14ac:dyDescent="0.25">
      <c r="A228" s="54">
        <v>921022</v>
      </c>
      <c r="B228" s="54">
        <v>96258</v>
      </c>
      <c r="C228" s="54">
        <v>3466897</v>
      </c>
      <c r="D228" s="54" t="s">
        <v>107</v>
      </c>
      <c r="E228" s="54" t="s">
        <v>106</v>
      </c>
      <c r="F228" s="55">
        <v>131</v>
      </c>
      <c r="G228" s="56" t="s">
        <v>99</v>
      </c>
      <c r="H228" s="67" t="s">
        <v>533</v>
      </c>
      <c r="I228" s="57" t="s">
        <v>534</v>
      </c>
      <c r="J228" s="57" t="s">
        <v>345</v>
      </c>
      <c r="K228" s="57" t="s">
        <v>557</v>
      </c>
      <c r="L228" t="str">
        <f t="shared" si="3"/>
        <v xml:space="preserve">Paz Luciana </v>
      </c>
    </row>
    <row r="229" spans="1:12" x14ac:dyDescent="0.25">
      <c r="A229" s="54">
        <v>909507</v>
      </c>
      <c r="B229" s="54">
        <v>95043</v>
      </c>
      <c r="C229" s="54">
        <v>4035948</v>
      </c>
      <c r="D229" s="54" t="s">
        <v>102</v>
      </c>
      <c r="E229" s="54" t="s">
        <v>104</v>
      </c>
      <c r="F229" s="55">
        <v>466</v>
      </c>
      <c r="G229" s="56" t="s">
        <v>99</v>
      </c>
      <c r="H229" s="67" t="s">
        <v>533</v>
      </c>
      <c r="I229" s="57" t="s">
        <v>534</v>
      </c>
      <c r="J229" s="57" t="s">
        <v>558</v>
      </c>
      <c r="K229" s="57" t="s">
        <v>559</v>
      </c>
      <c r="L229" t="str">
        <f t="shared" si="3"/>
        <v>Rojas Hanna Liz Candela</v>
      </c>
    </row>
    <row r="230" spans="1:12" x14ac:dyDescent="0.25">
      <c r="A230" s="54">
        <v>922945</v>
      </c>
      <c r="B230" s="54">
        <v>96860</v>
      </c>
      <c r="C230" s="54">
        <v>3303784</v>
      </c>
      <c r="D230" s="54" t="s">
        <v>50</v>
      </c>
      <c r="E230" s="54" t="s">
        <v>24</v>
      </c>
      <c r="F230" s="55">
        <v>50</v>
      </c>
      <c r="G230" s="56" t="s">
        <v>99</v>
      </c>
      <c r="H230" s="68" t="s">
        <v>533</v>
      </c>
      <c r="I230" s="69" t="s">
        <v>534</v>
      </c>
      <c r="J230" s="69" t="s">
        <v>560</v>
      </c>
      <c r="K230" s="69" t="s">
        <v>561</v>
      </c>
      <c r="L230" t="str">
        <f t="shared" si="3"/>
        <v>Roldan  Pablo Gabriel</v>
      </c>
    </row>
    <row r="231" spans="1:12" x14ac:dyDescent="0.25">
      <c r="A231" s="54">
        <v>921012</v>
      </c>
      <c r="B231" s="54">
        <v>96303</v>
      </c>
      <c r="C231" s="54">
        <v>4475985</v>
      </c>
      <c r="D231" s="54" t="s">
        <v>50</v>
      </c>
      <c r="E231" s="54" t="s">
        <v>24</v>
      </c>
      <c r="F231" s="55">
        <v>131</v>
      </c>
      <c r="G231" s="56" t="s">
        <v>99</v>
      </c>
      <c r="H231" s="68" t="s">
        <v>533</v>
      </c>
      <c r="I231" s="69" t="s">
        <v>534</v>
      </c>
      <c r="J231" s="69" t="s">
        <v>184</v>
      </c>
      <c r="K231" s="69" t="s">
        <v>562</v>
      </c>
      <c r="L231" t="str">
        <f t="shared" si="3"/>
        <v xml:space="preserve">Ruiz Facundo </v>
      </c>
    </row>
    <row r="232" spans="1:12" x14ac:dyDescent="0.25">
      <c r="A232" s="54">
        <v>909512</v>
      </c>
      <c r="B232" s="54">
        <v>95037</v>
      </c>
      <c r="C232" s="54">
        <v>1771789</v>
      </c>
      <c r="D232" s="54" t="s">
        <v>102</v>
      </c>
      <c r="E232" s="54" t="s">
        <v>105</v>
      </c>
      <c r="F232" s="55">
        <v>466</v>
      </c>
      <c r="G232" s="56" t="s">
        <v>99</v>
      </c>
      <c r="H232" s="66" t="s">
        <v>533</v>
      </c>
      <c r="I232" s="54" t="s">
        <v>534</v>
      </c>
      <c r="J232" s="54" t="s">
        <v>347</v>
      </c>
      <c r="K232" s="54" t="s">
        <v>563</v>
      </c>
      <c r="L232" t="str">
        <f t="shared" si="3"/>
        <v>Sandoval Silvio Silvestre</v>
      </c>
    </row>
    <row r="233" spans="1:12" x14ac:dyDescent="0.25">
      <c r="A233" s="54">
        <v>906869</v>
      </c>
      <c r="B233" s="54">
        <v>89491</v>
      </c>
      <c r="C233" s="54">
        <v>3888246</v>
      </c>
      <c r="D233" s="54" t="s">
        <v>102</v>
      </c>
      <c r="E233" s="54" t="s">
        <v>112</v>
      </c>
      <c r="F233" s="55">
        <v>556</v>
      </c>
      <c r="G233" s="56" t="s">
        <v>114</v>
      </c>
      <c r="H233" s="68" t="s">
        <v>533</v>
      </c>
      <c r="I233" s="69" t="s">
        <v>534</v>
      </c>
      <c r="J233" s="69" t="s">
        <v>564</v>
      </c>
      <c r="K233" s="69" t="s">
        <v>565</v>
      </c>
      <c r="L233" t="str">
        <f t="shared" si="3"/>
        <v>Torres  Gabriel Alejandro</v>
      </c>
    </row>
    <row r="234" spans="1:12" x14ac:dyDescent="0.25">
      <c r="A234" s="54">
        <v>905960</v>
      </c>
      <c r="B234" s="54">
        <v>88991</v>
      </c>
      <c r="C234" s="54">
        <v>1430472</v>
      </c>
      <c r="D234" s="54" t="s">
        <v>100</v>
      </c>
      <c r="E234" s="54" t="s">
        <v>101</v>
      </c>
      <c r="F234" s="55">
        <v>587</v>
      </c>
      <c r="G234" s="56" t="s">
        <v>99</v>
      </c>
      <c r="H234" s="68" t="s">
        <v>533</v>
      </c>
      <c r="I234" s="69" t="s">
        <v>534</v>
      </c>
      <c r="J234" s="69" t="s">
        <v>566</v>
      </c>
      <c r="K234" s="69" t="s">
        <v>293</v>
      </c>
      <c r="L234" t="str">
        <f t="shared" si="3"/>
        <v>Zilman Lucas</v>
      </c>
    </row>
    <row r="235" spans="1:12" x14ac:dyDescent="0.25">
      <c r="A235" s="54">
        <v>619778</v>
      </c>
      <c r="B235" s="54">
        <v>86323</v>
      </c>
      <c r="C235" s="54">
        <v>3138471</v>
      </c>
      <c r="D235" s="54" t="s">
        <v>102</v>
      </c>
      <c r="E235" s="54" t="s">
        <v>103</v>
      </c>
      <c r="F235" s="55">
        <v>422</v>
      </c>
      <c r="G235" s="56" t="s">
        <v>99</v>
      </c>
      <c r="H235" s="66" t="s">
        <v>533</v>
      </c>
      <c r="I235" s="54" t="s">
        <v>567</v>
      </c>
      <c r="J235" s="54" t="s">
        <v>568</v>
      </c>
      <c r="K235" s="54" t="s">
        <v>569</v>
      </c>
      <c r="L235" t="str">
        <f t="shared" si="3"/>
        <v>Acevedo Vilte Alvaro Leonel</v>
      </c>
    </row>
    <row r="236" spans="1:12" x14ac:dyDescent="0.25">
      <c r="A236" s="54">
        <v>622539</v>
      </c>
      <c r="B236" s="54">
        <v>86550</v>
      </c>
      <c r="C236" s="54">
        <v>2701834</v>
      </c>
      <c r="D236" s="54" t="s">
        <v>102</v>
      </c>
      <c r="E236" s="54" t="s">
        <v>105</v>
      </c>
      <c r="F236" s="55">
        <v>1034</v>
      </c>
      <c r="G236" s="56" t="s">
        <v>99</v>
      </c>
      <c r="H236" s="66" t="s">
        <v>533</v>
      </c>
      <c r="I236" s="54" t="s">
        <v>567</v>
      </c>
      <c r="J236" s="54" t="s">
        <v>570</v>
      </c>
      <c r="K236" s="54" t="s">
        <v>571</v>
      </c>
      <c r="L236" t="str">
        <f t="shared" si="3"/>
        <v>Arrieta Rodrigo Ignacio</v>
      </c>
    </row>
    <row r="237" spans="1:12" x14ac:dyDescent="0.25">
      <c r="A237" s="54">
        <v>614748</v>
      </c>
      <c r="B237" s="54">
        <v>84098</v>
      </c>
      <c r="C237" s="54">
        <v>2716153</v>
      </c>
      <c r="D237" s="54" t="s">
        <v>102</v>
      </c>
      <c r="E237" s="54" t="s">
        <v>112</v>
      </c>
      <c r="F237" s="55">
        <v>1549</v>
      </c>
      <c r="G237" s="56" t="s">
        <v>99</v>
      </c>
      <c r="H237" s="68" t="s">
        <v>533</v>
      </c>
      <c r="I237" s="69" t="s">
        <v>567</v>
      </c>
      <c r="J237" s="69" t="s">
        <v>572</v>
      </c>
      <c r="K237" s="69" t="s">
        <v>573</v>
      </c>
      <c r="L237" t="str">
        <f t="shared" si="3"/>
        <v>Avellaneda Pablo Hernán</v>
      </c>
    </row>
    <row r="238" spans="1:12" x14ac:dyDescent="0.25">
      <c r="A238" s="54">
        <v>907251</v>
      </c>
      <c r="B238" s="54">
        <v>89696</v>
      </c>
      <c r="C238" s="54">
        <v>3903551</v>
      </c>
      <c r="D238" s="54" t="s">
        <v>102</v>
      </c>
      <c r="E238" s="54" t="s">
        <v>111</v>
      </c>
      <c r="F238" s="55">
        <v>549</v>
      </c>
      <c r="G238" s="56" t="s">
        <v>99</v>
      </c>
      <c r="H238" s="68" t="s">
        <v>533</v>
      </c>
      <c r="I238" s="69" t="s">
        <v>567</v>
      </c>
      <c r="J238" s="69" t="s">
        <v>574</v>
      </c>
      <c r="K238" s="69" t="s">
        <v>575</v>
      </c>
      <c r="L238" t="str">
        <f t="shared" si="3"/>
        <v xml:space="preserve">Carrillo Badino   Valerio </v>
      </c>
    </row>
    <row r="239" spans="1:12" x14ac:dyDescent="0.25">
      <c r="A239" s="98">
        <v>905975</v>
      </c>
      <c r="B239" s="54">
        <v>89027</v>
      </c>
      <c r="C239" s="54">
        <v>3851492</v>
      </c>
      <c r="D239" s="54" t="s">
        <v>100</v>
      </c>
      <c r="E239" s="54" t="s">
        <v>101</v>
      </c>
      <c r="F239" s="55">
        <v>422</v>
      </c>
      <c r="G239" s="56" t="s">
        <v>99</v>
      </c>
      <c r="H239" s="66" t="s">
        <v>533</v>
      </c>
      <c r="I239" s="54" t="s">
        <v>567</v>
      </c>
      <c r="J239" s="54" t="s">
        <v>130</v>
      </c>
      <c r="K239" s="54" t="s">
        <v>576</v>
      </c>
      <c r="L239" t="str">
        <f t="shared" si="3"/>
        <v>Concha Johanna Elizabeth</v>
      </c>
    </row>
    <row r="240" spans="1:12" x14ac:dyDescent="0.25">
      <c r="A240" s="54">
        <v>922935</v>
      </c>
      <c r="B240" s="54">
        <v>96855</v>
      </c>
      <c r="C240" s="54">
        <v>4588037</v>
      </c>
      <c r="D240" s="54" t="s">
        <v>50</v>
      </c>
      <c r="E240" s="54" t="s">
        <v>24</v>
      </c>
      <c r="F240" s="55">
        <v>50</v>
      </c>
      <c r="G240" s="56" t="s">
        <v>99</v>
      </c>
      <c r="H240" s="68" t="s">
        <v>533</v>
      </c>
      <c r="I240" s="69" t="s">
        <v>567</v>
      </c>
      <c r="J240" s="69" t="s">
        <v>577</v>
      </c>
      <c r="K240" s="69" t="s">
        <v>578</v>
      </c>
      <c r="L240" t="str">
        <f t="shared" si="3"/>
        <v xml:space="preserve">Gutiérrez Nuñez  Martin  Lázaro </v>
      </c>
    </row>
    <row r="241" spans="1:12" x14ac:dyDescent="0.25">
      <c r="A241" s="54">
        <v>614712</v>
      </c>
      <c r="B241" s="54">
        <v>80932</v>
      </c>
      <c r="C241" s="54">
        <v>1846986</v>
      </c>
      <c r="D241" s="54" t="s">
        <v>107</v>
      </c>
      <c r="E241" s="54" t="s">
        <v>101</v>
      </c>
      <c r="F241" s="55">
        <v>2325</v>
      </c>
      <c r="G241" s="56" t="s">
        <v>99</v>
      </c>
      <c r="H241" s="66" t="s">
        <v>533</v>
      </c>
      <c r="I241" s="54" t="s">
        <v>567</v>
      </c>
      <c r="J241" s="54" t="s">
        <v>553</v>
      </c>
      <c r="K241" s="54" t="s">
        <v>579</v>
      </c>
      <c r="L241" t="str">
        <f t="shared" si="3"/>
        <v>Jerez Julieta Carolina</v>
      </c>
    </row>
    <row r="242" spans="1:12" x14ac:dyDescent="0.25">
      <c r="A242" s="54">
        <v>614651</v>
      </c>
      <c r="B242" s="54">
        <v>84345</v>
      </c>
      <c r="C242" s="54">
        <v>2741473</v>
      </c>
      <c r="D242" s="54" t="s">
        <v>102</v>
      </c>
      <c r="E242" s="54" t="s">
        <v>112</v>
      </c>
      <c r="F242" s="55">
        <v>1518</v>
      </c>
      <c r="G242" s="56" t="s">
        <v>99</v>
      </c>
      <c r="H242" s="66" t="s">
        <v>533</v>
      </c>
      <c r="I242" s="54" t="s">
        <v>567</v>
      </c>
      <c r="J242" s="54" t="s">
        <v>580</v>
      </c>
      <c r="K242" s="54" t="s">
        <v>428</v>
      </c>
      <c r="L242" t="str">
        <f t="shared" si="3"/>
        <v>Lastra Daniel Eduardo</v>
      </c>
    </row>
    <row r="243" spans="1:12" x14ac:dyDescent="0.25">
      <c r="A243" s="54">
        <v>616192</v>
      </c>
      <c r="B243" s="54">
        <v>85465</v>
      </c>
      <c r="C243" s="54">
        <v>2832197</v>
      </c>
      <c r="D243" s="54" t="s">
        <v>107</v>
      </c>
      <c r="E243" s="54" t="s">
        <v>113</v>
      </c>
      <c r="F243" s="55">
        <v>1427</v>
      </c>
      <c r="G243" s="56" t="s">
        <v>99</v>
      </c>
      <c r="H243" s="68" t="s">
        <v>533</v>
      </c>
      <c r="I243" s="69" t="s">
        <v>567</v>
      </c>
      <c r="J243" s="69" t="s">
        <v>581</v>
      </c>
      <c r="K243" s="69" t="s">
        <v>582</v>
      </c>
      <c r="L243" t="str">
        <f t="shared" si="3"/>
        <v>Leal Eduardo Nicolas</v>
      </c>
    </row>
    <row r="244" spans="1:12" x14ac:dyDescent="0.25">
      <c r="A244" s="54">
        <v>619076</v>
      </c>
      <c r="B244" s="54">
        <v>86105</v>
      </c>
      <c r="C244" s="54">
        <v>3118302</v>
      </c>
      <c r="D244" s="54" t="s">
        <v>102</v>
      </c>
      <c r="E244" s="54" t="s">
        <v>105</v>
      </c>
      <c r="F244" s="55">
        <v>1187</v>
      </c>
      <c r="G244" s="56" t="s">
        <v>99</v>
      </c>
      <c r="H244" s="66" t="s">
        <v>533</v>
      </c>
      <c r="I244" s="54" t="s">
        <v>567</v>
      </c>
      <c r="J244" s="54" t="s">
        <v>583</v>
      </c>
      <c r="K244" s="54" t="s">
        <v>584</v>
      </c>
      <c r="L244" t="str">
        <f t="shared" si="3"/>
        <v>Moreno Gonzalez Tamara Macarena</v>
      </c>
    </row>
    <row r="245" spans="1:12" x14ac:dyDescent="0.25">
      <c r="A245" s="54">
        <v>616343</v>
      </c>
      <c r="B245" s="54">
        <v>84100</v>
      </c>
      <c r="C245" s="54">
        <v>2718919</v>
      </c>
      <c r="D245" s="54" t="s">
        <v>102</v>
      </c>
      <c r="E245" s="54" t="s">
        <v>105</v>
      </c>
      <c r="F245" s="55">
        <v>1549</v>
      </c>
      <c r="G245" s="56" t="s">
        <v>99</v>
      </c>
      <c r="H245" s="68" t="s">
        <v>533</v>
      </c>
      <c r="I245" s="69" t="s">
        <v>567</v>
      </c>
      <c r="J245" s="69" t="s">
        <v>585</v>
      </c>
      <c r="K245" s="69" t="s">
        <v>586</v>
      </c>
      <c r="L245" t="str">
        <f t="shared" si="3"/>
        <v>Nacusse Abel Mauricio</v>
      </c>
    </row>
    <row r="246" spans="1:12" x14ac:dyDescent="0.25">
      <c r="A246" s="54">
        <v>909513</v>
      </c>
      <c r="B246" s="54">
        <v>95032</v>
      </c>
      <c r="C246" s="54">
        <v>1553769</v>
      </c>
      <c r="D246" s="54" t="s">
        <v>102</v>
      </c>
      <c r="E246" s="54" t="s">
        <v>105</v>
      </c>
      <c r="F246" s="55">
        <v>466</v>
      </c>
      <c r="G246" s="56" t="s">
        <v>99</v>
      </c>
      <c r="H246" s="66" t="s">
        <v>533</v>
      </c>
      <c r="I246" s="54" t="s">
        <v>567</v>
      </c>
      <c r="J246" s="54" t="s">
        <v>587</v>
      </c>
      <c r="K246" s="54" t="s">
        <v>588</v>
      </c>
      <c r="L246" t="str">
        <f t="shared" si="3"/>
        <v>Palma Jonathan Emanuel</v>
      </c>
    </row>
    <row r="247" spans="1:12" x14ac:dyDescent="0.25">
      <c r="A247" s="54">
        <v>905992</v>
      </c>
      <c r="B247" s="54">
        <v>89036</v>
      </c>
      <c r="C247" s="54">
        <v>3851512</v>
      </c>
      <c r="D247" s="54" t="s">
        <v>102</v>
      </c>
      <c r="E247" s="54" t="s">
        <v>105</v>
      </c>
      <c r="F247" s="55">
        <v>422</v>
      </c>
      <c r="G247" s="56" t="s">
        <v>99</v>
      </c>
      <c r="H247" s="68" t="s">
        <v>533</v>
      </c>
      <c r="I247" s="69" t="s">
        <v>567</v>
      </c>
      <c r="J247" s="69" t="s">
        <v>345</v>
      </c>
      <c r="K247" s="69" t="s">
        <v>589</v>
      </c>
      <c r="L247" t="str">
        <f t="shared" si="3"/>
        <v>Paz Fabio Gabriel</v>
      </c>
    </row>
    <row r="248" spans="1:12" x14ac:dyDescent="0.25">
      <c r="A248" s="54">
        <v>615453</v>
      </c>
      <c r="B248" s="54">
        <v>84968</v>
      </c>
      <c r="C248" s="54">
        <v>1970600</v>
      </c>
      <c r="D248" s="54" t="s">
        <v>108</v>
      </c>
      <c r="E248" s="54" t="s">
        <v>109</v>
      </c>
      <c r="F248" s="55">
        <v>1476</v>
      </c>
      <c r="G248" s="56" t="s">
        <v>99</v>
      </c>
      <c r="H248" s="68" t="s">
        <v>533</v>
      </c>
      <c r="I248" s="69" t="s">
        <v>567</v>
      </c>
      <c r="J248" s="69" t="s">
        <v>345</v>
      </c>
      <c r="K248" s="69" t="s">
        <v>590</v>
      </c>
      <c r="L248" t="str">
        <f t="shared" si="3"/>
        <v>Paz Jessica Romina</v>
      </c>
    </row>
    <row r="249" spans="1:12" x14ac:dyDescent="0.25">
      <c r="A249" s="54">
        <v>922943</v>
      </c>
      <c r="B249" s="54">
        <v>96850</v>
      </c>
      <c r="C249" s="54">
        <v>4588019</v>
      </c>
      <c r="D249" s="54" t="s">
        <v>50</v>
      </c>
      <c r="E249" s="54" t="s">
        <v>24</v>
      </c>
      <c r="F249" s="55">
        <v>50</v>
      </c>
      <c r="G249" s="56" t="s">
        <v>99</v>
      </c>
      <c r="H249" s="68" t="s">
        <v>533</v>
      </c>
      <c r="I249" s="69" t="s">
        <v>567</v>
      </c>
      <c r="J249" s="69" t="s">
        <v>218</v>
      </c>
      <c r="K249" s="69" t="s">
        <v>591</v>
      </c>
      <c r="L249" t="str">
        <f t="shared" si="3"/>
        <v xml:space="preserve">Pereyra Franco Matias </v>
      </c>
    </row>
    <row r="250" spans="1:12" x14ac:dyDescent="0.25">
      <c r="A250" s="54">
        <v>615580</v>
      </c>
      <c r="B250" s="54">
        <v>78403</v>
      </c>
      <c r="C250" s="54">
        <v>1193410</v>
      </c>
      <c r="D250" s="54" t="s">
        <v>102</v>
      </c>
      <c r="E250" s="54" t="s">
        <v>105</v>
      </c>
      <c r="F250" s="55">
        <v>2988</v>
      </c>
      <c r="G250" s="56" t="s">
        <v>99</v>
      </c>
      <c r="H250" s="68" t="s">
        <v>533</v>
      </c>
      <c r="I250" s="69" t="s">
        <v>567</v>
      </c>
      <c r="J250" s="69" t="s">
        <v>184</v>
      </c>
      <c r="K250" s="69" t="s">
        <v>592</v>
      </c>
      <c r="L250" t="str">
        <f t="shared" si="3"/>
        <v>Ruiz Gabriel Eduardo</v>
      </c>
    </row>
    <row r="251" spans="1:12" x14ac:dyDescent="0.25">
      <c r="A251" s="54">
        <v>570231</v>
      </c>
      <c r="B251" s="54">
        <v>78868</v>
      </c>
      <c r="C251" s="54">
        <v>1285232</v>
      </c>
      <c r="D251" s="54" t="s">
        <v>100</v>
      </c>
      <c r="E251" s="54" t="s">
        <v>101</v>
      </c>
      <c r="F251" s="55">
        <v>2863</v>
      </c>
      <c r="G251" s="56" t="s">
        <v>99</v>
      </c>
      <c r="H251" s="68" t="s">
        <v>533</v>
      </c>
      <c r="I251" s="69" t="s">
        <v>567</v>
      </c>
      <c r="J251" s="69" t="s">
        <v>284</v>
      </c>
      <c r="K251" s="69" t="s">
        <v>593</v>
      </c>
      <c r="L251" t="str">
        <f t="shared" si="3"/>
        <v>Soria Florencia Analy</v>
      </c>
    </row>
    <row r="252" spans="1:12" x14ac:dyDescent="0.25">
      <c r="A252" s="54">
        <v>615727</v>
      </c>
      <c r="B252" s="54">
        <v>84683</v>
      </c>
      <c r="C252" s="54">
        <v>2746074</v>
      </c>
      <c r="D252" s="54" t="s">
        <v>107</v>
      </c>
      <c r="E252" s="54" t="s">
        <v>101</v>
      </c>
      <c r="F252" s="55">
        <v>1512</v>
      </c>
      <c r="G252" s="56" t="s">
        <v>99</v>
      </c>
      <c r="H252" s="66" t="s">
        <v>533</v>
      </c>
      <c r="I252" s="54" t="s">
        <v>567</v>
      </c>
      <c r="J252" s="54" t="s">
        <v>594</v>
      </c>
      <c r="K252" s="54" t="s">
        <v>595</v>
      </c>
      <c r="L252" t="str">
        <f t="shared" si="3"/>
        <v>Valdez Maira Fatima</v>
      </c>
    </row>
    <row r="253" spans="1:12" x14ac:dyDescent="0.25">
      <c r="A253" s="54">
        <v>922249</v>
      </c>
      <c r="B253" s="54">
        <v>96528</v>
      </c>
      <c r="C253" s="54">
        <v>4561656</v>
      </c>
      <c r="D253" s="54" t="s">
        <v>50</v>
      </c>
      <c r="E253" s="54" t="s">
        <v>24</v>
      </c>
      <c r="F253" s="55">
        <v>68</v>
      </c>
      <c r="G253" s="56" t="s">
        <v>99</v>
      </c>
      <c r="H253" s="68" t="s">
        <v>533</v>
      </c>
      <c r="I253" s="69" t="s">
        <v>596</v>
      </c>
      <c r="J253" s="69" t="s">
        <v>126</v>
      </c>
      <c r="K253" s="69" t="s">
        <v>597</v>
      </c>
      <c r="L253" t="str">
        <f t="shared" si="3"/>
        <v>Alvarez Rodrigo Alejandro</v>
      </c>
    </row>
    <row r="254" spans="1:12" x14ac:dyDescent="0.25">
      <c r="A254" s="54">
        <v>922248</v>
      </c>
      <c r="B254" s="54">
        <v>96527</v>
      </c>
      <c r="C254" s="54">
        <v>4561654</v>
      </c>
      <c r="D254" s="54" t="s">
        <v>50</v>
      </c>
      <c r="E254" s="54" t="s">
        <v>24</v>
      </c>
      <c r="F254" s="55">
        <v>68</v>
      </c>
      <c r="G254" s="56" t="s">
        <v>99</v>
      </c>
      <c r="H254" s="68" t="s">
        <v>533</v>
      </c>
      <c r="I254" s="69" t="s">
        <v>596</v>
      </c>
      <c r="J254" s="69" t="s">
        <v>598</v>
      </c>
      <c r="K254" s="69" t="s">
        <v>599</v>
      </c>
      <c r="L254" t="str">
        <f t="shared" si="3"/>
        <v>Centeno Ignacio David</v>
      </c>
    </row>
    <row r="255" spans="1:12" x14ac:dyDescent="0.25">
      <c r="A255" s="54">
        <v>905979</v>
      </c>
      <c r="B255" s="54">
        <v>89030</v>
      </c>
      <c r="C255" s="54">
        <v>3851497</v>
      </c>
      <c r="D255" s="54" t="s">
        <v>102</v>
      </c>
      <c r="E255" s="54" t="s">
        <v>103</v>
      </c>
      <c r="F255" s="55">
        <v>569</v>
      </c>
      <c r="G255" s="56" t="s">
        <v>99</v>
      </c>
      <c r="H255" s="68" t="s">
        <v>533</v>
      </c>
      <c r="I255" s="69" t="s">
        <v>596</v>
      </c>
      <c r="J255" s="69" t="s">
        <v>600</v>
      </c>
      <c r="K255" s="69" t="s">
        <v>601</v>
      </c>
      <c r="L255" t="str">
        <f t="shared" si="3"/>
        <v xml:space="preserve">Delgado Pellasio  Sofia Azucena </v>
      </c>
    </row>
    <row r="256" spans="1:12" x14ac:dyDescent="0.25">
      <c r="A256" s="54">
        <v>906147</v>
      </c>
      <c r="B256" s="54">
        <v>89259</v>
      </c>
      <c r="C256" s="54">
        <v>3857574</v>
      </c>
      <c r="D256" s="54" t="s">
        <v>107</v>
      </c>
      <c r="E256" s="54" t="s">
        <v>113</v>
      </c>
      <c r="F256" s="55">
        <v>583</v>
      </c>
      <c r="G256" s="56" t="s">
        <v>99</v>
      </c>
      <c r="H256" s="67" t="s">
        <v>533</v>
      </c>
      <c r="I256" s="57" t="s">
        <v>596</v>
      </c>
      <c r="J256" s="57" t="s">
        <v>602</v>
      </c>
      <c r="K256" s="57" t="s">
        <v>603</v>
      </c>
      <c r="L256" t="str">
        <f t="shared" si="3"/>
        <v>Estofan Sol</v>
      </c>
    </row>
    <row r="257" spans="1:12" x14ac:dyDescent="0.25">
      <c r="A257" s="54">
        <v>907252</v>
      </c>
      <c r="B257" s="54">
        <v>89695</v>
      </c>
      <c r="C257" s="54">
        <v>3903554</v>
      </c>
      <c r="D257" s="54" t="s">
        <v>102</v>
      </c>
      <c r="E257" s="54" t="s">
        <v>104</v>
      </c>
      <c r="F257" s="55">
        <v>549</v>
      </c>
      <c r="G257" s="56" t="s">
        <v>114</v>
      </c>
      <c r="H257" s="66" t="s">
        <v>533</v>
      </c>
      <c r="I257" s="54" t="s">
        <v>596</v>
      </c>
      <c r="J257" s="54" t="s">
        <v>604</v>
      </c>
      <c r="K257" s="54" t="s">
        <v>605</v>
      </c>
      <c r="L257" t="str">
        <f t="shared" si="3"/>
        <v>Fuente Andrea Micaela</v>
      </c>
    </row>
    <row r="258" spans="1:12" x14ac:dyDescent="0.25">
      <c r="A258" s="54">
        <v>921015</v>
      </c>
      <c r="B258" s="54">
        <v>96306</v>
      </c>
      <c r="C258" s="54">
        <v>4475998</v>
      </c>
      <c r="D258" s="54" t="s">
        <v>107</v>
      </c>
      <c r="E258" s="54" t="s">
        <v>106</v>
      </c>
      <c r="F258" s="55">
        <v>131</v>
      </c>
      <c r="G258" s="56" t="s">
        <v>99</v>
      </c>
      <c r="H258" s="68" t="s">
        <v>533</v>
      </c>
      <c r="I258" s="69" t="s">
        <v>596</v>
      </c>
      <c r="J258" s="69" t="s">
        <v>606</v>
      </c>
      <c r="K258" s="69" t="s">
        <v>607</v>
      </c>
      <c r="L258" t="str">
        <f t="shared" si="3"/>
        <v xml:space="preserve">Gavaisé María Celeste </v>
      </c>
    </row>
    <row r="259" spans="1:12" x14ac:dyDescent="0.25">
      <c r="A259" s="54">
        <v>922934</v>
      </c>
      <c r="B259" s="54">
        <v>96866</v>
      </c>
      <c r="C259" s="54">
        <v>4588001</v>
      </c>
      <c r="D259" s="54" t="s">
        <v>50</v>
      </c>
      <c r="E259" s="54" t="s">
        <v>24</v>
      </c>
      <c r="F259" s="55">
        <v>50</v>
      </c>
      <c r="G259" s="56" t="s">
        <v>99</v>
      </c>
      <c r="H259" s="68" t="s">
        <v>533</v>
      </c>
      <c r="I259" s="69" t="s">
        <v>596</v>
      </c>
      <c r="J259" s="69" t="s">
        <v>608</v>
      </c>
      <c r="K259" s="69" t="s">
        <v>609</v>
      </c>
      <c r="L259" t="str">
        <f t="shared" ref="L259:L322" si="4">CONCATENATE(J259," ",K259)</f>
        <v>Gerez Carrizo Santiago Nahuel</v>
      </c>
    </row>
    <row r="260" spans="1:12" x14ac:dyDescent="0.25">
      <c r="A260" s="54">
        <v>921017</v>
      </c>
      <c r="B260" s="54">
        <v>96263</v>
      </c>
      <c r="C260" s="54">
        <v>4476015</v>
      </c>
      <c r="D260" s="54" t="s">
        <v>107</v>
      </c>
      <c r="E260" s="54" t="s">
        <v>106</v>
      </c>
      <c r="F260" s="55">
        <v>131</v>
      </c>
      <c r="G260" s="56" t="s">
        <v>99</v>
      </c>
      <c r="H260" s="68" t="s">
        <v>533</v>
      </c>
      <c r="I260" s="69" t="s">
        <v>596</v>
      </c>
      <c r="J260" s="69" t="s">
        <v>610</v>
      </c>
      <c r="K260" s="69" t="s">
        <v>611</v>
      </c>
      <c r="L260" t="str">
        <f t="shared" si="4"/>
        <v>Gómez Salas Natalia Celeste</v>
      </c>
    </row>
    <row r="261" spans="1:12" x14ac:dyDescent="0.25">
      <c r="A261" s="54">
        <v>619531</v>
      </c>
      <c r="B261" s="54">
        <v>86213</v>
      </c>
      <c r="C261" s="54">
        <v>3119991</v>
      </c>
      <c r="D261" s="54" t="s">
        <v>102</v>
      </c>
      <c r="E261" s="54" t="s">
        <v>111</v>
      </c>
      <c r="F261" s="55">
        <v>1187</v>
      </c>
      <c r="G261" s="56" t="s">
        <v>114</v>
      </c>
      <c r="H261" s="66" t="s">
        <v>533</v>
      </c>
      <c r="I261" s="54" t="s">
        <v>596</v>
      </c>
      <c r="J261" s="54" t="s">
        <v>612</v>
      </c>
      <c r="K261" s="54" t="s">
        <v>613</v>
      </c>
      <c r="L261" t="str">
        <f t="shared" si="4"/>
        <v>Ibiris Bruno Roberto</v>
      </c>
    </row>
    <row r="262" spans="1:12" x14ac:dyDescent="0.25">
      <c r="A262" s="54">
        <v>922936</v>
      </c>
      <c r="B262" s="54">
        <v>96867</v>
      </c>
      <c r="C262" s="54">
        <v>4588008</v>
      </c>
      <c r="D262" s="54" t="s">
        <v>50</v>
      </c>
      <c r="E262" s="54" t="s">
        <v>24</v>
      </c>
      <c r="F262" s="55">
        <v>50</v>
      </c>
      <c r="G262" s="56" t="s">
        <v>99</v>
      </c>
      <c r="H262" s="68" t="s">
        <v>533</v>
      </c>
      <c r="I262" s="69" t="s">
        <v>596</v>
      </c>
      <c r="J262" s="69" t="s">
        <v>614</v>
      </c>
      <c r="K262" s="69" t="s">
        <v>615</v>
      </c>
      <c r="L262" t="str">
        <f t="shared" si="4"/>
        <v>Jimenez Julian</v>
      </c>
    </row>
    <row r="263" spans="1:12" x14ac:dyDescent="0.25">
      <c r="A263" s="54">
        <v>921018</v>
      </c>
      <c r="B263" s="54">
        <v>96259</v>
      </c>
      <c r="C263" s="54">
        <v>4476017</v>
      </c>
      <c r="D263" s="54" t="s">
        <v>107</v>
      </c>
      <c r="E263" s="54" t="s">
        <v>106</v>
      </c>
      <c r="F263" s="55">
        <v>131</v>
      </c>
      <c r="G263" s="56" t="s">
        <v>99</v>
      </c>
      <c r="H263" s="68" t="s">
        <v>533</v>
      </c>
      <c r="I263" s="69" t="s">
        <v>596</v>
      </c>
      <c r="J263" s="69" t="s">
        <v>616</v>
      </c>
      <c r="K263" s="69" t="s">
        <v>617</v>
      </c>
      <c r="L263" t="str">
        <f t="shared" si="4"/>
        <v xml:space="preserve">Larrahona Morales Laura Melanie </v>
      </c>
    </row>
    <row r="264" spans="1:12" x14ac:dyDescent="0.25">
      <c r="A264" s="54">
        <v>616598</v>
      </c>
      <c r="B264" s="54">
        <v>84120</v>
      </c>
      <c r="C264" s="54">
        <v>2716147</v>
      </c>
      <c r="D264" s="54" t="s">
        <v>102</v>
      </c>
      <c r="E264" s="54" t="s">
        <v>105</v>
      </c>
      <c r="F264" s="55">
        <v>1549</v>
      </c>
      <c r="G264" s="56" t="s">
        <v>99</v>
      </c>
      <c r="H264" s="68" t="s">
        <v>533</v>
      </c>
      <c r="I264" s="69" t="s">
        <v>596</v>
      </c>
      <c r="J264" s="69" t="s">
        <v>371</v>
      </c>
      <c r="K264" s="69" t="s">
        <v>618</v>
      </c>
      <c r="L264" t="str">
        <f t="shared" si="4"/>
        <v>Martinez Walter</v>
      </c>
    </row>
    <row r="265" spans="1:12" x14ac:dyDescent="0.25">
      <c r="A265" s="54">
        <v>921019</v>
      </c>
      <c r="B265" s="54">
        <v>96261</v>
      </c>
      <c r="C265" s="54">
        <v>4476079</v>
      </c>
      <c r="D265" s="54" t="s">
        <v>107</v>
      </c>
      <c r="E265" s="54" t="s">
        <v>113</v>
      </c>
      <c r="F265" s="55">
        <v>131</v>
      </c>
      <c r="G265" s="56" t="s">
        <v>99</v>
      </c>
      <c r="H265" s="68" t="s">
        <v>533</v>
      </c>
      <c r="I265" s="69" t="s">
        <v>596</v>
      </c>
      <c r="J265" s="69" t="s">
        <v>619</v>
      </c>
      <c r="K265" s="69" t="s">
        <v>620</v>
      </c>
      <c r="L265" t="str">
        <f t="shared" si="4"/>
        <v xml:space="preserve">Mendoza Alejandro </v>
      </c>
    </row>
    <row r="266" spans="1:12" x14ac:dyDescent="0.25">
      <c r="A266" s="54">
        <v>616823</v>
      </c>
      <c r="B266" s="54">
        <v>85069</v>
      </c>
      <c r="C266" s="54">
        <v>2802546</v>
      </c>
      <c r="D266" s="54" t="s">
        <v>102</v>
      </c>
      <c r="E266" s="54" t="s">
        <v>105</v>
      </c>
      <c r="F266" s="55">
        <v>1459</v>
      </c>
      <c r="G266" s="56" t="s">
        <v>99</v>
      </c>
      <c r="H266" s="67" t="s">
        <v>533</v>
      </c>
      <c r="I266" s="57" t="s">
        <v>596</v>
      </c>
      <c r="J266" s="57" t="s">
        <v>621</v>
      </c>
      <c r="K266" s="57" t="s">
        <v>622</v>
      </c>
      <c r="L266" t="str">
        <f t="shared" si="4"/>
        <v>Pereira Romero Pablo Gaston</v>
      </c>
    </row>
    <row r="267" spans="1:12" x14ac:dyDescent="0.25">
      <c r="A267" s="54">
        <v>613653</v>
      </c>
      <c r="B267" s="54">
        <v>75806</v>
      </c>
      <c r="C267" s="54">
        <v>741495</v>
      </c>
      <c r="D267" s="54" t="s">
        <v>50</v>
      </c>
      <c r="E267" s="54" t="s">
        <v>24</v>
      </c>
      <c r="F267" s="55">
        <v>3711</v>
      </c>
      <c r="G267" s="56" t="s">
        <v>114</v>
      </c>
      <c r="H267" s="66" t="s">
        <v>533</v>
      </c>
      <c r="I267" s="54" t="s">
        <v>596</v>
      </c>
      <c r="J267" s="54" t="s">
        <v>623</v>
      </c>
      <c r="K267" s="54" t="s">
        <v>624</v>
      </c>
      <c r="L267" t="str">
        <f t="shared" si="4"/>
        <v>Terribile Bruno Paolo</v>
      </c>
    </row>
    <row r="268" spans="1:12" x14ac:dyDescent="0.25">
      <c r="A268" s="54">
        <v>921020</v>
      </c>
      <c r="B268" s="54">
        <v>96266</v>
      </c>
      <c r="C268" s="54">
        <v>4476024</v>
      </c>
      <c r="D268" s="54" t="s">
        <v>107</v>
      </c>
      <c r="E268" s="54" t="s">
        <v>106</v>
      </c>
      <c r="F268" s="55">
        <v>131</v>
      </c>
      <c r="G268" s="56" t="s">
        <v>99</v>
      </c>
      <c r="H268" s="68" t="s">
        <v>533</v>
      </c>
      <c r="I268" s="69" t="s">
        <v>596</v>
      </c>
      <c r="J268" s="69" t="s">
        <v>625</v>
      </c>
      <c r="K268" s="69" t="s">
        <v>626</v>
      </c>
      <c r="L268" t="str">
        <f t="shared" si="4"/>
        <v xml:space="preserve">Toscano Enzo Rodrigo </v>
      </c>
    </row>
    <row r="269" spans="1:12" x14ac:dyDescent="0.25">
      <c r="A269" s="54">
        <v>620947</v>
      </c>
      <c r="B269" s="54">
        <v>84444</v>
      </c>
      <c r="C269" s="54">
        <v>2738560</v>
      </c>
      <c r="D269" s="54" t="s">
        <v>102</v>
      </c>
      <c r="E269" s="54" t="s">
        <v>105</v>
      </c>
      <c r="F269" s="55">
        <v>1518</v>
      </c>
      <c r="G269" s="56" t="s">
        <v>99</v>
      </c>
      <c r="H269" s="67" t="s">
        <v>533</v>
      </c>
      <c r="I269" s="57" t="s">
        <v>596</v>
      </c>
      <c r="J269" s="57" t="s">
        <v>627</v>
      </c>
      <c r="K269" s="57" t="s">
        <v>628</v>
      </c>
      <c r="L269" t="str">
        <f t="shared" si="4"/>
        <v>Zelaya Emiliano</v>
      </c>
    </row>
    <row r="270" spans="1:12" x14ac:dyDescent="0.25">
      <c r="A270" s="54">
        <v>616031</v>
      </c>
      <c r="B270" s="54">
        <v>83122</v>
      </c>
      <c r="C270" s="54">
        <v>2426251</v>
      </c>
      <c r="D270" s="54" t="s">
        <v>107</v>
      </c>
      <c r="E270" s="54" t="s">
        <v>101</v>
      </c>
      <c r="F270" s="55">
        <v>1814</v>
      </c>
      <c r="G270" s="56" t="s">
        <v>114</v>
      </c>
      <c r="H270" s="68" t="s">
        <v>533</v>
      </c>
      <c r="I270" s="69" t="s">
        <v>596</v>
      </c>
      <c r="J270" s="69" t="s">
        <v>629</v>
      </c>
      <c r="K270" s="69" t="s">
        <v>630</v>
      </c>
      <c r="L270" t="str">
        <f t="shared" si="4"/>
        <v>Zerda Claudia Alejandra</v>
      </c>
    </row>
    <row r="271" spans="1:12" x14ac:dyDescent="0.25">
      <c r="A271" s="54">
        <v>612553</v>
      </c>
      <c r="B271" s="54">
        <v>81925</v>
      </c>
      <c r="C271" s="54">
        <v>2110913</v>
      </c>
      <c r="D271" s="54" t="s">
        <v>50</v>
      </c>
      <c r="E271" s="54" t="s">
        <v>24</v>
      </c>
      <c r="F271" s="55">
        <v>2084</v>
      </c>
      <c r="G271" s="56" t="s">
        <v>118</v>
      </c>
      <c r="H271" s="66" t="s">
        <v>533</v>
      </c>
      <c r="I271" s="54" t="s">
        <v>631</v>
      </c>
      <c r="J271" s="54" t="s">
        <v>632</v>
      </c>
      <c r="K271" s="54" t="s">
        <v>633</v>
      </c>
      <c r="L271" t="str">
        <f t="shared" si="4"/>
        <v>Caparroz Carlos Esteban</v>
      </c>
    </row>
    <row r="272" spans="1:12" x14ac:dyDescent="0.25">
      <c r="A272" s="54">
        <v>905892</v>
      </c>
      <c r="B272" s="54">
        <v>89088</v>
      </c>
      <c r="C272" s="54">
        <v>1899294</v>
      </c>
      <c r="D272" s="54" t="s">
        <v>108</v>
      </c>
      <c r="E272" s="54" t="s">
        <v>109</v>
      </c>
      <c r="F272" s="55">
        <v>587</v>
      </c>
      <c r="G272" s="56" t="s">
        <v>114</v>
      </c>
      <c r="H272" s="66" t="s">
        <v>533</v>
      </c>
      <c r="I272" s="54" t="s">
        <v>631</v>
      </c>
      <c r="J272" s="54" t="s">
        <v>634</v>
      </c>
      <c r="K272" s="54" t="s">
        <v>635</v>
      </c>
      <c r="L272" t="str">
        <f t="shared" si="4"/>
        <v>Ferreyra Mercedes del Valle</v>
      </c>
    </row>
    <row r="273" spans="1:12" x14ac:dyDescent="0.25">
      <c r="A273" s="54">
        <v>623853</v>
      </c>
      <c r="B273" s="54">
        <v>86974</v>
      </c>
      <c r="C273" s="54">
        <v>3397285</v>
      </c>
      <c r="D273" s="54" t="s">
        <v>50</v>
      </c>
      <c r="E273" s="54" t="s">
        <v>24</v>
      </c>
      <c r="F273" s="55">
        <v>965</v>
      </c>
      <c r="G273" s="56" t="s">
        <v>118</v>
      </c>
      <c r="H273" s="66" t="s">
        <v>533</v>
      </c>
      <c r="I273" s="54" t="s">
        <v>631</v>
      </c>
      <c r="J273" s="54" t="s">
        <v>457</v>
      </c>
      <c r="K273" s="54" t="s">
        <v>636</v>
      </c>
      <c r="L273" t="str">
        <f t="shared" si="4"/>
        <v>Gomez Gabriela Yamila</v>
      </c>
    </row>
    <row r="274" spans="1:12" x14ac:dyDescent="0.25">
      <c r="A274" s="54">
        <v>615718</v>
      </c>
      <c r="B274" s="54">
        <v>82665</v>
      </c>
      <c r="C274" s="54">
        <v>2339356</v>
      </c>
      <c r="D274" s="54" t="s">
        <v>102</v>
      </c>
      <c r="E274" s="54" t="s">
        <v>105</v>
      </c>
      <c r="F274" s="55">
        <v>1909</v>
      </c>
      <c r="G274" s="56" t="s">
        <v>114</v>
      </c>
      <c r="H274" s="66" t="s">
        <v>533</v>
      </c>
      <c r="I274" s="54" t="s">
        <v>631</v>
      </c>
      <c r="J274" s="54" t="s">
        <v>637</v>
      </c>
      <c r="K274" s="54" t="s">
        <v>638</v>
      </c>
      <c r="L274" t="str">
        <f t="shared" si="4"/>
        <v>Monasterio Marcos</v>
      </c>
    </row>
    <row r="275" spans="1:12" x14ac:dyDescent="0.25">
      <c r="A275" s="54">
        <v>906874</v>
      </c>
      <c r="B275" s="54">
        <v>89496</v>
      </c>
      <c r="C275" s="54">
        <v>3888257</v>
      </c>
      <c r="D275" s="54" t="s">
        <v>108</v>
      </c>
      <c r="E275" s="54" t="s">
        <v>109</v>
      </c>
      <c r="F275" s="55">
        <v>556</v>
      </c>
      <c r="G275" s="56" t="s">
        <v>99</v>
      </c>
      <c r="H275" s="66" t="s">
        <v>533</v>
      </c>
      <c r="I275" s="54" t="s">
        <v>631</v>
      </c>
      <c r="J275" s="54" t="s">
        <v>639</v>
      </c>
      <c r="K275" s="54" t="s">
        <v>640</v>
      </c>
      <c r="L275" t="str">
        <f t="shared" si="4"/>
        <v>Montenegro  Matias</v>
      </c>
    </row>
    <row r="276" spans="1:12" x14ac:dyDescent="0.25">
      <c r="A276" s="54">
        <v>616795</v>
      </c>
      <c r="B276" s="54">
        <v>85056</v>
      </c>
      <c r="C276" s="54">
        <v>2802225</v>
      </c>
      <c r="D276" s="54" t="s">
        <v>50</v>
      </c>
      <c r="E276" s="54" t="s">
        <v>24</v>
      </c>
      <c r="F276" s="55">
        <v>1459</v>
      </c>
      <c r="G276" s="56" t="s">
        <v>114</v>
      </c>
      <c r="H276" s="66" t="s">
        <v>533</v>
      </c>
      <c r="I276" s="54" t="s">
        <v>631</v>
      </c>
      <c r="J276" s="54" t="s">
        <v>276</v>
      </c>
      <c r="K276" s="54" t="s">
        <v>641</v>
      </c>
      <c r="L276" t="str">
        <f t="shared" si="4"/>
        <v>Perez Christian Natanael</v>
      </c>
    </row>
    <row r="277" spans="1:12" x14ac:dyDescent="0.25">
      <c r="A277" s="54">
        <v>525969</v>
      </c>
      <c r="B277" s="54">
        <v>66821</v>
      </c>
      <c r="C277" s="54">
        <v>500605</v>
      </c>
      <c r="D277" s="54" t="s">
        <v>50</v>
      </c>
      <c r="E277" s="54" t="s">
        <v>24</v>
      </c>
      <c r="F277" s="55">
        <v>4478</v>
      </c>
      <c r="G277" s="56" t="s">
        <v>99</v>
      </c>
      <c r="H277" s="66" t="s">
        <v>533</v>
      </c>
      <c r="I277" s="54" t="s">
        <v>631</v>
      </c>
      <c r="J277" s="54" t="s">
        <v>194</v>
      </c>
      <c r="K277" s="54" t="s">
        <v>642</v>
      </c>
      <c r="L277" t="str">
        <f t="shared" si="4"/>
        <v>Tula Gilda Guadalupe</v>
      </c>
    </row>
    <row r="278" spans="1:12" x14ac:dyDescent="0.25">
      <c r="A278" s="54">
        <v>907325</v>
      </c>
      <c r="B278" s="54">
        <v>89666</v>
      </c>
      <c r="C278" s="54">
        <v>3903494</v>
      </c>
      <c r="D278" s="54" t="s">
        <v>100</v>
      </c>
      <c r="E278" s="54" t="s">
        <v>106</v>
      </c>
      <c r="F278" s="55">
        <v>549</v>
      </c>
      <c r="G278" s="56" t="s">
        <v>99</v>
      </c>
      <c r="H278" s="66" t="s">
        <v>533</v>
      </c>
      <c r="I278" s="54" t="s">
        <v>643</v>
      </c>
      <c r="J278" s="54" t="s">
        <v>644</v>
      </c>
      <c r="K278" s="54" t="s">
        <v>645</v>
      </c>
      <c r="L278" t="str">
        <f t="shared" si="4"/>
        <v xml:space="preserve"> Catalan Nicolas Fernando</v>
      </c>
    </row>
    <row r="279" spans="1:12" x14ac:dyDescent="0.25">
      <c r="A279" s="54">
        <v>921001</v>
      </c>
      <c r="B279" s="54">
        <v>96292</v>
      </c>
      <c r="C279" s="54">
        <v>4473094</v>
      </c>
      <c r="D279" s="54" t="s">
        <v>50</v>
      </c>
      <c r="E279" s="54" t="s">
        <v>24</v>
      </c>
      <c r="F279" s="55">
        <v>131</v>
      </c>
      <c r="G279" s="56" t="s">
        <v>99</v>
      </c>
      <c r="H279" s="66" t="s">
        <v>533</v>
      </c>
      <c r="I279" s="54" t="s">
        <v>643</v>
      </c>
      <c r="J279" s="54" t="s">
        <v>646</v>
      </c>
      <c r="K279" s="54" t="s">
        <v>647</v>
      </c>
      <c r="L279" t="str">
        <f t="shared" si="4"/>
        <v xml:space="preserve"> Godoy Gerardo Exequiel</v>
      </c>
    </row>
    <row r="280" spans="1:12" x14ac:dyDescent="0.25">
      <c r="A280" s="54">
        <v>922922</v>
      </c>
      <c r="B280" s="54">
        <v>96862</v>
      </c>
      <c r="C280" s="54">
        <v>3308487</v>
      </c>
      <c r="D280" s="54" t="s">
        <v>50</v>
      </c>
      <c r="E280" s="54" t="s">
        <v>24</v>
      </c>
      <c r="F280" s="55">
        <v>50</v>
      </c>
      <c r="G280" s="56" t="s">
        <v>99</v>
      </c>
      <c r="H280" s="66" t="s">
        <v>533</v>
      </c>
      <c r="I280" s="54" t="s">
        <v>643</v>
      </c>
      <c r="J280" s="54" t="s">
        <v>648</v>
      </c>
      <c r="K280" s="54" t="s">
        <v>649</v>
      </c>
      <c r="L280" t="str">
        <f t="shared" si="4"/>
        <v>Arancibia Luisina</v>
      </c>
    </row>
    <row r="281" spans="1:12" x14ac:dyDescent="0.25">
      <c r="A281" s="54">
        <v>921016</v>
      </c>
      <c r="B281" s="54">
        <v>96264</v>
      </c>
      <c r="C281" s="54">
        <v>4476005</v>
      </c>
      <c r="D281" s="54" t="s">
        <v>107</v>
      </c>
      <c r="E281" s="54" t="s">
        <v>106</v>
      </c>
      <c r="F281" s="55">
        <v>131</v>
      </c>
      <c r="G281" s="56" t="s">
        <v>99</v>
      </c>
      <c r="H281" s="68" t="s">
        <v>533</v>
      </c>
      <c r="I281" s="69" t="s">
        <v>643</v>
      </c>
      <c r="J281" s="69" t="s">
        <v>650</v>
      </c>
      <c r="K281" s="69" t="s">
        <v>651</v>
      </c>
      <c r="L281" t="str">
        <f t="shared" si="4"/>
        <v xml:space="preserve">Cardozo  Lucio Rolando </v>
      </c>
    </row>
    <row r="282" spans="1:12" x14ac:dyDescent="0.25">
      <c r="A282" s="54">
        <v>900781</v>
      </c>
      <c r="B282" s="54">
        <v>80334</v>
      </c>
      <c r="C282" s="54">
        <v>1631467</v>
      </c>
      <c r="D282" s="54" t="s">
        <v>102</v>
      </c>
      <c r="E282" s="54" t="s">
        <v>112</v>
      </c>
      <c r="F282" s="55">
        <v>2510</v>
      </c>
      <c r="G282" s="56" t="s">
        <v>99</v>
      </c>
      <c r="H282" s="68" t="s">
        <v>533</v>
      </c>
      <c r="I282" s="69" t="s">
        <v>643</v>
      </c>
      <c r="J282" s="69" t="s">
        <v>652</v>
      </c>
      <c r="K282" s="69" t="s">
        <v>653</v>
      </c>
      <c r="L282" t="str">
        <f t="shared" si="4"/>
        <v>Garcia Gianmarini Teresita del Jesus</v>
      </c>
    </row>
    <row r="283" spans="1:12" x14ac:dyDescent="0.25">
      <c r="A283" s="54">
        <v>624427</v>
      </c>
      <c r="B283" s="54">
        <v>87099</v>
      </c>
      <c r="C283" s="54">
        <v>1590752</v>
      </c>
      <c r="D283" s="54" t="s">
        <v>107</v>
      </c>
      <c r="E283" s="54" t="s">
        <v>113</v>
      </c>
      <c r="F283" s="55">
        <v>955</v>
      </c>
      <c r="G283" s="56" t="s">
        <v>114</v>
      </c>
      <c r="H283" s="68" t="s">
        <v>533</v>
      </c>
      <c r="I283" s="69" t="s">
        <v>643</v>
      </c>
      <c r="J283" s="69" t="s">
        <v>553</v>
      </c>
      <c r="K283" s="69" t="s">
        <v>654</v>
      </c>
      <c r="L283" t="str">
        <f t="shared" si="4"/>
        <v>Jerez Luciano Nicolas</v>
      </c>
    </row>
    <row r="284" spans="1:12" x14ac:dyDescent="0.25">
      <c r="A284" s="54">
        <v>614435</v>
      </c>
      <c r="B284" s="54">
        <v>77797</v>
      </c>
      <c r="C284" s="54">
        <v>1094918</v>
      </c>
      <c r="D284" s="54" t="s">
        <v>100</v>
      </c>
      <c r="E284" s="54" t="s">
        <v>113</v>
      </c>
      <c r="F284" s="55">
        <v>3098</v>
      </c>
      <c r="G284" s="56" t="s">
        <v>99</v>
      </c>
      <c r="H284" s="66" t="s">
        <v>533</v>
      </c>
      <c r="I284" s="54" t="s">
        <v>643</v>
      </c>
      <c r="J284" s="54" t="s">
        <v>242</v>
      </c>
      <c r="K284" s="54" t="s">
        <v>655</v>
      </c>
      <c r="L284" t="str">
        <f t="shared" si="4"/>
        <v>Lopez Silvio Pantaleon</v>
      </c>
    </row>
    <row r="285" spans="1:12" x14ac:dyDescent="0.25">
      <c r="A285" s="54">
        <v>921014</v>
      </c>
      <c r="B285" s="54">
        <v>96305</v>
      </c>
      <c r="C285" s="54">
        <v>4475993</v>
      </c>
      <c r="D285" s="54" t="s">
        <v>50</v>
      </c>
      <c r="E285" s="54" t="s">
        <v>24</v>
      </c>
      <c r="F285" s="55">
        <v>131</v>
      </c>
      <c r="G285" s="56" t="s">
        <v>114</v>
      </c>
      <c r="H285" s="68" t="s">
        <v>533</v>
      </c>
      <c r="I285" s="69" t="s">
        <v>643</v>
      </c>
      <c r="J285" s="69" t="s">
        <v>148</v>
      </c>
      <c r="K285" s="69" t="s">
        <v>656</v>
      </c>
      <c r="L285" t="str">
        <f t="shared" si="4"/>
        <v>Luna Daiana Macarena</v>
      </c>
    </row>
    <row r="286" spans="1:12" x14ac:dyDescent="0.25">
      <c r="A286" s="54">
        <v>619772</v>
      </c>
      <c r="B286" s="54">
        <v>86314</v>
      </c>
      <c r="C286" s="54">
        <v>3138538</v>
      </c>
      <c r="D286" s="54" t="s">
        <v>102</v>
      </c>
      <c r="E286" s="54" t="s">
        <v>119</v>
      </c>
      <c r="F286" s="55">
        <v>1164</v>
      </c>
      <c r="G286" s="56" t="s">
        <v>114</v>
      </c>
      <c r="H286" s="68" t="s">
        <v>533</v>
      </c>
      <c r="I286" s="69" t="s">
        <v>643</v>
      </c>
      <c r="J286" s="69" t="s">
        <v>657</v>
      </c>
      <c r="K286" s="69" t="s">
        <v>658</v>
      </c>
      <c r="L286" t="str">
        <f t="shared" si="4"/>
        <v>Mana Angel David</v>
      </c>
    </row>
    <row r="287" spans="1:12" x14ac:dyDescent="0.25">
      <c r="A287" s="54">
        <v>902402</v>
      </c>
      <c r="B287" s="54">
        <v>88214</v>
      </c>
      <c r="C287" s="54">
        <v>3625046</v>
      </c>
      <c r="D287" s="54" t="s">
        <v>108</v>
      </c>
      <c r="E287" s="54" t="s">
        <v>109</v>
      </c>
      <c r="F287" s="55">
        <v>818</v>
      </c>
      <c r="G287" s="56" t="s">
        <v>99</v>
      </c>
      <c r="H287" s="68" t="s">
        <v>533</v>
      </c>
      <c r="I287" s="69" t="s">
        <v>643</v>
      </c>
      <c r="J287" s="69" t="s">
        <v>494</v>
      </c>
      <c r="K287" s="69" t="s">
        <v>659</v>
      </c>
      <c r="L287" t="str">
        <f t="shared" si="4"/>
        <v>Medina Sandra Daniela</v>
      </c>
    </row>
    <row r="288" spans="1:12" x14ac:dyDescent="0.25">
      <c r="A288" s="54">
        <v>921010</v>
      </c>
      <c r="B288" s="54">
        <v>96301</v>
      </c>
      <c r="C288" s="54">
        <v>4473207</v>
      </c>
      <c r="D288" s="54" t="s">
        <v>107</v>
      </c>
      <c r="E288" s="54" t="s">
        <v>106</v>
      </c>
      <c r="F288" s="55">
        <v>131</v>
      </c>
      <c r="G288" s="56" t="s">
        <v>114</v>
      </c>
      <c r="H288" s="66" t="s">
        <v>533</v>
      </c>
      <c r="I288" s="54" t="s">
        <v>643</v>
      </c>
      <c r="J288" s="54" t="s">
        <v>660</v>
      </c>
      <c r="K288" s="54" t="s">
        <v>661</v>
      </c>
      <c r="L288" t="str">
        <f t="shared" si="4"/>
        <v>Muñoz Arrieta Paulina</v>
      </c>
    </row>
    <row r="289" spans="1:12" x14ac:dyDescent="0.25">
      <c r="A289" s="54">
        <v>615009</v>
      </c>
      <c r="B289" s="54">
        <v>81327</v>
      </c>
      <c r="C289" s="54">
        <v>1940857</v>
      </c>
      <c r="D289" s="54" t="s">
        <v>107</v>
      </c>
      <c r="E289" s="54" t="s">
        <v>106</v>
      </c>
      <c r="F289" s="55">
        <v>2229</v>
      </c>
      <c r="G289" s="56" t="s">
        <v>99</v>
      </c>
      <c r="H289" s="68" t="s">
        <v>533</v>
      </c>
      <c r="I289" s="69" t="s">
        <v>643</v>
      </c>
      <c r="J289" s="69" t="s">
        <v>662</v>
      </c>
      <c r="K289" s="69" t="s">
        <v>663</v>
      </c>
      <c r="L289" t="str">
        <f t="shared" si="4"/>
        <v>Navarro Gustavo Octaviano</v>
      </c>
    </row>
    <row r="290" spans="1:12" x14ac:dyDescent="0.25">
      <c r="A290" s="54">
        <v>922940</v>
      </c>
      <c r="B290" s="54">
        <v>96844</v>
      </c>
      <c r="C290" s="54">
        <v>4587983</v>
      </c>
      <c r="D290" s="54" t="s">
        <v>50</v>
      </c>
      <c r="E290" s="54" t="s">
        <v>24</v>
      </c>
      <c r="F290" s="55">
        <v>50</v>
      </c>
      <c r="G290" s="56" t="s">
        <v>99</v>
      </c>
      <c r="H290" s="66" t="s">
        <v>533</v>
      </c>
      <c r="I290" s="54" t="s">
        <v>643</v>
      </c>
      <c r="J290" s="54" t="s">
        <v>662</v>
      </c>
      <c r="K290" s="54" t="s">
        <v>664</v>
      </c>
      <c r="L290" t="str">
        <f t="shared" si="4"/>
        <v xml:space="preserve">Navarro Ezequiel Mateo </v>
      </c>
    </row>
    <row r="291" spans="1:12" x14ac:dyDescent="0.25">
      <c r="A291" s="54">
        <v>922942</v>
      </c>
      <c r="B291" s="54">
        <v>96859</v>
      </c>
      <c r="C291" s="54">
        <v>4588049</v>
      </c>
      <c r="D291" s="54" t="s">
        <v>50</v>
      </c>
      <c r="E291" s="54" t="s">
        <v>24</v>
      </c>
      <c r="F291" s="55">
        <v>50</v>
      </c>
      <c r="G291" s="56" t="s">
        <v>99</v>
      </c>
      <c r="H291" s="66" t="s">
        <v>533</v>
      </c>
      <c r="I291" s="54" t="s">
        <v>643</v>
      </c>
      <c r="J291" s="54" t="s">
        <v>665</v>
      </c>
      <c r="K291" s="54" t="s">
        <v>666</v>
      </c>
      <c r="L291" t="str">
        <f t="shared" si="4"/>
        <v xml:space="preserve">Nour  Antonio </v>
      </c>
    </row>
    <row r="292" spans="1:12" x14ac:dyDescent="0.25">
      <c r="A292" s="54">
        <v>920998</v>
      </c>
      <c r="B292" s="54">
        <v>96274</v>
      </c>
      <c r="C292" s="54">
        <v>4472994</v>
      </c>
      <c r="D292" s="54" t="s">
        <v>50</v>
      </c>
      <c r="E292" s="54" t="s">
        <v>24</v>
      </c>
      <c r="F292" s="55">
        <v>131</v>
      </c>
      <c r="G292" s="56" t="s">
        <v>99</v>
      </c>
      <c r="H292" s="68" t="s">
        <v>533</v>
      </c>
      <c r="I292" s="69" t="s">
        <v>643</v>
      </c>
      <c r="J292" s="69" t="s">
        <v>667</v>
      </c>
      <c r="K292" s="69" t="s">
        <v>668</v>
      </c>
      <c r="L292" t="str">
        <f t="shared" si="4"/>
        <v>Scrocchi Pablo Exequiel</v>
      </c>
    </row>
    <row r="293" spans="1:12" x14ac:dyDescent="0.25">
      <c r="A293" s="54">
        <v>921000</v>
      </c>
      <c r="B293" s="54">
        <v>96276</v>
      </c>
      <c r="C293" s="54">
        <v>4473004</v>
      </c>
      <c r="D293" s="54" t="s">
        <v>107</v>
      </c>
      <c r="E293" s="54" t="s">
        <v>101</v>
      </c>
      <c r="F293" s="55">
        <v>131</v>
      </c>
      <c r="G293" s="56" t="s">
        <v>99</v>
      </c>
      <c r="H293" s="66" t="s">
        <v>533</v>
      </c>
      <c r="I293" s="54" t="s">
        <v>643</v>
      </c>
      <c r="J293" s="54" t="s">
        <v>500</v>
      </c>
      <c r="K293" s="54" t="s">
        <v>669</v>
      </c>
      <c r="L293" t="str">
        <f t="shared" si="4"/>
        <v>Sosa Matias Enrique</v>
      </c>
    </row>
    <row r="294" spans="1:12" x14ac:dyDescent="0.25">
      <c r="A294" s="54">
        <v>922254</v>
      </c>
      <c r="B294" s="54">
        <v>96547</v>
      </c>
      <c r="C294" s="54">
        <v>4561666</v>
      </c>
      <c r="D294" s="54" t="s">
        <v>50</v>
      </c>
      <c r="E294" s="54" t="s">
        <v>24</v>
      </c>
      <c r="F294" s="55">
        <v>68</v>
      </c>
      <c r="G294" s="56" t="s">
        <v>99</v>
      </c>
      <c r="H294" s="68" t="s">
        <v>533</v>
      </c>
      <c r="I294" s="69" t="s">
        <v>643</v>
      </c>
      <c r="J294" s="69" t="s">
        <v>670</v>
      </c>
      <c r="K294" s="69" t="s">
        <v>671</v>
      </c>
      <c r="L294" t="str">
        <f t="shared" si="4"/>
        <v xml:space="preserve">Velazquez Suarez Mariano </v>
      </c>
    </row>
    <row r="295" spans="1:12" x14ac:dyDescent="0.25">
      <c r="A295" s="54">
        <v>626881</v>
      </c>
      <c r="B295" s="54">
        <v>87753</v>
      </c>
      <c r="C295" s="54">
        <v>1521567</v>
      </c>
      <c r="D295" s="54" t="s">
        <v>108</v>
      </c>
      <c r="E295" s="54" t="s">
        <v>109</v>
      </c>
      <c r="F295" s="55">
        <v>883</v>
      </c>
      <c r="G295" s="56" t="s">
        <v>99</v>
      </c>
      <c r="H295" s="68" t="s">
        <v>533</v>
      </c>
      <c r="I295" s="69" t="s">
        <v>672</v>
      </c>
      <c r="J295" s="69" t="s">
        <v>503</v>
      </c>
      <c r="K295" s="69" t="s">
        <v>673</v>
      </c>
      <c r="L295" t="str">
        <f t="shared" si="4"/>
        <v>Acuña Fabricio Leandro</v>
      </c>
    </row>
    <row r="296" spans="1:12" x14ac:dyDescent="0.25">
      <c r="A296" s="54">
        <v>626993</v>
      </c>
      <c r="B296" s="54">
        <v>87823</v>
      </c>
      <c r="C296" s="54">
        <v>2751840</v>
      </c>
      <c r="D296" s="54" t="s">
        <v>115</v>
      </c>
      <c r="E296" s="54" t="s">
        <v>101</v>
      </c>
      <c r="F296" s="55">
        <v>883</v>
      </c>
      <c r="G296" s="56" t="s">
        <v>99</v>
      </c>
      <c r="H296" s="66" t="s">
        <v>533</v>
      </c>
      <c r="I296" s="54" t="s">
        <v>672</v>
      </c>
      <c r="J296" s="54" t="s">
        <v>674</v>
      </c>
      <c r="K296" s="54" t="s">
        <v>675</v>
      </c>
      <c r="L296" t="str">
        <f t="shared" si="4"/>
        <v>Araoz Florencia Viviana</v>
      </c>
    </row>
    <row r="297" spans="1:12" x14ac:dyDescent="0.25">
      <c r="A297" s="54">
        <v>921023</v>
      </c>
      <c r="B297" s="54">
        <v>96265</v>
      </c>
      <c r="C297" s="54">
        <v>4473057</v>
      </c>
      <c r="D297" s="54" t="s">
        <v>107</v>
      </c>
      <c r="E297" s="54" t="s">
        <v>106</v>
      </c>
      <c r="F297" s="55">
        <v>131</v>
      </c>
      <c r="G297" s="56" t="s">
        <v>99</v>
      </c>
      <c r="H297" s="68" t="s">
        <v>533</v>
      </c>
      <c r="I297" s="69" t="s">
        <v>672</v>
      </c>
      <c r="J297" s="69" t="s">
        <v>537</v>
      </c>
      <c r="K297" s="69" t="s">
        <v>676</v>
      </c>
      <c r="L297" t="str">
        <f t="shared" si="4"/>
        <v>Arias César Fernando</v>
      </c>
    </row>
    <row r="298" spans="1:12" x14ac:dyDescent="0.25">
      <c r="A298" s="54">
        <v>905978</v>
      </c>
      <c r="B298" s="54">
        <v>89035</v>
      </c>
      <c r="C298" s="54">
        <v>3851503</v>
      </c>
      <c r="D298" s="54" t="s">
        <v>102</v>
      </c>
      <c r="E298" s="54" t="s">
        <v>103</v>
      </c>
      <c r="F298" s="55">
        <v>569</v>
      </c>
      <c r="G298" s="56" t="s">
        <v>99</v>
      </c>
      <c r="H298" s="68" t="s">
        <v>533</v>
      </c>
      <c r="I298" s="69" t="s">
        <v>672</v>
      </c>
      <c r="J298" s="69" t="s">
        <v>677</v>
      </c>
      <c r="K298" s="69" t="s">
        <v>678</v>
      </c>
      <c r="L298" t="str">
        <f t="shared" si="4"/>
        <v xml:space="preserve">De la Vega  Nicolas Ernesto </v>
      </c>
    </row>
    <row r="299" spans="1:12" x14ac:dyDescent="0.25">
      <c r="A299" s="54">
        <v>613905</v>
      </c>
      <c r="B299" s="54">
        <v>84114</v>
      </c>
      <c r="C299" s="54">
        <v>2715917</v>
      </c>
      <c r="D299" s="54" t="s">
        <v>102</v>
      </c>
      <c r="E299" s="54" t="s">
        <v>105</v>
      </c>
      <c r="F299" s="55">
        <v>1549</v>
      </c>
      <c r="G299" s="56" t="s">
        <v>99</v>
      </c>
      <c r="H299" s="66" t="s">
        <v>533</v>
      </c>
      <c r="I299" s="54" t="s">
        <v>672</v>
      </c>
      <c r="J299" s="54" t="s">
        <v>232</v>
      </c>
      <c r="K299" s="54" t="s">
        <v>679</v>
      </c>
      <c r="L299" t="str">
        <f t="shared" si="4"/>
        <v>Diaz Emilio Sebastian</v>
      </c>
    </row>
    <row r="300" spans="1:12" x14ac:dyDescent="0.25">
      <c r="A300" s="54">
        <v>624428</v>
      </c>
      <c r="B300" s="54">
        <v>87100</v>
      </c>
      <c r="C300" s="54">
        <v>3419100</v>
      </c>
      <c r="D300" s="54" t="s">
        <v>115</v>
      </c>
      <c r="E300" s="54" t="s">
        <v>101</v>
      </c>
      <c r="F300" s="55">
        <v>955</v>
      </c>
      <c r="G300" s="56" t="s">
        <v>99</v>
      </c>
      <c r="H300" s="68" t="s">
        <v>533</v>
      </c>
      <c r="I300" s="69" t="s">
        <v>672</v>
      </c>
      <c r="J300" s="69" t="s">
        <v>680</v>
      </c>
      <c r="K300" s="69" t="s">
        <v>681</v>
      </c>
      <c r="L300" t="str">
        <f t="shared" si="4"/>
        <v>Figueroa Scapolatempo Abel Nicolas</v>
      </c>
    </row>
    <row r="301" spans="1:12" x14ac:dyDescent="0.25">
      <c r="A301" s="54">
        <v>615456</v>
      </c>
      <c r="B301" s="54">
        <v>78389</v>
      </c>
      <c r="C301" s="54">
        <v>1192542</v>
      </c>
      <c r="D301" s="54" t="s">
        <v>115</v>
      </c>
      <c r="E301" s="54" t="s">
        <v>106</v>
      </c>
      <c r="F301" s="55">
        <v>2988</v>
      </c>
      <c r="G301" s="56" t="s">
        <v>99</v>
      </c>
      <c r="H301" s="68" t="s">
        <v>533</v>
      </c>
      <c r="I301" s="69" t="s">
        <v>672</v>
      </c>
      <c r="J301" s="69" t="s">
        <v>682</v>
      </c>
      <c r="K301" s="69" t="s">
        <v>683</v>
      </c>
      <c r="L301" t="str">
        <f t="shared" si="4"/>
        <v>Frias Valdez Agustina</v>
      </c>
    </row>
    <row r="302" spans="1:12" x14ac:dyDescent="0.25">
      <c r="A302" s="54">
        <v>627006</v>
      </c>
      <c r="B302" s="54">
        <v>87839</v>
      </c>
      <c r="C302" s="54">
        <v>3526293</v>
      </c>
      <c r="D302" s="54" t="s">
        <v>102</v>
      </c>
      <c r="E302" s="54" t="s">
        <v>110</v>
      </c>
      <c r="F302" s="55">
        <v>883</v>
      </c>
      <c r="G302" s="56" t="s">
        <v>99</v>
      </c>
      <c r="H302" s="68" t="s">
        <v>533</v>
      </c>
      <c r="I302" s="69" t="s">
        <v>672</v>
      </c>
      <c r="J302" s="69" t="s">
        <v>684</v>
      </c>
      <c r="K302" s="69" t="s">
        <v>131</v>
      </c>
      <c r="L302" t="str">
        <f t="shared" si="4"/>
        <v>Giugge Failla Luciana</v>
      </c>
    </row>
    <row r="303" spans="1:12" x14ac:dyDescent="0.25">
      <c r="A303" s="54">
        <v>615150</v>
      </c>
      <c r="B303" s="54">
        <v>85324</v>
      </c>
      <c r="C303" s="54">
        <v>2811291</v>
      </c>
      <c r="D303" s="54" t="s">
        <v>102</v>
      </c>
      <c r="E303" s="54" t="s">
        <v>112</v>
      </c>
      <c r="F303" s="55">
        <v>1448</v>
      </c>
      <c r="G303" s="56" t="s">
        <v>114</v>
      </c>
      <c r="H303" s="66" t="s">
        <v>533</v>
      </c>
      <c r="I303" s="54" t="s">
        <v>672</v>
      </c>
      <c r="J303" s="54" t="s">
        <v>309</v>
      </c>
      <c r="K303" s="54" t="s">
        <v>685</v>
      </c>
      <c r="L303" t="str">
        <f t="shared" si="4"/>
        <v>Godoy Emilse Janet</v>
      </c>
    </row>
    <row r="304" spans="1:12" x14ac:dyDescent="0.25">
      <c r="A304" s="54">
        <v>616839</v>
      </c>
      <c r="B304" s="54">
        <v>83752</v>
      </c>
      <c r="C304" s="54">
        <v>2592139</v>
      </c>
      <c r="D304" s="54" t="s">
        <v>102</v>
      </c>
      <c r="E304" s="54" t="s">
        <v>111</v>
      </c>
      <c r="F304" s="55">
        <v>1669</v>
      </c>
      <c r="G304" s="56" t="s">
        <v>114</v>
      </c>
      <c r="H304" s="66" t="s">
        <v>533</v>
      </c>
      <c r="I304" s="54" t="s">
        <v>672</v>
      </c>
      <c r="J304" s="54" t="s">
        <v>142</v>
      </c>
      <c r="K304" s="54" t="s">
        <v>686</v>
      </c>
      <c r="L304" t="str">
        <f t="shared" si="4"/>
        <v>Gonzalez Gladys Del Milagro</v>
      </c>
    </row>
    <row r="305" spans="1:12" x14ac:dyDescent="0.25">
      <c r="A305" s="57">
        <v>619365</v>
      </c>
      <c r="B305" s="57">
        <v>86237</v>
      </c>
      <c r="C305" s="57">
        <v>3119934</v>
      </c>
      <c r="D305" s="57" t="s">
        <v>50</v>
      </c>
      <c r="E305" s="57" t="s">
        <v>24</v>
      </c>
      <c r="F305" s="58">
        <v>1187</v>
      </c>
      <c r="G305" s="61" t="s">
        <v>99</v>
      </c>
      <c r="H305" s="68" t="s">
        <v>533</v>
      </c>
      <c r="I305" s="69" t="s">
        <v>672</v>
      </c>
      <c r="J305" s="69" t="s">
        <v>687</v>
      </c>
      <c r="K305" s="69" t="s">
        <v>688</v>
      </c>
      <c r="L305" t="str">
        <f t="shared" si="4"/>
        <v>Lencina Boente Florencia lucia</v>
      </c>
    </row>
    <row r="306" spans="1:12" x14ac:dyDescent="0.25">
      <c r="A306" s="54">
        <v>613609</v>
      </c>
      <c r="B306" s="54">
        <v>71271</v>
      </c>
      <c r="C306" s="54">
        <v>506300</v>
      </c>
      <c r="D306" s="54" t="s">
        <v>102</v>
      </c>
      <c r="E306" s="54" t="s">
        <v>110</v>
      </c>
      <c r="F306" s="55">
        <v>4250</v>
      </c>
      <c r="G306" s="56" t="s">
        <v>114</v>
      </c>
      <c r="H306" s="66" t="s">
        <v>533</v>
      </c>
      <c r="I306" s="54" t="s">
        <v>672</v>
      </c>
      <c r="J306" s="54" t="s">
        <v>345</v>
      </c>
      <c r="K306" s="54" t="s">
        <v>689</v>
      </c>
      <c r="L306" t="str">
        <f t="shared" si="4"/>
        <v>Paz Marcos Anibal</v>
      </c>
    </row>
    <row r="307" spans="1:12" x14ac:dyDescent="0.25">
      <c r="A307" s="54">
        <v>614324</v>
      </c>
      <c r="B307" s="54">
        <v>84087</v>
      </c>
      <c r="C307" s="54">
        <v>2715651</v>
      </c>
      <c r="D307" s="54" t="s">
        <v>115</v>
      </c>
      <c r="E307" s="54" t="s">
        <v>101</v>
      </c>
      <c r="F307" s="55">
        <v>1549</v>
      </c>
      <c r="G307" s="56" t="s">
        <v>99</v>
      </c>
      <c r="H307" s="66" t="s">
        <v>533</v>
      </c>
      <c r="I307" s="54" t="s">
        <v>672</v>
      </c>
      <c r="J307" s="54" t="s">
        <v>218</v>
      </c>
      <c r="K307" s="54" t="s">
        <v>690</v>
      </c>
      <c r="L307" t="str">
        <f t="shared" si="4"/>
        <v>Pereyra Jose Emmanuel</v>
      </c>
    </row>
    <row r="308" spans="1:12" x14ac:dyDescent="0.25">
      <c r="A308" s="54">
        <v>617145</v>
      </c>
      <c r="B308" s="54">
        <v>85307</v>
      </c>
      <c r="C308" s="54">
        <v>2811282</v>
      </c>
      <c r="D308" s="54" t="s">
        <v>102</v>
      </c>
      <c r="E308" s="54" t="s">
        <v>112</v>
      </c>
      <c r="F308" s="55">
        <v>1448</v>
      </c>
      <c r="G308" s="56" t="s">
        <v>99</v>
      </c>
      <c r="H308" s="68" t="s">
        <v>533</v>
      </c>
      <c r="I308" s="69" t="s">
        <v>672</v>
      </c>
      <c r="J308" s="69" t="s">
        <v>249</v>
      </c>
      <c r="K308" s="69" t="s">
        <v>691</v>
      </c>
      <c r="L308" t="str">
        <f t="shared" si="4"/>
        <v>Ponce Luz Maria Daniela</v>
      </c>
    </row>
    <row r="309" spans="1:12" x14ac:dyDescent="0.25">
      <c r="A309" s="54">
        <v>907247</v>
      </c>
      <c r="B309" s="54">
        <v>89697</v>
      </c>
      <c r="C309" s="54">
        <v>3903542</v>
      </c>
      <c r="D309" s="54" t="s">
        <v>115</v>
      </c>
      <c r="E309" s="54" t="s">
        <v>101</v>
      </c>
      <c r="F309" s="55">
        <v>549</v>
      </c>
      <c r="G309" s="56" t="s">
        <v>114</v>
      </c>
      <c r="H309" s="68" t="s">
        <v>533</v>
      </c>
      <c r="I309" s="69" t="s">
        <v>672</v>
      </c>
      <c r="J309" s="69" t="s">
        <v>184</v>
      </c>
      <c r="K309" s="69" t="s">
        <v>692</v>
      </c>
      <c r="L309" t="str">
        <f t="shared" si="4"/>
        <v>Ruiz Priscila Jazmin</v>
      </c>
    </row>
    <row r="310" spans="1:12" x14ac:dyDescent="0.25">
      <c r="A310" s="54">
        <v>613938</v>
      </c>
      <c r="B310" s="54">
        <v>74330</v>
      </c>
      <c r="C310" s="54">
        <v>595898</v>
      </c>
      <c r="D310" s="54" t="s">
        <v>102</v>
      </c>
      <c r="E310" s="54" t="s">
        <v>105</v>
      </c>
      <c r="F310" s="55">
        <v>4030</v>
      </c>
      <c r="G310" s="56" t="s">
        <v>99</v>
      </c>
      <c r="H310" s="66" t="s">
        <v>533</v>
      </c>
      <c r="I310" s="54" t="s">
        <v>672</v>
      </c>
      <c r="J310" s="54" t="s">
        <v>693</v>
      </c>
      <c r="K310" s="54" t="s">
        <v>694</v>
      </c>
      <c r="L310" t="str">
        <f t="shared" si="4"/>
        <v>Sinchicay Schmidt Jose Federico</v>
      </c>
    </row>
    <row r="311" spans="1:12" x14ac:dyDescent="0.25">
      <c r="A311" s="54">
        <v>616022</v>
      </c>
      <c r="B311" s="54">
        <v>85043</v>
      </c>
      <c r="C311" s="54">
        <v>1215460</v>
      </c>
      <c r="D311" s="54" t="s">
        <v>102</v>
      </c>
      <c r="E311" s="54" t="s">
        <v>105</v>
      </c>
      <c r="F311" s="55">
        <v>1459</v>
      </c>
      <c r="G311" s="56" t="s">
        <v>99</v>
      </c>
      <c r="H311" s="66" t="s">
        <v>533</v>
      </c>
      <c r="I311" s="54" t="s">
        <v>672</v>
      </c>
      <c r="J311" s="54" t="s">
        <v>695</v>
      </c>
      <c r="K311" s="54" t="s">
        <v>696</v>
      </c>
      <c r="L311" t="str">
        <f t="shared" si="4"/>
        <v>Villanova Brenda Luciana</v>
      </c>
    </row>
    <row r="312" spans="1:12" x14ac:dyDescent="0.25">
      <c r="A312" s="54">
        <v>619141</v>
      </c>
      <c r="B312" s="54">
        <v>86133</v>
      </c>
      <c r="C312" s="54">
        <v>3118405</v>
      </c>
      <c r="D312" s="54" t="s">
        <v>102</v>
      </c>
      <c r="E312" s="54" t="s">
        <v>110</v>
      </c>
      <c r="F312" s="55">
        <v>1187</v>
      </c>
      <c r="G312" s="56" t="s">
        <v>114</v>
      </c>
      <c r="H312" s="66" t="s">
        <v>533</v>
      </c>
      <c r="I312" s="54" t="s">
        <v>672</v>
      </c>
      <c r="J312" s="54" t="s">
        <v>697</v>
      </c>
      <c r="K312" s="54" t="s">
        <v>698</v>
      </c>
      <c r="L312" t="str">
        <f t="shared" si="4"/>
        <v xml:space="preserve">Yapura Felix Ezequiel </v>
      </c>
    </row>
    <row r="313" spans="1:12" x14ac:dyDescent="0.25">
      <c r="A313" s="54">
        <v>612577</v>
      </c>
      <c r="B313" s="54">
        <v>83367</v>
      </c>
      <c r="C313" s="54">
        <v>2453469</v>
      </c>
      <c r="D313" s="54" t="s">
        <v>102</v>
      </c>
      <c r="E313" s="54" t="s">
        <v>104</v>
      </c>
      <c r="F313" s="55">
        <v>1787</v>
      </c>
      <c r="G313" s="56" t="s">
        <v>99</v>
      </c>
      <c r="H313" s="66" t="s">
        <v>533</v>
      </c>
      <c r="I313" s="54" t="s">
        <v>699</v>
      </c>
      <c r="J313" s="54" t="s">
        <v>572</v>
      </c>
      <c r="K313" s="54" t="s">
        <v>700</v>
      </c>
      <c r="L313" t="str">
        <f t="shared" si="4"/>
        <v>Avellaneda Fernando Martín</v>
      </c>
    </row>
    <row r="314" spans="1:12" x14ac:dyDescent="0.25">
      <c r="A314" s="54">
        <v>596965</v>
      </c>
      <c r="B314" s="54">
        <v>84895</v>
      </c>
      <c r="C314" s="54">
        <v>2778705</v>
      </c>
      <c r="D314" s="54" t="s">
        <v>102</v>
      </c>
      <c r="E314" s="54" t="s">
        <v>111</v>
      </c>
      <c r="F314" s="55">
        <v>1483</v>
      </c>
      <c r="G314" s="56" t="s">
        <v>99</v>
      </c>
      <c r="H314" s="68" t="s">
        <v>533</v>
      </c>
      <c r="I314" s="69" t="s">
        <v>699</v>
      </c>
      <c r="J314" s="69" t="s">
        <v>472</v>
      </c>
      <c r="K314" s="69" t="s">
        <v>701</v>
      </c>
      <c r="L314" t="str">
        <f t="shared" si="4"/>
        <v>Bazan Dahiana Maricel</v>
      </c>
    </row>
    <row r="315" spans="1:12" x14ac:dyDescent="0.25">
      <c r="A315" s="54">
        <v>623751</v>
      </c>
      <c r="B315" s="54">
        <v>86434</v>
      </c>
      <c r="C315" s="54">
        <v>3247234</v>
      </c>
      <c r="D315" s="54" t="s">
        <v>102</v>
      </c>
      <c r="E315" s="54" t="s">
        <v>110</v>
      </c>
      <c r="F315" s="55">
        <v>1069</v>
      </c>
      <c r="G315" s="56" t="s">
        <v>99</v>
      </c>
      <c r="H315" s="68" t="s">
        <v>533</v>
      </c>
      <c r="I315" s="69" t="s">
        <v>699</v>
      </c>
      <c r="J315" s="69" t="s">
        <v>134</v>
      </c>
      <c r="K315" s="69" t="s">
        <v>702</v>
      </c>
      <c r="L315" t="str">
        <f t="shared" si="4"/>
        <v xml:space="preserve">Cordoba Maria Belen </v>
      </c>
    </row>
    <row r="316" spans="1:12" x14ac:dyDescent="0.25">
      <c r="A316" s="54">
        <v>907329</v>
      </c>
      <c r="B316" s="54">
        <v>89670</v>
      </c>
      <c r="C316" s="54">
        <v>3464950</v>
      </c>
      <c r="D316" s="54" t="s">
        <v>102</v>
      </c>
      <c r="E316" s="54" t="s">
        <v>103</v>
      </c>
      <c r="F316" s="55">
        <v>549</v>
      </c>
      <c r="G316" s="56" t="s">
        <v>99</v>
      </c>
      <c r="H316" s="68" t="s">
        <v>533</v>
      </c>
      <c r="I316" s="69" t="s">
        <v>699</v>
      </c>
      <c r="J316" s="69" t="s">
        <v>703</v>
      </c>
      <c r="K316" s="69" t="s">
        <v>704</v>
      </c>
      <c r="L316" t="str">
        <f t="shared" si="4"/>
        <v>Cortez  Ramiro Joaquín</v>
      </c>
    </row>
    <row r="317" spans="1:12" x14ac:dyDescent="0.25">
      <c r="A317" s="54">
        <v>620826</v>
      </c>
      <c r="B317" s="54">
        <v>79797</v>
      </c>
      <c r="C317" s="54">
        <v>1481690</v>
      </c>
      <c r="D317" s="54" t="s">
        <v>102</v>
      </c>
      <c r="E317" s="54" t="s">
        <v>104</v>
      </c>
      <c r="F317" s="55">
        <v>2650</v>
      </c>
      <c r="G317" s="56" t="s">
        <v>99</v>
      </c>
      <c r="H317" s="68" t="s">
        <v>533</v>
      </c>
      <c r="I317" s="69" t="s">
        <v>699</v>
      </c>
      <c r="J317" s="69" t="s">
        <v>705</v>
      </c>
      <c r="K317" s="69" t="s">
        <v>706</v>
      </c>
      <c r="L317" t="str">
        <f t="shared" si="4"/>
        <v>Decima Manuel Gonzalo</v>
      </c>
    </row>
    <row r="318" spans="1:12" x14ac:dyDescent="0.25">
      <c r="A318" s="54">
        <v>614227</v>
      </c>
      <c r="B318" s="54">
        <v>75560</v>
      </c>
      <c r="C318" s="54">
        <v>719781</v>
      </c>
      <c r="D318" s="54" t="s">
        <v>102</v>
      </c>
      <c r="E318" s="54" t="s">
        <v>104</v>
      </c>
      <c r="F318" s="55">
        <v>3753</v>
      </c>
      <c r="G318" s="56" t="s">
        <v>99</v>
      </c>
      <c r="H318" s="66" t="s">
        <v>533</v>
      </c>
      <c r="I318" s="54" t="s">
        <v>699</v>
      </c>
      <c r="J318" s="54" t="s">
        <v>707</v>
      </c>
      <c r="K318" s="54" t="s">
        <v>708</v>
      </c>
      <c r="L318" t="str">
        <f t="shared" si="4"/>
        <v>Funes Jessica Pamela</v>
      </c>
    </row>
    <row r="319" spans="1:12" x14ac:dyDescent="0.25">
      <c r="A319" s="54">
        <v>620833</v>
      </c>
      <c r="B319" s="54">
        <v>85277</v>
      </c>
      <c r="C319" s="54">
        <v>2803852</v>
      </c>
      <c r="D319" s="54" t="s">
        <v>102</v>
      </c>
      <c r="E319" s="54" t="s">
        <v>104</v>
      </c>
      <c r="F319" s="55">
        <v>1455</v>
      </c>
      <c r="G319" s="56" t="s">
        <v>99</v>
      </c>
      <c r="H319" s="68" t="s">
        <v>533</v>
      </c>
      <c r="I319" s="69" t="s">
        <v>699</v>
      </c>
      <c r="J319" s="69" t="s">
        <v>709</v>
      </c>
      <c r="K319" s="69" t="s">
        <v>710</v>
      </c>
      <c r="L319" t="str">
        <f t="shared" si="4"/>
        <v>Juarez Daniel Esteban</v>
      </c>
    </row>
    <row r="320" spans="1:12" x14ac:dyDescent="0.25">
      <c r="A320" s="54">
        <v>582603</v>
      </c>
      <c r="B320" s="54">
        <v>81255</v>
      </c>
      <c r="C320" s="54">
        <v>1916242</v>
      </c>
      <c r="D320" s="54" t="s">
        <v>107</v>
      </c>
      <c r="E320" s="54" t="s">
        <v>113</v>
      </c>
      <c r="F320" s="55">
        <v>2261</v>
      </c>
      <c r="G320" s="56" t="s">
        <v>99</v>
      </c>
      <c r="H320" s="68" t="s">
        <v>533</v>
      </c>
      <c r="I320" s="69" t="s">
        <v>699</v>
      </c>
      <c r="J320" s="69" t="s">
        <v>711</v>
      </c>
      <c r="K320" s="69" t="s">
        <v>712</v>
      </c>
      <c r="L320" t="str">
        <f t="shared" si="4"/>
        <v>López Medina Romina</v>
      </c>
    </row>
    <row r="321" spans="1:12" x14ac:dyDescent="0.25">
      <c r="A321" s="54">
        <v>557656</v>
      </c>
      <c r="B321" s="54">
        <v>73404</v>
      </c>
      <c r="C321" s="54">
        <v>563731</v>
      </c>
      <c r="D321" s="54" t="s">
        <v>102</v>
      </c>
      <c r="E321" s="54" t="s">
        <v>105</v>
      </c>
      <c r="F321" s="55">
        <v>4099</v>
      </c>
      <c r="G321" s="56" t="s">
        <v>99</v>
      </c>
      <c r="H321" s="66" t="s">
        <v>533</v>
      </c>
      <c r="I321" s="54" t="s">
        <v>699</v>
      </c>
      <c r="J321" s="54" t="s">
        <v>713</v>
      </c>
      <c r="K321" s="54" t="s">
        <v>714</v>
      </c>
      <c r="L321" t="str">
        <f t="shared" si="4"/>
        <v>Luna Guiscafre Juan Jose</v>
      </c>
    </row>
    <row r="322" spans="1:12" x14ac:dyDescent="0.25">
      <c r="A322" s="54">
        <v>530173</v>
      </c>
      <c r="B322" s="54">
        <v>69836</v>
      </c>
      <c r="C322" s="54">
        <v>471287</v>
      </c>
      <c r="D322" s="54" t="s">
        <v>102</v>
      </c>
      <c r="E322" s="54" t="s">
        <v>105</v>
      </c>
      <c r="F322" s="55">
        <v>4339</v>
      </c>
      <c r="G322" s="56" t="s">
        <v>99</v>
      </c>
      <c r="H322" s="68" t="s">
        <v>533</v>
      </c>
      <c r="I322" s="69" t="s">
        <v>699</v>
      </c>
      <c r="J322" s="69" t="s">
        <v>463</v>
      </c>
      <c r="K322" s="69" t="s">
        <v>715</v>
      </c>
      <c r="L322" t="str">
        <f t="shared" si="4"/>
        <v>Nieva Alejandra Belen</v>
      </c>
    </row>
    <row r="323" spans="1:12" x14ac:dyDescent="0.25">
      <c r="A323" s="54">
        <v>532734</v>
      </c>
      <c r="B323" s="54">
        <v>70869</v>
      </c>
      <c r="C323" s="54">
        <v>501931</v>
      </c>
      <c r="D323" s="54" t="s">
        <v>102</v>
      </c>
      <c r="E323" s="54" t="s">
        <v>111</v>
      </c>
      <c r="F323" s="55">
        <v>4263</v>
      </c>
      <c r="G323" s="56" t="s">
        <v>99</v>
      </c>
      <c r="H323" s="68" t="s">
        <v>533</v>
      </c>
      <c r="I323" s="69" t="s">
        <v>699</v>
      </c>
      <c r="J323" s="69" t="s">
        <v>463</v>
      </c>
      <c r="K323" s="69" t="s">
        <v>716</v>
      </c>
      <c r="L323" t="str">
        <f t="shared" ref="L323:L386" si="5">CONCATENATE(J323," ",K323)</f>
        <v>Nieva Sebastian Dario</v>
      </c>
    </row>
    <row r="324" spans="1:12" x14ac:dyDescent="0.25">
      <c r="A324" s="54">
        <v>557657</v>
      </c>
      <c r="B324" s="54">
        <v>74529</v>
      </c>
      <c r="C324" s="54">
        <v>600829</v>
      </c>
      <c r="D324" s="54" t="s">
        <v>102</v>
      </c>
      <c r="E324" s="54" t="s">
        <v>105</v>
      </c>
      <c r="F324" s="55">
        <v>4016</v>
      </c>
      <c r="G324" s="56" t="s">
        <v>99</v>
      </c>
      <c r="H324" s="66" t="s">
        <v>533</v>
      </c>
      <c r="I324" s="54" t="s">
        <v>699</v>
      </c>
      <c r="J324" s="54" t="s">
        <v>717</v>
      </c>
      <c r="K324" s="54" t="s">
        <v>718</v>
      </c>
      <c r="L324" t="str">
        <f t="shared" si="5"/>
        <v>Puerta Luis Ricardo</v>
      </c>
    </row>
    <row r="325" spans="1:12" x14ac:dyDescent="0.25">
      <c r="A325" s="54">
        <v>612579</v>
      </c>
      <c r="B325" s="54">
        <v>80158</v>
      </c>
      <c r="C325" s="54">
        <v>1284148</v>
      </c>
      <c r="D325" s="54" t="s">
        <v>102</v>
      </c>
      <c r="E325" s="54" t="s">
        <v>104</v>
      </c>
      <c r="F325" s="55">
        <v>2568</v>
      </c>
      <c r="G325" s="56" t="s">
        <v>99</v>
      </c>
      <c r="H325" s="66" t="s">
        <v>533</v>
      </c>
      <c r="I325" s="54" t="s">
        <v>699</v>
      </c>
      <c r="J325" s="54" t="s">
        <v>719</v>
      </c>
      <c r="K325" s="54" t="s">
        <v>720</v>
      </c>
      <c r="L325" t="str">
        <f t="shared" si="5"/>
        <v>Rodriguez Laura Elizabeth</v>
      </c>
    </row>
    <row r="326" spans="1:12" x14ac:dyDescent="0.25">
      <c r="A326" s="54">
        <v>589634</v>
      </c>
      <c r="B326" s="54">
        <v>83531</v>
      </c>
      <c r="C326" s="54">
        <v>2490289</v>
      </c>
      <c r="D326" s="54" t="s">
        <v>102</v>
      </c>
      <c r="E326" s="54" t="s">
        <v>103</v>
      </c>
      <c r="F326" s="55">
        <v>1751</v>
      </c>
      <c r="G326" s="56" t="s">
        <v>99</v>
      </c>
      <c r="H326" s="66" t="s">
        <v>533</v>
      </c>
      <c r="I326" s="54" t="s">
        <v>699</v>
      </c>
      <c r="J326" s="54" t="s">
        <v>529</v>
      </c>
      <c r="K326" s="54" t="s">
        <v>721</v>
      </c>
      <c r="L326" t="str">
        <f t="shared" si="5"/>
        <v>Romano Sara Lía</v>
      </c>
    </row>
    <row r="327" spans="1:12" x14ac:dyDescent="0.25">
      <c r="A327" s="54">
        <v>627004</v>
      </c>
      <c r="B327" s="54">
        <v>87834</v>
      </c>
      <c r="C327" s="54">
        <v>3525933</v>
      </c>
      <c r="D327" s="54" t="s">
        <v>102</v>
      </c>
      <c r="E327" s="54" t="s">
        <v>104</v>
      </c>
      <c r="F327" s="55">
        <v>422</v>
      </c>
      <c r="G327" s="56" t="s">
        <v>99</v>
      </c>
      <c r="H327" s="66" t="s">
        <v>533</v>
      </c>
      <c r="I327" s="54" t="s">
        <v>699</v>
      </c>
      <c r="J327" s="54" t="s">
        <v>184</v>
      </c>
      <c r="K327" s="54" t="s">
        <v>722</v>
      </c>
      <c r="L327" t="str">
        <f t="shared" si="5"/>
        <v>Ruiz Leonel Dario</v>
      </c>
    </row>
    <row r="328" spans="1:12" x14ac:dyDescent="0.25">
      <c r="A328" s="54">
        <v>616472</v>
      </c>
      <c r="B328" s="54">
        <v>82881</v>
      </c>
      <c r="C328" s="54">
        <v>2379977</v>
      </c>
      <c r="D328" s="54" t="s">
        <v>102</v>
      </c>
      <c r="E328" s="54" t="s">
        <v>105</v>
      </c>
      <c r="F328" s="55">
        <v>1857</v>
      </c>
      <c r="G328" s="56" t="s">
        <v>99</v>
      </c>
      <c r="H328" s="68" t="s">
        <v>533</v>
      </c>
      <c r="I328" s="69" t="s">
        <v>699</v>
      </c>
      <c r="J328" s="69" t="s">
        <v>723</v>
      </c>
      <c r="K328" s="69" t="s">
        <v>724</v>
      </c>
      <c r="L328" t="str">
        <f t="shared" si="5"/>
        <v>Salas Nicolas Alberto</v>
      </c>
    </row>
    <row r="329" spans="1:12" x14ac:dyDescent="0.25">
      <c r="A329" s="54">
        <v>907267</v>
      </c>
      <c r="B329" s="54">
        <v>89678</v>
      </c>
      <c r="C329" s="54">
        <v>3903605</v>
      </c>
      <c r="D329" s="54" t="s">
        <v>102</v>
      </c>
      <c r="E329" s="54" t="s">
        <v>103</v>
      </c>
      <c r="F329" s="55">
        <v>549</v>
      </c>
      <c r="G329" s="56" t="s">
        <v>99</v>
      </c>
      <c r="H329" s="68" t="s">
        <v>533</v>
      </c>
      <c r="I329" s="69" t="s">
        <v>699</v>
      </c>
      <c r="J329" s="69" t="s">
        <v>725</v>
      </c>
      <c r="K329" s="69" t="s">
        <v>726</v>
      </c>
      <c r="L329" t="str">
        <f t="shared" si="5"/>
        <v>Salomon Posleman Nassim Mohamed</v>
      </c>
    </row>
    <row r="330" spans="1:12" x14ac:dyDescent="0.25">
      <c r="A330" s="54">
        <v>907263</v>
      </c>
      <c r="B330" s="54">
        <v>89674</v>
      </c>
      <c r="C330" s="54">
        <v>3903591</v>
      </c>
      <c r="D330" s="54" t="s">
        <v>102</v>
      </c>
      <c r="E330" s="54" t="s">
        <v>111</v>
      </c>
      <c r="F330" s="55">
        <v>549</v>
      </c>
      <c r="G330" s="56" t="s">
        <v>99</v>
      </c>
      <c r="H330" s="68" t="s">
        <v>533</v>
      </c>
      <c r="I330" s="69" t="s">
        <v>699</v>
      </c>
      <c r="J330" s="69" t="s">
        <v>727</v>
      </c>
      <c r="K330" s="69" t="s">
        <v>477</v>
      </c>
      <c r="L330" t="str">
        <f t="shared" si="5"/>
        <v>Soto Juan Cruz</v>
      </c>
    </row>
    <row r="331" spans="1:12" x14ac:dyDescent="0.25">
      <c r="A331" s="54">
        <v>921005</v>
      </c>
      <c r="B331" s="54">
        <v>96296</v>
      </c>
      <c r="C331" s="54">
        <v>4473155</v>
      </c>
      <c r="D331" s="54" t="s">
        <v>107</v>
      </c>
      <c r="E331" s="54" t="s">
        <v>106</v>
      </c>
      <c r="F331" s="55">
        <v>131</v>
      </c>
      <c r="G331" s="56" t="s">
        <v>99</v>
      </c>
      <c r="H331" s="66" t="s">
        <v>533</v>
      </c>
      <c r="I331" s="54" t="s">
        <v>728</v>
      </c>
      <c r="J331" s="54" t="s">
        <v>729</v>
      </c>
      <c r="K331" s="54" t="s">
        <v>730</v>
      </c>
      <c r="L331" t="str">
        <f t="shared" si="5"/>
        <v xml:space="preserve">Amun Enzo Matias </v>
      </c>
    </row>
    <row r="332" spans="1:12" x14ac:dyDescent="0.25">
      <c r="A332" s="54">
        <v>626895</v>
      </c>
      <c r="B332" s="54">
        <v>87751</v>
      </c>
      <c r="C332" s="54">
        <v>3523562</v>
      </c>
      <c r="D332" s="54" t="s">
        <v>102</v>
      </c>
      <c r="E332" s="54" t="s">
        <v>104</v>
      </c>
      <c r="F332" s="55">
        <v>883</v>
      </c>
      <c r="G332" s="56" t="s">
        <v>99</v>
      </c>
      <c r="H332" s="68" t="s">
        <v>533</v>
      </c>
      <c r="I332" s="69" t="s">
        <v>728</v>
      </c>
      <c r="J332" s="69" t="s">
        <v>537</v>
      </c>
      <c r="K332" s="69" t="s">
        <v>731</v>
      </c>
      <c r="L332" t="str">
        <f t="shared" si="5"/>
        <v>Arias Ezequiel</v>
      </c>
    </row>
    <row r="333" spans="1:12" x14ac:dyDescent="0.25">
      <c r="A333" s="54">
        <v>616801</v>
      </c>
      <c r="B333" s="54">
        <v>85326</v>
      </c>
      <c r="C333" s="54">
        <v>2811354</v>
      </c>
      <c r="D333" s="54" t="s">
        <v>102</v>
      </c>
      <c r="E333" s="54" t="s">
        <v>111</v>
      </c>
      <c r="F333" s="55">
        <v>1448</v>
      </c>
      <c r="G333" s="56" t="s">
        <v>99</v>
      </c>
      <c r="H333" s="66" t="s">
        <v>533</v>
      </c>
      <c r="I333" s="54" t="s">
        <v>728</v>
      </c>
      <c r="J333" s="54" t="s">
        <v>570</v>
      </c>
      <c r="K333" s="54" t="s">
        <v>732</v>
      </c>
      <c r="L333" t="str">
        <f t="shared" si="5"/>
        <v>Arrieta Jessica Florencia</v>
      </c>
    </row>
    <row r="334" spans="1:12" x14ac:dyDescent="0.25">
      <c r="A334" s="54">
        <v>909504</v>
      </c>
      <c r="B334" s="54">
        <v>95041</v>
      </c>
      <c r="C334" s="54">
        <v>4035915</v>
      </c>
      <c r="D334" s="54" t="s">
        <v>102</v>
      </c>
      <c r="E334" s="54" t="s">
        <v>112</v>
      </c>
      <c r="F334" s="55">
        <v>466</v>
      </c>
      <c r="G334" s="56" t="s">
        <v>99</v>
      </c>
      <c r="H334" s="68" t="s">
        <v>533</v>
      </c>
      <c r="I334" s="69" t="s">
        <v>728</v>
      </c>
      <c r="J334" s="69" t="s">
        <v>733</v>
      </c>
      <c r="K334" s="69" t="s">
        <v>734</v>
      </c>
      <c r="L334" t="str">
        <f t="shared" si="5"/>
        <v>Avila Fernanda Beatriz</v>
      </c>
    </row>
    <row r="335" spans="1:12" x14ac:dyDescent="0.25">
      <c r="A335" s="54">
        <v>626186</v>
      </c>
      <c r="B335" s="54">
        <v>87464</v>
      </c>
      <c r="C335" s="54">
        <v>1380208</v>
      </c>
      <c r="D335" s="54" t="s">
        <v>102</v>
      </c>
      <c r="E335" s="54" t="s">
        <v>105</v>
      </c>
      <c r="F335" s="55">
        <v>908</v>
      </c>
      <c r="G335" s="56" t="s">
        <v>99</v>
      </c>
      <c r="H335" s="66" t="s">
        <v>533</v>
      </c>
      <c r="I335" s="54" t="s">
        <v>728</v>
      </c>
      <c r="J335" s="54" t="s">
        <v>735</v>
      </c>
      <c r="K335" s="54" t="s">
        <v>736</v>
      </c>
      <c r="L335" t="str">
        <f t="shared" si="5"/>
        <v>Bachur Jose David</v>
      </c>
    </row>
    <row r="336" spans="1:12" x14ac:dyDescent="0.25">
      <c r="A336" s="54">
        <v>580814</v>
      </c>
      <c r="B336" s="54">
        <v>80827</v>
      </c>
      <c r="C336" s="54">
        <v>1817056</v>
      </c>
      <c r="D336" s="54" t="s">
        <v>102</v>
      </c>
      <c r="E336" s="54" t="s">
        <v>110</v>
      </c>
      <c r="F336" s="55">
        <v>2353</v>
      </c>
      <c r="G336" s="56" t="s">
        <v>99</v>
      </c>
      <c r="H336" s="66" t="s">
        <v>533</v>
      </c>
      <c r="I336" s="54" t="s">
        <v>728</v>
      </c>
      <c r="J336" s="54" t="s">
        <v>737</v>
      </c>
      <c r="K336" s="54" t="s">
        <v>738</v>
      </c>
      <c r="L336" t="str">
        <f t="shared" si="5"/>
        <v>Bruchmann Andrea Edith</v>
      </c>
    </row>
    <row r="337" spans="1:12" x14ac:dyDescent="0.25">
      <c r="A337" s="54">
        <v>906138</v>
      </c>
      <c r="B337" s="54">
        <v>89263</v>
      </c>
      <c r="C337" s="54">
        <v>3857518</v>
      </c>
      <c r="D337" s="54" t="s">
        <v>102</v>
      </c>
      <c r="E337" s="54" t="s">
        <v>105</v>
      </c>
      <c r="F337" s="55">
        <v>583</v>
      </c>
      <c r="G337" s="56" t="s">
        <v>99</v>
      </c>
      <c r="H337" s="66" t="s">
        <v>533</v>
      </c>
      <c r="I337" s="54" t="s">
        <v>728</v>
      </c>
      <c r="J337" s="54" t="s">
        <v>739</v>
      </c>
      <c r="K337" s="54" t="s">
        <v>740</v>
      </c>
      <c r="L337" t="str">
        <f t="shared" si="5"/>
        <v>Campos Santiago</v>
      </c>
    </row>
    <row r="338" spans="1:12" x14ac:dyDescent="0.25">
      <c r="A338" s="54">
        <v>905981</v>
      </c>
      <c r="B338" s="54">
        <v>89026</v>
      </c>
      <c r="C338" s="54">
        <v>3851490</v>
      </c>
      <c r="D338" s="54" t="s">
        <v>107</v>
      </c>
      <c r="E338" s="54" t="s">
        <v>101</v>
      </c>
      <c r="F338" s="55">
        <v>569</v>
      </c>
      <c r="G338" s="56" t="s">
        <v>99</v>
      </c>
      <c r="H338" s="66" t="s">
        <v>533</v>
      </c>
      <c r="I338" s="54" t="s">
        <v>728</v>
      </c>
      <c r="J338" s="54" t="s">
        <v>741</v>
      </c>
      <c r="K338" s="54" t="s">
        <v>742</v>
      </c>
      <c r="L338" t="str">
        <f t="shared" si="5"/>
        <v xml:space="preserve">Duarte Walter Iván </v>
      </c>
    </row>
    <row r="339" spans="1:12" x14ac:dyDescent="0.25">
      <c r="A339" s="54">
        <v>921021</v>
      </c>
      <c r="B339" s="54">
        <v>96260</v>
      </c>
      <c r="C339" s="54">
        <v>4473042</v>
      </c>
      <c r="D339" s="54" t="s">
        <v>107</v>
      </c>
      <c r="E339" s="54" t="s">
        <v>106</v>
      </c>
      <c r="F339" s="55">
        <v>131</v>
      </c>
      <c r="G339" s="56" t="s">
        <v>99</v>
      </c>
      <c r="H339" s="66" t="s">
        <v>533</v>
      </c>
      <c r="I339" s="54" t="s">
        <v>728</v>
      </c>
      <c r="J339" s="54" t="s">
        <v>743</v>
      </c>
      <c r="K339" s="54" t="s">
        <v>744</v>
      </c>
      <c r="L339" t="str">
        <f t="shared" si="5"/>
        <v xml:space="preserve">Farías Enzo Gabriel </v>
      </c>
    </row>
    <row r="340" spans="1:12" x14ac:dyDescent="0.25">
      <c r="A340" s="54">
        <v>922932</v>
      </c>
      <c r="B340" s="54">
        <v>96852</v>
      </c>
      <c r="C340" s="54">
        <v>4587994</v>
      </c>
      <c r="D340" s="54" t="s">
        <v>50</v>
      </c>
      <c r="E340" s="54" t="s">
        <v>24</v>
      </c>
      <c r="F340" s="55">
        <v>50</v>
      </c>
      <c r="G340" s="56" t="s">
        <v>99</v>
      </c>
      <c r="H340" s="66" t="s">
        <v>533</v>
      </c>
      <c r="I340" s="54" t="s">
        <v>728</v>
      </c>
      <c r="J340" s="54" t="s">
        <v>745</v>
      </c>
      <c r="K340" s="54" t="s">
        <v>746</v>
      </c>
      <c r="L340" t="str">
        <f t="shared" si="5"/>
        <v xml:space="preserve">Ferreira Lourdes Maria Celeste </v>
      </c>
    </row>
    <row r="341" spans="1:12" x14ac:dyDescent="0.25">
      <c r="A341" s="54">
        <v>905982</v>
      </c>
      <c r="B341" s="54">
        <v>89028</v>
      </c>
      <c r="C341" s="54">
        <v>1278066</v>
      </c>
      <c r="D341" s="54" t="s">
        <v>102</v>
      </c>
      <c r="E341" s="54" t="s">
        <v>110</v>
      </c>
      <c r="F341" s="55">
        <v>569</v>
      </c>
      <c r="G341" s="56" t="s">
        <v>99</v>
      </c>
      <c r="H341" s="66" t="s">
        <v>533</v>
      </c>
      <c r="I341" s="54" t="s">
        <v>728</v>
      </c>
      <c r="J341" s="54" t="s">
        <v>747</v>
      </c>
      <c r="K341" s="54" t="s">
        <v>748</v>
      </c>
      <c r="L341" t="str">
        <f t="shared" si="5"/>
        <v xml:space="preserve">Frías  María Cristina </v>
      </c>
    </row>
    <row r="342" spans="1:12" x14ac:dyDescent="0.25">
      <c r="A342" s="54">
        <v>617146</v>
      </c>
      <c r="B342" s="54">
        <v>85358</v>
      </c>
      <c r="C342" s="54">
        <v>2828842</v>
      </c>
      <c r="D342" s="54" t="s">
        <v>102</v>
      </c>
      <c r="E342" s="54" t="s">
        <v>105</v>
      </c>
      <c r="F342" s="55">
        <v>1434</v>
      </c>
      <c r="G342" s="56" t="s">
        <v>99</v>
      </c>
      <c r="H342" s="66" t="s">
        <v>533</v>
      </c>
      <c r="I342" s="54" t="s">
        <v>728</v>
      </c>
      <c r="J342" s="54" t="s">
        <v>749</v>
      </c>
      <c r="K342" s="54" t="s">
        <v>750</v>
      </c>
      <c r="L342" t="str">
        <f t="shared" si="5"/>
        <v>Gallardo Matías Gastón</v>
      </c>
    </row>
    <row r="343" spans="1:12" x14ac:dyDescent="0.25">
      <c r="A343" s="54">
        <v>614478</v>
      </c>
      <c r="B343" s="54">
        <v>80747</v>
      </c>
      <c r="C343" s="54">
        <v>1793266</v>
      </c>
      <c r="D343" s="54" t="s">
        <v>102</v>
      </c>
      <c r="E343" s="54" t="s">
        <v>112</v>
      </c>
      <c r="F343" s="55">
        <v>2372</v>
      </c>
      <c r="G343" s="56" t="s">
        <v>99</v>
      </c>
      <c r="H343" s="66" t="s">
        <v>533</v>
      </c>
      <c r="I343" s="54" t="s">
        <v>728</v>
      </c>
      <c r="J343" s="54" t="s">
        <v>751</v>
      </c>
      <c r="K343" s="54" t="s">
        <v>752</v>
      </c>
      <c r="L343" t="str">
        <f t="shared" si="5"/>
        <v>Gimenez David Alejandro</v>
      </c>
    </row>
    <row r="344" spans="1:12" x14ac:dyDescent="0.25">
      <c r="A344" s="54">
        <v>905884</v>
      </c>
      <c r="B344" s="54">
        <v>89085</v>
      </c>
      <c r="C344" s="54">
        <v>1625618</v>
      </c>
      <c r="D344" s="54" t="s">
        <v>115</v>
      </c>
      <c r="E344" s="54" t="s">
        <v>101</v>
      </c>
      <c r="F344" s="55">
        <v>587</v>
      </c>
      <c r="G344" s="56" t="s">
        <v>99</v>
      </c>
      <c r="H344" s="67" t="s">
        <v>533</v>
      </c>
      <c r="I344" s="57" t="s">
        <v>728</v>
      </c>
      <c r="J344" s="57" t="s">
        <v>753</v>
      </c>
      <c r="K344" s="57" t="s">
        <v>754</v>
      </c>
      <c r="L344" t="str">
        <f t="shared" si="5"/>
        <v>Gutierrez Silva Fernando</v>
      </c>
    </row>
    <row r="345" spans="1:12" x14ac:dyDescent="0.25">
      <c r="A345" s="54">
        <v>906875</v>
      </c>
      <c r="B345" s="54">
        <v>89497</v>
      </c>
      <c r="C345" s="54">
        <v>3888258</v>
      </c>
      <c r="D345" s="54" t="s">
        <v>115</v>
      </c>
      <c r="E345" s="54" t="s">
        <v>101</v>
      </c>
      <c r="F345" s="55">
        <v>556</v>
      </c>
      <c r="G345" s="56" t="s">
        <v>99</v>
      </c>
      <c r="H345" s="66" t="s">
        <v>533</v>
      </c>
      <c r="I345" s="54" t="s">
        <v>728</v>
      </c>
      <c r="J345" s="54" t="s">
        <v>755</v>
      </c>
      <c r="K345" s="54" t="s">
        <v>756</v>
      </c>
      <c r="L345" t="str">
        <f t="shared" si="5"/>
        <v xml:space="preserve">Issa Osman Camila </v>
      </c>
    </row>
    <row r="346" spans="1:12" x14ac:dyDescent="0.25">
      <c r="A346" s="54">
        <v>620921</v>
      </c>
      <c r="B346" s="54">
        <v>83279</v>
      </c>
      <c r="C346" s="54">
        <v>2445604</v>
      </c>
      <c r="D346" s="54" t="s">
        <v>102</v>
      </c>
      <c r="E346" s="54" t="s">
        <v>112</v>
      </c>
      <c r="F346" s="55">
        <v>1793</v>
      </c>
      <c r="G346" s="56" t="s">
        <v>99</v>
      </c>
      <c r="H346" s="68" t="s">
        <v>533</v>
      </c>
      <c r="I346" s="69" t="s">
        <v>728</v>
      </c>
      <c r="J346" s="69" t="s">
        <v>553</v>
      </c>
      <c r="K346" s="69" t="s">
        <v>757</v>
      </c>
      <c r="L346" t="str">
        <f t="shared" si="5"/>
        <v>Jerez Ismael Franco</v>
      </c>
    </row>
    <row r="347" spans="1:12" x14ac:dyDescent="0.25">
      <c r="A347" s="54">
        <v>909502</v>
      </c>
      <c r="B347" s="54">
        <v>95033</v>
      </c>
      <c r="C347" s="54">
        <v>4035906</v>
      </c>
      <c r="D347" s="54" t="s">
        <v>102</v>
      </c>
      <c r="E347" s="54" t="s">
        <v>112</v>
      </c>
      <c r="F347" s="55">
        <v>466</v>
      </c>
      <c r="G347" s="56" t="s">
        <v>99</v>
      </c>
      <c r="H347" s="68" t="s">
        <v>533</v>
      </c>
      <c r="I347" s="69" t="s">
        <v>728</v>
      </c>
      <c r="J347" s="69" t="s">
        <v>758</v>
      </c>
      <c r="K347" s="69" t="s">
        <v>759</v>
      </c>
      <c r="L347" t="str">
        <f t="shared" si="5"/>
        <v>Nielsen Hillen Ezequiel  Alfredo</v>
      </c>
    </row>
    <row r="348" spans="1:12" x14ac:dyDescent="0.25">
      <c r="A348" s="54">
        <v>626995</v>
      </c>
      <c r="B348" s="54">
        <v>87833</v>
      </c>
      <c r="C348" s="54">
        <v>3525833</v>
      </c>
      <c r="D348" s="54" t="s">
        <v>108</v>
      </c>
      <c r="E348" s="54" t="s">
        <v>109</v>
      </c>
      <c r="F348" s="55">
        <v>883</v>
      </c>
      <c r="G348" s="56" t="s">
        <v>99</v>
      </c>
      <c r="H348" s="66" t="s">
        <v>282</v>
      </c>
      <c r="I348" s="54" t="s">
        <v>760</v>
      </c>
      <c r="J348" s="54" t="s">
        <v>761</v>
      </c>
      <c r="K348" s="54" t="s">
        <v>762</v>
      </c>
      <c r="L348" t="str">
        <f t="shared" si="5"/>
        <v>Acevedo Cynthia de los Angeles</v>
      </c>
    </row>
    <row r="349" spans="1:12" x14ac:dyDescent="0.25">
      <c r="A349" s="54">
        <v>907259</v>
      </c>
      <c r="B349" s="54">
        <v>89687</v>
      </c>
      <c r="C349" s="54">
        <v>3903577</v>
      </c>
      <c r="D349" s="54" t="s">
        <v>102</v>
      </c>
      <c r="E349" s="54" t="s">
        <v>105</v>
      </c>
      <c r="F349" s="55">
        <v>549</v>
      </c>
      <c r="G349" s="56" t="s">
        <v>99</v>
      </c>
      <c r="H349" s="68" t="s">
        <v>282</v>
      </c>
      <c r="I349" s="69" t="s">
        <v>760</v>
      </c>
      <c r="J349" s="69" t="s">
        <v>763</v>
      </c>
      <c r="K349" s="69" t="s">
        <v>764</v>
      </c>
      <c r="L349" t="str">
        <f t="shared" si="5"/>
        <v xml:space="preserve">Andrada Sofia </v>
      </c>
    </row>
    <row r="350" spans="1:12" x14ac:dyDescent="0.25">
      <c r="A350" s="54">
        <v>922269</v>
      </c>
      <c r="B350" s="54">
        <v>96540</v>
      </c>
      <c r="C350" s="54">
        <v>4561711</v>
      </c>
      <c r="D350" s="54" t="s">
        <v>50</v>
      </c>
      <c r="E350" s="54" t="s">
        <v>24</v>
      </c>
      <c r="F350" s="55">
        <v>68</v>
      </c>
      <c r="G350" s="56" t="s">
        <v>99</v>
      </c>
      <c r="H350" s="66" t="s">
        <v>282</v>
      </c>
      <c r="I350" s="54" t="s">
        <v>760</v>
      </c>
      <c r="J350" s="54" t="s">
        <v>765</v>
      </c>
      <c r="K350" s="54" t="s">
        <v>766</v>
      </c>
      <c r="L350" t="str">
        <f t="shared" si="5"/>
        <v xml:space="preserve">Añón Gonzalo </v>
      </c>
    </row>
    <row r="351" spans="1:12" x14ac:dyDescent="0.25">
      <c r="A351" s="54">
        <v>922933</v>
      </c>
      <c r="B351" s="54">
        <v>96847</v>
      </c>
      <c r="C351" s="54">
        <v>4587991</v>
      </c>
      <c r="D351" s="54" t="s">
        <v>50</v>
      </c>
      <c r="E351" s="54" t="s">
        <v>24</v>
      </c>
      <c r="F351" s="55">
        <v>50</v>
      </c>
      <c r="G351" s="56" t="s">
        <v>99</v>
      </c>
      <c r="H351" s="66" t="s">
        <v>282</v>
      </c>
      <c r="I351" s="54" t="s">
        <v>760</v>
      </c>
      <c r="J351" s="54" t="s">
        <v>486</v>
      </c>
      <c r="K351" s="54" t="s">
        <v>767</v>
      </c>
      <c r="L351" t="str">
        <f t="shared" si="5"/>
        <v>Figueroa Facundo Tomas</v>
      </c>
    </row>
    <row r="352" spans="1:12" x14ac:dyDescent="0.25">
      <c r="A352" s="54">
        <v>615707</v>
      </c>
      <c r="B352" s="54">
        <v>84592</v>
      </c>
      <c r="C352" s="54">
        <v>2746250</v>
      </c>
      <c r="D352" s="54" t="s">
        <v>108</v>
      </c>
      <c r="E352" s="54" t="s">
        <v>109</v>
      </c>
      <c r="F352" s="55">
        <v>1512</v>
      </c>
      <c r="G352" s="56" t="s">
        <v>99</v>
      </c>
      <c r="H352" s="67" t="s">
        <v>282</v>
      </c>
      <c r="I352" s="57" t="s">
        <v>760</v>
      </c>
      <c r="J352" s="57" t="s">
        <v>307</v>
      </c>
      <c r="K352" s="57" t="s">
        <v>768</v>
      </c>
      <c r="L352" t="str">
        <f t="shared" si="5"/>
        <v>Flores Adriana Denisse</v>
      </c>
    </row>
    <row r="353" spans="1:12" x14ac:dyDescent="0.25">
      <c r="A353" s="54">
        <v>922263</v>
      </c>
      <c r="B353" s="54">
        <v>96534</v>
      </c>
      <c r="C353" s="54">
        <v>4561682</v>
      </c>
      <c r="D353" s="54" t="s">
        <v>50</v>
      </c>
      <c r="E353" s="54" t="s">
        <v>24</v>
      </c>
      <c r="F353" s="55">
        <v>68</v>
      </c>
      <c r="G353" s="56" t="s">
        <v>99</v>
      </c>
      <c r="H353" s="67" t="s">
        <v>179</v>
      </c>
      <c r="I353" s="57" t="s">
        <v>760</v>
      </c>
      <c r="J353" s="57" t="s">
        <v>457</v>
      </c>
      <c r="K353" s="57" t="s">
        <v>769</v>
      </c>
      <c r="L353" t="str">
        <f t="shared" si="5"/>
        <v xml:space="preserve">Gomez Gonzalo Exequiel </v>
      </c>
    </row>
    <row r="354" spans="1:12" x14ac:dyDescent="0.25">
      <c r="A354" s="54">
        <v>624429</v>
      </c>
      <c r="B354" s="54">
        <v>87101</v>
      </c>
      <c r="C354" s="54">
        <v>3132153</v>
      </c>
      <c r="D354" s="54" t="s">
        <v>102</v>
      </c>
      <c r="E354" s="54" t="s">
        <v>103</v>
      </c>
      <c r="F354" s="55">
        <v>955</v>
      </c>
      <c r="G354" s="56" t="s">
        <v>99</v>
      </c>
      <c r="H354" s="68" t="s">
        <v>282</v>
      </c>
      <c r="I354" s="69" t="s">
        <v>760</v>
      </c>
      <c r="J354" s="69" t="s">
        <v>770</v>
      </c>
      <c r="K354" s="69" t="s">
        <v>771</v>
      </c>
      <c r="L354" t="str">
        <f t="shared" si="5"/>
        <v>Lazarte Rivas Cristhian Emmanuel</v>
      </c>
    </row>
    <row r="355" spans="1:12" x14ac:dyDescent="0.25">
      <c r="A355" s="54">
        <v>615458</v>
      </c>
      <c r="B355" s="54">
        <v>84999</v>
      </c>
      <c r="C355" s="54">
        <v>2782115</v>
      </c>
      <c r="D355" s="54" t="s">
        <v>102</v>
      </c>
      <c r="E355" s="54" t="s">
        <v>110</v>
      </c>
      <c r="F355" s="55">
        <v>1476</v>
      </c>
      <c r="G355" s="56" t="s">
        <v>99</v>
      </c>
      <c r="H355" s="68" t="s">
        <v>282</v>
      </c>
      <c r="I355" s="69" t="s">
        <v>760</v>
      </c>
      <c r="J355" s="69" t="s">
        <v>772</v>
      </c>
      <c r="K355" s="69" t="s">
        <v>773</v>
      </c>
      <c r="L355" t="str">
        <f t="shared" si="5"/>
        <v>Mega Maria Virginia</v>
      </c>
    </row>
    <row r="356" spans="1:12" x14ac:dyDescent="0.25">
      <c r="A356" s="54">
        <v>922264</v>
      </c>
      <c r="B356" s="54">
        <v>96535</v>
      </c>
      <c r="C356" s="54">
        <v>4561684</v>
      </c>
      <c r="D356" s="54" t="s">
        <v>50</v>
      </c>
      <c r="E356" s="54" t="s">
        <v>24</v>
      </c>
      <c r="F356" s="55">
        <v>68</v>
      </c>
      <c r="G356" s="56" t="s">
        <v>99</v>
      </c>
      <c r="H356" s="67" t="s">
        <v>179</v>
      </c>
      <c r="I356" s="57" t="s">
        <v>760</v>
      </c>
      <c r="J356" s="57" t="s">
        <v>774</v>
      </c>
      <c r="K356" s="57" t="s">
        <v>775</v>
      </c>
      <c r="L356" t="str">
        <f t="shared" si="5"/>
        <v>Molina Aldana</v>
      </c>
    </row>
    <row r="357" spans="1:12" x14ac:dyDescent="0.25">
      <c r="A357" s="54">
        <v>614579</v>
      </c>
      <c r="B357" s="54">
        <v>78350</v>
      </c>
      <c r="C357" s="54">
        <v>1192601</v>
      </c>
      <c r="D357" s="54" t="s">
        <v>108</v>
      </c>
      <c r="E357" s="54" t="s">
        <v>109</v>
      </c>
      <c r="F357" s="55">
        <v>2988</v>
      </c>
      <c r="G357" s="56" t="s">
        <v>99</v>
      </c>
      <c r="H357" s="66" t="s">
        <v>282</v>
      </c>
      <c r="I357" s="54" t="s">
        <v>760</v>
      </c>
      <c r="J357" s="54" t="s">
        <v>463</v>
      </c>
      <c r="K357" s="54" t="s">
        <v>776</v>
      </c>
      <c r="L357" t="str">
        <f t="shared" si="5"/>
        <v>Nieva Lourdes Carolina</v>
      </c>
    </row>
    <row r="358" spans="1:12" x14ac:dyDescent="0.25">
      <c r="A358" s="54">
        <v>616896</v>
      </c>
      <c r="B358" s="54">
        <v>84130</v>
      </c>
      <c r="C358" s="54">
        <v>2374832</v>
      </c>
      <c r="D358" s="54" t="s">
        <v>102</v>
      </c>
      <c r="E358" s="54" t="s">
        <v>103</v>
      </c>
      <c r="F358" s="55">
        <v>1549</v>
      </c>
      <c r="G358" s="56" t="s">
        <v>99</v>
      </c>
      <c r="H358" s="68" t="s">
        <v>282</v>
      </c>
      <c r="I358" s="69" t="s">
        <v>760</v>
      </c>
      <c r="J358" s="69" t="s">
        <v>525</v>
      </c>
      <c r="K358" s="69" t="s">
        <v>777</v>
      </c>
      <c r="L358" t="str">
        <f t="shared" si="5"/>
        <v>Peralta Amina Rocio</v>
      </c>
    </row>
    <row r="359" spans="1:12" x14ac:dyDescent="0.25">
      <c r="A359" s="54">
        <v>614566</v>
      </c>
      <c r="B359" s="54">
        <v>85354</v>
      </c>
      <c r="C359" s="54">
        <v>2828890</v>
      </c>
      <c r="D359" s="54" t="s">
        <v>108</v>
      </c>
      <c r="E359" s="54" t="s">
        <v>109</v>
      </c>
      <c r="F359" s="55">
        <v>1434</v>
      </c>
      <c r="G359" s="56" t="s">
        <v>99</v>
      </c>
      <c r="H359" s="66" t="s">
        <v>282</v>
      </c>
      <c r="I359" s="54" t="s">
        <v>760</v>
      </c>
      <c r="J359" s="54" t="s">
        <v>778</v>
      </c>
      <c r="K359" s="54" t="s">
        <v>779</v>
      </c>
      <c r="L359" t="str">
        <f t="shared" si="5"/>
        <v>Pereyra Sal Ariel Edgardo</v>
      </c>
    </row>
    <row r="360" spans="1:12" x14ac:dyDescent="0.25">
      <c r="A360" s="54">
        <v>613860</v>
      </c>
      <c r="B360" s="54">
        <v>84084</v>
      </c>
      <c r="C360" s="54">
        <v>2715908</v>
      </c>
      <c r="D360" s="54" t="s">
        <v>102</v>
      </c>
      <c r="E360" s="54" t="s">
        <v>105</v>
      </c>
      <c r="F360" s="55">
        <v>1549</v>
      </c>
      <c r="G360" s="56" t="s">
        <v>99</v>
      </c>
      <c r="H360" s="66" t="s">
        <v>282</v>
      </c>
      <c r="I360" s="54" t="s">
        <v>760</v>
      </c>
      <c r="J360" s="54" t="s">
        <v>177</v>
      </c>
      <c r="K360" s="54" t="s">
        <v>780</v>
      </c>
      <c r="L360" t="str">
        <f t="shared" si="5"/>
        <v>Prado Alvaro Oscar</v>
      </c>
    </row>
    <row r="361" spans="1:12" x14ac:dyDescent="0.25">
      <c r="A361" s="54">
        <v>907320</v>
      </c>
      <c r="B361" s="54">
        <v>89663</v>
      </c>
      <c r="C361" s="54">
        <v>3903478</v>
      </c>
      <c r="D361" s="54" t="s">
        <v>102</v>
      </c>
      <c r="E361" s="54" t="s">
        <v>105</v>
      </c>
      <c r="F361" s="55">
        <v>549</v>
      </c>
      <c r="G361" s="56" t="s">
        <v>99</v>
      </c>
      <c r="H361" s="68" t="s">
        <v>282</v>
      </c>
      <c r="I361" s="69" t="s">
        <v>760</v>
      </c>
      <c r="J361" s="69" t="s">
        <v>781</v>
      </c>
      <c r="K361" s="69" t="s">
        <v>782</v>
      </c>
      <c r="L361" t="str">
        <f t="shared" si="5"/>
        <v>Serruto Azul Nahir</v>
      </c>
    </row>
    <row r="362" spans="1:12" x14ac:dyDescent="0.25">
      <c r="A362" s="54">
        <v>905997</v>
      </c>
      <c r="B362" s="54">
        <v>89039</v>
      </c>
      <c r="C362" s="54">
        <v>3851502</v>
      </c>
      <c r="D362" s="54" t="s">
        <v>108</v>
      </c>
      <c r="E362" s="54" t="s">
        <v>109</v>
      </c>
      <c r="F362" s="55">
        <v>569</v>
      </c>
      <c r="G362" s="56" t="s">
        <v>99</v>
      </c>
      <c r="H362" s="66" t="s">
        <v>282</v>
      </c>
      <c r="I362" s="54" t="s">
        <v>760</v>
      </c>
      <c r="J362" s="54" t="s">
        <v>783</v>
      </c>
      <c r="K362" s="54" t="s">
        <v>784</v>
      </c>
      <c r="L362" t="str">
        <f t="shared" si="5"/>
        <v xml:space="preserve">Soraire Luis Alexander </v>
      </c>
    </row>
    <row r="363" spans="1:12" x14ac:dyDescent="0.25">
      <c r="A363" s="54">
        <v>907257</v>
      </c>
      <c r="B363" s="54">
        <v>89689</v>
      </c>
      <c r="C363" s="54">
        <v>2362835</v>
      </c>
      <c r="D363" s="54" t="s">
        <v>102</v>
      </c>
      <c r="E363" s="54" t="s">
        <v>111</v>
      </c>
      <c r="F363" s="55">
        <v>549</v>
      </c>
      <c r="G363" s="56" t="s">
        <v>99</v>
      </c>
      <c r="H363" s="66" t="s">
        <v>282</v>
      </c>
      <c r="I363" s="54" t="s">
        <v>760</v>
      </c>
      <c r="J363" s="54" t="s">
        <v>785</v>
      </c>
      <c r="K363" s="54" t="s">
        <v>786</v>
      </c>
      <c r="L363" t="str">
        <f t="shared" si="5"/>
        <v>Villa Veliz Karem Denise</v>
      </c>
    </row>
    <row r="364" spans="1:12" x14ac:dyDescent="0.25">
      <c r="A364" s="54">
        <v>619095</v>
      </c>
      <c r="B364" s="54">
        <v>86082</v>
      </c>
      <c r="C364" s="54">
        <v>3118389</v>
      </c>
      <c r="D364" s="54" t="s">
        <v>108</v>
      </c>
      <c r="E364" s="54" t="s">
        <v>109</v>
      </c>
      <c r="F364" s="55">
        <v>1187</v>
      </c>
      <c r="G364" s="56" t="s">
        <v>99</v>
      </c>
      <c r="H364" s="66" t="s">
        <v>282</v>
      </c>
      <c r="I364" s="54" t="s">
        <v>760</v>
      </c>
      <c r="J364" s="54" t="s">
        <v>787</v>
      </c>
      <c r="K364" s="54" t="s">
        <v>788</v>
      </c>
      <c r="L364" t="str">
        <f t="shared" si="5"/>
        <v>Villarruel Carrales Luis German Gabriel</v>
      </c>
    </row>
    <row r="365" spans="1:12" x14ac:dyDescent="0.25">
      <c r="A365" s="54">
        <v>905900</v>
      </c>
      <c r="B365" s="54">
        <v>89064</v>
      </c>
      <c r="C365" s="54">
        <v>3852995</v>
      </c>
      <c r="D365" s="54" t="s">
        <v>102</v>
      </c>
      <c r="E365" s="54" t="s">
        <v>104</v>
      </c>
      <c r="F365" s="55">
        <v>587</v>
      </c>
      <c r="G365" s="56" t="s">
        <v>99</v>
      </c>
      <c r="H365" s="66" t="s">
        <v>282</v>
      </c>
      <c r="I365" s="54" t="s">
        <v>760</v>
      </c>
      <c r="J365" s="54" t="s">
        <v>789</v>
      </c>
      <c r="K365" s="54" t="s">
        <v>790</v>
      </c>
      <c r="L365" t="str">
        <f t="shared" si="5"/>
        <v>Zuniga Mara Sofia</v>
      </c>
    </row>
    <row r="366" spans="1:12" x14ac:dyDescent="0.25">
      <c r="A366" s="54">
        <v>613893</v>
      </c>
      <c r="B366" s="54">
        <v>82867</v>
      </c>
      <c r="C366" s="54">
        <v>2344462</v>
      </c>
      <c r="D366" s="54" t="s">
        <v>100</v>
      </c>
      <c r="E366" s="54" t="s">
        <v>101</v>
      </c>
      <c r="F366" s="55">
        <v>1857</v>
      </c>
      <c r="G366" s="56" t="s">
        <v>99</v>
      </c>
      <c r="H366" s="67" t="s">
        <v>282</v>
      </c>
      <c r="I366" s="57" t="s">
        <v>791</v>
      </c>
      <c r="J366" s="57" t="s">
        <v>792</v>
      </c>
      <c r="K366" s="57" t="s">
        <v>793</v>
      </c>
      <c r="L366" t="str">
        <f t="shared" si="5"/>
        <v>Alzogaray Jose Luis</v>
      </c>
    </row>
    <row r="367" spans="1:12" x14ac:dyDescent="0.25">
      <c r="A367" s="54">
        <v>612548</v>
      </c>
      <c r="B367" s="54">
        <v>83115</v>
      </c>
      <c r="C367" s="54">
        <v>2426434</v>
      </c>
      <c r="D367" s="54" t="s">
        <v>100</v>
      </c>
      <c r="E367" s="54" t="s">
        <v>106</v>
      </c>
      <c r="F367" s="55">
        <v>1814</v>
      </c>
      <c r="G367" s="56" t="s">
        <v>99</v>
      </c>
      <c r="H367" s="68" t="s">
        <v>282</v>
      </c>
      <c r="I367" s="69" t="s">
        <v>791</v>
      </c>
      <c r="J367" s="69" t="s">
        <v>794</v>
      </c>
      <c r="K367" s="69" t="s">
        <v>795</v>
      </c>
      <c r="L367" t="str">
        <f t="shared" si="5"/>
        <v>Asís Andrada Franco Gonzalo</v>
      </c>
    </row>
    <row r="368" spans="1:12" x14ac:dyDescent="0.25">
      <c r="A368" s="54">
        <v>905974</v>
      </c>
      <c r="B368" s="54">
        <v>89043</v>
      </c>
      <c r="C368" s="54">
        <v>1384836</v>
      </c>
      <c r="D368" s="54" t="s">
        <v>102</v>
      </c>
      <c r="E368" s="54" t="s">
        <v>105</v>
      </c>
      <c r="F368" s="55">
        <v>569</v>
      </c>
      <c r="G368" s="56" t="s">
        <v>99</v>
      </c>
      <c r="H368" s="66" t="s">
        <v>282</v>
      </c>
      <c r="I368" s="54" t="s">
        <v>791</v>
      </c>
      <c r="J368" s="54" t="s">
        <v>796</v>
      </c>
      <c r="K368" s="54" t="s">
        <v>797</v>
      </c>
      <c r="L368" t="str">
        <f t="shared" si="5"/>
        <v xml:space="preserve">Burgos  Maira Alejandra </v>
      </c>
    </row>
    <row r="369" spans="1:12" x14ac:dyDescent="0.25">
      <c r="A369" s="54">
        <v>614654</v>
      </c>
      <c r="B369" s="54">
        <v>85356</v>
      </c>
      <c r="C369" s="54">
        <v>2828835</v>
      </c>
      <c r="D369" s="54" t="s">
        <v>102</v>
      </c>
      <c r="E369" s="54" t="s">
        <v>105</v>
      </c>
      <c r="F369" s="55">
        <v>1434</v>
      </c>
      <c r="G369" s="56" t="s">
        <v>99</v>
      </c>
      <c r="H369" s="68" t="s">
        <v>282</v>
      </c>
      <c r="I369" s="69" t="s">
        <v>791</v>
      </c>
      <c r="J369" s="69" t="s">
        <v>739</v>
      </c>
      <c r="K369" s="69" t="s">
        <v>798</v>
      </c>
      <c r="L369" t="str">
        <f t="shared" si="5"/>
        <v>Campos Angel Otilio Carmelo</v>
      </c>
    </row>
    <row r="370" spans="1:12" x14ac:dyDescent="0.25">
      <c r="A370" s="54">
        <v>622540</v>
      </c>
      <c r="B370" s="54">
        <v>86552</v>
      </c>
      <c r="C370" s="54">
        <v>3293106</v>
      </c>
      <c r="D370" s="54" t="s">
        <v>107</v>
      </c>
      <c r="E370" s="54" t="s">
        <v>106</v>
      </c>
      <c r="F370" s="55">
        <v>1034</v>
      </c>
      <c r="G370" s="56" t="s">
        <v>99</v>
      </c>
      <c r="H370" s="66" t="s">
        <v>282</v>
      </c>
      <c r="I370" s="54" t="s">
        <v>791</v>
      </c>
      <c r="J370" s="54" t="s">
        <v>799</v>
      </c>
      <c r="K370" s="54" t="s">
        <v>800</v>
      </c>
      <c r="L370" t="str">
        <f t="shared" si="5"/>
        <v>Chasampi Ezequiel Nicolas</v>
      </c>
    </row>
    <row r="371" spans="1:12" x14ac:dyDescent="0.25">
      <c r="A371" s="54">
        <v>613970</v>
      </c>
      <c r="B371" s="54">
        <v>74233</v>
      </c>
      <c r="C371" s="54">
        <v>592737</v>
      </c>
      <c r="D371" s="54" t="s">
        <v>102</v>
      </c>
      <c r="E371" s="54" t="s">
        <v>112</v>
      </c>
      <c r="F371" s="55">
        <v>4037</v>
      </c>
      <c r="G371" s="56" t="s">
        <v>99</v>
      </c>
      <c r="H371" s="66" t="s">
        <v>282</v>
      </c>
      <c r="I371" s="54" t="s">
        <v>791</v>
      </c>
      <c r="J371" s="54" t="s">
        <v>801</v>
      </c>
      <c r="K371" s="54" t="s">
        <v>802</v>
      </c>
      <c r="L371" t="str">
        <f t="shared" si="5"/>
        <v>Diarte Ricardo Anibal</v>
      </c>
    </row>
    <row r="372" spans="1:12" x14ac:dyDescent="0.25">
      <c r="A372" s="54">
        <v>617126</v>
      </c>
      <c r="B372" s="54">
        <v>84976</v>
      </c>
      <c r="C372" s="54">
        <v>1542447</v>
      </c>
      <c r="D372" s="54" t="s">
        <v>102</v>
      </c>
      <c r="E372" s="54" t="s">
        <v>110</v>
      </c>
      <c r="F372" s="55">
        <v>1476</v>
      </c>
      <c r="G372" s="56" t="s">
        <v>99</v>
      </c>
      <c r="H372" s="66" t="s">
        <v>282</v>
      </c>
      <c r="I372" s="54" t="s">
        <v>791</v>
      </c>
      <c r="J372" s="54" t="s">
        <v>232</v>
      </c>
      <c r="K372" s="54" t="s">
        <v>803</v>
      </c>
      <c r="L372" t="str">
        <f t="shared" si="5"/>
        <v>Diaz Silvina Evelyn</v>
      </c>
    </row>
    <row r="373" spans="1:12" x14ac:dyDescent="0.25">
      <c r="A373" s="54">
        <v>613707</v>
      </c>
      <c r="B373" s="54">
        <v>70313</v>
      </c>
      <c r="C373" s="54">
        <v>491085</v>
      </c>
      <c r="D373" s="54" t="s">
        <v>102</v>
      </c>
      <c r="E373" s="54" t="s">
        <v>105</v>
      </c>
      <c r="F373" s="55">
        <v>4291</v>
      </c>
      <c r="G373" s="56" t="s">
        <v>99</v>
      </c>
      <c r="H373" s="66" t="s">
        <v>282</v>
      </c>
      <c r="I373" s="54" t="s">
        <v>791</v>
      </c>
      <c r="J373" s="54" t="s">
        <v>614</v>
      </c>
      <c r="K373" s="54" t="s">
        <v>804</v>
      </c>
      <c r="L373" t="str">
        <f t="shared" si="5"/>
        <v>Jimenez Gloria Elizabeth</v>
      </c>
    </row>
    <row r="374" spans="1:12" x14ac:dyDescent="0.25">
      <c r="A374" s="54">
        <v>619787</v>
      </c>
      <c r="B374" s="54">
        <v>86302</v>
      </c>
      <c r="C374" s="54">
        <v>3138503</v>
      </c>
      <c r="D374" s="54" t="s">
        <v>102</v>
      </c>
      <c r="E374" s="54" t="s">
        <v>105</v>
      </c>
      <c r="F374" s="55">
        <v>1164</v>
      </c>
      <c r="G374" s="56" t="s">
        <v>99</v>
      </c>
      <c r="H374" s="66" t="s">
        <v>282</v>
      </c>
      <c r="I374" s="54" t="s">
        <v>791</v>
      </c>
      <c r="J374" s="54" t="s">
        <v>805</v>
      </c>
      <c r="K374" s="54" t="s">
        <v>806</v>
      </c>
      <c r="L374" t="str">
        <f t="shared" si="5"/>
        <v>Llampa Juan Carlos</v>
      </c>
    </row>
    <row r="375" spans="1:12" x14ac:dyDescent="0.25">
      <c r="A375" s="54">
        <v>614093</v>
      </c>
      <c r="B375" s="54">
        <v>80462</v>
      </c>
      <c r="C375" s="54">
        <v>1645322</v>
      </c>
      <c r="D375" s="54" t="s">
        <v>102</v>
      </c>
      <c r="E375" s="54" t="s">
        <v>112</v>
      </c>
      <c r="F375" s="55">
        <v>1459</v>
      </c>
      <c r="G375" s="56" t="s">
        <v>99</v>
      </c>
      <c r="H375" s="66" t="s">
        <v>282</v>
      </c>
      <c r="I375" s="54" t="s">
        <v>791</v>
      </c>
      <c r="J375" s="54" t="s">
        <v>807</v>
      </c>
      <c r="K375" s="54" t="s">
        <v>808</v>
      </c>
      <c r="L375" t="str">
        <f t="shared" si="5"/>
        <v>Mayorga Hernán Anibal</v>
      </c>
    </row>
    <row r="376" spans="1:12" x14ac:dyDescent="0.25">
      <c r="A376" s="54">
        <v>907255</v>
      </c>
      <c r="B376" s="54">
        <v>89690</v>
      </c>
      <c r="C376" s="54">
        <v>3903564</v>
      </c>
      <c r="D376" s="54" t="s">
        <v>102</v>
      </c>
      <c r="E376" s="54" t="s">
        <v>110</v>
      </c>
      <c r="F376" s="55">
        <v>549</v>
      </c>
      <c r="G376" s="56" t="s">
        <v>99</v>
      </c>
      <c r="H376" s="66" t="s">
        <v>282</v>
      </c>
      <c r="I376" s="54" t="s">
        <v>791</v>
      </c>
      <c r="J376" s="54" t="s">
        <v>809</v>
      </c>
      <c r="K376" s="54" t="s">
        <v>810</v>
      </c>
      <c r="L376" t="str">
        <f t="shared" si="5"/>
        <v>Norry Héctor Antonio</v>
      </c>
    </row>
    <row r="377" spans="1:12" x14ac:dyDescent="0.25">
      <c r="A377" s="54">
        <v>613868</v>
      </c>
      <c r="B377" s="54">
        <v>82877</v>
      </c>
      <c r="C377" s="54">
        <v>2382286</v>
      </c>
      <c r="D377" s="54" t="s">
        <v>102</v>
      </c>
      <c r="E377" s="54" t="s">
        <v>111</v>
      </c>
      <c r="F377" s="55">
        <v>1857</v>
      </c>
      <c r="G377" s="56" t="s">
        <v>99</v>
      </c>
      <c r="H377" s="66" t="s">
        <v>282</v>
      </c>
      <c r="I377" s="54" t="s">
        <v>791</v>
      </c>
      <c r="J377" s="54" t="s">
        <v>811</v>
      </c>
      <c r="K377" s="54" t="s">
        <v>812</v>
      </c>
      <c r="L377" t="str">
        <f t="shared" si="5"/>
        <v>Salazar Juan Marcelo</v>
      </c>
    </row>
    <row r="378" spans="1:12" x14ac:dyDescent="0.25">
      <c r="A378" s="54">
        <v>589719</v>
      </c>
      <c r="B378" s="54">
        <v>83538</v>
      </c>
      <c r="C378" s="54">
        <v>1186407</v>
      </c>
      <c r="D378" s="54" t="s">
        <v>115</v>
      </c>
      <c r="E378" s="54" t="s">
        <v>113</v>
      </c>
      <c r="F378" s="55">
        <v>1752</v>
      </c>
      <c r="G378" s="56" t="s">
        <v>99</v>
      </c>
      <c r="H378" s="66" t="s">
        <v>282</v>
      </c>
      <c r="I378" s="54" t="s">
        <v>791</v>
      </c>
      <c r="J378" s="54" t="s">
        <v>190</v>
      </c>
      <c r="K378" s="54" t="s">
        <v>813</v>
      </c>
      <c r="L378" t="str">
        <f t="shared" si="5"/>
        <v>Suarez Cristian David</v>
      </c>
    </row>
    <row r="379" spans="1:12" x14ac:dyDescent="0.25">
      <c r="A379" s="54">
        <v>612544</v>
      </c>
      <c r="B379" s="54">
        <v>74337</v>
      </c>
      <c r="C379" s="54">
        <v>595913</v>
      </c>
      <c r="D379" s="54" t="s">
        <v>102</v>
      </c>
      <c r="E379" s="54" t="s">
        <v>105</v>
      </c>
      <c r="F379" s="55">
        <v>4030</v>
      </c>
      <c r="G379" s="56" t="s">
        <v>99</v>
      </c>
      <c r="H379" s="66" t="s">
        <v>282</v>
      </c>
      <c r="I379" s="54" t="s">
        <v>791</v>
      </c>
      <c r="J379" s="54" t="s">
        <v>814</v>
      </c>
      <c r="K379" s="54" t="s">
        <v>815</v>
      </c>
      <c r="L379" t="str">
        <f t="shared" si="5"/>
        <v>Toledo Puertas Pablo Alejandro</v>
      </c>
    </row>
    <row r="380" spans="1:12" x14ac:dyDescent="0.25">
      <c r="A380" s="54">
        <v>922271</v>
      </c>
      <c r="B380" s="54">
        <v>96542</v>
      </c>
      <c r="C380" s="54">
        <v>1126136</v>
      </c>
      <c r="D380" s="54" t="s">
        <v>50</v>
      </c>
      <c r="E380" s="54" t="s">
        <v>24</v>
      </c>
      <c r="F380" s="55">
        <v>68</v>
      </c>
      <c r="G380" s="56" t="s">
        <v>99</v>
      </c>
      <c r="H380" s="66" t="s">
        <v>282</v>
      </c>
      <c r="I380" s="54" t="s">
        <v>816</v>
      </c>
      <c r="J380" s="54" t="s">
        <v>817</v>
      </c>
      <c r="K380" s="54" t="s">
        <v>818</v>
      </c>
      <c r="L380" t="str">
        <f t="shared" si="5"/>
        <v xml:space="preserve"> Medina Christian Angel Fransisco</v>
      </c>
    </row>
    <row r="381" spans="1:12" x14ac:dyDescent="0.25">
      <c r="A381" s="54">
        <v>614463</v>
      </c>
      <c r="B381" s="54">
        <v>78357</v>
      </c>
      <c r="C381" s="54">
        <v>1192611</v>
      </c>
      <c r="D381" s="54" t="s">
        <v>102</v>
      </c>
      <c r="E381" s="54" t="s">
        <v>105</v>
      </c>
      <c r="F381" s="55">
        <v>2988</v>
      </c>
      <c r="G381" s="56" t="s">
        <v>99</v>
      </c>
      <c r="H381" s="66" t="s">
        <v>282</v>
      </c>
      <c r="I381" s="54" t="s">
        <v>816</v>
      </c>
      <c r="J381" s="54" t="s">
        <v>819</v>
      </c>
      <c r="K381" s="54" t="s">
        <v>820</v>
      </c>
      <c r="L381" t="str">
        <f t="shared" si="5"/>
        <v>Abregu Gerardo Emanuel</v>
      </c>
    </row>
    <row r="382" spans="1:12" x14ac:dyDescent="0.25">
      <c r="A382" s="54">
        <v>617409</v>
      </c>
      <c r="B382" s="54">
        <v>82900</v>
      </c>
      <c r="C382" s="54">
        <v>2389885</v>
      </c>
      <c r="D382" s="54" t="s">
        <v>102</v>
      </c>
      <c r="E382" s="54" t="s">
        <v>105</v>
      </c>
      <c r="F382" s="55">
        <v>1850</v>
      </c>
      <c r="G382" s="56" t="s">
        <v>99</v>
      </c>
      <c r="H382" s="66" t="s">
        <v>821</v>
      </c>
      <c r="I382" s="57" t="s">
        <v>816</v>
      </c>
      <c r="J382" s="57" t="s">
        <v>822</v>
      </c>
      <c r="K382" s="57" t="s">
        <v>823</v>
      </c>
      <c r="L382" t="str">
        <f t="shared" si="5"/>
        <v>Alsaad Jouni</v>
      </c>
    </row>
    <row r="383" spans="1:12" x14ac:dyDescent="0.25">
      <c r="A383" s="54">
        <v>907248</v>
      </c>
      <c r="B383" s="54">
        <v>89685</v>
      </c>
      <c r="C383" s="54">
        <v>3903544</v>
      </c>
      <c r="D383" s="54" t="s">
        <v>102</v>
      </c>
      <c r="E383" s="54" t="s">
        <v>111</v>
      </c>
      <c r="F383" s="55">
        <v>549</v>
      </c>
      <c r="G383" s="56" t="s">
        <v>99</v>
      </c>
      <c r="H383" s="66" t="s">
        <v>282</v>
      </c>
      <c r="I383" s="54" t="s">
        <v>816</v>
      </c>
      <c r="J383" s="54" t="s">
        <v>824</v>
      </c>
      <c r="K383" s="54" t="s">
        <v>825</v>
      </c>
      <c r="L383" t="str">
        <f t="shared" si="5"/>
        <v>Baca Alurralde María Luz</v>
      </c>
    </row>
    <row r="384" spans="1:12" x14ac:dyDescent="0.25">
      <c r="A384" s="54">
        <v>907332</v>
      </c>
      <c r="B384" s="54">
        <v>89684</v>
      </c>
      <c r="C384" s="54">
        <v>3129249</v>
      </c>
      <c r="D384" s="54" t="s">
        <v>107</v>
      </c>
      <c r="E384" s="54" t="s">
        <v>101</v>
      </c>
      <c r="F384" s="55">
        <v>549</v>
      </c>
      <c r="G384" s="56" t="s">
        <v>99</v>
      </c>
      <c r="H384" s="66" t="s">
        <v>282</v>
      </c>
      <c r="I384" s="54" t="s">
        <v>816</v>
      </c>
      <c r="J384" s="54" t="s">
        <v>826</v>
      </c>
      <c r="K384" s="54" t="s">
        <v>827</v>
      </c>
      <c r="L384" t="str">
        <f t="shared" si="5"/>
        <v>Casagrande Constanza Flavia</v>
      </c>
    </row>
    <row r="385" spans="1:12" x14ac:dyDescent="0.25">
      <c r="A385" s="54">
        <v>905977</v>
      </c>
      <c r="B385" s="54">
        <v>89037</v>
      </c>
      <c r="C385" s="54">
        <v>3851475</v>
      </c>
      <c r="D385" s="54" t="s">
        <v>102</v>
      </c>
      <c r="E385" s="54" t="s">
        <v>105</v>
      </c>
      <c r="F385" s="55">
        <v>569</v>
      </c>
      <c r="G385" s="56" t="s">
        <v>99</v>
      </c>
      <c r="H385" s="66" t="s">
        <v>282</v>
      </c>
      <c r="I385" s="54" t="s">
        <v>816</v>
      </c>
      <c r="J385" s="54" t="s">
        <v>828</v>
      </c>
      <c r="K385" s="54" t="s">
        <v>829</v>
      </c>
      <c r="L385" t="str">
        <f t="shared" si="5"/>
        <v xml:space="preserve">Cruz  Franco Emmanuel </v>
      </c>
    </row>
    <row r="386" spans="1:12" x14ac:dyDescent="0.25">
      <c r="A386" s="57">
        <v>616606</v>
      </c>
      <c r="B386" s="57">
        <v>85053</v>
      </c>
      <c r="C386" s="57">
        <v>2802533</v>
      </c>
      <c r="D386" s="57" t="s">
        <v>102</v>
      </c>
      <c r="E386" s="57" t="s">
        <v>105</v>
      </c>
      <c r="F386" s="58">
        <v>1459</v>
      </c>
      <c r="G386" s="61" t="s">
        <v>99</v>
      </c>
      <c r="H386" s="67" t="s">
        <v>282</v>
      </c>
      <c r="I386" s="57" t="s">
        <v>816</v>
      </c>
      <c r="J386" s="57" t="s">
        <v>830</v>
      </c>
      <c r="K386" s="57" t="s">
        <v>831</v>
      </c>
      <c r="L386" t="str">
        <f t="shared" si="5"/>
        <v>Escobar Vallejos Mariano Federico</v>
      </c>
    </row>
    <row r="387" spans="1:12" x14ac:dyDescent="0.25">
      <c r="A387" s="54">
        <v>907330</v>
      </c>
      <c r="B387" s="54">
        <v>89683</v>
      </c>
      <c r="C387" s="54">
        <v>3903503</v>
      </c>
      <c r="D387" s="54" t="s">
        <v>102</v>
      </c>
      <c r="E387" s="54" t="s">
        <v>105</v>
      </c>
      <c r="F387" s="55">
        <v>549</v>
      </c>
      <c r="G387" s="56" t="s">
        <v>99</v>
      </c>
      <c r="H387" s="66" t="s">
        <v>282</v>
      </c>
      <c r="I387" s="54" t="s">
        <v>816</v>
      </c>
      <c r="J387" s="54" t="s">
        <v>832</v>
      </c>
      <c r="K387" s="54" t="s">
        <v>628</v>
      </c>
      <c r="L387" t="str">
        <f t="shared" ref="L387:L450" si="6">CONCATENATE(J387," ",K387)</f>
        <v>Gambarte  Emiliano</v>
      </c>
    </row>
    <row r="388" spans="1:12" x14ac:dyDescent="0.25">
      <c r="A388" s="54">
        <v>613762</v>
      </c>
      <c r="B388" s="54">
        <v>85353</v>
      </c>
      <c r="C388" s="54">
        <v>1358563</v>
      </c>
      <c r="D388" s="54" t="s">
        <v>102</v>
      </c>
      <c r="E388" s="54" t="s">
        <v>104</v>
      </c>
      <c r="F388" s="55">
        <v>1434</v>
      </c>
      <c r="G388" s="56" t="s">
        <v>99</v>
      </c>
      <c r="H388" s="68" t="s">
        <v>282</v>
      </c>
      <c r="I388" s="69" t="s">
        <v>816</v>
      </c>
      <c r="J388" s="69" t="s">
        <v>457</v>
      </c>
      <c r="K388" s="69" t="s">
        <v>833</v>
      </c>
      <c r="L388" t="str">
        <f t="shared" si="6"/>
        <v>Gomez Mario Antonio</v>
      </c>
    </row>
    <row r="389" spans="1:12" x14ac:dyDescent="0.25">
      <c r="A389" s="54">
        <v>922272</v>
      </c>
      <c r="B389" s="54">
        <v>96543</v>
      </c>
      <c r="C389" s="54">
        <v>4561718</v>
      </c>
      <c r="D389" s="54" t="s">
        <v>50</v>
      </c>
      <c r="E389" s="54" t="s">
        <v>24</v>
      </c>
      <c r="F389" s="55">
        <v>68</v>
      </c>
      <c r="G389" s="56" t="s">
        <v>99</v>
      </c>
      <c r="H389" s="66" t="s">
        <v>282</v>
      </c>
      <c r="I389" s="54" t="s">
        <v>816</v>
      </c>
      <c r="J389" s="54" t="s">
        <v>551</v>
      </c>
      <c r="K389" s="54" t="s">
        <v>834</v>
      </c>
      <c r="L389" t="str">
        <f t="shared" si="6"/>
        <v xml:space="preserve">Herrera Lautaro Agustín  </v>
      </c>
    </row>
    <row r="390" spans="1:12" x14ac:dyDescent="0.25">
      <c r="A390" s="54">
        <v>614749</v>
      </c>
      <c r="B390" s="54">
        <v>84576</v>
      </c>
      <c r="C390" s="54">
        <v>2746136</v>
      </c>
      <c r="D390" s="54" t="s">
        <v>102</v>
      </c>
      <c r="E390" s="54" t="s">
        <v>112</v>
      </c>
      <c r="F390" s="55">
        <v>1512</v>
      </c>
      <c r="G390" s="56" t="s">
        <v>99</v>
      </c>
      <c r="H390" s="66" t="s">
        <v>282</v>
      </c>
      <c r="I390" s="54" t="s">
        <v>816</v>
      </c>
      <c r="J390" s="54" t="s">
        <v>835</v>
      </c>
      <c r="K390" s="54" t="s">
        <v>836</v>
      </c>
      <c r="L390" t="str">
        <f t="shared" si="6"/>
        <v>Lopez Cejas Marco</v>
      </c>
    </row>
    <row r="391" spans="1:12" x14ac:dyDescent="0.25">
      <c r="A391" s="54">
        <v>614325</v>
      </c>
      <c r="B391" s="54">
        <v>78356</v>
      </c>
      <c r="C391" s="54">
        <v>1192610</v>
      </c>
      <c r="D391" s="54" t="s">
        <v>107</v>
      </c>
      <c r="E391" s="54" t="s">
        <v>106</v>
      </c>
      <c r="F391" s="55">
        <v>2988</v>
      </c>
      <c r="G391" s="56" t="s">
        <v>99</v>
      </c>
      <c r="H391" s="66" t="s">
        <v>282</v>
      </c>
      <c r="I391" s="54" t="s">
        <v>816</v>
      </c>
      <c r="J391" s="54" t="s">
        <v>494</v>
      </c>
      <c r="K391" s="54" t="s">
        <v>837</v>
      </c>
      <c r="L391" t="str">
        <f t="shared" si="6"/>
        <v>Medina Dario Sebastian</v>
      </c>
    </row>
    <row r="392" spans="1:12" x14ac:dyDescent="0.25">
      <c r="A392" s="54">
        <v>615764</v>
      </c>
      <c r="B392" s="54">
        <v>85504</v>
      </c>
      <c r="C392" s="54">
        <v>2832290</v>
      </c>
      <c r="D392" s="54" t="s">
        <v>102</v>
      </c>
      <c r="E392" s="54" t="s">
        <v>105</v>
      </c>
      <c r="F392" s="55">
        <v>1427</v>
      </c>
      <c r="G392" s="56" t="s">
        <v>99</v>
      </c>
      <c r="H392" s="68" t="s">
        <v>282</v>
      </c>
      <c r="I392" s="69" t="s">
        <v>816</v>
      </c>
      <c r="J392" s="69" t="s">
        <v>494</v>
      </c>
      <c r="K392" s="69" t="s">
        <v>838</v>
      </c>
      <c r="L392" t="str">
        <f t="shared" si="6"/>
        <v>Medina Emanuel Jesús</v>
      </c>
    </row>
    <row r="393" spans="1:12" x14ac:dyDescent="0.25">
      <c r="A393" s="54">
        <v>616494</v>
      </c>
      <c r="B393" s="54">
        <v>85471</v>
      </c>
      <c r="C393" s="54">
        <v>2832096</v>
      </c>
      <c r="D393" s="54" t="s">
        <v>102</v>
      </c>
      <c r="E393" s="54" t="s">
        <v>105</v>
      </c>
      <c r="F393" s="55">
        <v>1427</v>
      </c>
      <c r="G393" s="56" t="s">
        <v>99</v>
      </c>
      <c r="H393" s="66" t="s">
        <v>282</v>
      </c>
      <c r="I393" s="54" t="s">
        <v>816</v>
      </c>
      <c r="J393" s="54" t="s">
        <v>662</v>
      </c>
      <c r="K393" s="54" t="s">
        <v>839</v>
      </c>
      <c r="L393" t="str">
        <f t="shared" si="6"/>
        <v>Navarro Ruth Ailen</v>
      </c>
    </row>
    <row r="394" spans="1:12" x14ac:dyDescent="0.25">
      <c r="A394" s="57">
        <v>907275</v>
      </c>
      <c r="B394" s="57">
        <v>89655</v>
      </c>
      <c r="C394" s="57">
        <v>1453719</v>
      </c>
      <c r="D394" s="57" t="s">
        <v>102</v>
      </c>
      <c r="E394" s="57" t="s">
        <v>105</v>
      </c>
      <c r="F394" s="58">
        <v>549</v>
      </c>
      <c r="G394" s="61" t="s">
        <v>114</v>
      </c>
      <c r="H394" s="67" t="s">
        <v>282</v>
      </c>
      <c r="I394" s="57" t="s">
        <v>816</v>
      </c>
      <c r="J394" s="57" t="s">
        <v>840</v>
      </c>
      <c r="K394" s="57" t="s">
        <v>841</v>
      </c>
      <c r="L394" t="str">
        <f t="shared" si="6"/>
        <v>Ontiveros Florencia Micaela</v>
      </c>
    </row>
    <row r="395" spans="1:12" x14ac:dyDescent="0.25">
      <c r="A395" s="54">
        <v>615296</v>
      </c>
      <c r="B395" s="54">
        <v>85062</v>
      </c>
      <c r="C395" s="54">
        <v>2803779</v>
      </c>
      <c r="D395" s="54" t="s">
        <v>102</v>
      </c>
      <c r="E395" s="54" t="s">
        <v>111</v>
      </c>
      <c r="F395" s="55">
        <v>1459</v>
      </c>
      <c r="G395" s="56" t="s">
        <v>99</v>
      </c>
      <c r="H395" s="66" t="s">
        <v>282</v>
      </c>
      <c r="I395" s="54" t="s">
        <v>816</v>
      </c>
      <c r="J395" s="54" t="s">
        <v>842</v>
      </c>
      <c r="K395" s="54" t="s">
        <v>843</v>
      </c>
      <c r="L395" t="str">
        <f t="shared" si="6"/>
        <v>Piedrahita Jorge daniel</v>
      </c>
    </row>
    <row r="396" spans="1:12" x14ac:dyDescent="0.25">
      <c r="A396" s="54">
        <v>922273</v>
      </c>
      <c r="B396" s="54">
        <v>96544</v>
      </c>
      <c r="C396" s="54">
        <v>4561722</v>
      </c>
      <c r="D396" s="54" t="s">
        <v>50</v>
      </c>
      <c r="E396" s="54" t="s">
        <v>24</v>
      </c>
      <c r="F396" s="55">
        <v>68</v>
      </c>
      <c r="G396" s="56" t="s">
        <v>99</v>
      </c>
      <c r="H396" s="66" t="s">
        <v>282</v>
      </c>
      <c r="I396" s="54" t="s">
        <v>816</v>
      </c>
      <c r="J396" s="54" t="s">
        <v>844</v>
      </c>
      <c r="K396" s="54" t="s">
        <v>845</v>
      </c>
      <c r="L396" t="str">
        <f t="shared" si="6"/>
        <v xml:space="preserve">Quiroga  Isaias Nahuel </v>
      </c>
    </row>
    <row r="397" spans="1:12" x14ac:dyDescent="0.25">
      <c r="A397" s="57">
        <v>614180</v>
      </c>
      <c r="B397" s="57">
        <v>77711</v>
      </c>
      <c r="C397" s="57">
        <v>1081016</v>
      </c>
      <c r="D397" s="57" t="s">
        <v>102</v>
      </c>
      <c r="E397" s="57" t="s">
        <v>105</v>
      </c>
      <c r="F397" s="58">
        <v>3111</v>
      </c>
      <c r="G397" s="59" t="s">
        <v>99</v>
      </c>
      <c r="H397" s="67" t="s">
        <v>282</v>
      </c>
      <c r="I397" s="57" t="s">
        <v>816</v>
      </c>
      <c r="J397" s="57" t="s">
        <v>719</v>
      </c>
      <c r="K397" s="57" t="s">
        <v>793</v>
      </c>
      <c r="L397" t="str">
        <f t="shared" si="6"/>
        <v>Rodriguez Jose Luis</v>
      </c>
    </row>
    <row r="398" spans="1:12" x14ac:dyDescent="0.25">
      <c r="A398" s="54">
        <v>907258</v>
      </c>
      <c r="B398" s="54">
        <v>89692</v>
      </c>
      <c r="C398" s="54">
        <v>3528314</v>
      </c>
      <c r="D398" s="54" t="s">
        <v>102</v>
      </c>
      <c r="E398" s="54" t="s">
        <v>105</v>
      </c>
      <c r="F398" s="55">
        <v>549</v>
      </c>
      <c r="G398" s="56" t="s">
        <v>99</v>
      </c>
      <c r="H398" s="66" t="s">
        <v>282</v>
      </c>
      <c r="I398" s="54" t="s">
        <v>846</v>
      </c>
      <c r="J398" s="54" t="s">
        <v>847</v>
      </c>
      <c r="K398" s="54" t="s">
        <v>848</v>
      </c>
      <c r="L398" t="str">
        <f t="shared" si="6"/>
        <v>Alabi  Ivan Gabriel</v>
      </c>
    </row>
    <row r="399" spans="1:12" x14ac:dyDescent="0.25">
      <c r="A399" s="54">
        <v>619083</v>
      </c>
      <c r="B399" s="54">
        <v>86117</v>
      </c>
      <c r="C399" s="54">
        <v>3118345</v>
      </c>
      <c r="D399" s="54" t="s">
        <v>102</v>
      </c>
      <c r="E399" s="54" t="s">
        <v>105</v>
      </c>
      <c r="F399" s="55">
        <v>1187</v>
      </c>
      <c r="G399" s="56" t="s">
        <v>99</v>
      </c>
      <c r="H399" s="68" t="s">
        <v>282</v>
      </c>
      <c r="I399" s="69" t="s">
        <v>846</v>
      </c>
      <c r="J399" s="69" t="s">
        <v>197</v>
      </c>
      <c r="K399" s="69" t="s">
        <v>849</v>
      </c>
      <c r="L399" t="str">
        <f t="shared" si="6"/>
        <v>Albornoz Maria Agustina</v>
      </c>
    </row>
    <row r="400" spans="1:12" x14ac:dyDescent="0.25">
      <c r="A400" s="54">
        <v>614774</v>
      </c>
      <c r="B400" s="54">
        <v>85066</v>
      </c>
      <c r="C400" s="54">
        <v>2802208</v>
      </c>
      <c r="D400" s="54" t="s">
        <v>102</v>
      </c>
      <c r="E400" s="54" t="s">
        <v>105</v>
      </c>
      <c r="F400" s="55">
        <v>1459</v>
      </c>
      <c r="G400" s="56" t="s">
        <v>99</v>
      </c>
      <c r="H400" s="66" t="s">
        <v>282</v>
      </c>
      <c r="I400" s="54" t="s">
        <v>846</v>
      </c>
      <c r="J400" s="54" t="s">
        <v>850</v>
      </c>
      <c r="K400" s="54" t="s">
        <v>851</v>
      </c>
      <c r="L400" t="str">
        <f t="shared" si="6"/>
        <v>Castro Jose Jorge</v>
      </c>
    </row>
    <row r="401" spans="1:12" x14ac:dyDescent="0.25">
      <c r="A401" s="54">
        <v>613547</v>
      </c>
      <c r="B401" s="54">
        <v>85060</v>
      </c>
      <c r="C401" s="54">
        <v>2803778</v>
      </c>
      <c r="D401" s="54" t="s">
        <v>107</v>
      </c>
      <c r="E401" s="54" t="s">
        <v>113</v>
      </c>
      <c r="F401" s="55">
        <v>1459</v>
      </c>
      <c r="G401" s="56" t="s">
        <v>99</v>
      </c>
      <c r="H401" s="66" t="s">
        <v>282</v>
      </c>
      <c r="I401" s="54" t="s">
        <v>846</v>
      </c>
      <c r="J401" s="54" t="s">
        <v>852</v>
      </c>
      <c r="K401" s="54" t="s">
        <v>853</v>
      </c>
      <c r="L401" t="str">
        <f t="shared" si="6"/>
        <v>De la Riva Rodolfo Raul</v>
      </c>
    </row>
    <row r="402" spans="1:12" x14ac:dyDescent="0.25">
      <c r="A402" s="54">
        <v>619093</v>
      </c>
      <c r="B402" s="54">
        <v>86080</v>
      </c>
      <c r="C402" s="54">
        <v>3118395</v>
      </c>
      <c r="D402" s="54" t="s">
        <v>102</v>
      </c>
      <c r="E402" s="54" t="s">
        <v>105</v>
      </c>
      <c r="F402" s="55">
        <v>1187</v>
      </c>
      <c r="G402" s="56" t="s">
        <v>99</v>
      </c>
      <c r="H402" s="66" t="s">
        <v>282</v>
      </c>
      <c r="I402" s="54" t="s">
        <v>846</v>
      </c>
      <c r="J402" s="54" t="s">
        <v>486</v>
      </c>
      <c r="K402" s="54" t="s">
        <v>854</v>
      </c>
      <c r="L402" t="str">
        <f t="shared" si="6"/>
        <v>Figueroa Aquiles Fransisco Joel</v>
      </c>
    </row>
    <row r="403" spans="1:12" x14ac:dyDescent="0.25">
      <c r="A403" s="54">
        <v>905984</v>
      </c>
      <c r="B403" s="54">
        <v>89033</v>
      </c>
      <c r="C403" s="54">
        <v>3333530</v>
      </c>
      <c r="D403" s="54" t="s">
        <v>107</v>
      </c>
      <c r="E403" s="54" t="s">
        <v>101</v>
      </c>
      <c r="F403" s="55">
        <v>569</v>
      </c>
      <c r="G403" s="56" t="s">
        <v>99</v>
      </c>
      <c r="H403" s="68" t="s">
        <v>282</v>
      </c>
      <c r="I403" s="69" t="s">
        <v>846</v>
      </c>
      <c r="J403" s="69" t="s">
        <v>855</v>
      </c>
      <c r="K403" s="69" t="s">
        <v>856</v>
      </c>
      <c r="L403" t="str">
        <f t="shared" si="6"/>
        <v>Gotar   Jorge Leandro</v>
      </c>
    </row>
    <row r="404" spans="1:12" x14ac:dyDescent="0.25">
      <c r="A404" s="54">
        <v>615897</v>
      </c>
      <c r="B404" s="54">
        <v>83766</v>
      </c>
      <c r="C404" s="54">
        <v>2590270</v>
      </c>
      <c r="D404" s="54" t="s">
        <v>102</v>
      </c>
      <c r="E404" s="54" t="s">
        <v>104</v>
      </c>
      <c r="F404" s="55">
        <v>1669</v>
      </c>
      <c r="G404" s="56" t="s">
        <v>99</v>
      </c>
      <c r="H404" s="67" t="s">
        <v>282</v>
      </c>
      <c r="I404" s="57" t="s">
        <v>846</v>
      </c>
      <c r="J404" s="57" t="s">
        <v>857</v>
      </c>
      <c r="K404" s="57" t="s">
        <v>858</v>
      </c>
      <c r="L404" t="str">
        <f t="shared" si="6"/>
        <v>Guerra Juan Luis</v>
      </c>
    </row>
    <row r="405" spans="1:12" x14ac:dyDescent="0.25">
      <c r="A405" s="54">
        <v>587766</v>
      </c>
      <c r="B405" s="54">
        <v>82972</v>
      </c>
      <c r="C405" s="54">
        <v>1168805</v>
      </c>
      <c r="D405" s="54" t="s">
        <v>102</v>
      </c>
      <c r="E405" s="54" t="s">
        <v>104</v>
      </c>
      <c r="F405" s="55">
        <v>1844</v>
      </c>
      <c r="G405" s="56" t="s">
        <v>99</v>
      </c>
      <c r="H405" s="66" t="s">
        <v>282</v>
      </c>
      <c r="I405" s="54" t="s">
        <v>846</v>
      </c>
      <c r="J405" s="54" t="s">
        <v>859</v>
      </c>
      <c r="K405" s="54" t="s">
        <v>860</v>
      </c>
      <c r="L405" t="str">
        <f t="shared" si="6"/>
        <v>Heredia Victor Hugo</v>
      </c>
    </row>
    <row r="406" spans="1:12" x14ac:dyDescent="0.25">
      <c r="A406" s="54">
        <v>616556</v>
      </c>
      <c r="B406" s="54">
        <v>84091</v>
      </c>
      <c r="C406" s="54">
        <v>2718878</v>
      </c>
      <c r="D406" s="54" t="s">
        <v>102</v>
      </c>
      <c r="E406" s="54" t="s">
        <v>104</v>
      </c>
      <c r="F406" s="55">
        <v>1549</v>
      </c>
      <c r="G406" s="56" t="s">
        <v>99</v>
      </c>
      <c r="H406" s="66" t="s">
        <v>282</v>
      </c>
      <c r="I406" s="54" t="s">
        <v>846</v>
      </c>
      <c r="J406" s="54" t="s">
        <v>274</v>
      </c>
      <c r="K406" s="54" t="s">
        <v>861</v>
      </c>
      <c r="L406" t="str">
        <f t="shared" si="6"/>
        <v>Morales Ramón Tristán</v>
      </c>
    </row>
    <row r="407" spans="1:12" x14ac:dyDescent="0.25">
      <c r="A407" s="54">
        <v>922939</v>
      </c>
      <c r="B407" s="54">
        <v>96851</v>
      </c>
      <c r="C407" s="54">
        <v>4588033</v>
      </c>
      <c r="D407" s="54" t="s">
        <v>50</v>
      </c>
      <c r="E407" s="54" t="s">
        <v>24</v>
      </c>
      <c r="F407" s="55">
        <v>50</v>
      </c>
      <c r="G407" s="56" t="s">
        <v>99</v>
      </c>
      <c r="H407" s="66" t="s">
        <v>282</v>
      </c>
      <c r="I407" s="54" t="s">
        <v>846</v>
      </c>
      <c r="J407" s="54" t="s">
        <v>274</v>
      </c>
      <c r="K407" s="54" t="s">
        <v>862</v>
      </c>
      <c r="L407" t="str">
        <f t="shared" si="6"/>
        <v xml:space="preserve">Morales Fernanda Lorena Estefanía </v>
      </c>
    </row>
    <row r="408" spans="1:12" x14ac:dyDescent="0.25">
      <c r="A408" s="54">
        <v>619355</v>
      </c>
      <c r="B408" s="54">
        <v>86225</v>
      </c>
      <c r="C408" s="54">
        <v>3119780</v>
      </c>
      <c r="D408" s="54" t="s">
        <v>102</v>
      </c>
      <c r="E408" s="54" t="s">
        <v>105</v>
      </c>
      <c r="F408" s="55">
        <v>1187</v>
      </c>
      <c r="G408" s="56" t="s">
        <v>99</v>
      </c>
      <c r="H408" s="66" t="s">
        <v>282</v>
      </c>
      <c r="I408" s="54" t="s">
        <v>846</v>
      </c>
      <c r="J408" s="54" t="s">
        <v>863</v>
      </c>
      <c r="K408" s="54" t="s">
        <v>864</v>
      </c>
      <c r="L408" t="str">
        <f t="shared" si="6"/>
        <v>Moreno Alejandro Damian Gao</v>
      </c>
    </row>
    <row r="409" spans="1:12" x14ac:dyDescent="0.25">
      <c r="A409" s="54">
        <v>922941</v>
      </c>
      <c r="B409" s="54">
        <v>96854</v>
      </c>
      <c r="C409" s="54">
        <v>4587987</v>
      </c>
      <c r="D409" s="54" t="s">
        <v>50</v>
      </c>
      <c r="E409" s="54" t="s">
        <v>24</v>
      </c>
      <c r="F409" s="55">
        <v>50</v>
      </c>
      <c r="G409" s="56" t="s">
        <v>99</v>
      </c>
      <c r="H409" s="66" t="s">
        <v>282</v>
      </c>
      <c r="I409" s="54" t="s">
        <v>846</v>
      </c>
      <c r="J409" s="54" t="s">
        <v>865</v>
      </c>
      <c r="K409" s="54" t="s">
        <v>866</v>
      </c>
      <c r="L409" t="str">
        <f t="shared" si="6"/>
        <v>Nieva Jaljal  Brandon Yael</v>
      </c>
    </row>
    <row r="410" spans="1:12" x14ac:dyDescent="0.25">
      <c r="A410" s="54">
        <v>907260</v>
      </c>
      <c r="B410" s="54">
        <v>89671</v>
      </c>
      <c r="C410" s="54">
        <v>3903581</v>
      </c>
      <c r="D410" s="54" t="s">
        <v>102</v>
      </c>
      <c r="E410" s="54" t="s">
        <v>105</v>
      </c>
      <c r="F410" s="55">
        <v>549</v>
      </c>
      <c r="G410" s="56" t="s">
        <v>99</v>
      </c>
      <c r="H410" s="68" t="s">
        <v>282</v>
      </c>
      <c r="I410" s="69" t="s">
        <v>846</v>
      </c>
      <c r="J410" s="69" t="s">
        <v>867</v>
      </c>
      <c r="K410" s="69" t="s">
        <v>868</v>
      </c>
      <c r="L410" t="str">
        <f t="shared" si="6"/>
        <v>Perez  Jesus Martin</v>
      </c>
    </row>
    <row r="411" spans="1:12" x14ac:dyDescent="0.25">
      <c r="A411" s="54">
        <v>613532</v>
      </c>
      <c r="B411" s="54">
        <v>84105</v>
      </c>
      <c r="C411" s="54">
        <v>2715891</v>
      </c>
      <c r="D411" s="54" t="s">
        <v>108</v>
      </c>
      <c r="E411" s="54" t="s">
        <v>109</v>
      </c>
      <c r="F411" s="55">
        <v>1549</v>
      </c>
      <c r="G411" s="56" t="s">
        <v>99</v>
      </c>
      <c r="H411" s="66" t="s">
        <v>282</v>
      </c>
      <c r="I411" s="54" t="s">
        <v>846</v>
      </c>
      <c r="J411" s="54" t="s">
        <v>869</v>
      </c>
      <c r="K411" s="54" t="s">
        <v>870</v>
      </c>
      <c r="L411" t="str">
        <f t="shared" si="6"/>
        <v>Plaza Oscar Antonio</v>
      </c>
    </row>
    <row r="412" spans="1:12" x14ac:dyDescent="0.25">
      <c r="A412" s="54">
        <v>617398</v>
      </c>
      <c r="B412" s="54">
        <v>75447</v>
      </c>
      <c r="C412" s="54">
        <v>714537</v>
      </c>
      <c r="D412" s="54" t="s">
        <v>115</v>
      </c>
      <c r="E412" s="54" t="s">
        <v>113</v>
      </c>
      <c r="F412" s="55">
        <v>3767</v>
      </c>
      <c r="G412" s="56" t="s">
        <v>99</v>
      </c>
      <c r="H412" s="67" t="s">
        <v>282</v>
      </c>
      <c r="I412" s="57" t="s">
        <v>846</v>
      </c>
      <c r="J412" s="57" t="s">
        <v>871</v>
      </c>
      <c r="K412" s="57" t="s">
        <v>872</v>
      </c>
      <c r="L412" t="str">
        <f t="shared" si="6"/>
        <v>Quispe Valdiglesias Jessica Guadalupe</v>
      </c>
    </row>
    <row r="413" spans="1:12" x14ac:dyDescent="0.25">
      <c r="A413" s="54">
        <v>922270</v>
      </c>
      <c r="B413" s="54">
        <v>96541</v>
      </c>
      <c r="C413" s="54">
        <v>4561715</v>
      </c>
      <c r="D413" s="54" t="s">
        <v>50</v>
      </c>
      <c r="E413" s="54" t="s">
        <v>24</v>
      </c>
      <c r="F413" s="55">
        <v>68</v>
      </c>
      <c r="G413" s="56" t="s">
        <v>99</v>
      </c>
      <c r="H413" s="66" t="s">
        <v>282</v>
      </c>
      <c r="I413" s="54" t="s">
        <v>846</v>
      </c>
      <c r="J413" s="54" t="s">
        <v>873</v>
      </c>
      <c r="K413" s="54" t="s">
        <v>874</v>
      </c>
      <c r="L413" t="str">
        <f t="shared" si="6"/>
        <v xml:space="preserve">Reinoso Tomas Alejandro </v>
      </c>
    </row>
    <row r="414" spans="1:12" x14ac:dyDescent="0.25">
      <c r="A414" s="54">
        <v>617003</v>
      </c>
      <c r="B414" s="54">
        <v>82827</v>
      </c>
      <c r="C414" s="54">
        <v>2363154</v>
      </c>
      <c r="D414" s="54" t="s">
        <v>102</v>
      </c>
      <c r="E414" s="54" t="s">
        <v>112</v>
      </c>
      <c r="F414" s="55">
        <v>1871</v>
      </c>
      <c r="G414" s="56" t="s">
        <v>99</v>
      </c>
      <c r="H414" s="68" t="s">
        <v>282</v>
      </c>
      <c r="I414" s="69" t="s">
        <v>846</v>
      </c>
      <c r="J414" s="69" t="s">
        <v>719</v>
      </c>
      <c r="K414" s="69" t="s">
        <v>875</v>
      </c>
      <c r="L414" t="str">
        <f t="shared" si="6"/>
        <v>Rodriguez Maria Paola</v>
      </c>
    </row>
    <row r="415" spans="1:12" x14ac:dyDescent="0.25">
      <c r="A415" s="54">
        <v>905999</v>
      </c>
      <c r="B415" s="54">
        <v>89045</v>
      </c>
      <c r="C415" s="54">
        <v>978664</v>
      </c>
      <c r="D415" s="54" t="s">
        <v>102</v>
      </c>
      <c r="E415" s="54" t="s">
        <v>105</v>
      </c>
      <c r="F415" s="55">
        <v>569</v>
      </c>
      <c r="G415" s="56" t="s">
        <v>99</v>
      </c>
      <c r="H415" s="67" t="s">
        <v>282</v>
      </c>
      <c r="I415" s="57" t="s">
        <v>846</v>
      </c>
      <c r="J415" s="57" t="s">
        <v>876</v>
      </c>
      <c r="K415" s="57" t="s">
        <v>877</v>
      </c>
      <c r="L415" t="str">
        <f t="shared" si="6"/>
        <v xml:space="preserve">Velazquez Nicolas Guillermo </v>
      </c>
    </row>
    <row r="416" spans="1:12" x14ac:dyDescent="0.25">
      <c r="A416" s="54">
        <v>626900</v>
      </c>
      <c r="B416" s="54">
        <v>87750</v>
      </c>
      <c r="C416" s="54">
        <v>3525524</v>
      </c>
      <c r="D416" s="54" t="s">
        <v>50</v>
      </c>
      <c r="E416" s="54" t="s">
        <v>24</v>
      </c>
      <c r="F416" s="55">
        <v>883</v>
      </c>
      <c r="G416" s="56" t="s">
        <v>99</v>
      </c>
      <c r="H416" s="68" t="s">
        <v>282</v>
      </c>
      <c r="I416" s="69" t="s">
        <v>846</v>
      </c>
      <c r="J416" s="69" t="s">
        <v>878</v>
      </c>
      <c r="K416" s="69" t="s">
        <v>879</v>
      </c>
      <c r="L416" t="str">
        <f t="shared" si="6"/>
        <v>Villarreal Facundo</v>
      </c>
    </row>
    <row r="417" spans="1:12" x14ac:dyDescent="0.25">
      <c r="A417" s="54">
        <v>623759</v>
      </c>
      <c r="B417" s="54">
        <v>85087</v>
      </c>
      <c r="C417" s="54">
        <v>2750811</v>
      </c>
      <c r="D417" s="54" t="s">
        <v>102</v>
      </c>
      <c r="E417" s="54" t="s">
        <v>105</v>
      </c>
      <c r="F417" s="55">
        <v>1459</v>
      </c>
      <c r="G417" s="56" t="s">
        <v>99</v>
      </c>
      <c r="H417" s="66" t="s">
        <v>282</v>
      </c>
      <c r="I417" s="54" t="s">
        <v>880</v>
      </c>
      <c r="J417" s="54" t="s">
        <v>881</v>
      </c>
      <c r="K417" s="54" t="s">
        <v>882</v>
      </c>
      <c r="L417" t="str">
        <f t="shared" si="6"/>
        <v>Campero Emilia Giselle</v>
      </c>
    </row>
    <row r="418" spans="1:12" x14ac:dyDescent="0.25">
      <c r="A418" s="54">
        <v>623749</v>
      </c>
      <c r="B418" s="54">
        <v>82974</v>
      </c>
      <c r="C418" s="54">
        <v>1277822</v>
      </c>
      <c r="D418" s="54" t="s">
        <v>102</v>
      </c>
      <c r="E418" s="54" t="s">
        <v>103</v>
      </c>
      <c r="F418" s="55">
        <v>1844</v>
      </c>
      <c r="G418" s="56" t="s">
        <v>99</v>
      </c>
      <c r="H418" s="67" t="s">
        <v>282</v>
      </c>
      <c r="I418" s="57" t="s">
        <v>880</v>
      </c>
      <c r="J418" s="57" t="s">
        <v>883</v>
      </c>
      <c r="K418" s="57" t="s">
        <v>884</v>
      </c>
      <c r="L418" t="str">
        <f t="shared" si="6"/>
        <v>Carrizo Marcos Exequiel</v>
      </c>
    </row>
    <row r="419" spans="1:12" x14ac:dyDescent="0.25">
      <c r="A419" s="54">
        <v>613550</v>
      </c>
      <c r="B419" s="54">
        <v>82278</v>
      </c>
      <c r="C419" s="54">
        <v>2192077</v>
      </c>
      <c r="D419" s="54" t="s">
        <v>102</v>
      </c>
      <c r="E419" s="54" t="s">
        <v>103</v>
      </c>
      <c r="F419" s="55">
        <v>2022</v>
      </c>
      <c r="G419" s="56" t="s">
        <v>99</v>
      </c>
      <c r="H419" s="66" t="s">
        <v>282</v>
      </c>
      <c r="I419" s="54" t="s">
        <v>880</v>
      </c>
      <c r="J419" s="54" t="s">
        <v>885</v>
      </c>
      <c r="K419" s="54" t="s">
        <v>886</v>
      </c>
      <c r="L419" t="str">
        <f t="shared" si="6"/>
        <v>Castaño Nevado Ernesto Ricardo</v>
      </c>
    </row>
    <row r="420" spans="1:12" x14ac:dyDescent="0.25">
      <c r="A420" s="54">
        <v>615067</v>
      </c>
      <c r="B420" s="54">
        <v>81980</v>
      </c>
      <c r="C420" s="54">
        <v>2126276</v>
      </c>
      <c r="D420" s="54" t="s">
        <v>102</v>
      </c>
      <c r="E420" s="54" t="s">
        <v>105</v>
      </c>
      <c r="F420" s="55">
        <v>2069</v>
      </c>
      <c r="G420" s="56" t="s">
        <v>99</v>
      </c>
      <c r="H420" s="66" t="s">
        <v>282</v>
      </c>
      <c r="I420" s="54" t="s">
        <v>880</v>
      </c>
      <c r="J420" s="54" t="s">
        <v>887</v>
      </c>
      <c r="K420" s="54" t="s">
        <v>888</v>
      </c>
      <c r="L420" t="str">
        <f t="shared" si="6"/>
        <v>Coronel Judith Alexandra</v>
      </c>
    </row>
    <row r="421" spans="1:12" x14ac:dyDescent="0.25">
      <c r="A421" s="54">
        <v>577804</v>
      </c>
      <c r="B421" s="54">
        <v>80124</v>
      </c>
      <c r="C421" s="54">
        <v>1567508</v>
      </c>
      <c r="D421" s="54" t="s">
        <v>102</v>
      </c>
      <c r="E421" s="54" t="s">
        <v>105</v>
      </c>
      <c r="F421" s="55">
        <v>2568</v>
      </c>
      <c r="G421" s="56" t="s">
        <v>99</v>
      </c>
      <c r="H421" s="66" t="s">
        <v>282</v>
      </c>
      <c r="I421" s="54" t="s">
        <v>880</v>
      </c>
      <c r="J421" s="54" t="s">
        <v>889</v>
      </c>
      <c r="K421" s="54" t="s">
        <v>890</v>
      </c>
      <c r="L421" t="str">
        <f t="shared" si="6"/>
        <v>Cuellar Marcos Ivan</v>
      </c>
    </row>
    <row r="422" spans="1:12" x14ac:dyDescent="0.25">
      <c r="A422" s="54">
        <v>627013</v>
      </c>
      <c r="B422" s="54">
        <v>87788</v>
      </c>
      <c r="C422" s="54">
        <v>3525863</v>
      </c>
      <c r="D422" s="54" t="s">
        <v>108</v>
      </c>
      <c r="E422" s="54" t="s">
        <v>109</v>
      </c>
      <c r="F422" s="55">
        <v>883</v>
      </c>
      <c r="G422" s="56" t="s">
        <v>99</v>
      </c>
      <c r="H422" s="68" t="s">
        <v>282</v>
      </c>
      <c r="I422" s="69" t="s">
        <v>880</v>
      </c>
      <c r="J422" s="69" t="s">
        <v>891</v>
      </c>
      <c r="K422" s="69" t="s">
        <v>892</v>
      </c>
      <c r="L422" t="str">
        <f t="shared" si="6"/>
        <v>Gasparovic Riego Ezequiel Alejandro</v>
      </c>
    </row>
    <row r="423" spans="1:12" x14ac:dyDescent="0.25">
      <c r="A423" s="54">
        <v>615577</v>
      </c>
      <c r="B423" s="54">
        <v>80906</v>
      </c>
      <c r="C423" s="54">
        <v>1847111</v>
      </c>
      <c r="D423" s="54" t="s">
        <v>108</v>
      </c>
      <c r="E423" s="54" t="s">
        <v>109</v>
      </c>
      <c r="F423" s="55">
        <v>2325</v>
      </c>
      <c r="G423" s="56" t="s">
        <v>99</v>
      </c>
      <c r="H423" s="68" t="s">
        <v>282</v>
      </c>
      <c r="I423" s="69" t="s">
        <v>880</v>
      </c>
      <c r="J423" s="69" t="s">
        <v>457</v>
      </c>
      <c r="K423" s="69" t="s">
        <v>893</v>
      </c>
      <c r="L423" t="str">
        <f t="shared" si="6"/>
        <v>Gomez Rodrigo Jesus</v>
      </c>
    </row>
    <row r="424" spans="1:12" x14ac:dyDescent="0.25">
      <c r="A424" s="54">
        <v>626991</v>
      </c>
      <c r="B424" s="54">
        <v>87822</v>
      </c>
      <c r="C424" s="54">
        <v>3525806</v>
      </c>
      <c r="D424" s="54" t="s">
        <v>102</v>
      </c>
      <c r="E424" s="54" t="s">
        <v>103</v>
      </c>
      <c r="F424" s="55">
        <v>883</v>
      </c>
      <c r="G424" s="56" t="s">
        <v>99</v>
      </c>
      <c r="H424" s="66" t="s">
        <v>282</v>
      </c>
      <c r="I424" s="54" t="s">
        <v>880</v>
      </c>
      <c r="J424" s="54" t="s">
        <v>709</v>
      </c>
      <c r="K424" s="54" t="s">
        <v>894</v>
      </c>
      <c r="L424" t="str">
        <f t="shared" si="6"/>
        <v>Juarez Julio Sebastian</v>
      </c>
    </row>
    <row r="425" spans="1:12" x14ac:dyDescent="0.25">
      <c r="A425" s="54">
        <v>616133</v>
      </c>
      <c r="B425" s="54">
        <v>78902</v>
      </c>
      <c r="C425" s="54">
        <v>1291058</v>
      </c>
      <c r="D425" s="54" t="s">
        <v>102</v>
      </c>
      <c r="E425" s="54" t="s">
        <v>105</v>
      </c>
      <c r="F425" s="55">
        <v>2856</v>
      </c>
      <c r="G425" s="56" t="s">
        <v>99</v>
      </c>
      <c r="H425" s="66" t="s">
        <v>282</v>
      </c>
      <c r="I425" s="54" t="s">
        <v>880</v>
      </c>
      <c r="J425" s="54" t="s">
        <v>895</v>
      </c>
      <c r="K425" s="54" t="s">
        <v>896</v>
      </c>
      <c r="L425" t="str">
        <f t="shared" si="6"/>
        <v>Meija Antonio Javier</v>
      </c>
    </row>
    <row r="426" spans="1:12" x14ac:dyDescent="0.25">
      <c r="A426" s="54">
        <v>617266</v>
      </c>
      <c r="B426" s="54">
        <v>85048</v>
      </c>
      <c r="C426" s="54">
        <v>2801201</v>
      </c>
      <c r="D426" s="54" t="s">
        <v>102</v>
      </c>
      <c r="E426" s="54" t="s">
        <v>105</v>
      </c>
      <c r="F426" s="55">
        <v>1459</v>
      </c>
      <c r="G426" s="56" t="s">
        <v>99</v>
      </c>
      <c r="H426" s="66" t="s">
        <v>282</v>
      </c>
      <c r="I426" s="54" t="s">
        <v>880</v>
      </c>
      <c r="J426" s="54" t="s">
        <v>897</v>
      </c>
      <c r="K426" s="54" t="s">
        <v>898</v>
      </c>
      <c r="L426" t="str">
        <f t="shared" si="6"/>
        <v>Miranda Eduardo Javier</v>
      </c>
    </row>
    <row r="427" spans="1:12" x14ac:dyDescent="0.25">
      <c r="A427" s="54">
        <v>613714</v>
      </c>
      <c r="B427" s="54">
        <v>77282</v>
      </c>
      <c r="C427" s="54">
        <v>908781</v>
      </c>
      <c r="D427" s="54" t="s">
        <v>102</v>
      </c>
      <c r="E427" s="54" t="s">
        <v>110</v>
      </c>
      <c r="F427" s="55">
        <v>3375</v>
      </c>
      <c r="G427" s="56" t="s">
        <v>99</v>
      </c>
      <c r="H427" s="67" t="s">
        <v>282</v>
      </c>
      <c r="I427" s="57" t="s">
        <v>880</v>
      </c>
      <c r="J427" s="57" t="s">
        <v>863</v>
      </c>
      <c r="K427" s="57" t="s">
        <v>899</v>
      </c>
      <c r="L427" t="str">
        <f t="shared" si="6"/>
        <v>Moreno Carlos Gabriel</v>
      </c>
    </row>
    <row r="428" spans="1:12" x14ac:dyDescent="0.25">
      <c r="A428" s="54">
        <v>613999</v>
      </c>
      <c r="B428" s="54">
        <v>82816</v>
      </c>
      <c r="C428" s="54">
        <v>2364053</v>
      </c>
      <c r="D428" s="54" t="s">
        <v>102</v>
      </c>
      <c r="E428" s="54" t="s">
        <v>110</v>
      </c>
      <c r="F428" s="55">
        <v>1871</v>
      </c>
      <c r="G428" s="56" t="s">
        <v>99</v>
      </c>
      <c r="H428" s="66" t="s">
        <v>282</v>
      </c>
      <c r="I428" s="54" t="s">
        <v>880</v>
      </c>
      <c r="J428" s="54" t="s">
        <v>662</v>
      </c>
      <c r="K428" s="54" t="s">
        <v>900</v>
      </c>
      <c r="L428" t="str">
        <f t="shared" si="6"/>
        <v>Navarro Flavio Alexis</v>
      </c>
    </row>
    <row r="429" spans="1:12" x14ac:dyDescent="0.25">
      <c r="A429" s="54">
        <v>623736</v>
      </c>
      <c r="B429" s="54">
        <v>86437</v>
      </c>
      <c r="C429" s="54">
        <v>3247225</v>
      </c>
      <c r="D429" s="54" t="s">
        <v>102</v>
      </c>
      <c r="E429" s="54" t="s">
        <v>112</v>
      </c>
      <c r="F429" s="55">
        <v>1069</v>
      </c>
      <c r="G429" s="56" t="s">
        <v>99</v>
      </c>
      <c r="H429" s="67" t="s">
        <v>282</v>
      </c>
      <c r="I429" s="57" t="s">
        <v>880</v>
      </c>
      <c r="J429" s="57" t="s">
        <v>901</v>
      </c>
      <c r="K429" s="57" t="s">
        <v>902</v>
      </c>
      <c r="L429" t="str">
        <f t="shared" si="6"/>
        <v>Paz Vega Marcos Rodrigo</v>
      </c>
    </row>
    <row r="430" spans="1:12" x14ac:dyDescent="0.25">
      <c r="A430" s="54">
        <v>625266</v>
      </c>
      <c r="B430" s="54">
        <v>87245</v>
      </c>
      <c r="C430" s="54">
        <v>3450084</v>
      </c>
      <c r="D430" s="54" t="s">
        <v>102</v>
      </c>
      <c r="E430" s="54" t="s">
        <v>104</v>
      </c>
      <c r="F430" s="55">
        <v>935</v>
      </c>
      <c r="G430" s="56" t="s">
        <v>99</v>
      </c>
      <c r="H430" s="66" t="s">
        <v>282</v>
      </c>
      <c r="I430" s="54" t="s">
        <v>880</v>
      </c>
      <c r="J430" s="54" t="s">
        <v>276</v>
      </c>
      <c r="K430" s="54" t="s">
        <v>903</v>
      </c>
      <c r="L430" t="str">
        <f t="shared" si="6"/>
        <v>Perez Ingrid Abigail</v>
      </c>
    </row>
    <row r="431" spans="1:12" x14ac:dyDescent="0.25">
      <c r="A431" s="54">
        <v>614029</v>
      </c>
      <c r="B431" s="54">
        <v>82396</v>
      </c>
      <c r="C431" s="54">
        <v>2233478</v>
      </c>
      <c r="D431" s="54" t="s">
        <v>115</v>
      </c>
      <c r="E431" s="54" t="s">
        <v>101</v>
      </c>
      <c r="F431" s="55">
        <v>1988</v>
      </c>
      <c r="G431" s="56" t="s">
        <v>99</v>
      </c>
      <c r="H431" s="66" t="s">
        <v>179</v>
      </c>
      <c r="I431" s="57" t="s">
        <v>880</v>
      </c>
      <c r="J431" s="57" t="s">
        <v>904</v>
      </c>
      <c r="K431" s="57" t="s">
        <v>905</v>
      </c>
      <c r="L431" t="str">
        <f t="shared" si="6"/>
        <v>Seco Luis Gustavo</v>
      </c>
    </row>
    <row r="432" spans="1:12" x14ac:dyDescent="0.25">
      <c r="A432" s="54">
        <v>615486</v>
      </c>
      <c r="B432" s="54">
        <v>78892</v>
      </c>
      <c r="C432" s="54">
        <v>1291086</v>
      </c>
      <c r="D432" s="54" t="s">
        <v>115</v>
      </c>
      <c r="E432" s="54" t="s">
        <v>106</v>
      </c>
      <c r="F432" s="55">
        <v>2856</v>
      </c>
      <c r="G432" s="56" t="s">
        <v>99</v>
      </c>
      <c r="H432" s="66" t="s">
        <v>282</v>
      </c>
      <c r="I432" s="54" t="s">
        <v>880</v>
      </c>
      <c r="J432" s="54" t="s">
        <v>284</v>
      </c>
      <c r="K432" s="54" t="s">
        <v>906</v>
      </c>
      <c r="L432" t="str">
        <f t="shared" si="6"/>
        <v>Soria Santiago Leandro</v>
      </c>
    </row>
    <row r="433" spans="1:12" x14ac:dyDescent="0.25">
      <c r="A433" s="54">
        <v>614454</v>
      </c>
      <c r="B433" s="54">
        <v>75288</v>
      </c>
      <c r="C433" s="54">
        <v>696477</v>
      </c>
      <c r="D433" s="54" t="s">
        <v>115</v>
      </c>
      <c r="E433" s="54" t="s">
        <v>113</v>
      </c>
      <c r="F433" s="55">
        <v>3815</v>
      </c>
      <c r="G433" s="56" t="s">
        <v>99</v>
      </c>
      <c r="H433" s="66" t="s">
        <v>282</v>
      </c>
      <c r="I433" s="54" t="s">
        <v>880</v>
      </c>
      <c r="J433" s="54" t="s">
        <v>500</v>
      </c>
      <c r="K433" s="54" t="s">
        <v>907</v>
      </c>
      <c r="L433" t="str">
        <f t="shared" si="6"/>
        <v>Sosa Jorge Eduardo</v>
      </c>
    </row>
    <row r="434" spans="1:12" x14ac:dyDescent="0.25">
      <c r="A434" s="57">
        <v>920994</v>
      </c>
      <c r="B434" s="57">
        <v>96270</v>
      </c>
      <c r="C434" s="57">
        <v>4472963</v>
      </c>
      <c r="D434" s="57" t="s">
        <v>117</v>
      </c>
      <c r="E434" s="57" t="s">
        <v>117</v>
      </c>
      <c r="F434" s="58">
        <v>131</v>
      </c>
      <c r="G434" s="61" t="s">
        <v>99</v>
      </c>
      <c r="H434" s="67" t="s">
        <v>282</v>
      </c>
      <c r="I434" s="57" t="s">
        <v>283</v>
      </c>
      <c r="J434" s="57" t="s">
        <v>761</v>
      </c>
      <c r="K434" s="57" t="s">
        <v>908</v>
      </c>
      <c r="L434" t="str">
        <f t="shared" si="6"/>
        <v xml:space="preserve">Acevedo Facundo Gabriel </v>
      </c>
    </row>
    <row r="435" spans="1:12" x14ac:dyDescent="0.25">
      <c r="A435" s="57">
        <v>614892</v>
      </c>
      <c r="B435" s="57">
        <v>82295</v>
      </c>
      <c r="C435" s="57">
        <v>2200831</v>
      </c>
      <c r="D435" s="57" t="s">
        <v>117</v>
      </c>
      <c r="E435" s="57" t="s">
        <v>117</v>
      </c>
      <c r="F435" s="58">
        <v>2014</v>
      </c>
      <c r="G435" s="61" t="s">
        <v>99</v>
      </c>
      <c r="H435" s="67" t="s">
        <v>282</v>
      </c>
      <c r="I435" s="57" t="s">
        <v>283</v>
      </c>
      <c r="J435" s="57" t="s">
        <v>197</v>
      </c>
      <c r="K435" s="57" t="s">
        <v>909</v>
      </c>
      <c r="L435" t="str">
        <f t="shared" si="6"/>
        <v>Albornoz Rodrigo</v>
      </c>
    </row>
    <row r="436" spans="1:12" x14ac:dyDescent="0.25">
      <c r="A436" s="57">
        <v>906646</v>
      </c>
      <c r="B436" s="57">
        <v>89044</v>
      </c>
      <c r="C436" s="57">
        <v>3851530</v>
      </c>
      <c r="D436" s="57" t="s">
        <v>117</v>
      </c>
      <c r="E436" s="57" t="s">
        <v>117</v>
      </c>
      <c r="F436" s="58">
        <v>569</v>
      </c>
      <c r="G436" s="61" t="s">
        <v>99</v>
      </c>
      <c r="H436" s="67" t="s">
        <v>282</v>
      </c>
      <c r="I436" s="57" t="s">
        <v>283</v>
      </c>
      <c r="J436" s="57" t="s">
        <v>648</v>
      </c>
      <c r="K436" s="57" t="s">
        <v>910</v>
      </c>
      <c r="L436" t="str">
        <f t="shared" si="6"/>
        <v xml:space="preserve">Arancibia Laura Leonor </v>
      </c>
    </row>
    <row r="437" spans="1:12" x14ac:dyDescent="0.25">
      <c r="A437" s="57">
        <v>619143</v>
      </c>
      <c r="B437" s="57">
        <v>86130</v>
      </c>
      <c r="C437" s="57">
        <v>3118415</v>
      </c>
      <c r="D437" s="57" t="s">
        <v>117</v>
      </c>
      <c r="E437" s="57" t="s">
        <v>117</v>
      </c>
      <c r="F437" s="58">
        <v>1187</v>
      </c>
      <c r="G437" s="61" t="s">
        <v>99</v>
      </c>
      <c r="H437" s="67" t="s">
        <v>282</v>
      </c>
      <c r="I437" s="57" t="s">
        <v>283</v>
      </c>
      <c r="J437" s="57" t="s">
        <v>911</v>
      </c>
      <c r="K437" s="57" t="s">
        <v>912</v>
      </c>
      <c r="L437" t="str">
        <f t="shared" si="6"/>
        <v>Arroyo Eduardo Emmanuel</v>
      </c>
    </row>
    <row r="438" spans="1:12" x14ac:dyDescent="0.25">
      <c r="A438" s="57">
        <v>920995</v>
      </c>
      <c r="B438" s="57">
        <v>96271</v>
      </c>
      <c r="C438" s="57">
        <v>4472974</v>
      </c>
      <c r="D438" s="57" t="s">
        <v>117</v>
      </c>
      <c r="E438" s="57" t="s">
        <v>117</v>
      </c>
      <c r="F438" s="58">
        <v>131</v>
      </c>
      <c r="G438" s="61" t="s">
        <v>99</v>
      </c>
      <c r="H438" s="67" t="s">
        <v>282</v>
      </c>
      <c r="I438" s="57" t="s">
        <v>283</v>
      </c>
      <c r="J438" s="57" t="s">
        <v>913</v>
      </c>
      <c r="K438" s="57" t="s">
        <v>914</v>
      </c>
      <c r="L438" t="str">
        <f t="shared" si="6"/>
        <v xml:space="preserve">Asmet Patricio </v>
      </c>
    </row>
    <row r="439" spans="1:12" x14ac:dyDescent="0.25">
      <c r="A439" s="57">
        <v>920991</v>
      </c>
      <c r="B439" s="57">
        <v>96267</v>
      </c>
      <c r="C439" s="57">
        <v>4472922</v>
      </c>
      <c r="D439" s="57" t="s">
        <v>117</v>
      </c>
      <c r="E439" s="57" t="s">
        <v>117</v>
      </c>
      <c r="F439" s="58">
        <v>131</v>
      </c>
      <c r="G439" s="61" t="s">
        <v>99</v>
      </c>
      <c r="H439" s="67" t="s">
        <v>282</v>
      </c>
      <c r="I439" s="57" t="s">
        <v>283</v>
      </c>
      <c r="J439" s="57" t="s">
        <v>915</v>
      </c>
      <c r="K439" s="57" t="s">
        <v>916</v>
      </c>
      <c r="L439" t="str">
        <f t="shared" si="6"/>
        <v xml:space="preserve">Borges Gabriel Leonel </v>
      </c>
    </row>
    <row r="440" spans="1:12" x14ac:dyDescent="0.25">
      <c r="A440" s="57">
        <v>616703</v>
      </c>
      <c r="B440" s="57">
        <v>85511</v>
      </c>
      <c r="C440" s="57">
        <v>2831204</v>
      </c>
      <c r="D440" s="57" t="s">
        <v>117</v>
      </c>
      <c r="E440" s="57" t="s">
        <v>117</v>
      </c>
      <c r="F440" s="58">
        <v>1427</v>
      </c>
      <c r="G440" s="61" t="s">
        <v>99</v>
      </c>
      <c r="H440" s="67" t="s">
        <v>282</v>
      </c>
      <c r="I440" s="57" t="s">
        <v>283</v>
      </c>
      <c r="J440" s="57" t="s">
        <v>917</v>
      </c>
      <c r="K440" s="57" t="s">
        <v>918</v>
      </c>
      <c r="L440" t="str">
        <f t="shared" si="6"/>
        <v>Castillo Aguirre Ivan Gonzalo</v>
      </c>
    </row>
    <row r="441" spans="1:12" x14ac:dyDescent="0.25">
      <c r="A441" s="57">
        <v>612523</v>
      </c>
      <c r="B441" s="57">
        <v>82978</v>
      </c>
      <c r="C441" s="57">
        <v>1079086</v>
      </c>
      <c r="D441" s="57" t="s">
        <v>117</v>
      </c>
      <c r="E441" s="57" t="s">
        <v>117</v>
      </c>
      <c r="F441" s="58">
        <v>1844</v>
      </c>
      <c r="G441" s="61" t="s">
        <v>99</v>
      </c>
      <c r="H441" s="67" t="s">
        <v>282</v>
      </c>
      <c r="I441" s="57" t="s">
        <v>283</v>
      </c>
      <c r="J441" s="57" t="s">
        <v>919</v>
      </c>
      <c r="K441" s="57" t="s">
        <v>920</v>
      </c>
      <c r="L441" t="str">
        <f t="shared" si="6"/>
        <v>Collante Federico Leonardo</v>
      </c>
    </row>
    <row r="442" spans="1:12" x14ac:dyDescent="0.25">
      <c r="A442" s="57">
        <v>620892</v>
      </c>
      <c r="B442" s="57">
        <v>84434</v>
      </c>
      <c r="C442" s="57">
        <v>2738761</v>
      </c>
      <c r="D442" s="57" t="s">
        <v>117</v>
      </c>
      <c r="E442" s="57" t="s">
        <v>117</v>
      </c>
      <c r="F442" s="58">
        <v>1518</v>
      </c>
      <c r="G442" s="61" t="s">
        <v>99</v>
      </c>
      <c r="H442" s="67" t="s">
        <v>282</v>
      </c>
      <c r="I442" s="57" t="s">
        <v>283</v>
      </c>
      <c r="J442" s="57" t="s">
        <v>921</v>
      </c>
      <c r="K442" s="57" t="s">
        <v>922</v>
      </c>
      <c r="L442" t="str">
        <f t="shared" si="6"/>
        <v>Duran Natalia Micaela</v>
      </c>
    </row>
    <row r="443" spans="1:12" x14ac:dyDescent="0.25">
      <c r="A443" s="57">
        <v>626891</v>
      </c>
      <c r="B443" s="57">
        <v>87736</v>
      </c>
      <c r="C443" s="57">
        <v>2395764</v>
      </c>
      <c r="D443" s="57" t="s">
        <v>117</v>
      </c>
      <c r="E443" s="57" t="s">
        <v>117</v>
      </c>
      <c r="F443" s="58">
        <v>883</v>
      </c>
      <c r="G443" s="61" t="s">
        <v>99</v>
      </c>
      <c r="H443" s="67" t="s">
        <v>282</v>
      </c>
      <c r="I443" s="57" t="s">
        <v>283</v>
      </c>
      <c r="J443" s="57" t="s">
        <v>457</v>
      </c>
      <c r="K443" s="57" t="s">
        <v>923</v>
      </c>
      <c r="L443" t="str">
        <f t="shared" si="6"/>
        <v>Gomez Nestor Alfredo</v>
      </c>
    </row>
    <row r="444" spans="1:12" x14ac:dyDescent="0.25">
      <c r="A444" s="57">
        <v>920993</v>
      </c>
      <c r="B444" s="57">
        <v>96269</v>
      </c>
      <c r="C444" s="57">
        <v>2018980</v>
      </c>
      <c r="D444" s="57" t="s">
        <v>117</v>
      </c>
      <c r="E444" s="57" t="s">
        <v>117</v>
      </c>
      <c r="F444" s="58">
        <v>131</v>
      </c>
      <c r="G444" s="61" t="s">
        <v>99</v>
      </c>
      <c r="H444" s="66" t="s">
        <v>179</v>
      </c>
      <c r="I444" s="57" t="s">
        <v>283</v>
      </c>
      <c r="J444" s="57" t="s">
        <v>924</v>
      </c>
      <c r="K444" s="57" t="s">
        <v>925</v>
      </c>
      <c r="L444" t="str">
        <f t="shared" si="6"/>
        <v xml:space="preserve">Gonzalez Montañes Mariana </v>
      </c>
    </row>
    <row r="445" spans="1:12" x14ac:dyDescent="0.25">
      <c r="A445" s="57">
        <v>615999</v>
      </c>
      <c r="B445" s="57">
        <v>84111</v>
      </c>
      <c r="C445" s="57">
        <v>2715890</v>
      </c>
      <c r="D445" s="57" t="s">
        <v>117</v>
      </c>
      <c r="E445" s="57" t="s">
        <v>117</v>
      </c>
      <c r="F445" s="58">
        <v>1549</v>
      </c>
      <c r="G445" s="61" t="s">
        <v>99</v>
      </c>
      <c r="H445" s="67" t="s">
        <v>282</v>
      </c>
      <c r="I445" s="57" t="s">
        <v>283</v>
      </c>
      <c r="J445" s="57" t="s">
        <v>926</v>
      </c>
      <c r="K445" s="57" t="s">
        <v>927</v>
      </c>
      <c r="L445" t="str">
        <f t="shared" si="6"/>
        <v>Guanco Nicolas Fernando Manuel</v>
      </c>
    </row>
    <row r="446" spans="1:12" x14ac:dyDescent="0.25">
      <c r="A446" s="57">
        <v>615669</v>
      </c>
      <c r="B446" s="57">
        <v>85270</v>
      </c>
      <c r="C446" s="57">
        <v>2803855</v>
      </c>
      <c r="D446" s="57" t="s">
        <v>117</v>
      </c>
      <c r="E446" s="57" t="s">
        <v>117</v>
      </c>
      <c r="F446" s="58">
        <v>1455</v>
      </c>
      <c r="G446" s="61" t="s">
        <v>99</v>
      </c>
      <c r="H446" s="67" t="s">
        <v>282</v>
      </c>
      <c r="I446" s="57" t="s">
        <v>283</v>
      </c>
      <c r="J446" s="57" t="s">
        <v>928</v>
      </c>
      <c r="K446" s="57" t="s">
        <v>929</v>
      </c>
      <c r="L446" t="str">
        <f t="shared" si="6"/>
        <v>Maciel Anabella Melissa</v>
      </c>
    </row>
    <row r="447" spans="1:12" x14ac:dyDescent="0.25">
      <c r="A447" s="57">
        <v>907315</v>
      </c>
      <c r="B447" s="57">
        <v>89660</v>
      </c>
      <c r="C447" s="57">
        <v>3903632</v>
      </c>
      <c r="D447" s="57" t="s">
        <v>117</v>
      </c>
      <c r="E447" s="57" t="s">
        <v>117</v>
      </c>
      <c r="F447" s="58">
        <v>549</v>
      </c>
      <c r="G447" s="61" t="s">
        <v>99</v>
      </c>
      <c r="H447" s="67" t="s">
        <v>282</v>
      </c>
      <c r="I447" s="57" t="s">
        <v>283</v>
      </c>
      <c r="J447" s="57" t="s">
        <v>930</v>
      </c>
      <c r="K447" s="57" t="s">
        <v>931</v>
      </c>
      <c r="L447" t="str">
        <f t="shared" si="6"/>
        <v xml:space="preserve">Molina  Axel Agustin </v>
      </c>
    </row>
    <row r="448" spans="1:12" x14ac:dyDescent="0.25">
      <c r="A448" s="57">
        <v>920996</v>
      </c>
      <c r="B448" s="57">
        <v>96272</v>
      </c>
      <c r="C448" s="57">
        <v>1506265</v>
      </c>
      <c r="D448" s="57" t="s">
        <v>117</v>
      </c>
      <c r="E448" s="57" t="s">
        <v>117</v>
      </c>
      <c r="F448" s="58">
        <v>131</v>
      </c>
      <c r="G448" s="61" t="s">
        <v>99</v>
      </c>
      <c r="H448" s="67" t="s">
        <v>282</v>
      </c>
      <c r="I448" s="57" t="s">
        <v>283</v>
      </c>
      <c r="J448" s="57" t="s">
        <v>932</v>
      </c>
      <c r="K448" s="57" t="s">
        <v>933</v>
      </c>
      <c r="L448" t="str">
        <f t="shared" si="6"/>
        <v>Nieto Nelson Ezequiel</v>
      </c>
    </row>
    <row r="449" spans="1:12" x14ac:dyDescent="0.25">
      <c r="A449" s="57">
        <v>615097</v>
      </c>
      <c r="B449" s="57">
        <v>82887</v>
      </c>
      <c r="C449" s="57">
        <v>2389463</v>
      </c>
      <c r="D449" s="57" t="s">
        <v>117</v>
      </c>
      <c r="E449" s="57" t="s">
        <v>117</v>
      </c>
      <c r="F449" s="58">
        <v>1850</v>
      </c>
      <c r="G449" s="61" t="s">
        <v>99</v>
      </c>
      <c r="H449" s="67" t="s">
        <v>282</v>
      </c>
      <c r="I449" s="57" t="s">
        <v>283</v>
      </c>
      <c r="J449" s="57" t="s">
        <v>934</v>
      </c>
      <c r="K449" s="57" t="s">
        <v>935</v>
      </c>
      <c r="L449" t="str">
        <f t="shared" si="6"/>
        <v>Zurita Marcelo Josue</v>
      </c>
    </row>
    <row r="450" spans="1:12" x14ac:dyDescent="0.25">
      <c r="A450" s="54">
        <v>907256</v>
      </c>
      <c r="B450" s="54">
        <v>89693</v>
      </c>
      <c r="C450" s="54">
        <v>3903566</v>
      </c>
      <c r="D450" s="54" t="s">
        <v>102</v>
      </c>
      <c r="E450" s="54" t="s">
        <v>112</v>
      </c>
      <c r="F450" s="55">
        <v>549</v>
      </c>
      <c r="G450" s="56" t="s">
        <v>99</v>
      </c>
      <c r="H450" s="66" t="s">
        <v>282</v>
      </c>
      <c r="I450" s="54" t="s">
        <v>936</v>
      </c>
      <c r="J450" s="54" t="s">
        <v>937</v>
      </c>
      <c r="K450" s="54" t="s">
        <v>366</v>
      </c>
      <c r="L450" t="str">
        <f t="shared" si="6"/>
        <v>Agüero Akim Facundo Leandro</v>
      </c>
    </row>
    <row r="451" spans="1:12" x14ac:dyDescent="0.25">
      <c r="A451" s="54">
        <v>622506</v>
      </c>
      <c r="B451" s="54">
        <v>86494</v>
      </c>
      <c r="C451" s="54">
        <v>3290784</v>
      </c>
      <c r="D451" s="54" t="s">
        <v>108</v>
      </c>
      <c r="E451" s="54" t="s">
        <v>109</v>
      </c>
      <c r="F451" s="55">
        <v>1034</v>
      </c>
      <c r="G451" s="56" t="s">
        <v>99</v>
      </c>
      <c r="H451" s="66" t="s">
        <v>282</v>
      </c>
      <c r="I451" s="54" t="s">
        <v>936</v>
      </c>
      <c r="J451" s="54" t="s">
        <v>763</v>
      </c>
      <c r="K451" s="54" t="s">
        <v>938</v>
      </c>
      <c r="L451" t="str">
        <f t="shared" ref="L451:L483" si="7">CONCATENATE(J451," ",K451)</f>
        <v xml:space="preserve">Andrada Lucas Sebastian </v>
      </c>
    </row>
    <row r="452" spans="1:12" x14ac:dyDescent="0.25">
      <c r="A452" s="54">
        <v>626183</v>
      </c>
      <c r="B452" s="54">
        <v>87465</v>
      </c>
      <c r="C452" s="54">
        <v>2154237</v>
      </c>
      <c r="D452" s="54" t="s">
        <v>102</v>
      </c>
      <c r="E452" s="54" t="s">
        <v>112</v>
      </c>
      <c r="F452" s="55">
        <v>908</v>
      </c>
      <c r="G452" s="56" t="s">
        <v>99</v>
      </c>
      <c r="H452" s="66" t="s">
        <v>282</v>
      </c>
      <c r="I452" s="54" t="s">
        <v>936</v>
      </c>
      <c r="J452" s="54" t="s">
        <v>445</v>
      </c>
      <c r="K452" s="54" t="s">
        <v>939</v>
      </c>
      <c r="L452" t="str">
        <f t="shared" si="7"/>
        <v>Barraza Mauricio Exequiel</v>
      </c>
    </row>
    <row r="453" spans="1:12" x14ac:dyDescent="0.25">
      <c r="A453" s="54">
        <v>905972</v>
      </c>
      <c r="B453" s="54">
        <v>89032</v>
      </c>
      <c r="C453" s="54">
        <v>1490802</v>
      </c>
      <c r="D453" s="54" t="s">
        <v>102</v>
      </c>
      <c r="E453" s="54" t="s">
        <v>111</v>
      </c>
      <c r="F453" s="55">
        <v>569</v>
      </c>
      <c r="G453" s="56" t="s">
        <v>99</v>
      </c>
      <c r="H453" s="66" t="s">
        <v>282</v>
      </c>
      <c r="I453" s="54" t="s">
        <v>936</v>
      </c>
      <c r="J453" s="54" t="s">
        <v>940</v>
      </c>
      <c r="K453" s="54" t="s">
        <v>941</v>
      </c>
      <c r="L453" t="str">
        <f t="shared" si="7"/>
        <v>Barrionuevo   Sergio</v>
      </c>
    </row>
    <row r="454" spans="1:12" x14ac:dyDescent="0.25">
      <c r="A454" s="54">
        <v>623874</v>
      </c>
      <c r="B454" s="54">
        <v>86964</v>
      </c>
      <c r="C454" s="54">
        <v>3397372</v>
      </c>
      <c r="D454" s="54" t="s">
        <v>102</v>
      </c>
      <c r="E454" s="54" t="s">
        <v>104</v>
      </c>
      <c r="F454" s="55">
        <v>965</v>
      </c>
      <c r="G454" s="56" t="s">
        <v>99</v>
      </c>
      <c r="H454" s="68" t="s">
        <v>282</v>
      </c>
      <c r="I454" s="69" t="s">
        <v>936</v>
      </c>
      <c r="J454" s="69" t="s">
        <v>942</v>
      </c>
      <c r="K454" s="69" t="s">
        <v>943</v>
      </c>
      <c r="L454" t="str">
        <f t="shared" si="7"/>
        <v>Castillo Laura Florencia</v>
      </c>
    </row>
    <row r="455" spans="1:12" x14ac:dyDescent="0.25">
      <c r="A455" s="54">
        <v>922255</v>
      </c>
      <c r="B455" s="54">
        <v>96548</v>
      </c>
      <c r="C455" s="54">
        <v>4561667</v>
      </c>
      <c r="D455" s="54" t="s">
        <v>50</v>
      </c>
      <c r="E455" s="54" t="s">
        <v>24</v>
      </c>
      <c r="F455" s="55">
        <v>68</v>
      </c>
      <c r="G455" s="56" t="s">
        <v>99</v>
      </c>
      <c r="H455" s="66" t="s">
        <v>282</v>
      </c>
      <c r="I455" s="54" t="s">
        <v>936</v>
      </c>
      <c r="J455" s="54" t="s">
        <v>210</v>
      </c>
      <c r="K455" s="54" t="s">
        <v>944</v>
      </c>
      <c r="L455" t="str">
        <f t="shared" si="7"/>
        <v>Chavez Diego Hernan</v>
      </c>
    </row>
    <row r="456" spans="1:12" x14ac:dyDescent="0.25">
      <c r="A456" s="54">
        <v>614072</v>
      </c>
      <c r="B456" s="54">
        <v>83061</v>
      </c>
      <c r="C456" s="54">
        <v>2369798</v>
      </c>
      <c r="D456" s="54" t="s">
        <v>102</v>
      </c>
      <c r="E456" s="54" t="s">
        <v>111</v>
      </c>
      <c r="F456" s="55">
        <v>1814</v>
      </c>
      <c r="G456" s="56" t="s">
        <v>99</v>
      </c>
      <c r="H456" s="66" t="s">
        <v>282</v>
      </c>
      <c r="I456" s="54" t="s">
        <v>936</v>
      </c>
      <c r="J456" s="54" t="s">
        <v>134</v>
      </c>
      <c r="K456" s="54" t="s">
        <v>945</v>
      </c>
      <c r="L456" t="str">
        <f t="shared" si="7"/>
        <v>Cordoba Cinthia Roxana</v>
      </c>
    </row>
    <row r="457" spans="1:12" x14ac:dyDescent="0.25">
      <c r="A457" s="54">
        <v>620891</v>
      </c>
      <c r="B457" s="54">
        <v>83127</v>
      </c>
      <c r="C457" s="54">
        <v>2430670</v>
      </c>
      <c r="D457" s="54" t="s">
        <v>115</v>
      </c>
      <c r="E457" s="54" t="s">
        <v>101</v>
      </c>
      <c r="F457" s="55">
        <v>1814</v>
      </c>
      <c r="G457" s="56" t="s">
        <v>99</v>
      </c>
      <c r="H457" s="66" t="s">
        <v>282</v>
      </c>
      <c r="I457" s="54" t="s">
        <v>936</v>
      </c>
      <c r="J457" s="54" t="s">
        <v>232</v>
      </c>
      <c r="K457" s="54" t="s">
        <v>946</v>
      </c>
      <c r="L457" t="str">
        <f t="shared" si="7"/>
        <v>Diaz Carlos Santiago</v>
      </c>
    </row>
    <row r="458" spans="1:12" x14ac:dyDescent="0.25">
      <c r="A458" s="54">
        <v>616800</v>
      </c>
      <c r="B458" s="54">
        <v>83866</v>
      </c>
      <c r="C458" s="54">
        <v>2593943</v>
      </c>
      <c r="D458" s="54" t="s">
        <v>108</v>
      </c>
      <c r="E458" s="54" t="s">
        <v>109</v>
      </c>
      <c r="F458" s="55">
        <v>1663</v>
      </c>
      <c r="G458" s="56" t="s">
        <v>99</v>
      </c>
      <c r="H458" s="68" t="s">
        <v>282</v>
      </c>
      <c r="I458" s="69" t="s">
        <v>936</v>
      </c>
      <c r="J458" s="69" t="s">
        <v>947</v>
      </c>
      <c r="K458" s="69" t="s">
        <v>948</v>
      </c>
      <c r="L458" t="str">
        <f t="shared" si="7"/>
        <v>Díaz María del Valle</v>
      </c>
    </row>
    <row r="459" spans="1:12" x14ac:dyDescent="0.25">
      <c r="A459" s="54">
        <v>587771</v>
      </c>
      <c r="B459" s="54">
        <v>83025</v>
      </c>
      <c r="C459" s="54">
        <v>2397200</v>
      </c>
      <c r="D459" s="54" t="s">
        <v>102</v>
      </c>
      <c r="E459" s="54" t="s">
        <v>105</v>
      </c>
      <c r="F459" s="55">
        <v>1844</v>
      </c>
      <c r="G459" s="56" t="s">
        <v>99</v>
      </c>
      <c r="H459" s="68" t="s">
        <v>282</v>
      </c>
      <c r="I459" s="69" t="s">
        <v>936</v>
      </c>
      <c r="J459" s="69" t="s">
        <v>949</v>
      </c>
      <c r="K459" s="69" t="s">
        <v>471</v>
      </c>
      <c r="L459" t="str">
        <f t="shared" si="7"/>
        <v>Escalante Juan Ignacio</v>
      </c>
    </row>
    <row r="460" spans="1:12" x14ac:dyDescent="0.25">
      <c r="A460" s="54">
        <v>613918</v>
      </c>
      <c r="B460" s="54">
        <v>82284</v>
      </c>
      <c r="C460" s="54">
        <v>2200768</v>
      </c>
      <c r="D460" s="54" t="s">
        <v>102</v>
      </c>
      <c r="E460" s="54" t="s">
        <v>111</v>
      </c>
      <c r="F460" s="55">
        <v>2014</v>
      </c>
      <c r="G460" s="56" t="s">
        <v>99</v>
      </c>
      <c r="H460" s="66" t="s">
        <v>282</v>
      </c>
      <c r="I460" s="54" t="s">
        <v>936</v>
      </c>
      <c r="J460" s="54" t="s">
        <v>488</v>
      </c>
      <c r="K460" s="54" t="s">
        <v>950</v>
      </c>
      <c r="L460" t="str">
        <f t="shared" si="7"/>
        <v>González Hernán Jesús</v>
      </c>
    </row>
    <row r="461" spans="1:12" x14ac:dyDescent="0.25">
      <c r="A461" s="54">
        <v>902414</v>
      </c>
      <c r="B461" s="54">
        <v>88268</v>
      </c>
      <c r="C461" s="54">
        <v>1819108</v>
      </c>
      <c r="D461" s="54" t="s">
        <v>50</v>
      </c>
      <c r="E461" s="54" t="s">
        <v>24</v>
      </c>
      <c r="F461" s="55">
        <v>794</v>
      </c>
      <c r="G461" s="56" t="s">
        <v>99</v>
      </c>
      <c r="H461" s="66" t="s">
        <v>282</v>
      </c>
      <c r="I461" s="54" t="s">
        <v>936</v>
      </c>
      <c r="J461" s="54" t="s">
        <v>951</v>
      </c>
      <c r="K461" s="54" t="s">
        <v>952</v>
      </c>
      <c r="L461" t="str">
        <f t="shared" si="7"/>
        <v>Gonzalez de Marco Malena del Carmen</v>
      </c>
    </row>
    <row r="462" spans="1:12" x14ac:dyDescent="0.25">
      <c r="A462" s="54">
        <v>622535</v>
      </c>
      <c r="B462" s="54">
        <v>86556</v>
      </c>
      <c r="C462" s="54">
        <v>3290803</v>
      </c>
      <c r="D462" s="54" t="s">
        <v>115</v>
      </c>
      <c r="E462" s="54" t="s">
        <v>113</v>
      </c>
      <c r="F462" s="55">
        <v>422</v>
      </c>
      <c r="G462" s="56" t="s">
        <v>99</v>
      </c>
      <c r="H462" s="66" t="s">
        <v>282</v>
      </c>
      <c r="I462" s="54" t="s">
        <v>936</v>
      </c>
      <c r="J462" s="54" t="s">
        <v>953</v>
      </c>
      <c r="K462" s="54" t="s">
        <v>954</v>
      </c>
      <c r="L462" t="str">
        <f t="shared" si="7"/>
        <v>Nanni Cristian Gabriel</v>
      </c>
    </row>
    <row r="463" spans="1:12" x14ac:dyDescent="0.25">
      <c r="A463" s="54">
        <v>906137</v>
      </c>
      <c r="B463" s="54">
        <v>89260</v>
      </c>
      <c r="C463" s="54">
        <v>3137873</v>
      </c>
      <c r="D463" s="54" t="s">
        <v>115</v>
      </c>
      <c r="E463" s="54" t="s">
        <v>106</v>
      </c>
      <c r="F463" s="55">
        <v>583</v>
      </c>
      <c r="G463" s="56" t="s">
        <v>99</v>
      </c>
      <c r="H463" s="66" t="s">
        <v>282</v>
      </c>
      <c r="I463" s="54" t="s">
        <v>936</v>
      </c>
      <c r="J463" s="54" t="s">
        <v>955</v>
      </c>
      <c r="K463" s="54" t="s">
        <v>956</v>
      </c>
      <c r="L463" t="str">
        <f t="shared" si="7"/>
        <v>Naranjo Maximiliano Oscar</v>
      </c>
    </row>
    <row r="464" spans="1:12" x14ac:dyDescent="0.25">
      <c r="A464" s="54">
        <v>907254</v>
      </c>
      <c r="B464" s="54">
        <v>89682</v>
      </c>
      <c r="C464" s="54">
        <v>3120398</v>
      </c>
      <c r="D464" s="54" t="s">
        <v>102</v>
      </c>
      <c r="E464" s="54" t="s">
        <v>105</v>
      </c>
      <c r="F464" s="55">
        <v>549</v>
      </c>
      <c r="G464" s="56" t="s">
        <v>99</v>
      </c>
      <c r="H464" s="66" t="s">
        <v>282</v>
      </c>
      <c r="I464" s="54" t="s">
        <v>936</v>
      </c>
      <c r="J464" s="54" t="s">
        <v>957</v>
      </c>
      <c r="K464" s="54" t="s">
        <v>958</v>
      </c>
      <c r="L464" t="str">
        <f t="shared" si="7"/>
        <v>Perez Nader Jorge Elias</v>
      </c>
    </row>
    <row r="465" spans="1:12" x14ac:dyDescent="0.25">
      <c r="A465" s="54">
        <v>614917</v>
      </c>
      <c r="B465" s="54">
        <v>81777</v>
      </c>
      <c r="C465" s="54">
        <v>1295755</v>
      </c>
      <c r="D465" s="54" t="s">
        <v>115</v>
      </c>
      <c r="E465" s="54" t="s">
        <v>113</v>
      </c>
      <c r="F465" s="55">
        <v>2125</v>
      </c>
      <c r="G465" s="56" t="s">
        <v>99</v>
      </c>
      <c r="H465" s="68" t="s">
        <v>282</v>
      </c>
      <c r="I465" s="69" t="s">
        <v>936</v>
      </c>
      <c r="J465" s="69" t="s">
        <v>529</v>
      </c>
      <c r="K465" s="69" t="s">
        <v>959</v>
      </c>
      <c r="L465" t="str">
        <f t="shared" si="7"/>
        <v>Romano Jonathan Jose Roberto</v>
      </c>
    </row>
    <row r="466" spans="1:12" x14ac:dyDescent="0.25">
      <c r="A466" s="54">
        <v>906000</v>
      </c>
      <c r="B466" s="54">
        <v>89031</v>
      </c>
      <c r="C466" s="54">
        <v>3851498</v>
      </c>
      <c r="D466" s="54" t="s">
        <v>102</v>
      </c>
      <c r="E466" s="54" t="s">
        <v>103</v>
      </c>
      <c r="F466" s="55">
        <v>569</v>
      </c>
      <c r="G466" s="56" t="s">
        <v>99</v>
      </c>
      <c r="H466" s="68" t="s">
        <v>282</v>
      </c>
      <c r="I466" s="69" t="s">
        <v>936</v>
      </c>
      <c r="J466" s="69" t="s">
        <v>960</v>
      </c>
      <c r="K466" s="69" t="s">
        <v>961</v>
      </c>
      <c r="L466" t="str">
        <f t="shared" si="7"/>
        <v xml:space="preserve">Villagra   Daniel Sebastian </v>
      </c>
    </row>
    <row r="467" spans="1:12" x14ac:dyDescent="0.25">
      <c r="A467" s="54">
        <v>922920</v>
      </c>
      <c r="B467" s="54">
        <v>96842</v>
      </c>
      <c r="C467" s="54">
        <v>4592772</v>
      </c>
      <c r="D467" s="54" t="s">
        <v>50</v>
      </c>
      <c r="E467" s="54" t="s">
        <v>24</v>
      </c>
      <c r="F467" s="55">
        <v>50</v>
      </c>
      <c r="G467" s="56" t="s">
        <v>99</v>
      </c>
      <c r="H467" s="68" t="s">
        <v>282</v>
      </c>
      <c r="I467" s="69" t="s">
        <v>962</v>
      </c>
      <c r="J467" s="69" t="s">
        <v>963</v>
      </c>
      <c r="K467" s="69" t="s">
        <v>964</v>
      </c>
      <c r="L467" t="str">
        <f t="shared" si="7"/>
        <v>Abrahan  Brahian Luis</v>
      </c>
    </row>
    <row r="468" spans="1:12" x14ac:dyDescent="0.25">
      <c r="A468" s="57">
        <v>921030</v>
      </c>
      <c r="B468" s="57">
        <v>96288</v>
      </c>
      <c r="C468" s="57">
        <v>4471974</v>
      </c>
      <c r="D468" s="57" t="s">
        <v>50</v>
      </c>
      <c r="E468" s="57" t="s">
        <v>24</v>
      </c>
      <c r="F468" s="58">
        <v>131</v>
      </c>
      <c r="G468" s="61" t="s">
        <v>99</v>
      </c>
      <c r="H468" s="67" t="s">
        <v>282</v>
      </c>
      <c r="I468" s="57" t="s">
        <v>962</v>
      </c>
      <c r="J468" s="57" t="s">
        <v>881</v>
      </c>
      <c r="K468" s="57" t="s">
        <v>965</v>
      </c>
      <c r="L468" t="str">
        <f t="shared" si="7"/>
        <v xml:space="preserve">Campero Nahuel </v>
      </c>
    </row>
    <row r="469" spans="1:12" x14ac:dyDescent="0.25">
      <c r="A469" s="57">
        <v>921033</v>
      </c>
      <c r="B469" s="57">
        <v>96282</v>
      </c>
      <c r="C469" s="57">
        <v>4473117</v>
      </c>
      <c r="D469" s="57" t="s">
        <v>107</v>
      </c>
      <c r="E469" s="57" t="s">
        <v>106</v>
      </c>
      <c r="F469" s="58">
        <v>131</v>
      </c>
      <c r="G469" s="61" t="s">
        <v>99</v>
      </c>
      <c r="H469" s="68" t="s">
        <v>282</v>
      </c>
      <c r="I469" s="69" t="s">
        <v>962</v>
      </c>
      <c r="J469" s="69" t="s">
        <v>966</v>
      </c>
      <c r="K469" s="69" t="s">
        <v>967</v>
      </c>
      <c r="L469" t="str">
        <f t="shared" si="7"/>
        <v xml:space="preserve">Cirici Quiroga Diego Miguel  </v>
      </c>
    </row>
    <row r="470" spans="1:12" x14ac:dyDescent="0.25">
      <c r="A470" s="54">
        <v>922928</v>
      </c>
      <c r="B470" s="54">
        <v>96856</v>
      </c>
      <c r="C470" s="54">
        <v>2699911</v>
      </c>
      <c r="D470" s="54" t="s">
        <v>50</v>
      </c>
      <c r="E470" s="54" t="s">
        <v>24</v>
      </c>
      <c r="F470" s="55">
        <v>50</v>
      </c>
      <c r="G470" s="56" t="s">
        <v>99</v>
      </c>
      <c r="H470" s="68" t="s">
        <v>282</v>
      </c>
      <c r="I470" s="69" t="s">
        <v>962</v>
      </c>
      <c r="J470" s="69" t="s">
        <v>968</v>
      </c>
      <c r="K470" s="69" t="s">
        <v>969</v>
      </c>
      <c r="L470" t="str">
        <f t="shared" si="7"/>
        <v xml:space="preserve">Cisneros Daniel Alberto </v>
      </c>
    </row>
    <row r="471" spans="1:12" x14ac:dyDescent="0.25">
      <c r="A471" s="54">
        <v>922929</v>
      </c>
      <c r="B471" s="54">
        <v>96857</v>
      </c>
      <c r="C471" s="54">
        <v>1513208</v>
      </c>
      <c r="D471" s="54" t="s">
        <v>50</v>
      </c>
      <c r="E471" s="54" t="s">
        <v>24</v>
      </c>
      <c r="F471" s="55">
        <v>50</v>
      </c>
      <c r="G471" s="56" t="s">
        <v>99</v>
      </c>
      <c r="H471" s="68" t="s">
        <v>282</v>
      </c>
      <c r="I471" s="69" t="s">
        <v>962</v>
      </c>
      <c r="J471" s="69" t="s">
        <v>232</v>
      </c>
      <c r="K471" s="69" t="s">
        <v>970</v>
      </c>
      <c r="L471" t="str">
        <f t="shared" si="7"/>
        <v xml:space="preserve">Diaz Franco Daniel </v>
      </c>
    </row>
    <row r="472" spans="1:12" x14ac:dyDescent="0.25">
      <c r="A472" s="57">
        <v>921035</v>
      </c>
      <c r="B472" s="57">
        <v>96287</v>
      </c>
      <c r="C472" s="57">
        <v>4473129</v>
      </c>
      <c r="D472" s="57" t="s">
        <v>50</v>
      </c>
      <c r="E472" s="57" t="s">
        <v>24</v>
      </c>
      <c r="F472" s="58">
        <v>131</v>
      </c>
      <c r="G472" s="61" t="s">
        <v>99</v>
      </c>
      <c r="H472" s="68" t="s">
        <v>282</v>
      </c>
      <c r="I472" s="69" t="s">
        <v>962</v>
      </c>
      <c r="J472" s="69" t="s">
        <v>634</v>
      </c>
      <c r="K472" s="69" t="s">
        <v>971</v>
      </c>
      <c r="L472" t="str">
        <f t="shared" si="7"/>
        <v xml:space="preserve">Ferreyra Hernan Virgilio </v>
      </c>
    </row>
    <row r="473" spans="1:12" x14ac:dyDescent="0.25">
      <c r="A473" s="54">
        <v>922268</v>
      </c>
      <c r="B473" s="54">
        <v>96539</v>
      </c>
      <c r="C473" s="54">
        <v>4561710</v>
      </c>
      <c r="D473" s="54" t="s">
        <v>50</v>
      </c>
      <c r="E473" s="54" t="s">
        <v>24</v>
      </c>
      <c r="F473" s="55">
        <v>68</v>
      </c>
      <c r="G473" s="56" t="s">
        <v>99</v>
      </c>
      <c r="H473" s="66" t="s">
        <v>282</v>
      </c>
      <c r="I473" s="54" t="s">
        <v>962</v>
      </c>
      <c r="J473" s="54" t="s">
        <v>972</v>
      </c>
      <c r="K473" s="54" t="s">
        <v>973</v>
      </c>
      <c r="L473" t="str">
        <f t="shared" si="7"/>
        <v>Gareca Andrea Soledad</v>
      </c>
    </row>
    <row r="474" spans="1:12" x14ac:dyDescent="0.25">
      <c r="A474" s="57">
        <v>921026</v>
      </c>
      <c r="B474" s="57">
        <v>96279</v>
      </c>
      <c r="C474" s="57">
        <v>4473070</v>
      </c>
      <c r="D474" s="57" t="s">
        <v>107</v>
      </c>
      <c r="E474" s="57" t="s">
        <v>106</v>
      </c>
      <c r="F474" s="58">
        <v>131</v>
      </c>
      <c r="G474" s="61" t="s">
        <v>99</v>
      </c>
      <c r="H474" s="68" t="s">
        <v>282</v>
      </c>
      <c r="I474" s="69" t="s">
        <v>962</v>
      </c>
      <c r="J474" s="69" t="s">
        <v>974</v>
      </c>
      <c r="K474" s="69" t="s">
        <v>975</v>
      </c>
      <c r="L474" t="str">
        <f t="shared" si="7"/>
        <v xml:space="preserve">Juri Gabriel </v>
      </c>
    </row>
    <row r="475" spans="1:12" x14ac:dyDescent="0.25">
      <c r="A475" s="57">
        <v>921034</v>
      </c>
      <c r="B475" s="57">
        <v>96291</v>
      </c>
      <c r="C475" s="57">
        <v>3470418</v>
      </c>
      <c r="D475" s="57" t="s">
        <v>50</v>
      </c>
      <c r="E475" s="57" t="s">
        <v>24</v>
      </c>
      <c r="F475" s="58">
        <v>131</v>
      </c>
      <c r="G475" s="61" t="s">
        <v>99</v>
      </c>
      <c r="H475" s="68" t="s">
        <v>282</v>
      </c>
      <c r="I475" s="69" t="s">
        <v>962</v>
      </c>
      <c r="J475" s="69" t="s">
        <v>511</v>
      </c>
      <c r="K475" s="69" t="s">
        <v>976</v>
      </c>
      <c r="L475" t="str">
        <f t="shared" si="7"/>
        <v>Lara Diego Gustavo</v>
      </c>
    </row>
    <row r="476" spans="1:12" x14ac:dyDescent="0.25">
      <c r="A476" s="57">
        <v>921036</v>
      </c>
      <c r="B476" s="57">
        <v>96278</v>
      </c>
      <c r="C476" s="57">
        <v>4473133</v>
      </c>
      <c r="D476" s="57" t="s">
        <v>50</v>
      </c>
      <c r="E476" s="57" t="s">
        <v>24</v>
      </c>
      <c r="F476" s="58">
        <v>131</v>
      </c>
      <c r="G476" s="61" t="s">
        <v>99</v>
      </c>
      <c r="H476" s="68" t="s">
        <v>282</v>
      </c>
      <c r="I476" s="69" t="s">
        <v>962</v>
      </c>
      <c r="J476" s="69" t="s">
        <v>148</v>
      </c>
      <c r="K476" s="69" t="s">
        <v>977</v>
      </c>
      <c r="L476" t="str">
        <f t="shared" si="7"/>
        <v xml:space="preserve">Luna Juan Gabriel </v>
      </c>
    </row>
    <row r="477" spans="1:12" x14ac:dyDescent="0.25">
      <c r="A477" s="57">
        <v>921028</v>
      </c>
      <c r="B477" s="57">
        <v>96283</v>
      </c>
      <c r="C477" s="57">
        <v>4473078</v>
      </c>
      <c r="D477" s="57" t="s">
        <v>107</v>
      </c>
      <c r="E477" s="57" t="s">
        <v>106</v>
      </c>
      <c r="F477" s="58">
        <v>131</v>
      </c>
      <c r="G477" s="61" t="s">
        <v>99</v>
      </c>
      <c r="H477" s="68" t="s">
        <v>282</v>
      </c>
      <c r="I477" s="69" t="s">
        <v>962</v>
      </c>
      <c r="J477" s="69" t="s">
        <v>978</v>
      </c>
      <c r="K477" s="69" t="s">
        <v>979</v>
      </c>
      <c r="L477" t="str">
        <f t="shared" si="7"/>
        <v>Magno  Cristian Germán</v>
      </c>
    </row>
    <row r="478" spans="1:12" x14ac:dyDescent="0.25">
      <c r="A478" s="57">
        <v>921025</v>
      </c>
      <c r="B478" s="57">
        <v>96277</v>
      </c>
      <c r="C478" s="57">
        <v>1197668</v>
      </c>
      <c r="D478" s="57" t="s">
        <v>107</v>
      </c>
      <c r="E478" s="57" t="s">
        <v>106</v>
      </c>
      <c r="F478" s="58">
        <v>131</v>
      </c>
      <c r="G478" s="61" t="s">
        <v>99</v>
      </c>
      <c r="H478" s="68" t="s">
        <v>282</v>
      </c>
      <c r="I478" s="69" t="s">
        <v>962</v>
      </c>
      <c r="J478" s="69" t="s">
        <v>980</v>
      </c>
      <c r="K478" s="69" t="s">
        <v>981</v>
      </c>
      <c r="L478" t="str">
        <f t="shared" si="7"/>
        <v xml:space="preserve">Maihua Alan Maximiliano </v>
      </c>
    </row>
    <row r="479" spans="1:12" x14ac:dyDescent="0.25">
      <c r="A479" s="54">
        <v>922262</v>
      </c>
      <c r="B479" s="54">
        <v>96533</v>
      </c>
      <c r="C479" s="54">
        <v>4561677</v>
      </c>
      <c r="D479" s="54" t="s">
        <v>50</v>
      </c>
      <c r="E479" s="54" t="s">
        <v>24</v>
      </c>
      <c r="F479" s="55">
        <v>68</v>
      </c>
      <c r="G479" s="56" t="s">
        <v>99</v>
      </c>
      <c r="H479" s="68" t="s">
        <v>282</v>
      </c>
      <c r="I479" s="69" t="s">
        <v>962</v>
      </c>
      <c r="J479" s="69" t="s">
        <v>982</v>
      </c>
      <c r="K479" s="69" t="s">
        <v>983</v>
      </c>
      <c r="L479" t="str">
        <f t="shared" si="7"/>
        <v>Mata Maria Carolina</v>
      </c>
    </row>
    <row r="480" spans="1:12" x14ac:dyDescent="0.25">
      <c r="A480" s="57">
        <v>921038</v>
      </c>
      <c r="B480" s="57">
        <v>96285</v>
      </c>
      <c r="C480" s="57">
        <v>4473150</v>
      </c>
      <c r="D480" s="57" t="s">
        <v>50</v>
      </c>
      <c r="E480" s="57" t="s">
        <v>24</v>
      </c>
      <c r="F480" s="58">
        <v>131</v>
      </c>
      <c r="G480" s="61" t="s">
        <v>99</v>
      </c>
      <c r="H480" s="67" t="s">
        <v>282</v>
      </c>
      <c r="I480" s="57" t="s">
        <v>962</v>
      </c>
      <c r="J480" s="57" t="s">
        <v>984</v>
      </c>
      <c r="K480" s="57" t="s">
        <v>985</v>
      </c>
      <c r="L480" t="str">
        <f t="shared" si="7"/>
        <v>Ruiz Huidobro Felicitas</v>
      </c>
    </row>
    <row r="481" spans="1:12" x14ac:dyDescent="0.25">
      <c r="A481" s="57">
        <v>921032</v>
      </c>
      <c r="B481" s="57">
        <v>96284</v>
      </c>
      <c r="C481" s="57">
        <v>1379895</v>
      </c>
      <c r="D481" s="57" t="s">
        <v>107</v>
      </c>
      <c r="E481" s="57" t="s">
        <v>113</v>
      </c>
      <c r="F481" s="58">
        <v>131</v>
      </c>
      <c r="G481" s="61" t="s">
        <v>99</v>
      </c>
      <c r="H481" s="68" t="s">
        <v>282</v>
      </c>
      <c r="I481" s="69" t="s">
        <v>962</v>
      </c>
      <c r="J481" s="69" t="s">
        <v>986</v>
      </c>
      <c r="K481" s="69" t="s">
        <v>987</v>
      </c>
      <c r="L481" t="str">
        <f t="shared" si="7"/>
        <v>Tapia Nicolás Maximiliano Angel</v>
      </c>
    </row>
    <row r="482" spans="1:12" x14ac:dyDescent="0.25">
      <c r="A482" s="54">
        <v>922261</v>
      </c>
      <c r="B482" s="54">
        <v>96532</v>
      </c>
      <c r="C482" s="54">
        <v>4561674</v>
      </c>
      <c r="D482" s="54" t="s">
        <v>50</v>
      </c>
      <c r="E482" s="54" t="s">
        <v>24</v>
      </c>
      <c r="F482" s="55">
        <v>68</v>
      </c>
      <c r="G482" s="56" t="s">
        <v>99</v>
      </c>
      <c r="H482" s="68" t="s">
        <v>282</v>
      </c>
      <c r="I482" s="69" t="s">
        <v>962</v>
      </c>
      <c r="J482" s="69" t="s">
        <v>988</v>
      </c>
      <c r="K482" s="69" t="s">
        <v>989</v>
      </c>
      <c r="L482" t="str">
        <f t="shared" si="7"/>
        <v>Villagra Carlos Javier</v>
      </c>
    </row>
    <row r="483" spans="1:12" ht="15.75" thickBot="1" x14ac:dyDescent="0.3">
      <c r="A483" s="62">
        <v>921031</v>
      </c>
      <c r="B483" s="62">
        <v>96280</v>
      </c>
      <c r="C483" s="62">
        <v>4471979</v>
      </c>
      <c r="D483" s="62" t="s">
        <v>107</v>
      </c>
      <c r="E483" s="62" t="s">
        <v>106</v>
      </c>
      <c r="F483" s="63">
        <v>131</v>
      </c>
      <c r="G483" s="64" t="s">
        <v>99</v>
      </c>
      <c r="H483" s="73" t="s">
        <v>282</v>
      </c>
      <c r="I483" s="62" t="s">
        <v>962</v>
      </c>
      <c r="J483" s="62" t="s">
        <v>990</v>
      </c>
      <c r="K483" s="62" t="s">
        <v>991</v>
      </c>
      <c r="L483" t="str">
        <f t="shared" si="7"/>
        <v xml:space="preserve">Zelarayan Fernando Nicolas </v>
      </c>
    </row>
  </sheetData>
  <autoFilter ref="A1:L483"/>
  <conditionalFormatting sqref="C18">
    <cfRule type="duplicateValues" dxfId="225" priority="175"/>
  </conditionalFormatting>
  <conditionalFormatting sqref="A18">
    <cfRule type="duplicateValues" dxfId="224" priority="176"/>
  </conditionalFormatting>
  <conditionalFormatting sqref="C3">
    <cfRule type="duplicateValues" dxfId="223" priority="177"/>
  </conditionalFormatting>
  <conditionalFormatting sqref="C8">
    <cfRule type="duplicateValues" dxfId="222" priority="178"/>
  </conditionalFormatting>
  <conditionalFormatting sqref="A8">
    <cfRule type="duplicateValues" dxfId="221" priority="179"/>
  </conditionalFormatting>
  <conditionalFormatting sqref="C38">
    <cfRule type="duplicateValues" dxfId="220" priority="173"/>
  </conditionalFormatting>
  <conditionalFormatting sqref="A38">
    <cfRule type="duplicateValues" dxfId="219" priority="174"/>
  </conditionalFormatting>
  <conditionalFormatting sqref="C20">
    <cfRule type="duplicateValues" dxfId="218" priority="180"/>
  </conditionalFormatting>
  <conditionalFormatting sqref="A20">
    <cfRule type="duplicateValues" dxfId="217" priority="181"/>
  </conditionalFormatting>
  <conditionalFormatting sqref="C12:C15">
    <cfRule type="duplicateValues" dxfId="216" priority="182"/>
  </conditionalFormatting>
  <conditionalFormatting sqref="A12:A15">
    <cfRule type="duplicateValues" dxfId="215" priority="183"/>
  </conditionalFormatting>
  <conditionalFormatting sqref="C293:C294">
    <cfRule type="duplicateValues" dxfId="214" priority="171"/>
  </conditionalFormatting>
  <conditionalFormatting sqref="A293:A294">
    <cfRule type="duplicateValues" dxfId="213" priority="172"/>
  </conditionalFormatting>
  <conditionalFormatting sqref="C4:C7">
    <cfRule type="duplicateValues" dxfId="212" priority="184"/>
  </conditionalFormatting>
  <conditionalFormatting sqref="C19">
    <cfRule type="duplicateValues" dxfId="211" priority="185"/>
  </conditionalFormatting>
  <conditionalFormatting sqref="A19">
    <cfRule type="duplicateValues" dxfId="210" priority="186"/>
  </conditionalFormatting>
  <conditionalFormatting sqref="C16:C17">
    <cfRule type="duplicateValues" dxfId="209" priority="187"/>
  </conditionalFormatting>
  <conditionalFormatting sqref="A16:A17">
    <cfRule type="duplicateValues" dxfId="208" priority="188"/>
  </conditionalFormatting>
  <conditionalFormatting sqref="C321:C322">
    <cfRule type="duplicateValues" dxfId="207" priority="169"/>
  </conditionalFormatting>
  <conditionalFormatting sqref="A321:A322">
    <cfRule type="duplicateValues" dxfId="206" priority="170"/>
  </conditionalFormatting>
  <conditionalFormatting sqref="C339:C347">
    <cfRule type="duplicateValues" dxfId="205" priority="167"/>
  </conditionalFormatting>
  <conditionalFormatting sqref="A339:A347">
    <cfRule type="duplicateValues" dxfId="204" priority="168"/>
  </conditionalFormatting>
  <conditionalFormatting sqref="C348">
    <cfRule type="duplicateValues" dxfId="203" priority="165"/>
  </conditionalFormatting>
  <conditionalFormatting sqref="A348">
    <cfRule type="duplicateValues" dxfId="202" priority="166"/>
  </conditionalFormatting>
  <conditionalFormatting sqref="C21:C22">
    <cfRule type="duplicateValues" dxfId="201" priority="189"/>
  </conditionalFormatting>
  <conditionalFormatting sqref="A21:A22">
    <cfRule type="duplicateValues" dxfId="200" priority="190"/>
  </conditionalFormatting>
  <conditionalFormatting sqref="C23:C27">
    <cfRule type="duplicateValues" dxfId="199" priority="191"/>
  </conditionalFormatting>
  <conditionalFormatting sqref="A23:A27">
    <cfRule type="duplicateValues" dxfId="198" priority="192"/>
  </conditionalFormatting>
  <conditionalFormatting sqref="C123">
    <cfRule type="duplicateValues" dxfId="197" priority="161"/>
  </conditionalFormatting>
  <conditionalFormatting sqref="A123">
    <cfRule type="duplicateValues" dxfId="196" priority="162"/>
  </conditionalFormatting>
  <conditionalFormatting sqref="C123">
    <cfRule type="duplicateValues" dxfId="195" priority="163"/>
  </conditionalFormatting>
  <conditionalFormatting sqref="A123">
    <cfRule type="duplicateValues" dxfId="194" priority="164"/>
  </conditionalFormatting>
  <conditionalFormatting sqref="C180">
    <cfRule type="duplicateValues" dxfId="193" priority="159" stopIfTrue="1"/>
  </conditionalFormatting>
  <conditionalFormatting sqref="A180">
    <cfRule type="duplicateValues" dxfId="192" priority="160" stopIfTrue="1"/>
  </conditionalFormatting>
  <conditionalFormatting sqref="C273">
    <cfRule type="duplicateValues" dxfId="191" priority="157"/>
  </conditionalFormatting>
  <conditionalFormatting sqref="A273">
    <cfRule type="duplicateValues" dxfId="190" priority="158"/>
  </conditionalFormatting>
  <conditionalFormatting sqref="C28:C37">
    <cfRule type="duplicateValues" dxfId="189" priority="193"/>
  </conditionalFormatting>
  <conditionalFormatting sqref="A28:A37">
    <cfRule type="duplicateValues" dxfId="188" priority="194"/>
  </conditionalFormatting>
  <conditionalFormatting sqref="C274:C276">
    <cfRule type="duplicateValues" dxfId="187" priority="195"/>
  </conditionalFormatting>
  <conditionalFormatting sqref="A274:A276">
    <cfRule type="duplicateValues" dxfId="186" priority="196"/>
  </conditionalFormatting>
  <conditionalFormatting sqref="A124:A130 A47:A122 A11 A2:A7">
    <cfRule type="duplicateValues" dxfId="185" priority="197"/>
  </conditionalFormatting>
  <conditionalFormatting sqref="C331:C338">
    <cfRule type="duplicateValues" dxfId="184" priority="198"/>
  </conditionalFormatting>
  <conditionalFormatting sqref="A331:A338">
    <cfRule type="duplicateValues" dxfId="183" priority="199"/>
  </conditionalFormatting>
  <conditionalFormatting sqref="C413:C419">
    <cfRule type="duplicateValues" dxfId="182" priority="155"/>
  </conditionalFormatting>
  <conditionalFormatting sqref="A413:A419">
    <cfRule type="duplicateValues" dxfId="181" priority="156"/>
  </conditionalFormatting>
  <conditionalFormatting sqref="C420">
    <cfRule type="duplicateValues" dxfId="180" priority="153"/>
  </conditionalFormatting>
  <conditionalFormatting sqref="A420">
    <cfRule type="duplicateValues" dxfId="179" priority="154"/>
  </conditionalFormatting>
  <conditionalFormatting sqref="C365:C412">
    <cfRule type="duplicateValues" dxfId="178" priority="200"/>
  </conditionalFormatting>
  <conditionalFormatting sqref="A365:A412">
    <cfRule type="duplicateValues" dxfId="177" priority="201"/>
  </conditionalFormatting>
  <conditionalFormatting sqref="C323:C325 C295:C320 C277:C292">
    <cfRule type="duplicateValues" dxfId="176" priority="202"/>
  </conditionalFormatting>
  <conditionalFormatting sqref="A323:A325 A295:A320 A277:A292">
    <cfRule type="duplicateValues" dxfId="175" priority="203"/>
  </conditionalFormatting>
  <conditionalFormatting sqref="C238:C240">
    <cfRule type="duplicateValues" dxfId="174" priority="204"/>
  </conditionalFormatting>
  <conditionalFormatting sqref="A238:A240">
    <cfRule type="duplicateValues" dxfId="173" priority="205"/>
  </conditionalFormatting>
  <conditionalFormatting sqref="C124:C151 C11 C47:C122 C2">
    <cfRule type="duplicateValues" dxfId="172" priority="206"/>
  </conditionalFormatting>
  <conditionalFormatting sqref="C124:C151 C42:C122">
    <cfRule type="duplicateValues" dxfId="171" priority="207"/>
  </conditionalFormatting>
  <conditionalFormatting sqref="A124:A151 A42:A122">
    <cfRule type="duplicateValues" dxfId="170" priority="208"/>
  </conditionalFormatting>
  <conditionalFormatting sqref="C479:C483">
    <cfRule type="duplicateValues" dxfId="169" priority="151"/>
  </conditionalFormatting>
  <conditionalFormatting sqref="A479:A483">
    <cfRule type="duplicateValues" dxfId="168" priority="152"/>
  </conditionalFormatting>
  <conditionalFormatting sqref="C483">
    <cfRule type="duplicateValues" dxfId="167" priority="149"/>
  </conditionalFormatting>
  <conditionalFormatting sqref="A483">
    <cfRule type="duplicateValues" dxfId="166" priority="150"/>
  </conditionalFormatting>
  <conditionalFormatting sqref="C39:C41">
    <cfRule type="duplicateValues" dxfId="165" priority="209"/>
  </conditionalFormatting>
  <conditionalFormatting sqref="A39:A41">
    <cfRule type="duplicateValues" dxfId="164" priority="210"/>
  </conditionalFormatting>
  <conditionalFormatting sqref="C349:C364">
    <cfRule type="duplicateValues" dxfId="163" priority="211"/>
  </conditionalFormatting>
  <conditionalFormatting sqref="A349:A364">
    <cfRule type="duplicateValues" dxfId="162" priority="212"/>
  </conditionalFormatting>
  <conditionalFormatting sqref="C326:C330">
    <cfRule type="duplicateValues" dxfId="161" priority="213"/>
  </conditionalFormatting>
  <conditionalFormatting sqref="A326:A330">
    <cfRule type="duplicateValues" dxfId="160" priority="214"/>
  </conditionalFormatting>
  <conditionalFormatting sqref="C9:C11">
    <cfRule type="duplicateValues" dxfId="159" priority="215"/>
  </conditionalFormatting>
  <conditionalFormatting sqref="A9:A11">
    <cfRule type="duplicateValues" dxfId="158" priority="216"/>
  </conditionalFormatting>
  <conditionalFormatting sqref="C269:C272">
    <cfRule type="duplicateValues" dxfId="157" priority="217"/>
  </conditionalFormatting>
  <conditionalFormatting sqref="A269:A272">
    <cfRule type="duplicateValues" dxfId="156" priority="218"/>
  </conditionalFormatting>
  <conditionalFormatting sqref="C181:C237 C152:C179">
    <cfRule type="duplicateValues" dxfId="155" priority="219"/>
  </conditionalFormatting>
  <conditionalFormatting sqref="A181:A237 A152:A179">
    <cfRule type="duplicateValues" dxfId="154" priority="220"/>
  </conditionalFormatting>
  <conditionalFormatting sqref="C241:C268">
    <cfRule type="duplicateValues" dxfId="153" priority="221"/>
  </conditionalFormatting>
  <conditionalFormatting sqref="A241:A268">
    <cfRule type="duplicateValues" dxfId="152" priority="222"/>
  </conditionalFormatting>
  <conditionalFormatting sqref="C421:C478">
    <cfRule type="duplicateValues" dxfId="151" priority="223"/>
  </conditionalFormatting>
  <conditionalFormatting sqref="A421:A478">
    <cfRule type="duplicateValues" dxfId="150" priority="224"/>
  </conditionalFormatting>
  <conditionalFormatting sqref="H1:L1">
    <cfRule type="cellIs" dxfId="149" priority="144" operator="equal">
      <formula xml:space="preserve"> "LOA"</formula>
    </cfRule>
    <cfRule type="cellIs" dxfId="148" priority="145" operator="equal">
      <formula xml:space="preserve"> "TERM"</formula>
    </cfRule>
    <cfRule type="cellIs" dxfId="147" priority="146" operator="equal">
      <formula xml:space="preserve"> "REINSTATEMENT"</formula>
    </cfRule>
    <cfRule type="cellIs" dxfId="146" priority="147" operator="equal">
      <formula xml:space="preserve"> "PROMOTED"</formula>
    </cfRule>
    <cfRule type="cellIs" dxfId="145" priority="148" operator="equal">
      <formula xml:space="preserve"> "PENDING TERM"</formula>
    </cfRule>
  </conditionalFormatting>
  <conditionalFormatting sqref="H293:H294">
    <cfRule type="cellIs" dxfId="144" priority="120" operator="equal">
      <formula>"LOA"</formula>
    </cfRule>
    <cfRule type="cellIs" dxfId="143" priority="121" operator="equal">
      <formula>"PENDING TERM"</formula>
    </cfRule>
    <cfRule type="cellIs" dxfId="142" priority="122" operator="equal">
      <formula>"PROMOTED"</formula>
    </cfRule>
    <cfRule type="cellIs" dxfId="141" priority="123" operator="equal">
      <formula>"REINSTATEMENT"</formula>
    </cfRule>
    <cfRule type="cellIs" dxfId="140" priority="124" operator="equal">
      <formula>"TERM"</formula>
    </cfRule>
    <cfRule type="cellIs" dxfId="139" priority="125" operator="equal">
      <formula>"TRANSFER"</formula>
    </cfRule>
  </conditionalFormatting>
  <conditionalFormatting sqref="H238">
    <cfRule type="cellIs" dxfId="138" priority="114" operator="equal">
      <formula>"LOA"</formula>
    </cfRule>
    <cfRule type="cellIs" dxfId="137" priority="115" operator="equal">
      <formula>"PENDING TERM"</formula>
    </cfRule>
    <cfRule type="cellIs" dxfId="136" priority="116" operator="equal">
      <formula>"PROMOTED"</formula>
    </cfRule>
    <cfRule type="cellIs" dxfId="135" priority="117" operator="equal">
      <formula>"REINSTATEMENT"</formula>
    </cfRule>
    <cfRule type="cellIs" dxfId="134" priority="118" operator="equal">
      <formula>"TERM"</formula>
    </cfRule>
    <cfRule type="cellIs" dxfId="133" priority="119" operator="equal">
      <formula>"TRANSFER"</formula>
    </cfRule>
  </conditionalFormatting>
  <conditionalFormatting sqref="H274:H285 H295:H320 H349:H412 H323:H347 H124:H179 H2:H37 H76:H122 H39:H74 H241:H272 H288:H292 H181:H237 H421:H478">
    <cfRule type="cellIs" dxfId="132" priority="138" operator="equal">
      <formula>"LOA"</formula>
    </cfRule>
    <cfRule type="cellIs" dxfId="131" priority="139" operator="equal">
      <formula>"PENDING TERM"</formula>
    </cfRule>
    <cfRule type="cellIs" dxfId="130" priority="140" operator="equal">
      <formula>"PROMOTED"</formula>
    </cfRule>
    <cfRule type="cellIs" dxfId="129" priority="141" operator="equal">
      <formula>"REINSTATEMENT"</formula>
    </cfRule>
    <cfRule type="cellIs" dxfId="128" priority="142" operator="equal">
      <formula>"TERM"</formula>
    </cfRule>
    <cfRule type="cellIs" dxfId="127" priority="143" operator="equal">
      <formula>"TRANSFER"</formula>
    </cfRule>
  </conditionalFormatting>
  <conditionalFormatting sqref="H38">
    <cfRule type="cellIs" dxfId="126" priority="132" operator="equal">
      <formula>"LOA"</formula>
    </cfRule>
    <cfRule type="cellIs" dxfId="125" priority="133" operator="equal">
      <formula>"PENDING TERM"</formula>
    </cfRule>
    <cfRule type="cellIs" dxfId="124" priority="134" operator="equal">
      <formula>"PROMOTED"</formula>
    </cfRule>
    <cfRule type="cellIs" dxfId="123" priority="135" operator="equal">
      <formula>"REINSTATEMENT"</formula>
    </cfRule>
    <cfRule type="cellIs" dxfId="122" priority="136" operator="equal">
      <formula>"TERM"</formula>
    </cfRule>
    <cfRule type="cellIs" dxfId="121" priority="137" operator="equal">
      <formula>"TRANSFER"</formula>
    </cfRule>
  </conditionalFormatting>
  <conditionalFormatting sqref="H239:H240">
    <cfRule type="cellIs" dxfId="120" priority="126" operator="equal">
      <formula>"LOA"</formula>
    </cfRule>
    <cfRule type="cellIs" dxfId="119" priority="127" operator="equal">
      <formula>"PENDING TERM"</formula>
    </cfRule>
    <cfRule type="cellIs" dxfId="118" priority="128" operator="equal">
      <formula>"PROMOTED"</formula>
    </cfRule>
    <cfRule type="cellIs" dxfId="117" priority="129" operator="equal">
      <formula>"REINSTATEMENT"</formula>
    </cfRule>
    <cfRule type="cellIs" dxfId="116" priority="130" operator="equal">
      <formula>"TERM"</formula>
    </cfRule>
    <cfRule type="cellIs" dxfId="115" priority="131" operator="equal">
      <formula>"TRANSFER"</formula>
    </cfRule>
  </conditionalFormatting>
  <conditionalFormatting sqref="H286">
    <cfRule type="cellIs" dxfId="114" priority="108" operator="equal">
      <formula>"LOA"</formula>
    </cfRule>
    <cfRule type="cellIs" dxfId="113" priority="109" operator="equal">
      <formula>"PENDING TERM"</formula>
    </cfRule>
    <cfRule type="cellIs" dxfId="112" priority="110" operator="equal">
      <formula>"PROMOTED"</formula>
    </cfRule>
    <cfRule type="cellIs" dxfId="111" priority="111" operator="equal">
      <formula>"REINSTATEMENT"</formula>
    </cfRule>
    <cfRule type="cellIs" dxfId="110" priority="112" operator="equal">
      <formula>"TERM"</formula>
    </cfRule>
    <cfRule type="cellIs" dxfId="109" priority="113" operator="equal">
      <formula>"TRANSFER"</formula>
    </cfRule>
  </conditionalFormatting>
  <conditionalFormatting sqref="H287">
    <cfRule type="cellIs" dxfId="108" priority="102" operator="equal">
      <formula>"LOA"</formula>
    </cfRule>
    <cfRule type="cellIs" dxfId="107" priority="103" operator="equal">
      <formula>"PENDING TERM"</formula>
    </cfRule>
    <cfRule type="cellIs" dxfId="106" priority="104" operator="equal">
      <formula>"PROMOTED"</formula>
    </cfRule>
    <cfRule type="cellIs" dxfId="105" priority="105" operator="equal">
      <formula>"REINSTATEMENT"</formula>
    </cfRule>
    <cfRule type="cellIs" dxfId="104" priority="106" operator="equal">
      <formula>"TERM"</formula>
    </cfRule>
    <cfRule type="cellIs" dxfId="103" priority="107" operator="equal">
      <formula>"TRANSFER"</formula>
    </cfRule>
  </conditionalFormatting>
  <conditionalFormatting sqref="H321:H322">
    <cfRule type="cellIs" dxfId="102" priority="96" operator="equal">
      <formula>"LOA"</formula>
    </cfRule>
    <cfRule type="cellIs" dxfId="101" priority="97" operator="equal">
      <formula>"PENDING TERM"</formula>
    </cfRule>
    <cfRule type="cellIs" dxfId="100" priority="98" operator="equal">
      <formula>"PROMOTED"</formula>
    </cfRule>
    <cfRule type="cellIs" dxfId="99" priority="99" operator="equal">
      <formula>"REINSTATEMENT"</formula>
    </cfRule>
    <cfRule type="cellIs" dxfId="98" priority="100" operator="equal">
      <formula>"TERM"</formula>
    </cfRule>
    <cfRule type="cellIs" dxfId="97" priority="101" operator="equal">
      <formula>"TRANSFER"</formula>
    </cfRule>
  </conditionalFormatting>
  <conditionalFormatting sqref="H348">
    <cfRule type="cellIs" dxfId="96" priority="90" operator="equal">
      <formula>"LOA"</formula>
    </cfRule>
    <cfRule type="cellIs" dxfId="95" priority="91" operator="equal">
      <formula>"PENDING TERM"</formula>
    </cfRule>
    <cfRule type="cellIs" dxfId="94" priority="92" operator="equal">
      <formula>"PROMOTED"</formula>
    </cfRule>
    <cfRule type="cellIs" dxfId="93" priority="93" operator="equal">
      <formula>"REINSTATEMENT"</formula>
    </cfRule>
    <cfRule type="cellIs" dxfId="92" priority="94" operator="equal">
      <formula>"TERM"</formula>
    </cfRule>
    <cfRule type="cellIs" dxfId="91" priority="95" operator="equal">
      <formula>"TRANSFER"</formula>
    </cfRule>
  </conditionalFormatting>
  <conditionalFormatting sqref="H123">
    <cfRule type="cellIs" dxfId="90" priority="84" operator="equal">
      <formula>"LOA"</formula>
    </cfRule>
    <cfRule type="cellIs" dxfId="89" priority="85" operator="equal">
      <formula>"PENDING TERM"</formula>
    </cfRule>
    <cfRule type="cellIs" dxfId="88" priority="86" operator="equal">
      <formula>"PROMOTED"</formula>
    </cfRule>
    <cfRule type="cellIs" dxfId="87" priority="87" operator="equal">
      <formula>"REINSTATEMENT"</formula>
    </cfRule>
    <cfRule type="cellIs" dxfId="86" priority="88" operator="equal">
      <formula>"TERM"</formula>
    </cfRule>
    <cfRule type="cellIs" dxfId="85" priority="89" operator="equal">
      <formula>"TRANSFER"</formula>
    </cfRule>
  </conditionalFormatting>
  <conditionalFormatting sqref="H273">
    <cfRule type="cellIs" dxfId="84" priority="78" stopIfTrue="1" operator="equal">
      <formula>"LOA"</formula>
    </cfRule>
  </conditionalFormatting>
  <conditionalFormatting sqref="H2:H74 H76:H412 H421:H478">
    <cfRule type="cellIs" dxfId="83" priority="79" operator="equal">
      <formula>"PENDING TERM"</formula>
    </cfRule>
    <cfRule type="cellIs" dxfId="82" priority="80" operator="equal">
      <formula>"PROMOTED"</formula>
    </cfRule>
    <cfRule type="cellIs" dxfId="81" priority="81" operator="equal">
      <formula>"REINSTATEMENT"</formula>
    </cfRule>
    <cfRule type="cellIs" dxfId="80" priority="82" operator="equal">
      <formula>"TERM"</formula>
    </cfRule>
    <cfRule type="cellIs" dxfId="79" priority="83" operator="equal">
      <formula>"TRANSFER"</formula>
    </cfRule>
  </conditionalFormatting>
  <conditionalFormatting sqref="H413:H419">
    <cfRule type="cellIs" dxfId="78" priority="72" operator="equal">
      <formula>"LOA"</formula>
    </cfRule>
    <cfRule type="cellIs" dxfId="77" priority="73" operator="equal">
      <formula>"PENDING TERM"</formula>
    </cfRule>
    <cfRule type="cellIs" dxfId="76" priority="74" operator="equal">
      <formula>"PROMOTED"</formula>
    </cfRule>
    <cfRule type="cellIs" dxfId="75" priority="75" operator="equal">
      <formula>"REINSTATEMENT"</formula>
    </cfRule>
    <cfRule type="cellIs" dxfId="74" priority="76" operator="equal">
      <formula>"TERM"</formula>
    </cfRule>
    <cfRule type="cellIs" dxfId="73" priority="77" operator="equal">
      <formula>"TRANSFER"</formula>
    </cfRule>
  </conditionalFormatting>
  <conditionalFormatting sqref="H413:H419">
    <cfRule type="cellIs" dxfId="72" priority="67" operator="equal">
      <formula>"PENDING TERM"</formula>
    </cfRule>
    <cfRule type="cellIs" dxfId="71" priority="68" operator="equal">
      <formula>"PROMOTED"</formula>
    </cfRule>
    <cfRule type="cellIs" dxfId="70" priority="69" operator="equal">
      <formula>"REINSTATEMENT"</formula>
    </cfRule>
    <cfRule type="cellIs" dxfId="69" priority="70" operator="equal">
      <formula>"TERM"</formula>
    </cfRule>
    <cfRule type="cellIs" dxfId="68" priority="71" operator="equal">
      <formula>"TRANSFER"</formula>
    </cfRule>
  </conditionalFormatting>
  <conditionalFormatting sqref="H420">
    <cfRule type="cellIs" dxfId="67" priority="61" operator="equal">
      <formula>"LOA"</formula>
    </cfRule>
    <cfRule type="cellIs" dxfId="66" priority="62" operator="equal">
      <formula>"PENDING TERM"</formula>
    </cfRule>
    <cfRule type="cellIs" dxfId="65" priority="63" operator="equal">
      <formula>"PROMOTED"</formula>
    </cfRule>
    <cfRule type="cellIs" dxfId="64" priority="64" operator="equal">
      <formula>"REINSTATEMENT"</formula>
    </cfRule>
    <cfRule type="cellIs" dxfId="63" priority="65" operator="equal">
      <formula>"TERM"</formula>
    </cfRule>
    <cfRule type="cellIs" dxfId="62" priority="66" operator="equal">
      <formula>"TRANSFER"</formula>
    </cfRule>
  </conditionalFormatting>
  <conditionalFormatting sqref="H420">
    <cfRule type="cellIs" dxfId="61" priority="56" operator="equal">
      <formula>"PENDING TERM"</formula>
    </cfRule>
    <cfRule type="cellIs" dxfId="60" priority="57" operator="equal">
      <formula>"PROMOTED"</formula>
    </cfRule>
    <cfRule type="cellIs" dxfId="59" priority="58" operator="equal">
      <formula>"REINSTATEMENT"</formula>
    </cfRule>
    <cfRule type="cellIs" dxfId="58" priority="59" operator="equal">
      <formula>"TERM"</formula>
    </cfRule>
    <cfRule type="cellIs" dxfId="57" priority="60" operator="equal">
      <formula>"TRANSFER"</formula>
    </cfRule>
  </conditionalFormatting>
  <conditionalFormatting sqref="H479:H480">
    <cfRule type="cellIs" dxfId="56" priority="50" operator="equal">
      <formula>"LOA"</formula>
    </cfRule>
    <cfRule type="cellIs" dxfId="55" priority="51" operator="equal">
      <formula>"PENDING TERM"</formula>
    </cfRule>
    <cfRule type="cellIs" dxfId="54" priority="52" operator="equal">
      <formula>"PROMOTED"</formula>
    </cfRule>
    <cfRule type="cellIs" dxfId="53" priority="53" operator="equal">
      <formula>"REINSTATEMENT"</formula>
    </cfRule>
    <cfRule type="cellIs" dxfId="52" priority="54" operator="equal">
      <formula>"TERM"</formula>
    </cfRule>
    <cfRule type="cellIs" dxfId="51" priority="55" operator="equal">
      <formula>"TRANSFER"</formula>
    </cfRule>
  </conditionalFormatting>
  <conditionalFormatting sqref="H479:H480">
    <cfRule type="cellIs" dxfId="50" priority="45" operator="equal">
      <formula>"PENDING TERM"</formula>
    </cfRule>
    <cfRule type="cellIs" dxfId="49" priority="46" operator="equal">
      <formula>"PROMOTED"</formula>
    </cfRule>
    <cfRule type="cellIs" dxfId="48" priority="47" operator="equal">
      <formula>"REINSTATEMENT"</formula>
    </cfRule>
    <cfRule type="cellIs" dxfId="47" priority="48" operator="equal">
      <formula>"TERM"</formula>
    </cfRule>
    <cfRule type="cellIs" dxfId="46" priority="49" operator="equal">
      <formula>"TRANSFER"</formula>
    </cfRule>
  </conditionalFormatting>
  <conditionalFormatting sqref="H481">
    <cfRule type="cellIs" dxfId="45" priority="39" operator="equal">
      <formula>"LOA"</formula>
    </cfRule>
    <cfRule type="cellIs" dxfId="44" priority="40" operator="equal">
      <formula>"PENDING TERM"</formula>
    </cfRule>
    <cfRule type="cellIs" dxfId="43" priority="41" operator="equal">
      <formula>"PROMOTED"</formula>
    </cfRule>
    <cfRule type="cellIs" dxfId="42" priority="42" operator="equal">
      <formula>"REINSTATEMENT"</formula>
    </cfRule>
    <cfRule type="cellIs" dxfId="41" priority="43" operator="equal">
      <formula>"TERM"</formula>
    </cfRule>
    <cfRule type="cellIs" dxfId="40" priority="44" operator="equal">
      <formula>"TRANSFER"</formula>
    </cfRule>
  </conditionalFormatting>
  <conditionalFormatting sqref="H481">
    <cfRule type="cellIs" dxfId="39" priority="34" operator="equal">
      <formula>"PENDING TERM"</formula>
    </cfRule>
    <cfRule type="cellIs" dxfId="38" priority="35" operator="equal">
      <formula>"PROMOTED"</formula>
    </cfRule>
    <cfRule type="cellIs" dxfId="37" priority="36" operator="equal">
      <formula>"REINSTATEMENT"</formula>
    </cfRule>
    <cfRule type="cellIs" dxfId="36" priority="37" operator="equal">
      <formula>"TERM"</formula>
    </cfRule>
    <cfRule type="cellIs" dxfId="35" priority="38" operator="equal">
      <formula>"TRANSFER"</formula>
    </cfRule>
  </conditionalFormatting>
  <conditionalFormatting sqref="H482">
    <cfRule type="cellIs" dxfId="34" priority="28" operator="equal">
      <formula>"LOA"</formula>
    </cfRule>
    <cfRule type="cellIs" dxfId="33" priority="29" operator="equal">
      <formula>"PENDING TERM"</formula>
    </cfRule>
    <cfRule type="cellIs" dxfId="32" priority="30" operator="equal">
      <formula>"PROMOTED"</formula>
    </cfRule>
    <cfRule type="cellIs" dxfId="31" priority="31" operator="equal">
      <formula>"REINSTATEMENT"</formula>
    </cfRule>
    <cfRule type="cellIs" dxfId="30" priority="32" operator="equal">
      <formula>"TERM"</formula>
    </cfRule>
    <cfRule type="cellIs" dxfId="29" priority="33" operator="equal">
      <formula>"TRANSFER"</formula>
    </cfRule>
  </conditionalFormatting>
  <conditionalFormatting sqref="H482">
    <cfRule type="cellIs" dxfId="28" priority="23" operator="equal">
      <formula>"PENDING TERM"</formula>
    </cfRule>
    <cfRule type="cellIs" dxfId="27" priority="24" operator="equal">
      <formula>"PROMOTED"</formula>
    </cfRule>
    <cfRule type="cellIs" dxfId="26" priority="25" operator="equal">
      <formula>"REINSTATEMENT"</formula>
    </cfRule>
    <cfRule type="cellIs" dxfId="25" priority="26" operator="equal">
      <formula>"TERM"</formula>
    </cfRule>
    <cfRule type="cellIs" dxfId="24" priority="27" operator="equal">
      <formula>"TRANSFER"</formula>
    </cfRule>
  </conditionalFormatting>
  <conditionalFormatting sqref="H483">
    <cfRule type="cellIs" dxfId="23" priority="17" operator="equal">
      <formula>"LOA"</formula>
    </cfRule>
    <cfRule type="cellIs" dxfId="22" priority="18" operator="equal">
      <formula>"PENDING TERM"</formula>
    </cfRule>
    <cfRule type="cellIs" dxfId="21" priority="19" operator="equal">
      <formula>"PROMOTED"</formula>
    </cfRule>
    <cfRule type="cellIs" dxfId="20" priority="20" operator="equal">
      <formula>"REINSTATEMENT"</formula>
    </cfRule>
    <cfRule type="cellIs" dxfId="19" priority="21" operator="equal">
      <formula>"TERM"</formula>
    </cfRule>
    <cfRule type="cellIs" dxfId="18" priority="22" operator="equal">
      <formula>"TRANSFER"</formula>
    </cfRule>
  </conditionalFormatting>
  <conditionalFormatting sqref="H483">
    <cfRule type="cellIs" dxfId="17" priority="12" operator="equal">
      <formula>"PENDING TERM"</formula>
    </cfRule>
    <cfRule type="cellIs" dxfId="16" priority="13" operator="equal">
      <formula>"PROMOTED"</formula>
    </cfRule>
    <cfRule type="cellIs" dxfId="15" priority="14" operator="equal">
      <formula>"REINSTATEMENT"</formula>
    </cfRule>
    <cfRule type="cellIs" dxfId="14" priority="15" operator="equal">
      <formula>"TERM"</formula>
    </cfRule>
    <cfRule type="cellIs" dxfId="13" priority="16" operator="equal">
      <formula>"TRANSFER"</formula>
    </cfRule>
  </conditionalFormatting>
  <conditionalFormatting sqref="H75">
    <cfRule type="cellIs" dxfId="12" priority="6" operator="equal">
      <formula>"LOA"</formula>
    </cfRule>
    <cfRule type="cellIs" dxfId="11" priority="7" operator="equal">
      <formula>"PENDING TERM"</formula>
    </cfRule>
    <cfRule type="cellIs" dxfId="10" priority="8" operator="equal">
      <formula>"PROMOTED"</formula>
    </cfRule>
    <cfRule type="cellIs" dxfId="9" priority="9" operator="equal">
      <formula>"REINSTATEMENT"</formula>
    </cfRule>
    <cfRule type="cellIs" dxfId="8" priority="10" operator="equal">
      <formula>"TERM"</formula>
    </cfRule>
    <cfRule type="cellIs" dxfId="7" priority="11" operator="equal">
      <formula>"TRANSFER"</formula>
    </cfRule>
  </conditionalFormatting>
  <conditionalFormatting sqref="H75">
    <cfRule type="cellIs" dxfId="6" priority="1" operator="equal">
      <formula>"PENDING TERM"</formula>
    </cfRule>
    <cfRule type="cellIs" dxfId="5" priority="2" operator="equal">
      <formula>"PROMOTED"</formula>
    </cfRule>
    <cfRule type="cellIs" dxfId="4" priority="3" operator="equal">
      <formula>"REINSTATEMENT"</formula>
    </cfRule>
    <cfRule type="cellIs" dxfId="3" priority="4" operator="equal">
      <formula>"TERM"</formula>
    </cfRule>
    <cfRule type="cellIs" dxfId="2" priority="5" operator="equal">
      <formula>"TRANSFER"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8"/>
  <sheetViews>
    <sheetView workbookViewId="0">
      <selection activeCell="E12" sqref="E12"/>
    </sheetView>
  </sheetViews>
  <sheetFormatPr baseColWidth="10" defaultRowHeight="15" x14ac:dyDescent="0.25"/>
  <cols>
    <col min="1" max="1" width="5.42578125" bestFit="1" customWidth="1"/>
    <col min="2" max="2" width="3.42578125" bestFit="1" customWidth="1"/>
    <col min="3" max="3" width="4.85546875" bestFit="1" customWidth="1"/>
    <col min="4" max="4" width="1.7109375" bestFit="1" customWidth="1"/>
    <col min="5" max="5" width="8.28515625" bestFit="1" customWidth="1"/>
    <col min="6" max="6" width="8.5703125" bestFit="1" customWidth="1"/>
    <col min="7" max="7" width="3.42578125" bestFit="1" customWidth="1"/>
    <col min="8" max="8" width="4.28515625" bestFit="1" customWidth="1"/>
    <col min="9" max="9" width="3.5703125" bestFit="1" customWidth="1"/>
    <col min="10" max="10" width="1.7109375" bestFit="1" customWidth="1"/>
    <col min="11" max="11" width="8.28515625" bestFit="1" customWidth="1"/>
    <col min="12" max="12" width="6.42578125" bestFit="1" customWidth="1"/>
    <col min="13" max="13" width="10.42578125" bestFit="1" customWidth="1"/>
    <col min="14" max="14" width="8.5703125" bestFit="1" customWidth="1"/>
    <col min="15" max="15" width="3.42578125" bestFit="1" customWidth="1"/>
    <col min="16" max="16" width="3.7109375" bestFit="1" customWidth="1"/>
    <col min="17" max="17" width="4.28515625" bestFit="1" customWidth="1"/>
    <col min="18" max="18" width="4.7109375" bestFit="1" customWidth="1"/>
    <col min="19" max="19" width="2.42578125" bestFit="1" customWidth="1"/>
    <col min="20" max="20" width="2.85546875" bestFit="1" customWidth="1"/>
    <col min="21" max="21" width="3.28515625" bestFit="1" customWidth="1"/>
    <col min="22" max="22" width="3.42578125" bestFit="1" customWidth="1"/>
    <col min="23" max="23" width="3.5703125" bestFit="1" customWidth="1"/>
    <col min="24" max="24" width="1.7109375" bestFit="1" customWidth="1"/>
    <col min="25" max="25" width="8.28515625" bestFit="1" customWidth="1"/>
    <col min="26" max="26" width="6.42578125" bestFit="1" customWidth="1"/>
    <col min="27" max="27" width="10.42578125" bestFit="1" customWidth="1"/>
    <col min="28" max="28" width="8.5703125" bestFit="1" customWidth="1"/>
    <col min="29" max="29" width="3.42578125" bestFit="1" customWidth="1"/>
    <col min="30" max="30" width="3.7109375" bestFit="1" customWidth="1"/>
    <col min="31" max="31" width="4.28515625" bestFit="1" customWidth="1"/>
    <col min="32" max="32" width="4.7109375" bestFit="1" customWidth="1"/>
    <col min="33" max="33" width="2.42578125" bestFit="1" customWidth="1"/>
    <col min="34" max="34" width="2.85546875" bestFit="1" customWidth="1"/>
    <col min="35" max="35" width="3.28515625" bestFit="1" customWidth="1"/>
    <col min="36" max="36" width="3.42578125" bestFit="1" customWidth="1"/>
    <col min="37" max="37" width="3.5703125" bestFit="1" customWidth="1"/>
    <col min="38" max="38" width="1.7109375" bestFit="1" customWidth="1"/>
    <col min="39" max="39" width="8.28515625" bestFit="1" customWidth="1"/>
    <col min="40" max="40" width="6.42578125" bestFit="1" customWidth="1"/>
    <col min="41" max="41" width="10.42578125" bestFit="1" customWidth="1"/>
    <col min="42" max="42" width="8.5703125" bestFit="1" customWidth="1"/>
    <col min="43" max="43" width="3.42578125" bestFit="1" customWidth="1"/>
    <col min="44" max="44" width="3.7109375" bestFit="1" customWidth="1"/>
    <col min="45" max="45" width="4.28515625" bestFit="1" customWidth="1"/>
    <col min="46" max="46" width="4.7109375" bestFit="1" customWidth="1"/>
    <col min="47" max="47" width="2.42578125" bestFit="1" customWidth="1"/>
    <col min="48" max="48" width="2.85546875" bestFit="1" customWidth="1"/>
    <col min="49" max="49" width="3.28515625" bestFit="1" customWidth="1"/>
    <col min="50" max="50" width="3.42578125" bestFit="1" customWidth="1"/>
    <col min="51" max="51" width="3.5703125" bestFit="1" customWidth="1"/>
    <col min="52" max="52" width="1.7109375" bestFit="1" customWidth="1"/>
    <col min="53" max="53" width="8.28515625" bestFit="1" customWidth="1"/>
    <col min="54" max="54" width="6.42578125" bestFit="1" customWidth="1"/>
    <col min="55" max="55" width="10.42578125" bestFit="1" customWidth="1"/>
    <col min="56" max="56" width="8.5703125" bestFit="1" customWidth="1"/>
    <col min="57" max="57" width="3.42578125" bestFit="1" customWidth="1"/>
    <col min="58" max="58" width="3.7109375" bestFit="1" customWidth="1"/>
    <col min="59" max="59" width="4.28515625" bestFit="1" customWidth="1"/>
    <col min="60" max="60" width="4.7109375" bestFit="1" customWidth="1"/>
    <col min="61" max="61" width="2.42578125" bestFit="1" customWidth="1"/>
    <col min="62" max="62" width="2.85546875" bestFit="1" customWidth="1"/>
    <col min="63" max="63" width="3.28515625" bestFit="1" customWidth="1"/>
    <col min="64" max="64" width="3.42578125" bestFit="1" customWidth="1"/>
    <col min="65" max="65" width="4.28515625" bestFit="1" customWidth="1"/>
    <col min="66" max="66" width="3.5703125" bestFit="1" customWidth="1"/>
    <col min="67" max="67" width="3.42578125" bestFit="1" customWidth="1"/>
    <col min="68" max="68" width="3.7109375" bestFit="1" customWidth="1"/>
    <col min="69" max="69" width="2.85546875" bestFit="1" customWidth="1"/>
    <col min="70" max="70" width="3.28515625" bestFit="1" customWidth="1"/>
    <col min="71" max="71" width="3.42578125" bestFit="1" customWidth="1"/>
    <col min="72" max="72" width="5.7109375" bestFit="1" customWidth="1"/>
    <col min="73" max="73" width="3.5703125" bestFit="1" customWidth="1"/>
    <col min="74" max="74" width="3.42578125" bestFit="1" customWidth="1"/>
    <col min="75" max="75" width="3.7109375" bestFit="1" customWidth="1"/>
    <col min="76" max="76" width="2.85546875" bestFit="1" customWidth="1"/>
    <col min="77" max="77" width="3.28515625" bestFit="1" customWidth="1"/>
    <col min="78" max="78" width="3.42578125" bestFit="1" customWidth="1"/>
    <col min="79" max="79" width="5.7109375" bestFit="1" customWidth="1"/>
    <col min="80" max="80" width="3.5703125" bestFit="1" customWidth="1"/>
    <col min="81" max="81" width="3.42578125" bestFit="1" customWidth="1"/>
    <col min="82" max="82" width="3.7109375" bestFit="1" customWidth="1"/>
    <col min="83" max="83" width="2.85546875" bestFit="1" customWidth="1"/>
    <col min="84" max="84" width="3.28515625" bestFit="1" customWidth="1"/>
    <col min="85" max="85" width="3.42578125" bestFit="1" customWidth="1"/>
    <col min="86" max="86" width="5.7109375" bestFit="1" customWidth="1"/>
    <col min="87" max="87" width="3.5703125" bestFit="1" customWidth="1"/>
    <col min="88" max="88" width="3.42578125" bestFit="1" customWidth="1"/>
    <col min="89" max="89" width="3.7109375" bestFit="1" customWidth="1"/>
    <col min="90" max="90" width="2.85546875" bestFit="1" customWidth="1"/>
    <col min="91" max="91" width="3.28515625" bestFit="1" customWidth="1"/>
    <col min="92" max="92" width="3.42578125" bestFit="1" customWidth="1"/>
    <col min="93" max="93" width="5.7109375" bestFit="1" customWidth="1"/>
    <col min="94" max="94" width="14.42578125" bestFit="1" customWidth="1"/>
  </cols>
  <sheetData>
    <row r="1" spans="1:94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06" t="s">
        <v>51</v>
      </c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</row>
    <row r="2" spans="1:94" x14ac:dyDescent="0.25">
      <c r="A2" s="13" t="s">
        <v>20</v>
      </c>
      <c r="B2" s="107" t="s">
        <v>21</v>
      </c>
      <c r="C2" s="107"/>
      <c r="D2" s="107"/>
      <c r="E2" s="107"/>
      <c r="F2" s="107"/>
      <c r="G2" s="107"/>
      <c r="H2" s="107"/>
      <c r="I2" s="108" t="s">
        <v>22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9" t="s">
        <v>23</v>
      </c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10" t="s">
        <v>50</v>
      </c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04" t="s">
        <v>25</v>
      </c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11" t="s">
        <v>18</v>
      </c>
      <c r="BN2" s="108" t="s">
        <v>22</v>
      </c>
      <c r="BO2" s="108"/>
      <c r="BP2" s="108"/>
      <c r="BQ2" s="108"/>
      <c r="BR2" s="108"/>
      <c r="BS2" s="108"/>
      <c r="BT2" s="108"/>
      <c r="BU2" s="109" t="s">
        <v>23</v>
      </c>
      <c r="BV2" s="109"/>
      <c r="BW2" s="109"/>
      <c r="BX2" s="109"/>
      <c r="BY2" s="109"/>
      <c r="BZ2" s="109"/>
      <c r="CA2" s="109"/>
      <c r="CB2" s="110" t="s">
        <v>50</v>
      </c>
      <c r="CC2" s="110"/>
      <c r="CD2" s="110"/>
      <c r="CE2" s="110"/>
      <c r="CF2" s="110"/>
      <c r="CG2" s="110"/>
      <c r="CH2" s="110"/>
      <c r="CI2" s="104" t="s">
        <v>25</v>
      </c>
      <c r="CJ2" s="104"/>
      <c r="CK2" s="104"/>
      <c r="CL2" s="104"/>
      <c r="CM2" s="104"/>
      <c r="CN2" s="104"/>
      <c r="CO2" s="104"/>
      <c r="CP2" s="105" t="s">
        <v>53</v>
      </c>
    </row>
    <row r="3" spans="1:94" x14ac:dyDescent="0.25">
      <c r="A3" s="29" t="s">
        <v>1</v>
      </c>
      <c r="B3" s="7" t="s">
        <v>10</v>
      </c>
      <c r="C3" s="3" t="s">
        <v>11</v>
      </c>
      <c r="D3" s="6" t="s">
        <v>49</v>
      </c>
      <c r="E3" s="6" t="s">
        <v>34</v>
      </c>
      <c r="F3" s="6" t="s">
        <v>35</v>
      </c>
      <c r="G3" s="3" t="s">
        <v>15</v>
      </c>
      <c r="H3" s="8" t="s">
        <v>18</v>
      </c>
      <c r="I3" s="8" t="s">
        <v>12</v>
      </c>
      <c r="J3" s="9" t="s">
        <v>49</v>
      </c>
      <c r="K3" s="9" t="s">
        <v>34</v>
      </c>
      <c r="L3" s="9" t="s">
        <v>36</v>
      </c>
      <c r="M3" s="9" t="s">
        <v>37</v>
      </c>
      <c r="N3" s="9" t="s">
        <v>35</v>
      </c>
      <c r="O3" s="8" t="s">
        <v>13</v>
      </c>
      <c r="P3" s="8" t="s">
        <v>14</v>
      </c>
      <c r="Q3" s="9" t="s">
        <v>38</v>
      </c>
      <c r="R3" s="9" t="s">
        <v>39</v>
      </c>
      <c r="S3" s="9" t="s">
        <v>40</v>
      </c>
      <c r="T3" s="8" t="s">
        <v>16</v>
      </c>
      <c r="U3" s="8" t="s">
        <v>19</v>
      </c>
      <c r="V3" s="8" t="s">
        <v>17</v>
      </c>
      <c r="W3" s="8" t="s">
        <v>12</v>
      </c>
      <c r="X3" s="9" t="s">
        <v>49</v>
      </c>
      <c r="Y3" s="9" t="s">
        <v>34</v>
      </c>
      <c r="Z3" s="9" t="s">
        <v>36</v>
      </c>
      <c r="AA3" s="9" t="s">
        <v>37</v>
      </c>
      <c r="AB3" s="9" t="s">
        <v>35</v>
      </c>
      <c r="AC3" s="8" t="s">
        <v>13</v>
      </c>
      <c r="AD3" s="8" t="s">
        <v>14</v>
      </c>
      <c r="AE3" s="9" t="s">
        <v>38</v>
      </c>
      <c r="AF3" s="9" t="s">
        <v>39</v>
      </c>
      <c r="AG3" s="9" t="s">
        <v>40</v>
      </c>
      <c r="AH3" s="8" t="s">
        <v>16</v>
      </c>
      <c r="AI3" s="8" t="s">
        <v>19</v>
      </c>
      <c r="AJ3" s="8" t="s">
        <v>17</v>
      </c>
      <c r="AK3" s="8" t="s">
        <v>12</v>
      </c>
      <c r="AL3" s="9" t="s">
        <v>49</v>
      </c>
      <c r="AM3" s="9" t="s">
        <v>34</v>
      </c>
      <c r="AN3" s="9" t="s">
        <v>36</v>
      </c>
      <c r="AO3" s="9" t="s">
        <v>37</v>
      </c>
      <c r="AP3" s="9" t="s">
        <v>35</v>
      </c>
      <c r="AQ3" s="8" t="s">
        <v>13</v>
      </c>
      <c r="AR3" s="8" t="s">
        <v>14</v>
      </c>
      <c r="AS3" s="9" t="s">
        <v>38</v>
      </c>
      <c r="AT3" s="9" t="s">
        <v>39</v>
      </c>
      <c r="AU3" s="9" t="s">
        <v>40</v>
      </c>
      <c r="AV3" s="8" t="s">
        <v>16</v>
      </c>
      <c r="AW3" s="8" t="s">
        <v>19</v>
      </c>
      <c r="AX3" s="8" t="s">
        <v>17</v>
      </c>
      <c r="AY3" s="8" t="s">
        <v>12</v>
      </c>
      <c r="AZ3" s="9" t="s">
        <v>49</v>
      </c>
      <c r="BA3" s="9" t="s">
        <v>34</v>
      </c>
      <c r="BB3" s="9" t="s">
        <v>36</v>
      </c>
      <c r="BC3" s="9" t="s">
        <v>37</v>
      </c>
      <c r="BD3" s="9" t="s">
        <v>35</v>
      </c>
      <c r="BE3" s="8" t="s">
        <v>13</v>
      </c>
      <c r="BF3" s="8" t="s">
        <v>14</v>
      </c>
      <c r="BG3" s="9" t="s">
        <v>38</v>
      </c>
      <c r="BH3" s="9" t="s">
        <v>39</v>
      </c>
      <c r="BI3" s="9" t="s">
        <v>40</v>
      </c>
      <c r="BJ3" s="8" t="s">
        <v>16</v>
      </c>
      <c r="BK3" s="8" t="s">
        <v>19</v>
      </c>
      <c r="BL3" s="8" t="s">
        <v>17</v>
      </c>
      <c r="BM3" s="111"/>
      <c r="BN3" s="10" t="s">
        <v>12</v>
      </c>
      <c r="BO3" s="10" t="s">
        <v>13</v>
      </c>
      <c r="BP3" s="10" t="s">
        <v>14</v>
      </c>
      <c r="BQ3" s="10" t="s">
        <v>16</v>
      </c>
      <c r="BR3" s="10" t="s">
        <v>19</v>
      </c>
      <c r="BS3" s="10" t="s">
        <v>17</v>
      </c>
      <c r="BT3" s="11" t="s">
        <v>52</v>
      </c>
      <c r="BU3" s="10" t="s">
        <v>12</v>
      </c>
      <c r="BV3" s="10" t="s">
        <v>13</v>
      </c>
      <c r="BW3" s="10" t="s">
        <v>14</v>
      </c>
      <c r="BX3" s="10" t="s">
        <v>16</v>
      </c>
      <c r="BY3" s="10" t="s">
        <v>19</v>
      </c>
      <c r="BZ3" s="10" t="s">
        <v>17</v>
      </c>
      <c r="CA3" s="11" t="s">
        <v>52</v>
      </c>
      <c r="CB3" s="10" t="s">
        <v>12</v>
      </c>
      <c r="CC3" s="10" t="s">
        <v>13</v>
      </c>
      <c r="CD3" s="10" t="s">
        <v>14</v>
      </c>
      <c r="CE3" s="10" t="s">
        <v>16</v>
      </c>
      <c r="CF3" s="10" t="s">
        <v>19</v>
      </c>
      <c r="CG3" s="10" t="s">
        <v>17</v>
      </c>
      <c r="CH3" s="11" t="s">
        <v>52</v>
      </c>
      <c r="CI3" s="10" t="s">
        <v>12</v>
      </c>
      <c r="CJ3" s="10" t="s">
        <v>13</v>
      </c>
      <c r="CK3" s="10" t="s">
        <v>14</v>
      </c>
      <c r="CL3" s="10" t="s">
        <v>16</v>
      </c>
      <c r="CM3" s="10" t="s">
        <v>19</v>
      </c>
      <c r="CN3" s="10" t="s">
        <v>17</v>
      </c>
      <c r="CO3" s="11" t="s">
        <v>52</v>
      </c>
      <c r="CP3" s="105"/>
    </row>
    <row r="4" spans="1:94" x14ac:dyDescent="0.25">
      <c r="A4" s="13" t="s">
        <v>54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</row>
    <row r="5" spans="1:94" x14ac:dyDescent="0.25">
      <c r="A5" s="13" t="s">
        <v>54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</row>
    <row r="6" spans="1:94" x14ac:dyDescent="0.25">
      <c r="A6" s="13" t="s">
        <v>54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</row>
    <row r="7" spans="1:94" x14ac:dyDescent="0.25">
      <c r="A7" s="13" t="s">
        <v>54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</row>
    <row r="8" spans="1:94" x14ac:dyDescent="0.25">
      <c r="A8" s="13" t="s">
        <v>54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</row>
  </sheetData>
  <mergeCells count="12">
    <mergeCell ref="CI2:CO2"/>
    <mergeCell ref="CP2:CP3"/>
    <mergeCell ref="BM1:CP1"/>
    <mergeCell ref="B2:H2"/>
    <mergeCell ref="I2:V2"/>
    <mergeCell ref="W2:AJ2"/>
    <mergeCell ref="AK2:AX2"/>
    <mergeCell ref="AY2:BL2"/>
    <mergeCell ref="BM2:BM3"/>
    <mergeCell ref="BN2:BT2"/>
    <mergeCell ref="BU2:CA2"/>
    <mergeCell ref="CB2:C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K3" sqref="K3"/>
    </sheetView>
  </sheetViews>
  <sheetFormatPr baseColWidth="10" defaultRowHeight="15" x14ac:dyDescent="0.25"/>
  <cols>
    <col min="1" max="1" width="12.42578125" bestFit="1" customWidth="1"/>
    <col min="2" max="2" width="3.85546875" bestFit="1" customWidth="1"/>
    <col min="3" max="3" width="12.42578125" bestFit="1" customWidth="1"/>
    <col min="4" max="4" width="13.28515625" bestFit="1" customWidth="1"/>
    <col min="5" max="5" width="6.140625" bestFit="1" customWidth="1"/>
    <col min="6" max="6" width="8" bestFit="1" customWidth="1"/>
    <col min="7" max="7" width="6.42578125" bestFit="1" customWidth="1"/>
    <col min="8" max="8" width="9.140625" bestFit="1" customWidth="1"/>
    <col min="9" max="9" width="11.85546875" bestFit="1" customWidth="1"/>
    <col min="10" max="10" width="9.85546875" bestFit="1" customWidth="1"/>
    <col min="11" max="11" width="11.5703125" bestFit="1" customWidth="1"/>
    <col min="12" max="12" width="14" bestFit="1" customWidth="1"/>
  </cols>
  <sheetData>
    <row r="1" spans="1:12" s="1" customFormat="1" ht="30" x14ac:dyDescent="0.25">
      <c r="A1" s="12" t="s">
        <v>20</v>
      </c>
      <c r="B1" s="12" t="s">
        <v>1</v>
      </c>
      <c r="C1" s="12" t="s">
        <v>0</v>
      </c>
      <c r="D1" s="22" t="s">
        <v>2</v>
      </c>
      <c r="E1" s="19" t="s">
        <v>3</v>
      </c>
      <c r="F1" s="19" t="s">
        <v>4</v>
      </c>
      <c r="G1" s="19" t="s">
        <v>5</v>
      </c>
      <c r="H1" s="21" t="s">
        <v>30</v>
      </c>
      <c r="I1" s="23" t="s">
        <v>6</v>
      </c>
      <c r="J1" s="18" t="s">
        <v>7</v>
      </c>
      <c r="K1" s="20" t="s">
        <v>8</v>
      </c>
      <c r="L1" s="12" t="s">
        <v>9</v>
      </c>
    </row>
    <row r="2" spans="1:12" x14ac:dyDescent="0.25">
      <c r="A2" s="99" t="s">
        <v>21</v>
      </c>
      <c r="B2" s="2" t="s">
        <v>10</v>
      </c>
      <c r="C2" s="25"/>
      <c r="D2" s="14" t="s">
        <v>27</v>
      </c>
      <c r="E2" s="25"/>
      <c r="F2" s="25"/>
      <c r="G2" s="25"/>
      <c r="H2" s="25"/>
      <c r="I2" s="25"/>
      <c r="J2" s="25"/>
      <c r="K2" s="25"/>
      <c r="L2" s="25"/>
    </row>
    <row r="3" spans="1:12" x14ac:dyDescent="0.25">
      <c r="A3" s="99"/>
      <c r="B3" s="3" t="s">
        <v>11</v>
      </c>
      <c r="C3" s="25"/>
      <c r="D3" s="14" t="s">
        <v>26</v>
      </c>
      <c r="E3" s="25"/>
      <c r="F3" s="25"/>
      <c r="G3" s="25"/>
      <c r="H3" s="25"/>
      <c r="I3" s="25"/>
      <c r="J3" s="25"/>
      <c r="K3" s="25"/>
      <c r="L3" s="25"/>
    </row>
    <row r="4" spans="1:12" x14ac:dyDescent="0.25">
      <c r="A4" s="99"/>
      <c r="B4" s="5" t="s">
        <v>15</v>
      </c>
      <c r="C4" s="25"/>
      <c r="D4" s="14" t="s">
        <v>28</v>
      </c>
      <c r="E4" s="25"/>
      <c r="F4" s="25"/>
      <c r="G4" s="25"/>
      <c r="H4" s="25"/>
      <c r="I4" s="25"/>
      <c r="J4" s="25"/>
      <c r="K4" s="25"/>
      <c r="L4" s="25"/>
    </row>
    <row r="5" spans="1:12" ht="22.5" x14ac:dyDescent="0.25">
      <c r="A5" s="99"/>
      <c r="B5" s="4" t="s">
        <v>18</v>
      </c>
      <c r="C5" s="25"/>
      <c r="D5" s="15" t="s">
        <v>29</v>
      </c>
      <c r="E5" s="25"/>
      <c r="F5" s="25"/>
      <c r="G5" s="25"/>
      <c r="H5" s="25"/>
      <c r="I5" s="25"/>
      <c r="J5" s="25"/>
      <c r="K5" s="25"/>
      <c r="L5" s="25"/>
    </row>
    <row r="6" spans="1:12" x14ac:dyDescent="0.25">
      <c r="A6" s="100" t="s">
        <v>22</v>
      </c>
      <c r="B6" s="4" t="s">
        <v>12</v>
      </c>
      <c r="C6" s="24"/>
      <c r="D6" s="16">
        <v>-7.1999999999999995E-2</v>
      </c>
      <c r="E6" s="24"/>
      <c r="F6" s="24"/>
      <c r="G6" s="24"/>
      <c r="H6" s="24"/>
      <c r="I6" s="24"/>
      <c r="J6" s="24"/>
      <c r="K6" s="24"/>
      <c r="L6" s="24"/>
    </row>
    <row r="7" spans="1:12" x14ac:dyDescent="0.25">
      <c r="A7" s="100"/>
      <c r="B7" s="4" t="s">
        <v>13</v>
      </c>
      <c r="C7" s="24"/>
      <c r="D7" s="16">
        <v>0.81799999999999995</v>
      </c>
      <c r="E7" s="24"/>
      <c r="F7" s="24"/>
      <c r="G7" s="24"/>
      <c r="H7" s="24"/>
      <c r="I7" s="24"/>
      <c r="J7" s="24"/>
      <c r="K7" s="24"/>
      <c r="L7" s="24"/>
    </row>
    <row r="8" spans="1:12" x14ac:dyDescent="0.25">
      <c r="A8" s="100"/>
      <c r="B8" s="4" t="s">
        <v>14</v>
      </c>
      <c r="C8" s="24"/>
      <c r="D8" s="17">
        <v>552</v>
      </c>
      <c r="E8" s="24"/>
      <c r="F8" s="24"/>
      <c r="G8" s="24"/>
      <c r="H8" s="24"/>
      <c r="I8" s="24"/>
      <c r="J8" s="24"/>
      <c r="K8" s="24"/>
      <c r="L8" s="24"/>
    </row>
    <row r="9" spans="1:12" x14ac:dyDescent="0.25">
      <c r="A9" s="100"/>
      <c r="B9" s="4" t="s">
        <v>16</v>
      </c>
      <c r="C9" s="24"/>
      <c r="D9" s="16">
        <v>3.2000000000000001E-2</v>
      </c>
      <c r="E9" s="24"/>
      <c r="F9" s="24"/>
      <c r="G9" s="24"/>
      <c r="H9" s="24"/>
      <c r="I9" s="24"/>
      <c r="J9" s="24"/>
      <c r="K9" s="24"/>
      <c r="L9" s="24"/>
    </row>
    <row r="10" spans="1:12" x14ac:dyDescent="0.25">
      <c r="A10" s="100"/>
      <c r="B10" s="4" t="s">
        <v>19</v>
      </c>
      <c r="C10" s="24"/>
      <c r="D10" s="16">
        <v>8.5000000000000006E-2</v>
      </c>
      <c r="E10" s="24"/>
      <c r="F10" s="24"/>
      <c r="G10" s="24"/>
      <c r="H10" s="24"/>
      <c r="I10" s="24"/>
      <c r="J10" s="24"/>
      <c r="K10" s="24"/>
      <c r="L10" s="24"/>
    </row>
    <row r="11" spans="1:12" x14ac:dyDescent="0.25">
      <c r="A11" s="100"/>
      <c r="B11" s="4" t="s">
        <v>17</v>
      </c>
      <c r="C11" s="24"/>
      <c r="D11" s="16">
        <v>0.05</v>
      </c>
      <c r="E11" s="24"/>
      <c r="F11" s="24"/>
      <c r="G11" s="24"/>
      <c r="H11" s="24"/>
      <c r="I11" s="24"/>
      <c r="J11" s="24"/>
      <c r="K11" s="24"/>
      <c r="L11" s="24"/>
    </row>
    <row r="12" spans="1:12" x14ac:dyDescent="0.25">
      <c r="A12" s="101" t="s">
        <v>23</v>
      </c>
      <c r="B12" s="4" t="s">
        <v>12</v>
      </c>
      <c r="C12" s="26">
        <f t="shared" ref="C12:C29" si="0">C6</f>
        <v>0</v>
      </c>
      <c r="D12" s="16">
        <v>-5.8999999999999997E-2</v>
      </c>
      <c r="E12" s="26"/>
      <c r="F12" s="26"/>
      <c r="G12" s="26"/>
      <c r="H12" s="26"/>
      <c r="I12" s="26"/>
      <c r="J12" s="26"/>
      <c r="K12" s="26"/>
      <c r="L12" s="26"/>
    </row>
    <row r="13" spans="1:12" x14ac:dyDescent="0.25">
      <c r="A13" s="101"/>
      <c r="B13" s="4" t="s">
        <v>13</v>
      </c>
      <c r="C13" s="26">
        <f t="shared" si="0"/>
        <v>0</v>
      </c>
      <c r="D13" s="16">
        <v>0.81399999999999995</v>
      </c>
      <c r="E13" s="26"/>
      <c r="F13" s="26"/>
      <c r="G13" s="26"/>
      <c r="H13" s="26"/>
      <c r="I13" s="26"/>
      <c r="J13" s="26"/>
      <c r="K13" s="26"/>
      <c r="L13" s="26"/>
    </row>
    <row r="14" spans="1:12" x14ac:dyDescent="0.25">
      <c r="A14" s="101"/>
      <c r="B14" s="4" t="s">
        <v>14</v>
      </c>
      <c r="C14" s="26">
        <f t="shared" si="0"/>
        <v>0</v>
      </c>
      <c r="D14" s="17">
        <v>552</v>
      </c>
      <c r="E14" s="26"/>
      <c r="F14" s="26"/>
      <c r="G14" s="26"/>
      <c r="H14" s="26"/>
      <c r="I14" s="26"/>
      <c r="J14" s="26"/>
      <c r="K14" s="26"/>
      <c r="L14" s="26"/>
    </row>
    <row r="15" spans="1:12" x14ac:dyDescent="0.25">
      <c r="A15" s="101"/>
      <c r="B15" s="4" t="s">
        <v>16</v>
      </c>
      <c r="C15" s="26">
        <f t="shared" si="0"/>
        <v>0</v>
      </c>
      <c r="D15" s="14">
        <v>3.2000000000000001E-2</v>
      </c>
      <c r="E15" s="26"/>
      <c r="F15" s="26"/>
      <c r="G15" s="26"/>
      <c r="H15" s="26"/>
      <c r="I15" s="26"/>
      <c r="J15" s="26"/>
      <c r="K15" s="26"/>
      <c r="L15" s="26"/>
    </row>
    <row r="16" spans="1:12" x14ac:dyDescent="0.25">
      <c r="A16" s="101"/>
      <c r="B16" s="4" t="s">
        <v>19</v>
      </c>
      <c r="C16" s="26">
        <f t="shared" si="0"/>
        <v>0</v>
      </c>
      <c r="D16" s="16">
        <v>8.4000000000000005E-2</v>
      </c>
      <c r="E16" s="26"/>
      <c r="F16" s="26"/>
      <c r="G16" s="26"/>
      <c r="H16" s="26"/>
      <c r="I16" s="26"/>
      <c r="J16" s="26"/>
      <c r="K16" s="26"/>
      <c r="L16" s="26"/>
    </row>
    <row r="17" spans="1:12" x14ac:dyDescent="0.25">
      <c r="A17" s="101"/>
      <c r="B17" s="4" t="s">
        <v>17</v>
      </c>
      <c r="C17" s="26">
        <f t="shared" si="0"/>
        <v>0</v>
      </c>
      <c r="D17" s="16">
        <v>8.7999999999999995E-2</v>
      </c>
      <c r="E17" s="26"/>
      <c r="F17" s="26"/>
      <c r="G17" s="26"/>
      <c r="H17" s="26"/>
      <c r="I17" s="26"/>
      <c r="J17" s="26"/>
      <c r="K17" s="26"/>
      <c r="L17" s="26"/>
    </row>
    <row r="18" spans="1:12" x14ac:dyDescent="0.25">
      <c r="A18" s="102" t="s">
        <v>24</v>
      </c>
      <c r="B18" s="4" t="s">
        <v>12</v>
      </c>
      <c r="C18" s="27">
        <f t="shared" si="0"/>
        <v>0</v>
      </c>
      <c r="D18" s="16">
        <v>-9.5000000000000001E-2</v>
      </c>
      <c r="E18" s="27"/>
      <c r="F18" s="27"/>
      <c r="G18" s="27"/>
      <c r="H18" s="27"/>
      <c r="I18" s="27"/>
      <c r="J18" s="27"/>
      <c r="K18" s="27"/>
      <c r="L18" s="27"/>
    </row>
    <row r="19" spans="1:12" x14ac:dyDescent="0.25">
      <c r="A19" s="102"/>
      <c r="B19" s="4" t="s">
        <v>13</v>
      </c>
      <c r="C19" s="27">
        <f t="shared" si="0"/>
        <v>0</v>
      </c>
      <c r="D19" s="16">
        <v>0.80200000000000005</v>
      </c>
      <c r="E19" s="27"/>
      <c r="F19" s="27"/>
      <c r="G19" s="27"/>
      <c r="H19" s="27"/>
      <c r="I19" s="27"/>
      <c r="J19" s="27"/>
      <c r="K19" s="27"/>
      <c r="L19" s="27"/>
    </row>
    <row r="20" spans="1:12" x14ac:dyDescent="0.25">
      <c r="A20" s="102"/>
      <c r="B20" s="4" t="s">
        <v>14</v>
      </c>
      <c r="C20" s="27">
        <f t="shared" si="0"/>
        <v>0</v>
      </c>
      <c r="D20" s="17">
        <v>552</v>
      </c>
      <c r="E20" s="27"/>
      <c r="F20" s="27"/>
      <c r="G20" s="27"/>
      <c r="H20" s="27"/>
      <c r="I20" s="27"/>
      <c r="J20" s="27"/>
      <c r="K20" s="27"/>
      <c r="L20" s="27"/>
    </row>
    <row r="21" spans="1:12" x14ac:dyDescent="0.25">
      <c r="A21" s="102"/>
      <c r="B21" s="4" t="s">
        <v>16</v>
      </c>
      <c r="C21" s="27">
        <f t="shared" si="0"/>
        <v>0</v>
      </c>
      <c r="D21" s="16">
        <v>3.2000000000000001E-2</v>
      </c>
      <c r="E21" s="27"/>
      <c r="F21" s="27"/>
      <c r="G21" s="27"/>
      <c r="H21" s="27"/>
      <c r="I21" s="27"/>
      <c r="J21" s="27"/>
      <c r="K21" s="27"/>
      <c r="L21" s="27"/>
    </row>
    <row r="22" spans="1:12" x14ac:dyDescent="0.25">
      <c r="A22" s="102"/>
      <c r="B22" s="4" t="s">
        <v>19</v>
      </c>
      <c r="C22" s="27">
        <f t="shared" si="0"/>
        <v>0</v>
      </c>
      <c r="D22" s="16">
        <v>0.1</v>
      </c>
      <c r="E22" s="27"/>
      <c r="F22" s="27"/>
      <c r="G22" s="27"/>
      <c r="H22" s="27"/>
      <c r="I22" s="27"/>
      <c r="J22" s="27"/>
      <c r="K22" s="27"/>
      <c r="L22" s="27"/>
    </row>
    <row r="23" spans="1:12" x14ac:dyDescent="0.25">
      <c r="A23" s="102"/>
      <c r="B23" s="4" t="s">
        <v>17</v>
      </c>
      <c r="C23" s="27">
        <f t="shared" si="0"/>
        <v>0</v>
      </c>
      <c r="D23" s="16">
        <v>6.0999999999999999E-2</v>
      </c>
      <c r="E23" s="27"/>
      <c r="F23" s="27"/>
      <c r="G23" s="27"/>
      <c r="H23" s="27"/>
      <c r="I23" s="27"/>
      <c r="J23" s="27"/>
      <c r="K23" s="27"/>
      <c r="L23" s="27"/>
    </row>
    <row r="24" spans="1:12" x14ac:dyDescent="0.25">
      <c r="A24" s="103" t="s">
        <v>25</v>
      </c>
      <c r="B24" s="4" t="s">
        <v>12</v>
      </c>
      <c r="C24" s="28">
        <f t="shared" si="0"/>
        <v>0</v>
      </c>
      <c r="D24" s="16">
        <v>-5.8999999999999997E-2</v>
      </c>
      <c r="E24" s="28"/>
      <c r="F24" s="28"/>
      <c r="G24" s="28"/>
      <c r="H24" s="28"/>
      <c r="I24" s="28"/>
      <c r="J24" s="28"/>
      <c r="K24" s="28"/>
      <c r="L24" s="28"/>
    </row>
    <row r="25" spans="1:12" x14ac:dyDescent="0.25">
      <c r="A25" s="103"/>
      <c r="B25" s="4" t="s">
        <v>13</v>
      </c>
      <c r="C25" s="28">
        <f t="shared" si="0"/>
        <v>0</v>
      </c>
      <c r="D25" s="16">
        <v>0.82599999999999996</v>
      </c>
      <c r="E25" s="28"/>
      <c r="F25" s="28"/>
      <c r="G25" s="28"/>
      <c r="H25" s="28"/>
      <c r="I25" s="28"/>
      <c r="J25" s="28"/>
      <c r="K25" s="28"/>
      <c r="L25" s="28"/>
    </row>
    <row r="26" spans="1:12" x14ac:dyDescent="0.25">
      <c r="A26" s="103"/>
      <c r="B26" s="4" t="s">
        <v>14</v>
      </c>
      <c r="C26" s="28">
        <f t="shared" si="0"/>
        <v>0</v>
      </c>
      <c r="D26" s="17">
        <v>478</v>
      </c>
      <c r="E26" s="28"/>
      <c r="F26" s="28"/>
      <c r="G26" s="28"/>
      <c r="H26" s="28"/>
      <c r="I26" s="28"/>
      <c r="J26" s="28"/>
      <c r="K26" s="28"/>
      <c r="L26" s="28"/>
    </row>
    <row r="27" spans="1:12" x14ac:dyDescent="0.25">
      <c r="A27" s="103"/>
      <c r="B27" s="4" t="s">
        <v>16</v>
      </c>
      <c r="C27" s="28">
        <f t="shared" si="0"/>
        <v>0</v>
      </c>
      <c r="D27" s="16">
        <v>0.03</v>
      </c>
      <c r="E27" s="28"/>
      <c r="F27" s="28"/>
      <c r="G27" s="28"/>
      <c r="H27" s="28"/>
      <c r="I27" s="28"/>
      <c r="J27" s="28"/>
      <c r="K27" s="28"/>
      <c r="L27" s="28"/>
    </row>
    <row r="28" spans="1:12" x14ac:dyDescent="0.25">
      <c r="A28" s="103"/>
      <c r="B28" s="4" t="s">
        <v>19</v>
      </c>
      <c r="C28" s="28">
        <f t="shared" si="0"/>
        <v>0</v>
      </c>
      <c r="D28" s="16">
        <v>0.19900000000000001</v>
      </c>
      <c r="E28" s="28"/>
      <c r="F28" s="28"/>
      <c r="G28" s="28"/>
      <c r="H28" s="28"/>
      <c r="I28" s="28"/>
      <c r="J28" s="28"/>
      <c r="K28" s="28"/>
      <c r="L28" s="28"/>
    </row>
    <row r="29" spans="1:12" x14ac:dyDescent="0.25">
      <c r="A29" s="103"/>
      <c r="B29" s="4" t="s">
        <v>17</v>
      </c>
      <c r="C29" s="28">
        <f t="shared" si="0"/>
        <v>0</v>
      </c>
      <c r="D29" s="16">
        <v>0.09</v>
      </c>
      <c r="E29" s="28"/>
      <c r="F29" s="28"/>
      <c r="G29" s="28"/>
      <c r="H29" s="28"/>
      <c r="I29" s="28"/>
      <c r="J29" s="28"/>
      <c r="K29" s="28"/>
      <c r="L29" s="28"/>
    </row>
  </sheetData>
  <mergeCells count="5">
    <mergeCell ref="A2:A5"/>
    <mergeCell ref="A6:A11"/>
    <mergeCell ref="A12:A17"/>
    <mergeCell ref="A18:A23"/>
    <mergeCell ref="A24:A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1"/>
  <sheetViews>
    <sheetView workbookViewId="0">
      <selection activeCell="T6" sqref="T6"/>
    </sheetView>
  </sheetViews>
  <sheetFormatPr baseColWidth="10" defaultRowHeight="15" x14ac:dyDescent="0.25"/>
  <cols>
    <col min="1" max="1" width="11.85546875" customWidth="1"/>
    <col min="2" max="2" width="3.42578125" bestFit="1" customWidth="1"/>
    <col min="3" max="3" width="4.85546875" bestFit="1" customWidth="1"/>
    <col min="4" max="4" width="1.7109375" bestFit="1" customWidth="1"/>
    <col min="5" max="5" width="8.28515625" bestFit="1" customWidth="1"/>
    <col min="6" max="6" width="8.5703125" bestFit="1" customWidth="1"/>
    <col min="7" max="7" width="3.42578125" bestFit="1" customWidth="1"/>
    <col min="8" max="8" width="4.28515625" bestFit="1" customWidth="1"/>
    <col min="9" max="9" width="3.5703125" bestFit="1" customWidth="1"/>
    <col min="10" max="10" width="1.7109375" bestFit="1" customWidth="1"/>
    <col min="11" max="11" width="8.28515625" bestFit="1" customWidth="1"/>
    <col min="12" max="12" width="6.42578125" bestFit="1" customWidth="1"/>
    <col min="13" max="13" width="10.42578125" bestFit="1" customWidth="1"/>
    <col min="14" max="14" width="8.5703125" bestFit="1" customWidth="1"/>
    <col min="15" max="15" width="3.42578125" bestFit="1" customWidth="1"/>
    <col min="16" max="16" width="3.7109375" bestFit="1" customWidth="1"/>
    <col min="17" max="17" width="4.28515625" bestFit="1" customWidth="1"/>
    <col min="18" max="18" width="4.7109375" bestFit="1" customWidth="1"/>
    <col min="19" max="19" width="2.42578125" bestFit="1" customWidth="1"/>
    <col min="20" max="20" width="2.85546875" bestFit="1" customWidth="1"/>
    <col min="21" max="21" width="3.28515625" bestFit="1" customWidth="1"/>
    <col min="22" max="22" width="3.42578125" bestFit="1" customWidth="1"/>
    <col min="23" max="23" width="3.5703125" bestFit="1" customWidth="1"/>
    <col min="24" max="24" width="1.7109375" bestFit="1" customWidth="1"/>
    <col min="25" max="25" width="8.28515625" bestFit="1" customWidth="1"/>
    <col min="26" max="26" width="6.42578125" bestFit="1" customWidth="1"/>
    <col min="27" max="27" width="10.42578125" bestFit="1" customWidth="1"/>
    <col min="28" max="28" width="8.5703125" bestFit="1" customWidth="1"/>
    <col min="29" max="29" width="3.42578125" bestFit="1" customWidth="1"/>
    <col min="30" max="30" width="3.7109375" bestFit="1" customWidth="1"/>
    <col min="31" max="31" width="4.28515625" bestFit="1" customWidth="1"/>
    <col min="32" max="32" width="4.7109375" bestFit="1" customWidth="1"/>
    <col min="33" max="33" width="2.42578125" bestFit="1" customWidth="1"/>
    <col min="34" max="34" width="2.85546875" bestFit="1" customWidth="1"/>
    <col min="35" max="35" width="3.28515625" bestFit="1" customWidth="1"/>
    <col min="36" max="36" width="3.42578125" bestFit="1" customWidth="1"/>
    <col min="37" max="37" width="3.5703125" bestFit="1" customWidth="1"/>
    <col min="38" max="38" width="1.7109375" bestFit="1" customWidth="1"/>
    <col min="39" max="39" width="8.28515625" bestFit="1" customWidth="1"/>
    <col min="40" max="40" width="6.42578125" bestFit="1" customWidth="1"/>
    <col min="41" max="41" width="10.42578125" bestFit="1" customWidth="1"/>
    <col min="42" max="42" width="8.5703125" bestFit="1" customWidth="1"/>
    <col min="43" max="43" width="3.42578125" bestFit="1" customWidth="1"/>
    <col min="44" max="44" width="3.7109375" bestFit="1" customWidth="1"/>
    <col min="45" max="45" width="4.28515625" bestFit="1" customWidth="1"/>
    <col min="46" max="46" width="4.7109375" bestFit="1" customWidth="1"/>
    <col min="47" max="47" width="2.42578125" bestFit="1" customWidth="1"/>
    <col min="48" max="48" width="2.85546875" bestFit="1" customWidth="1"/>
    <col min="49" max="49" width="3.28515625" bestFit="1" customWidth="1"/>
    <col min="50" max="50" width="3.42578125" bestFit="1" customWidth="1"/>
    <col min="51" max="51" width="3.5703125" bestFit="1" customWidth="1"/>
    <col min="52" max="52" width="1.7109375" bestFit="1" customWidth="1"/>
    <col min="53" max="53" width="8.28515625" bestFit="1" customWidth="1"/>
    <col min="54" max="54" width="6.42578125" bestFit="1" customWidth="1"/>
    <col min="55" max="55" width="10.42578125" bestFit="1" customWidth="1"/>
    <col min="56" max="56" width="8.5703125" bestFit="1" customWidth="1"/>
    <col min="57" max="57" width="3.42578125" bestFit="1" customWidth="1"/>
    <col min="58" max="58" width="3.7109375" bestFit="1" customWidth="1"/>
    <col min="59" max="59" width="4.28515625" bestFit="1" customWidth="1"/>
    <col min="60" max="60" width="4.7109375" bestFit="1" customWidth="1"/>
    <col min="61" max="61" width="2.42578125" bestFit="1" customWidth="1"/>
    <col min="62" max="62" width="2.85546875" bestFit="1" customWidth="1"/>
    <col min="63" max="63" width="3.28515625" bestFit="1" customWidth="1"/>
    <col min="64" max="64" width="3.42578125" bestFit="1" customWidth="1"/>
    <col min="65" max="65" width="4.28515625" bestFit="1" customWidth="1"/>
    <col min="66" max="66" width="3.5703125" bestFit="1" customWidth="1"/>
    <col min="67" max="67" width="3.42578125" bestFit="1" customWidth="1"/>
    <col min="68" max="68" width="3.7109375" bestFit="1" customWidth="1"/>
    <col min="69" max="69" width="2.85546875" bestFit="1" customWidth="1"/>
    <col min="70" max="70" width="3.28515625" bestFit="1" customWidth="1"/>
    <col min="71" max="71" width="3.42578125" bestFit="1" customWidth="1"/>
    <col min="72" max="72" width="5.7109375" bestFit="1" customWidth="1"/>
    <col min="73" max="73" width="3.5703125" bestFit="1" customWidth="1"/>
    <col min="74" max="74" width="3.42578125" bestFit="1" customWidth="1"/>
    <col min="75" max="75" width="3.7109375" bestFit="1" customWidth="1"/>
    <col min="76" max="76" width="2.85546875" bestFit="1" customWidth="1"/>
    <col min="77" max="77" width="3.28515625" bestFit="1" customWidth="1"/>
    <col min="78" max="78" width="3.42578125" bestFit="1" customWidth="1"/>
    <col min="79" max="79" width="5.7109375" bestFit="1" customWidth="1"/>
    <col min="80" max="80" width="3.5703125" bestFit="1" customWidth="1"/>
    <col min="81" max="81" width="3.42578125" bestFit="1" customWidth="1"/>
    <col min="82" max="82" width="3.7109375" bestFit="1" customWidth="1"/>
    <col min="83" max="83" width="2.85546875" bestFit="1" customWidth="1"/>
    <col min="84" max="84" width="3.28515625" bestFit="1" customWidth="1"/>
    <col min="85" max="85" width="3.42578125" bestFit="1" customWidth="1"/>
    <col min="86" max="86" width="5.7109375" bestFit="1" customWidth="1"/>
    <col min="87" max="87" width="3.5703125" bestFit="1" customWidth="1"/>
    <col min="88" max="88" width="3.42578125" bestFit="1" customWidth="1"/>
    <col min="89" max="89" width="3.7109375" bestFit="1" customWidth="1"/>
    <col min="90" max="90" width="2.85546875" bestFit="1" customWidth="1"/>
    <col min="91" max="91" width="3.28515625" bestFit="1" customWidth="1"/>
    <col min="92" max="92" width="3.42578125" bestFit="1" customWidth="1"/>
    <col min="93" max="93" width="5.7109375" bestFit="1" customWidth="1"/>
    <col min="94" max="94" width="14.42578125" bestFit="1" customWidth="1"/>
  </cols>
  <sheetData>
    <row r="1" spans="1:94" s="13" customFormat="1" x14ac:dyDescent="0.25">
      <c r="BM1" s="106" t="s">
        <v>51</v>
      </c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</row>
    <row r="2" spans="1:94" s="13" customFormat="1" x14ac:dyDescent="0.25">
      <c r="A2" s="13" t="s">
        <v>20</v>
      </c>
      <c r="B2" s="107" t="s">
        <v>21</v>
      </c>
      <c r="C2" s="107"/>
      <c r="D2" s="107"/>
      <c r="E2" s="107"/>
      <c r="F2" s="107"/>
      <c r="G2" s="107"/>
      <c r="H2" s="107"/>
      <c r="I2" s="108" t="s">
        <v>22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9" t="s">
        <v>23</v>
      </c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10" t="s">
        <v>50</v>
      </c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04" t="s">
        <v>25</v>
      </c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11" t="s">
        <v>18</v>
      </c>
      <c r="BN2" s="108" t="s">
        <v>22</v>
      </c>
      <c r="BO2" s="108"/>
      <c r="BP2" s="108"/>
      <c r="BQ2" s="108"/>
      <c r="BR2" s="108"/>
      <c r="BS2" s="108"/>
      <c r="BT2" s="108"/>
      <c r="BU2" s="109" t="s">
        <v>23</v>
      </c>
      <c r="BV2" s="109"/>
      <c r="BW2" s="109"/>
      <c r="BX2" s="109"/>
      <c r="BY2" s="109"/>
      <c r="BZ2" s="109"/>
      <c r="CA2" s="109"/>
      <c r="CB2" s="110" t="s">
        <v>50</v>
      </c>
      <c r="CC2" s="110"/>
      <c r="CD2" s="110"/>
      <c r="CE2" s="110"/>
      <c r="CF2" s="110"/>
      <c r="CG2" s="110"/>
      <c r="CH2" s="110"/>
      <c r="CI2" s="104" t="s">
        <v>25</v>
      </c>
      <c r="CJ2" s="104"/>
      <c r="CK2" s="104"/>
      <c r="CL2" s="104"/>
      <c r="CM2" s="104"/>
      <c r="CN2" s="104"/>
      <c r="CO2" s="104"/>
      <c r="CP2" s="105" t="s">
        <v>53</v>
      </c>
    </row>
    <row r="3" spans="1:94" s="13" customFormat="1" x14ac:dyDescent="0.25">
      <c r="A3" s="29" t="s">
        <v>1</v>
      </c>
      <c r="B3" s="7" t="s">
        <v>10</v>
      </c>
      <c r="C3" s="3" t="s">
        <v>11</v>
      </c>
      <c r="D3" s="6" t="s">
        <v>49</v>
      </c>
      <c r="E3" s="6" t="s">
        <v>34</v>
      </c>
      <c r="F3" s="6" t="s">
        <v>35</v>
      </c>
      <c r="G3" s="3" t="s">
        <v>15</v>
      </c>
      <c r="H3" s="8" t="s">
        <v>18</v>
      </c>
      <c r="I3" s="8" t="s">
        <v>12</v>
      </c>
      <c r="J3" s="9" t="s">
        <v>49</v>
      </c>
      <c r="K3" s="9" t="s">
        <v>34</v>
      </c>
      <c r="L3" s="9" t="s">
        <v>36</v>
      </c>
      <c r="M3" s="9" t="s">
        <v>37</v>
      </c>
      <c r="N3" s="9" t="s">
        <v>35</v>
      </c>
      <c r="O3" s="8" t="s">
        <v>13</v>
      </c>
      <c r="P3" s="8" t="s">
        <v>14</v>
      </c>
      <c r="Q3" s="9" t="s">
        <v>38</v>
      </c>
      <c r="R3" s="9" t="s">
        <v>39</v>
      </c>
      <c r="S3" s="9" t="s">
        <v>40</v>
      </c>
      <c r="T3" s="8" t="s">
        <v>16</v>
      </c>
      <c r="U3" s="8" t="s">
        <v>19</v>
      </c>
      <c r="V3" s="8" t="s">
        <v>17</v>
      </c>
      <c r="W3" s="8" t="s">
        <v>12</v>
      </c>
      <c r="X3" s="9" t="s">
        <v>49</v>
      </c>
      <c r="Y3" s="9" t="s">
        <v>34</v>
      </c>
      <c r="Z3" s="9" t="s">
        <v>36</v>
      </c>
      <c r="AA3" s="9" t="s">
        <v>37</v>
      </c>
      <c r="AB3" s="9" t="s">
        <v>35</v>
      </c>
      <c r="AC3" s="8" t="s">
        <v>13</v>
      </c>
      <c r="AD3" s="8" t="s">
        <v>14</v>
      </c>
      <c r="AE3" s="9" t="s">
        <v>38</v>
      </c>
      <c r="AF3" s="9" t="s">
        <v>39</v>
      </c>
      <c r="AG3" s="9" t="s">
        <v>40</v>
      </c>
      <c r="AH3" s="8" t="s">
        <v>16</v>
      </c>
      <c r="AI3" s="8" t="s">
        <v>19</v>
      </c>
      <c r="AJ3" s="8" t="s">
        <v>17</v>
      </c>
      <c r="AK3" s="8" t="s">
        <v>12</v>
      </c>
      <c r="AL3" s="9" t="s">
        <v>49</v>
      </c>
      <c r="AM3" s="9" t="s">
        <v>34</v>
      </c>
      <c r="AN3" s="9" t="s">
        <v>36</v>
      </c>
      <c r="AO3" s="9" t="s">
        <v>37</v>
      </c>
      <c r="AP3" s="9" t="s">
        <v>35</v>
      </c>
      <c r="AQ3" s="8" t="s">
        <v>13</v>
      </c>
      <c r="AR3" s="8" t="s">
        <v>14</v>
      </c>
      <c r="AS3" s="9" t="s">
        <v>38</v>
      </c>
      <c r="AT3" s="9" t="s">
        <v>39</v>
      </c>
      <c r="AU3" s="9" t="s">
        <v>40</v>
      </c>
      <c r="AV3" s="8" t="s">
        <v>16</v>
      </c>
      <c r="AW3" s="8" t="s">
        <v>19</v>
      </c>
      <c r="AX3" s="8" t="s">
        <v>17</v>
      </c>
      <c r="AY3" s="8" t="s">
        <v>12</v>
      </c>
      <c r="AZ3" s="9" t="s">
        <v>49</v>
      </c>
      <c r="BA3" s="9" t="s">
        <v>34</v>
      </c>
      <c r="BB3" s="9" t="s">
        <v>36</v>
      </c>
      <c r="BC3" s="9" t="s">
        <v>37</v>
      </c>
      <c r="BD3" s="9" t="s">
        <v>35</v>
      </c>
      <c r="BE3" s="8" t="s">
        <v>13</v>
      </c>
      <c r="BF3" s="8" t="s">
        <v>14</v>
      </c>
      <c r="BG3" s="9" t="s">
        <v>38</v>
      </c>
      <c r="BH3" s="9" t="s">
        <v>39</v>
      </c>
      <c r="BI3" s="9" t="s">
        <v>40</v>
      </c>
      <c r="BJ3" s="8" t="s">
        <v>16</v>
      </c>
      <c r="BK3" s="8" t="s">
        <v>19</v>
      </c>
      <c r="BL3" s="8" t="s">
        <v>17</v>
      </c>
      <c r="BM3" s="111"/>
      <c r="BN3" s="10" t="s">
        <v>12</v>
      </c>
      <c r="BO3" s="10" t="s">
        <v>13</v>
      </c>
      <c r="BP3" s="10" t="s">
        <v>14</v>
      </c>
      <c r="BQ3" s="10" t="s">
        <v>16</v>
      </c>
      <c r="BR3" s="10" t="s">
        <v>19</v>
      </c>
      <c r="BS3" s="10" t="s">
        <v>17</v>
      </c>
      <c r="BT3" s="11" t="s">
        <v>52</v>
      </c>
      <c r="BU3" s="10" t="s">
        <v>12</v>
      </c>
      <c r="BV3" s="10" t="s">
        <v>13</v>
      </c>
      <c r="BW3" s="10" t="s">
        <v>14</v>
      </c>
      <c r="BX3" s="10" t="s">
        <v>16</v>
      </c>
      <c r="BY3" s="10" t="s">
        <v>19</v>
      </c>
      <c r="BZ3" s="10" t="s">
        <v>17</v>
      </c>
      <c r="CA3" s="11" t="s">
        <v>52</v>
      </c>
      <c r="CB3" s="10" t="s">
        <v>12</v>
      </c>
      <c r="CC3" s="10" t="s">
        <v>13</v>
      </c>
      <c r="CD3" s="10" t="s">
        <v>14</v>
      </c>
      <c r="CE3" s="10" t="s">
        <v>16</v>
      </c>
      <c r="CF3" s="10" t="s">
        <v>19</v>
      </c>
      <c r="CG3" s="10" t="s">
        <v>17</v>
      </c>
      <c r="CH3" s="11" t="s">
        <v>52</v>
      </c>
      <c r="CI3" s="10" t="s">
        <v>12</v>
      </c>
      <c r="CJ3" s="10" t="s">
        <v>13</v>
      </c>
      <c r="CK3" s="10" t="s">
        <v>14</v>
      </c>
      <c r="CL3" s="10" t="s">
        <v>16</v>
      </c>
      <c r="CM3" s="10" t="s">
        <v>19</v>
      </c>
      <c r="CN3" s="10" t="s">
        <v>17</v>
      </c>
      <c r="CO3" s="11" t="s">
        <v>52</v>
      </c>
      <c r="CP3" s="105"/>
    </row>
    <row r="4" spans="1:94" s="13" customFormat="1" x14ac:dyDescent="0.25">
      <c r="A4" s="13" t="s">
        <v>31</v>
      </c>
    </row>
    <row r="5" spans="1:94" s="13" customFormat="1" x14ac:dyDescent="0.25">
      <c r="A5" s="13" t="s">
        <v>31</v>
      </c>
    </row>
    <row r="6" spans="1:94" s="13" customFormat="1" x14ac:dyDescent="0.25">
      <c r="A6" s="13" t="s">
        <v>31</v>
      </c>
    </row>
    <row r="7" spans="1:94" s="13" customFormat="1" x14ac:dyDescent="0.25">
      <c r="A7" s="13" t="s">
        <v>31</v>
      </c>
    </row>
    <row r="8" spans="1:94" s="13" customFormat="1" x14ac:dyDescent="0.25">
      <c r="A8" s="13" t="s">
        <v>31</v>
      </c>
    </row>
    <row r="9" spans="1:94" s="13" customFormat="1" x14ac:dyDescent="0.25">
      <c r="A9" s="13" t="s">
        <v>31</v>
      </c>
    </row>
    <row r="10" spans="1:94" s="13" customFormat="1" x14ac:dyDescent="0.25">
      <c r="A10" s="13" t="s">
        <v>31</v>
      </c>
    </row>
    <row r="11" spans="1:94" s="13" customFormat="1" x14ac:dyDescent="0.25">
      <c r="A11" s="13" t="s">
        <v>31</v>
      </c>
    </row>
  </sheetData>
  <mergeCells count="12">
    <mergeCell ref="B2:H2"/>
    <mergeCell ref="I2:V2"/>
    <mergeCell ref="W2:AJ2"/>
    <mergeCell ref="AK2:AX2"/>
    <mergeCell ref="AY2:BL2"/>
    <mergeCell ref="CP2:CP3"/>
    <mergeCell ref="BM1:CP1"/>
    <mergeCell ref="BN2:BT2"/>
    <mergeCell ref="BU2:CA2"/>
    <mergeCell ref="CB2:CH2"/>
    <mergeCell ref="CI2:CO2"/>
    <mergeCell ref="BM2:B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3"/>
  <sheetViews>
    <sheetView tabSelected="1" topLeftCell="F1" workbookViewId="0">
      <selection activeCell="AB2" sqref="AB2"/>
    </sheetView>
  </sheetViews>
  <sheetFormatPr baseColWidth="10" defaultRowHeight="15" x14ac:dyDescent="0.25"/>
  <cols>
    <col min="1" max="1" width="31.85546875" style="95" bestFit="1" customWidth="1"/>
    <col min="2" max="2" width="35.7109375" style="95" bestFit="1" customWidth="1"/>
    <col min="3" max="3" width="8" style="95" bestFit="1" customWidth="1"/>
    <col min="4" max="4" width="42.140625" style="95" bestFit="1" customWidth="1"/>
    <col min="5" max="5" width="10.85546875" style="95" bestFit="1" customWidth="1"/>
    <col min="6" max="6" width="8.140625" bestFit="1" customWidth="1"/>
    <col min="7" max="7" width="7.140625" bestFit="1" customWidth="1"/>
    <col min="8" max="8" width="8.140625" bestFit="1" customWidth="1"/>
    <col min="9" max="9" width="8.28515625" bestFit="1" customWidth="1"/>
    <col min="10" max="10" width="8.5703125" bestFit="1" customWidth="1"/>
    <col min="11" max="12" width="8.140625" bestFit="1" customWidth="1"/>
    <col min="13" max="13" width="8.85546875" bestFit="1" customWidth="1"/>
    <col min="14" max="14" width="5.5703125" bestFit="1" customWidth="1"/>
    <col min="15" max="15" width="8.28515625" bestFit="1" customWidth="1"/>
    <col min="16" max="16" width="6.42578125" bestFit="1" customWidth="1"/>
    <col min="17" max="17" width="10.42578125" bestFit="1" customWidth="1"/>
    <col min="18" max="18" width="8.5703125" bestFit="1" customWidth="1"/>
    <col min="19" max="19" width="7.140625" bestFit="1" customWidth="1"/>
    <col min="20" max="20" width="4" bestFit="1" customWidth="1"/>
    <col min="21" max="21" width="4.28515625" bestFit="1" customWidth="1"/>
    <col min="22" max="22" width="5.5703125" bestFit="1" customWidth="1"/>
    <col min="23" max="23" width="4" bestFit="1" customWidth="1"/>
    <col min="24" max="27" width="7.140625" bestFit="1" customWidth="1"/>
    <col min="28" max="28" width="5.42578125" style="125" bestFit="1" customWidth="1"/>
    <col min="29" max="29" width="4.7109375" bestFit="1" customWidth="1"/>
    <col min="30" max="30" width="4.5703125" bestFit="1" customWidth="1"/>
    <col min="31" max="31" width="4.85546875" bestFit="1" customWidth="1"/>
    <col min="32" max="32" width="4" bestFit="1" customWidth="1"/>
    <col min="33" max="33" width="4.42578125" bestFit="1" customWidth="1"/>
    <col min="34" max="34" width="4.5703125" bestFit="1" customWidth="1"/>
    <col min="35" max="35" width="9.42578125" bestFit="1" customWidth="1"/>
  </cols>
  <sheetData>
    <row r="1" spans="1:35" s="96" customFormat="1" x14ac:dyDescent="0.25">
      <c r="A1" s="78" t="s">
        <v>31</v>
      </c>
      <c r="B1" s="78" t="s">
        <v>32</v>
      </c>
      <c r="C1" s="78" t="s">
        <v>33</v>
      </c>
      <c r="D1" s="78" t="s">
        <v>20</v>
      </c>
      <c r="E1" s="78"/>
      <c r="F1" s="7" t="s">
        <v>10</v>
      </c>
      <c r="G1" s="3" t="s">
        <v>11</v>
      </c>
      <c r="H1" s="6" t="s">
        <v>49</v>
      </c>
      <c r="I1" s="6" t="s">
        <v>34</v>
      </c>
      <c r="J1" s="6" t="s">
        <v>35</v>
      </c>
      <c r="K1" s="3" t="s">
        <v>15</v>
      </c>
      <c r="L1" s="8" t="s">
        <v>18</v>
      </c>
      <c r="M1" s="8" t="s">
        <v>12</v>
      </c>
      <c r="N1" s="9" t="s">
        <v>49</v>
      </c>
      <c r="O1" s="9" t="s">
        <v>34</v>
      </c>
      <c r="P1" s="9" t="s">
        <v>36</v>
      </c>
      <c r="Q1" s="9" t="s">
        <v>37</v>
      </c>
      <c r="R1" s="9" t="s">
        <v>35</v>
      </c>
      <c r="S1" s="8" t="s">
        <v>13</v>
      </c>
      <c r="T1" s="8" t="s">
        <v>14</v>
      </c>
      <c r="U1" s="9" t="s">
        <v>38</v>
      </c>
      <c r="V1" s="9" t="s">
        <v>39</v>
      </c>
      <c r="W1" s="9" t="s">
        <v>40</v>
      </c>
      <c r="X1" s="8" t="s">
        <v>3365</v>
      </c>
      <c r="Y1" s="8" t="s">
        <v>3366</v>
      </c>
      <c r="Z1" s="8" t="s">
        <v>19</v>
      </c>
      <c r="AA1" s="8" t="s">
        <v>17</v>
      </c>
      <c r="AB1" s="79" t="s">
        <v>41</v>
      </c>
      <c r="AC1" s="79" t="s">
        <v>42</v>
      </c>
      <c r="AD1" s="79" t="s">
        <v>43</v>
      </c>
      <c r="AE1" s="79" t="s">
        <v>44</v>
      </c>
      <c r="AF1" s="79" t="s">
        <v>45</v>
      </c>
      <c r="AG1" s="79" t="s">
        <v>46</v>
      </c>
      <c r="AH1" s="79" t="s">
        <v>47</v>
      </c>
      <c r="AI1" s="79" t="s">
        <v>48</v>
      </c>
    </row>
    <row r="2" spans="1:35" x14ac:dyDescent="0.25">
      <c r="A2" s="115" t="str">
        <f>VLOOKUP(C2,RosterActualizado!$C$2:$L$1000,7,0)</f>
        <v>Aguilar Esteban Hernan</v>
      </c>
      <c r="B2" s="115" t="str">
        <f>VLOOKUP(C2,RosterActualizado!$C$2:$L$1000,10,0)</f>
        <v>Alvarez Rocío Jimena</v>
      </c>
      <c r="C2" s="115">
        <f>RosterActualizado!C2</f>
        <v>2181624</v>
      </c>
      <c r="D2" s="115" t="str">
        <f>VLOOKUP(C2,RosterActualizado!$C$2:$L$1000,3,0)</f>
        <v>FLOW Score 3 a 5</v>
      </c>
      <c r="E2" s="115" t="str">
        <f>IF(D2="FLOW Score 3 a 5","FLOW",IF(D2="FLOW Score 1","FLOW",IF(D2="FLOW Score 2","FLOW",IF(D2="MASIVO","MASIVO",IF(D2="INTERNET HFC SCORE 1","HFC",IF(D2="INTERNET HFC SCORE 2","HFC",IF(D2="INTERNET HFC SCORE 3 A 5","HFC",IF(D2="VIP","MASIVO",IF(D2="INTERNET HFC SCORE 1 + Solucion Remota ","HFC",IF(D2="INTERNET HFC SCORE 2 + Solucion Remota ","HFC",IF(D2="INTERNET HFC SCORE 3 A 5 + Solucion Remota ","HFC","MULTISKILL")))))))))))</f>
        <v>FLOW</v>
      </c>
      <c r="F2" s="116">
        <f>VLOOKUP(C2,Table1[],5,0)</f>
        <v>0.46623456790123502</v>
      </c>
      <c r="G2" s="117">
        <f>VLOOKUP(C2,Table13[],5,0)</f>
        <v>0.14285714285714299</v>
      </c>
      <c r="H2" s="118">
        <f>VLOOKUP(C2,Table13[],3,0)</f>
        <v>14</v>
      </c>
      <c r="I2" s="117">
        <f>VLOOKUP(C2,Table13[],7,0)</f>
        <v>0.53846153846153799</v>
      </c>
      <c r="J2" s="117">
        <f>VLOOKUP(C2,Table13[],9,0)</f>
        <v>0.83333333333333304</v>
      </c>
      <c r="K2" s="116">
        <f>VLOOKUP(C2,Table16[[#All],[idccms]:[TMO]],5,0)</f>
        <v>1</v>
      </c>
      <c r="L2" s="119">
        <f>VLOOKUP(C2,Table18[[Columna1]:[Recuento de id_monitoring-caseId]],2,0)</f>
        <v>1</v>
      </c>
      <c r="M2" s="116">
        <f>VLOOKUP(C2,Table111[],7,0)</f>
        <v>1</v>
      </c>
      <c r="N2" s="118">
        <f>VLOOKUP(C2,Table111[],6,0)</f>
        <v>1</v>
      </c>
      <c r="O2" s="116">
        <f>VLOOKUP(C2,Table111[],8,0)</f>
        <v>0</v>
      </c>
      <c r="P2" s="13" t="s">
        <v>116</v>
      </c>
      <c r="Q2" s="13" t="s">
        <v>116</v>
      </c>
      <c r="R2" s="13" t="s">
        <v>116</v>
      </c>
      <c r="S2" s="116">
        <f>VLOOKUP(C2,Table113[[idccms]:[Suma de Rellamados]],4,0)</f>
        <v>0.87786259541984701</v>
      </c>
      <c r="T2" s="13">
        <f>VLOOKUP(C2,Table115[[idccms]:[Suma de CvLlamSalientes]],3,0)</f>
        <v>704.75974025974006</v>
      </c>
      <c r="U2" s="13">
        <f>VLOOKUP(C2,Table115[[idccms]:[Suma de CvLlamSalientes]],5,0)</f>
        <v>51.571428571428598</v>
      </c>
      <c r="V2" s="120">
        <f>VLOOKUP(C2,Table115[[idccms]:[Suma de CvLlamSalientes]],6,0)</f>
        <v>6.8896103896103904</v>
      </c>
      <c r="W2" s="13">
        <f>VLOOKUP(C2,Table115[[idccms]:[Suma de CvLlamSalientes]],7,0)</f>
        <v>646.29870129870096</v>
      </c>
      <c r="X2" s="116">
        <f>VLOOKUP(C2,Table118[[idccms]:[%Act Com N]],4,0)</f>
        <v>6.1688311688311702E-2</v>
      </c>
      <c r="Y2" s="116">
        <f>VLOOKUP(C2,Table118[[idccms]:[%Act Com N]],6,0)</f>
        <v>1.2987012987013E-2</v>
      </c>
      <c r="Z2" s="116">
        <f>VLOOKUP(C2,TRF!$B$2:$S$407,4,0)</f>
        <v>8.4415584415584402E-2</v>
      </c>
      <c r="AA2" s="116">
        <f>VLOOKUP(C2,CBS!$A$2:$F$395,4,0)</f>
        <v>5.1948051948052E-2</v>
      </c>
      <c r="AB2" s="124">
        <f>IF(E2="HFC",(IF(L2&gt;=PliegoVigente!$U$9,PliegoVigente!$W$9,IF(L2&gt;=PliegoVigente!$U$8,PliegoVigente!$W$8,PliegoVigente!$W$7))),IF(E2="FLOW",(IF(L2&gt;=PliegoVigente!$U$25,PliegoVigente!$W$25,IF(L2&gt;=PliegoVigente!$U$24,PliegoVigente!$W$24,PliegoVigente!$W$23))),IF(E2="MASIVO",(IF(L2&gt;=PliegoVigente!$U$39,PliegoVigente!$W$39,IF(L2&gt;=PliegoVigente!$U$38,PliegoVigente!$W$38,PliegoVigente!$W$37))),(IF(L2&gt;=PliegoVigente!$U$53,PliegoVigente!$W$53,IF(L2&gt;=PliegoVigente!$U$52,PliegoVigente!$W$52,PliegoVigente!$W$51))))))</f>
        <v>0.01</v>
      </c>
      <c r="AC2" s="124">
        <f>IF(E2="HFC",(IF(M2&gt;=PliegoVigente!$I$7,PliegoVigente!$K$7,IF(M2&gt;=PliegoVigente!$I$8,PliegoVigente!$K$8,IF(M2&gt;=PliegoVigente!$I$9,PliegoVigente!$K$9,IF(M2&gt;=PliegoVigente!$I$10,PliegoVigente!$K$10,IF(M2&gt;=PliegoVigente!$I$11,PliegoVigente!$K$11,IF(M2&gt;=PliegoVigente!$I$12,PliegoVigente!$K$12,IF(M2&gt;=PliegoVigente!$I$13,PliegoVigente!$K$13,IF(M2&gt;=PliegoVigente!$I$14,PliegoVigente!$K$14,PliegoVigente!$K$15))))))))),IF(E2="FLOW",(IF(M2&gt;=PliegoVigente!$I$23,PliegoVigente!$K$23,IF(M2&gt;=PliegoVigente!$I$24,PliegoVigente!$K$24,IF(M2&gt;=PliegoVigente!$I$25,PliegoVigente!$K$25,IF(M2&gt;=PliegoVigente!$I$26,PliegoVigente!$K$26,IF(M2&gt;=PliegoVigente!$I$27,PliegoVigente!$K$27,IF(M2&gt;=PliegoVigente!$I$28,PliegoVigente!$K$28,IF(M2&gt;=PliegoVigente!$I$29,PliegoVigente!$K$29,IF(M2&gt;=PliegoVigente!$I$30,PliegoVigente!$K$30,PliegoVigente!$K$31))))))))),IF(E2="MASIVO",(IF(M2&gt;=PliegoVigente!$I$37,PliegoVigente!$K$37,IF(M2&gt;=PliegoVigente!$I$38,PliegoVigente!$K$38,IF(M2&gt;=PliegoVigente!$I$39,PliegoVigente!$K$39,IF(M2&gt;=PliegoVigente!$I$40,PliegoVigente!$K$40,IF(M2&gt;=PliegoVigente!$I$41,PliegoVigente!$K$41,IF(M2&gt;=PliegoVigente!$I$42,PliegoVigente!$K$42,IF(M2&gt;=PliegoVigente!$I$43,PliegoVigente!$K$43,IF(M2&gt;=PliegoVigente!$I$44,PliegoVigente!$K$44,PliegoVigente!$K$45))))))))),(IF(M2&gt;=PliegoVigente!$I$51,PliegoVigente!$K$51,IF(M2&gt;=PliegoVigente!$I$52,PliegoVigente!$K$52,IF(M2&gt;=PliegoVigente!$I$53,PliegoVigente!$K$53,IF(M2&gt;=PliegoVigente!$I$54,PliegoVigente!$K$54,IF(M2&gt;=PliegoVigente!$I$55,PliegoVigente!$K$55,IF(M2&gt;=PliegoVigente!$I$56,PliegoVigente!$K$56,IF(M2&gt;=PliegoVigente!$I$57,PliegoVigente!$K$57,IF(M2&gt;=PliegoVigente!$I$58,PliegoVigente!$K$58,PliegoVigente!$K$59))))))))))))</f>
        <v>0.06</v>
      </c>
      <c r="AD2" s="124">
        <f>IF(E2="HFC",(IF(S2&gt;=PliegoVigente!$E$12,PliegoVigente!$G$12,IF(S2&gt;=PliegoVigente!$E$11,PliegoVigente!$G$11,IF(S2&gt;=PliegoVigente!$E$10,PliegoVigente!$G$10,IF(S2&gt;=PliegoVigente!$E$9,PliegoVigente!$G$9,IF(S2&gt;=PliegoVigente!$E$8,PliegoVigente!$G$8,PliegoVigente!$G$7)))))),IF(E2="FLOW",(IF(S2&gt;=PliegoVigente!$I$23,PliegoVigente!$K$23,IF(S2&gt;=PliegoVigente!$I$24,PliegoVigente!$K$24,IF(S2&gt;=PliegoVigente!$I$25,PliegoVigente!$K$25,IF(S2&gt;=PliegoVigente!$I$26,PliegoVigente!$K$26,IF(S2&gt;=PliegoVigente!$I$27,PliegoVigente!$K$27,IF(S2&gt;=PliegoVigente!$I$28,PliegoVigente!$K$28,IF(S2&gt;=PliegoVigente!$I$29,PliegoVigente!$K$29,IF(S2&gt;=PliegoVigente!$I$30,PliegoVigente!$K$30,PliegoVigente!$K$31))))))))),IF(E2="MASIVO",(IF(S2&gt;=PliegoVigente!$I$37,PliegoVigente!$K$37,IF(S2&gt;=PliegoVigente!$I$38,PliegoVigente!$K$38,IF(S2&gt;=PliegoVigente!$I$39,PliegoVigente!$K$39,IF(S2&gt;=PliegoVigente!$I$40,PliegoVigente!$K$40,IF(S2&gt;=PliegoVigente!$I$41,PliegoVigente!$K$41,IF(S2&gt;=PliegoVigente!$I$42,PliegoVigente!$K$42,IF(S2&gt;=PliegoVigente!$I$43,PliegoVigente!$K$43,IF(S2&gt;=PliegoVigente!$I$44,PliegoVigente!$K$44,PliegoVigente!$K$45))))))))),(IF(S2&gt;=PliegoVigente!$I$51,PliegoVigente!$K$51,IF(S2&gt;=PliegoVigente!$I$52,PliegoVigente!$K$52,IF(S2&gt;=PliegoVigente!$I$53,PliegoVigente!$K$53,IF(S2&gt;=PliegoVigente!$I$54,PliegoVigente!$K$54,IF(S2&gt;=PliegoVigente!$I$55,PliegoVigente!$K$55,IF(S2&gt;=PliegoVigente!$I$56,PliegoVigente!$K$56,IF(S2&gt;=PliegoVigente!$I$57,PliegoVigente!$K$57,IF(S2&gt;=PliegoVigente!$I$58,PliegoVigente!$K$58,PliegoVigente!$K$59))))))))))))</f>
        <v>0.06</v>
      </c>
      <c r="AE2" s="124">
        <f>IF(E2="HFC",(IF(T2&gt;=PliegoVigente!$A$10,PliegoVigente!$C$10,IF(T2&gt;PliegoVigente!$A$9,PliegoVigente!$C$9,IF(T2&gt;PliegoVigente!$A$8,PliegoVigente!$C$8,PliegoVigente!$C$7)))),IF(E2="FLOW",(IF(T2&gt;=PliegoVigente!$A$26,PliegoVigente!$C$26,IF(T2&gt;PliegoVigente!$A$25,PliegoVigente!$C$25,IF(T2&gt;PliegoVigente!$A$24,PliegoVigente!$C$24,PliegoVigente!$C$23)))),IF(E2="MASIVO",(IF(T2&gt;=PliegoVigente!$A$40,PliegoVigente!$C$40,IF(T2&gt;PliegoVigente!$A$39,PliegoVigente!$C$39,IF(T2&gt;PliegoVigente!$A$38,PliegoVigente!$C$38,PliegoVigente!$C$37)))),(IF(T2&gt;=PliegoVigente!$A$54,PliegoVigente!$C$54,IF(T2&gt;PliegoVigente!$A$53,PliegoVigente!$C$53,IF(T2&gt;PliegoVigente!$A$52,PliegoVigente!$C$52,PliegoVigente!$C$51)))))))</f>
        <v>-0.01</v>
      </c>
      <c r="AF2" s="124">
        <f>IF(E2="HFC",(IF(Y2&gt;=PliegoVigente!$Y$7,PliegoVigente!$AA$7,0)),IF(E2="FLOW",0,IF(E2="MASIVO",(IF(Y2&gt;=PliegoVigente!$Y$37,PliegoVigente!$AA$370)),(IF(Y2&gt;=PliegoVigente!$Y$51,PliegoVigente!$AA$51,0)))))</f>
        <v>0</v>
      </c>
      <c r="AG2" s="124">
        <f>IF(E2="HFC",(IF(Z2&gt;=PliegoVigente!$M$9,PliegoVigente!$O$9,IF(Z2&gt;=PliegoVigente!$M$8,PliegoVigente!$O$8,PliegoVigente!$O$7))),IF(E2="FLOW",(IF(Z2&gt;=PliegoVigente!$M$25,PliegoVigente!$O$25,IF(Z2&gt;=PliegoVigente!$M$24,PliegoVigente!$O$24,PliegoVigente!$O$23))),IF(E2="MASIVO",(IF(Z2&gt;=PliegoVigente!$M$39,PliegoVigente!$O$39,IF(Z2&gt;=PliegoVigente!$M$38,PliegoVigente!$O$38,PliegoVigente!$O$37))),(IF(Z2&gt;=PliegoVigente!$M$53,PliegoVigente!$O$53,IF(Z2&gt;=PliegoVigente!$M$52,PliegoVigente!$O$52,PliegoVigente!$O$51))))))</f>
        <v>5.0000000000000001E-3</v>
      </c>
      <c r="AH2" s="124">
        <f>IF(E2="HFC",(IF(AA2&gt;=PliegoVigente!$Q$9,PliegoVigente!$S$9,IF(AA2&gt;=PliegoVigente!$Q$8,PliegoVigente!$S$8,PliegoVigente!$S$7))),IF(E2="FLOW",(IF(AA2&gt;=PliegoVigente!$Q$25,PliegoVigente!$S$25,IF(AA2&gt;=PliegoVigente!$Q$24,PliegoVigente!$S$24,PliegoVigente!$S$23))),IF(E2="MASIVO",(IF(AA2&gt;=PliegoVigente!$Q$39,PliegoVigente!$S$39,IF(AA2&gt;=PliegoVigente!$Q$38,PliegoVigente!$S$38,PliegoVigente!$S$37))),(IF(AA2&gt;=PliegoVigente!$Q$53,PliegoVigente!$S$53,IF(AA2&gt;=PliegoVigente!$Q$52,PliegoVigente!$S$52,PliegoVigente!$S$51))))))</f>
        <v>1.4999999999999999E-2</v>
      </c>
      <c r="AI2" s="126">
        <f>SUM(AB2:AH2)</f>
        <v>0.14000000000000001</v>
      </c>
    </row>
    <row r="3" spans="1:35" x14ac:dyDescent="0.25">
      <c r="A3" s="115" t="str">
        <f>VLOOKUP(C3,RosterActualizado!$C$2:$L$1000,7,0)</f>
        <v>Aguilar Esteban Hernan</v>
      </c>
      <c r="B3" s="115" t="str">
        <f>VLOOKUP(C3,RosterActualizado!$C$2:$L$1000,10,0)</f>
        <v xml:space="preserve">Barrionuevo Franco </v>
      </c>
      <c r="C3" s="115">
        <f>RosterActualizado!C3</f>
        <v>4587975</v>
      </c>
      <c r="D3" s="115" t="str">
        <f>VLOOKUP(C3,RosterActualizado!$C$2:$L$1000,3,0)</f>
        <v>MASIVO</v>
      </c>
      <c r="E3" s="115" t="str">
        <f t="shared" ref="E3:E66" si="0">IF(D3="FLOW Score 3 a 5","FLOW",IF(D3="FLOW Score 1","FLOW",IF(D3="FLOW Score 2","FLOW",IF(D3="MASIVO","MASIVO",IF(D3="INTERNET HFC SCORE 1","HFC",IF(D3="INTERNET HFC SCORE 2","HFC",IF(D3="INTERNET HFC SCORE 3 A 5","HFC",IF(D3="VIP","MASIVO",IF(D3="INTERNET HFC SCORE 1 + Solucion Remota ","HFC",IF(D3="INTERNET HFC SCORE 2 + Solucion Remota ","HFC",IF(D3="INTERNET HFC SCORE 3 A 5 + Solucion Remota ","HFC","MULTISKILL")))))))))))</f>
        <v>MASIVO</v>
      </c>
      <c r="F3" s="116" t="e">
        <f>VLOOKUP(C3,Table1[],5,0)</f>
        <v>#N/A</v>
      </c>
      <c r="G3" s="117">
        <f>VLOOKUP(C3,Table13[],5,0)</f>
        <v>0</v>
      </c>
      <c r="H3" s="118">
        <f>VLOOKUP(C3,Table13[],3,0)</f>
        <v>0</v>
      </c>
      <c r="I3" s="117">
        <f>VLOOKUP(C3,Table13[],7,0)</f>
        <v>0</v>
      </c>
      <c r="J3" s="117">
        <f>VLOOKUP(C3,Table13[],9,0)</f>
        <v>0</v>
      </c>
      <c r="K3" s="116" t="e">
        <f>VLOOKUP(C3,Table16[[#All],[idccms]:[TMO]],5,0)</f>
        <v>#N/A</v>
      </c>
      <c r="L3" s="119" t="e">
        <f>VLOOKUP(C3,Table18[[Columna1]:[Recuento de id_monitoring-caseId]],2,0)</f>
        <v>#N/A</v>
      </c>
      <c r="M3" s="116" t="e">
        <f>VLOOKUP(C3,Table111[],7,0)</f>
        <v>#N/A</v>
      </c>
      <c r="N3" s="118" t="e">
        <f>VLOOKUP(C3,Table111[],6,0)</f>
        <v>#N/A</v>
      </c>
      <c r="O3" s="116" t="e">
        <f>VLOOKUP(C3,Table111[],8,0)</f>
        <v>#N/A</v>
      </c>
      <c r="P3" s="13" t="s">
        <v>116</v>
      </c>
      <c r="Q3" s="13" t="s">
        <v>116</v>
      </c>
      <c r="R3" s="13" t="s">
        <v>116</v>
      </c>
      <c r="S3" s="116" t="e">
        <f>VLOOKUP(C3,Table113[[idccms]:[Suma de Rellamados]],4,0)</f>
        <v>#N/A</v>
      </c>
      <c r="T3" s="13">
        <f>VLOOKUP(C3,Table115[[idccms]:[Suma de CvLlamSalientes]],3,0)</f>
        <v>0</v>
      </c>
      <c r="U3" s="13">
        <f>VLOOKUP(C3,Table115[[idccms]:[Suma de CvLlamSalientes]],5,0)</f>
        <v>0</v>
      </c>
      <c r="V3" s="120">
        <f>VLOOKUP(C3,Table115[[idccms]:[Suma de CvLlamSalientes]],6,0)</f>
        <v>0</v>
      </c>
      <c r="W3" s="13">
        <f>VLOOKUP(C3,Table115[[idccms]:[Suma de CvLlamSalientes]],7,0)</f>
        <v>0</v>
      </c>
      <c r="X3" s="116" t="e">
        <f>VLOOKUP(C3,Table118[[idccms]:[%Act Com N]],4,0)</f>
        <v>#N/A</v>
      </c>
      <c r="Y3" s="116" t="e">
        <f>VLOOKUP(C3,Table118[[idccms]:[%Act Com N]],6,0)</f>
        <v>#N/A</v>
      </c>
      <c r="Z3" s="116" t="e">
        <f>VLOOKUP(C3,TRF!$B$2:$S$407,4,0)</f>
        <v>#N/A</v>
      </c>
      <c r="AA3" s="116" t="e">
        <f>VLOOKUP(C3,CBS!$A$2:$F$395,4,0)</f>
        <v>#N/A</v>
      </c>
      <c r="AB3" s="124" t="e">
        <f>IF(E3="HFC",(IF(L3&gt;=PliegoVigente!$U$9,PliegoVigente!$W$9,IF(L3&gt;=PliegoVigente!$U$8,PliegoVigente!$W$8,PliegoVigente!$W$7))),IF(E3="FLOW",(IF(L3&gt;=PliegoVigente!$U$25,PliegoVigente!$W$25,IF(L3&gt;=PliegoVigente!$U$24,PliegoVigente!$W$24,PliegoVigente!$W$23))),IF(E3="MASIVO",(IF(L3&gt;=PliegoVigente!$U$39,PliegoVigente!$W$39,IF(L3&gt;=PliegoVigente!$U$38,PliegoVigente!$W$38,PliegoVigente!$W$37))),(IF(L3&gt;=PliegoVigente!$U$53,PliegoVigente!$W$53,IF(L3&gt;=PliegoVigente!$U$52,PliegoVigente!$W$52,PliegoVigente!$W$51))))))</f>
        <v>#N/A</v>
      </c>
      <c r="AC3" s="124" t="e">
        <f>IF(E3="HFC",(IF(M3&gt;=PliegoVigente!$I$7,PliegoVigente!$K$7,IF(M3&gt;=PliegoVigente!$I$8,PliegoVigente!$K$8,IF(M3&gt;=PliegoVigente!$I$9,PliegoVigente!$K$9,IF(M3&gt;=PliegoVigente!$I$10,PliegoVigente!$K$10,IF(M3&gt;=PliegoVigente!$I$11,PliegoVigente!$K$11,IF(M3&gt;=PliegoVigente!$I$12,PliegoVigente!$K$12,IF(M3&gt;=PliegoVigente!$I$13,PliegoVigente!$K$13,IF(M3&gt;=PliegoVigente!$I$14,PliegoVigente!$K$14,PliegoVigente!$K$15))))))))),IF(E3="FLOW",(IF(M3&gt;=PliegoVigente!$I$23,PliegoVigente!$K$23,IF(M3&gt;=PliegoVigente!$I$24,PliegoVigente!$K$24,IF(M3&gt;=PliegoVigente!$I$25,PliegoVigente!$K$25,IF(M3&gt;=PliegoVigente!$I$26,PliegoVigente!$K$26,IF(M3&gt;=PliegoVigente!$I$27,PliegoVigente!$K$27,IF(M3&gt;=PliegoVigente!$I$28,PliegoVigente!$K$28,IF(M3&gt;=PliegoVigente!$I$29,PliegoVigente!$K$29,IF(M3&gt;=PliegoVigente!$I$30,PliegoVigente!$K$30,PliegoVigente!$K$31))))))))),IF(E3="MASIVO",(IF(M3&gt;=PliegoVigente!$I$37,PliegoVigente!$K$37,IF(M3&gt;=PliegoVigente!$I$38,PliegoVigente!$K$38,IF(M3&gt;=PliegoVigente!$I$39,PliegoVigente!$K$39,IF(M3&gt;=PliegoVigente!$I$40,PliegoVigente!$K$40,IF(M3&gt;=PliegoVigente!$I$41,PliegoVigente!$K$41,IF(M3&gt;=PliegoVigente!$I$42,PliegoVigente!$K$42,IF(M3&gt;=PliegoVigente!$I$43,PliegoVigente!$K$43,IF(M3&gt;=PliegoVigente!$I$44,PliegoVigente!$K$44,PliegoVigente!$K$45))))))))),(IF(M3&gt;=PliegoVigente!$I$51,PliegoVigente!$K$51,IF(M3&gt;=PliegoVigente!$I$52,PliegoVigente!$K$52,IF(M3&gt;=PliegoVigente!$I$53,PliegoVigente!$K$53,IF(M3&gt;=PliegoVigente!$I$54,PliegoVigente!$K$54,IF(M3&gt;=PliegoVigente!$I$55,PliegoVigente!$K$55,IF(M3&gt;=PliegoVigente!$I$56,PliegoVigente!$K$56,IF(M3&gt;=PliegoVigente!$I$57,PliegoVigente!$K$57,IF(M3&gt;=PliegoVigente!$I$58,PliegoVigente!$K$58,PliegoVigente!$K$59))))))))))))</f>
        <v>#N/A</v>
      </c>
      <c r="AD3" s="124" t="e">
        <f>IF(E3="HFC",(IF(S3&gt;=PliegoVigente!$E$12,PliegoVigente!$G$12,IF(S3&gt;=PliegoVigente!$E$11,PliegoVigente!$G$11,IF(S3&gt;=PliegoVigente!$E$10,PliegoVigente!$G$10,IF(S3&gt;=PliegoVigente!$E$9,PliegoVigente!$G$9,IF(S3&gt;=PliegoVigente!$E$8,PliegoVigente!$G$8,PliegoVigente!$G$7)))))),IF(E3="FLOW",(IF(S3&gt;=PliegoVigente!$I$23,PliegoVigente!$K$23,IF(S3&gt;=PliegoVigente!$I$24,PliegoVigente!$K$24,IF(S3&gt;=PliegoVigente!$I$25,PliegoVigente!$K$25,IF(S3&gt;=PliegoVigente!$I$26,PliegoVigente!$K$26,IF(S3&gt;=PliegoVigente!$I$27,PliegoVigente!$K$27,IF(S3&gt;=PliegoVigente!$I$28,PliegoVigente!$K$28,IF(S3&gt;=PliegoVigente!$I$29,PliegoVigente!$K$29,IF(S3&gt;=PliegoVigente!$I$30,PliegoVigente!$K$30,PliegoVigente!$K$31))))))))),IF(E3="MASIVO",(IF(S3&gt;=PliegoVigente!$I$37,PliegoVigente!$K$37,IF(S3&gt;=PliegoVigente!$I$38,PliegoVigente!$K$38,IF(S3&gt;=PliegoVigente!$I$39,PliegoVigente!$K$39,IF(S3&gt;=PliegoVigente!$I$40,PliegoVigente!$K$40,IF(S3&gt;=PliegoVigente!$I$41,PliegoVigente!$K$41,IF(S3&gt;=PliegoVigente!$I$42,PliegoVigente!$K$42,IF(S3&gt;=PliegoVigente!$I$43,PliegoVigente!$K$43,IF(S3&gt;=PliegoVigente!$I$44,PliegoVigente!$K$44,PliegoVigente!$K$45))))))))),(IF(S3&gt;=PliegoVigente!$I$51,PliegoVigente!$K$51,IF(S3&gt;=PliegoVigente!$I$52,PliegoVigente!$K$52,IF(S3&gt;=PliegoVigente!$I$53,PliegoVigente!$K$53,IF(S3&gt;=PliegoVigente!$I$54,PliegoVigente!$K$54,IF(S3&gt;=PliegoVigente!$I$55,PliegoVigente!$K$55,IF(S3&gt;=PliegoVigente!$I$56,PliegoVigente!$K$56,IF(S3&gt;=PliegoVigente!$I$57,PliegoVigente!$K$57,IF(S3&gt;=PliegoVigente!$I$58,PliegoVigente!$K$58,PliegoVigente!$K$59))))))))))))</f>
        <v>#N/A</v>
      </c>
      <c r="AE3" s="124">
        <f>IF(E3="HFC",(IF(T3&gt;=PliegoVigente!$A$10,PliegoVigente!$C$10,IF(T3&gt;PliegoVigente!$A$9,PliegoVigente!$C$9,IF(T3&gt;PliegoVigente!$A$8,PliegoVigente!$C$8,PliegoVigente!$C$7)))),IF(E3="FLOW",(IF(T3&gt;=PliegoVigente!$A$26,PliegoVigente!$C$26,IF(T3&gt;PliegoVigente!$A$25,PliegoVigente!$C$25,IF(T3&gt;PliegoVigente!$A$24,PliegoVigente!$C$24,PliegoVigente!$C$23)))),IF(E3="MASIVO",(IF(T3&gt;=PliegoVigente!$A$40,PliegoVigente!$C$40,IF(T3&gt;PliegoVigente!$A$39,PliegoVigente!$C$39,IF(T3&gt;PliegoVigente!$A$38,PliegoVigente!$C$38,PliegoVigente!$C$37)))),(IF(T3&gt;=PliegoVigente!$A$54,PliegoVigente!$C$54,IF(T3&gt;PliegoVigente!$A$53,PliegoVigente!$C$53,IF(T3&gt;PliegoVigente!$A$52,PliegoVigente!$C$52,PliegoVigente!$C$51)))))))</f>
        <v>0.02</v>
      </c>
      <c r="AF3" s="124" t="e">
        <f>IF(E3="HFC",(IF(Y3&gt;=PliegoVigente!$Y$7,PliegoVigente!$AA$7,0)),IF(E3="FLOW",0,IF(E3="MASIVO",(IF(Y3&gt;=PliegoVigente!$Y$37,PliegoVigente!$AA$370)),(IF(Y3&gt;=PliegoVigente!$Y$51,PliegoVigente!$AA$51,0)))))</f>
        <v>#N/A</v>
      </c>
      <c r="AG3" s="124" t="e">
        <f>IF(E3="HFC",(IF(Z3&gt;=PliegoVigente!$M$9,PliegoVigente!$O$9,IF(Z3&gt;=PliegoVigente!$M$8,PliegoVigente!$O$8,PliegoVigente!$O$7))),IF(E3="FLOW",(IF(Z3&gt;=PliegoVigente!$M$25,PliegoVigente!$O$25,IF(Z3&gt;=PliegoVigente!$M$24,PliegoVigente!$O$24,PliegoVigente!$O$23))),IF(E3="MASIVO",(IF(Z3&gt;=PliegoVigente!$M$39,PliegoVigente!$O$39,IF(Z3&gt;=PliegoVigente!$M$38,PliegoVigente!$O$38,PliegoVigente!$O$37))),(IF(Z3&gt;=PliegoVigente!$M$53,PliegoVigente!$O$53,IF(Z3&gt;=PliegoVigente!$M$52,PliegoVigente!$O$52,PliegoVigente!$O$51))))))</f>
        <v>#N/A</v>
      </c>
      <c r="AH3" s="124" t="e">
        <f>IF(E3="HFC",(IF(AA3&gt;=PliegoVigente!$Q$9,PliegoVigente!$S$9,IF(AA3&gt;=PliegoVigente!$Q$8,PliegoVigente!$S$8,PliegoVigente!$S$7))),IF(E3="FLOW",(IF(AA3&gt;=PliegoVigente!$Q$25,PliegoVigente!$S$25,IF(AA3&gt;=PliegoVigente!$Q$24,PliegoVigente!$S$24,PliegoVigente!$S$23))),IF(E3="MASIVO",(IF(AA3&gt;=PliegoVigente!$Q$39,PliegoVigente!$S$39,IF(AA3&gt;=PliegoVigente!$Q$38,PliegoVigente!$S$38,PliegoVigente!$S$37))),(IF(AA3&gt;=PliegoVigente!$Q$53,PliegoVigente!$S$53,IF(AA3&gt;=PliegoVigente!$Q$52,PliegoVigente!$S$52,PliegoVigente!$S$51))))))</f>
        <v>#N/A</v>
      </c>
      <c r="AI3" s="126" t="e">
        <f t="shared" ref="AI3:AI66" si="1">SUM(AB3:AH3)</f>
        <v>#N/A</v>
      </c>
    </row>
    <row r="4" spans="1:35" x14ac:dyDescent="0.25">
      <c r="A4" s="115" t="str">
        <f>VLOOKUP(C4,RosterActualizado!$C$2:$L$1000,7,0)</f>
        <v>Aguilar Esteban Hernan</v>
      </c>
      <c r="B4" s="115" t="str">
        <f>VLOOKUP(C4,RosterActualizado!$C$2:$L$1000,10,0)</f>
        <v>Concha Luciana</v>
      </c>
      <c r="C4" s="115">
        <f>RosterActualizado!C4</f>
        <v>466446</v>
      </c>
      <c r="D4" s="115" t="str">
        <f>VLOOKUP(C4,RosterActualizado!$C$2:$L$1000,3,0)</f>
        <v>INTERNET HFC SCORE 1</v>
      </c>
      <c r="E4" s="115" t="str">
        <f t="shared" si="0"/>
        <v>HFC</v>
      </c>
      <c r="F4" s="116">
        <f>VLOOKUP(C4,Table1[],5,0)</f>
        <v>0.92340277777777802</v>
      </c>
      <c r="G4" s="117">
        <f>VLOOKUP(C4,Table13[],5,0)</f>
        <v>5.5555555555555601E-2</v>
      </c>
      <c r="H4" s="118">
        <f>VLOOKUP(C4,Table13[],3,0)</f>
        <v>108</v>
      </c>
      <c r="I4" s="117">
        <f>VLOOKUP(C4,Table13[],7,0)</f>
        <v>0.69230769230769196</v>
      </c>
      <c r="J4" s="117">
        <f>VLOOKUP(C4,Table13[],9,0)</f>
        <v>0.96078431372549</v>
      </c>
      <c r="K4" s="116">
        <f>VLOOKUP(C4,Table16[[#All],[idccms]:[TMO]],5,0)</f>
        <v>1</v>
      </c>
      <c r="L4" s="119">
        <f>VLOOKUP(C4,Table18[[Columna1]:[Recuento de id_monitoring-caseId]],2,0)</f>
        <v>1</v>
      </c>
      <c r="M4" s="116">
        <f>VLOOKUP(C4,Table111[],7,0)</f>
        <v>-0.4</v>
      </c>
      <c r="N4" s="118">
        <f>VLOOKUP(C4,Table111[],6,0)</f>
        <v>5</v>
      </c>
      <c r="O4" s="116">
        <f>VLOOKUP(C4,Table111[],8,0)</f>
        <v>0.25</v>
      </c>
      <c r="P4" s="13" t="s">
        <v>116</v>
      </c>
      <c r="Q4" s="13" t="s">
        <v>116</v>
      </c>
      <c r="R4" s="13" t="s">
        <v>116</v>
      </c>
      <c r="S4" s="116">
        <f>VLOOKUP(C4,Table113[[idccms]:[Suma de Rellamados]],4,0)</f>
        <v>0.858108108108108</v>
      </c>
      <c r="T4" s="13">
        <f>VLOOKUP(C4,Table115[[idccms]:[Suma de CvLlamSalientes]],3,0)</f>
        <v>747.60769230769199</v>
      </c>
      <c r="U4" s="13">
        <f>VLOOKUP(C4,Table115[[idccms]:[Suma de CvLlamSalientes]],5,0)</f>
        <v>32.9051282051282</v>
      </c>
      <c r="V4" s="120">
        <f>VLOOKUP(C4,Table115[[idccms]:[Suma de CvLlamSalientes]],6,0)</f>
        <v>3.8461538461538498E-2</v>
      </c>
      <c r="W4" s="13">
        <f>VLOOKUP(C4,Table115[[idccms]:[Suma de CvLlamSalientes]],7,0)</f>
        <v>714.66410256410302</v>
      </c>
      <c r="X4" s="116">
        <f>VLOOKUP(C4,Table118[[idccms]:[%Act Com N]],4,0)</f>
        <v>0.120512820512821</v>
      </c>
      <c r="Y4" s="116">
        <f>VLOOKUP(C4,Table118[[idccms]:[%Act Com N]],6,0)</f>
        <v>0.10128205128205101</v>
      </c>
      <c r="Z4" s="116">
        <f>VLOOKUP(C4,TRF!$B$2:$S$407,4,0)</f>
        <v>5.1282051282051301E-2</v>
      </c>
      <c r="AA4" s="116" t="e">
        <f>VLOOKUP(C4,CBS!$A$2:$F$395,4,0)</f>
        <v>#N/A</v>
      </c>
      <c r="AB4" s="124">
        <f>IF(E4="HFC",(IF(L4&gt;=PliegoVigente!$U$9,PliegoVigente!$W$9,IF(L4&gt;=PliegoVigente!$U$8,PliegoVigente!$W$8,PliegoVigente!$W$7))),IF(E4="FLOW",(IF(L4&gt;=PliegoVigente!$U$25,PliegoVigente!$W$25,IF(L4&gt;=PliegoVigente!$U$24,PliegoVigente!$W$24,PliegoVigente!$W$23))),IF(E4="MASIVO",(IF(L4&gt;=PliegoVigente!$U$39,PliegoVigente!$W$39,IF(L4&gt;=PliegoVigente!$U$38,PliegoVigente!$W$38,PliegoVigente!$W$37))),(IF(L4&gt;=PliegoVigente!$U$53,PliegoVigente!$W$53,IF(L4&gt;=PliegoVigente!$U$52,PliegoVigente!$W$52,PliegoVigente!$W$51))))))</f>
        <v>0.01</v>
      </c>
      <c r="AC4" s="124">
        <f>IF(E4="HFC",(IF(M4&gt;=PliegoVigente!$I$7,PliegoVigente!$K$7,IF(M4&gt;=PliegoVigente!$I$8,PliegoVigente!$K$8,IF(M4&gt;=PliegoVigente!$I$9,PliegoVigente!$K$9,IF(M4&gt;=PliegoVigente!$I$10,PliegoVigente!$K$10,IF(M4&gt;=PliegoVigente!$I$11,PliegoVigente!$K$11,IF(M4&gt;=PliegoVigente!$I$12,PliegoVigente!$K$12,IF(M4&gt;=PliegoVigente!$I$13,PliegoVigente!$K$13,IF(M4&gt;=PliegoVigente!$I$14,PliegoVigente!$K$14,PliegoVigente!$K$15))))))))),IF(E4="FLOW",(IF(M4&gt;=PliegoVigente!$I$23,PliegoVigente!$K$23,IF(M4&gt;=PliegoVigente!$I$24,PliegoVigente!$K$24,IF(M4&gt;=PliegoVigente!$I$25,PliegoVigente!$K$25,IF(M4&gt;=PliegoVigente!$I$26,PliegoVigente!$K$26,IF(M4&gt;=PliegoVigente!$I$27,PliegoVigente!$K$27,IF(M4&gt;=PliegoVigente!$I$28,PliegoVigente!$K$28,IF(M4&gt;=PliegoVigente!$I$29,PliegoVigente!$K$29,IF(M4&gt;=PliegoVigente!$I$30,PliegoVigente!$K$30,PliegoVigente!$K$31))))))))),IF(E4="MASIVO",(IF(M4&gt;=PliegoVigente!$I$37,PliegoVigente!$K$37,IF(M4&gt;=PliegoVigente!$I$38,PliegoVigente!$K$38,IF(M4&gt;=PliegoVigente!$I$39,PliegoVigente!$K$39,IF(M4&gt;=PliegoVigente!$I$40,PliegoVigente!$K$40,IF(M4&gt;=PliegoVigente!$I$41,PliegoVigente!$K$41,IF(M4&gt;=PliegoVigente!$I$42,PliegoVigente!$K$42,IF(M4&gt;=PliegoVigente!$I$43,PliegoVigente!$K$43,IF(M4&gt;=PliegoVigente!$I$44,PliegoVigente!$K$44,PliegoVigente!$K$45))))))))),(IF(M4&gt;=PliegoVigente!$I$51,PliegoVigente!$K$51,IF(M4&gt;=PliegoVigente!$I$52,PliegoVigente!$K$52,IF(M4&gt;=PliegoVigente!$I$53,PliegoVigente!$K$53,IF(M4&gt;=PliegoVigente!$I$54,PliegoVigente!$K$54,IF(M4&gt;=PliegoVigente!$I$55,PliegoVigente!$K$55,IF(M4&gt;=PliegoVigente!$I$56,PliegoVigente!$K$56,IF(M4&gt;=PliegoVigente!$I$57,PliegoVigente!$K$57,IF(M4&gt;=PliegoVigente!$I$58,PliegoVigente!$K$58,PliegoVigente!$K$59))))))))))))</f>
        <v>-0.02</v>
      </c>
      <c r="AD4" s="124">
        <f>IF(E4="HFC",(IF(S4&gt;=PliegoVigente!$E$12,PliegoVigente!$G$12,IF(S4&gt;=PliegoVigente!$E$11,PliegoVigente!$G$11,IF(S4&gt;=PliegoVigente!$E$10,PliegoVigente!$G$10,IF(S4&gt;=PliegoVigente!$E$9,PliegoVigente!$G$9,IF(S4&gt;=PliegoVigente!$E$8,PliegoVigente!$G$8,PliegoVigente!$G$7)))))),IF(E4="FLOW",(IF(S4&gt;=PliegoVigente!$I$23,PliegoVigente!$K$23,IF(S4&gt;=PliegoVigente!$I$24,PliegoVigente!$K$24,IF(S4&gt;=PliegoVigente!$I$25,PliegoVigente!$K$25,IF(S4&gt;=PliegoVigente!$I$26,PliegoVigente!$K$26,IF(S4&gt;=PliegoVigente!$I$27,PliegoVigente!$K$27,IF(S4&gt;=PliegoVigente!$I$28,PliegoVigente!$K$28,IF(S4&gt;=PliegoVigente!$I$29,PliegoVigente!$K$29,IF(S4&gt;=PliegoVigente!$I$30,PliegoVigente!$K$30,PliegoVigente!$K$31))))))))),IF(E4="MASIVO",(IF(S4&gt;=PliegoVigente!$I$37,PliegoVigente!$K$37,IF(S4&gt;=PliegoVigente!$I$38,PliegoVigente!$K$38,IF(S4&gt;=PliegoVigente!$I$39,PliegoVigente!$K$39,IF(S4&gt;=PliegoVigente!$I$40,PliegoVigente!$K$40,IF(S4&gt;=PliegoVigente!$I$41,PliegoVigente!$K$41,IF(S4&gt;=PliegoVigente!$I$42,PliegoVigente!$K$42,IF(S4&gt;=PliegoVigente!$I$43,PliegoVigente!$K$43,IF(S4&gt;=PliegoVigente!$I$44,PliegoVigente!$K$44,PliegoVigente!$K$45))))))))),(IF(S4&gt;=PliegoVigente!$I$51,PliegoVigente!$K$51,IF(S4&gt;=PliegoVigente!$I$52,PliegoVigente!$K$52,IF(S4&gt;=PliegoVigente!$I$53,PliegoVigente!$K$53,IF(S4&gt;=PliegoVigente!$I$54,PliegoVigente!$K$54,IF(S4&gt;=PliegoVigente!$I$55,PliegoVigente!$K$55,IF(S4&gt;=PliegoVigente!$I$56,PliegoVigente!$K$56,IF(S4&gt;=PliegoVigente!$I$57,PliegoVigente!$K$57,IF(S4&gt;=PliegoVigente!$I$58,PliegoVigente!$K$58,PliegoVigente!$K$59))))))))))))</f>
        <v>0.04</v>
      </c>
      <c r="AE4" s="124">
        <f>IF(E4="HFC",(IF(T4&gt;=PliegoVigente!$A$10,PliegoVigente!$C$10,IF(T4&gt;PliegoVigente!$A$9,PliegoVigente!$C$9,IF(T4&gt;PliegoVigente!$A$8,PliegoVigente!$C$8,PliegoVigente!$C$7)))),IF(E4="FLOW",(IF(T4&gt;=PliegoVigente!$A$26,PliegoVigente!$C$26,IF(T4&gt;PliegoVigente!$A$25,PliegoVigente!$C$25,IF(T4&gt;PliegoVigente!$A$24,PliegoVigente!$C$24,PliegoVigente!$C$23)))),IF(E4="MASIVO",(IF(T4&gt;=PliegoVigente!$A$40,PliegoVigente!$C$40,IF(T4&gt;PliegoVigente!$A$39,PliegoVigente!$C$39,IF(T4&gt;PliegoVigente!$A$38,PliegoVigente!$C$38,PliegoVigente!$C$37)))),(IF(T4&gt;=PliegoVigente!$A$54,PliegoVigente!$C$54,IF(T4&gt;PliegoVigente!$A$53,PliegoVigente!$C$53,IF(T4&gt;PliegoVigente!$A$52,PliegoVigente!$C$52,PliegoVigente!$C$51)))))))</f>
        <v>-0.01</v>
      </c>
      <c r="AF4" s="124">
        <f>IF(E4="HFC",(IF(Y4&gt;=PliegoVigente!$Y$7,PliegoVigente!$AA$7,0)),IF(E4="FLOW",0,IF(E4="MASIVO",(IF(Y4&gt;=PliegoVigente!$Y$37,PliegoVigente!$AA$370)),(IF(Y4&gt;=PliegoVigente!$Y$51,PliegoVigente!$AA$51,0)))))</f>
        <v>0.01</v>
      </c>
      <c r="AG4" s="124">
        <f>IF(E4="HFC",(IF(Z4&gt;=PliegoVigente!$M$9,PliegoVigente!$O$9,IF(Z4&gt;=PliegoVigente!$M$8,PliegoVigente!$O$8,PliegoVigente!$O$7))),IF(E4="FLOW",(IF(Z4&gt;=PliegoVigente!$M$25,PliegoVigente!$O$25,IF(Z4&gt;=PliegoVigente!$M$24,PliegoVigente!$O$24,PliegoVigente!$O$23))),IF(E4="MASIVO",(IF(Z4&gt;=PliegoVigente!$M$39,PliegoVigente!$O$39,IF(Z4&gt;=PliegoVigente!$M$38,PliegoVigente!$O$38,PliegoVigente!$O$37))),(IF(Z4&gt;=PliegoVigente!$M$53,PliegoVigente!$O$53,IF(Z4&gt;=PliegoVigente!$M$52,PliegoVigente!$O$52,PliegoVigente!$O$51))))))</f>
        <v>5.0000000000000001E-3</v>
      </c>
      <c r="AH4" s="124" t="e">
        <f>IF(E4="HFC",(IF(AA4&gt;=PliegoVigente!$Q$9,PliegoVigente!$S$9,IF(AA4&gt;=PliegoVigente!$Q$8,PliegoVigente!$S$8,PliegoVigente!$S$7))),IF(E4="FLOW",(IF(AA4&gt;=PliegoVigente!$Q$25,PliegoVigente!$S$25,IF(AA4&gt;=PliegoVigente!$Q$24,PliegoVigente!$S$24,PliegoVigente!$S$23))),IF(E4="MASIVO",(IF(AA4&gt;=PliegoVigente!$Q$39,PliegoVigente!$S$39,IF(AA4&gt;=PliegoVigente!$Q$38,PliegoVigente!$S$38,PliegoVigente!$S$37))),(IF(AA4&gt;=PliegoVigente!$Q$53,PliegoVigente!$S$53,IF(AA4&gt;=PliegoVigente!$Q$52,PliegoVigente!$S$52,PliegoVigente!$S$51))))))</f>
        <v>#N/A</v>
      </c>
      <c r="AI4" s="126" t="e">
        <f t="shared" si="1"/>
        <v>#N/A</v>
      </c>
    </row>
    <row r="5" spans="1:35" x14ac:dyDescent="0.25">
      <c r="A5" s="115" t="str">
        <f>VLOOKUP(C5,RosterActualizado!$C$2:$L$1000,7,0)</f>
        <v>Aguilar Esteban Hernan</v>
      </c>
      <c r="B5" s="115" t="str">
        <f>VLOOKUP(C5,RosterActualizado!$C$2:$L$1000,10,0)</f>
        <v>Copertino Ivana Giselle</v>
      </c>
      <c r="C5" s="115">
        <f>RosterActualizado!C5</f>
        <v>2363172</v>
      </c>
      <c r="D5" s="115" t="str">
        <f>VLOOKUP(C5,RosterActualizado!$C$2:$L$1000,3,0)</f>
        <v>INTERNET HFC SCORE 2</v>
      </c>
      <c r="E5" s="115" t="str">
        <f t="shared" si="0"/>
        <v>HFC</v>
      </c>
      <c r="F5" s="116">
        <f>VLOOKUP(C5,Table1[],5,0)</f>
        <v>0.96587522045855401</v>
      </c>
      <c r="G5" s="117">
        <f>VLOOKUP(C5,Table13[],5,0)</f>
        <v>8.8235294117647106E-2</v>
      </c>
      <c r="H5" s="118">
        <f>VLOOKUP(C5,Table13[],3,0)</f>
        <v>68</v>
      </c>
      <c r="I5" s="117">
        <f>VLOOKUP(C5,Table13[],7,0)</f>
        <v>0.71428571428571397</v>
      </c>
      <c r="J5" s="117">
        <f>VLOOKUP(C5,Table13[],9,0)</f>
        <v>0.86440677966101698</v>
      </c>
      <c r="K5" s="116">
        <f>VLOOKUP(C5,Table16[[#All],[idccms]:[TMO]],5,0)</f>
        <v>1</v>
      </c>
      <c r="L5" s="119">
        <f>VLOOKUP(C5,Table18[[Columna1]:[Recuento de id_monitoring-caseId]],2,0)</f>
        <v>0.5</v>
      </c>
      <c r="M5" s="116">
        <f>VLOOKUP(C5,Table111[],7,0)</f>
        <v>-0.45</v>
      </c>
      <c r="N5" s="118">
        <f>VLOOKUP(C5,Table111[],6,0)</f>
        <v>20</v>
      </c>
      <c r="O5" s="116">
        <f>VLOOKUP(C5,Table111[],8,0)</f>
        <v>0.64705882352941202</v>
      </c>
      <c r="P5" s="13" t="s">
        <v>116</v>
      </c>
      <c r="Q5" s="13" t="s">
        <v>116</v>
      </c>
      <c r="R5" s="13" t="s">
        <v>116</v>
      </c>
      <c r="S5" s="116">
        <f>VLOOKUP(C5,Table113[[idccms]:[Suma de Rellamados]],4,0)</f>
        <v>0.85589519650654999</v>
      </c>
      <c r="T5" s="13">
        <f>VLOOKUP(C5,Table115[[idccms]:[Suma de CvLlamSalientes]],3,0)</f>
        <v>599.21951219512198</v>
      </c>
      <c r="U5" s="13">
        <f>VLOOKUP(C5,Table115[[idccms]:[Suma de CvLlamSalientes]],5,0)</f>
        <v>50.884552845528503</v>
      </c>
      <c r="V5" s="120">
        <f>VLOOKUP(C5,Table115[[idccms]:[Suma de CvLlamSalientes]],6,0)</f>
        <v>0.569105691056911</v>
      </c>
      <c r="W5" s="13">
        <f>VLOOKUP(C5,Table115[[idccms]:[Suma de CvLlamSalientes]],7,0)</f>
        <v>547.76585365853703</v>
      </c>
      <c r="X5" s="116">
        <f>VLOOKUP(C5,Table118[[idccms]:[%Act Com N]],4,0)</f>
        <v>2.8455284552845499E-2</v>
      </c>
      <c r="Y5" s="116">
        <f>VLOOKUP(C5,Table118[[idccms]:[%Act Com N]],6,0)</f>
        <v>2.8455284552845499E-2</v>
      </c>
      <c r="Z5" s="116">
        <f>VLOOKUP(C5,TRF!$B$2:$S$407,4,0)</f>
        <v>8.6178861788617903E-2</v>
      </c>
      <c r="AA5" s="116">
        <f>VLOOKUP(C5,CBS!$A$2:$F$395,4,0)</f>
        <v>5.6910569105691103E-2</v>
      </c>
      <c r="AB5" s="124">
        <f>IF(E5="HFC",(IF(L5&gt;=PliegoVigente!$U$9,PliegoVigente!$W$9,IF(L5&gt;=PliegoVigente!$U$8,PliegoVigente!$W$8,PliegoVigente!$W$7))),IF(E5="FLOW",(IF(L5&gt;=PliegoVigente!$U$25,PliegoVigente!$W$25,IF(L5&gt;=PliegoVigente!$U$24,PliegoVigente!$W$24,PliegoVigente!$W$23))),IF(E5="MASIVO",(IF(L5&gt;=PliegoVigente!$U$39,PliegoVigente!$W$39,IF(L5&gt;=PliegoVigente!$U$38,PliegoVigente!$W$38,PliegoVigente!$W$37))),(IF(L5&gt;=PliegoVigente!$U$53,PliegoVigente!$W$53,IF(L5&gt;=PliegoVigente!$U$52,PliegoVigente!$W$52,PliegoVigente!$W$51))))))</f>
        <v>-0.01</v>
      </c>
      <c r="AC5" s="124">
        <f>IF(E5="HFC",(IF(M5&gt;=PliegoVigente!$I$7,PliegoVigente!$K$7,IF(M5&gt;=PliegoVigente!$I$8,PliegoVigente!$K$8,IF(M5&gt;=PliegoVigente!$I$9,PliegoVigente!$K$9,IF(M5&gt;=PliegoVigente!$I$10,PliegoVigente!$K$10,IF(M5&gt;=PliegoVigente!$I$11,PliegoVigente!$K$11,IF(M5&gt;=PliegoVigente!$I$12,PliegoVigente!$K$12,IF(M5&gt;=PliegoVigente!$I$13,PliegoVigente!$K$13,IF(M5&gt;=PliegoVigente!$I$14,PliegoVigente!$K$14,PliegoVigente!$K$15))))))))),IF(E5="FLOW",(IF(M5&gt;=PliegoVigente!$I$23,PliegoVigente!$K$23,IF(M5&gt;=PliegoVigente!$I$24,PliegoVigente!$K$24,IF(M5&gt;=PliegoVigente!$I$25,PliegoVigente!$K$25,IF(M5&gt;=PliegoVigente!$I$26,PliegoVigente!$K$26,IF(M5&gt;=PliegoVigente!$I$27,PliegoVigente!$K$27,IF(M5&gt;=PliegoVigente!$I$28,PliegoVigente!$K$28,IF(M5&gt;=PliegoVigente!$I$29,PliegoVigente!$K$29,IF(M5&gt;=PliegoVigente!$I$30,PliegoVigente!$K$30,PliegoVigente!$K$31))))))))),IF(E5="MASIVO",(IF(M5&gt;=PliegoVigente!$I$37,PliegoVigente!$K$37,IF(M5&gt;=PliegoVigente!$I$38,PliegoVigente!$K$38,IF(M5&gt;=PliegoVigente!$I$39,PliegoVigente!$K$39,IF(M5&gt;=PliegoVigente!$I$40,PliegoVigente!$K$40,IF(M5&gt;=PliegoVigente!$I$41,PliegoVigente!$K$41,IF(M5&gt;=PliegoVigente!$I$42,PliegoVigente!$K$42,IF(M5&gt;=PliegoVigente!$I$43,PliegoVigente!$K$43,IF(M5&gt;=PliegoVigente!$I$44,PliegoVigente!$K$44,PliegoVigente!$K$45))))))))),(IF(M5&gt;=PliegoVigente!$I$51,PliegoVigente!$K$51,IF(M5&gt;=PliegoVigente!$I$52,PliegoVigente!$K$52,IF(M5&gt;=PliegoVigente!$I$53,PliegoVigente!$K$53,IF(M5&gt;=PliegoVigente!$I$54,PliegoVigente!$K$54,IF(M5&gt;=PliegoVigente!$I$55,PliegoVigente!$K$55,IF(M5&gt;=PliegoVigente!$I$56,PliegoVigente!$K$56,IF(M5&gt;=PliegoVigente!$I$57,PliegoVigente!$K$57,IF(M5&gt;=PliegoVigente!$I$58,PliegoVigente!$K$58,PliegoVigente!$K$59))))))))))))</f>
        <v>-0.02</v>
      </c>
      <c r="AD5" s="124">
        <f>IF(E5="HFC",(IF(S5&gt;=PliegoVigente!$E$12,PliegoVigente!$G$12,IF(S5&gt;=PliegoVigente!$E$11,PliegoVigente!$G$11,IF(S5&gt;=PliegoVigente!$E$10,PliegoVigente!$G$10,IF(S5&gt;=PliegoVigente!$E$9,PliegoVigente!$G$9,IF(S5&gt;=PliegoVigente!$E$8,PliegoVigente!$G$8,PliegoVigente!$G$7)))))),IF(E5="FLOW",(IF(S5&gt;=PliegoVigente!$I$23,PliegoVigente!$K$23,IF(S5&gt;=PliegoVigente!$I$24,PliegoVigente!$K$24,IF(S5&gt;=PliegoVigente!$I$25,PliegoVigente!$K$25,IF(S5&gt;=PliegoVigente!$I$26,PliegoVigente!$K$26,IF(S5&gt;=PliegoVigente!$I$27,PliegoVigente!$K$27,IF(S5&gt;=PliegoVigente!$I$28,PliegoVigente!$K$28,IF(S5&gt;=PliegoVigente!$I$29,PliegoVigente!$K$29,IF(S5&gt;=PliegoVigente!$I$30,PliegoVigente!$K$30,PliegoVigente!$K$31))))))))),IF(E5="MASIVO",(IF(S5&gt;=PliegoVigente!$I$37,PliegoVigente!$K$37,IF(S5&gt;=PliegoVigente!$I$38,PliegoVigente!$K$38,IF(S5&gt;=PliegoVigente!$I$39,PliegoVigente!$K$39,IF(S5&gt;=PliegoVigente!$I$40,PliegoVigente!$K$40,IF(S5&gt;=PliegoVigente!$I$41,PliegoVigente!$K$41,IF(S5&gt;=PliegoVigente!$I$42,PliegoVigente!$K$42,IF(S5&gt;=PliegoVigente!$I$43,PliegoVigente!$K$43,IF(S5&gt;=PliegoVigente!$I$44,PliegoVigente!$K$44,PliegoVigente!$K$45))))))))),(IF(S5&gt;=PliegoVigente!$I$51,PliegoVigente!$K$51,IF(S5&gt;=PliegoVigente!$I$52,PliegoVigente!$K$52,IF(S5&gt;=PliegoVigente!$I$53,PliegoVigente!$K$53,IF(S5&gt;=PliegoVigente!$I$54,PliegoVigente!$K$54,IF(S5&gt;=PliegoVigente!$I$55,PliegoVigente!$K$55,IF(S5&gt;=PliegoVigente!$I$56,PliegoVigente!$K$56,IF(S5&gt;=PliegoVigente!$I$57,PliegoVigente!$K$57,IF(S5&gt;=PliegoVigente!$I$58,PliegoVigente!$K$58,PliegoVigente!$K$59))))))))))))</f>
        <v>0.04</v>
      </c>
      <c r="AE5" s="124">
        <f>IF(E5="HFC",(IF(T5&gt;=PliegoVigente!$A$10,PliegoVigente!$C$10,IF(T5&gt;PliegoVigente!$A$9,PliegoVigente!$C$9,IF(T5&gt;PliegoVigente!$A$8,PliegoVigente!$C$8,PliegoVigente!$C$7)))),IF(E5="FLOW",(IF(T5&gt;=PliegoVigente!$A$26,PliegoVigente!$C$26,IF(T5&gt;PliegoVigente!$A$25,PliegoVigente!$C$25,IF(T5&gt;PliegoVigente!$A$24,PliegoVigente!$C$24,PliegoVigente!$C$23)))),IF(E5="MASIVO",(IF(T5&gt;=PliegoVigente!$A$40,PliegoVigente!$C$40,IF(T5&gt;PliegoVigente!$A$39,PliegoVigente!$C$39,IF(T5&gt;PliegoVigente!$A$38,PliegoVigente!$C$38,PliegoVigente!$C$37)))),(IF(T5&gt;=PliegoVigente!$A$54,PliegoVigente!$C$54,IF(T5&gt;PliegoVigente!$A$53,PliegoVigente!$C$53,IF(T5&gt;PliegoVigente!$A$52,PliegoVigente!$C$52,PliegoVigente!$C$51)))))))</f>
        <v>-0.01</v>
      </c>
      <c r="AF5" s="124">
        <f>IF(E5="HFC",(IF(Y5&gt;=PliegoVigente!$Y$7,PliegoVigente!$AA$7,0)),IF(E5="FLOW",0,IF(E5="MASIVO",(IF(Y5&gt;=PliegoVigente!$Y$37,PliegoVigente!$AA$370)),(IF(Y5&gt;=PliegoVigente!$Y$51,PliegoVigente!$AA$51,0)))))</f>
        <v>0</v>
      </c>
      <c r="AG5" s="124">
        <f>IF(E5="HFC",(IF(Z5&gt;=PliegoVigente!$M$9,PliegoVigente!$O$9,IF(Z5&gt;=PliegoVigente!$M$8,PliegoVigente!$O$8,PliegoVigente!$O$7))),IF(E5="FLOW",(IF(Z5&gt;=PliegoVigente!$M$25,PliegoVigente!$O$25,IF(Z5&gt;=PliegoVigente!$M$24,PliegoVigente!$O$24,PliegoVigente!$O$23))),IF(E5="MASIVO",(IF(Z5&gt;=PliegoVigente!$M$39,PliegoVigente!$O$39,IF(Z5&gt;=PliegoVigente!$M$38,PliegoVigente!$O$38,PliegoVigente!$O$37))),(IF(Z5&gt;=PliegoVigente!$M$53,PliegoVigente!$O$53,IF(Z5&gt;=PliegoVigente!$M$52,PliegoVigente!$O$52,PliegoVigente!$O$51))))))</f>
        <v>0</v>
      </c>
      <c r="AH5" s="124">
        <f>IF(E5="HFC",(IF(AA5&gt;=PliegoVigente!$Q$9,PliegoVigente!$S$9,IF(AA5&gt;=PliegoVigente!$Q$8,PliegoVigente!$S$8,PliegoVigente!$S$7))),IF(E5="FLOW",(IF(AA5&gt;=PliegoVigente!$Q$25,PliegoVigente!$S$25,IF(AA5&gt;=PliegoVigente!$Q$24,PliegoVigente!$S$24,PliegoVigente!$S$23))),IF(E5="MASIVO",(IF(AA5&gt;=PliegoVigente!$Q$39,PliegoVigente!$S$39,IF(AA5&gt;=PliegoVigente!$Q$38,PliegoVigente!$S$38,PliegoVigente!$S$37))),(IF(AA5&gt;=PliegoVigente!$Q$53,PliegoVigente!$S$53,IF(AA5&gt;=PliegoVigente!$Q$52,PliegoVigente!$S$52,PliegoVigente!$S$51))))))</f>
        <v>-5.0000000000000001E-3</v>
      </c>
      <c r="AI5" s="126">
        <f t="shared" si="1"/>
        <v>-4.9999999999999984E-3</v>
      </c>
    </row>
    <row r="6" spans="1:35" x14ac:dyDescent="0.25">
      <c r="A6" s="115" t="str">
        <f>VLOOKUP(C6,RosterActualizado!$C$2:$L$1000,7,0)</f>
        <v>Aguilar Esteban Hernan</v>
      </c>
      <c r="B6" s="115" t="str">
        <f>VLOOKUP(C6,RosterActualizado!$C$2:$L$1000,10,0)</f>
        <v>Cordoba Abrahan Felix</v>
      </c>
      <c r="C6" s="115">
        <f>RosterActualizado!C6</f>
        <v>592776</v>
      </c>
      <c r="D6" s="115" t="str">
        <f>VLOOKUP(C6,RosterActualizado!$C$2:$L$1000,3,0)</f>
        <v>INTERNET HFC SCORE 3 A 5</v>
      </c>
      <c r="E6" s="115" t="str">
        <f t="shared" si="0"/>
        <v>HFC</v>
      </c>
      <c r="F6" s="116">
        <f>VLOOKUP(C6,Table1[],5,0)</f>
        <v>0.96472883597883596</v>
      </c>
      <c r="G6" s="117">
        <f>VLOOKUP(C6,Table13[],5,0)</f>
        <v>6.7114093959731502E-2</v>
      </c>
      <c r="H6" s="118">
        <f>VLOOKUP(C6,Table13[],3,0)</f>
        <v>149</v>
      </c>
      <c r="I6" s="117">
        <f>VLOOKUP(C6,Table13[],7,0)</f>
        <v>0.71917808219178103</v>
      </c>
      <c r="J6" s="117">
        <f>VLOOKUP(C6,Table13[],9,0)</f>
        <v>0.90909090909090895</v>
      </c>
      <c r="K6" s="116">
        <f>VLOOKUP(C6,Table16[[#All],[idccms]:[TMO]],5,0)</f>
        <v>1</v>
      </c>
      <c r="L6" s="119">
        <f>VLOOKUP(C6,Table18[[Columna1]:[Recuento de id_monitoring-caseId]],2,0)</f>
        <v>0</v>
      </c>
      <c r="M6" s="116">
        <f>VLOOKUP(C6,Table111[],7,0)</f>
        <v>0</v>
      </c>
      <c r="N6" s="118">
        <f>VLOOKUP(C6,Table111[],6,0)</f>
        <v>29</v>
      </c>
      <c r="O6" s="116">
        <f>VLOOKUP(C6,Table111[],8,0)</f>
        <v>0.36</v>
      </c>
      <c r="P6" s="13" t="s">
        <v>116</v>
      </c>
      <c r="Q6" s="13" t="s">
        <v>116</v>
      </c>
      <c r="R6" s="13" t="s">
        <v>116</v>
      </c>
      <c r="S6" s="116">
        <f>VLOOKUP(C6,Table113[[idccms]:[Suma de Rellamados]],4,0)</f>
        <v>0.82952548330404197</v>
      </c>
      <c r="T6" s="13">
        <f>VLOOKUP(C6,Table115[[idccms]:[Suma de CvLlamSalientes]],3,0)</f>
        <v>544.97127937336802</v>
      </c>
      <c r="U6" s="13">
        <f>VLOOKUP(C6,Table115[[idccms]:[Suma de CvLlamSalientes]],5,0)</f>
        <v>15.985639686684101</v>
      </c>
      <c r="V6" s="120">
        <f>VLOOKUP(C6,Table115[[idccms]:[Suma de CvLlamSalientes]],6,0)</f>
        <v>0</v>
      </c>
      <c r="W6" s="13">
        <f>VLOOKUP(C6,Table115[[idccms]:[Suma de CvLlamSalientes]],7,0)</f>
        <v>528.98563968668395</v>
      </c>
      <c r="X6" s="116">
        <f>VLOOKUP(C6,Table118[[idccms]:[%Act Com N]],4,0)</f>
        <v>1.8929503916449101E-2</v>
      </c>
      <c r="Y6" s="116">
        <f>VLOOKUP(C6,Table118[[idccms]:[%Act Com N]],6,0)</f>
        <v>1.2402088772845999E-2</v>
      </c>
      <c r="Z6" s="116">
        <f>VLOOKUP(C6,TRF!$B$2:$S$407,4,0)</f>
        <v>9.5300261096605707E-2</v>
      </c>
      <c r="AA6" s="116">
        <f>VLOOKUP(C6,CBS!$A$2:$F$395,4,0)</f>
        <v>3.5248041775456901E-2</v>
      </c>
      <c r="AB6" s="124">
        <f>IF(E6="HFC",(IF(L6&gt;=PliegoVigente!$U$9,PliegoVigente!$W$9,IF(L6&gt;=PliegoVigente!$U$8,PliegoVigente!$W$8,PliegoVigente!$W$7))),IF(E6="FLOW",(IF(L6&gt;=PliegoVigente!$U$25,PliegoVigente!$W$25,IF(L6&gt;=PliegoVigente!$U$24,PliegoVigente!$W$24,PliegoVigente!$W$23))),IF(E6="MASIVO",(IF(L6&gt;=PliegoVigente!$U$39,PliegoVigente!$W$39,IF(L6&gt;=PliegoVigente!$U$38,PliegoVigente!$W$38,PliegoVigente!$W$37))),(IF(L6&gt;=PliegoVigente!$U$53,PliegoVigente!$W$53,IF(L6&gt;=PliegoVigente!$U$52,PliegoVigente!$W$52,PliegoVigente!$W$51))))))</f>
        <v>-0.01</v>
      </c>
      <c r="AC6" s="124">
        <f>IF(E6="HFC",(IF(M6&gt;=PliegoVigente!$I$7,PliegoVigente!$K$7,IF(M6&gt;=PliegoVigente!$I$8,PliegoVigente!$K$8,IF(M6&gt;=PliegoVigente!$I$9,PliegoVigente!$K$9,IF(M6&gt;=PliegoVigente!$I$10,PliegoVigente!$K$10,IF(M6&gt;=PliegoVigente!$I$11,PliegoVigente!$K$11,IF(M6&gt;=PliegoVigente!$I$12,PliegoVigente!$K$12,IF(M6&gt;=PliegoVigente!$I$13,PliegoVigente!$K$13,IF(M6&gt;=PliegoVigente!$I$14,PliegoVigente!$K$14,PliegoVigente!$K$15))))))))),IF(E6="FLOW",(IF(M6&gt;=PliegoVigente!$I$23,PliegoVigente!$K$23,IF(M6&gt;=PliegoVigente!$I$24,PliegoVigente!$K$24,IF(M6&gt;=PliegoVigente!$I$25,PliegoVigente!$K$25,IF(M6&gt;=PliegoVigente!$I$26,PliegoVigente!$K$26,IF(M6&gt;=PliegoVigente!$I$27,PliegoVigente!$K$27,IF(M6&gt;=PliegoVigente!$I$28,PliegoVigente!$K$28,IF(M6&gt;=PliegoVigente!$I$29,PliegoVigente!$K$29,IF(M6&gt;=PliegoVigente!$I$30,PliegoVigente!$K$30,PliegoVigente!$K$31))))))))),IF(E6="MASIVO",(IF(M6&gt;=PliegoVigente!$I$37,PliegoVigente!$K$37,IF(M6&gt;=PliegoVigente!$I$38,PliegoVigente!$K$38,IF(M6&gt;=PliegoVigente!$I$39,PliegoVigente!$K$39,IF(M6&gt;=PliegoVigente!$I$40,PliegoVigente!$K$40,IF(M6&gt;=PliegoVigente!$I$41,PliegoVigente!$K$41,IF(M6&gt;=PliegoVigente!$I$42,PliegoVigente!$K$42,IF(M6&gt;=PliegoVigente!$I$43,PliegoVigente!$K$43,IF(M6&gt;=PliegoVigente!$I$44,PliegoVigente!$K$44,PliegoVigente!$K$45))))))))),(IF(M6&gt;=PliegoVigente!$I$51,PliegoVigente!$K$51,IF(M6&gt;=PliegoVigente!$I$52,PliegoVigente!$K$52,IF(M6&gt;=PliegoVigente!$I$53,PliegoVigente!$K$53,IF(M6&gt;=PliegoVigente!$I$54,PliegoVigente!$K$54,IF(M6&gt;=PliegoVigente!$I$55,PliegoVigente!$K$55,IF(M6&gt;=PliegoVigente!$I$56,PliegoVigente!$K$56,IF(M6&gt;=PliegoVigente!$I$57,PliegoVigente!$K$57,IF(M6&gt;=PliegoVigente!$I$58,PliegoVigente!$K$58,PliegoVigente!$K$59))))))))))))</f>
        <v>0.06</v>
      </c>
      <c r="AD6" s="124">
        <f>IF(E6="HFC",(IF(S6&gt;=PliegoVigente!$E$12,PliegoVigente!$G$12,IF(S6&gt;=PliegoVigente!$E$11,PliegoVigente!$G$11,IF(S6&gt;=PliegoVigente!$E$10,PliegoVigente!$G$10,IF(S6&gt;=PliegoVigente!$E$9,PliegoVigente!$G$9,IF(S6&gt;=PliegoVigente!$E$8,PliegoVigente!$G$8,PliegoVigente!$G$7)))))),IF(E6="FLOW",(IF(S6&gt;=PliegoVigente!$I$23,PliegoVigente!$K$23,IF(S6&gt;=PliegoVigente!$I$24,PliegoVigente!$K$24,IF(S6&gt;=PliegoVigente!$I$25,PliegoVigente!$K$25,IF(S6&gt;=PliegoVigente!$I$26,PliegoVigente!$K$26,IF(S6&gt;=PliegoVigente!$I$27,PliegoVigente!$K$27,IF(S6&gt;=PliegoVigente!$I$28,PliegoVigente!$K$28,IF(S6&gt;=PliegoVigente!$I$29,PliegoVigente!$K$29,IF(S6&gt;=PliegoVigente!$I$30,PliegoVigente!$K$30,PliegoVigente!$K$31))))))))),IF(E6="MASIVO",(IF(S6&gt;=PliegoVigente!$I$37,PliegoVigente!$K$37,IF(S6&gt;=PliegoVigente!$I$38,PliegoVigente!$K$38,IF(S6&gt;=PliegoVigente!$I$39,PliegoVigente!$K$39,IF(S6&gt;=PliegoVigente!$I$40,PliegoVigente!$K$40,IF(S6&gt;=PliegoVigente!$I$41,PliegoVigente!$K$41,IF(S6&gt;=PliegoVigente!$I$42,PliegoVigente!$K$42,IF(S6&gt;=PliegoVigente!$I$43,PliegoVigente!$K$43,IF(S6&gt;=PliegoVigente!$I$44,PliegoVigente!$K$44,PliegoVigente!$K$45))))))))),(IF(S6&gt;=PliegoVigente!$I$51,PliegoVigente!$K$51,IF(S6&gt;=PliegoVigente!$I$52,PliegoVigente!$K$52,IF(S6&gt;=PliegoVigente!$I$53,PliegoVigente!$K$53,IF(S6&gt;=PliegoVigente!$I$54,PliegoVigente!$K$54,IF(S6&gt;=PliegoVigente!$I$55,PliegoVigente!$K$55,IF(S6&gt;=PliegoVigente!$I$56,PliegoVigente!$K$56,IF(S6&gt;=PliegoVigente!$I$57,PliegoVigente!$K$57,IF(S6&gt;=PliegoVigente!$I$58,PliegoVigente!$K$58,PliegoVigente!$K$59))))))))))))</f>
        <v>0.03</v>
      </c>
      <c r="AE6" s="124">
        <f>IF(E6="HFC",(IF(T6&gt;=PliegoVigente!$A$10,PliegoVigente!$C$10,IF(T6&gt;PliegoVigente!$A$9,PliegoVigente!$C$9,IF(T6&gt;PliegoVigente!$A$8,PliegoVigente!$C$8,PliegoVigente!$C$7)))),IF(E6="FLOW",(IF(T6&gt;=PliegoVigente!$A$26,PliegoVigente!$C$26,IF(T6&gt;PliegoVigente!$A$25,PliegoVigente!$C$25,IF(T6&gt;PliegoVigente!$A$24,PliegoVigente!$C$24,PliegoVigente!$C$23)))),IF(E6="MASIVO",(IF(T6&gt;=PliegoVigente!$A$40,PliegoVigente!$C$40,IF(T6&gt;PliegoVigente!$A$39,PliegoVigente!$C$39,IF(T6&gt;PliegoVigente!$A$38,PliegoVigente!$C$38,PliegoVigente!$C$37)))),(IF(T6&gt;=PliegoVigente!$A$54,PliegoVigente!$C$54,IF(T6&gt;PliegoVigente!$A$53,PliegoVigente!$C$53,IF(T6&gt;PliegoVigente!$A$52,PliegoVigente!$C$52,PliegoVigente!$C$51)))))))</f>
        <v>0.01</v>
      </c>
      <c r="AF6" s="124">
        <f>IF(E6="HFC",(IF(Y6&gt;=PliegoVigente!$Y$7,PliegoVigente!$AA$7,0)),IF(E6="FLOW",0,IF(E6="MASIVO",(IF(Y6&gt;=PliegoVigente!$Y$37,PliegoVigente!$AA$370)),(IF(Y6&gt;=PliegoVigente!$Y$51,PliegoVigente!$AA$51,0)))))</f>
        <v>0</v>
      </c>
      <c r="AG6" s="124">
        <f>IF(E6="HFC",(IF(Z6&gt;=PliegoVigente!$M$9,PliegoVigente!$O$9,IF(Z6&gt;=PliegoVigente!$M$8,PliegoVigente!$O$8,PliegoVigente!$O$7))),IF(E6="FLOW",(IF(Z6&gt;=PliegoVigente!$M$25,PliegoVigente!$O$25,IF(Z6&gt;=PliegoVigente!$M$24,PliegoVigente!$O$24,PliegoVigente!$O$23))),IF(E6="MASIVO",(IF(Z6&gt;=PliegoVigente!$M$39,PliegoVigente!$O$39,IF(Z6&gt;=PliegoVigente!$M$38,PliegoVigente!$O$38,PliegoVigente!$O$37))),(IF(Z6&gt;=PliegoVigente!$M$53,PliegoVigente!$O$53,IF(Z6&gt;=PliegoVigente!$M$52,PliegoVigente!$O$52,PliegoVigente!$O$51))))))</f>
        <v>-5.0000000000000001E-3</v>
      </c>
      <c r="AH6" s="124">
        <f>IF(E6="HFC",(IF(AA6&gt;=PliegoVigente!$Q$9,PliegoVigente!$S$9,IF(AA6&gt;=PliegoVigente!$Q$8,PliegoVigente!$S$8,PliegoVigente!$S$7))),IF(E6="FLOW",(IF(AA6&gt;=PliegoVigente!$Q$25,PliegoVigente!$S$25,IF(AA6&gt;=PliegoVigente!$Q$24,PliegoVigente!$S$24,PliegoVigente!$S$23))),IF(E6="MASIVO",(IF(AA6&gt;=PliegoVigente!$Q$39,PliegoVigente!$S$39,IF(AA6&gt;=PliegoVigente!$Q$38,PliegoVigente!$S$38,PliegoVigente!$S$37))),(IF(AA6&gt;=PliegoVigente!$Q$53,PliegoVigente!$S$53,IF(AA6&gt;=PliegoVigente!$Q$52,PliegoVigente!$S$52,PliegoVigente!$S$51))))))</f>
        <v>5.0000000000000001E-3</v>
      </c>
      <c r="AI6" s="126">
        <f t="shared" si="1"/>
        <v>8.9999999999999983E-2</v>
      </c>
    </row>
    <row r="7" spans="1:35" x14ac:dyDescent="0.25">
      <c r="A7" s="115" t="str">
        <f>VLOOKUP(C7,RosterActualizado!$C$2:$L$1000,7,0)</f>
        <v>Aguilar Esteban Hernan</v>
      </c>
      <c r="B7" s="115" t="str">
        <f>VLOOKUP(C7,RosterActualizado!$C$2:$L$1000,10,0)</f>
        <v>Davalos Claudia Sofia</v>
      </c>
      <c r="C7" s="115">
        <f>RosterActualizado!C7</f>
        <v>2426252</v>
      </c>
      <c r="D7" s="115" t="str">
        <f>VLOOKUP(C7,RosterActualizado!$C$2:$L$1000,3,0)</f>
        <v>FLOW Score 3 a 5</v>
      </c>
      <c r="E7" s="115" t="str">
        <f t="shared" si="0"/>
        <v>FLOW</v>
      </c>
      <c r="F7" s="116">
        <f>VLOOKUP(C7,Table1[],5,0)</f>
        <v>0.49330026455026499</v>
      </c>
      <c r="G7" s="117">
        <f>VLOOKUP(C7,Table13[],5,0)</f>
        <v>0.13043478260869601</v>
      </c>
      <c r="H7" s="118">
        <f>VLOOKUP(C7,Table13[],3,0)</f>
        <v>23</v>
      </c>
      <c r="I7" s="117">
        <f>VLOOKUP(C7,Table13[],7,0)</f>
        <v>0.68181818181818199</v>
      </c>
      <c r="J7" s="117">
        <f>VLOOKUP(C7,Table13[],9,0)</f>
        <v>0.95454545454545503</v>
      </c>
      <c r="K7" s="116">
        <f>VLOOKUP(C7,Table16[[#All],[idccms]:[TMO]],5,0)</f>
        <v>0.92857142857142905</v>
      </c>
      <c r="L7" s="119">
        <f>VLOOKUP(C7,Table18[[Columna1]:[Recuento de id_monitoring-caseId]],2,0)</f>
        <v>0</v>
      </c>
      <c r="M7" s="116">
        <f>VLOOKUP(C7,Table111[],7,0)</f>
        <v>-0.75</v>
      </c>
      <c r="N7" s="118">
        <f>VLOOKUP(C7,Table111[],6,0)</f>
        <v>4</v>
      </c>
      <c r="O7" s="116">
        <f>VLOOKUP(C7,Table111[],8,0)</f>
        <v>0.33333333333333298</v>
      </c>
      <c r="P7" s="13" t="s">
        <v>116</v>
      </c>
      <c r="Q7" s="13" t="s">
        <v>116</v>
      </c>
      <c r="R7" s="13" t="s">
        <v>116</v>
      </c>
      <c r="S7" s="116">
        <f>VLOOKUP(C7,Table113[[idccms]:[Suma de Rellamados]],4,0)</f>
        <v>0.81</v>
      </c>
      <c r="T7" s="13">
        <f>VLOOKUP(C7,Table115[[idccms]:[Suma de CvLlamSalientes]],3,0)</f>
        <v>514.93388429752099</v>
      </c>
      <c r="U7" s="13">
        <f>VLOOKUP(C7,Table115[[idccms]:[Suma de CvLlamSalientes]],5,0)</f>
        <v>121.867768595041</v>
      </c>
      <c r="V7" s="120">
        <f>VLOOKUP(C7,Table115[[idccms]:[Suma de CvLlamSalientes]],6,0)</f>
        <v>9.4545454545454604</v>
      </c>
      <c r="W7" s="13">
        <f>VLOOKUP(C7,Table115[[idccms]:[Suma de CvLlamSalientes]],7,0)</f>
        <v>383.61157024793403</v>
      </c>
      <c r="X7" s="116">
        <f>VLOOKUP(C7,Table118[[idccms]:[%Act Com N]],4,0)</f>
        <v>9.5041322314049603E-2</v>
      </c>
      <c r="Y7" s="116">
        <f>VLOOKUP(C7,Table118[[idccms]:[%Act Com N]],6,0)</f>
        <v>6.1983471074380202E-2</v>
      </c>
      <c r="Z7" s="116">
        <f>VLOOKUP(C7,TRF!$B$2:$S$407,4,0)</f>
        <v>7.43801652892562E-2</v>
      </c>
      <c r="AA7" s="116" t="e">
        <f>VLOOKUP(C7,CBS!$A$2:$F$395,4,0)</f>
        <v>#N/A</v>
      </c>
      <c r="AB7" s="124">
        <f>IF(E7="HFC",(IF(L7&gt;=PliegoVigente!$U$9,PliegoVigente!$W$9,IF(L7&gt;=PliegoVigente!$U$8,PliegoVigente!$W$8,PliegoVigente!$W$7))),IF(E7="FLOW",(IF(L7&gt;=PliegoVigente!$U$25,PliegoVigente!$W$25,IF(L7&gt;=PliegoVigente!$U$24,PliegoVigente!$W$24,PliegoVigente!$W$23))),IF(E7="MASIVO",(IF(L7&gt;=PliegoVigente!$U$39,PliegoVigente!$W$39,IF(L7&gt;=PliegoVigente!$U$38,PliegoVigente!$W$38,PliegoVigente!$W$37))),(IF(L7&gt;=PliegoVigente!$U$53,PliegoVigente!$W$53,IF(L7&gt;=PliegoVigente!$U$52,PliegoVigente!$W$52,PliegoVigente!$W$51))))))</f>
        <v>-0.01</v>
      </c>
      <c r="AC7" s="124">
        <f>IF(E7="HFC",(IF(M7&gt;=PliegoVigente!$I$7,PliegoVigente!$K$7,IF(M7&gt;=PliegoVigente!$I$8,PliegoVigente!$K$8,IF(M7&gt;=PliegoVigente!$I$9,PliegoVigente!$K$9,IF(M7&gt;=PliegoVigente!$I$10,PliegoVigente!$K$10,IF(M7&gt;=PliegoVigente!$I$11,PliegoVigente!$K$11,IF(M7&gt;=PliegoVigente!$I$12,PliegoVigente!$K$12,IF(M7&gt;=PliegoVigente!$I$13,PliegoVigente!$K$13,IF(M7&gt;=PliegoVigente!$I$14,PliegoVigente!$K$14,PliegoVigente!$K$15))))))))),IF(E7="FLOW",(IF(M7&gt;=PliegoVigente!$I$23,PliegoVigente!$K$23,IF(M7&gt;=PliegoVigente!$I$24,PliegoVigente!$K$24,IF(M7&gt;=PliegoVigente!$I$25,PliegoVigente!$K$25,IF(M7&gt;=PliegoVigente!$I$26,PliegoVigente!$K$26,IF(M7&gt;=PliegoVigente!$I$27,PliegoVigente!$K$27,IF(M7&gt;=PliegoVigente!$I$28,PliegoVigente!$K$28,IF(M7&gt;=PliegoVigente!$I$29,PliegoVigente!$K$29,IF(M7&gt;=PliegoVigente!$I$30,PliegoVigente!$K$30,PliegoVigente!$K$31))))))))),IF(E7="MASIVO",(IF(M7&gt;=PliegoVigente!$I$37,PliegoVigente!$K$37,IF(M7&gt;=PliegoVigente!$I$38,PliegoVigente!$K$38,IF(M7&gt;=PliegoVigente!$I$39,PliegoVigente!$K$39,IF(M7&gt;=PliegoVigente!$I$40,PliegoVigente!$K$40,IF(M7&gt;=PliegoVigente!$I$41,PliegoVigente!$K$41,IF(M7&gt;=PliegoVigente!$I$42,PliegoVigente!$K$42,IF(M7&gt;=PliegoVigente!$I$43,PliegoVigente!$K$43,IF(M7&gt;=PliegoVigente!$I$44,PliegoVigente!$K$44,PliegoVigente!$K$45))))))))),(IF(M7&gt;=PliegoVigente!$I$51,PliegoVigente!$K$51,IF(M7&gt;=PliegoVigente!$I$52,PliegoVigente!$K$52,IF(M7&gt;=PliegoVigente!$I$53,PliegoVigente!$K$53,IF(M7&gt;=PliegoVigente!$I$54,PliegoVigente!$K$54,IF(M7&gt;=PliegoVigente!$I$55,PliegoVigente!$K$55,IF(M7&gt;=PliegoVigente!$I$56,PliegoVigente!$K$56,IF(M7&gt;=PliegoVigente!$I$57,PliegoVigente!$K$57,IF(M7&gt;=PliegoVigente!$I$58,PliegoVigente!$K$58,PliegoVigente!$K$59))))))))))))</f>
        <v>-0.02</v>
      </c>
      <c r="AD7" s="124">
        <f>IF(E7="HFC",(IF(S7&gt;=PliegoVigente!$E$12,PliegoVigente!$G$12,IF(S7&gt;=PliegoVigente!$E$11,PliegoVigente!$G$11,IF(S7&gt;=PliegoVigente!$E$10,PliegoVigente!$G$10,IF(S7&gt;=PliegoVigente!$E$9,PliegoVigente!$G$9,IF(S7&gt;=PliegoVigente!$E$8,PliegoVigente!$G$8,PliegoVigente!$G$7)))))),IF(E7="FLOW",(IF(S7&gt;=PliegoVigente!$I$23,PliegoVigente!$K$23,IF(S7&gt;=PliegoVigente!$I$24,PliegoVigente!$K$24,IF(S7&gt;=PliegoVigente!$I$25,PliegoVigente!$K$25,IF(S7&gt;=PliegoVigente!$I$26,PliegoVigente!$K$26,IF(S7&gt;=PliegoVigente!$I$27,PliegoVigente!$K$27,IF(S7&gt;=PliegoVigente!$I$28,PliegoVigente!$K$28,IF(S7&gt;=PliegoVigente!$I$29,PliegoVigente!$K$29,IF(S7&gt;=PliegoVigente!$I$30,PliegoVigente!$K$30,PliegoVigente!$K$31))))))))),IF(E7="MASIVO",(IF(S7&gt;=PliegoVigente!$I$37,PliegoVigente!$K$37,IF(S7&gt;=PliegoVigente!$I$38,PliegoVigente!$K$38,IF(S7&gt;=PliegoVigente!$I$39,PliegoVigente!$K$39,IF(S7&gt;=PliegoVigente!$I$40,PliegoVigente!$K$40,IF(S7&gt;=PliegoVigente!$I$41,PliegoVigente!$K$41,IF(S7&gt;=PliegoVigente!$I$42,PliegoVigente!$K$42,IF(S7&gt;=PliegoVigente!$I$43,PliegoVigente!$K$43,IF(S7&gt;=PliegoVigente!$I$44,PliegoVigente!$K$44,PliegoVigente!$K$45))))))))),(IF(S7&gt;=PliegoVigente!$I$51,PliegoVigente!$K$51,IF(S7&gt;=PliegoVigente!$I$52,PliegoVigente!$K$52,IF(S7&gt;=PliegoVigente!$I$53,PliegoVigente!$K$53,IF(S7&gt;=PliegoVigente!$I$54,PliegoVigente!$K$54,IF(S7&gt;=PliegoVigente!$I$55,PliegoVigente!$K$55,IF(S7&gt;=PliegoVigente!$I$56,PliegoVigente!$K$56,IF(S7&gt;=PliegoVigente!$I$57,PliegoVigente!$K$57,IF(S7&gt;=PliegoVigente!$I$58,PliegoVigente!$K$58,PliegoVigente!$K$59))))))))))))</f>
        <v>0.06</v>
      </c>
      <c r="AE7" s="124">
        <f>IF(E7="HFC",(IF(T7&gt;=PliegoVigente!$A$10,PliegoVigente!$C$10,IF(T7&gt;PliegoVigente!$A$9,PliegoVigente!$C$9,IF(T7&gt;PliegoVigente!$A$8,PliegoVigente!$C$8,PliegoVigente!$C$7)))),IF(E7="FLOW",(IF(T7&gt;=PliegoVigente!$A$26,PliegoVigente!$C$26,IF(T7&gt;PliegoVigente!$A$25,PliegoVigente!$C$25,IF(T7&gt;PliegoVigente!$A$24,PliegoVigente!$C$24,PliegoVigente!$C$23)))),IF(E7="MASIVO",(IF(T7&gt;=PliegoVigente!$A$40,PliegoVigente!$C$40,IF(T7&gt;PliegoVigente!$A$39,PliegoVigente!$C$39,IF(T7&gt;PliegoVigente!$A$38,PliegoVigente!$C$38,PliegoVigente!$C$37)))),(IF(T7&gt;=PliegoVigente!$A$54,PliegoVigente!$C$54,IF(T7&gt;PliegoVigente!$A$53,PliegoVigente!$C$53,IF(T7&gt;PliegoVigente!$A$52,PliegoVigente!$C$52,PliegoVigente!$C$51)))))))</f>
        <v>0.02</v>
      </c>
      <c r="AF7" s="124">
        <f>IF(E7="HFC",(IF(Y7&gt;=PliegoVigente!$Y$7,PliegoVigente!$AA$7,0)),IF(E7="FLOW",0,IF(E7="MASIVO",(IF(Y7&gt;=PliegoVigente!$Y$37,PliegoVigente!$AA$370)),(IF(Y7&gt;=PliegoVigente!$Y$51,PliegoVigente!$AA$51,0)))))</f>
        <v>0</v>
      </c>
      <c r="AG7" s="124">
        <f>IF(E7="HFC",(IF(Z7&gt;=PliegoVigente!$M$9,PliegoVigente!$O$9,IF(Z7&gt;=PliegoVigente!$M$8,PliegoVigente!$O$8,PliegoVigente!$O$7))),IF(E7="FLOW",(IF(Z7&gt;=PliegoVigente!$M$25,PliegoVigente!$O$25,IF(Z7&gt;=PliegoVigente!$M$24,PliegoVigente!$O$24,PliegoVigente!$O$23))),IF(E7="MASIVO",(IF(Z7&gt;=PliegoVigente!$M$39,PliegoVigente!$O$39,IF(Z7&gt;=PliegoVigente!$M$38,PliegoVigente!$O$38,PliegoVigente!$O$37))),(IF(Z7&gt;=PliegoVigente!$M$53,PliegoVigente!$O$53,IF(Z7&gt;=PliegoVigente!$M$52,PliegoVigente!$O$52,PliegoVigente!$O$51))))))</f>
        <v>5.0000000000000001E-3</v>
      </c>
      <c r="AH7" s="124" t="e">
        <f>IF(E7="HFC",(IF(AA7&gt;=PliegoVigente!$Q$9,PliegoVigente!$S$9,IF(AA7&gt;=PliegoVigente!$Q$8,PliegoVigente!$S$8,PliegoVigente!$S$7))),IF(E7="FLOW",(IF(AA7&gt;=PliegoVigente!$Q$25,PliegoVigente!$S$25,IF(AA7&gt;=PliegoVigente!$Q$24,PliegoVigente!$S$24,PliegoVigente!$S$23))),IF(E7="MASIVO",(IF(AA7&gt;=PliegoVigente!$Q$39,PliegoVigente!$S$39,IF(AA7&gt;=PliegoVigente!$Q$38,PliegoVigente!$S$38,PliegoVigente!$S$37))),(IF(AA7&gt;=PliegoVigente!$Q$53,PliegoVigente!$S$53,IF(AA7&gt;=PliegoVigente!$Q$52,PliegoVigente!$S$52,PliegoVigente!$S$51))))))</f>
        <v>#N/A</v>
      </c>
      <c r="AI7" s="126" t="e">
        <f t="shared" si="1"/>
        <v>#N/A</v>
      </c>
    </row>
    <row r="8" spans="1:35" x14ac:dyDescent="0.25">
      <c r="A8" s="115" t="str">
        <f>VLOOKUP(C8,RosterActualizado!$C$2:$L$1000,7,0)</f>
        <v>Aguilar Esteban Hernan</v>
      </c>
      <c r="B8" s="115" t="str">
        <f>VLOOKUP(C8,RosterActualizado!$C$2:$L$1000,10,0)</f>
        <v>Delgado Carlos Matias de Jesus</v>
      </c>
      <c r="C8" s="115">
        <f>RosterActualizado!C8</f>
        <v>1081012</v>
      </c>
      <c r="D8" s="115" t="str">
        <f>VLOOKUP(C8,RosterActualizado!$C$2:$L$1000,3,0)</f>
        <v>INTERNET HFC SCORE 3 A 5</v>
      </c>
      <c r="E8" s="115" t="str">
        <f t="shared" si="0"/>
        <v>HFC</v>
      </c>
      <c r="F8" s="116">
        <f>VLOOKUP(C8,Table1[],5,0)</f>
        <v>0.90195951765719196</v>
      </c>
      <c r="G8" s="117">
        <f>VLOOKUP(C8,Table13[],5,0)</f>
        <v>0.1</v>
      </c>
      <c r="H8" s="118">
        <f>VLOOKUP(C8,Table13[],3,0)</f>
        <v>40</v>
      </c>
      <c r="I8" s="117">
        <f>VLOOKUP(C8,Table13[],7,0)</f>
        <v>0.85</v>
      </c>
      <c r="J8" s="117">
        <f>VLOOKUP(C8,Table13[],9,0)</f>
        <v>0.92307692307692302</v>
      </c>
      <c r="K8" s="116">
        <f>VLOOKUP(C8,Table16[[#All],[idccms]:[TMO]],5,0)</f>
        <v>0.98305084745762705</v>
      </c>
      <c r="L8" s="119">
        <f>VLOOKUP(C8,Table18[[Columna1]:[Recuento de id_monitoring-caseId]],2,0)</f>
        <v>0</v>
      </c>
      <c r="M8" s="116">
        <f>VLOOKUP(C8,Table111[],7,0)</f>
        <v>-0.5</v>
      </c>
      <c r="N8" s="118">
        <f>VLOOKUP(C8,Table111[],6,0)</f>
        <v>14</v>
      </c>
      <c r="O8" s="116">
        <f>VLOOKUP(C8,Table111[],8,0)</f>
        <v>0.36363636363636398</v>
      </c>
      <c r="P8" s="13" t="s">
        <v>116</v>
      </c>
      <c r="Q8" s="13" t="s">
        <v>116</v>
      </c>
      <c r="R8" s="13" t="s">
        <v>116</v>
      </c>
      <c r="S8" s="116">
        <f>VLOOKUP(C8,Table113[[idccms]:[Suma de Rellamados]],4,0)</f>
        <v>0.75178997613365195</v>
      </c>
      <c r="T8" s="13">
        <f>VLOOKUP(C8,Table115[[idccms]:[Suma de CvLlamSalientes]],3,0)</f>
        <v>630.28956834532403</v>
      </c>
      <c r="U8" s="13">
        <f>VLOOKUP(C8,Table115[[idccms]:[Suma de CvLlamSalientes]],5,0)</f>
        <v>124.201438848921</v>
      </c>
      <c r="V8" s="120">
        <f>VLOOKUP(C8,Table115[[idccms]:[Suma de CvLlamSalientes]],6,0)</f>
        <v>8.2733812949640301E-2</v>
      </c>
      <c r="W8" s="13">
        <f>VLOOKUP(C8,Table115[[idccms]:[Suma de CvLlamSalientes]],7,0)</f>
        <v>506.005395683453</v>
      </c>
      <c r="X8" s="116">
        <f>VLOOKUP(C8,Table118[[idccms]:[%Act Com N]],4,0)</f>
        <v>2.96762589928058E-2</v>
      </c>
      <c r="Y8" s="116">
        <f>VLOOKUP(C8,Table118[[idccms]:[%Act Com N]],6,0)</f>
        <v>1.6187050359712199E-2</v>
      </c>
      <c r="Z8" s="116">
        <f>VLOOKUP(C8,TRF!$B$2:$S$407,4,0)</f>
        <v>7.9136690647481994E-2</v>
      </c>
      <c r="AA8" s="116">
        <f>VLOOKUP(C8,CBS!$A$2:$F$395,4,0)</f>
        <v>2.5179856115107899E-2</v>
      </c>
      <c r="AB8" s="124">
        <f>IF(E8="HFC",(IF(L8&gt;=PliegoVigente!$U$9,PliegoVigente!$W$9,IF(L8&gt;=PliegoVigente!$U$8,PliegoVigente!$W$8,PliegoVigente!$W$7))),IF(E8="FLOW",(IF(L8&gt;=PliegoVigente!$U$25,PliegoVigente!$W$25,IF(L8&gt;=PliegoVigente!$U$24,PliegoVigente!$W$24,PliegoVigente!$W$23))),IF(E8="MASIVO",(IF(L8&gt;=PliegoVigente!$U$39,PliegoVigente!$W$39,IF(L8&gt;=PliegoVigente!$U$38,PliegoVigente!$W$38,PliegoVigente!$W$37))),(IF(L8&gt;=PliegoVigente!$U$53,PliegoVigente!$W$53,IF(L8&gt;=PliegoVigente!$U$52,PliegoVigente!$W$52,PliegoVigente!$W$51))))))</f>
        <v>-0.01</v>
      </c>
      <c r="AC8" s="124">
        <f>IF(E8="HFC",(IF(M8&gt;=PliegoVigente!$I$7,PliegoVigente!$K$7,IF(M8&gt;=PliegoVigente!$I$8,PliegoVigente!$K$8,IF(M8&gt;=PliegoVigente!$I$9,PliegoVigente!$K$9,IF(M8&gt;=PliegoVigente!$I$10,PliegoVigente!$K$10,IF(M8&gt;=PliegoVigente!$I$11,PliegoVigente!$K$11,IF(M8&gt;=PliegoVigente!$I$12,PliegoVigente!$K$12,IF(M8&gt;=PliegoVigente!$I$13,PliegoVigente!$K$13,IF(M8&gt;=PliegoVigente!$I$14,PliegoVigente!$K$14,PliegoVigente!$K$15))))))))),IF(E8="FLOW",(IF(M8&gt;=PliegoVigente!$I$23,PliegoVigente!$K$23,IF(M8&gt;=PliegoVigente!$I$24,PliegoVigente!$K$24,IF(M8&gt;=PliegoVigente!$I$25,PliegoVigente!$K$25,IF(M8&gt;=PliegoVigente!$I$26,PliegoVigente!$K$26,IF(M8&gt;=PliegoVigente!$I$27,PliegoVigente!$K$27,IF(M8&gt;=PliegoVigente!$I$28,PliegoVigente!$K$28,IF(M8&gt;=PliegoVigente!$I$29,PliegoVigente!$K$29,IF(M8&gt;=PliegoVigente!$I$30,PliegoVigente!$K$30,PliegoVigente!$K$31))))))))),IF(E8="MASIVO",(IF(M8&gt;=PliegoVigente!$I$37,PliegoVigente!$K$37,IF(M8&gt;=PliegoVigente!$I$38,PliegoVigente!$K$38,IF(M8&gt;=PliegoVigente!$I$39,PliegoVigente!$K$39,IF(M8&gt;=PliegoVigente!$I$40,PliegoVigente!$K$40,IF(M8&gt;=PliegoVigente!$I$41,PliegoVigente!$K$41,IF(M8&gt;=PliegoVigente!$I$42,PliegoVigente!$K$42,IF(M8&gt;=PliegoVigente!$I$43,PliegoVigente!$K$43,IF(M8&gt;=PliegoVigente!$I$44,PliegoVigente!$K$44,PliegoVigente!$K$45))))))))),(IF(M8&gt;=PliegoVigente!$I$51,PliegoVigente!$K$51,IF(M8&gt;=PliegoVigente!$I$52,PliegoVigente!$K$52,IF(M8&gt;=PliegoVigente!$I$53,PliegoVigente!$K$53,IF(M8&gt;=PliegoVigente!$I$54,PliegoVigente!$K$54,IF(M8&gt;=PliegoVigente!$I$55,PliegoVigente!$K$55,IF(M8&gt;=PliegoVigente!$I$56,PliegoVigente!$K$56,IF(M8&gt;=PliegoVigente!$I$57,PliegoVigente!$K$57,IF(M8&gt;=PliegoVigente!$I$58,PliegoVigente!$K$58,PliegoVigente!$K$59))))))))))))</f>
        <v>-0.02</v>
      </c>
      <c r="AD8" s="124">
        <f>IF(E8="HFC",(IF(S8&gt;=PliegoVigente!$E$12,PliegoVigente!$G$12,IF(S8&gt;=PliegoVigente!$E$11,PliegoVigente!$G$11,IF(S8&gt;=PliegoVigente!$E$10,PliegoVigente!$G$10,IF(S8&gt;=PliegoVigente!$E$9,PliegoVigente!$G$9,IF(S8&gt;=PliegoVigente!$E$8,PliegoVigente!$G$8,PliegoVigente!$G$7)))))),IF(E8="FLOW",(IF(S8&gt;=PliegoVigente!$I$23,PliegoVigente!$K$23,IF(S8&gt;=PliegoVigente!$I$24,PliegoVigente!$K$24,IF(S8&gt;=PliegoVigente!$I$25,PliegoVigente!$K$25,IF(S8&gt;=PliegoVigente!$I$26,PliegoVigente!$K$26,IF(S8&gt;=PliegoVigente!$I$27,PliegoVigente!$K$27,IF(S8&gt;=PliegoVigente!$I$28,PliegoVigente!$K$28,IF(S8&gt;=PliegoVigente!$I$29,PliegoVigente!$K$29,IF(S8&gt;=PliegoVigente!$I$30,PliegoVigente!$K$30,PliegoVigente!$K$31))))))))),IF(E8="MASIVO",(IF(S8&gt;=PliegoVigente!$I$37,PliegoVigente!$K$37,IF(S8&gt;=PliegoVigente!$I$38,PliegoVigente!$K$38,IF(S8&gt;=PliegoVigente!$I$39,PliegoVigente!$K$39,IF(S8&gt;=PliegoVigente!$I$40,PliegoVigente!$K$40,IF(S8&gt;=PliegoVigente!$I$41,PliegoVigente!$K$41,IF(S8&gt;=PliegoVigente!$I$42,PliegoVigente!$K$42,IF(S8&gt;=PliegoVigente!$I$43,PliegoVigente!$K$43,IF(S8&gt;=PliegoVigente!$I$44,PliegoVigente!$K$44,PliegoVigente!$K$45))))))))),(IF(S8&gt;=PliegoVigente!$I$51,PliegoVigente!$K$51,IF(S8&gt;=PliegoVigente!$I$52,PliegoVigente!$K$52,IF(S8&gt;=PliegoVigente!$I$53,PliegoVigente!$K$53,IF(S8&gt;=PliegoVigente!$I$54,PliegoVigente!$K$54,IF(S8&gt;=PliegoVigente!$I$55,PliegoVigente!$K$55,IF(S8&gt;=PliegoVigente!$I$56,PliegoVigente!$K$56,IF(S8&gt;=PliegoVigente!$I$57,PliegoVigente!$K$57,IF(S8&gt;=PliegoVigente!$I$58,PliegoVigente!$K$58,PliegoVigente!$K$59))))))))))))</f>
        <v>-0.01</v>
      </c>
      <c r="AE8" s="124">
        <f>IF(E8="HFC",(IF(T8&gt;=PliegoVigente!$A$10,PliegoVigente!$C$10,IF(T8&gt;PliegoVigente!$A$9,PliegoVigente!$C$9,IF(T8&gt;PliegoVigente!$A$8,PliegoVigente!$C$8,PliegoVigente!$C$7)))),IF(E8="FLOW",(IF(T8&gt;=PliegoVigente!$A$26,PliegoVigente!$C$26,IF(T8&gt;PliegoVigente!$A$25,PliegoVigente!$C$25,IF(T8&gt;PliegoVigente!$A$24,PliegoVigente!$C$24,PliegoVigente!$C$23)))),IF(E8="MASIVO",(IF(T8&gt;=PliegoVigente!$A$40,PliegoVigente!$C$40,IF(T8&gt;PliegoVigente!$A$39,PliegoVigente!$C$39,IF(T8&gt;PliegoVigente!$A$38,PliegoVigente!$C$38,PliegoVigente!$C$37)))),(IF(T8&gt;=PliegoVigente!$A$54,PliegoVigente!$C$54,IF(T8&gt;PliegoVigente!$A$53,PliegoVigente!$C$53,IF(T8&gt;PliegoVigente!$A$52,PliegoVigente!$C$52,PliegoVigente!$C$51)))))))</f>
        <v>-0.01</v>
      </c>
      <c r="AF8" s="124">
        <f>IF(E8="HFC",(IF(Y8&gt;=PliegoVigente!$Y$7,PliegoVigente!$AA$7,0)),IF(E8="FLOW",0,IF(E8="MASIVO",(IF(Y8&gt;=PliegoVigente!$Y$37,PliegoVigente!$AA$370)),(IF(Y8&gt;=PliegoVigente!$Y$51,PliegoVigente!$AA$51,0)))))</f>
        <v>0</v>
      </c>
      <c r="AG8" s="124">
        <f>IF(E8="HFC",(IF(Z8&gt;=PliegoVigente!$M$9,PliegoVigente!$O$9,IF(Z8&gt;=PliegoVigente!$M$8,PliegoVigente!$O$8,PliegoVigente!$O$7))),IF(E8="FLOW",(IF(Z8&gt;=PliegoVigente!$M$25,PliegoVigente!$O$25,IF(Z8&gt;=PliegoVigente!$M$24,PliegoVigente!$O$24,PliegoVigente!$O$23))),IF(E8="MASIVO",(IF(Z8&gt;=PliegoVigente!$M$39,PliegoVigente!$O$39,IF(Z8&gt;=PliegoVigente!$M$38,PliegoVigente!$O$38,PliegoVigente!$O$37))),(IF(Z8&gt;=PliegoVigente!$M$53,PliegoVigente!$O$53,IF(Z8&gt;=PliegoVigente!$M$52,PliegoVigente!$O$52,PliegoVigente!$O$51))))))</f>
        <v>5.0000000000000001E-3</v>
      </c>
      <c r="AH8" s="124">
        <f>IF(E8="HFC",(IF(AA8&gt;=PliegoVigente!$Q$9,PliegoVigente!$S$9,IF(AA8&gt;=PliegoVigente!$Q$8,PliegoVigente!$S$8,PliegoVigente!$S$7))),IF(E8="FLOW",(IF(AA8&gt;=PliegoVigente!$Q$25,PliegoVigente!$S$25,IF(AA8&gt;=PliegoVigente!$Q$24,PliegoVigente!$S$24,PliegoVigente!$S$23))),IF(E8="MASIVO",(IF(AA8&gt;=PliegoVigente!$Q$39,PliegoVigente!$S$39,IF(AA8&gt;=PliegoVigente!$Q$38,PliegoVigente!$S$38,PliegoVigente!$S$37))),(IF(AA8&gt;=PliegoVigente!$Q$53,PliegoVigente!$S$53,IF(AA8&gt;=PliegoVigente!$Q$52,PliegoVigente!$S$52,PliegoVigente!$S$51))))))</f>
        <v>5.0000000000000001E-3</v>
      </c>
      <c r="AI8" s="126">
        <f t="shared" si="1"/>
        <v>-4.0000000000000008E-2</v>
      </c>
    </row>
    <row r="9" spans="1:35" x14ac:dyDescent="0.25">
      <c r="A9" s="115" t="str">
        <f>VLOOKUP(C9,RosterActualizado!$C$2:$L$1000,7,0)</f>
        <v>Aguilar Esteban Hernan</v>
      </c>
      <c r="B9" s="115" t="str">
        <f>VLOOKUP(C9,RosterActualizado!$C$2:$L$1000,10,0)</f>
        <v>Geréz Laura Damiana</v>
      </c>
      <c r="C9" s="115">
        <f>RosterActualizado!C9</f>
        <v>1467806</v>
      </c>
      <c r="D9" s="115" t="str">
        <f>VLOOKUP(C9,RosterActualizado!$C$2:$L$1000,3,0)</f>
        <v>FLOW Score 1</v>
      </c>
      <c r="E9" s="115" t="str">
        <f t="shared" si="0"/>
        <v>FLOW</v>
      </c>
      <c r="F9" s="116">
        <f>VLOOKUP(C9,Table1[],5,0)</f>
        <v>0.89179218106995894</v>
      </c>
      <c r="G9" s="117">
        <f>VLOOKUP(C9,Table13[],5,0)</f>
        <v>9.8265895953757204E-2</v>
      </c>
      <c r="H9" s="118">
        <f>VLOOKUP(C9,Table13[],3,0)</f>
        <v>173</v>
      </c>
      <c r="I9" s="117">
        <f>VLOOKUP(C9,Table13[],7,0)</f>
        <v>0.63253012048192803</v>
      </c>
      <c r="J9" s="117">
        <f>VLOOKUP(C9,Table13[],9,0)</f>
        <v>0.85093167701863404</v>
      </c>
      <c r="K9" s="116">
        <f>VLOOKUP(C9,Table16[[#All],[idccms]:[TMO]],5,0)</f>
        <v>0.91891891891891897</v>
      </c>
      <c r="L9" s="119">
        <f>VLOOKUP(C9,Table18[[Columna1]:[Recuento de id_monitoring-caseId]],2,0)</f>
        <v>1</v>
      </c>
      <c r="M9" s="116">
        <f>VLOOKUP(C9,Table111[],7,0)</f>
        <v>-0.28571428571428598</v>
      </c>
      <c r="N9" s="118">
        <f>VLOOKUP(C9,Table111[],6,0)</f>
        <v>7</v>
      </c>
      <c r="O9" s="116">
        <f>VLOOKUP(C9,Table111[],8,0)</f>
        <v>0.57142857142857095</v>
      </c>
      <c r="P9" s="13" t="s">
        <v>116</v>
      </c>
      <c r="Q9" s="13" t="s">
        <v>116</v>
      </c>
      <c r="R9" s="13" t="s">
        <v>116</v>
      </c>
      <c r="S9" s="116">
        <f>VLOOKUP(C9,Table113[[idccms]:[Suma de Rellamados]],4,0)</f>
        <v>0.77241379310344804</v>
      </c>
      <c r="T9" s="13">
        <f>VLOOKUP(C9,Table115[[idccms]:[Suma de CvLlamSalientes]],3,0)</f>
        <v>569.06163328197204</v>
      </c>
      <c r="U9" s="13">
        <f>VLOOKUP(C9,Table115[[idccms]:[Suma de CvLlamSalientes]],5,0)</f>
        <v>21.228043143297398</v>
      </c>
      <c r="V9" s="120">
        <f>VLOOKUP(C9,Table115[[idccms]:[Suma de CvLlamSalientes]],6,0)</f>
        <v>0.20030816640986099</v>
      </c>
      <c r="W9" s="13">
        <f>VLOOKUP(C9,Table115[[idccms]:[Suma de CvLlamSalientes]],7,0)</f>
        <v>547.63328197226497</v>
      </c>
      <c r="X9" s="116">
        <f>VLOOKUP(C9,Table118[[idccms]:[%Act Com N]],4,0)</f>
        <v>3.5439137134052397E-2</v>
      </c>
      <c r="Y9" s="116">
        <f>VLOOKUP(C9,Table118[[idccms]:[%Act Com N]],6,0)</f>
        <v>3.5439137134052397E-2</v>
      </c>
      <c r="Z9" s="116">
        <f>VLOOKUP(C9,TRF!$B$2:$S$407,4,0)</f>
        <v>9.3990755007704194E-2</v>
      </c>
      <c r="AA9" s="116">
        <f>VLOOKUP(C9,CBS!$A$2:$F$395,4,0)</f>
        <v>6.7796610169491497E-2</v>
      </c>
      <c r="AB9" s="124">
        <f>IF(E9="HFC",(IF(L9&gt;=PliegoVigente!$U$9,PliegoVigente!$W$9,IF(L9&gt;=PliegoVigente!$U$8,PliegoVigente!$W$8,PliegoVigente!$W$7))),IF(E9="FLOW",(IF(L9&gt;=PliegoVigente!$U$25,PliegoVigente!$W$25,IF(L9&gt;=PliegoVigente!$U$24,PliegoVigente!$W$24,PliegoVigente!$W$23))),IF(E9="MASIVO",(IF(L9&gt;=PliegoVigente!$U$39,PliegoVigente!$W$39,IF(L9&gt;=PliegoVigente!$U$38,PliegoVigente!$W$38,PliegoVigente!$W$37))),(IF(L9&gt;=PliegoVigente!$U$53,PliegoVigente!$W$53,IF(L9&gt;=PliegoVigente!$U$52,PliegoVigente!$W$52,PliegoVigente!$W$51))))))</f>
        <v>0.01</v>
      </c>
      <c r="AC9" s="124">
        <f>IF(E9="HFC",(IF(M9&gt;=PliegoVigente!$I$7,PliegoVigente!$K$7,IF(M9&gt;=PliegoVigente!$I$8,PliegoVigente!$K$8,IF(M9&gt;=PliegoVigente!$I$9,PliegoVigente!$K$9,IF(M9&gt;=PliegoVigente!$I$10,PliegoVigente!$K$10,IF(M9&gt;=PliegoVigente!$I$11,PliegoVigente!$K$11,IF(M9&gt;=PliegoVigente!$I$12,PliegoVigente!$K$12,IF(M9&gt;=PliegoVigente!$I$13,PliegoVigente!$K$13,IF(M9&gt;=PliegoVigente!$I$14,PliegoVigente!$K$14,PliegoVigente!$K$15))))))))),IF(E9="FLOW",(IF(M9&gt;=PliegoVigente!$I$23,PliegoVigente!$K$23,IF(M9&gt;=PliegoVigente!$I$24,PliegoVigente!$K$24,IF(M9&gt;=PliegoVigente!$I$25,PliegoVigente!$K$25,IF(M9&gt;=PliegoVigente!$I$26,PliegoVigente!$K$26,IF(M9&gt;=PliegoVigente!$I$27,PliegoVigente!$K$27,IF(M9&gt;=PliegoVigente!$I$28,PliegoVigente!$K$28,IF(M9&gt;=PliegoVigente!$I$29,PliegoVigente!$K$29,IF(M9&gt;=PliegoVigente!$I$30,PliegoVigente!$K$30,PliegoVigente!$K$31))))))))),IF(E9="MASIVO",(IF(M9&gt;=PliegoVigente!$I$37,PliegoVigente!$K$37,IF(M9&gt;=PliegoVigente!$I$38,PliegoVigente!$K$38,IF(M9&gt;=PliegoVigente!$I$39,PliegoVigente!$K$39,IF(M9&gt;=PliegoVigente!$I$40,PliegoVigente!$K$40,IF(M9&gt;=PliegoVigente!$I$41,PliegoVigente!$K$41,IF(M9&gt;=PliegoVigente!$I$42,PliegoVigente!$K$42,IF(M9&gt;=PliegoVigente!$I$43,PliegoVigente!$K$43,IF(M9&gt;=PliegoVigente!$I$44,PliegoVigente!$K$44,PliegoVigente!$K$45))))))))),(IF(M9&gt;=PliegoVigente!$I$51,PliegoVigente!$K$51,IF(M9&gt;=PliegoVigente!$I$52,PliegoVigente!$K$52,IF(M9&gt;=PliegoVigente!$I$53,PliegoVigente!$K$53,IF(M9&gt;=PliegoVigente!$I$54,PliegoVigente!$K$54,IF(M9&gt;=PliegoVigente!$I$55,PliegoVigente!$K$55,IF(M9&gt;=PliegoVigente!$I$56,PliegoVigente!$K$56,IF(M9&gt;=PliegoVigente!$I$57,PliegoVigente!$K$57,IF(M9&gt;=PliegoVigente!$I$58,PliegoVigente!$K$58,PliegoVigente!$K$59))))))))))))</f>
        <v>-0.02</v>
      </c>
      <c r="AD9" s="124">
        <f>IF(E9="HFC",(IF(S9&gt;=PliegoVigente!$E$12,PliegoVigente!$G$12,IF(S9&gt;=PliegoVigente!$E$11,PliegoVigente!$G$11,IF(S9&gt;=PliegoVigente!$E$10,PliegoVigente!$G$10,IF(S9&gt;=PliegoVigente!$E$9,PliegoVigente!$G$9,IF(S9&gt;=PliegoVigente!$E$8,PliegoVigente!$G$8,PliegoVigente!$G$7)))))),IF(E9="FLOW",(IF(S9&gt;=PliegoVigente!$I$23,PliegoVigente!$K$23,IF(S9&gt;=PliegoVigente!$I$24,PliegoVigente!$K$24,IF(S9&gt;=PliegoVigente!$I$25,PliegoVigente!$K$25,IF(S9&gt;=PliegoVigente!$I$26,PliegoVigente!$K$26,IF(S9&gt;=PliegoVigente!$I$27,PliegoVigente!$K$27,IF(S9&gt;=PliegoVigente!$I$28,PliegoVigente!$K$28,IF(S9&gt;=PliegoVigente!$I$29,PliegoVigente!$K$29,IF(S9&gt;=PliegoVigente!$I$30,PliegoVigente!$K$30,PliegoVigente!$K$31))))))))),IF(E9="MASIVO",(IF(S9&gt;=PliegoVigente!$I$37,PliegoVigente!$K$37,IF(S9&gt;=PliegoVigente!$I$38,PliegoVigente!$K$38,IF(S9&gt;=PliegoVigente!$I$39,PliegoVigente!$K$39,IF(S9&gt;=PliegoVigente!$I$40,PliegoVigente!$K$40,IF(S9&gt;=PliegoVigente!$I$41,PliegoVigente!$K$41,IF(S9&gt;=PliegoVigente!$I$42,PliegoVigente!$K$42,IF(S9&gt;=PliegoVigente!$I$43,PliegoVigente!$K$43,IF(S9&gt;=PliegoVigente!$I$44,PliegoVigente!$K$44,PliegoVigente!$K$45))))))))),(IF(S9&gt;=PliegoVigente!$I$51,PliegoVigente!$K$51,IF(S9&gt;=PliegoVigente!$I$52,PliegoVigente!$K$52,IF(S9&gt;=PliegoVigente!$I$53,PliegoVigente!$K$53,IF(S9&gt;=PliegoVigente!$I$54,PliegoVigente!$K$54,IF(S9&gt;=PliegoVigente!$I$55,PliegoVigente!$K$55,IF(S9&gt;=PliegoVigente!$I$56,PliegoVigente!$K$56,IF(S9&gt;=PliegoVigente!$I$57,PliegoVigente!$K$57,IF(S9&gt;=PliegoVigente!$I$58,PliegoVigente!$K$58,PliegoVigente!$K$59))))))))))))</f>
        <v>0.06</v>
      </c>
      <c r="AE9" s="124">
        <f>IF(E9="HFC",(IF(T9&gt;=PliegoVigente!$A$10,PliegoVigente!$C$10,IF(T9&gt;PliegoVigente!$A$9,PliegoVigente!$C$9,IF(T9&gt;PliegoVigente!$A$8,PliegoVigente!$C$8,PliegoVigente!$C$7)))),IF(E9="FLOW",(IF(T9&gt;=PliegoVigente!$A$26,PliegoVigente!$C$26,IF(T9&gt;PliegoVigente!$A$25,PliegoVigente!$C$25,IF(T9&gt;PliegoVigente!$A$24,PliegoVigente!$C$24,PliegoVigente!$C$23)))),IF(E9="MASIVO",(IF(T9&gt;=PliegoVigente!$A$40,PliegoVigente!$C$40,IF(T9&gt;PliegoVigente!$A$39,PliegoVigente!$C$39,IF(T9&gt;PliegoVigente!$A$38,PliegoVigente!$C$38,PliegoVigente!$C$37)))),(IF(T9&gt;=PliegoVigente!$A$54,PliegoVigente!$C$54,IF(T9&gt;PliegoVigente!$A$53,PliegoVigente!$C$53,IF(T9&gt;PliegoVigente!$A$52,PliegoVigente!$C$52,PliegoVigente!$C$51)))))))</f>
        <v>-0.01</v>
      </c>
      <c r="AF9" s="124">
        <f>IF(E9="HFC",(IF(Y9&gt;=PliegoVigente!$Y$7,PliegoVigente!$AA$7,0)),IF(E9="FLOW",0,IF(E9="MASIVO",(IF(Y9&gt;=PliegoVigente!$Y$37,PliegoVigente!$AA$370)),(IF(Y9&gt;=PliegoVigente!$Y$51,PliegoVigente!$AA$51,0)))))</f>
        <v>0</v>
      </c>
      <c r="AG9" s="124">
        <f>IF(E9="HFC",(IF(Z9&gt;=PliegoVigente!$M$9,PliegoVigente!$O$9,IF(Z9&gt;=PliegoVigente!$M$8,PliegoVigente!$O$8,PliegoVigente!$O$7))),IF(E9="FLOW",(IF(Z9&gt;=PliegoVigente!$M$25,PliegoVigente!$O$25,IF(Z9&gt;=PliegoVigente!$M$24,PliegoVigente!$O$24,PliegoVigente!$O$23))),IF(E9="MASIVO",(IF(Z9&gt;=PliegoVigente!$M$39,PliegoVigente!$O$39,IF(Z9&gt;=PliegoVigente!$M$38,PliegoVigente!$O$38,PliegoVigente!$O$37))),(IF(Z9&gt;=PliegoVigente!$M$53,PliegoVigente!$O$53,IF(Z9&gt;=PliegoVigente!$M$52,PliegoVigente!$O$52,PliegoVigente!$O$51))))))</f>
        <v>-5.0000000000000001E-3</v>
      </c>
      <c r="AH9" s="124">
        <f>IF(E9="HFC",(IF(AA9&gt;=PliegoVigente!$Q$9,PliegoVigente!$S$9,IF(AA9&gt;=PliegoVigente!$Q$8,PliegoVigente!$S$8,PliegoVigente!$S$7))),IF(E9="FLOW",(IF(AA9&gt;=PliegoVigente!$Q$25,PliegoVigente!$S$25,IF(AA9&gt;=PliegoVigente!$Q$24,PliegoVigente!$S$24,PliegoVigente!$S$23))),IF(E9="MASIVO",(IF(AA9&gt;=PliegoVigente!$Q$39,PliegoVigente!$S$39,IF(AA9&gt;=PliegoVigente!$Q$38,PliegoVigente!$S$38,PliegoVigente!$S$37))),(IF(AA9&gt;=PliegoVigente!$Q$53,PliegoVigente!$S$53,IF(AA9&gt;=PliegoVigente!$Q$52,PliegoVigente!$S$52,PliegoVigente!$S$51))))))</f>
        <v>1.4999999999999999E-2</v>
      </c>
      <c r="AI9" s="126">
        <f t="shared" si="1"/>
        <v>4.9999999999999996E-2</v>
      </c>
    </row>
    <row r="10" spans="1:35" x14ac:dyDescent="0.25">
      <c r="A10" s="115" t="str">
        <f>VLOOKUP(C10,RosterActualizado!$C$2:$L$1000,7,0)</f>
        <v>Aguilar Esteban Hernan</v>
      </c>
      <c r="B10" s="115" t="str">
        <f>VLOOKUP(C10,RosterActualizado!$C$2:$L$1000,10,0)</f>
        <v>Gonzalez Elizabeth</v>
      </c>
      <c r="C10" s="115">
        <f>RosterActualizado!C10</f>
        <v>3851784</v>
      </c>
      <c r="D10" s="115" t="str">
        <f>VLOOKUP(C10,RosterActualizado!$C$2:$L$1000,3,0)</f>
        <v>INTERNET HFC SCORE 2</v>
      </c>
      <c r="E10" s="115" t="str">
        <f t="shared" si="0"/>
        <v>HFC</v>
      </c>
      <c r="F10" s="116">
        <f>VLOOKUP(C10,Table1[],5,0)</f>
        <v>0.99648589065255699</v>
      </c>
      <c r="G10" s="117">
        <f>VLOOKUP(C10,Table13[],5,0)</f>
        <v>7.5471698113207503E-2</v>
      </c>
      <c r="H10" s="118">
        <f>VLOOKUP(C10,Table13[],3,0)</f>
        <v>53</v>
      </c>
      <c r="I10" s="117">
        <f>VLOOKUP(C10,Table13[],7,0)</f>
        <v>0.56603773584905703</v>
      </c>
      <c r="J10" s="117">
        <f>VLOOKUP(C10,Table13[],9,0)</f>
        <v>0.92156862745098</v>
      </c>
      <c r="K10" s="116">
        <f>VLOOKUP(C10,Table16[[#All],[idccms]:[TMO]],5,0)</f>
        <v>0.97590361445783103</v>
      </c>
      <c r="L10" s="119">
        <f>VLOOKUP(C10,Table18[[Columna1]:[Recuento de id_monitoring-caseId]],2,0)</f>
        <v>1</v>
      </c>
      <c r="M10" s="116">
        <f>VLOOKUP(C10,Table111[],7,0)</f>
        <v>-6.6666666666666693E-2</v>
      </c>
      <c r="N10" s="118">
        <f>VLOOKUP(C10,Table111[],6,0)</f>
        <v>15</v>
      </c>
      <c r="O10" s="116">
        <f>VLOOKUP(C10,Table111[],8,0)</f>
        <v>0.33333333333333298</v>
      </c>
      <c r="P10" s="13" t="s">
        <v>116</v>
      </c>
      <c r="Q10" s="13" t="s">
        <v>116</v>
      </c>
      <c r="R10" s="13" t="s">
        <v>116</v>
      </c>
      <c r="S10" s="116">
        <f>VLOOKUP(C10,Table113[[idccms]:[Suma de Rellamados]],4,0)</f>
        <v>0.83509513742071895</v>
      </c>
      <c r="T10" s="13">
        <f>VLOOKUP(C10,Table115[[idccms]:[Suma de CvLlamSalientes]],3,0)</f>
        <v>635.86016260162603</v>
      </c>
      <c r="U10" s="13">
        <f>VLOOKUP(C10,Table115[[idccms]:[Suma de CvLlamSalientes]],5,0)</f>
        <v>36.013008130081303</v>
      </c>
      <c r="V10" s="120">
        <f>VLOOKUP(C10,Table115[[idccms]:[Suma de CvLlamSalientes]],6,0)</f>
        <v>3.6699186991869901</v>
      </c>
      <c r="W10" s="13">
        <f>VLOOKUP(C10,Table115[[idccms]:[Suma de CvLlamSalientes]],7,0)</f>
        <v>596.17723577235802</v>
      </c>
      <c r="X10" s="116">
        <f>VLOOKUP(C10,Table118[[idccms]:[%Act Com N]],4,0)</f>
        <v>6.0162601626016297E-2</v>
      </c>
      <c r="Y10" s="116">
        <f>VLOOKUP(C10,Table118[[idccms]:[%Act Com N]],6,0)</f>
        <v>3.9837398373983701E-2</v>
      </c>
      <c r="Z10" s="116">
        <f>VLOOKUP(C10,TRF!$B$2:$S$407,4,0)</f>
        <v>3.7398373983739797E-2</v>
      </c>
      <c r="AA10" s="116" t="e">
        <f>VLOOKUP(C10,CBS!$A$2:$F$395,4,0)</f>
        <v>#N/A</v>
      </c>
      <c r="AB10" s="124">
        <f>IF(E10="HFC",(IF(L10&gt;=PliegoVigente!$U$9,PliegoVigente!$W$9,IF(L10&gt;=PliegoVigente!$U$8,PliegoVigente!$W$8,PliegoVigente!$W$7))),IF(E10="FLOW",(IF(L10&gt;=PliegoVigente!$U$25,PliegoVigente!$W$25,IF(L10&gt;=PliegoVigente!$U$24,PliegoVigente!$W$24,PliegoVigente!$W$23))),IF(E10="MASIVO",(IF(L10&gt;=PliegoVigente!$U$39,PliegoVigente!$W$39,IF(L10&gt;=PliegoVigente!$U$38,PliegoVigente!$W$38,PliegoVigente!$W$37))),(IF(L10&gt;=PliegoVigente!$U$53,PliegoVigente!$W$53,IF(L10&gt;=PliegoVigente!$U$52,PliegoVigente!$W$52,PliegoVigente!$W$51))))))</f>
        <v>0.01</v>
      </c>
      <c r="AC10" s="124">
        <f>IF(E10="HFC",(IF(M10&gt;=PliegoVigente!$I$7,PliegoVigente!$K$7,IF(M10&gt;=PliegoVigente!$I$8,PliegoVigente!$K$8,IF(M10&gt;=PliegoVigente!$I$9,PliegoVigente!$K$9,IF(M10&gt;=PliegoVigente!$I$10,PliegoVigente!$K$10,IF(M10&gt;=PliegoVigente!$I$11,PliegoVigente!$K$11,IF(M10&gt;=PliegoVigente!$I$12,PliegoVigente!$K$12,IF(M10&gt;=PliegoVigente!$I$13,PliegoVigente!$K$13,IF(M10&gt;=PliegoVigente!$I$14,PliegoVigente!$K$14,PliegoVigente!$K$15))))))))),IF(E10="FLOW",(IF(M10&gt;=PliegoVigente!$I$23,PliegoVigente!$K$23,IF(M10&gt;=PliegoVigente!$I$24,PliegoVigente!$K$24,IF(M10&gt;=PliegoVigente!$I$25,PliegoVigente!$K$25,IF(M10&gt;=PliegoVigente!$I$26,PliegoVigente!$K$26,IF(M10&gt;=PliegoVigente!$I$27,PliegoVigente!$K$27,IF(M10&gt;=PliegoVigente!$I$28,PliegoVigente!$K$28,IF(M10&gt;=PliegoVigente!$I$29,PliegoVigente!$K$29,IF(M10&gt;=PliegoVigente!$I$30,PliegoVigente!$K$30,PliegoVigente!$K$31))))))))),IF(E10="MASIVO",(IF(M10&gt;=PliegoVigente!$I$37,PliegoVigente!$K$37,IF(M10&gt;=PliegoVigente!$I$38,PliegoVigente!$K$38,IF(M10&gt;=PliegoVigente!$I$39,PliegoVigente!$K$39,IF(M10&gt;=PliegoVigente!$I$40,PliegoVigente!$K$40,IF(M10&gt;=PliegoVigente!$I$41,PliegoVigente!$K$41,IF(M10&gt;=PliegoVigente!$I$42,PliegoVigente!$K$42,IF(M10&gt;=PliegoVigente!$I$43,PliegoVigente!$K$43,IF(M10&gt;=PliegoVigente!$I$44,PliegoVigente!$K$44,PliegoVigente!$K$45))))))))),(IF(M10&gt;=PliegoVigente!$I$51,PliegoVigente!$K$51,IF(M10&gt;=PliegoVigente!$I$52,PliegoVigente!$K$52,IF(M10&gt;=PliegoVigente!$I$53,PliegoVigente!$K$53,IF(M10&gt;=PliegoVigente!$I$54,PliegoVigente!$K$54,IF(M10&gt;=PliegoVigente!$I$55,PliegoVigente!$K$55,IF(M10&gt;=PliegoVigente!$I$56,PliegoVigente!$K$56,IF(M10&gt;=PliegoVigente!$I$57,PliegoVigente!$K$57,IF(M10&gt;=PliegoVigente!$I$58,PliegoVigente!$K$58,PliegoVigente!$K$59))))))))))))</f>
        <v>0.01</v>
      </c>
      <c r="AD10" s="124">
        <f>IF(E10="HFC",(IF(S10&gt;=PliegoVigente!$E$12,PliegoVigente!$G$12,IF(S10&gt;=PliegoVigente!$E$11,PliegoVigente!$G$11,IF(S10&gt;=PliegoVigente!$E$10,PliegoVigente!$G$10,IF(S10&gt;=PliegoVigente!$E$9,PliegoVigente!$G$9,IF(S10&gt;=PliegoVigente!$E$8,PliegoVigente!$G$8,PliegoVigente!$G$7)))))),IF(E10="FLOW",(IF(S10&gt;=PliegoVigente!$I$23,PliegoVigente!$K$23,IF(S10&gt;=PliegoVigente!$I$24,PliegoVigente!$K$24,IF(S10&gt;=PliegoVigente!$I$25,PliegoVigente!$K$25,IF(S10&gt;=PliegoVigente!$I$26,PliegoVigente!$K$26,IF(S10&gt;=PliegoVigente!$I$27,PliegoVigente!$K$27,IF(S10&gt;=PliegoVigente!$I$28,PliegoVigente!$K$28,IF(S10&gt;=PliegoVigente!$I$29,PliegoVigente!$K$29,IF(S10&gt;=PliegoVigente!$I$30,PliegoVigente!$K$30,PliegoVigente!$K$31))))))))),IF(E10="MASIVO",(IF(S10&gt;=PliegoVigente!$I$37,PliegoVigente!$K$37,IF(S10&gt;=PliegoVigente!$I$38,PliegoVigente!$K$38,IF(S10&gt;=PliegoVigente!$I$39,PliegoVigente!$K$39,IF(S10&gt;=PliegoVigente!$I$40,PliegoVigente!$K$40,IF(S10&gt;=PliegoVigente!$I$41,PliegoVigente!$K$41,IF(S10&gt;=PliegoVigente!$I$42,PliegoVigente!$K$42,IF(S10&gt;=PliegoVigente!$I$43,PliegoVigente!$K$43,IF(S10&gt;=PliegoVigente!$I$44,PliegoVigente!$K$44,PliegoVigente!$K$45))))))))),(IF(S10&gt;=PliegoVigente!$I$51,PliegoVigente!$K$51,IF(S10&gt;=PliegoVigente!$I$52,PliegoVigente!$K$52,IF(S10&gt;=PliegoVigente!$I$53,PliegoVigente!$K$53,IF(S10&gt;=PliegoVigente!$I$54,PliegoVigente!$K$54,IF(S10&gt;=PliegoVigente!$I$55,PliegoVigente!$K$55,IF(S10&gt;=PliegoVigente!$I$56,PliegoVigente!$K$56,IF(S10&gt;=PliegoVigente!$I$57,PliegoVigente!$K$57,IF(S10&gt;=PliegoVigente!$I$58,PliegoVigente!$K$58,PliegoVigente!$K$59))))))))))))</f>
        <v>0.04</v>
      </c>
      <c r="AE10" s="124">
        <f>IF(E10="HFC",(IF(T10&gt;=PliegoVigente!$A$10,PliegoVigente!$C$10,IF(T10&gt;PliegoVigente!$A$9,PliegoVigente!$C$9,IF(T10&gt;PliegoVigente!$A$8,PliegoVigente!$C$8,PliegoVigente!$C$7)))),IF(E10="FLOW",(IF(T10&gt;=PliegoVigente!$A$26,PliegoVigente!$C$26,IF(T10&gt;PliegoVigente!$A$25,PliegoVigente!$C$25,IF(T10&gt;PliegoVigente!$A$24,PliegoVigente!$C$24,PliegoVigente!$C$23)))),IF(E10="MASIVO",(IF(T10&gt;=PliegoVigente!$A$40,PliegoVigente!$C$40,IF(T10&gt;PliegoVigente!$A$39,PliegoVigente!$C$39,IF(T10&gt;PliegoVigente!$A$38,PliegoVigente!$C$38,PliegoVigente!$C$37)))),(IF(T10&gt;=PliegoVigente!$A$54,PliegoVigente!$C$54,IF(T10&gt;PliegoVigente!$A$53,PliegoVigente!$C$53,IF(T10&gt;PliegoVigente!$A$52,PliegoVigente!$C$52,PliegoVigente!$C$51)))))))</f>
        <v>-0.01</v>
      </c>
      <c r="AF10" s="124">
        <f>IF(E10="HFC",(IF(Y10&gt;=PliegoVigente!$Y$7,PliegoVigente!$AA$7,0)),IF(E10="FLOW",0,IF(E10="MASIVO",(IF(Y10&gt;=PliegoVigente!$Y$37,PliegoVigente!$AA$370)),(IF(Y10&gt;=PliegoVigente!$Y$51,PliegoVigente!$AA$51,0)))))</f>
        <v>0.01</v>
      </c>
      <c r="AG10" s="124">
        <f>IF(E10="HFC",(IF(Z10&gt;=PliegoVigente!$M$9,PliegoVigente!$O$9,IF(Z10&gt;=PliegoVigente!$M$8,PliegoVigente!$O$8,PliegoVigente!$O$7))),IF(E10="FLOW",(IF(Z10&gt;=PliegoVigente!$M$25,PliegoVigente!$O$25,IF(Z10&gt;=PliegoVigente!$M$24,PliegoVigente!$O$24,PliegoVigente!$O$23))),IF(E10="MASIVO",(IF(Z10&gt;=PliegoVigente!$M$39,PliegoVigente!$O$39,IF(Z10&gt;=PliegoVigente!$M$38,PliegoVigente!$O$38,PliegoVigente!$O$37))),(IF(Z10&gt;=PliegoVigente!$M$53,PliegoVigente!$O$53,IF(Z10&gt;=PliegoVigente!$M$52,PliegoVigente!$O$52,PliegoVigente!$O$51))))))</f>
        <v>5.0000000000000001E-3</v>
      </c>
      <c r="AH10" s="124" t="e">
        <f>IF(E10="HFC",(IF(AA10&gt;=PliegoVigente!$Q$9,PliegoVigente!$S$9,IF(AA10&gt;=PliegoVigente!$Q$8,PliegoVigente!$S$8,PliegoVigente!$S$7))),IF(E10="FLOW",(IF(AA10&gt;=PliegoVigente!$Q$25,PliegoVigente!$S$25,IF(AA10&gt;=PliegoVigente!$Q$24,PliegoVigente!$S$24,PliegoVigente!$S$23))),IF(E10="MASIVO",(IF(AA10&gt;=PliegoVigente!$Q$39,PliegoVigente!$S$39,IF(AA10&gt;=PliegoVigente!$Q$38,PliegoVigente!$S$38,PliegoVigente!$S$37))),(IF(AA10&gt;=PliegoVigente!$Q$53,PliegoVigente!$S$53,IF(AA10&gt;=PliegoVigente!$Q$52,PliegoVigente!$S$52,PliegoVigente!$S$51))))))</f>
        <v>#N/A</v>
      </c>
      <c r="AI10" s="126" t="e">
        <f t="shared" si="1"/>
        <v>#N/A</v>
      </c>
    </row>
    <row r="11" spans="1:35" x14ac:dyDescent="0.25">
      <c r="A11" s="115" t="str">
        <f>VLOOKUP(C11,RosterActualizado!$C$2:$L$1000,7,0)</f>
        <v>Aguilar Esteban Hernan</v>
      </c>
      <c r="B11" s="115" t="str">
        <f>VLOOKUP(C11,RosterActualizado!$C$2:$L$1000,10,0)</f>
        <v>Iñigo Ana Sofia</v>
      </c>
      <c r="C11" s="115">
        <f>RosterActualizado!C11</f>
        <v>2398456</v>
      </c>
      <c r="D11" s="115" t="str">
        <f>VLOOKUP(C11,RosterActualizado!$C$2:$L$1000,3,0)</f>
        <v>FLOW Score 1</v>
      </c>
      <c r="E11" s="115" t="str">
        <f t="shared" si="0"/>
        <v>FLOW</v>
      </c>
      <c r="F11" s="116">
        <f>VLOOKUP(C11,Table1[],5,0)</f>
        <v>0.49671075837742501</v>
      </c>
      <c r="G11" s="117">
        <f>VLOOKUP(C11,Table13[],5,0)</f>
        <v>0.13793103448275901</v>
      </c>
      <c r="H11" s="118">
        <f>VLOOKUP(C11,Table13[],3,0)</f>
        <v>29</v>
      </c>
      <c r="I11" s="117">
        <f>VLOOKUP(C11,Table13[],7,0)</f>
        <v>0.67857142857142905</v>
      </c>
      <c r="J11" s="117">
        <f>VLOOKUP(C11,Table13[],9,0)</f>
        <v>0.78571428571428603</v>
      </c>
      <c r="K11" s="116">
        <f>VLOOKUP(C11,Table16[[#All],[idccms]:[TMO]],5,0)</f>
        <v>0.96875</v>
      </c>
      <c r="L11" s="119">
        <f>VLOOKUP(C11,Table18[[Columna1]:[Recuento de id_monitoring-caseId]],2,0)</f>
        <v>0</v>
      </c>
      <c r="M11" s="116">
        <f>VLOOKUP(C11,Table111[],7,0)</f>
        <v>0</v>
      </c>
      <c r="N11" s="118">
        <f>VLOOKUP(C11,Table111[],6,0)</f>
        <v>3</v>
      </c>
      <c r="O11" s="116">
        <f>VLOOKUP(C11,Table111[],8,0)</f>
        <v>0.66666666666666696</v>
      </c>
      <c r="P11" s="13" t="s">
        <v>116</v>
      </c>
      <c r="Q11" s="13" t="s">
        <v>116</v>
      </c>
      <c r="R11" s="13" t="s">
        <v>116</v>
      </c>
      <c r="S11" s="116">
        <f>VLOOKUP(C11,Table113[[idccms]:[Suma de Rellamados]],4,0)</f>
        <v>0.815217391304348</v>
      </c>
      <c r="T11" s="13">
        <f>VLOOKUP(C11,Table115[[idccms]:[Suma de CvLlamSalientes]],3,0)</f>
        <v>691.21985815602795</v>
      </c>
      <c r="U11" s="13">
        <f>VLOOKUP(C11,Table115[[idccms]:[Suma de CvLlamSalientes]],5,0)</f>
        <v>66.304964539007102</v>
      </c>
      <c r="V11" s="120">
        <f>VLOOKUP(C11,Table115[[idccms]:[Suma de CvLlamSalientes]],6,0)</f>
        <v>1.4964539007092199</v>
      </c>
      <c r="W11" s="13">
        <f>VLOOKUP(C11,Table115[[idccms]:[Suma de CvLlamSalientes]],7,0)</f>
        <v>623.41843971631204</v>
      </c>
      <c r="X11" s="116">
        <f>VLOOKUP(C11,Table118[[idccms]:[%Act Com N]],4,0)</f>
        <v>3.54609929078014E-2</v>
      </c>
      <c r="Y11" s="116">
        <f>VLOOKUP(C11,Table118[[idccms]:[%Act Com N]],6,0)</f>
        <v>3.54609929078014E-2</v>
      </c>
      <c r="Z11" s="116">
        <f>VLOOKUP(C11,TRF!$B$2:$S$407,4,0)</f>
        <v>4.9645390070922002E-2</v>
      </c>
      <c r="AA11" s="116">
        <f>VLOOKUP(C11,CBS!$A$2:$F$395,4,0)</f>
        <v>4.9645390070922002E-2</v>
      </c>
      <c r="AB11" s="124">
        <f>IF(E11="HFC",(IF(L11&gt;=PliegoVigente!$U$9,PliegoVigente!$W$9,IF(L11&gt;=PliegoVigente!$U$8,PliegoVigente!$W$8,PliegoVigente!$W$7))),IF(E11="FLOW",(IF(L11&gt;=PliegoVigente!$U$25,PliegoVigente!$W$25,IF(L11&gt;=PliegoVigente!$U$24,PliegoVigente!$W$24,PliegoVigente!$W$23))),IF(E11="MASIVO",(IF(L11&gt;=PliegoVigente!$U$39,PliegoVigente!$W$39,IF(L11&gt;=PliegoVigente!$U$38,PliegoVigente!$W$38,PliegoVigente!$W$37))),(IF(L11&gt;=PliegoVigente!$U$53,PliegoVigente!$W$53,IF(L11&gt;=PliegoVigente!$U$52,PliegoVigente!$W$52,PliegoVigente!$W$51))))))</f>
        <v>-0.01</v>
      </c>
      <c r="AC11" s="124">
        <f>IF(E11="HFC",(IF(M11&gt;=PliegoVigente!$I$7,PliegoVigente!$K$7,IF(M11&gt;=PliegoVigente!$I$8,PliegoVigente!$K$8,IF(M11&gt;=PliegoVigente!$I$9,PliegoVigente!$K$9,IF(M11&gt;=PliegoVigente!$I$10,PliegoVigente!$K$10,IF(M11&gt;=PliegoVigente!$I$11,PliegoVigente!$K$11,IF(M11&gt;=PliegoVigente!$I$12,PliegoVigente!$K$12,IF(M11&gt;=PliegoVigente!$I$13,PliegoVigente!$K$13,IF(M11&gt;=PliegoVigente!$I$14,PliegoVigente!$K$14,PliegoVigente!$K$15))))))))),IF(E11="FLOW",(IF(M11&gt;=PliegoVigente!$I$23,PliegoVigente!$K$23,IF(M11&gt;=PliegoVigente!$I$24,PliegoVigente!$K$24,IF(M11&gt;=PliegoVigente!$I$25,PliegoVigente!$K$25,IF(M11&gt;=PliegoVigente!$I$26,PliegoVigente!$K$26,IF(M11&gt;=PliegoVigente!$I$27,PliegoVigente!$K$27,IF(M11&gt;=PliegoVigente!$I$28,PliegoVigente!$K$28,IF(M11&gt;=PliegoVigente!$I$29,PliegoVigente!$K$29,IF(M11&gt;=PliegoVigente!$I$30,PliegoVigente!$K$30,PliegoVigente!$K$31))))))))),IF(E11="MASIVO",(IF(M11&gt;=PliegoVigente!$I$37,PliegoVigente!$K$37,IF(M11&gt;=PliegoVigente!$I$38,PliegoVigente!$K$38,IF(M11&gt;=PliegoVigente!$I$39,PliegoVigente!$K$39,IF(M11&gt;=PliegoVigente!$I$40,PliegoVigente!$K$40,IF(M11&gt;=PliegoVigente!$I$41,PliegoVigente!$K$41,IF(M11&gt;=PliegoVigente!$I$42,PliegoVigente!$K$42,IF(M11&gt;=PliegoVigente!$I$43,PliegoVigente!$K$43,IF(M11&gt;=PliegoVigente!$I$44,PliegoVigente!$K$44,PliegoVigente!$K$45))))))))),(IF(M11&gt;=PliegoVigente!$I$51,PliegoVigente!$K$51,IF(M11&gt;=PliegoVigente!$I$52,PliegoVigente!$K$52,IF(M11&gt;=PliegoVigente!$I$53,PliegoVigente!$K$53,IF(M11&gt;=PliegoVigente!$I$54,PliegoVigente!$K$54,IF(M11&gt;=PliegoVigente!$I$55,PliegoVigente!$K$55,IF(M11&gt;=PliegoVigente!$I$56,PliegoVigente!$K$56,IF(M11&gt;=PliegoVigente!$I$57,PliegoVigente!$K$57,IF(M11&gt;=PliegoVigente!$I$58,PliegoVigente!$K$58,PliegoVigente!$K$59))))))))))))</f>
        <v>0.05</v>
      </c>
      <c r="AD11" s="124">
        <f>IF(E11="HFC",(IF(S11&gt;=PliegoVigente!$E$12,PliegoVigente!$G$12,IF(S11&gt;=PliegoVigente!$E$11,PliegoVigente!$G$11,IF(S11&gt;=PliegoVigente!$E$10,PliegoVigente!$G$10,IF(S11&gt;=PliegoVigente!$E$9,PliegoVigente!$G$9,IF(S11&gt;=PliegoVigente!$E$8,PliegoVigente!$G$8,PliegoVigente!$G$7)))))),IF(E11="FLOW",(IF(S11&gt;=PliegoVigente!$I$23,PliegoVigente!$K$23,IF(S11&gt;=PliegoVigente!$I$24,PliegoVigente!$K$24,IF(S11&gt;=PliegoVigente!$I$25,PliegoVigente!$K$25,IF(S11&gt;=PliegoVigente!$I$26,PliegoVigente!$K$26,IF(S11&gt;=PliegoVigente!$I$27,PliegoVigente!$K$27,IF(S11&gt;=PliegoVigente!$I$28,PliegoVigente!$K$28,IF(S11&gt;=PliegoVigente!$I$29,PliegoVigente!$K$29,IF(S11&gt;=PliegoVigente!$I$30,PliegoVigente!$K$30,PliegoVigente!$K$31))))))))),IF(E11="MASIVO",(IF(S11&gt;=PliegoVigente!$I$37,PliegoVigente!$K$37,IF(S11&gt;=PliegoVigente!$I$38,PliegoVigente!$K$38,IF(S11&gt;=PliegoVigente!$I$39,PliegoVigente!$K$39,IF(S11&gt;=PliegoVigente!$I$40,PliegoVigente!$K$40,IF(S11&gt;=PliegoVigente!$I$41,PliegoVigente!$K$41,IF(S11&gt;=PliegoVigente!$I$42,PliegoVigente!$K$42,IF(S11&gt;=PliegoVigente!$I$43,PliegoVigente!$K$43,IF(S11&gt;=PliegoVigente!$I$44,PliegoVigente!$K$44,PliegoVigente!$K$45))))))))),(IF(S11&gt;=PliegoVigente!$I$51,PliegoVigente!$K$51,IF(S11&gt;=PliegoVigente!$I$52,PliegoVigente!$K$52,IF(S11&gt;=PliegoVigente!$I$53,PliegoVigente!$K$53,IF(S11&gt;=PliegoVigente!$I$54,PliegoVigente!$K$54,IF(S11&gt;=PliegoVigente!$I$55,PliegoVigente!$K$55,IF(S11&gt;=PliegoVigente!$I$56,PliegoVigente!$K$56,IF(S11&gt;=PliegoVigente!$I$57,PliegoVigente!$K$57,IF(S11&gt;=PliegoVigente!$I$58,PliegoVigente!$K$58,PliegoVigente!$K$59))))))))))))</f>
        <v>0.06</v>
      </c>
      <c r="AE11" s="124">
        <f>IF(E11="HFC",(IF(T11&gt;=PliegoVigente!$A$10,PliegoVigente!$C$10,IF(T11&gt;PliegoVigente!$A$9,PliegoVigente!$C$9,IF(T11&gt;PliegoVigente!$A$8,PliegoVigente!$C$8,PliegoVigente!$C$7)))),IF(E11="FLOW",(IF(T11&gt;=PliegoVigente!$A$26,PliegoVigente!$C$26,IF(T11&gt;PliegoVigente!$A$25,PliegoVigente!$C$25,IF(T11&gt;PliegoVigente!$A$24,PliegoVigente!$C$24,PliegoVigente!$C$23)))),IF(E11="MASIVO",(IF(T11&gt;=PliegoVigente!$A$40,PliegoVigente!$C$40,IF(T11&gt;PliegoVigente!$A$39,PliegoVigente!$C$39,IF(T11&gt;PliegoVigente!$A$38,PliegoVigente!$C$38,PliegoVigente!$C$37)))),(IF(T11&gt;=PliegoVigente!$A$54,PliegoVigente!$C$54,IF(T11&gt;PliegoVigente!$A$53,PliegoVigente!$C$53,IF(T11&gt;PliegoVigente!$A$52,PliegoVigente!$C$52,PliegoVigente!$C$51)))))))</f>
        <v>-0.01</v>
      </c>
      <c r="AF11" s="124">
        <f>IF(E11="HFC",(IF(Y11&gt;=PliegoVigente!$Y$7,PliegoVigente!$AA$7,0)),IF(E11="FLOW",0,IF(E11="MASIVO",(IF(Y11&gt;=PliegoVigente!$Y$37,PliegoVigente!$AA$370)),(IF(Y11&gt;=PliegoVigente!$Y$51,PliegoVigente!$AA$51,0)))))</f>
        <v>0</v>
      </c>
      <c r="AG11" s="124">
        <f>IF(E11="HFC",(IF(Z11&gt;=PliegoVigente!$M$9,PliegoVigente!$O$9,IF(Z11&gt;=PliegoVigente!$M$8,PliegoVigente!$O$8,PliegoVigente!$O$7))),IF(E11="FLOW",(IF(Z11&gt;=PliegoVigente!$M$25,PliegoVigente!$O$25,IF(Z11&gt;=PliegoVigente!$M$24,PliegoVigente!$O$24,PliegoVigente!$O$23))),IF(E11="MASIVO",(IF(Z11&gt;=PliegoVigente!$M$39,PliegoVigente!$O$39,IF(Z11&gt;=PliegoVigente!$M$38,PliegoVigente!$O$38,PliegoVigente!$O$37))),(IF(Z11&gt;=PliegoVigente!$M$53,PliegoVigente!$O$53,IF(Z11&gt;=PliegoVigente!$M$52,PliegoVigente!$O$52,PliegoVigente!$O$51))))))</f>
        <v>5.0000000000000001E-3</v>
      </c>
      <c r="AH11" s="124">
        <f>IF(E11="HFC",(IF(AA11&gt;=PliegoVigente!$Q$9,PliegoVigente!$S$9,IF(AA11&gt;=PliegoVigente!$Q$8,PliegoVigente!$S$8,PliegoVigente!$S$7))),IF(E11="FLOW",(IF(AA11&gt;=PliegoVigente!$Q$25,PliegoVigente!$S$25,IF(AA11&gt;=PliegoVigente!$Q$24,PliegoVigente!$S$24,PliegoVigente!$S$23))),IF(E11="MASIVO",(IF(AA11&gt;=PliegoVigente!$Q$39,PliegoVigente!$S$39,IF(AA11&gt;=PliegoVigente!$Q$38,PliegoVigente!$S$38,PliegoVigente!$S$37))),(IF(AA11&gt;=PliegoVigente!$Q$53,PliegoVigente!$S$53,IF(AA11&gt;=PliegoVigente!$Q$52,PliegoVigente!$S$52,PliegoVigente!$S$51))))))</f>
        <v>1.4999999999999999E-2</v>
      </c>
      <c r="AI11" s="126">
        <f t="shared" si="1"/>
        <v>0.11000000000000001</v>
      </c>
    </row>
    <row r="12" spans="1:35" x14ac:dyDescent="0.25">
      <c r="A12" s="115" t="str">
        <f>VLOOKUP(C12,RosterActualizado!$C$2:$L$1000,7,0)</f>
        <v>Aguilar Esteban Hernan</v>
      </c>
      <c r="B12" s="115" t="str">
        <f>VLOOKUP(C12,RosterActualizado!$C$2:$L$1000,10,0)</f>
        <v>Llorian Melisa E. del Valle</v>
      </c>
      <c r="C12" s="115">
        <f>RosterActualizado!C12</f>
        <v>2125108</v>
      </c>
      <c r="D12" s="115" t="str">
        <f>VLOOKUP(C12,RosterActualizado!$C$2:$L$1000,3,0)</f>
        <v>MASIVO</v>
      </c>
      <c r="E12" s="115" t="str">
        <f t="shared" si="0"/>
        <v>MASIVO</v>
      </c>
      <c r="F12" s="116">
        <f>VLOOKUP(C12,Table1[],5,0)</f>
        <v>0.90031565656565704</v>
      </c>
      <c r="G12" s="117">
        <f>VLOOKUP(C12,Table13[],5,0)</f>
        <v>7.9545454545454503E-2</v>
      </c>
      <c r="H12" s="118">
        <f>VLOOKUP(C12,Table13[],3,0)</f>
        <v>88</v>
      </c>
      <c r="I12" s="117">
        <f>VLOOKUP(C12,Table13[],7,0)</f>
        <v>0.66666666666666696</v>
      </c>
      <c r="J12" s="117">
        <f>VLOOKUP(C12,Table13[],9,0)</f>
        <v>0.87804878048780499</v>
      </c>
      <c r="K12" s="116">
        <f>VLOOKUP(C12,Table16[[#All],[idccms]:[TMO]],5,0)</f>
        <v>1</v>
      </c>
      <c r="L12" s="119">
        <f>VLOOKUP(C12,Table18[[Columna1]:[Recuento de id_monitoring-caseId]],2,0)</f>
        <v>1</v>
      </c>
      <c r="M12" s="116">
        <f>VLOOKUP(C12,Table111[],7,0)</f>
        <v>-0.5</v>
      </c>
      <c r="N12" s="118">
        <f>VLOOKUP(C12,Table111[],6,0)</f>
        <v>6</v>
      </c>
      <c r="O12" s="116">
        <f>VLOOKUP(C12,Table111[],8,0)</f>
        <v>0.2</v>
      </c>
      <c r="P12" s="13" t="s">
        <v>116</v>
      </c>
      <c r="Q12" s="13" t="s">
        <v>116</v>
      </c>
      <c r="R12" s="13" t="s">
        <v>116</v>
      </c>
      <c r="S12" s="116">
        <f>VLOOKUP(C12,Table113[[idccms]:[Suma de Rellamados]],4,0)</f>
        <v>0.83076923076923104</v>
      </c>
      <c r="T12" s="13">
        <f>VLOOKUP(C12,Table115[[idccms]:[Suma de CvLlamSalientes]],3,0)</f>
        <v>569.519274376417</v>
      </c>
      <c r="U12" s="13">
        <f>VLOOKUP(C12,Table115[[idccms]:[Suma de CvLlamSalientes]],5,0)</f>
        <v>54.551020408163303</v>
      </c>
      <c r="V12" s="120">
        <f>VLOOKUP(C12,Table115[[idccms]:[Suma de CvLlamSalientes]],6,0)</f>
        <v>22.1473922902494</v>
      </c>
      <c r="W12" s="13">
        <f>VLOOKUP(C12,Table115[[idccms]:[Suma de CvLlamSalientes]],7,0)</f>
        <v>492.82086167800497</v>
      </c>
      <c r="X12" s="116">
        <f>VLOOKUP(C12,Table118[[idccms]:[%Act Com N]],4,0)</f>
        <v>8.6167800453514701E-2</v>
      </c>
      <c r="Y12" s="116">
        <f>VLOOKUP(C12,Table118[[idccms]:[%Act Com N]],6,0)</f>
        <v>3.6281179138322003E-2</v>
      </c>
      <c r="Z12" s="116">
        <f>VLOOKUP(C12,TRF!$B$2:$S$407,4,0)</f>
        <v>0.122448979591837</v>
      </c>
      <c r="AA12" s="116">
        <f>VLOOKUP(C12,CBS!$A$2:$F$395,4,0)</f>
        <v>7.4829931972789102E-2</v>
      </c>
      <c r="AB12" s="124">
        <f>IF(E12="HFC",(IF(L12&gt;=PliegoVigente!$U$9,PliegoVigente!$W$9,IF(L12&gt;=PliegoVigente!$U$8,PliegoVigente!$W$8,PliegoVigente!$W$7))),IF(E12="FLOW",(IF(L12&gt;=PliegoVigente!$U$25,PliegoVigente!$W$25,IF(L12&gt;=PliegoVigente!$U$24,PliegoVigente!$W$24,PliegoVigente!$W$23))),IF(E12="MASIVO",(IF(L12&gt;=PliegoVigente!$U$39,PliegoVigente!$W$39,IF(L12&gt;=PliegoVigente!$U$38,PliegoVigente!$W$38,PliegoVigente!$W$37))),(IF(L12&gt;=PliegoVigente!$U$53,PliegoVigente!$W$53,IF(L12&gt;=PliegoVigente!$U$52,PliegoVigente!$W$52,PliegoVigente!$W$51))))))</f>
        <v>0.01</v>
      </c>
      <c r="AC12" s="124">
        <f>IF(E12="HFC",(IF(M12&gt;=PliegoVigente!$I$7,PliegoVigente!$K$7,IF(M12&gt;=PliegoVigente!$I$8,PliegoVigente!$K$8,IF(M12&gt;=PliegoVigente!$I$9,PliegoVigente!$K$9,IF(M12&gt;=PliegoVigente!$I$10,PliegoVigente!$K$10,IF(M12&gt;=PliegoVigente!$I$11,PliegoVigente!$K$11,IF(M12&gt;=PliegoVigente!$I$12,PliegoVigente!$K$12,IF(M12&gt;=PliegoVigente!$I$13,PliegoVigente!$K$13,IF(M12&gt;=PliegoVigente!$I$14,PliegoVigente!$K$14,PliegoVigente!$K$15))))))))),IF(E12="FLOW",(IF(M12&gt;=PliegoVigente!$I$23,PliegoVigente!$K$23,IF(M12&gt;=PliegoVigente!$I$24,PliegoVigente!$K$24,IF(M12&gt;=PliegoVigente!$I$25,PliegoVigente!$K$25,IF(M12&gt;=PliegoVigente!$I$26,PliegoVigente!$K$26,IF(M12&gt;=PliegoVigente!$I$27,PliegoVigente!$K$27,IF(M12&gt;=PliegoVigente!$I$28,PliegoVigente!$K$28,IF(M12&gt;=PliegoVigente!$I$29,PliegoVigente!$K$29,IF(M12&gt;=PliegoVigente!$I$30,PliegoVigente!$K$30,PliegoVigente!$K$31))))))))),IF(E12="MASIVO",(IF(M12&gt;=PliegoVigente!$I$37,PliegoVigente!$K$37,IF(M12&gt;=PliegoVigente!$I$38,PliegoVigente!$K$38,IF(M12&gt;=PliegoVigente!$I$39,PliegoVigente!$K$39,IF(M12&gt;=PliegoVigente!$I$40,PliegoVigente!$K$40,IF(M12&gt;=PliegoVigente!$I$41,PliegoVigente!$K$41,IF(M12&gt;=PliegoVigente!$I$42,PliegoVigente!$K$42,IF(M12&gt;=PliegoVigente!$I$43,PliegoVigente!$K$43,IF(M12&gt;=PliegoVigente!$I$44,PliegoVigente!$K$44,PliegoVigente!$K$45))))))))),(IF(M12&gt;=PliegoVigente!$I$51,PliegoVigente!$K$51,IF(M12&gt;=PliegoVigente!$I$52,PliegoVigente!$K$52,IF(M12&gt;=PliegoVigente!$I$53,PliegoVigente!$K$53,IF(M12&gt;=PliegoVigente!$I$54,PliegoVigente!$K$54,IF(M12&gt;=PliegoVigente!$I$55,PliegoVigente!$K$55,IF(M12&gt;=PliegoVigente!$I$56,PliegoVigente!$K$56,IF(M12&gt;=PliegoVigente!$I$57,PliegoVigente!$K$57,IF(M12&gt;=PliegoVigente!$I$58,PliegoVigente!$K$58,PliegoVigente!$K$59))))))))))))</f>
        <v>-0.02</v>
      </c>
      <c r="AD12" s="124">
        <f>IF(E12="HFC",(IF(S12&gt;=PliegoVigente!$E$12,PliegoVigente!$G$12,IF(S12&gt;=PliegoVigente!$E$11,PliegoVigente!$G$11,IF(S12&gt;=PliegoVigente!$E$10,PliegoVigente!$G$10,IF(S12&gt;=PliegoVigente!$E$9,PliegoVigente!$G$9,IF(S12&gt;=PliegoVigente!$E$8,PliegoVigente!$G$8,PliegoVigente!$G$7)))))),IF(E12="FLOW",(IF(S12&gt;=PliegoVigente!$I$23,PliegoVigente!$K$23,IF(S12&gt;=PliegoVigente!$I$24,PliegoVigente!$K$24,IF(S12&gt;=PliegoVigente!$I$25,PliegoVigente!$K$25,IF(S12&gt;=PliegoVigente!$I$26,PliegoVigente!$K$26,IF(S12&gt;=PliegoVigente!$I$27,PliegoVigente!$K$27,IF(S12&gt;=PliegoVigente!$I$28,PliegoVigente!$K$28,IF(S12&gt;=PliegoVigente!$I$29,PliegoVigente!$K$29,IF(S12&gt;=PliegoVigente!$I$30,PliegoVigente!$K$30,PliegoVigente!$K$31))))))))),IF(E12="MASIVO",(IF(S12&gt;=PliegoVigente!$I$37,PliegoVigente!$K$37,IF(S12&gt;=PliegoVigente!$I$38,PliegoVigente!$K$38,IF(S12&gt;=PliegoVigente!$I$39,PliegoVigente!$K$39,IF(S12&gt;=PliegoVigente!$I$40,PliegoVigente!$K$40,IF(S12&gt;=PliegoVigente!$I$41,PliegoVigente!$K$41,IF(S12&gt;=PliegoVigente!$I$42,PliegoVigente!$K$42,IF(S12&gt;=PliegoVigente!$I$43,PliegoVigente!$K$43,IF(S12&gt;=PliegoVigente!$I$44,PliegoVigente!$K$44,PliegoVigente!$K$45))))))))),(IF(S12&gt;=PliegoVigente!$I$51,PliegoVigente!$K$51,IF(S12&gt;=PliegoVigente!$I$52,PliegoVigente!$K$52,IF(S12&gt;=PliegoVigente!$I$53,PliegoVigente!$K$53,IF(S12&gt;=PliegoVigente!$I$54,PliegoVigente!$K$54,IF(S12&gt;=PliegoVigente!$I$55,PliegoVigente!$K$55,IF(S12&gt;=PliegoVigente!$I$56,PliegoVigente!$K$56,IF(S12&gt;=PliegoVigente!$I$57,PliegoVigente!$K$57,IF(S12&gt;=PliegoVigente!$I$58,PliegoVigente!$K$58,PliegoVigente!$K$59))))))))))))</f>
        <v>0.06</v>
      </c>
      <c r="AE12" s="124">
        <f>IF(E12="HFC",(IF(T12&gt;=PliegoVigente!$A$10,PliegoVigente!$C$10,IF(T12&gt;PliegoVigente!$A$9,PliegoVigente!$C$9,IF(T12&gt;PliegoVigente!$A$8,PliegoVigente!$C$8,PliegoVigente!$C$7)))),IF(E12="FLOW",(IF(T12&gt;=PliegoVigente!$A$26,PliegoVigente!$C$26,IF(T12&gt;PliegoVigente!$A$25,PliegoVigente!$C$25,IF(T12&gt;PliegoVigente!$A$24,PliegoVigente!$C$24,PliegoVigente!$C$23)))),IF(E12="MASIVO",(IF(T12&gt;=PliegoVigente!$A$40,PliegoVigente!$C$40,IF(T12&gt;PliegoVigente!$A$39,PliegoVigente!$C$39,IF(T12&gt;PliegoVigente!$A$38,PliegoVigente!$C$38,PliegoVigente!$C$37)))),(IF(T12&gt;=PliegoVigente!$A$54,PliegoVigente!$C$54,IF(T12&gt;PliegoVigente!$A$53,PliegoVigente!$C$53,IF(T12&gt;PliegoVigente!$A$52,PliegoVigente!$C$52,PliegoVigente!$C$51)))))))</f>
        <v>-0.01</v>
      </c>
      <c r="AF12" s="124">
        <f>IF(E12="HFC",(IF(Y12&gt;=PliegoVigente!$Y$7,PliegoVigente!$AA$7,0)),IF(E12="FLOW",0,IF(E12="MASIVO",(IF(Y12&gt;=PliegoVigente!$Y$37,PliegoVigente!$AA$370)),(IF(Y12&gt;=PliegoVigente!$Y$51,PliegoVigente!$AA$51,0)))))</f>
        <v>0</v>
      </c>
      <c r="AG12" s="124">
        <f>IF(E12="HFC",(IF(Z12&gt;=PliegoVigente!$M$9,PliegoVigente!$O$9,IF(Z12&gt;=PliegoVigente!$M$8,PliegoVigente!$O$8,PliegoVigente!$O$7))),IF(E12="FLOW",(IF(Z12&gt;=PliegoVigente!$M$25,PliegoVigente!$O$25,IF(Z12&gt;=PliegoVigente!$M$24,PliegoVigente!$O$24,PliegoVigente!$O$23))),IF(E12="MASIVO",(IF(Z12&gt;=PliegoVigente!$M$39,PliegoVigente!$O$39,IF(Z12&gt;=PliegoVigente!$M$38,PliegoVigente!$O$38,PliegoVigente!$O$37))),(IF(Z12&gt;=PliegoVigente!$M$53,PliegoVigente!$O$53,IF(Z12&gt;=PliegoVigente!$M$52,PliegoVigente!$O$52,PliegoVigente!$O$51))))))</f>
        <v>-5.0000000000000001E-3</v>
      </c>
      <c r="AH12" s="124">
        <f>IF(E12="HFC",(IF(AA12&gt;=PliegoVigente!$Q$9,PliegoVigente!$S$9,IF(AA12&gt;=PliegoVigente!$Q$8,PliegoVigente!$S$8,PliegoVigente!$S$7))),IF(E12="FLOW",(IF(AA12&gt;=PliegoVigente!$Q$25,PliegoVigente!$S$25,IF(AA12&gt;=PliegoVigente!$Q$24,PliegoVigente!$S$24,PliegoVigente!$S$23))),IF(E12="MASIVO",(IF(AA12&gt;=PliegoVigente!$Q$39,PliegoVigente!$S$39,IF(AA12&gt;=PliegoVigente!$Q$38,PliegoVigente!$S$38,PliegoVigente!$S$37))),(IF(AA12&gt;=PliegoVigente!$Q$53,PliegoVigente!$S$53,IF(AA12&gt;=PliegoVigente!$Q$52,PliegoVigente!$S$52,PliegoVigente!$S$51))))))</f>
        <v>-5.0000000000000001E-3</v>
      </c>
      <c r="AI12" s="126">
        <f t="shared" si="1"/>
        <v>2.9999999999999995E-2</v>
      </c>
    </row>
    <row r="13" spans="1:35" x14ac:dyDescent="0.25">
      <c r="A13" s="115" t="str">
        <f>VLOOKUP(C13,RosterActualizado!$C$2:$L$1000,7,0)</f>
        <v>Aguilar Esteban Hernan</v>
      </c>
      <c r="B13" s="115" t="str">
        <f>VLOOKUP(C13,RosterActualizado!$C$2:$L$1000,10,0)</f>
        <v>Luna Alejandro Nicolás</v>
      </c>
      <c r="C13" s="115">
        <f>RosterActualizado!C13</f>
        <v>2738769</v>
      </c>
      <c r="D13" s="115" t="str">
        <f>VLOOKUP(C13,RosterActualizado!$C$2:$L$1000,3,0)</f>
        <v>INTERNET HFC SCORE 3 A 5</v>
      </c>
      <c r="E13" s="115" t="str">
        <f t="shared" si="0"/>
        <v>HFC</v>
      </c>
      <c r="F13" s="116">
        <f>VLOOKUP(C13,Table1[],5,0)</f>
        <v>0.93522927689594404</v>
      </c>
      <c r="G13" s="117">
        <f>VLOOKUP(C13,Table13[],5,0)</f>
        <v>7.4074074074074098E-2</v>
      </c>
      <c r="H13" s="118">
        <f>VLOOKUP(C13,Table13[],3,0)</f>
        <v>81</v>
      </c>
      <c r="I13" s="117">
        <f>VLOOKUP(C13,Table13[],7,0)</f>
        <v>0.74358974358974395</v>
      </c>
      <c r="J13" s="117">
        <f>VLOOKUP(C13,Table13[],9,0)</f>
        <v>0.97368421052631604</v>
      </c>
      <c r="K13" s="116">
        <f>VLOOKUP(C13,Table16[[#All],[idccms]:[TMO]],5,0)</f>
        <v>0.88235294117647101</v>
      </c>
      <c r="L13" s="119">
        <f>VLOOKUP(C13,Table18[[Columna1]:[Recuento de id_monitoring-caseId]],2,0)</f>
        <v>1</v>
      </c>
      <c r="M13" s="116">
        <f>VLOOKUP(C13,Table111[],7,0)</f>
        <v>-0.5</v>
      </c>
      <c r="N13" s="118">
        <f>VLOOKUP(C13,Table111[],6,0)</f>
        <v>10</v>
      </c>
      <c r="O13" s="116">
        <f>VLOOKUP(C13,Table111[],8,0)</f>
        <v>0.375</v>
      </c>
      <c r="P13" s="13" t="s">
        <v>116</v>
      </c>
      <c r="Q13" s="13" t="s">
        <v>116</v>
      </c>
      <c r="R13" s="13" t="s">
        <v>116</v>
      </c>
      <c r="S13" s="116">
        <f>VLOOKUP(C13,Table113[[idccms]:[Suma de Rellamados]],4,0)</f>
        <v>0.87220447284345004</v>
      </c>
      <c r="T13" s="13">
        <f>VLOOKUP(C13,Table115[[idccms]:[Suma de CvLlamSalientes]],3,0)</f>
        <v>815.14018691588797</v>
      </c>
      <c r="U13" s="13">
        <f>VLOOKUP(C13,Table115[[idccms]:[Suma de CvLlamSalientes]],5,0)</f>
        <v>119.689252336449</v>
      </c>
      <c r="V13" s="120">
        <f>VLOOKUP(C13,Table115[[idccms]:[Suma de CvLlamSalientes]],6,0)</f>
        <v>84.338785046729001</v>
      </c>
      <c r="W13" s="13">
        <f>VLOOKUP(C13,Table115[[idccms]:[Suma de CvLlamSalientes]],7,0)</f>
        <v>611.11214953270996</v>
      </c>
      <c r="X13" s="116">
        <f>VLOOKUP(C13,Table118[[idccms]:[%Act Com N]],4,0)</f>
        <v>0.22546728971962601</v>
      </c>
      <c r="Y13" s="116">
        <f>VLOOKUP(C13,Table118[[idccms]:[%Act Com N]],6,0)</f>
        <v>0.20794392523364499</v>
      </c>
      <c r="Z13" s="116">
        <f>VLOOKUP(C13,TRF!$B$2:$S$407,4,0)</f>
        <v>9.34579439252336E-2</v>
      </c>
      <c r="AA13" s="116">
        <f>VLOOKUP(C13,CBS!$A$2:$F$395,4,0)</f>
        <v>6.77570093457944E-2</v>
      </c>
      <c r="AB13" s="124">
        <f>IF(E13="HFC",(IF(L13&gt;=PliegoVigente!$U$9,PliegoVigente!$W$9,IF(L13&gt;=PliegoVigente!$U$8,PliegoVigente!$W$8,PliegoVigente!$W$7))),IF(E13="FLOW",(IF(L13&gt;=PliegoVigente!$U$25,PliegoVigente!$W$25,IF(L13&gt;=PliegoVigente!$U$24,PliegoVigente!$W$24,PliegoVigente!$W$23))),IF(E13="MASIVO",(IF(L13&gt;=PliegoVigente!$U$39,PliegoVigente!$W$39,IF(L13&gt;=PliegoVigente!$U$38,PliegoVigente!$W$38,PliegoVigente!$W$37))),(IF(L13&gt;=PliegoVigente!$U$53,PliegoVigente!$W$53,IF(L13&gt;=PliegoVigente!$U$52,PliegoVigente!$W$52,PliegoVigente!$W$51))))))</f>
        <v>0.01</v>
      </c>
      <c r="AC13" s="124">
        <f>IF(E13="HFC",(IF(M13&gt;=PliegoVigente!$I$7,PliegoVigente!$K$7,IF(M13&gt;=PliegoVigente!$I$8,PliegoVigente!$K$8,IF(M13&gt;=PliegoVigente!$I$9,PliegoVigente!$K$9,IF(M13&gt;=PliegoVigente!$I$10,PliegoVigente!$K$10,IF(M13&gt;=PliegoVigente!$I$11,PliegoVigente!$K$11,IF(M13&gt;=PliegoVigente!$I$12,PliegoVigente!$K$12,IF(M13&gt;=PliegoVigente!$I$13,PliegoVigente!$K$13,IF(M13&gt;=PliegoVigente!$I$14,PliegoVigente!$K$14,PliegoVigente!$K$15))))))))),IF(E13="FLOW",(IF(M13&gt;=PliegoVigente!$I$23,PliegoVigente!$K$23,IF(M13&gt;=PliegoVigente!$I$24,PliegoVigente!$K$24,IF(M13&gt;=PliegoVigente!$I$25,PliegoVigente!$K$25,IF(M13&gt;=PliegoVigente!$I$26,PliegoVigente!$K$26,IF(M13&gt;=PliegoVigente!$I$27,PliegoVigente!$K$27,IF(M13&gt;=PliegoVigente!$I$28,PliegoVigente!$K$28,IF(M13&gt;=PliegoVigente!$I$29,PliegoVigente!$K$29,IF(M13&gt;=PliegoVigente!$I$30,PliegoVigente!$K$30,PliegoVigente!$K$31))))))))),IF(E13="MASIVO",(IF(M13&gt;=PliegoVigente!$I$37,PliegoVigente!$K$37,IF(M13&gt;=PliegoVigente!$I$38,PliegoVigente!$K$38,IF(M13&gt;=PliegoVigente!$I$39,PliegoVigente!$K$39,IF(M13&gt;=PliegoVigente!$I$40,PliegoVigente!$K$40,IF(M13&gt;=PliegoVigente!$I$41,PliegoVigente!$K$41,IF(M13&gt;=PliegoVigente!$I$42,PliegoVigente!$K$42,IF(M13&gt;=PliegoVigente!$I$43,PliegoVigente!$K$43,IF(M13&gt;=PliegoVigente!$I$44,PliegoVigente!$K$44,PliegoVigente!$K$45))))))))),(IF(M13&gt;=PliegoVigente!$I$51,PliegoVigente!$K$51,IF(M13&gt;=PliegoVigente!$I$52,PliegoVigente!$K$52,IF(M13&gt;=PliegoVigente!$I$53,PliegoVigente!$K$53,IF(M13&gt;=PliegoVigente!$I$54,PliegoVigente!$K$54,IF(M13&gt;=PliegoVigente!$I$55,PliegoVigente!$K$55,IF(M13&gt;=PliegoVigente!$I$56,PliegoVigente!$K$56,IF(M13&gt;=PliegoVigente!$I$57,PliegoVigente!$K$57,IF(M13&gt;=PliegoVigente!$I$58,PliegoVigente!$K$58,PliegoVigente!$K$59))))))))))))</f>
        <v>-0.02</v>
      </c>
      <c r="AD13" s="124">
        <f>IF(E13="HFC",(IF(S13&gt;=PliegoVigente!$E$12,PliegoVigente!$G$12,IF(S13&gt;=PliegoVigente!$E$11,PliegoVigente!$G$11,IF(S13&gt;=PliegoVigente!$E$10,PliegoVigente!$G$10,IF(S13&gt;=PliegoVigente!$E$9,PliegoVigente!$G$9,IF(S13&gt;=PliegoVigente!$E$8,PliegoVigente!$G$8,PliegoVigente!$G$7)))))),IF(E13="FLOW",(IF(S13&gt;=PliegoVigente!$I$23,PliegoVigente!$K$23,IF(S13&gt;=PliegoVigente!$I$24,PliegoVigente!$K$24,IF(S13&gt;=PliegoVigente!$I$25,PliegoVigente!$K$25,IF(S13&gt;=PliegoVigente!$I$26,PliegoVigente!$K$26,IF(S13&gt;=PliegoVigente!$I$27,PliegoVigente!$K$27,IF(S13&gt;=PliegoVigente!$I$28,PliegoVigente!$K$28,IF(S13&gt;=PliegoVigente!$I$29,PliegoVigente!$K$29,IF(S13&gt;=PliegoVigente!$I$30,PliegoVigente!$K$30,PliegoVigente!$K$31))))))))),IF(E13="MASIVO",(IF(S13&gt;=PliegoVigente!$I$37,PliegoVigente!$K$37,IF(S13&gt;=PliegoVigente!$I$38,PliegoVigente!$K$38,IF(S13&gt;=PliegoVigente!$I$39,PliegoVigente!$K$39,IF(S13&gt;=PliegoVigente!$I$40,PliegoVigente!$K$40,IF(S13&gt;=PliegoVigente!$I$41,PliegoVigente!$K$41,IF(S13&gt;=PliegoVigente!$I$42,PliegoVigente!$K$42,IF(S13&gt;=PliegoVigente!$I$43,PliegoVigente!$K$43,IF(S13&gt;=PliegoVigente!$I$44,PliegoVigente!$K$44,PliegoVigente!$K$45))))))))),(IF(S13&gt;=PliegoVigente!$I$51,PliegoVigente!$K$51,IF(S13&gt;=PliegoVigente!$I$52,PliegoVigente!$K$52,IF(S13&gt;=PliegoVigente!$I$53,PliegoVigente!$K$53,IF(S13&gt;=PliegoVigente!$I$54,PliegoVigente!$K$54,IF(S13&gt;=PliegoVigente!$I$55,PliegoVigente!$K$55,IF(S13&gt;=PliegoVigente!$I$56,PliegoVigente!$K$56,IF(S13&gt;=PliegoVigente!$I$57,PliegoVigente!$K$57,IF(S13&gt;=PliegoVigente!$I$58,PliegoVigente!$K$58,PliegoVigente!$K$59))))))))))))</f>
        <v>0.04</v>
      </c>
      <c r="AE13" s="124">
        <f>IF(E13="HFC",(IF(T13&gt;=PliegoVigente!$A$10,PliegoVigente!$C$10,IF(T13&gt;PliegoVigente!$A$9,PliegoVigente!$C$9,IF(T13&gt;PliegoVigente!$A$8,PliegoVigente!$C$8,PliegoVigente!$C$7)))),IF(E13="FLOW",(IF(T13&gt;=PliegoVigente!$A$26,PliegoVigente!$C$26,IF(T13&gt;PliegoVigente!$A$25,PliegoVigente!$C$25,IF(T13&gt;PliegoVigente!$A$24,PliegoVigente!$C$24,PliegoVigente!$C$23)))),IF(E13="MASIVO",(IF(T13&gt;=PliegoVigente!$A$40,PliegoVigente!$C$40,IF(T13&gt;PliegoVigente!$A$39,PliegoVigente!$C$39,IF(T13&gt;PliegoVigente!$A$38,PliegoVigente!$C$38,PliegoVigente!$C$37)))),(IF(T13&gt;=PliegoVigente!$A$54,PliegoVigente!$C$54,IF(T13&gt;PliegoVigente!$A$53,PliegoVigente!$C$53,IF(T13&gt;PliegoVigente!$A$52,PliegoVigente!$C$52,PliegoVigente!$C$51)))))))</f>
        <v>-0.01</v>
      </c>
      <c r="AF13" s="124">
        <f>IF(E13="HFC",(IF(Y13&gt;=PliegoVigente!$Y$7,PliegoVigente!$AA$7,0)),IF(E13="FLOW",0,IF(E13="MASIVO",(IF(Y13&gt;=PliegoVigente!$Y$37,PliegoVigente!$AA$370)),(IF(Y13&gt;=PliegoVigente!$Y$51,PliegoVigente!$AA$51,0)))))</f>
        <v>0.01</v>
      </c>
      <c r="AG13" s="124">
        <f>IF(E13="HFC",(IF(Z13&gt;=PliegoVigente!$M$9,PliegoVigente!$O$9,IF(Z13&gt;=PliegoVigente!$M$8,PliegoVigente!$O$8,PliegoVigente!$O$7))),IF(E13="FLOW",(IF(Z13&gt;=PliegoVigente!$M$25,PliegoVigente!$O$25,IF(Z13&gt;=PliegoVigente!$M$24,PliegoVigente!$O$24,PliegoVigente!$O$23))),IF(E13="MASIVO",(IF(Z13&gt;=PliegoVigente!$M$39,PliegoVigente!$O$39,IF(Z13&gt;=PliegoVigente!$M$38,PliegoVigente!$O$38,PliegoVigente!$O$37))),(IF(Z13&gt;=PliegoVigente!$M$53,PliegoVigente!$O$53,IF(Z13&gt;=PliegoVigente!$M$52,PliegoVigente!$O$52,PliegoVigente!$O$51))))))</f>
        <v>-5.0000000000000001E-3</v>
      </c>
      <c r="AH13" s="124">
        <f>IF(E13="HFC",(IF(AA13&gt;=PliegoVigente!$Q$9,PliegoVigente!$S$9,IF(AA13&gt;=PliegoVigente!$Q$8,PliegoVigente!$S$8,PliegoVigente!$S$7))),IF(E13="FLOW",(IF(AA13&gt;=PliegoVigente!$Q$25,PliegoVigente!$S$25,IF(AA13&gt;=PliegoVigente!$Q$24,PliegoVigente!$S$24,PliegoVigente!$S$23))),IF(E13="MASIVO",(IF(AA13&gt;=PliegoVigente!$Q$39,PliegoVigente!$S$39,IF(AA13&gt;=PliegoVigente!$Q$38,PliegoVigente!$S$38,PliegoVigente!$S$37))),(IF(AA13&gt;=PliegoVigente!$Q$53,PliegoVigente!$S$53,IF(AA13&gt;=PliegoVigente!$Q$52,PliegoVigente!$S$52,PliegoVigente!$S$51))))))</f>
        <v>-5.0000000000000001E-3</v>
      </c>
      <c r="AI13" s="126">
        <f t="shared" si="1"/>
        <v>1.9999999999999997E-2</v>
      </c>
    </row>
    <row r="14" spans="1:35" x14ac:dyDescent="0.25">
      <c r="A14" s="115" t="str">
        <f>VLOOKUP(C14,RosterActualizado!$C$2:$L$1000,7,0)</f>
        <v>Aguilar Esteban Hernan</v>
      </c>
      <c r="B14" s="115" t="str">
        <f>VLOOKUP(C14,RosterActualizado!$C$2:$L$1000,10,0)</f>
        <v>Olivera Ivana Carolina</v>
      </c>
      <c r="C14" s="115">
        <f>RosterActualizado!C14</f>
        <v>3329079</v>
      </c>
      <c r="D14" s="115" t="str">
        <f>VLOOKUP(C14,RosterActualizado!$C$2:$L$1000,3,0)</f>
        <v>FLOW Score 3 a 5</v>
      </c>
      <c r="E14" s="115" t="str">
        <f t="shared" si="0"/>
        <v>FLOW</v>
      </c>
      <c r="F14" s="116">
        <f>VLOOKUP(C14,Table1[],5,0)</f>
        <v>0.97442393736017896</v>
      </c>
      <c r="G14" s="117">
        <f>VLOOKUP(C14,Table13[],5,0)</f>
        <v>9.5744680851063801E-2</v>
      </c>
      <c r="H14" s="118">
        <f>VLOOKUP(C14,Table13[],3,0)</f>
        <v>188</v>
      </c>
      <c r="I14" s="117">
        <f>VLOOKUP(C14,Table13[],7,0)</f>
        <v>0.66853932584269704</v>
      </c>
      <c r="J14" s="117">
        <f>VLOOKUP(C14,Table13[],9,0)</f>
        <v>0.91329479768786104</v>
      </c>
      <c r="K14" s="116">
        <f>VLOOKUP(C14,Table16[[#All],[idccms]:[TMO]],5,0)</f>
        <v>1</v>
      </c>
      <c r="L14" s="119">
        <f>VLOOKUP(C14,Table18[[Columna1]:[Recuento de id_monitoring-caseId]],2,0)</f>
        <v>1</v>
      </c>
      <c r="M14" s="116">
        <f>VLOOKUP(C14,Table111[],7,0)</f>
        <v>0</v>
      </c>
      <c r="N14" s="118">
        <f>VLOOKUP(C14,Table111[],6,0)</f>
        <v>19</v>
      </c>
      <c r="O14" s="116">
        <f>VLOOKUP(C14,Table111[],8,0)</f>
        <v>0.5625</v>
      </c>
      <c r="P14" s="13" t="s">
        <v>116</v>
      </c>
      <c r="Q14" s="13" t="s">
        <v>116</v>
      </c>
      <c r="R14" s="13" t="s">
        <v>116</v>
      </c>
      <c r="S14" s="116">
        <f>VLOOKUP(C14,Table113[[idccms]:[Suma de Rellamados]],4,0)</f>
        <v>0.82232704402515699</v>
      </c>
      <c r="T14" s="13">
        <f>VLOOKUP(C14,Table115[[idccms]:[Suma de CvLlamSalientes]],3,0)</f>
        <v>572.464197530864</v>
      </c>
      <c r="U14" s="13">
        <f>VLOOKUP(C14,Table115[[idccms]:[Suma de CvLlamSalientes]],5,0)</f>
        <v>16.817283950617298</v>
      </c>
      <c r="V14" s="120">
        <f>VLOOKUP(C14,Table115[[idccms]:[Suma de CvLlamSalientes]],6,0)</f>
        <v>3.1962962962963002</v>
      </c>
      <c r="W14" s="13">
        <f>VLOOKUP(C14,Table115[[idccms]:[Suma de CvLlamSalientes]],7,0)</f>
        <v>552.45061728395103</v>
      </c>
      <c r="X14" s="116">
        <f>VLOOKUP(C14,Table118[[idccms]:[%Act Com N]],4,0)</f>
        <v>0.17962962962963</v>
      </c>
      <c r="Y14" s="116">
        <f>VLOOKUP(C14,Table118[[idccms]:[%Act Com N]],6,0)</f>
        <v>0.16111111111111101</v>
      </c>
      <c r="Z14" s="116">
        <f>VLOOKUP(C14,TRF!$B$2:$S$407,4,0)</f>
        <v>4.4444444444444398E-2</v>
      </c>
      <c r="AA14" s="116">
        <f>VLOOKUP(C14,CBS!$A$2:$F$395,4,0)</f>
        <v>0.14320987654320999</v>
      </c>
      <c r="AB14" s="124">
        <f>IF(E14="HFC",(IF(L14&gt;=PliegoVigente!$U$9,PliegoVigente!$W$9,IF(L14&gt;=PliegoVigente!$U$8,PliegoVigente!$W$8,PliegoVigente!$W$7))),IF(E14="FLOW",(IF(L14&gt;=PliegoVigente!$U$25,PliegoVigente!$W$25,IF(L14&gt;=PliegoVigente!$U$24,PliegoVigente!$W$24,PliegoVigente!$W$23))),IF(E14="MASIVO",(IF(L14&gt;=PliegoVigente!$U$39,PliegoVigente!$W$39,IF(L14&gt;=PliegoVigente!$U$38,PliegoVigente!$W$38,PliegoVigente!$W$37))),(IF(L14&gt;=PliegoVigente!$U$53,PliegoVigente!$W$53,IF(L14&gt;=PliegoVigente!$U$52,PliegoVigente!$W$52,PliegoVigente!$W$51))))))</f>
        <v>0.01</v>
      </c>
      <c r="AC14" s="124">
        <f>IF(E14="HFC",(IF(M14&gt;=PliegoVigente!$I$7,PliegoVigente!$K$7,IF(M14&gt;=PliegoVigente!$I$8,PliegoVigente!$K$8,IF(M14&gt;=PliegoVigente!$I$9,PliegoVigente!$K$9,IF(M14&gt;=PliegoVigente!$I$10,PliegoVigente!$K$10,IF(M14&gt;=PliegoVigente!$I$11,PliegoVigente!$K$11,IF(M14&gt;=PliegoVigente!$I$12,PliegoVigente!$K$12,IF(M14&gt;=PliegoVigente!$I$13,PliegoVigente!$K$13,IF(M14&gt;=PliegoVigente!$I$14,PliegoVigente!$K$14,PliegoVigente!$K$15))))))))),IF(E14="FLOW",(IF(M14&gt;=PliegoVigente!$I$23,PliegoVigente!$K$23,IF(M14&gt;=PliegoVigente!$I$24,PliegoVigente!$K$24,IF(M14&gt;=PliegoVigente!$I$25,PliegoVigente!$K$25,IF(M14&gt;=PliegoVigente!$I$26,PliegoVigente!$K$26,IF(M14&gt;=PliegoVigente!$I$27,PliegoVigente!$K$27,IF(M14&gt;=PliegoVigente!$I$28,PliegoVigente!$K$28,IF(M14&gt;=PliegoVigente!$I$29,PliegoVigente!$K$29,IF(M14&gt;=PliegoVigente!$I$30,PliegoVigente!$K$30,PliegoVigente!$K$31))))))))),IF(E14="MASIVO",(IF(M14&gt;=PliegoVigente!$I$37,PliegoVigente!$K$37,IF(M14&gt;=PliegoVigente!$I$38,PliegoVigente!$K$38,IF(M14&gt;=PliegoVigente!$I$39,PliegoVigente!$K$39,IF(M14&gt;=PliegoVigente!$I$40,PliegoVigente!$K$40,IF(M14&gt;=PliegoVigente!$I$41,PliegoVigente!$K$41,IF(M14&gt;=PliegoVigente!$I$42,PliegoVigente!$K$42,IF(M14&gt;=PliegoVigente!$I$43,PliegoVigente!$K$43,IF(M14&gt;=PliegoVigente!$I$44,PliegoVigente!$K$44,PliegoVigente!$K$45))))))))),(IF(M14&gt;=PliegoVigente!$I$51,PliegoVigente!$K$51,IF(M14&gt;=PliegoVigente!$I$52,PliegoVigente!$K$52,IF(M14&gt;=PliegoVigente!$I$53,PliegoVigente!$K$53,IF(M14&gt;=PliegoVigente!$I$54,PliegoVigente!$K$54,IF(M14&gt;=PliegoVigente!$I$55,PliegoVigente!$K$55,IF(M14&gt;=PliegoVigente!$I$56,PliegoVigente!$K$56,IF(M14&gt;=PliegoVigente!$I$57,PliegoVigente!$K$57,IF(M14&gt;=PliegoVigente!$I$58,PliegoVigente!$K$58,PliegoVigente!$K$59))))))))))))</f>
        <v>0.05</v>
      </c>
      <c r="AD14" s="124">
        <f>IF(E14="HFC",(IF(S14&gt;=PliegoVigente!$E$12,PliegoVigente!$G$12,IF(S14&gt;=PliegoVigente!$E$11,PliegoVigente!$G$11,IF(S14&gt;=PliegoVigente!$E$10,PliegoVigente!$G$10,IF(S14&gt;=PliegoVigente!$E$9,PliegoVigente!$G$9,IF(S14&gt;=PliegoVigente!$E$8,PliegoVigente!$G$8,PliegoVigente!$G$7)))))),IF(E14="FLOW",(IF(S14&gt;=PliegoVigente!$I$23,PliegoVigente!$K$23,IF(S14&gt;=PliegoVigente!$I$24,PliegoVigente!$K$24,IF(S14&gt;=PliegoVigente!$I$25,PliegoVigente!$K$25,IF(S14&gt;=PliegoVigente!$I$26,PliegoVigente!$K$26,IF(S14&gt;=PliegoVigente!$I$27,PliegoVigente!$K$27,IF(S14&gt;=PliegoVigente!$I$28,PliegoVigente!$K$28,IF(S14&gt;=PliegoVigente!$I$29,PliegoVigente!$K$29,IF(S14&gt;=PliegoVigente!$I$30,PliegoVigente!$K$30,PliegoVigente!$K$31))))))))),IF(E14="MASIVO",(IF(S14&gt;=PliegoVigente!$I$37,PliegoVigente!$K$37,IF(S14&gt;=PliegoVigente!$I$38,PliegoVigente!$K$38,IF(S14&gt;=PliegoVigente!$I$39,PliegoVigente!$K$39,IF(S14&gt;=PliegoVigente!$I$40,PliegoVigente!$K$40,IF(S14&gt;=PliegoVigente!$I$41,PliegoVigente!$K$41,IF(S14&gt;=PliegoVigente!$I$42,PliegoVigente!$K$42,IF(S14&gt;=PliegoVigente!$I$43,PliegoVigente!$K$43,IF(S14&gt;=PliegoVigente!$I$44,PliegoVigente!$K$44,PliegoVigente!$K$45))))))))),(IF(S14&gt;=PliegoVigente!$I$51,PliegoVigente!$K$51,IF(S14&gt;=PliegoVigente!$I$52,PliegoVigente!$K$52,IF(S14&gt;=PliegoVigente!$I$53,PliegoVigente!$K$53,IF(S14&gt;=PliegoVigente!$I$54,PliegoVigente!$K$54,IF(S14&gt;=PliegoVigente!$I$55,PliegoVigente!$K$55,IF(S14&gt;=PliegoVigente!$I$56,PliegoVigente!$K$56,IF(S14&gt;=PliegoVigente!$I$57,PliegoVigente!$K$57,IF(S14&gt;=PliegoVigente!$I$58,PliegoVigente!$K$58,PliegoVigente!$K$59))))))))))))</f>
        <v>0.06</v>
      </c>
      <c r="AE14" s="124">
        <f>IF(E14="HFC",(IF(T14&gt;=PliegoVigente!$A$10,PliegoVigente!$C$10,IF(T14&gt;PliegoVigente!$A$9,PliegoVigente!$C$9,IF(T14&gt;PliegoVigente!$A$8,PliegoVigente!$C$8,PliegoVigente!$C$7)))),IF(E14="FLOW",(IF(T14&gt;=PliegoVigente!$A$26,PliegoVigente!$C$26,IF(T14&gt;PliegoVigente!$A$25,PliegoVigente!$C$25,IF(T14&gt;PliegoVigente!$A$24,PliegoVigente!$C$24,PliegoVigente!$C$23)))),IF(E14="MASIVO",(IF(T14&gt;=PliegoVigente!$A$40,PliegoVigente!$C$40,IF(T14&gt;PliegoVigente!$A$39,PliegoVigente!$C$39,IF(T14&gt;PliegoVigente!$A$38,PliegoVigente!$C$38,PliegoVigente!$C$37)))),(IF(T14&gt;=PliegoVigente!$A$54,PliegoVigente!$C$54,IF(T14&gt;PliegoVigente!$A$53,PliegoVigente!$C$53,IF(T14&gt;PliegoVigente!$A$52,PliegoVigente!$C$52,PliegoVigente!$C$51)))))))</f>
        <v>-0.01</v>
      </c>
      <c r="AF14" s="124">
        <f>IF(E14="HFC",(IF(Y14&gt;=PliegoVigente!$Y$7,PliegoVigente!$AA$7,0)),IF(E14="FLOW",0,IF(E14="MASIVO",(IF(Y14&gt;=PliegoVigente!$Y$37,PliegoVigente!$AA$370)),(IF(Y14&gt;=PliegoVigente!$Y$51,PliegoVigente!$AA$51,0)))))</f>
        <v>0</v>
      </c>
      <c r="AG14" s="124">
        <f>IF(E14="HFC",(IF(Z14&gt;=PliegoVigente!$M$9,PliegoVigente!$O$9,IF(Z14&gt;=PliegoVigente!$M$8,PliegoVigente!$O$8,PliegoVigente!$O$7))),IF(E14="FLOW",(IF(Z14&gt;=PliegoVigente!$M$25,PliegoVigente!$O$25,IF(Z14&gt;=PliegoVigente!$M$24,PliegoVigente!$O$24,PliegoVigente!$O$23))),IF(E14="MASIVO",(IF(Z14&gt;=PliegoVigente!$M$39,PliegoVigente!$O$39,IF(Z14&gt;=PliegoVigente!$M$38,PliegoVigente!$O$38,PliegoVigente!$O$37))),(IF(Z14&gt;=PliegoVigente!$M$53,PliegoVigente!$O$53,IF(Z14&gt;=PliegoVigente!$M$52,PliegoVigente!$O$52,PliegoVigente!$O$51))))))</f>
        <v>5.0000000000000001E-3</v>
      </c>
      <c r="AH14" s="124">
        <f>IF(E14="HFC",(IF(AA14&gt;=PliegoVigente!$Q$9,PliegoVigente!$S$9,IF(AA14&gt;=PliegoVigente!$Q$8,PliegoVigente!$S$8,PliegoVigente!$S$7))),IF(E14="FLOW",(IF(AA14&gt;=PliegoVigente!$Q$25,PliegoVigente!$S$25,IF(AA14&gt;=PliegoVigente!$Q$24,PliegoVigente!$S$24,PliegoVigente!$S$23))),IF(E14="MASIVO",(IF(AA14&gt;=PliegoVigente!$Q$39,PliegoVigente!$S$39,IF(AA14&gt;=PliegoVigente!$Q$38,PliegoVigente!$S$38,PliegoVigente!$S$37))),(IF(AA14&gt;=PliegoVigente!$Q$53,PliegoVigente!$S$53,IF(AA14&gt;=PliegoVigente!$Q$52,PliegoVigente!$S$52,PliegoVigente!$S$51))))))</f>
        <v>-5.0000000000000001E-3</v>
      </c>
      <c r="AI14" s="126">
        <f t="shared" si="1"/>
        <v>0.11</v>
      </c>
    </row>
    <row r="15" spans="1:35" x14ac:dyDescent="0.25">
      <c r="A15" s="115" t="str">
        <f>VLOOKUP(C15,RosterActualizado!$C$2:$L$1000,7,0)</f>
        <v>Aguilar Esteban Hernan</v>
      </c>
      <c r="B15" s="115" t="str">
        <f>VLOOKUP(C15,RosterActualizado!$C$2:$L$1000,10,0)</f>
        <v>Richard Guillermo</v>
      </c>
      <c r="C15" s="115">
        <f>RosterActualizado!C15</f>
        <v>2052805</v>
      </c>
      <c r="D15" s="115" t="str">
        <f>VLOOKUP(C15,RosterActualizado!$C$2:$L$1000,3,0)</f>
        <v>FLOW Score 3 a 5</v>
      </c>
      <c r="E15" s="115" t="str">
        <f t="shared" si="0"/>
        <v>FLOW</v>
      </c>
      <c r="F15" s="116">
        <f>VLOOKUP(C15,Table1[],5,0)</f>
        <v>0.91464444444444404</v>
      </c>
      <c r="G15" s="117">
        <f>VLOOKUP(C15,Table13[],5,0)</f>
        <v>0.15</v>
      </c>
      <c r="H15" s="118">
        <f>VLOOKUP(C15,Table13[],3,0)</f>
        <v>40</v>
      </c>
      <c r="I15" s="117">
        <f>VLOOKUP(C15,Table13[],7,0)</f>
        <v>0.66666666666666696</v>
      </c>
      <c r="J15" s="117">
        <f>VLOOKUP(C15,Table13[],9,0)</f>
        <v>0.92105263157894701</v>
      </c>
      <c r="K15" s="116">
        <f>VLOOKUP(C15,Table16[[#All],[idccms]:[TMO]],5,0)</f>
        <v>1</v>
      </c>
      <c r="L15" s="119">
        <f>VLOOKUP(C15,Table18[[Columna1]:[Recuento de id_monitoring-caseId]],2,0)</f>
        <v>0.5</v>
      </c>
      <c r="M15" s="116">
        <f>VLOOKUP(C15,Table111[],7,0)</f>
        <v>-0.6</v>
      </c>
      <c r="N15" s="118">
        <f>VLOOKUP(C15,Table111[],6,0)</f>
        <v>10</v>
      </c>
      <c r="O15" s="116">
        <f>VLOOKUP(C15,Table111[],8,0)</f>
        <v>0.6</v>
      </c>
      <c r="P15" s="13" t="s">
        <v>116</v>
      </c>
      <c r="Q15" s="13" t="s">
        <v>116</v>
      </c>
      <c r="R15" s="13" t="s">
        <v>116</v>
      </c>
      <c r="S15" s="116">
        <f>VLOOKUP(C15,Table113[[idccms]:[Suma de Rellamados]],4,0)</f>
        <v>0.81884057971014501</v>
      </c>
      <c r="T15" s="13">
        <f>VLOOKUP(C15,Table115[[idccms]:[Suma de CvLlamSalientes]],3,0)</f>
        <v>536.94373865698697</v>
      </c>
      <c r="U15" s="13">
        <f>VLOOKUP(C15,Table115[[idccms]:[Suma de CvLlamSalientes]],5,0)</f>
        <v>22.092558983666098</v>
      </c>
      <c r="V15" s="120">
        <f>VLOOKUP(C15,Table115[[idccms]:[Suma de CvLlamSalientes]],6,0)</f>
        <v>5.0816696914700497E-2</v>
      </c>
      <c r="W15" s="13">
        <f>VLOOKUP(C15,Table115[[idccms]:[Suma de CvLlamSalientes]],7,0)</f>
        <v>514.80036297640697</v>
      </c>
      <c r="X15" s="116">
        <f>VLOOKUP(C15,Table118[[idccms]:[%Act Com N]],4,0)</f>
        <v>2.4500907441016299E-2</v>
      </c>
      <c r="Y15" s="116">
        <f>VLOOKUP(C15,Table118[[idccms]:[%Act Com N]],6,0)</f>
        <v>1.9963702359346601E-2</v>
      </c>
      <c r="Z15" s="116">
        <f>VLOOKUP(C15,TRF!$B$2:$S$407,4,0)</f>
        <v>7.0780399274047195E-2</v>
      </c>
      <c r="AA15" s="116" t="e">
        <f>VLOOKUP(C15,CBS!$A$2:$F$395,4,0)</f>
        <v>#N/A</v>
      </c>
      <c r="AB15" s="124">
        <f>IF(E15="HFC",(IF(L15&gt;=PliegoVigente!$U$9,PliegoVigente!$W$9,IF(L15&gt;=PliegoVigente!$U$8,PliegoVigente!$W$8,PliegoVigente!$W$7))),IF(E15="FLOW",(IF(L15&gt;=PliegoVigente!$U$25,PliegoVigente!$W$25,IF(L15&gt;=PliegoVigente!$U$24,PliegoVigente!$W$24,PliegoVigente!$W$23))),IF(E15="MASIVO",(IF(L15&gt;=PliegoVigente!$U$39,PliegoVigente!$W$39,IF(L15&gt;=PliegoVigente!$U$38,PliegoVigente!$W$38,PliegoVigente!$W$37))),(IF(L15&gt;=PliegoVigente!$U$53,PliegoVigente!$W$53,IF(L15&gt;=PliegoVigente!$U$52,PliegoVigente!$W$52,PliegoVigente!$W$51))))))</f>
        <v>-0.01</v>
      </c>
      <c r="AC15" s="124">
        <f>IF(E15="HFC",(IF(M15&gt;=PliegoVigente!$I$7,PliegoVigente!$K$7,IF(M15&gt;=PliegoVigente!$I$8,PliegoVigente!$K$8,IF(M15&gt;=PliegoVigente!$I$9,PliegoVigente!$K$9,IF(M15&gt;=PliegoVigente!$I$10,PliegoVigente!$K$10,IF(M15&gt;=PliegoVigente!$I$11,PliegoVigente!$K$11,IF(M15&gt;=PliegoVigente!$I$12,PliegoVigente!$K$12,IF(M15&gt;=PliegoVigente!$I$13,PliegoVigente!$K$13,IF(M15&gt;=PliegoVigente!$I$14,PliegoVigente!$K$14,PliegoVigente!$K$15))))))))),IF(E15="FLOW",(IF(M15&gt;=PliegoVigente!$I$23,PliegoVigente!$K$23,IF(M15&gt;=PliegoVigente!$I$24,PliegoVigente!$K$24,IF(M15&gt;=PliegoVigente!$I$25,PliegoVigente!$K$25,IF(M15&gt;=PliegoVigente!$I$26,PliegoVigente!$K$26,IF(M15&gt;=PliegoVigente!$I$27,PliegoVigente!$K$27,IF(M15&gt;=PliegoVigente!$I$28,PliegoVigente!$K$28,IF(M15&gt;=PliegoVigente!$I$29,PliegoVigente!$K$29,IF(M15&gt;=PliegoVigente!$I$30,PliegoVigente!$K$30,PliegoVigente!$K$31))))))))),IF(E15="MASIVO",(IF(M15&gt;=PliegoVigente!$I$37,PliegoVigente!$K$37,IF(M15&gt;=PliegoVigente!$I$38,PliegoVigente!$K$38,IF(M15&gt;=PliegoVigente!$I$39,PliegoVigente!$K$39,IF(M15&gt;=PliegoVigente!$I$40,PliegoVigente!$K$40,IF(M15&gt;=PliegoVigente!$I$41,PliegoVigente!$K$41,IF(M15&gt;=PliegoVigente!$I$42,PliegoVigente!$K$42,IF(M15&gt;=PliegoVigente!$I$43,PliegoVigente!$K$43,IF(M15&gt;=PliegoVigente!$I$44,PliegoVigente!$K$44,PliegoVigente!$K$45))))))))),(IF(M15&gt;=PliegoVigente!$I$51,PliegoVigente!$K$51,IF(M15&gt;=PliegoVigente!$I$52,PliegoVigente!$K$52,IF(M15&gt;=PliegoVigente!$I$53,PliegoVigente!$K$53,IF(M15&gt;=PliegoVigente!$I$54,PliegoVigente!$K$54,IF(M15&gt;=PliegoVigente!$I$55,PliegoVigente!$K$55,IF(M15&gt;=PliegoVigente!$I$56,PliegoVigente!$K$56,IF(M15&gt;=PliegoVigente!$I$57,PliegoVigente!$K$57,IF(M15&gt;=PliegoVigente!$I$58,PliegoVigente!$K$58,PliegoVigente!$K$59))))))))))))</f>
        <v>-0.02</v>
      </c>
      <c r="AD15" s="124">
        <f>IF(E15="HFC",(IF(S15&gt;=PliegoVigente!$E$12,PliegoVigente!$G$12,IF(S15&gt;=PliegoVigente!$E$11,PliegoVigente!$G$11,IF(S15&gt;=PliegoVigente!$E$10,PliegoVigente!$G$10,IF(S15&gt;=PliegoVigente!$E$9,PliegoVigente!$G$9,IF(S15&gt;=PliegoVigente!$E$8,PliegoVigente!$G$8,PliegoVigente!$G$7)))))),IF(E15="FLOW",(IF(S15&gt;=PliegoVigente!$I$23,PliegoVigente!$K$23,IF(S15&gt;=PliegoVigente!$I$24,PliegoVigente!$K$24,IF(S15&gt;=PliegoVigente!$I$25,PliegoVigente!$K$25,IF(S15&gt;=PliegoVigente!$I$26,PliegoVigente!$K$26,IF(S15&gt;=PliegoVigente!$I$27,PliegoVigente!$K$27,IF(S15&gt;=PliegoVigente!$I$28,PliegoVigente!$K$28,IF(S15&gt;=PliegoVigente!$I$29,PliegoVigente!$K$29,IF(S15&gt;=PliegoVigente!$I$30,PliegoVigente!$K$30,PliegoVigente!$K$31))))))))),IF(E15="MASIVO",(IF(S15&gt;=PliegoVigente!$I$37,PliegoVigente!$K$37,IF(S15&gt;=PliegoVigente!$I$38,PliegoVigente!$K$38,IF(S15&gt;=PliegoVigente!$I$39,PliegoVigente!$K$39,IF(S15&gt;=PliegoVigente!$I$40,PliegoVigente!$K$40,IF(S15&gt;=PliegoVigente!$I$41,PliegoVigente!$K$41,IF(S15&gt;=PliegoVigente!$I$42,PliegoVigente!$K$42,IF(S15&gt;=PliegoVigente!$I$43,PliegoVigente!$K$43,IF(S15&gt;=PliegoVigente!$I$44,PliegoVigente!$K$44,PliegoVigente!$K$45))))))))),(IF(S15&gt;=PliegoVigente!$I$51,PliegoVigente!$K$51,IF(S15&gt;=PliegoVigente!$I$52,PliegoVigente!$K$52,IF(S15&gt;=PliegoVigente!$I$53,PliegoVigente!$K$53,IF(S15&gt;=PliegoVigente!$I$54,PliegoVigente!$K$54,IF(S15&gt;=PliegoVigente!$I$55,PliegoVigente!$K$55,IF(S15&gt;=PliegoVigente!$I$56,PliegoVigente!$K$56,IF(S15&gt;=PliegoVigente!$I$57,PliegoVigente!$K$57,IF(S15&gt;=PliegoVigente!$I$58,PliegoVigente!$K$58,PliegoVigente!$K$59))))))))))))</f>
        <v>0.06</v>
      </c>
      <c r="AE15" s="124">
        <f>IF(E15="HFC",(IF(T15&gt;=PliegoVigente!$A$10,PliegoVigente!$C$10,IF(T15&gt;PliegoVigente!$A$9,PliegoVigente!$C$9,IF(T15&gt;PliegoVigente!$A$8,PliegoVigente!$C$8,PliegoVigente!$C$7)))),IF(E15="FLOW",(IF(T15&gt;=PliegoVigente!$A$26,PliegoVigente!$C$26,IF(T15&gt;PliegoVigente!$A$25,PliegoVigente!$C$25,IF(T15&gt;PliegoVigente!$A$24,PliegoVigente!$C$24,PliegoVigente!$C$23)))),IF(E15="MASIVO",(IF(T15&gt;=PliegoVigente!$A$40,PliegoVigente!$C$40,IF(T15&gt;PliegoVigente!$A$39,PliegoVigente!$C$39,IF(T15&gt;PliegoVigente!$A$38,PliegoVigente!$C$38,PliegoVigente!$C$37)))),(IF(T15&gt;=PliegoVigente!$A$54,PliegoVigente!$C$54,IF(T15&gt;PliegoVigente!$A$53,PliegoVigente!$C$53,IF(T15&gt;PliegoVigente!$A$52,PliegoVigente!$C$52,PliegoVigente!$C$51)))))))</f>
        <v>0.02</v>
      </c>
      <c r="AF15" s="124">
        <f>IF(E15="HFC",(IF(Y15&gt;=PliegoVigente!$Y$7,PliegoVigente!$AA$7,0)),IF(E15="FLOW",0,IF(E15="MASIVO",(IF(Y15&gt;=PliegoVigente!$Y$37,PliegoVigente!$AA$370)),(IF(Y15&gt;=PliegoVigente!$Y$51,PliegoVigente!$AA$51,0)))))</f>
        <v>0</v>
      </c>
      <c r="AG15" s="124">
        <f>IF(E15="HFC",(IF(Z15&gt;=PliegoVigente!$M$9,PliegoVigente!$O$9,IF(Z15&gt;=PliegoVigente!$M$8,PliegoVigente!$O$8,PliegoVigente!$O$7))),IF(E15="FLOW",(IF(Z15&gt;=PliegoVigente!$M$25,PliegoVigente!$O$25,IF(Z15&gt;=PliegoVigente!$M$24,PliegoVigente!$O$24,PliegoVigente!$O$23))),IF(E15="MASIVO",(IF(Z15&gt;=PliegoVigente!$M$39,PliegoVigente!$O$39,IF(Z15&gt;=PliegoVigente!$M$38,PliegoVigente!$O$38,PliegoVigente!$O$37))),(IF(Z15&gt;=PliegoVigente!$M$53,PliegoVigente!$O$53,IF(Z15&gt;=PliegoVigente!$M$52,PliegoVigente!$O$52,PliegoVigente!$O$51))))))</f>
        <v>5.0000000000000001E-3</v>
      </c>
      <c r="AH15" s="124" t="e">
        <f>IF(E15="HFC",(IF(AA15&gt;=PliegoVigente!$Q$9,PliegoVigente!$S$9,IF(AA15&gt;=PliegoVigente!$Q$8,PliegoVigente!$S$8,PliegoVigente!$S$7))),IF(E15="FLOW",(IF(AA15&gt;=PliegoVigente!$Q$25,PliegoVigente!$S$25,IF(AA15&gt;=PliegoVigente!$Q$24,PliegoVigente!$S$24,PliegoVigente!$S$23))),IF(E15="MASIVO",(IF(AA15&gt;=PliegoVigente!$Q$39,PliegoVigente!$S$39,IF(AA15&gt;=PliegoVigente!$Q$38,PliegoVigente!$S$38,PliegoVigente!$S$37))),(IF(AA15&gt;=PliegoVigente!$Q$53,PliegoVigente!$S$53,IF(AA15&gt;=PliegoVigente!$Q$52,PliegoVigente!$S$52,PliegoVigente!$S$51))))))</f>
        <v>#N/A</v>
      </c>
      <c r="AI15" s="126" t="e">
        <f t="shared" si="1"/>
        <v>#N/A</v>
      </c>
    </row>
    <row r="16" spans="1:35" x14ac:dyDescent="0.25">
      <c r="A16" s="115" t="str">
        <f>VLOOKUP(C16,RosterActualizado!$C$2:$L$1000,7,0)</f>
        <v>Aguilar Esteban Hernan</v>
      </c>
      <c r="B16" s="115" t="str">
        <f>VLOOKUP(C16,RosterActualizado!$C$2:$L$1000,10,0)</f>
        <v>Romero Seco Exequiel</v>
      </c>
      <c r="C16" s="115">
        <f>RosterActualizado!C16</f>
        <v>1487548</v>
      </c>
      <c r="D16" s="115" t="str">
        <f>VLOOKUP(C16,RosterActualizado!$C$2:$L$1000,3,0)</f>
        <v>INTERNET HFC SCORE 2</v>
      </c>
      <c r="E16" s="115" t="str">
        <f t="shared" si="0"/>
        <v>HFC</v>
      </c>
      <c r="F16" s="116">
        <f>VLOOKUP(C16,Table1[],5,0)</f>
        <v>0.74208867521367505</v>
      </c>
      <c r="G16" s="117">
        <f>VLOOKUP(C16,Table13[],5,0)</f>
        <v>4.6296296296296301E-2</v>
      </c>
      <c r="H16" s="118">
        <f>VLOOKUP(C16,Table13[],3,0)</f>
        <v>108</v>
      </c>
      <c r="I16" s="117">
        <f>VLOOKUP(C16,Table13[],7,0)</f>
        <v>0.71</v>
      </c>
      <c r="J16" s="117">
        <f>VLOOKUP(C16,Table13[],9,0)</f>
        <v>0.95876288659793796</v>
      </c>
      <c r="K16" s="116">
        <f>VLOOKUP(C16,Table16[[#All],[idccms]:[TMO]],5,0)</f>
        <v>0.96551724137931005</v>
      </c>
      <c r="L16" s="119">
        <f>VLOOKUP(C16,Table18[[Columna1]:[Recuento de id_monitoring-caseId]],2,0)</f>
        <v>1</v>
      </c>
      <c r="M16" s="116">
        <f>VLOOKUP(C16,Table111[],7,0)</f>
        <v>-0.28571428571428598</v>
      </c>
      <c r="N16" s="118">
        <f>VLOOKUP(C16,Table111[],6,0)</f>
        <v>21</v>
      </c>
      <c r="O16" s="116">
        <f>VLOOKUP(C16,Table111[],8,0)</f>
        <v>0.38888888888888901</v>
      </c>
      <c r="P16" s="13" t="s">
        <v>116</v>
      </c>
      <c r="Q16" s="13" t="s">
        <v>116</v>
      </c>
      <c r="R16" s="13" t="s">
        <v>116</v>
      </c>
      <c r="S16" s="116">
        <f>VLOOKUP(C16,Table113[[idccms]:[Suma de Rellamados]],4,0)</f>
        <v>0.767054908485857</v>
      </c>
      <c r="T16" s="13">
        <f>VLOOKUP(C16,Table115[[idccms]:[Suma de CvLlamSalientes]],3,0)</f>
        <v>502.76788124156502</v>
      </c>
      <c r="U16" s="13">
        <f>VLOOKUP(C16,Table115[[idccms]:[Suma de CvLlamSalientes]],5,0)</f>
        <v>39.7665317139001</v>
      </c>
      <c r="V16" s="120">
        <f>VLOOKUP(C16,Table115[[idccms]:[Suma de CvLlamSalientes]],6,0)</f>
        <v>9.7705802968960906</v>
      </c>
      <c r="W16" s="13">
        <f>VLOOKUP(C16,Table115[[idccms]:[Suma de CvLlamSalientes]],7,0)</f>
        <v>453.230769230769</v>
      </c>
      <c r="X16" s="116">
        <f>VLOOKUP(C16,Table118[[idccms]:[%Act Com N]],4,0)</f>
        <v>1.2820512820512799E-2</v>
      </c>
      <c r="Y16" s="116">
        <f>VLOOKUP(C16,Table118[[idccms]:[%Act Com N]],6,0)</f>
        <v>9.4466936572199702E-3</v>
      </c>
      <c r="Z16" s="116">
        <f>VLOOKUP(C16,TRF!$B$2:$S$407,4,0)</f>
        <v>9.3117408906882596E-2</v>
      </c>
      <c r="AA16" s="116">
        <f>VLOOKUP(C16,CBS!$A$2:$F$395,4,0)</f>
        <v>1.6194331983805699E-2</v>
      </c>
      <c r="AB16" s="124">
        <f>IF(E16="HFC",(IF(L16&gt;=PliegoVigente!$U$9,PliegoVigente!$W$9,IF(L16&gt;=PliegoVigente!$U$8,PliegoVigente!$W$8,PliegoVigente!$W$7))),IF(E16="FLOW",(IF(L16&gt;=PliegoVigente!$U$25,PliegoVigente!$W$25,IF(L16&gt;=PliegoVigente!$U$24,PliegoVigente!$W$24,PliegoVigente!$W$23))),IF(E16="MASIVO",(IF(L16&gt;=PliegoVigente!$U$39,PliegoVigente!$W$39,IF(L16&gt;=PliegoVigente!$U$38,PliegoVigente!$W$38,PliegoVigente!$W$37))),(IF(L16&gt;=PliegoVigente!$U$53,PliegoVigente!$W$53,IF(L16&gt;=PliegoVigente!$U$52,PliegoVigente!$W$52,PliegoVigente!$W$51))))))</f>
        <v>0.01</v>
      </c>
      <c r="AC16" s="124">
        <f>IF(E16="HFC",(IF(M16&gt;=PliegoVigente!$I$7,PliegoVigente!$K$7,IF(M16&gt;=PliegoVigente!$I$8,PliegoVigente!$K$8,IF(M16&gt;=PliegoVigente!$I$9,PliegoVigente!$K$9,IF(M16&gt;=PliegoVigente!$I$10,PliegoVigente!$K$10,IF(M16&gt;=PliegoVigente!$I$11,PliegoVigente!$K$11,IF(M16&gt;=PliegoVigente!$I$12,PliegoVigente!$K$12,IF(M16&gt;=PliegoVigente!$I$13,PliegoVigente!$K$13,IF(M16&gt;=PliegoVigente!$I$14,PliegoVigente!$K$14,PliegoVigente!$K$15))))))))),IF(E16="FLOW",(IF(M16&gt;=PliegoVigente!$I$23,PliegoVigente!$K$23,IF(M16&gt;=PliegoVigente!$I$24,PliegoVigente!$K$24,IF(M16&gt;=PliegoVigente!$I$25,PliegoVigente!$K$25,IF(M16&gt;=PliegoVigente!$I$26,PliegoVigente!$K$26,IF(M16&gt;=PliegoVigente!$I$27,PliegoVigente!$K$27,IF(M16&gt;=PliegoVigente!$I$28,PliegoVigente!$K$28,IF(M16&gt;=PliegoVigente!$I$29,PliegoVigente!$K$29,IF(M16&gt;=PliegoVigente!$I$30,PliegoVigente!$K$30,PliegoVigente!$K$31))))))))),IF(E16="MASIVO",(IF(M16&gt;=PliegoVigente!$I$37,PliegoVigente!$K$37,IF(M16&gt;=PliegoVigente!$I$38,PliegoVigente!$K$38,IF(M16&gt;=PliegoVigente!$I$39,PliegoVigente!$K$39,IF(M16&gt;=PliegoVigente!$I$40,PliegoVigente!$K$40,IF(M16&gt;=PliegoVigente!$I$41,PliegoVigente!$K$41,IF(M16&gt;=PliegoVigente!$I$42,PliegoVigente!$K$42,IF(M16&gt;=PliegoVigente!$I$43,PliegoVigente!$K$43,IF(M16&gt;=PliegoVigente!$I$44,PliegoVigente!$K$44,PliegoVigente!$K$45))))))))),(IF(M16&gt;=PliegoVigente!$I$51,PliegoVigente!$K$51,IF(M16&gt;=PliegoVigente!$I$52,PliegoVigente!$K$52,IF(M16&gt;=PliegoVigente!$I$53,PliegoVigente!$K$53,IF(M16&gt;=PliegoVigente!$I$54,PliegoVigente!$K$54,IF(M16&gt;=PliegoVigente!$I$55,PliegoVigente!$K$55,IF(M16&gt;=PliegoVigente!$I$56,PliegoVigente!$K$56,IF(M16&gt;=PliegoVigente!$I$57,PliegoVigente!$K$57,IF(M16&gt;=PliegoVigente!$I$58,PliegoVigente!$K$58,PliegoVigente!$K$59))))))))))))</f>
        <v>-0.02</v>
      </c>
      <c r="AD16" s="124">
        <f>IF(E16="HFC",(IF(S16&gt;=PliegoVigente!$E$12,PliegoVigente!$G$12,IF(S16&gt;=PliegoVigente!$E$11,PliegoVigente!$G$11,IF(S16&gt;=PliegoVigente!$E$10,PliegoVigente!$G$10,IF(S16&gt;=PliegoVigente!$E$9,PliegoVigente!$G$9,IF(S16&gt;=PliegoVigente!$E$8,PliegoVigente!$G$8,PliegoVigente!$G$7)))))),IF(E16="FLOW",(IF(S16&gt;=PliegoVigente!$I$23,PliegoVigente!$K$23,IF(S16&gt;=PliegoVigente!$I$24,PliegoVigente!$K$24,IF(S16&gt;=PliegoVigente!$I$25,PliegoVigente!$K$25,IF(S16&gt;=PliegoVigente!$I$26,PliegoVigente!$K$26,IF(S16&gt;=PliegoVigente!$I$27,PliegoVigente!$K$27,IF(S16&gt;=PliegoVigente!$I$28,PliegoVigente!$K$28,IF(S16&gt;=PliegoVigente!$I$29,PliegoVigente!$K$29,IF(S16&gt;=PliegoVigente!$I$30,PliegoVigente!$K$30,PliegoVigente!$K$31))))))))),IF(E16="MASIVO",(IF(S16&gt;=PliegoVigente!$I$37,PliegoVigente!$K$37,IF(S16&gt;=PliegoVigente!$I$38,PliegoVigente!$K$38,IF(S16&gt;=PliegoVigente!$I$39,PliegoVigente!$K$39,IF(S16&gt;=PliegoVigente!$I$40,PliegoVigente!$K$40,IF(S16&gt;=PliegoVigente!$I$41,PliegoVigente!$K$41,IF(S16&gt;=PliegoVigente!$I$42,PliegoVigente!$K$42,IF(S16&gt;=PliegoVigente!$I$43,PliegoVigente!$K$43,IF(S16&gt;=PliegoVigente!$I$44,PliegoVigente!$K$44,PliegoVigente!$K$45))))))))),(IF(S16&gt;=PliegoVigente!$I$51,PliegoVigente!$K$51,IF(S16&gt;=PliegoVigente!$I$52,PliegoVigente!$K$52,IF(S16&gt;=PliegoVigente!$I$53,PliegoVigente!$K$53,IF(S16&gt;=PliegoVigente!$I$54,PliegoVigente!$K$54,IF(S16&gt;=PliegoVigente!$I$55,PliegoVigente!$K$55,IF(S16&gt;=PliegoVigente!$I$56,PliegoVigente!$K$56,IF(S16&gt;=PliegoVigente!$I$57,PliegoVigente!$K$57,IF(S16&gt;=PliegoVigente!$I$58,PliegoVigente!$K$58,PliegoVigente!$K$59))))))))))))</f>
        <v>-0.01</v>
      </c>
      <c r="AE16" s="124">
        <f>IF(E16="HFC",(IF(T16&gt;=PliegoVigente!$A$10,PliegoVigente!$C$10,IF(T16&gt;PliegoVigente!$A$9,PliegoVigente!$C$9,IF(T16&gt;PliegoVigente!$A$8,PliegoVigente!$C$8,PliegoVigente!$C$7)))),IF(E16="FLOW",(IF(T16&gt;=PliegoVigente!$A$26,PliegoVigente!$C$26,IF(T16&gt;PliegoVigente!$A$25,PliegoVigente!$C$25,IF(T16&gt;PliegoVigente!$A$24,PliegoVigente!$C$24,PliegoVigente!$C$23)))),IF(E16="MASIVO",(IF(T16&gt;=PliegoVigente!$A$40,PliegoVigente!$C$40,IF(T16&gt;PliegoVigente!$A$39,PliegoVigente!$C$39,IF(T16&gt;PliegoVigente!$A$38,PliegoVigente!$C$38,PliegoVigente!$C$37)))),(IF(T16&gt;=PliegoVigente!$A$54,PliegoVigente!$C$54,IF(T16&gt;PliegoVigente!$A$53,PliegoVigente!$C$53,IF(T16&gt;PliegoVigente!$A$52,PliegoVigente!$C$52,PliegoVigente!$C$51)))))))</f>
        <v>0.02</v>
      </c>
      <c r="AF16" s="124">
        <f>IF(E16="HFC",(IF(Y16&gt;=PliegoVigente!$Y$7,PliegoVigente!$AA$7,0)),IF(E16="FLOW",0,IF(E16="MASIVO",(IF(Y16&gt;=PliegoVigente!$Y$37,PliegoVigente!$AA$370)),(IF(Y16&gt;=PliegoVigente!$Y$51,PliegoVigente!$AA$51,0)))))</f>
        <v>0</v>
      </c>
      <c r="AG16" s="124">
        <f>IF(E16="HFC",(IF(Z16&gt;=PliegoVigente!$M$9,PliegoVigente!$O$9,IF(Z16&gt;=PliegoVigente!$M$8,PliegoVigente!$O$8,PliegoVigente!$O$7))),IF(E16="FLOW",(IF(Z16&gt;=PliegoVigente!$M$25,PliegoVigente!$O$25,IF(Z16&gt;=PliegoVigente!$M$24,PliegoVigente!$O$24,PliegoVigente!$O$23))),IF(E16="MASIVO",(IF(Z16&gt;=PliegoVigente!$M$39,PliegoVigente!$O$39,IF(Z16&gt;=PliegoVigente!$M$38,PliegoVigente!$O$38,PliegoVigente!$O$37))),(IF(Z16&gt;=PliegoVigente!$M$53,PliegoVigente!$O$53,IF(Z16&gt;=PliegoVigente!$M$52,PliegoVigente!$O$52,PliegoVigente!$O$51))))))</f>
        <v>-5.0000000000000001E-3</v>
      </c>
      <c r="AH16" s="124">
        <f>IF(E16="HFC",(IF(AA16&gt;=PliegoVigente!$Q$9,PliegoVigente!$S$9,IF(AA16&gt;=PliegoVigente!$Q$8,PliegoVigente!$S$8,PliegoVigente!$S$7))),IF(E16="FLOW",(IF(AA16&gt;=PliegoVigente!$Q$25,PliegoVigente!$S$25,IF(AA16&gt;=PliegoVigente!$Q$24,PliegoVigente!$S$24,PliegoVigente!$S$23))),IF(E16="MASIVO",(IF(AA16&gt;=PliegoVigente!$Q$39,PliegoVigente!$S$39,IF(AA16&gt;=PliegoVigente!$Q$38,PliegoVigente!$S$38,PliegoVigente!$S$37))),(IF(AA16&gt;=PliegoVigente!$Q$53,PliegoVigente!$S$53,IF(AA16&gt;=PliegoVigente!$Q$52,PliegoVigente!$S$52,PliegoVigente!$S$51))))))</f>
        <v>5.0000000000000001E-3</v>
      </c>
      <c r="AI16" s="126">
        <f t="shared" si="1"/>
        <v>0</v>
      </c>
    </row>
    <row r="17" spans="1:35" x14ac:dyDescent="0.25">
      <c r="A17" s="115" t="str">
        <f>VLOOKUP(C17,RosterActualizado!$C$2:$L$1000,7,0)</f>
        <v>Aguilar Esteban Hernan</v>
      </c>
      <c r="B17" s="115" t="str">
        <f>VLOOKUP(C17,RosterActualizado!$C$2:$L$1000,10,0)</f>
        <v>Vallejo Maria Romina</v>
      </c>
      <c r="C17" s="115">
        <f>RosterActualizado!C17</f>
        <v>3525649</v>
      </c>
      <c r="D17" s="115" t="str">
        <f>VLOOKUP(C17,RosterActualizado!$C$2:$L$1000,3,0)</f>
        <v>INTERNET HFC SCORE 3 A 5</v>
      </c>
      <c r="E17" s="115" t="str">
        <f t="shared" si="0"/>
        <v>HFC</v>
      </c>
      <c r="F17" s="116">
        <f>VLOOKUP(C17,Table1[],5,0)</f>
        <v>0.67397927689594395</v>
      </c>
      <c r="G17" s="117">
        <f>VLOOKUP(C17,Table13[],5,0)</f>
        <v>0.146341463414634</v>
      </c>
      <c r="H17" s="118">
        <f>VLOOKUP(C17,Table13[],3,0)</f>
        <v>41</v>
      </c>
      <c r="I17" s="117">
        <f>VLOOKUP(C17,Table13[],7,0)</f>
        <v>0.66666666666666696</v>
      </c>
      <c r="J17" s="117">
        <f>VLOOKUP(C17,Table13[],9,0)</f>
        <v>0.891891891891892</v>
      </c>
      <c r="K17" s="116">
        <f>VLOOKUP(C17,Table16[[#All],[idccms]:[TMO]],5,0)</f>
        <v>1</v>
      </c>
      <c r="L17" s="119">
        <f>VLOOKUP(C17,Table18[[Columna1]:[Recuento de id_monitoring-caseId]],2,0)</f>
        <v>1</v>
      </c>
      <c r="M17" s="116">
        <f>VLOOKUP(C17,Table111[],7,0)</f>
        <v>-1</v>
      </c>
      <c r="N17" s="118">
        <f>VLOOKUP(C17,Table111[],6,0)</f>
        <v>2</v>
      </c>
      <c r="O17" s="116">
        <f>VLOOKUP(C17,Table111[],8,0)</f>
        <v>0</v>
      </c>
      <c r="P17" s="13" t="s">
        <v>116</v>
      </c>
      <c r="Q17" s="13" t="s">
        <v>116</v>
      </c>
      <c r="R17" s="13" t="s">
        <v>116</v>
      </c>
      <c r="S17" s="116">
        <f>VLOOKUP(C17,Table113[[idccms]:[Suma de Rellamados]],4,0)</f>
        <v>0.86413043478260898</v>
      </c>
      <c r="T17" s="13">
        <f>VLOOKUP(C17,Table115[[idccms]:[Suma de CvLlamSalientes]],3,0)</f>
        <v>653.41353383458602</v>
      </c>
      <c r="U17" s="13">
        <f>VLOOKUP(C17,Table115[[idccms]:[Suma de CvLlamSalientes]],5,0)</f>
        <v>97.334586466165405</v>
      </c>
      <c r="V17" s="120">
        <f>VLOOKUP(C17,Table115[[idccms]:[Suma de CvLlamSalientes]],6,0)</f>
        <v>1.68045112781955</v>
      </c>
      <c r="W17" s="13">
        <f>VLOOKUP(C17,Table115[[idccms]:[Suma de CvLlamSalientes]],7,0)</f>
        <v>554.39849624060196</v>
      </c>
      <c r="X17" s="116">
        <f>VLOOKUP(C17,Table118[[idccms]:[%Act Com N]],4,0)</f>
        <v>0.19924812030075201</v>
      </c>
      <c r="Y17" s="116">
        <f>VLOOKUP(C17,Table118[[idccms]:[%Act Com N]],6,0)</f>
        <v>0.13157894736842099</v>
      </c>
      <c r="Z17" s="116">
        <f>VLOOKUP(C17,TRF!$B$2:$S$407,4,0)</f>
        <v>8.6466165413533802E-2</v>
      </c>
      <c r="AA17" s="116" t="e">
        <f>VLOOKUP(C17,CBS!$A$2:$F$395,4,0)</f>
        <v>#N/A</v>
      </c>
      <c r="AB17" s="124">
        <f>IF(E17="HFC",(IF(L17&gt;=PliegoVigente!$U$9,PliegoVigente!$W$9,IF(L17&gt;=PliegoVigente!$U$8,PliegoVigente!$W$8,PliegoVigente!$W$7))),IF(E17="FLOW",(IF(L17&gt;=PliegoVigente!$U$25,PliegoVigente!$W$25,IF(L17&gt;=PliegoVigente!$U$24,PliegoVigente!$W$24,PliegoVigente!$W$23))),IF(E17="MASIVO",(IF(L17&gt;=PliegoVigente!$U$39,PliegoVigente!$W$39,IF(L17&gt;=PliegoVigente!$U$38,PliegoVigente!$W$38,PliegoVigente!$W$37))),(IF(L17&gt;=PliegoVigente!$U$53,PliegoVigente!$W$53,IF(L17&gt;=PliegoVigente!$U$52,PliegoVigente!$W$52,PliegoVigente!$W$51))))))</f>
        <v>0.01</v>
      </c>
      <c r="AC17" s="124">
        <f>IF(E17="HFC",(IF(M17&gt;=PliegoVigente!$I$7,PliegoVigente!$K$7,IF(M17&gt;=PliegoVigente!$I$8,PliegoVigente!$K$8,IF(M17&gt;=PliegoVigente!$I$9,PliegoVigente!$K$9,IF(M17&gt;=PliegoVigente!$I$10,PliegoVigente!$K$10,IF(M17&gt;=PliegoVigente!$I$11,PliegoVigente!$K$11,IF(M17&gt;=PliegoVigente!$I$12,PliegoVigente!$K$12,IF(M17&gt;=PliegoVigente!$I$13,PliegoVigente!$K$13,IF(M17&gt;=PliegoVigente!$I$14,PliegoVigente!$K$14,PliegoVigente!$K$15))))))))),IF(E17="FLOW",(IF(M17&gt;=PliegoVigente!$I$23,PliegoVigente!$K$23,IF(M17&gt;=PliegoVigente!$I$24,PliegoVigente!$K$24,IF(M17&gt;=PliegoVigente!$I$25,PliegoVigente!$K$25,IF(M17&gt;=PliegoVigente!$I$26,PliegoVigente!$K$26,IF(M17&gt;=PliegoVigente!$I$27,PliegoVigente!$K$27,IF(M17&gt;=PliegoVigente!$I$28,PliegoVigente!$K$28,IF(M17&gt;=PliegoVigente!$I$29,PliegoVigente!$K$29,IF(M17&gt;=PliegoVigente!$I$30,PliegoVigente!$K$30,PliegoVigente!$K$31))))))))),IF(E17="MASIVO",(IF(M17&gt;=PliegoVigente!$I$37,PliegoVigente!$K$37,IF(M17&gt;=PliegoVigente!$I$38,PliegoVigente!$K$38,IF(M17&gt;=PliegoVigente!$I$39,PliegoVigente!$K$39,IF(M17&gt;=PliegoVigente!$I$40,PliegoVigente!$K$40,IF(M17&gt;=PliegoVigente!$I$41,PliegoVigente!$K$41,IF(M17&gt;=PliegoVigente!$I$42,PliegoVigente!$K$42,IF(M17&gt;=PliegoVigente!$I$43,PliegoVigente!$K$43,IF(M17&gt;=PliegoVigente!$I$44,PliegoVigente!$K$44,PliegoVigente!$K$45))))))))),(IF(M17&gt;=PliegoVigente!$I$51,PliegoVigente!$K$51,IF(M17&gt;=PliegoVigente!$I$52,PliegoVigente!$K$52,IF(M17&gt;=PliegoVigente!$I$53,PliegoVigente!$K$53,IF(M17&gt;=PliegoVigente!$I$54,PliegoVigente!$K$54,IF(M17&gt;=PliegoVigente!$I$55,PliegoVigente!$K$55,IF(M17&gt;=PliegoVigente!$I$56,PliegoVigente!$K$56,IF(M17&gt;=PliegoVigente!$I$57,PliegoVigente!$K$57,IF(M17&gt;=PliegoVigente!$I$58,PliegoVigente!$K$58,PliegoVigente!$K$59))))))))))))</f>
        <v>-0.02</v>
      </c>
      <c r="AD17" s="124">
        <f>IF(E17="HFC",(IF(S17&gt;=PliegoVigente!$E$12,PliegoVigente!$G$12,IF(S17&gt;=PliegoVigente!$E$11,PliegoVigente!$G$11,IF(S17&gt;=PliegoVigente!$E$10,PliegoVigente!$G$10,IF(S17&gt;=PliegoVigente!$E$9,PliegoVigente!$G$9,IF(S17&gt;=PliegoVigente!$E$8,PliegoVigente!$G$8,PliegoVigente!$G$7)))))),IF(E17="FLOW",(IF(S17&gt;=PliegoVigente!$I$23,PliegoVigente!$K$23,IF(S17&gt;=PliegoVigente!$I$24,PliegoVigente!$K$24,IF(S17&gt;=PliegoVigente!$I$25,PliegoVigente!$K$25,IF(S17&gt;=PliegoVigente!$I$26,PliegoVigente!$K$26,IF(S17&gt;=PliegoVigente!$I$27,PliegoVigente!$K$27,IF(S17&gt;=PliegoVigente!$I$28,PliegoVigente!$K$28,IF(S17&gt;=PliegoVigente!$I$29,PliegoVigente!$K$29,IF(S17&gt;=PliegoVigente!$I$30,PliegoVigente!$K$30,PliegoVigente!$K$31))))))))),IF(E17="MASIVO",(IF(S17&gt;=PliegoVigente!$I$37,PliegoVigente!$K$37,IF(S17&gt;=PliegoVigente!$I$38,PliegoVigente!$K$38,IF(S17&gt;=PliegoVigente!$I$39,PliegoVigente!$K$39,IF(S17&gt;=PliegoVigente!$I$40,PliegoVigente!$K$40,IF(S17&gt;=PliegoVigente!$I$41,PliegoVigente!$K$41,IF(S17&gt;=PliegoVigente!$I$42,PliegoVigente!$K$42,IF(S17&gt;=PliegoVigente!$I$43,PliegoVigente!$K$43,IF(S17&gt;=PliegoVigente!$I$44,PliegoVigente!$K$44,PliegoVigente!$K$45))))))))),(IF(S17&gt;=PliegoVigente!$I$51,PliegoVigente!$K$51,IF(S17&gt;=PliegoVigente!$I$52,PliegoVigente!$K$52,IF(S17&gt;=PliegoVigente!$I$53,PliegoVigente!$K$53,IF(S17&gt;=PliegoVigente!$I$54,PliegoVigente!$K$54,IF(S17&gt;=PliegoVigente!$I$55,PliegoVigente!$K$55,IF(S17&gt;=PliegoVigente!$I$56,PliegoVigente!$K$56,IF(S17&gt;=PliegoVigente!$I$57,PliegoVigente!$K$57,IF(S17&gt;=PliegoVigente!$I$58,PliegoVigente!$K$58,PliegoVigente!$K$59))))))))))))</f>
        <v>0.04</v>
      </c>
      <c r="AE17" s="124">
        <f>IF(E17="HFC",(IF(T17&gt;=PliegoVigente!$A$10,PliegoVigente!$C$10,IF(T17&gt;PliegoVigente!$A$9,PliegoVigente!$C$9,IF(T17&gt;PliegoVigente!$A$8,PliegoVigente!$C$8,PliegoVigente!$C$7)))),IF(E17="FLOW",(IF(T17&gt;=PliegoVigente!$A$26,PliegoVigente!$C$26,IF(T17&gt;PliegoVigente!$A$25,PliegoVigente!$C$25,IF(T17&gt;PliegoVigente!$A$24,PliegoVigente!$C$24,PliegoVigente!$C$23)))),IF(E17="MASIVO",(IF(T17&gt;=PliegoVigente!$A$40,PliegoVigente!$C$40,IF(T17&gt;PliegoVigente!$A$39,PliegoVigente!$C$39,IF(T17&gt;PliegoVigente!$A$38,PliegoVigente!$C$38,PliegoVigente!$C$37)))),(IF(T17&gt;=PliegoVigente!$A$54,PliegoVigente!$C$54,IF(T17&gt;PliegoVigente!$A$53,PliegoVigente!$C$53,IF(T17&gt;PliegoVigente!$A$52,PliegoVigente!$C$52,PliegoVigente!$C$51)))))))</f>
        <v>-0.01</v>
      </c>
      <c r="AF17" s="124">
        <f>IF(E17="HFC",(IF(Y17&gt;=PliegoVigente!$Y$7,PliegoVigente!$AA$7,0)),IF(E17="FLOW",0,IF(E17="MASIVO",(IF(Y17&gt;=PliegoVigente!$Y$37,PliegoVigente!$AA$370)),(IF(Y17&gt;=PliegoVigente!$Y$51,PliegoVigente!$AA$51,0)))))</f>
        <v>0.01</v>
      </c>
      <c r="AG17" s="124">
        <f>IF(E17="HFC",(IF(Z17&gt;=PliegoVigente!$M$9,PliegoVigente!$O$9,IF(Z17&gt;=PliegoVigente!$M$8,PliegoVigente!$O$8,PliegoVigente!$O$7))),IF(E17="FLOW",(IF(Z17&gt;=PliegoVigente!$M$25,PliegoVigente!$O$25,IF(Z17&gt;=PliegoVigente!$M$24,PliegoVigente!$O$24,PliegoVigente!$O$23))),IF(E17="MASIVO",(IF(Z17&gt;=PliegoVigente!$M$39,PliegoVigente!$O$39,IF(Z17&gt;=PliegoVigente!$M$38,PliegoVigente!$O$38,PliegoVigente!$O$37))),(IF(Z17&gt;=PliegoVigente!$M$53,PliegoVigente!$O$53,IF(Z17&gt;=PliegoVigente!$M$52,PliegoVigente!$O$52,PliegoVigente!$O$51))))))</f>
        <v>0</v>
      </c>
      <c r="AH17" s="124" t="e">
        <f>IF(E17="HFC",(IF(AA17&gt;=PliegoVigente!$Q$9,PliegoVigente!$S$9,IF(AA17&gt;=PliegoVigente!$Q$8,PliegoVigente!$S$8,PliegoVigente!$S$7))),IF(E17="FLOW",(IF(AA17&gt;=PliegoVigente!$Q$25,PliegoVigente!$S$25,IF(AA17&gt;=PliegoVigente!$Q$24,PliegoVigente!$S$24,PliegoVigente!$S$23))),IF(E17="MASIVO",(IF(AA17&gt;=PliegoVigente!$Q$39,PliegoVigente!$S$39,IF(AA17&gt;=PliegoVigente!$Q$38,PliegoVigente!$S$38,PliegoVigente!$S$37))),(IF(AA17&gt;=PliegoVigente!$Q$53,PliegoVigente!$S$53,IF(AA17&gt;=PliegoVigente!$Q$52,PliegoVigente!$S$52,PliegoVigente!$S$51))))))</f>
        <v>#N/A</v>
      </c>
      <c r="AI17" s="126" t="e">
        <f t="shared" si="1"/>
        <v>#N/A</v>
      </c>
    </row>
    <row r="18" spans="1:35" x14ac:dyDescent="0.25">
      <c r="A18" s="115" t="str">
        <f>VLOOKUP(C18,RosterActualizado!$C$2:$L$1000,7,0)</f>
        <v>Alvarez Daiana Anabella</v>
      </c>
      <c r="B18" s="115" t="str">
        <f>VLOOKUP(C18,RosterActualizado!$C$2:$L$1000,10,0)</f>
        <v>Aguirre Andrea Estefanía</v>
      </c>
      <c r="C18" s="115">
        <f>RosterActualizado!C18</f>
        <v>1115939</v>
      </c>
      <c r="D18" s="115" t="str">
        <f>VLOOKUP(C18,RosterActualizado!$C$2:$L$1000,3,0)</f>
        <v>VIP</v>
      </c>
      <c r="E18" s="115" t="str">
        <f t="shared" si="0"/>
        <v>MASIVO</v>
      </c>
      <c r="F18" s="116">
        <f>VLOOKUP(C18,Table1[],5,0)</f>
        <v>0.99685101010100996</v>
      </c>
      <c r="G18" s="117">
        <f>VLOOKUP(C18,Table13[],5,0)</f>
        <v>0.102564102564103</v>
      </c>
      <c r="H18" s="118">
        <f>VLOOKUP(C18,Table13[],3,0)</f>
        <v>39</v>
      </c>
      <c r="I18" s="117">
        <f>VLOOKUP(C18,Table13[],7,0)</f>
        <v>0.58974358974358998</v>
      </c>
      <c r="J18" s="117">
        <f>VLOOKUP(C18,Table13[],9,0)</f>
        <v>0.84210526315789502</v>
      </c>
      <c r="K18" s="116">
        <f>VLOOKUP(C18,Table16[[#All],[idccms]:[TMO]],5,0)</f>
        <v>0.96</v>
      </c>
      <c r="L18" s="119">
        <f>VLOOKUP(C18,Table18[[Columna1]:[Recuento de id_monitoring-caseId]],2,0)</f>
        <v>1</v>
      </c>
      <c r="M18" s="116">
        <f>VLOOKUP(C18,Table111[],7,0)</f>
        <v>-0.5</v>
      </c>
      <c r="N18" s="118">
        <f>VLOOKUP(C18,Table111[],6,0)</f>
        <v>12</v>
      </c>
      <c r="O18" s="116">
        <f>VLOOKUP(C18,Table111[],8,0)</f>
        <v>0.36363636363636398</v>
      </c>
      <c r="P18" s="13" t="s">
        <v>116</v>
      </c>
      <c r="Q18" s="13" t="s">
        <v>116</v>
      </c>
      <c r="R18" s="13" t="s">
        <v>116</v>
      </c>
      <c r="S18" s="116">
        <f>VLOOKUP(C18,Table113[[idccms]:[Suma de Rellamados]],4,0)</f>
        <v>0.83606557377049195</v>
      </c>
      <c r="T18" s="13">
        <f>VLOOKUP(C18,Table115[[idccms]:[Suma de CvLlamSalientes]],3,0)</f>
        <v>618.13669064748206</v>
      </c>
      <c r="U18" s="13">
        <f>VLOOKUP(C18,Table115[[idccms]:[Suma de CvLlamSalientes]],5,0)</f>
        <v>67.7697841726619</v>
      </c>
      <c r="V18" s="120">
        <f>VLOOKUP(C18,Table115[[idccms]:[Suma de CvLlamSalientes]],6,0)</f>
        <v>2.02517985611511</v>
      </c>
      <c r="W18" s="13">
        <f>VLOOKUP(C18,Table115[[idccms]:[Suma de CvLlamSalientes]],7,0)</f>
        <v>548.34172661870502</v>
      </c>
      <c r="X18" s="116">
        <f>VLOOKUP(C18,Table118[[idccms]:[%Act Com N]],4,0)</f>
        <v>4.1366906474820102E-2</v>
      </c>
      <c r="Y18" s="116">
        <f>VLOOKUP(C18,Table118[[idccms]:[%Act Com N]],6,0)</f>
        <v>4.1366906474820102E-2</v>
      </c>
      <c r="Z18" s="116">
        <f>VLOOKUP(C18,TRF!$B$2:$S$407,4,0)</f>
        <v>5.0359712230215799E-2</v>
      </c>
      <c r="AA18" s="116">
        <f>VLOOKUP(C18,CBS!$A$2:$F$395,4,0)</f>
        <v>2.5179856115107899E-2</v>
      </c>
      <c r="AB18" s="124">
        <f>IF(E18="HFC",(IF(L18&gt;=PliegoVigente!$U$9,PliegoVigente!$W$9,IF(L18&gt;=PliegoVigente!$U$8,PliegoVigente!$W$8,PliegoVigente!$W$7))),IF(E18="FLOW",(IF(L18&gt;=PliegoVigente!$U$25,PliegoVigente!$W$25,IF(L18&gt;=PliegoVigente!$U$24,PliegoVigente!$W$24,PliegoVigente!$W$23))),IF(E18="MASIVO",(IF(L18&gt;=PliegoVigente!$U$39,PliegoVigente!$W$39,IF(L18&gt;=PliegoVigente!$U$38,PliegoVigente!$W$38,PliegoVigente!$W$37))),(IF(L18&gt;=PliegoVigente!$U$53,PliegoVigente!$W$53,IF(L18&gt;=PliegoVigente!$U$52,PliegoVigente!$W$52,PliegoVigente!$W$51))))))</f>
        <v>0.01</v>
      </c>
      <c r="AC18" s="124">
        <f>IF(E18="HFC",(IF(M18&gt;=PliegoVigente!$I$7,PliegoVigente!$K$7,IF(M18&gt;=PliegoVigente!$I$8,PliegoVigente!$K$8,IF(M18&gt;=PliegoVigente!$I$9,PliegoVigente!$K$9,IF(M18&gt;=PliegoVigente!$I$10,PliegoVigente!$K$10,IF(M18&gt;=PliegoVigente!$I$11,PliegoVigente!$K$11,IF(M18&gt;=PliegoVigente!$I$12,PliegoVigente!$K$12,IF(M18&gt;=PliegoVigente!$I$13,PliegoVigente!$K$13,IF(M18&gt;=PliegoVigente!$I$14,PliegoVigente!$K$14,PliegoVigente!$K$15))))))))),IF(E18="FLOW",(IF(M18&gt;=PliegoVigente!$I$23,PliegoVigente!$K$23,IF(M18&gt;=PliegoVigente!$I$24,PliegoVigente!$K$24,IF(M18&gt;=PliegoVigente!$I$25,PliegoVigente!$K$25,IF(M18&gt;=PliegoVigente!$I$26,PliegoVigente!$K$26,IF(M18&gt;=PliegoVigente!$I$27,PliegoVigente!$K$27,IF(M18&gt;=PliegoVigente!$I$28,PliegoVigente!$K$28,IF(M18&gt;=PliegoVigente!$I$29,PliegoVigente!$K$29,IF(M18&gt;=PliegoVigente!$I$30,PliegoVigente!$K$30,PliegoVigente!$K$31))))))))),IF(E18="MASIVO",(IF(M18&gt;=PliegoVigente!$I$37,PliegoVigente!$K$37,IF(M18&gt;=PliegoVigente!$I$38,PliegoVigente!$K$38,IF(M18&gt;=PliegoVigente!$I$39,PliegoVigente!$K$39,IF(M18&gt;=PliegoVigente!$I$40,PliegoVigente!$K$40,IF(M18&gt;=PliegoVigente!$I$41,PliegoVigente!$K$41,IF(M18&gt;=PliegoVigente!$I$42,PliegoVigente!$K$42,IF(M18&gt;=PliegoVigente!$I$43,PliegoVigente!$K$43,IF(M18&gt;=PliegoVigente!$I$44,PliegoVigente!$K$44,PliegoVigente!$K$45))))))))),(IF(M18&gt;=PliegoVigente!$I$51,PliegoVigente!$K$51,IF(M18&gt;=PliegoVigente!$I$52,PliegoVigente!$K$52,IF(M18&gt;=PliegoVigente!$I$53,PliegoVigente!$K$53,IF(M18&gt;=PliegoVigente!$I$54,PliegoVigente!$K$54,IF(M18&gt;=PliegoVigente!$I$55,PliegoVigente!$K$55,IF(M18&gt;=PliegoVigente!$I$56,PliegoVigente!$K$56,IF(M18&gt;=PliegoVigente!$I$57,PliegoVigente!$K$57,IF(M18&gt;=PliegoVigente!$I$58,PliegoVigente!$K$58,PliegoVigente!$K$59))))))))))))</f>
        <v>-0.02</v>
      </c>
      <c r="AD18" s="124">
        <f>IF(E18="HFC",(IF(S18&gt;=PliegoVigente!$E$12,PliegoVigente!$G$12,IF(S18&gt;=PliegoVigente!$E$11,PliegoVigente!$G$11,IF(S18&gt;=PliegoVigente!$E$10,PliegoVigente!$G$10,IF(S18&gt;=PliegoVigente!$E$9,PliegoVigente!$G$9,IF(S18&gt;=PliegoVigente!$E$8,PliegoVigente!$G$8,PliegoVigente!$G$7)))))),IF(E18="FLOW",(IF(S18&gt;=PliegoVigente!$I$23,PliegoVigente!$K$23,IF(S18&gt;=PliegoVigente!$I$24,PliegoVigente!$K$24,IF(S18&gt;=PliegoVigente!$I$25,PliegoVigente!$K$25,IF(S18&gt;=PliegoVigente!$I$26,PliegoVigente!$K$26,IF(S18&gt;=PliegoVigente!$I$27,PliegoVigente!$K$27,IF(S18&gt;=PliegoVigente!$I$28,PliegoVigente!$K$28,IF(S18&gt;=PliegoVigente!$I$29,PliegoVigente!$K$29,IF(S18&gt;=PliegoVigente!$I$30,PliegoVigente!$K$30,PliegoVigente!$K$31))))))))),IF(E18="MASIVO",(IF(S18&gt;=PliegoVigente!$I$37,PliegoVigente!$K$37,IF(S18&gt;=PliegoVigente!$I$38,PliegoVigente!$K$38,IF(S18&gt;=PliegoVigente!$I$39,PliegoVigente!$K$39,IF(S18&gt;=PliegoVigente!$I$40,PliegoVigente!$K$40,IF(S18&gt;=PliegoVigente!$I$41,PliegoVigente!$K$41,IF(S18&gt;=PliegoVigente!$I$42,PliegoVigente!$K$42,IF(S18&gt;=PliegoVigente!$I$43,PliegoVigente!$K$43,IF(S18&gt;=PliegoVigente!$I$44,PliegoVigente!$K$44,PliegoVigente!$K$45))))))))),(IF(S18&gt;=PliegoVigente!$I$51,PliegoVigente!$K$51,IF(S18&gt;=PliegoVigente!$I$52,PliegoVigente!$K$52,IF(S18&gt;=PliegoVigente!$I$53,PliegoVigente!$K$53,IF(S18&gt;=PliegoVigente!$I$54,PliegoVigente!$K$54,IF(S18&gt;=PliegoVigente!$I$55,PliegoVigente!$K$55,IF(S18&gt;=PliegoVigente!$I$56,PliegoVigente!$K$56,IF(S18&gt;=PliegoVigente!$I$57,PliegoVigente!$K$57,IF(S18&gt;=PliegoVigente!$I$58,PliegoVigente!$K$58,PliegoVigente!$K$59))))))))))))</f>
        <v>0.06</v>
      </c>
      <c r="AE18" s="124">
        <f>IF(E18="HFC",(IF(T18&gt;=PliegoVigente!$A$10,PliegoVigente!$C$10,IF(T18&gt;PliegoVigente!$A$9,PliegoVigente!$C$9,IF(T18&gt;PliegoVigente!$A$8,PliegoVigente!$C$8,PliegoVigente!$C$7)))),IF(E18="FLOW",(IF(T18&gt;=PliegoVigente!$A$26,PliegoVigente!$C$26,IF(T18&gt;PliegoVigente!$A$25,PliegoVigente!$C$25,IF(T18&gt;PliegoVigente!$A$24,PliegoVigente!$C$24,PliegoVigente!$C$23)))),IF(E18="MASIVO",(IF(T18&gt;=PliegoVigente!$A$40,PliegoVigente!$C$40,IF(T18&gt;PliegoVigente!$A$39,PliegoVigente!$C$39,IF(T18&gt;PliegoVigente!$A$38,PliegoVigente!$C$38,PliegoVigente!$C$37)))),(IF(T18&gt;=PliegoVigente!$A$54,PliegoVigente!$C$54,IF(T18&gt;PliegoVigente!$A$53,PliegoVigente!$C$53,IF(T18&gt;PliegoVigente!$A$52,PliegoVigente!$C$52,PliegoVigente!$C$51)))))))</f>
        <v>-0.01</v>
      </c>
      <c r="AF18" s="124">
        <f>IF(E18="HFC",(IF(Y18&gt;=PliegoVigente!$Y$7,PliegoVigente!$AA$7,0)),IF(E18="FLOW",0,IF(E18="MASIVO",(IF(Y18&gt;=PliegoVigente!$Y$37,PliegoVigente!$AA$370)),(IF(Y18&gt;=PliegoVigente!$Y$51,PliegoVigente!$AA$51,0)))))</f>
        <v>0</v>
      </c>
      <c r="AG18" s="124">
        <f>IF(E18="HFC",(IF(Z18&gt;=PliegoVigente!$M$9,PliegoVigente!$O$9,IF(Z18&gt;=PliegoVigente!$M$8,PliegoVigente!$O$8,PliegoVigente!$O$7))),IF(E18="FLOW",(IF(Z18&gt;=PliegoVigente!$M$25,PliegoVigente!$O$25,IF(Z18&gt;=PliegoVigente!$M$24,PliegoVigente!$O$24,PliegoVigente!$O$23))),IF(E18="MASIVO",(IF(Z18&gt;=PliegoVigente!$M$39,PliegoVigente!$O$39,IF(Z18&gt;=PliegoVigente!$M$38,PliegoVigente!$O$38,PliegoVigente!$O$37))),(IF(Z18&gt;=PliegoVigente!$M$53,PliegoVigente!$O$53,IF(Z18&gt;=PliegoVigente!$M$52,PliegoVigente!$O$52,PliegoVigente!$O$51))))))</f>
        <v>5.0000000000000001E-3</v>
      </c>
      <c r="AH18" s="124">
        <f>IF(E18="HFC",(IF(AA18&gt;=PliegoVigente!$Q$9,PliegoVigente!$S$9,IF(AA18&gt;=PliegoVigente!$Q$8,PliegoVigente!$S$8,PliegoVigente!$S$7))),IF(E18="FLOW",(IF(AA18&gt;=PliegoVigente!$Q$25,PliegoVigente!$S$25,IF(AA18&gt;=PliegoVigente!$Q$24,PliegoVigente!$S$24,PliegoVigente!$S$23))),IF(E18="MASIVO",(IF(AA18&gt;=PliegoVigente!$Q$39,PliegoVigente!$S$39,IF(AA18&gt;=PliegoVigente!$Q$38,PliegoVigente!$S$38,PliegoVigente!$S$37))),(IF(AA18&gt;=PliegoVigente!$Q$53,PliegoVigente!$S$53,IF(AA18&gt;=PliegoVigente!$Q$52,PliegoVigente!$S$52,PliegoVigente!$S$51))))))</f>
        <v>5.0000000000000001E-3</v>
      </c>
      <c r="AI18" s="126">
        <f t="shared" si="1"/>
        <v>4.9999999999999989E-2</v>
      </c>
    </row>
    <row r="19" spans="1:35" x14ac:dyDescent="0.25">
      <c r="A19" s="115" t="str">
        <f>VLOOKUP(C19,RosterActualizado!$C$2:$L$1000,7,0)</f>
        <v>Alvarez Daiana Anabella</v>
      </c>
      <c r="B19" s="115" t="str">
        <f>VLOOKUP(C19,RosterActualizado!$C$2:$L$1000,10,0)</f>
        <v>Alvarado Carla María José</v>
      </c>
      <c r="C19" s="115">
        <f>RosterActualizado!C19</f>
        <v>4035908</v>
      </c>
      <c r="D19" s="115" t="str">
        <f>VLOOKUP(C19,RosterActualizado!$C$2:$L$1000,3,0)</f>
        <v>INTERNET HFC SCORE 3 A 5</v>
      </c>
      <c r="E19" s="115" t="str">
        <f t="shared" si="0"/>
        <v>HFC</v>
      </c>
      <c r="F19" s="116">
        <f>VLOOKUP(C19,Table1[],5,0)</f>
        <v>0.99197222222222203</v>
      </c>
      <c r="G19" s="117">
        <f>VLOOKUP(C19,Table13[],5,0)</f>
        <v>0.140350877192982</v>
      </c>
      <c r="H19" s="118">
        <f>VLOOKUP(C19,Table13[],3,0)</f>
        <v>57</v>
      </c>
      <c r="I19" s="117">
        <f>VLOOKUP(C19,Table13[],7,0)</f>
        <v>0.65454545454545499</v>
      </c>
      <c r="J19" s="117">
        <f>VLOOKUP(C19,Table13[],9,0)</f>
        <v>0.83636363636363598</v>
      </c>
      <c r="K19" s="116">
        <f>VLOOKUP(C19,Table16[[#All],[idccms]:[TMO]],5,0)</f>
        <v>1</v>
      </c>
      <c r="L19" s="119">
        <f>VLOOKUP(C19,Table18[[Columna1]:[Recuento de id_monitoring-caseId]],2,0)</f>
        <v>0</v>
      </c>
      <c r="M19" s="116">
        <f>VLOOKUP(C19,Table111[],7,0)</f>
        <v>-8.3333333333333301E-2</v>
      </c>
      <c r="N19" s="118">
        <f>VLOOKUP(C19,Table111[],6,0)</f>
        <v>12</v>
      </c>
      <c r="O19" s="116">
        <f>VLOOKUP(C19,Table111[],8,0)</f>
        <v>0.54545454545454497</v>
      </c>
      <c r="P19" s="13" t="s">
        <v>116</v>
      </c>
      <c r="Q19" s="13" t="s">
        <v>116</v>
      </c>
      <c r="R19" s="13" t="s">
        <v>116</v>
      </c>
      <c r="S19" s="116">
        <f>VLOOKUP(C19,Table113[[idccms]:[Suma de Rellamados]],4,0)</f>
        <v>0.83687943262411302</v>
      </c>
      <c r="T19" s="13">
        <f>VLOOKUP(C19,Table115[[idccms]:[Suma de CvLlamSalientes]],3,0)</f>
        <v>620.69328493647902</v>
      </c>
      <c r="U19" s="13">
        <f>VLOOKUP(C19,Table115[[idccms]:[Suma de CvLlamSalientes]],5,0)</f>
        <v>5.9945553539020002</v>
      </c>
      <c r="V19" s="120">
        <f>VLOOKUP(C19,Table115[[idccms]:[Suma de CvLlamSalientes]],6,0)</f>
        <v>1.2994555353902</v>
      </c>
      <c r="W19" s="13">
        <f>VLOOKUP(C19,Table115[[idccms]:[Suma de CvLlamSalientes]],7,0)</f>
        <v>613.39927404718696</v>
      </c>
      <c r="X19" s="116">
        <f>VLOOKUP(C19,Table118[[idccms]:[%Act Com N]],4,0)</f>
        <v>5.1724137931034503E-2</v>
      </c>
      <c r="Y19" s="116">
        <f>VLOOKUP(C19,Table118[[idccms]:[%Act Com N]],6,0)</f>
        <v>1.9963702359346601E-2</v>
      </c>
      <c r="Z19" s="116">
        <f>VLOOKUP(C19,TRF!$B$2:$S$407,4,0)</f>
        <v>8.3484573502722301E-2</v>
      </c>
      <c r="AA19" s="116">
        <f>VLOOKUP(C19,CBS!$A$2:$F$395,4,0)</f>
        <v>4.5372050816696902E-2</v>
      </c>
      <c r="AB19" s="124">
        <f>IF(E19="HFC",(IF(L19&gt;=PliegoVigente!$U$9,PliegoVigente!$W$9,IF(L19&gt;=PliegoVigente!$U$8,PliegoVigente!$W$8,PliegoVigente!$W$7))),IF(E19="FLOW",(IF(L19&gt;=PliegoVigente!$U$25,PliegoVigente!$W$25,IF(L19&gt;=PliegoVigente!$U$24,PliegoVigente!$W$24,PliegoVigente!$W$23))),IF(E19="MASIVO",(IF(L19&gt;=PliegoVigente!$U$39,PliegoVigente!$W$39,IF(L19&gt;=PliegoVigente!$U$38,PliegoVigente!$W$38,PliegoVigente!$W$37))),(IF(L19&gt;=PliegoVigente!$U$53,PliegoVigente!$W$53,IF(L19&gt;=PliegoVigente!$U$52,PliegoVigente!$W$52,PliegoVigente!$W$51))))))</f>
        <v>-0.01</v>
      </c>
      <c r="AC19" s="124">
        <f>IF(E19="HFC",(IF(M19&gt;=PliegoVigente!$I$7,PliegoVigente!$K$7,IF(M19&gt;=PliegoVigente!$I$8,PliegoVigente!$K$8,IF(M19&gt;=PliegoVigente!$I$9,PliegoVigente!$K$9,IF(M19&gt;=PliegoVigente!$I$10,PliegoVigente!$K$10,IF(M19&gt;=PliegoVigente!$I$11,PliegoVigente!$K$11,IF(M19&gt;=PliegoVigente!$I$12,PliegoVigente!$K$12,IF(M19&gt;=PliegoVigente!$I$13,PliegoVigente!$K$13,IF(M19&gt;=PliegoVigente!$I$14,PliegoVigente!$K$14,PliegoVigente!$K$15))))))))),IF(E19="FLOW",(IF(M19&gt;=PliegoVigente!$I$23,PliegoVigente!$K$23,IF(M19&gt;=PliegoVigente!$I$24,PliegoVigente!$K$24,IF(M19&gt;=PliegoVigente!$I$25,PliegoVigente!$K$25,IF(M19&gt;=PliegoVigente!$I$26,PliegoVigente!$K$26,IF(M19&gt;=PliegoVigente!$I$27,PliegoVigente!$K$27,IF(M19&gt;=PliegoVigente!$I$28,PliegoVigente!$K$28,IF(M19&gt;=PliegoVigente!$I$29,PliegoVigente!$K$29,IF(M19&gt;=PliegoVigente!$I$30,PliegoVigente!$K$30,PliegoVigente!$K$31))))))))),IF(E19="MASIVO",(IF(M19&gt;=PliegoVigente!$I$37,PliegoVigente!$K$37,IF(M19&gt;=PliegoVigente!$I$38,PliegoVigente!$K$38,IF(M19&gt;=PliegoVigente!$I$39,PliegoVigente!$K$39,IF(M19&gt;=PliegoVigente!$I$40,PliegoVigente!$K$40,IF(M19&gt;=PliegoVigente!$I$41,PliegoVigente!$K$41,IF(M19&gt;=PliegoVigente!$I$42,PliegoVigente!$K$42,IF(M19&gt;=PliegoVigente!$I$43,PliegoVigente!$K$43,IF(M19&gt;=PliegoVigente!$I$44,PliegoVigente!$K$44,PliegoVigente!$K$45))))))))),(IF(M19&gt;=PliegoVigente!$I$51,PliegoVigente!$K$51,IF(M19&gt;=PliegoVigente!$I$52,PliegoVigente!$K$52,IF(M19&gt;=PliegoVigente!$I$53,PliegoVigente!$K$53,IF(M19&gt;=PliegoVigente!$I$54,PliegoVigente!$K$54,IF(M19&gt;=PliegoVigente!$I$55,PliegoVigente!$K$55,IF(M19&gt;=PliegoVigente!$I$56,PliegoVigente!$K$56,IF(M19&gt;=PliegoVigente!$I$57,PliegoVigente!$K$57,IF(M19&gt;=PliegoVigente!$I$58,PliegoVigente!$K$58,PliegoVigente!$K$59))))))))))))</f>
        <v>0</v>
      </c>
      <c r="AD19" s="124">
        <f>IF(E19="HFC",(IF(S19&gt;=PliegoVigente!$E$12,PliegoVigente!$G$12,IF(S19&gt;=PliegoVigente!$E$11,PliegoVigente!$G$11,IF(S19&gt;=PliegoVigente!$E$10,PliegoVigente!$G$10,IF(S19&gt;=PliegoVigente!$E$9,PliegoVigente!$G$9,IF(S19&gt;=PliegoVigente!$E$8,PliegoVigente!$G$8,PliegoVigente!$G$7)))))),IF(E19="FLOW",(IF(S19&gt;=PliegoVigente!$I$23,PliegoVigente!$K$23,IF(S19&gt;=PliegoVigente!$I$24,PliegoVigente!$K$24,IF(S19&gt;=PliegoVigente!$I$25,PliegoVigente!$K$25,IF(S19&gt;=PliegoVigente!$I$26,PliegoVigente!$K$26,IF(S19&gt;=PliegoVigente!$I$27,PliegoVigente!$K$27,IF(S19&gt;=PliegoVigente!$I$28,PliegoVigente!$K$28,IF(S19&gt;=PliegoVigente!$I$29,PliegoVigente!$K$29,IF(S19&gt;=PliegoVigente!$I$30,PliegoVigente!$K$30,PliegoVigente!$K$31))))))))),IF(E19="MASIVO",(IF(S19&gt;=PliegoVigente!$I$37,PliegoVigente!$K$37,IF(S19&gt;=PliegoVigente!$I$38,PliegoVigente!$K$38,IF(S19&gt;=PliegoVigente!$I$39,PliegoVigente!$K$39,IF(S19&gt;=PliegoVigente!$I$40,PliegoVigente!$K$40,IF(S19&gt;=PliegoVigente!$I$41,PliegoVigente!$K$41,IF(S19&gt;=PliegoVigente!$I$42,PliegoVigente!$K$42,IF(S19&gt;=PliegoVigente!$I$43,PliegoVigente!$K$43,IF(S19&gt;=PliegoVigente!$I$44,PliegoVigente!$K$44,PliegoVigente!$K$45))))))))),(IF(S19&gt;=PliegoVigente!$I$51,PliegoVigente!$K$51,IF(S19&gt;=PliegoVigente!$I$52,PliegoVigente!$K$52,IF(S19&gt;=PliegoVigente!$I$53,PliegoVigente!$K$53,IF(S19&gt;=PliegoVigente!$I$54,PliegoVigente!$K$54,IF(S19&gt;=PliegoVigente!$I$55,PliegoVigente!$K$55,IF(S19&gt;=PliegoVigente!$I$56,PliegoVigente!$K$56,IF(S19&gt;=PliegoVigente!$I$57,PliegoVigente!$K$57,IF(S19&gt;=PliegoVigente!$I$58,PliegoVigente!$K$58,PliegoVigente!$K$59))))))))))))</f>
        <v>0.04</v>
      </c>
      <c r="AE19" s="124">
        <f>IF(E19="HFC",(IF(T19&gt;=PliegoVigente!$A$10,PliegoVigente!$C$10,IF(T19&gt;PliegoVigente!$A$9,PliegoVigente!$C$9,IF(T19&gt;PliegoVigente!$A$8,PliegoVigente!$C$8,PliegoVigente!$C$7)))),IF(E19="FLOW",(IF(T19&gt;=PliegoVigente!$A$26,PliegoVigente!$C$26,IF(T19&gt;PliegoVigente!$A$25,PliegoVigente!$C$25,IF(T19&gt;PliegoVigente!$A$24,PliegoVigente!$C$24,PliegoVigente!$C$23)))),IF(E19="MASIVO",(IF(T19&gt;=PliegoVigente!$A$40,PliegoVigente!$C$40,IF(T19&gt;PliegoVigente!$A$39,PliegoVigente!$C$39,IF(T19&gt;PliegoVigente!$A$38,PliegoVigente!$C$38,PliegoVigente!$C$37)))),(IF(T19&gt;=PliegoVigente!$A$54,PliegoVigente!$C$54,IF(T19&gt;PliegoVigente!$A$53,PliegoVigente!$C$53,IF(T19&gt;PliegoVigente!$A$52,PliegoVigente!$C$52,PliegoVigente!$C$51)))))))</f>
        <v>-0.01</v>
      </c>
      <c r="AF19" s="124">
        <f>IF(E19="HFC",(IF(Y19&gt;=PliegoVigente!$Y$7,PliegoVigente!$AA$7,0)),IF(E19="FLOW",0,IF(E19="MASIVO",(IF(Y19&gt;=PliegoVigente!$Y$37,PliegoVigente!$AA$370)),(IF(Y19&gt;=PliegoVigente!$Y$51,PliegoVigente!$AA$51,0)))))</f>
        <v>0</v>
      </c>
      <c r="AG19" s="124">
        <f>IF(E19="HFC",(IF(Z19&gt;=PliegoVigente!$M$9,PliegoVigente!$O$9,IF(Z19&gt;=PliegoVigente!$M$8,PliegoVigente!$O$8,PliegoVigente!$O$7))),IF(E19="FLOW",(IF(Z19&gt;=PliegoVigente!$M$25,PliegoVigente!$O$25,IF(Z19&gt;=PliegoVigente!$M$24,PliegoVigente!$O$24,PliegoVigente!$O$23))),IF(E19="MASIVO",(IF(Z19&gt;=PliegoVigente!$M$39,PliegoVigente!$O$39,IF(Z19&gt;=PliegoVigente!$M$38,PliegoVigente!$O$38,PliegoVigente!$O$37))),(IF(Z19&gt;=PliegoVigente!$M$53,PliegoVigente!$O$53,IF(Z19&gt;=PliegoVigente!$M$52,PliegoVigente!$O$52,PliegoVigente!$O$51))))))</f>
        <v>5.0000000000000001E-3</v>
      </c>
      <c r="AH19" s="124">
        <f>IF(E19="HFC",(IF(AA19&gt;=PliegoVigente!$Q$9,PliegoVigente!$S$9,IF(AA19&gt;=PliegoVigente!$Q$8,PliegoVigente!$S$8,PliegoVigente!$S$7))),IF(E19="FLOW",(IF(AA19&gt;=PliegoVigente!$Q$25,PliegoVigente!$S$25,IF(AA19&gt;=PliegoVigente!$Q$24,PliegoVigente!$S$24,PliegoVigente!$S$23))),IF(E19="MASIVO",(IF(AA19&gt;=PliegoVigente!$Q$39,PliegoVigente!$S$39,IF(AA19&gt;=PliegoVigente!$Q$38,PliegoVigente!$S$38,PliegoVigente!$S$37))),(IF(AA19&gt;=PliegoVigente!$Q$53,PliegoVigente!$S$53,IF(AA19&gt;=PliegoVigente!$Q$52,PliegoVigente!$S$52,PliegoVigente!$S$51))))))</f>
        <v>5.0000000000000001E-3</v>
      </c>
      <c r="AI19" s="126">
        <f t="shared" si="1"/>
        <v>0.03</v>
      </c>
    </row>
    <row r="20" spans="1:35" x14ac:dyDescent="0.25">
      <c r="A20" s="115" t="str">
        <f>VLOOKUP(C20,RosterActualizado!$C$2:$L$1000,7,0)</f>
        <v>Alvarez Daiana Anabella</v>
      </c>
      <c r="B20" s="115" t="str">
        <f>VLOOKUP(C20,RosterActualizado!$C$2:$L$1000,10,0)</f>
        <v>Gazquez Brenda Roxana</v>
      </c>
      <c r="C20" s="115">
        <f>RosterActualizado!C20</f>
        <v>2366693</v>
      </c>
      <c r="D20" s="115" t="str">
        <f>VLOOKUP(C20,RosterActualizado!$C$2:$L$1000,3,0)</f>
        <v>INTERNET HFC SCORE 3 A 5</v>
      </c>
      <c r="E20" s="115" t="str">
        <f t="shared" si="0"/>
        <v>HFC</v>
      </c>
      <c r="F20" s="116">
        <f>VLOOKUP(C20,Table1[],5,0)</f>
        <v>0.64866452991453005</v>
      </c>
      <c r="G20" s="117">
        <f>VLOOKUP(C20,Table13[],5,0)</f>
        <v>6.6666666666666693E-2</v>
      </c>
      <c r="H20" s="118">
        <f>VLOOKUP(C20,Table13[],3,0)</f>
        <v>60</v>
      </c>
      <c r="I20" s="117">
        <f>VLOOKUP(C20,Table13[],7,0)</f>
        <v>0.70689655172413801</v>
      </c>
      <c r="J20" s="117">
        <f>VLOOKUP(C20,Table13[],9,0)</f>
        <v>0.94545454545454499</v>
      </c>
      <c r="K20" s="116">
        <f>VLOOKUP(C20,Table16[[#All],[idccms]:[TMO]],5,0)</f>
        <v>1</v>
      </c>
      <c r="L20" s="119">
        <f>VLOOKUP(C20,Table18[[Columna1]:[Recuento de id_monitoring-caseId]],2,0)</f>
        <v>1</v>
      </c>
      <c r="M20" s="116">
        <f>VLOOKUP(C20,Table111[],7,0)</f>
        <v>-0.71428571428571397</v>
      </c>
      <c r="N20" s="118">
        <f>VLOOKUP(C20,Table111[],6,0)</f>
        <v>14</v>
      </c>
      <c r="O20" s="116">
        <f>VLOOKUP(C20,Table111[],8,0)</f>
        <v>0.18181818181818199</v>
      </c>
      <c r="P20" s="13" t="s">
        <v>116</v>
      </c>
      <c r="Q20" s="13" t="s">
        <v>116</v>
      </c>
      <c r="R20" s="13" t="s">
        <v>116</v>
      </c>
      <c r="S20" s="116">
        <f>VLOOKUP(C20,Table113[[idccms]:[Suma de Rellamados]],4,0)</f>
        <v>0.81882352941176495</v>
      </c>
      <c r="T20" s="13">
        <f>VLOOKUP(C20,Table115[[idccms]:[Suma de CvLlamSalientes]],3,0)</f>
        <v>580.82674199623398</v>
      </c>
      <c r="U20" s="13">
        <f>VLOOKUP(C20,Table115[[idccms]:[Suma de CvLlamSalientes]],5,0)</f>
        <v>16.6873822975518</v>
      </c>
      <c r="V20" s="120">
        <f>VLOOKUP(C20,Table115[[idccms]:[Suma de CvLlamSalientes]],6,0)</f>
        <v>0.12617702448210899</v>
      </c>
      <c r="W20" s="13">
        <f>VLOOKUP(C20,Table115[[idccms]:[Suma de CvLlamSalientes]],7,0)</f>
        <v>564.01318267420004</v>
      </c>
      <c r="X20" s="116">
        <f>VLOOKUP(C20,Table118[[idccms]:[%Act Com N]],4,0)</f>
        <v>5.8380414312617701E-2</v>
      </c>
      <c r="Y20" s="116">
        <f>VLOOKUP(C20,Table118[[idccms]:[%Act Com N]],6,0)</f>
        <v>1.60075329566855E-2</v>
      </c>
      <c r="Z20" s="116">
        <f>VLOOKUP(C20,TRF!$B$2:$S$407,4,0)</f>
        <v>5.0751879699248097E-2</v>
      </c>
      <c r="AA20" s="116">
        <f>VLOOKUP(C20,CBS!$A$2:$F$395,4,0)</f>
        <v>6.9679849340866296E-2</v>
      </c>
      <c r="AB20" s="124">
        <f>IF(E20="HFC",(IF(L20&gt;=PliegoVigente!$U$9,PliegoVigente!$W$9,IF(L20&gt;=PliegoVigente!$U$8,PliegoVigente!$W$8,PliegoVigente!$W$7))),IF(E20="FLOW",(IF(L20&gt;=PliegoVigente!$U$25,PliegoVigente!$W$25,IF(L20&gt;=PliegoVigente!$U$24,PliegoVigente!$W$24,PliegoVigente!$W$23))),IF(E20="MASIVO",(IF(L20&gt;=PliegoVigente!$U$39,PliegoVigente!$W$39,IF(L20&gt;=PliegoVigente!$U$38,PliegoVigente!$W$38,PliegoVigente!$W$37))),(IF(L20&gt;=PliegoVigente!$U$53,PliegoVigente!$W$53,IF(L20&gt;=PliegoVigente!$U$52,PliegoVigente!$W$52,PliegoVigente!$W$51))))))</f>
        <v>0.01</v>
      </c>
      <c r="AC20" s="124">
        <f>IF(E20="HFC",(IF(M20&gt;=PliegoVigente!$I$7,PliegoVigente!$K$7,IF(M20&gt;=PliegoVigente!$I$8,PliegoVigente!$K$8,IF(M20&gt;=PliegoVigente!$I$9,PliegoVigente!$K$9,IF(M20&gt;=PliegoVigente!$I$10,PliegoVigente!$K$10,IF(M20&gt;=PliegoVigente!$I$11,PliegoVigente!$K$11,IF(M20&gt;=PliegoVigente!$I$12,PliegoVigente!$K$12,IF(M20&gt;=PliegoVigente!$I$13,PliegoVigente!$K$13,IF(M20&gt;=PliegoVigente!$I$14,PliegoVigente!$K$14,PliegoVigente!$K$15))))))))),IF(E20="FLOW",(IF(M20&gt;=PliegoVigente!$I$23,PliegoVigente!$K$23,IF(M20&gt;=PliegoVigente!$I$24,PliegoVigente!$K$24,IF(M20&gt;=PliegoVigente!$I$25,PliegoVigente!$K$25,IF(M20&gt;=PliegoVigente!$I$26,PliegoVigente!$K$26,IF(M20&gt;=PliegoVigente!$I$27,PliegoVigente!$K$27,IF(M20&gt;=PliegoVigente!$I$28,PliegoVigente!$K$28,IF(M20&gt;=PliegoVigente!$I$29,PliegoVigente!$K$29,IF(M20&gt;=PliegoVigente!$I$30,PliegoVigente!$K$30,PliegoVigente!$K$31))))))))),IF(E20="MASIVO",(IF(M20&gt;=PliegoVigente!$I$37,PliegoVigente!$K$37,IF(M20&gt;=PliegoVigente!$I$38,PliegoVigente!$K$38,IF(M20&gt;=PliegoVigente!$I$39,PliegoVigente!$K$39,IF(M20&gt;=PliegoVigente!$I$40,PliegoVigente!$K$40,IF(M20&gt;=PliegoVigente!$I$41,PliegoVigente!$K$41,IF(M20&gt;=PliegoVigente!$I$42,PliegoVigente!$K$42,IF(M20&gt;=PliegoVigente!$I$43,PliegoVigente!$K$43,IF(M20&gt;=PliegoVigente!$I$44,PliegoVigente!$K$44,PliegoVigente!$K$45))))))))),(IF(M20&gt;=PliegoVigente!$I$51,PliegoVigente!$K$51,IF(M20&gt;=PliegoVigente!$I$52,PliegoVigente!$K$52,IF(M20&gt;=PliegoVigente!$I$53,PliegoVigente!$K$53,IF(M20&gt;=PliegoVigente!$I$54,PliegoVigente!$K$54,IF(M20&gt;=PliegoVigente!$I$55,PliegoVigente!$K$55,IF(M20&gt;=PliegoVigente!$I$56,PliegoVigente!$K$56,IF(M20&gt;=PliegoVigente!$I$57,PliegoVigente!$K$57,IF(M20&gt;=PliegoVigente!$I$58,PliegoVigente!$K$58,PliegoVigente!$K$59))))))))))))</f>
        <v>-0.02</v>
      </c>
      <c r="AD20" s="124">
        <f>IF(E20="HFC",(IF(S20&gt;=PliegoVigente!$E$12,PliegoVigente!$G$12,IF(S20&gt;=PliegoVigente!$E$11,PliegoVigente!$G$11,IF(S20&gt;=PliegoVigente!$E$10,PliegoVigente!$G$10,IF(S20&gt;=PliegoVigente!$E$9,PliegoVigente!$G$9,IF(S20&gt;=PliegoVigente!$E$8,PliegoVigente!$G$8,PliegoVigente!$G$7)))))),IF(E20="FLOW",(IF(S20&gt;=PliegoVigente!$I$23,PliegoVigente!$K$23,IF(S20&gt;=PliegoVigente!$I$24,PliegoVigente!$K$24,IF(S20&gt;=PliegoVigente!$I$25,PliegoVigente!$K$25,IF(S20&gt;=PliegoVigente!$I$26,PliegoVigente!$K$26,IF(S20&gt;=PliegoVigente!$I$27,PliegoVigente!$K$27,IF(S20&gt;=PliegoVigente!$I$28,PliegoVigente!$K$28,IF(S20&gt;=PliegoVigente!$I$29,PliegoVigente!$K$29,IF(S20&gt;=PliegoVigente!$I$30,PliegoVigente!$K$30,PliegoVigente!$K$31))))))))),IF(E20="MASIVO",(IF(S20&gt;=PliegoVigente!$I$37,PliegoVigente!$K$37,IF(S20&gt;=PliegoVigente!$I$38,PliegoVigente!$K$38,IF(S20&gt;=PliegoVigente!$I$39,PliegoVigente!$K$39,IF(S20&gt;=PliegoVigente!$I$40,PliegoVigente!$K$40,IF(S20&gt;=PliegoVigente!$I$41,PliegoVigente!$K$41,IF(S20&gt;=PliegoVigente!$I$42,PliegoVigente!$K$42,IF(S20&gt;=PliegoVigente!$I$43,PliegoVigente!$K$43,IF(S20&gt;=PliegoVigente!$I$44,PliegoVigente!$K$44,PliegoVigente!$K$45))))))))),(IF(S20&gt;=PliegoVigente!$I$51,PliegoVigente!$K$51,IF(S20&gt;=PliegoVigente!$I$52,PliegoVigente!$K$52,IF(S20&gt;=PliegoVigente!$I$53,PliegoVigente!$K$53,IF(S20&gt;=PliegoVigente!$I$54,PliegoVigente!$K$54,IF(S20&gt;=PliegoVigente!$I$55,PliegoVigente!$K$55,IF(S20&gt;=PliegoVigente!$I$56,PliegoVigente!$K$56,IF(S20&gt;=PliegoVigente!$I$57,PliegoVigente!$K$57,IF(S20&gt;=PliegoVigente!$I$58,PliegoVigente!$K$58,PliegoVigente!$K$59))))))))))))</f>
        <v>0.01</v>
      </c>
      <c r="AE20" s="124">
        <f>IF(E20="HFC",(IF(T20&gt;=PliegoVigente!$A$10,PliegoVigente!$C$10,IF(T20&gt;PliegoVigente!$A$9,PliegoVigente!$C$9,IF(T20&gt;PliegoVigente!$A$8,PliegoVigente!$C$8,PliegoVigente!$C$7)))),IF(E20="FLOW",(IF(T20&gt;=PliegoVigente!$A$26,PliegoVigente!$C$26,IF(T20&gt;PliegoVigente!$A$25,PliegoVigente!$C$25,IF(T20&gt;PliegoVigente!$A$24,PliegoVigente!$C$24,PliegoVigente!$C$23)))),IF(E20="MASIVO",(IF(T20&gt;=PliegoVigente!$A$40,PliegoVigente!$C$40,IF(T20&gt;PliegoVigente!$A$39,PliegoVigente!$C$39,IF(T20&gt;PliegoVigente!$A$38,PliegoVigente!$C$38,PliegoVigente!$C$37)))),(IF(T20&gt;=PliegoVigente!$A$54,PliegoVigente!$C$54,IF(T20&gt;PliegoVigente!$A$53,PliegoVigente!$C$53,IF(T20&gt;PliegoVigente!$A$52,PliegoVigente!$C$52,PliegoVigente!$C$51)))))))</f>
        <v>-0.01</v>
      </c>
      <c r="AF20" s="124">
        <f>IF(E20="HFC",(IF(Y20&gt;=PliegoVigente!$Y$7,PliegoVigente!$AA$7,0)),IF(E20="FLOW",0,IF(E20="MASIVO",(IF(Y20&gt;=PliegoVigente!$Y$37,PliegoVigente!$AA$370)),(IF(Y20&gt;=PliegoVigente!$Y$51,PliegoVigente!$AA$51,0)))))</f>
        <v>0</v>
      </c>
      <c r="AG20" s="124">
        <f>IF(E20="HFC",(IF(Z20&gt;=PliegoVigente!$M$9,PliegoVigente!$O$9,IF(Z20&gt;=PliegoVigente!$M$8,PliegoVigente!$O$8,PliegoVigente!$O$7))),IF(E20="FLOW",(IF(Z20&gt;=PliegoVigente!$M$25,PliegoVigente!$O$25,IF(Z20&gt;=PliegoVigente!$M$24,PliegoVigente!$O$24,PliegoVigente!$O$23))),IF(E20="MASIVO",(IF(Z20&gt;=PliegoVigente!$M$39,PliegoVigente!$O$39,IF(Z20&gt;=PliegoVigente!$M$38,PliegoVigente!$O$38,PliegoVigente!$O$37))),(IF(Z20&gt;=PliegoVigente!$M$53,PliegoVigente!$O$53,IF(Z20&gt;=PliegoVigente!$M$52,PliegoVigente!$O$52,PliegoVigente!$O$51))))))</f>
        <v>5.0000000000000001E-3</v>
      </c>
      <c r="AH20" s="124">
        <f>IF(E20="HFC",(IF(AA20&gt;=PliegoVigente!$Q$9,PliegoVigente!$S$9,IF(AA20&gt;=PliegoVigente!$Q$8,PliegoVigente!$S$8,PliegoVigente!$S$7))),IF(E20="FLOW",(IF(AA20&gt;=PliegoVigente!$Q$25,PliegoVigente!$S$25,IF(AA20&gt;=PliegoVigente!$Q$24,PliegoVigente!$S$24,PliegoVigente!$S$23))),IF(E20="MASIVO",(IF(AA20&gt;=PliegoVigente!$Q$39,PliegoVigente!$S$39,IF(AA20&gt;=PliegoVigente!$Q$38,PliegoVigente!$S$38,PliegoVigente!$S$37))),(IF(AA20&gt;=PliegoVigente!$Q$53,PliegoVigente!$S$53,IF(AA20&gt;=PliegoVigente!$Q$52,PliegoVigente!$S$52,PliegoVigente!$S$51))))))</f>
        <v>-5.0000000000000001E-3</v>
      </c>
      <c r="AI20" s="126">
        <f t="shared" si="1"/>
        <v>-0.01</v>
      </c>
    </row>
    <row r="21" spans="1:35" x14ac:dyDescent="0.25">
      <c r="A21" s="115" t="str">
        <f>VLOOKUP(C21,RosterActualizado!$C$2:$L$1000,7,0)</f>
        <v>Alvarez Daiana Anabella</v>
      </c>
      <c r="B21" s="115" t="str">
        <f>VLOOKUP(C21,RosterActualizado!$C$2:$L$1000,10,0)</f>
        <v>Iñigo Andrada Hector Federico</v>
      </c>
      <c r="C21" s="115">
        <f>RosterActualizado!C21</f>
        <v>3419094</v>
      </c>
      <c r="D21" s="115" t="str">
        <f>VLOOKUP(C21,RosterActualizado!$C$2:$L$1000,3,0)</f>
        <v xml:space="preserve">INTERNET HFC SCORE 2 + Solucion Remota </v>
      </c>
      <c r="E21" s="115" t="str">
        <f t="shared" si="0"/>
        <v>HFC</v>
      </c>
      <c r="F21" s="116">
        <f>VLOOKUP(C21,Table1[],5,0)</f>
        <v>0.91198470209339799</v>
      </c>
      <c r="G21" s="117">
        <f>VLOOKUP(C21,Table13[],5,0)</f>
        <v>4.7619047619047603E-2</v>
      </c>
      <c r="H21" s="118">
        <f>VLOOKUP(C21,Table13[],3,0)</f>
        <v>21</v>
      </c>
      <c r="I21" s="117">
        <f>VLOOKUP(C21,Table13[],7,0)</f>
        <v>0.90476190476190499</v>
      </c>
      <c r="J21" s="117">
        <f>VLOOKUP(C21,Table13[],9,0)</f>
        <v>0.952380952380952</v>
      </c>
      <c r="K21" s="116">
        <f>VLOOKUP(C21,Table16[[#All],[idccms]:[TMO]],5,0)</f>
        <v>0.94117647058823495</v>
      </c>
      <c r="L21" s="119">
        <f>VLOOKUP(C21,Table18[[Columna1]:[Recuento de id_monitoring-caseId]],2,0)</f>
        <v>1</v>
      </c>
      <c r="M21" s="116">
        <f>VLOOKUP(C21,Table111[],7,0)</f>
        <v>-7.69230769230769E-2</v>
      </c>
      <c r="N21" s="118">
        <f>VLOOKUP(C21,Table111[],6,0)</f>
        <v>13</v>
      </c>
      <c r="O21" s="116">
        <f>VLOOKUP(C21,Table111[],8,0)</f>
        <v>0.45454545454545497</v>
      </c>
      <c r="P21" s="13" t="s">
        <v>116</v>
      </c>
      <c r="Q21" s="13" t="s">
        <v>116</v>
      </c>
      <c r="R21" s="13" t="s">
        <v>116</v>
      </c>
      <c r="S21" s="116">
        <f>VLOOKUP(C21,Table113[[idccms]:[Suma de Rellamados]],4,0)</f>
        <v>0.86285714285714299</v>
      </c>
      <c r="T21" s="13">
        <f>VLOOKUP(C21,Table115[[idccms]:[Suma de CvLlamSalientes]],3,0)</f>
        <v>606.01783060921298</v>
      </c>
      <c r="U21" s="13">
        <f>VLOOKUP(C21,Table115[[idccms]:[Suma de CvLlamSalientes]],5,0)</f>
        <v>26.815750371471001</v>
      </c>
      <c r="V21" s="120">
        <f>VLOOKUP(C21,Table115[[idccms]:[Suma de CvLlamSalientes]],6,0)</f>
        <v>6.0653789004457597</v>
      </c>
      <c r="W21" s="13">
        <f>VLOOKUP(C21,Table115[[idccms]:[Suma de CvLlamSalientes]],7,0)</f>
        <v>573.13670133729602</v>
      </c>
      <c r="X21" s="116">
        <f>VLOOKUP(C21,Table118[[idccms]:[%Act Com N]],4,0)</f>
        <v>3.7890044576523001E-2</v>
      </c>
      <c r="Y21" s="116">
        <f>VLOOKUP(C21,Table118[[idccms]:[%Act Com N]],6,0)</f>
        <v>3.7890044576523001E-2</v>
      </c>
      <c r="Z21" s="116">
        <f>VLOOKUP(C21,TRF!$B$2:$S$407,4,0)</f>
        <v>9.6582466567607703E-2</v>
      </c>
      <c r="AA21" s="116">
        <f>VLOOKUP(C21,CBS!$A$2:$F$395,4,0)</f>
        <v>2.82317979197623E-2</v>
      </c>
      <c r="AB21" s="124">
        <f>IF(E21="HFC",(IF(L21&gt;=PliegoVigente!$U$9,PliegoVigente!$W$9,IF(L21&gt;=PliegoVigente!$U$8,PliegoVigente!$W$8,PliegoVigente!$W$7))),IF(E21="FLOW",(IF(L21&gt;=PliegoVigente!$U$25,PliegoVigente!$W$25,IF(L21&gt;=PliegoVigente!$U$24,PliegoVigente!$W$24,PliegoVigente!$W$23))),IF(E21="MASIVO",(IF(L21&gt;=PliegoVigente!$U$39,PliegoVigente!$W$39,IF(L21&gt;=PliegoVigente!$U$38,PliegoVigente!$W$38,PliegoVigente!$W$37))),(IF(L21&gt;=PliegoVigente!$U$53,PliegoVigente!$W$53,IF(L21&gt;=PliegoVigente!$U$52,PliegoVigente!$W$52,PliegoVigente!$W$51))))))</f>
        <v>0.01</v>
      </c>
      <c r="AC21" s="124">
        <f>IF(E21="HFC",(IF(M21&gt;=PliegoVigente!$I$7,PliegoVigente!$K$7,IF(M21&gt;=PliegoVigente!$I$8,PliegoVigente!$K$8,IF(M21&gt;=PliegoVigente!$I$9,PliegoVigente!$K$9,IF(M21&gt;=PliegoVigente!$I$10,PliegoVigente!$K$10,IF(M21&gt;=PliegoVigente!$I$11,PliegoVigente!$K$11,IF(M21&gt;=PliegoVigente!$I$12,PliegoVigente!$K$12,IF(M21&gt;=PliegoVigente!$I$13,PliegoVigente!$K$13,IF(M21&gt;=PliegoVigente!$I$14,PliegoVigente!$K$14,PliegoVigente!$K$15))))))))),IF(E21="FLOW",(IF(M21&gt;=PliegoVigente!$I$23,PliegoVigente!$K$23,IF(M21&gt;=PliegoVigente!$I$24,PliegoVigente!$K$24,IF(M21&gt;=PliegoVigente!$I$25,PliegoVigente!$K$25,IF(M21&gt;=PliegoVigente!$I$26,PliegoVigente!$K$26,IF(M21&gt;=PliegoVigente!$I$27,PliegoVigente!$K$27,IF(M21&gt;=PliegoVigente!$I$28,PliegoVigente!$K$28,IF(M21&gt;=PliegoVigente!$I$29,PliegoVigente!$K$29,IF(M21&gt;=PliegoVigente!$I$30,PliegoVigente!$K$30,PliegoVigente!$K$31))))))))),IF(E21="MASIVO",(IF(M21&gt;=PliegoVigente!$I$37,PliegoVigente!$K$37,IF(M21&gt;=PliegoVigente!$I$38,PliegoVigente!$K$38,IF(M21&gt;=PliegoVigente!$I$39,PliegoVigente!$K$39,IF(M21&gt;=PliegoVigente!$I$40,PliegoVigente!$K$40,IF(M21&gt;=PliegoVigente!$I$41,PliegoVigente!$K$41,IF(M21&gt;=PliegoVigente!$I$42,PliegoVigente!$K$42,IF(M21&gt;=PliegoVigente!$I$43,PliegoVigente!$K$43,IF(M21&gt;=PliegoVigente!$I$44,PliegoVigente!$K$44,PliegoVigente!$K$45))))))))),(IF(M21&gt;=PliegoVigente!$I$51,PliegoVigente!$K$51,IF(M21&gt;=PliegoVigente!$I$52,PliegoVigente!$K$52,IF(M21&gt;=PliegoVigente!$I$53,PliegoVigente!$K$53,IF(M21&gt;=PliegoVigente!$I$54,PliegoVigente!$K$54,IF(M21&gt;=PliegoVigente!$I$55,PliegoVigente!$K$55,IF(M21&gt;=PliegoVigente!$I$56,PliegoVigente!$K$56,IF(M21&gt;=PliegoVigente!$I$57,PliegoVigente!$K$57,IF(M21&gt;=PliegoVigente!$I$58,PliegoVigente!$K$58,PliegoVigente!$K$59))))))))))))</f>
        <v>0</v>
      </c>
      <c r="AD21" s="124">
        <f>IF(E21="HFC",(IF(S21&gt;=PliegoVigente!$E$12,PliegoVigente!$G$12,IF(S21&gt;=PliegoVigente!$E$11,PliegoVigente!$G$11,IF(S21&gt;=PliegoVigente!$E$10,PliegoVigente!$G$10,IF(S21&gt;=PliegoVigente!$E$9,PliegoVigente!$G$9,IF(S21&gt;=PliegoVigente!$E$8,PliegoVigente!$G$8,PliegoVigente!$G$7)))))),IF(E21="FLOW",(IF(S21&gt;=PliegoVigente!$I$23,PliegoVigente!$K$23,IF(S21&gt;=PliegoVigente!$I$24,PliegoVigente!$K$24,IF(S21&gt;=PliegoVigente!$I$25,PliegoVigente!$K$25,IF(S21&gt;=PliegoVigente!$I$26,PliegoVigente!$K$26,IF(S21&gt;=PliegoVigente!$I$27,PliegoVigente!$K$27,IF(S21&gt;=PliegoVigente!$I$28,PliegoVigente!$K$28,IF(S21&gt;=PliegoVigente!$I$29,PliegoVigente!$K$29,IF(S21&gt;=PliegoVigente!$I$30,PliegoVigente!$K$30,PliegoVigente!$K$31))))))))),IF(E21="MASIVO",(IF(S21&gt;=PliegoVigente!$I$37,PliegoVigente!$K$37,IF(S21&gt;=PliegoVigente!$I$38,PliegoVigente!$K$38,IF(S21&gt;=PliegoVigente!$I$39,PliegoVigente!$K$39,IF(S21&gt;=PliegoVigente!$I$40,PliegoVigente!$K$40,IF(S21&gt;=PliegoVigente!$I$41,PliegoVigente!$K$41,IF(S21&gt;=PliegoVigente!$I$42,PliegoVigente!$K$42,IF(S21&gt;=PliegoVigente!$I$43,PliegoVigente!$K$43,IF(S21&gt;=PliegoVigente!$I$44,PliegoVigente!$K$44,PliegoVigente!$K$45))))))))),(IF(S21&gt;=PliegoVigente!$I$51,PliegoVigente!$K$51,IF(S21&gt;=PliegoVigente!$I$52,PliegoVigente!$K$52,IF(S21&gt;=PliegoVigente!$I$53,PliegoVigente!$K$53,IF(S21&gt;=PliegoVigente!$I$54,PliegoVigente!$K$54,IF(S21&gt;=PliegoVigente!$I$55,PliegoVigente!$K$55,IF(S21&gt;=PliegoVigente!$I$56,PliegoVigente!$K$56,IF(S21&gt;=PliegoVigente!$I$57,PliegoVigente!$K$57,IF(S21&gt;=PliegoVigente!$I$58,PliegoVigente!$K$58,PliegoVigente!$K$59))))))))))))</f>
        <v>0.04</v>
      </c>
      <c r="AE21" s="124">
        <f>IF(E21="HFC",(IF(T21&gt;=PliegoVigente!$A$10,PliegoVigente!$C$10,IF(T21&gt;PliegoVigente!$A$9,PliegoVigente!$C$9,IF(T21&gt;PliegoVigente!$A$8,PliegoVigente!$C$8,PliegoVigente!$C$7)))),IF(E21="FLOW",(IF(T21&gt;=PliegoVigente!$A$26,PliegoVigente!$C$26,IF(T21&gt;PliegoVigente!$A$25,PliegoVigente!$C$25,IF(T21&gt;PliegoVigente!$A$24,PliegoVigente!$C$24,PliegoVigente!$C$23)))),IF(E21="MASIVO",(IF(T21&gt;=PliegoVigente!$A$40,PliegoVigente!$C$40,IF(T21&gt;PliegoVigente!$A$39,PliegoVigente!$C$39,IF(T21&gt;PliegoVigente!$A$38,PliegoVigente!$C$38,PliegoVigente!$C$37)))),(IF(T21&gt;=PliegoVigente!$A$54,PliegoVigente!$C$54,IF(T21&gt;PliegoVigente!$A$53,PliegoVigente!$C$53,IF(T21&gt;PliegoVigente!$A$52,PliegoVigente!$C$52,PliegoVigente!$C$51)))))))</f>
        <v>-0.01</v>
      </c>
      <c r="AF21" s="124">
        <f>IF(E21="HFC",(IF(Y21&gt;=PliegoVigente!$Y$7,PliegoVigente!$AA$7,0)),IF(E21="FLOW",0,IF(E21="MASIVO",(IF(Y21&gt;=PliegoVigente!$Y$37,PliegoVigente!$AA$370)),(IF(Y21&gt;=PliegoVigente!$Y$51,PliegoVigente!$AA$51,0)))))</f>
        <v>0.01</v>
      </c>
      <c r="AG21" s="124">
        <f>IF(E21="HFC",(IF(Z21&gt;=PliegoVigente!$M$9,PliegoVigente!$O$9,IF(Z21&gt;=PliegoVigente!$M$8,PliegoVigente!$O$8,PliegoVigente!$O$7))),IF(E21="FLOW",(IF(Z21&gt;=PliegoVigente!$M$25,PliegoVigente!$O$25,IF(Z21&gt;=PliegoVigente!$M$24,PliegoVigente!$O$24,PliegoVigente!$O$23))),IF(E21="MASIVO",(IF(Z21&gt;=PliegoVigente!$M$39,PliegoVigente!$O$39,IF(Z21&gt;=PliegoVigente!$M$38,PliegoVigente!$O$38,PliegoVigente!$O$37))),(IF(Z21&gt;=PliegoVigente!$M$53,PliegoVigente!$O$53,IF(Z21&gt;=PliegoVigente!$M$52,PliegoVigente!$O$52,PliegoVigente!$O$51))))))</f>
        <v>-5.0000000000000001E-3</v>
      </c>
      <c r="AH21" s="124">
        <f>IF(E21="HFC",(IF(AA21&gt;=PliegoVigente!$Q$9,PliegoVigente!$S$9,IF(AA21&gt;=PliegoVigente!$Q$8,PliegoVigente!$S$8,PliegoVigente!$S$7))),IF(E21="FLOW",(IF(AA21&gt;=PliegoVigente!$Q$25,PliegoVigente!$S$25,IF(AA21&gt;=PliegoVigente!$Q$24,PliegoVigente!$S$24,PliegoVigente!$S$23))),IF(E21="MASIVO",(IF(AA21&gt;=PliegoVigente!$Q$39,PliegoVigente!$S$39,IF(AA21&gt;=PliegoVigente!$Q$38,PliegoVigente!$S$38,PliegoVigente!$S$37))),(IF(AA21&gt;=PliegoVigente!$Q$53,PliegoVigente!$S$53,IF(AA21&gt;=PliegoVigente!$Q$52,PliegoVigente!$S$52,PliegoVigente!$S$51))))))</f>
        <v>5.0000000000000001E-3</v>
      </c>
      <c r="AI21" s="126">
        <f t="shared" si="1"/>
        <v>0.05</v>
      </c>
    </row>
    <row r="22" spans="1:35" x14ac:dyDescent="0.25">
      <c r="A22" s="115" t="str">
        <f>VLOOKUP(C22,RosterActualizado!$C$2:$L$1000,7,0)</f>
        <v>Alvarez Daiana Anabella</v>
      </c>
      <c r="B22" s="115" t="str">
        <f>VLOOKUP(C22,RosterActualizado!$C$2:$L$1000,10,0)</f>
        <v>Lagiglia Dámaris</v>
      </c>
      <c r="C22" s="115">
        <f>RosterActualizado!C22</f>
        <v>2365422</v>
      </c>
      <c r="D22" s="115" t="str">
        <f>VLOOKUP(C22,RosterActualizado!$C$2:$L$1000,3,0)</f>
        <v xml:space="preserve">INTERNET HFC SCORE 1 + Solucion Remota </v>
      </c>
      <c r="E22" s="115" t="str">
        <f t="shared" si="0"/>
        <v>HFC</v>
      </c>
      <c r="F22" s="116">
        <f>VLOOKUP(C22,Table1[],5,0)</f>
        <v>0.77316077441077402</v>
      </c>
      <c r="G22" s="117">
        <f>VLOOKUP(C22,Table13[],5,0)</f>
        <v>7.5949367088607597E-2</v>
      </c>
      <c r="H22" s="118">
        <f>VLOOKUP(C22,Table13[],3,0)</f>
        <v>79</v>
      </c>
      <c r="I22" s="117">
        <f>VLOOKUP(C22,Table13[],7,0)</f>
        <v>0.67105263157894701</v>
      </c>
      <c r="J22" s="117">
        <f>VLOOKUP(C22,Table13[],9,0)</f>
        <v>0.93333333333333302</v>
      </c>
      <c r="K22" s="116">
        <f>VLOOKUP(C22,Table16[[#All],[idccms]:[TMO]],5,0)</f>
        <v>1</v>
      </c>
      <c r="L22" s="119">
        <f>VLOOKUP(C22,Table18[[Columna1]:[Recuento de id_monitoring-caseId]],2,0)</f>
        <v>0.5</v>
      </c>
      <c r="M22" s="116">
        <f>VLOOKUP(C22,Table111[],7,0)</f>
        <v>-0.7</v>
      </c>
      <c r="N22" s="118">
        <f>VLOOKUP(C22,Table111[],6,0)</f>
        <v>10</v>
      </c>
      <c r="O22" s="116">
        <f>VLOOKUP(C22,Table111[],8,0)</f>
        <v>0.44444444444444398</v>
      </c>
      <c r="P22" s="13" t="s">
        <v>116</v>
      </c>
      <c r="Q22" s="13" t="s">
        <v>116</v>
      </c>
      <c r="R22" s="13" t="s">
        <v>116</v>
      </c>
      <c r="S22" s="116">
        <f>VLOOKUP(C22,Table113[[idccms]:[Suma de Rellamados]],4,0)</f>
        <v>0.81975308641975297</v>
      </c>
      <c r="T22" s="13">
        <f>VLOOKUP(C22,Table115[[idccms]:[Suma de CvLlamSalientes]],3,0)</f>
        <v>555.91557223264499</v>
      </c>
      <c r="U22" s="13">
        <f>VLOOKUP(C22,Table115[[idccms]:[Suma de CvLlamSalientes]],5,0)</f>
        <v>64.589118198874303</v>
      </c>
      <c r="V22" s="120">
        <f>VLOOKUP(C22,Table115[[idccms]:[Suma de CvLlamSalientes]],6,0)</f>
        <v>10.589118198874299</v>
      </c>
      <c r="W22" s="13">
        <f>VLOOKUP(C22,Table115[[idccms]:[Suma de CvLlamSalientes]],7,0)</f>
        <v>480.73733583489701</v>
      </c>
      <c r="X22" s="116">
        <f>VLOOKUP(C22,Table118[[idccms]:[%Act Com N]],4,0)</f>
        <v>2.8142589118198901E-2</v>
      </c>
      <c r="Y22" s="116">
        <f>VLOOKUP(C22,Table118[[idccms]:[%Act Com N]],6,0)</f>
        <v>9.3808630393996308E-3</v>
      </c>
      <c r="Z22" s="116">
        <f>VLOOKUP(C22,TRF!$B$2:$S$407,4,0)</f>
        <v>0.118198874296435</v>
      </c>
      <c r="AA22" s="116">
        <f>VLOOKUP(C22,CBS!$A$2:$F$395,4,0)</f>
        <v>4.69043151969981E-2</v>
      </c>
      <c r="AB22" s="124">
        <f>IF(E22="HFC",(IF(L22&gt;=PliegoVigente!$U$9,PliegoVigente!$W$9,IF(L22&gt;=PliegoVigente!$U$8,PliegoVigente!$W$8,PliegoVigente!$W$7))),IF(E22="FLOW",(IF(L22&gt;=PliegoVigente!$U$25,PliegoVigente!$W$25,IF(L22&gt;=PliegoVigente!$U$24,PliegoVigente!$W$24,PliegoVigente!$W$23))),IF(E22="MASIVO",(IF(L22&gt;=PliegoVigente!$U$39,PliegoVigente!$W$39,IF(L22&gt;=PliegoVigente!$U$38,PliegoVigente!$W$38,PliegoVigente!$W$37))),(IF(L22&gt;=PliegoVigente!$U$53,PliegoVigente!$W$53,IF(L22&gt;=PliegoVigente!$U$52,PliegoVigente!$W$52,PliegoVigente!$W$51))))))</f>
        <v>-0.01</v>
      </c>
      <c r="AC22" s="124">
        <f>IF(E22="HFC",(IF(M22&gt;=PliegoVigente!$I$7,PliegoVigente!$K$7,IF(M22&gt;=PliegoVigente!$I$8,PliegoVigente!$K$8,IF(M22&gt;=PliegoVigente!$I$9,PliegoVigente!$K$9,IF(M22&gt;=PliegoVigente!$I$10,PliegoVigente!$K$10,IF(M22&gt;=PliegoVigente!$I$11,PliegoVigente!$K$11,IF(M22&gt;=PliegoVigente!$I$12,PliegoVigente!$K$12,IF(M22&gt;=PliegoVigente!$I$13,PliegoVigente!$K$13,IF(M22&gt;=PliegoVigente!$I$14,PliegoVigente!$K$14,PliegoVigente!$K$15))))))))),IF(E22="FLOW",(IF(M22&gt;=PliegoVigente!$I$23,PliegoVigente!$K$23,IF(M22&gt;=PliegoVigente!$I$24,PliegoVigente!$K$24,IF(M22&gt;=PliegoVigente!$I$25,PliegoVigente!$K$25,IF(M22&gt;=PliegoVigente!$I$26,PliegoVigente!$K$26,IF(M22&gt;=PliegoVigente!$I$27,PliegoVigente!$K$27,IF(M22&gt;=PliegoVigente!$I$28,PliegoVigente!$K$28,IF(M22&gt;=PliegoVigente!$I$29,PliegoVigente!$K$29,IF(M22&gt;=PliegoVigente!$I$30,PliegoVigente!$K$30,PliegoVigente!$K$31))))))))),IF(E22="MASIVO",(IF(M22&gt;=PliegoVigente!$I$37,PliegoVigente!$K$37,IF(M22&gt;=PliegoVigente!$I$38,PliegoVigente!$K$38,IF(M22&gt;=PliegoVigente!$I$39,PliegoVigente!$K$39,IF(M22&gt;=PliegoVigente!$I$40,PliegoVigente!$K$40,IF(M22&gt;=PliegoVigente!$I$41,PliegoVigente!$K$41,IF(M22&gt;=PliegoVigente!$I$42,PliegoVigente!$K$42,IF(M22&gt;=PliegoVigente!$I$43,PliegoVigente!$K$43,IF(M22&gt;=PliegoVigente!$I$44,PliegoVigente!$K$44,PliegoVigente!$K$45))))))))),(IF(M22&gt;=PliegoVigente!$I$51,PliegoVigente!$K$51,IF(M22&gt;=PliegoVigente!$I$52,PliegoVigente!$K$52,IF(M22&gt;=PliegoVigente!$I$53,PliegoVigente!$K$53,IF(M22&gt;=PliegoVigente!$I$54,PliegoVigente!$K$54,IF(M22&gt;=PliegoVigente!$I$55,PliegoVigente!$K$55,IF(M22&gt;=PliegoVigente!$I$56,PliegoVigente!$K$56,IF(M22&gt;=PliegoVigente!$I$57,PliegoVigente!$K$57,IF(M22&gt;=PliegoVigente!$I$58,PliegoVigente!$K$58,PliegoVigente!$K$59))))))))))))</f>
        <v>-0.02</v>
      </c>
      <c r="AD22" s="124">
        <f>IF(E22="HFC",(IF(S22&gt;=PliegoVigente!$E$12,PliegoVigente!$G$12,IF(S22&gt;=PliegoVigente!$E$11,PliegoVigente!$G$11,IF(S22&gt;=PliegoVigente!$E$10,PliegoVigente!$G$10,IF(S22&gt;=PliegoVigente!$E$9,PliegoVigente!$G$9,IF(S22&gt;=PliegoVigente!$E$8,PliegoVigente!$G$8,PliegoVigente!$G$7)))))),IF(E22="FLOW",(IF(S22&gt;=PliegoVigente!$I$23,PliegoVigente!$K$23,IF(S22&gt;=PliegoVigente!$I$24,PliegoVigente!$K$24,IF(S22&gt;=PliegoVigente!$I$25,PliegoVigente!$K$25,IF(S22&gt;=PliegoVigente!$I$26,PliegoVigente!$K$26,IF(S22&gt;=PliegoVigente!$I$27,PliegoVigente!$K$27,IF(S22&gt;=PliegoVigente!$I$28,PliegoVigente!$K$28,IF(S22&gt;=PliegoVigente!$I$29,PliegoVigente!$K$29,IF(S22&gt;=PliegoVigente!$I$30,PliegoVigente!$K$30,PliegoVigente!$K$31))))))))),IF(E22="MASIVO",(IF(S22&gt;=PliegoVigente!$I$37,PliegoVigente!$K$37,IF(S22&gt;=PliegoVigente!$I$38,PliegoVigente!$K$38,IF(S22&gt;=PliegoVigente!$I$39,PliegoVigente!$K$39,IF(S22&gt;=PliegoVigente!$I$40,PliegoVigente!$K$40,IF(S22&gt;=PliegoVigente!$I$41,PliegoVigente!$K$41,IF(S22&gt;=PliegoVigente!$I$42,PliegoVigente!$K$42,IF(S22&gt;=PliegoVigente!$I$43,PliegoVigente!$K$43,IF(S22&gt;=PliegoVigente!$I$44,PliegoVigente!$K$44,PliegoVigente!$K$45))))))))),(IF(S22&gt;=PliegoVigente!$I$51,PliegoVigente!$K$51,IF(S22&gt;=PliegoVigente!$I$52,PliegoVigente!$K$52,IF(S22&gt;=PliegoVigente!$I$53,PliegoVigente!$K$53,IF(S22&gt;=PliegoVigente!$I$54,PliegoVigente!$K$54,IF(S22&gt;=PliegoVigente!$I$55,PliegoVigente!$K$55,IF(S22&gt;=PliegoVigente!$I$56,PliegoVigente!$K$56,IF(S22&gt;=PliegoVigente!$I$57,PliegoVigente!$K$57,IF(S22&gt;=PliegoVigente!$I$58,PliegoVigente!$K$58,PliegoVigente!$K$59))))))))))))</f>
        <v>0.01</v>
      </c>
      <c r="AE22" s="124">
        <f>IF(E22="HFC",(IF(T22&gt;=PliegoVigente!$A$10,PliegoVigente!$C$10,IF(T22&gt;PliegoVigente!$A$9,PliegoVigente!$C$9,IF(T22&gt;PliegoVigente!$A$8,PliegoVigente!$C$8,PliegoVigente!$C$7)))),IF(E22="FLOW",(IF(T22&gt;=PliegoVigente!$A$26,PliegoVigente!$C$26,IF(T22&gt;PliegoVigente!$A$25,PliegoVigente!$C$25,IF(T22&gt;PliegoVigente!$A$24,PliegoVigente!$C$24,PliegoVigente!$C$23)))),IF(E22="MASIVO",(IF(T22&gt;=PliegoVigente!$A$40,PliegoVigente!$C$40,IF(T22&gt;PliegoVigente!$A$39,PliegoVigente!$C$39,IF(T22&gt;PliegoVigente!$A$38,PliegoVigente!$C$38,PliegoVigente!$C$37)))),(IF(T22&gt;=PliegoVigente!$A$54,PliegoVigente!$C$54,IF(T22&gt;PliegoVigente!$A$53,PliegoVigente!$C$53,IF(T22&gt;PliegoVigente!$A$52,PliegoVigente!$C$52,PliegoVigente!$C$51)))))))</f>
        <v>0</v>
      </c>
      <c r="AF22" s="124">
        <f>IF(E22="HFC",(IF(Y22&gt;=PliegoVigente!$Y$7,PliegoVigente!$AA$7,0)),IF(E22="FLOW",0,IF(E22="MASIVO",(IF(Y22&gt;=PliegoVigente!$Y$37,PliegoVigente!$AA$370)),(IF(Y22&gt;=PliegoVigente!$Y$51,PliegoVigente!$AA$51,0)))))</f>
        <v>0</v>
      </c>
      <c r="AG22" s="124">
        <f>IF(E22="HFC",(IF(Z22&gt;=PliegoVigente!$M$9,PliegoVigente!$O$9,IF(Z22&gt;=PliegoVigente!$M$8,PliegoVigente!$O$8,PliegoVigente!$O$7))),IF(E22="FLOW",(IF(Z22&gt;=PliegoVigente!$M$25,PliegoVigente!$O$25,IF(Z22&gt;=PliegoVigente!$M$24,PliegoVigente!$O$24,PliegoVigente!$O$23))),IF(E22="MASIVO",(IF(Z22&gt;=PliegoVigente!$M$39,PliegoVigente!$O$39,IF(Z22&gt;=PliegoVigente!$M$38,PliegoVigente!$O$38,PliegoVigente!$O$37))),(IF(Z22&gt;=PliegoVigente!$M$53,PliegoVigente!$O$53,IF(Z22&gt;=PliegoVigente!$M$52,PliegoVigente!$O$52,PliegoVigente!$O$51))))))</f>
        <v>-5.0000000000000001E-3</v>
      </c>
      <c r="AH22" s="124">
        <f>IF(E22="HFC",(IF(AA22&gt;=PliegoVigente!$Q$9,PliegoVigente!$S$9,IF(AA22&gt;=PliegoVigente!$Q$8,PliegoVigente!$S$8,PliegoVigente!$S$7))),IF(E22="FLOW",(IF(AA22&gt;=PliegoVigente!$Q$25,PliegoVigente!$S$25,IF(AA22&gt;=PliegoVigente!$Q$24,PliegoVigente!$S$24,PliegoVigente!$S$23))),IF(E22="MASIVO",(IF(AA22&gt;=PliegoVigente!$Q$39,PliegoVigente!$S$39,IF(AA22&gt;=PliegoVigente!$Q$38,PliegoVigente!$S$38,PliegoVigente!$S$37))),(IF(AA22&gt;=PliegoVigente!$Q$53,PliegoVigente!$S$53,IF(AA22&gt;=PliegoVigente!$Q$52,PliegoVigente!$S$52,PliegoVigente!$S$51))))))</f>
        <v>5.0000000000000001E-3</v>
      </c>
      <c r="AI22" s="126">
        <f t="shared" si="1"/>
        <v>-1.9999999999999997E-2</v>
      </c>
    </row>
    <row r="23" spans="1:35" x14ac:dyDescent="0.25">
      <c r="A23" s="115" t="str">
        <f>VLOOKUP(C23,RosterActualizado!$C$2:$L$1000,7,0)</f>
        <v>Alvarez Daiana Anabella</v>
      </c>
      <c r="B23" s="115" t="str">
        <f>VLOOKUP(C23,RosterActualizado!$C$2:$L$1000,10,0)</f>
        <v>Lopolito Mirna Yanina</v>
      </c>
      <c r="C23" s="115">
        <f>RosterActualizado!C23</f>
        <v>1117030</v>
      </c>
      <c r="D23" s="115" t="str">
        <f>VLOOKUP(C23,RosterActualizado!$C$2:$L$1000,3,0)</f>
        <v xml:space="preserve">INTERNET HFC SCORE 1 + Solucion Remota </v>
      </c>
      <c r="E23" s="115" t="str">
        <f t="shared" si="0"/>
        <v>HFC</v>
      </c>
      <c r="F23" s="116">
        <f>VLOOKUP(C23,Table1[],5,0)</f>
        <v>0.66591787439613503</v>
      </c>
      <c r="G23" s="117">
        <f>VLOOKUP(C23,Table13[],5,0)</f>
        <v>8.5714285714285701E-2</v>
      </c>
      <c r="H23" s="118">
        <f>VLOOKUP(C23,Table13[],3,0)</f>
        <v>35</v>
      </c>
      <c r="I23" s="117">
        <f>VLOOKUP(C23,Table13[],7,0)</f>
        <v>0.57142857142857095</v>
      </c>
      <c r="J23" s="117">
        <f>VLOOKUP(C23,Table13[],9,0)</f>
        <v>0.85294117647058798</v>
      </c>
      <c r="K23" s="116">
        <f>VLOOKUP(C23,Table16[[#All],[idccms]:[TMO]],5,0)</f>
        <v>1</v>
      </c>
      <c r="L23" s="119">
        <f>VLOOKUP(C23,Table18[[Columna1]:[Recuento de id_monitoring-caseId]],2,0)</f>
        <v>1</v>
      </c>
      <c r="M23" s="116">
        <f>VLOOKUP(C23,Table111[],7,0)</f>
        <v>-0.33333333333333298</v>
      </c>
      <c r="N23" s="118">
        <f>VLOOKUP(C23,Table111[],6,0)</f>
        <v>6</v>
      </c>
      <c r="O23" s="116">
        <f>VLOOKUP(C23,Table111[],8,0)</f>
        <v>0.4</v>
      </c>
      <c r="P23" s="13" t="s">
        <v>116</v>
      </c>
      <c r="Q23" s="13" t="s">
        <v>116</v>
      </c>
      <c r="R23" s="13" t="s">
        <v>116</v>
      </c>
      <c r="S23" s="116">
        <f>VLOOKUP(C23,Table113[[idccms]:[Suma de Rellamados]],4,0)</f>
        <v>0.84142394822006505</v>
      </c>
      <c r="T23" s="13">
        <f>VLOOKUP(C23,Table115[[idccms]:[Suma de CvLlamSalientes]],3,0)</f>
        <v>596.672727272727</v>
      </c>
      <c r="U23" s="13">
        <f>VLOOKUP(C23,Table115[[idccms]:[Suma de CvLlamSalientes]],5,0)</f>
        <v>57.264935064935102</v>
      </c>
      <c r="V23" s="120">
        <f>VLOOKUP(C23,Table115[[idccms]:[Suma de CvLlamSalientes]],6,0)</f>
        <v>10.103896103896099</v>
      </c>
      <c r="W23" s="13">
        <f>VLOOKUP(C23,Table115[[idccms]:[Suma de CvLlamSalientes]],7,0)</f>
        <v>529.30389610389602</v>
      </c>
      <c r="X23" s="116">
        <f>VLOOKUP(C23,Table118[[idccms]:[%Act Com N]],4,0)</f>
        <v>1.2987012987013E-2</v>
      </c>
      <c r="Y23" s="116">
        <f>VLOOKUP(C23,Table118[[idccms]:[%Act Com N]],6,0)</f>
        <v>6.4935064935064896E-3</v>
      </c>
      <c r="Z23" s="116">
        <f>VLOOKUP(C23,TRF!$B$2:$S$407,4,0)</f>
        <v>2.5974025974026E-2</v>
      </c>
      <c r="AA23" s="116">
        <f>VLOOKUP(C23,CBS!$A$2:$F$395,4,0)</f>
        <v>7.7922077922077896E-3</v>
      </c>
      <c r="AB23" s="124">
        <f>IF(E23="HFC",(IF(L23&gt;=PliegoVigente!$U$9,PliegoVigente!$W$9,IF(L23&gt;=PliegoVigente!$U$8,PliegoVigente!$W$8,PliegoVigente!$W$7))),IF(E23="FLOW",(IF(L23&gt;=PliegoVigente!$U$25,PliegoVigente!$W$25,IF(L23&gt;=PliegoVigente!$U$24,PliegoVigente!$W$24,PliegoVigente!$W$23))),IF(E23="MASIVO",(IF(L23&gt;=PliegoVigente!$U$39,PliegoVigente!$W$39,IF(L23&gt;=PliegoVigente!$U$38,PliegoVigente!$W$38,PliegoVigente!$W$37))),(IF(L23&gt;=PliegoVigente!$U$53,PliegoVigente!$W$53,IF(L23&gt;=PliegoVigente!$U$52,PliegoVigente!$W$52,PliegoVigente!$W$51))))))</f>
        <v>0.01</v>
      </c>
      <c r="AC23" s="124">
        <f>IF(E23="HFC",(IF(M23&gt;=PliegoVigente!$I$7,PliegoVigente!$K$7,IF(M23&gt;=PliegoVigente!$I$8,PliegoVigente!$K$8,IF(M23&gt;=PliegoVigente!$I$9,PliegoVigente!$K$9,IF(M23&gt;=PliegoVigente!$I$10,PliegoVigente!$K$10,IF(M23&gt;=PliegoVigente!$I$11,PliegoVigente!$K$11,IF(M23&gt;=PliegoVigente!$I$12,PliegoVigente!$K$12,IF(M23&gt;=PliegoVigente!$I$13,PliegoVigente!$K$13,IF(M23&gt;=PliegoVigente!$I$14,PliegoVigente!$K$14,PliegoVigente!$K$15))))))))),IF(E23="FLOW",(IF(M23&gt;=PliegoVigente!$I$23,PliegoVigente!$K$23,IF(M23&gt;=PliegoVigente!$I$24,PliegoVigente!$K$24,IF(M23&gt;=PliegoVigente!$I$25,PliegoVigente!$K$25,IF(M23&gt;=PliegoVigente!$I$26,PliegoVigente!$K$26,IF(M23&gt;=PliegoVigente!$I$27,PliegoVigente!$K$27,IF(M23&gt;=PliegoVigente!$I$28,PliegoVigente!$K$28,IF(M23&gt;=PliegoVigente!$I$29,PliegoVigente!$K$29,IF(M23&gt;=PliegoVigente!$I$30,PliegoVigente!$K$30,PliegoVigente!$K$31))))))))),IF(E23="MASIVO",(IF(M23&gt;=PliegoVigente!$I$37,PliegoVigente!$K$37,IF(M23&gt;=PliegoVigente!$I$38,PliegoVigente!$K$38,IF(M23&gt;=PliegoVigente!$I$39,PliegoVigente!$K$39,IF(M23&gt;=PliegoVigente!$I$40,PliegoVigente!$K$40,IF(M23&gt;=PliegoVigente!$I$41,PliegoVigente!$K$41,IF(M23&gt;=PliegoVigente!$I$42,PliegoVigente!$K$42,IF(M23&gt;=PliegoVigente!$I$43,PliegoVigente!$K$43,IF(M23&gt;=PliegoVigente!$I$44,PliegoVigente!$K$44,PliegoVigente!$K$45))))))))),(IF(M23&gt;=PliegoVigente!$I$51,PliegoVigente!$K$51,IF(M23&gt;=PliegoVigente!$I$52,PliegoVigente!$K$52,IF(M23&gt;=PliegoVigente!$I$53,PliegoVigente!$K$53,IF(M23&gt;=PliegoVigente!$I$54,PliegoVigente!$K$54,IF(M23&gt;=PliegoVigente!$I$55,PliegoVigente!$K$55,IF(M23&gt;=PliegoVigente!$I$56,PliegoVigente!$K$56,IF(M23&gt;=PliegoVigente!$I$57,PliegoVigente!$K$57,IF(M23&gt;=PliegoVigente!$I$58,PliegoVigente!$K$58,PliegoVigente!$K$59))))))))))))</f>
        <v>-0.02</v>
      </c>
      <c r="AD23" s="124">
        <f>IF(E23="HFC",(IF(S23&gt;=PliegoVigente!$E$12,PliegoVigente!$G$12,IF(S23&gt;=PliegoVigente!$E$11,PliegoVigente!$G$11,IF(S23&gt;=PliegoVigente!$E$10,PliegoVigente!$G$10,IF(S23&gt;=PliegoVigente!$E$9,PliegoVigente!$G$9,IF(S23&gt;=PliegoVigente!$E$8,PliegoVigente!$G$8,PliegoVigente!$G$7)))))),IF(E23="FLOW",(IF(S23&gt;=PliegoVigente!$I$23,PliegoVigente!$K$23,IF(S23&gt;=PliegoVigente!$I$24,PliegoVigente!$K$24,IF(S23&gt;=PliegoVigente!$I$25,PliegoVigente!$K$25,IF(S23&gt;=PliegoVigente!$I$26,PliegoVigente!$K$26,IF(S23&gt;=PliegoVigente!$I$27,PliegoVigente!$K$27,IF(S23&gt;=PliegoVigente!$I$28,PliegoVigente!$K$28,IF(S23&gt;=PliegoVigente!$I$29,PliegoVigente!$K$29,IF(S23&gt;=PliegoVigente!$I$30,PliegoVigente!$K$30,PliegoVigente!$K$31))))))))),IF(E23="MASIVO",(IF(S23&gt;=PliegoVigente!$I$37,PliegoVigente!$K$37,IF(S23&gt;=PliegoVigente!$I$38,PliegoVigente!$K$38,IF(S23&gt;=PliegoVigente!$I$39,PliegoVigente!$K$39,IF(S23&gt;=PliegoVigente!$I$40,PliegoVigente!$K$40,IF(S23&gt;=PliegoVigente!$I$41,PliegoVigente!$K$41,IF(S23&gt;=PliegoVigente!$I$42,PliegoVigente!$K$42,IF(S23&gt;=PliegoVigente!$I$43,PliegoVigente!$K$43,IF(S23&gt;=PliegoVigente!$I$44,PliegoVigente!$K$44,PliegoVigente!$K$45))))))))),(IF(S23&gt;=PliegoVigente!$I$51,PliegoVigente!$K$51,IF(S23&gt;=PliegoVigente!$I$52,PliegoVigente!$K$52,IF(S23&gt;=PliegoVigente!$I$53,PliegoVigente!$K$53,IF(S23&gt;=PliegoVigente!$I$54,PliegoVigente!$K$54,IF(S23&gt;=PliegoVigente!$I$55,PliegoVigente!$K$55,IF(S23&gt;=PliegoVigente!$I$56,PliegoVigente!$K$56,IF(S23&gt;=PliegoVigente!$I$57,PliegoVigente!$K$57,IF(S23&gt;=PliegoVigente!$I$58,PliegoVigente!$K$58,PliegoVigente!$K$59))))))))))))</f>
        <v>0.04</v>
      </c>
      <c r="AE23" s="124">
        <f>IF(E23="HFC",(IF(T23&gt;=PliegoVigente!$A$10,PliegoVigente!$C$10,IF(T23&gt;PliegoVigente!$A$9,PliegoVigente!$C$9,IF(T23&gt;PliegoVigente!$A$8,PliegoVigente!$C$8,PliegoVigente!$C$7)))),IF(E23="FLOW",(IF(T23&gt;=PliegoVigente!$A$26,PliegoVigente!$C$26,IF(T23&gt;PliegoVigente!$A$25,PliegoVigente!$C$25,IF(T23&gt;PliegoVigente!$A$24,PliegoVigente!$C$24,PliegoVigente!$C$23)))),IF(E23="MASIVO",(IF(T23&gt;=PliegoVigente!$A$40,PliegoVigente!$C$40,IF(T23&gt;PliegoVigente!$A$39,PliegoVigente!$C$39,IF(T23&gt;PliegoVigente!$A$38,PliegoVigente!$C$38,PliegoVigente!$C$37)))),(IF(T23&gt;=PliegoVigente!$A$54,PliegoVigente!$C$54,IF(T23&gt;PliegoVigente!$A$53,PliegoVigente!$C$53,IF(T23&gt;PliegoVigente!$A$52,PliegoVigente!$C$52,PliegoVigente!$C$51)))))))</f>
        <v>-0.01</v>
      </c>
      <c r="AF23" s="124">
        <f>IF(E23="HFC",(IF(Y23&gt;=PliegoVigente!$Y$7,PliegoVigente!$AA$7,0)),IF(E23="FLOW",0,IF(E23="MASIVO",(IF(Y23&gt;=PliegoVigente!$Y$37,PliegoVigente!$AA$370)),(IF(Y23&gt;=PliegoVigente!$Y$51,PliegoVigente!$AA$51,0)))))</f>
        <v>0</v>
      </c>
      <c r="AG23" s="124">
        <f>IF(E23="HFC",(IF(Z23&gt;=PliegoVigente!$M$9,PliegoVigente!$O$9,IF(Z23&gt;=PliegoVigente!$M$8,PliegoVigente!$O$8,PliegoVigente!$O$7))),IF(E23="FLOW",(IF(Z23&gt;=PliegoVigente!$M$25,PliegoVigente!$O$25,IF(Z23&gt;=PliegoVigente!$M$24,PliegoVigente!$O$24,PliegoVigente!$O$23))),IF(E23="MASIVO",(IF(Z23&gt;=PliegoVigente!$M$39,PliegoVigente!$O$39,IF(Z23&gt;=PliegoVigente!$M$38,PliegoVigente!$O$38,PliegoVigente!$O$37))),(IF(Z23&gt;=PliegoVigente!$M$53,PliegoVigente!$O$53,IF(Z23&gt;=PliegoVigente!$M$52,PliegoVigente!$O$52,PliegoVigente!$O$51))))))</f>
        <v>5.0000000000000001E-3</v>
      </c>
      <c r="AH23" s="124">
        <f>IF(E23="HFC",(IF(AA23&gt;=PliegoVigente!$Q$9,PliegoVigente!$S$9,IF(AA23&gt;=PliegoVigente!$Q$8,PliegoVigente!$S$8,PliegoVigente!$S$7))),IF(E23="FLOW",(IF(AA23&gt;=PliegoVigente!$Q$25,PliegoVigente!$S$25,IF(AA23&gt;=PliegoVigente!$Q$24,PliegoVigente!$S$24,PliegoVigente!$S$23))),IF(E23="MASIVO",(IF(AA23&gt;=PliegoVigente!$Q$39,PliegoVigente!$S$39,IF(AA23&gt;=PliegoVigente!$Q$38,PliegoVigente!$S$38,PliegoVigente!$S$37))),(IF(AA23&gt;=PliegoVigente!$Q$53,PliegoVigente!$S$53,IF(AA23&gt;=PliegoVigente!$Q$52,PliegoVigente!$S$52,PliegoVigente!$S$51))))))</f>
        <v>5.0000000000000001E-3</v>
      </c>
      <c r="AI23" s="126">
        <f t="shared" si="1"/>
        <v>0.03</v>
      </c>
    </row>
    <row r="24" spans="1:35" x14ac:dyDescent="0.25">
      <c r="A24" s="115" t="str">
        <f>VLOOKUP(C24,RosterActualizado!$C$2:$L$1000,7,0)</f>
        <v>Alvarez Daiana Anabella</v>
      </c>
      <c r="B24" s="115" t="str">
        <f>VLOOKUP(C24,RosterActualizado!$C$2:$L$1000,10,0)</f>
        <v>Mancilla Huauta Abigail Fernanda</v>
      </c>
      <c r="C24" s="115">
        <f>RosterActualizado!C24</f>
        <v>4587969</v>
      </c>
      <c r="D24" s="115" t="str">
        <f>VLOOKUP(C24,RosterActualizado!$C$2:$L$1000,3,0)</f>
        <v>MASIVO</v>
      </c>
      <c r="E24" s="115" t="str">
        <f t="shared" si="0"/>
        <v>MASIVO</v>
      </c>
      <c r="F24" s="116" t="e">
        <f>VLOOKUP(C24,Table1[],5,0)</f>
        <v>#N/A</v>
      </c>
      <c r="G24" s="117">
        <f>VLOOKUP(C24,Table13[],5,0)</f>
        <v>0</v>
      </c>
      <c r="H24" s="118">
        <f>VLOOKUP(C24,Table13[],3,0)</f>
        <v>0</v>
      </c>
      <c r="I24" s="117">
        <f>VLOOKUP(C24,Table13[],7,0)</f>
        <v>0</v>
      </c>
      <c r="J24" s="117">
        <f>VLOOKUP(C24,Table13[],9,0)</f>
        <v>0</v>
      </c>
      <c r="K24" s="116" t="e">
        <f>VLOOKUP(C24,Table16[[#All],[idccms]:[TMO]],5,0)</f>
        <v>#N/A</v>
      </c>
      <c r="L24" s="119" t="e">
        <f>VLOOKUP(C24,Table18[[Columna1]:[Recuento de id_monitoring-caseId]],2,0)</f>
        <v>#N/A</v>
      </c>
      <c r="M24" s="116" t="e">
        <f>VLOOKUP(C24,Table111[],7,0)</f>
        <v>#N/A</v>
      </c>
      <c r="N24" s="118" t="e">
        <f>VLOOKUP(C24,Table111[],6,0)</f>
        <v>#N/A</v>
      </c>
      <c r="O24" s="116" t="e">
        <f>VLOOKUP(C24,Table111[],8,0)</f>
        <v>#N/A</v>
      </c>
      <c r="P24" s="13" t="s">
        <v>116</v>
      </c>
      <c r="Q24" s="13" t="s">
        <v>116</v>
      </c>
      <c r="R24" s="13" t="s">
        <v>116</v>
      </c>
      <c r="S24" s="116" t="e">
        <f>VLOOKUP(C24,Table113[[idccms]:[Suma de Rellamados]],4,0)</f>
        <v>#N/A</v>
      </c>
      <c r="T24" s="13">
        <f>VLOOKUP(C24,Table115[[idccms]:[Suma de CvLlamSalientes]],3,0)</f>
        <v>0</v>
      </c>
      <c r="U24" s="13">
        <f>VLOOKUP(C24,Table115[[idccms]:[Suma de CvLlamSalientes]],5,0)</f>
        <v>0</v>
      </c>
      <c r="V24" s="120">
        <f>VLOOKUP(C24,Table115[[idccms]:[Suma de CvLlamSalientes]],6,0)</f>
        <v>0</v>
      </c>
      <c r="W24" s="13">
        <f>VLOOKUP(C24,Table115[[idccms]:[Suma de CvLlamSalientes]],7,0)</f>
        <v>0</v>
      </c>
      <c r="X24" s="116" t="e">
        <f>VLOOKUP(C24,Table118[[idccms]:[%Act Com N]],4,0)</f>
        <v>#N/A</v>
      </c>
      <c r="Y24" s="116" t="e">
        <f>VLOOKUP(C24,Table118[[idccms]:[%Act Com N]],6,0)</f>
        <v>#N/A</v>
      </c>
      <c r="Z24" s="116" t="e">
        <f>VLOOKUP(C24,TRF!$B$2:$S$407,4,0)</f>
        <v>#N/A</v>
      </c>
      <c r="AA24" s="116" t="e">
        <f>VLOOKUP(C24,CBS!$A$2:$F$395,4,0)</f>
        <v>#N/A</v>
      </c>
      <c r="AB24" s="124" t="e">
        <f>IF(E24="HFC",(IF(L24&gt;=PliegoVigente!$U$9,PliegoVigente!$W$9,IF(L24&gt;=PliegoVigente!$U$8,PliegoVigente!$W$8,PliegoVigente!$W$7))),IF(E24="FLOW",(IF(L24&gt;=PliegoVigente!$U$25,PliegoVigente!$W$25,IF(L24&gt;=PliegoVigente!$U$24,PliegoVigente!$W$24,PliegoVigente!$W$23))),IF(E24="MASIVO",(IF(L24&gt;=PliegoVigente!$U$39,PliegoVigente!$W$39,IF(L24&gt;=PliegoVigente!$U$38,PliegoVigente!$W$38,PliegoVigente!$W$37))),(IF(L24&gt;=PliegoVigente!$U$53,PliegoVigente!$W$53,IF(L24&gt;=PliegoVigente!$U$52,PliegoVigente!$W$52,PliegoVigente!$W$51))))))</f>
        <v>#N/A</v>
      </c>
      <c r="AC24" s="124" t="e">
        <f>IF(E24="HFC",(IF(M24&gt;=PliegoVigente!$I$7,PliegoVigente!$K$7,IF(M24&gt;=PliegoVigente!$I$8,PliegoVigente!$K$8,IF(M24&gt;=PliegoVigente!$I$9,PliegoVigente!$K$9,IF(M24&gt;=PliegoVigente!$I$10,PliegoVigente!$K$10,IF(M24&gt;=PliegoVigente!$I$11,PliegoVigente!$K$11,IF(M24&gt;=PliegoVigente!$I$12,PliegoVigente!$K$12,IF(M24&gt;=PliegoVigente!$I$13,PliegoVigente!$K$13,IF(M24&gt;=PliegoVigente!$I$14,PliegoVigente!$K$14,PliegoVigente!$K$15))))))))),IF(E24="FLOW",(IF(M24&gt;=PliegoVigente!$I$23,PliegoVigente!$K$23,IF(M24&gt;=PliegoVigente!$I$24,PliegoVigente!$K$24,IF(M24&gt;=PliegoVigente!$I$25,PliegoVigente!$K$25,IF(M24&gt;=PliegoVigente!$I$26,PliegoVigente!$K$26,IF(M24&gt;=PliegoVigente!$I$27,PliegoVigente!$K$27,IF(M24&gt;=PliegoVigente!$I$28,PliegoVigente!$K$28,IF(M24&gt;=PliegoVigente!$I$29,PliegoVigente!$K$29,IF(M24&gt;=PliegoVigente!$I$30,PliegoVigente!$K$30,PliegoVigente!$K$31))))))))),IF(E24="MASIVO",(IF(M24&gt;=PliegoVigente!$I$37,PliegoVigente!$K$37,IF(M24&gt;=PliegoVigente!$I$38,PliegoVigente!$K$38,IF(M24&gt;=PliegoVigente!$I$39,PliegoVigente!$K$39,IF(M24&gt;=PliegoVigente!$I$40,PliegoVigente!$K$40,IF(M24&gt;=PliegoVigente!$I$41,PliegoVigente!$K$41,IF(M24&gt;=PliegoVigente!$I$42,PliegoVigente!$K$42,IF(M24&gt;=PliegoVigente!$I$43,PliegoVigente!$K$43,IF(M24&gt;=PliegoVigente!$I$44,PliegoVigente!$K$44,PliegoVigente!$K$45))))))))),(IF(M24&gt;=PliegoVigente!$I$51,PliegoVigente!$K$51,IF(M24&gt;=PliegoVigente!$I$52,PliegoVigente!$K$52,IF(M24&gt;=PliegoVigente!$I$53,PliegoVigente!$K$53,IF(M24&gt;=PliegoVigente!$I$54,PliegoVigente!$K$54,IF(M24&gt;=PliegoVigente!$I$55,PliegoVigente!$K$55,IF(M24&gt;=PliegoVigente!$I$56,PliegoVigente!$K$56,IF(M24&gt;=PliegoVigente!$I$57,PliegoVigente!$K$57,IF(M24&gt;=PliegoVigente!$I$58,PliegoVigente!$K$58,PliegoVigente!$K$59))))))))))))</f>
        <v>#N/A</v>
      </c>
      <c r="AD24" s="124" t="e">
        <f>IF(E24="HFC",(IF(S24&gt;=PliegoVigente!$E$12,PliegoVigente!$G$12,IF(S24&gt;=PliegoVigente!$E$11,PliegoVigente!$G$11,IF(S24&gt;=PliegoVigente!$E$10,PliegoVigente!$G$10,IF(S24&gt;=PliegoVigente!$E$9,PliegoVigente!$G$9,IF(S24&gt;=PliegoVigente!$E$8,PliegoVigente!$G$8,PliegoVigente!$G$7)))))),IF(E24="FLOW",(IF(S24&gt;=PliegoVigente!$I$23,PliegoVigente!$K$23,IF(S24&gt;=PliegoVigente!$I$24,PliegoVigente!$K$24,IF(S24&gt;=PliegoVigente!$I$25,PliegoVigente!$K$25,IF(S24&gt;=PliegoVigente!$I$26,PliegoVigente!$K$26,IF(S24&gt;=PliegoVigente!$I$27,PliegoVigente!$K$27,IF(S24&gt;=PliegoVigente!$I$28,PliegoVigente!$K$28,IF(S24&gt;=PliegoVigente!$I$29,PliegoVigente!$K$29,IF(S24&gt;=PliegoVigente!$I$30,PliegoVigente!$K$30,PliegoVigente!$K$31))))))))),IF(E24="MASIVO",(IF(S24&gt;=PliegoVigente!$I$37,PliegoVigente!$K$37,IF(S24&gt;=PliegoVigente!$I$38,PliegoVigente!$K$38,IF(S24&gt;=PliegoVigente!$I$39,PliegoVigente!$K$39,IF(S24&gt;=PliegoVigente!$I$40,PliegoVigente!$K$40,IF(S24&gt;=PliegoVigente!$I$41,PliegoVigente!$K$41,IF(S24&gt;=PliegoVigente!$I$42,PliegoVigente!$K$42,IF(S24&gt;=PliegoVigente!$I$43,PliegoVigente!$K$43,IF(S24&gt;=PliegoVigente!$I$44,PliegoVigente!$K$44,PliegoVigente!$K$45))))))))),(IF(S24&gt;=PliegoVigente!$I$51,PliegoVigente!$K$51,IF(S24&gt;=PliegoVigente!$I$52,PliegoVigente!$K$52,IF(S24&gt;=PliegoVigente!$I$53,PliegoVigente!$K$53,IF(S24&gt;=PliegoVigente!$I$54,PliegoVigente!$K$54,IF(S24&gt;=PliegoVigente!$I$55,PliegoVigente!$K$55,IF(S24&gt;=PliegoVigente!$I$56,PliegoVigente!$K$56,IF(S24&gt;=PliegoVigente!$I$57,PliegoVigente!$K$57,IF(S24&gt;=PliegoVigente!$I$58,PliegoVigente!$K$58,PliegoVigente!$K$59))))))))))))</f>
        <v>#N/A</v>
      </c>
      <c r="AE24" s="124">
        <f>IF(E24="HFC",(IF(T24&gt;=PliegoVigente!$A$10,PliegoVigente!$C$10,IF(T24&gt;PliegoVigente!$A$9,PliegoVigente!$C$9,IF(T24&gt;PliegoVigente!$A$8,PliegoVigente!$C$8,PliegoVigente!$C$7)))),IF(E24="FLOW",(IF(T24&gt;=PliegoVigente!$A$26,PliegoVigente!$C$26,IF(T24&gt;PliegoVigente!$A$25,PliegoVigente!$C$25,IF(T24&gt;PliegoVigente!$A$24,PliegoVigente!$C$24,PliegoVigente!$C$23)))),IF(E24="MASIVO",(IF(T24&gt;=PliegoVigente!$A$40,PliegoVigente!$C$40,IF(T24&gt;PliegoVigente!$A$39,PliegoVigente!$C$39,IF(T24&gt;PliegoVigente!$A$38,PliegoVigente!$C$38,PliegoVigente!$C$37)))),(IF(T24&gt;=PliegoVigente!$A$54,PliegoVigente!$C$54,IF(T24&gt;PliegoVigente!$A$53,PliegoVigente!$C$53,IF(T24&gt;PliegoVigente!$A$52,PliegoVigente!$C$52,PliegoVigente!$C$51)))))))</f>
        <v>0.02</v>
      </c>
      <c r="AF24" s="124" t="e">
        <f>IF(E24="HFC",(IF(Y24&gt;=PliegoVigente!$Y$7,PliegoVigente!$AA$7,0)),IF(E24="FLOW",0,IF(E24="MASIVO",(IF(Y24&gt;=PliegoVigente!$Y$37,PliegoVigente!$AA$370)),(IF(Y24&gt;=PliegoVigente!$Y$51,PliegoVigente!$AA$51,0)))))</f>
        <v>#N/A</v>
      </c>
      <c r="AG24" s="124" t="e">
        <f>IF(E24="HFC",(IF(Z24&gt;=PliegoVigente!$M$9,PliegoVigente!$O$9,IF(Z24&gt;=PliegoVigente!$M$8,PliegoVigente!$O$8,PliegoVigente!$O$7))),IF(E24="FLOW",(IF(Z24&gt;=PliegoVigente!$M$25,PliegoVigente!$O$25,IF(Z24&gt;=PliegoVigente!$M$24,PliegoVigente!$O$24,PliegoVigente!$O$23))),IF(E24="MASIVO",(IF(Z24&gt;=PliegoVigente!$M$39,PliegoVigente!$O$39,IF(Z24&gt;=PliegoVigente!$M$38,PliegoVigente!$O$38,PliegoVigente!$O$37))),(IF(Z24&gt;=PliegoVigente!$M$53,PliegoVigente!$O$53,IF(Z24&gt;=PliegoVigente!$M$52,PliegoVigente!$O$52,PliegoVigente!$O$51))))))</f>
        <v>#N/A</v>
      </c>
      <c r="AH24" s="124" t="e">
        <f>IF(E24="HFC",(IF(AA24&gt;=PliegoVigente!$Q$9,PliegoVigente!$S$9,IF(AA24&gt;=PliegoVigente!$Q$8,PliegoVigente!$S$8,PliegoVigente!$S$7))),IF(E24="FLOW",(IF(AA24&gt;=PliegoVigente!$Q$25,PliegoVigente!$S$25,IF(AA24&gt;=PliegoVigente!$Q$24,PliegoVigente!$S$24,PliegoVigente!$S$23))),IF(E24="MASIVO",(IF(AA24&gt;=PliegoVigente!$Q$39,PliegoVigente!$S$39,IF(AA24&gt;=PliegoVigente!$Q$38,PliegoVigente!$S$38,PliegoVigente!$S$37))),(IF(AA24&gt;=PliegoVigente!$Q$53,PliegoVigente!$S$53,IF(AA24&gt;=PliegoVigente!$Q$52,PliegoVigente!$S$52,PliegoVigente!$S$51))))))</f>
        <v>#N/A</v>
      </c>
      <c r="AI24" s="126" t="e">
        <f t="shared" si="1"/>
        <v>#N/A</v>
      </c>
    </row>
    <row r="25" spans="1:35" x14ac:dyDescent="0.25">
      <c r="A25" s="115" t="str">
        <f>VLOOKUP(C25,RosterActualizado!$C$2:$L$1000,7,0)</f>
        <v>Alvarez Daiana Anabella</v>
      </c>
      <c r="B25" s="115" t="str">
        <f>VLOOKUP(C25,RosterActualizado!$C$2:$L$1000,10,0)</f>
        <v>Orellana Javier Hector</v>
      </c>
      <c r="C25" s="115">
        <f>RosterActualizado!C25</f>
        <v>2841542</v>
      </c>
      <c r="D25" s="115" t="str">
        <f>VLOOKUP(C25,RosterActualizado!$C$2:$L$1000,3,0)</f>
        <v>VIP</v>
      </c>
      <c r="E25" s="115" t="str">
        <f t="shared" si="0"/>
        <v>MASIVO</v>
      </c>
      <c r="F25" s="116">
        <f>VLOOKUP(C25,Table1[],5,0)</f>
        <v>0.94222432659932698</v>
      </c>
      <c r="G25" s="117">
        <f>VLOOKUP(C25,Table13[],5,0)</f>
        <v>0.24242424242424199</v>
      </c>
      <c r="H25" s="118">
        <f>VLOOKUP(C25,Table13[],3,0)</f>
        <v>66</v>
      </c>
      <c r="I25" s="117">
        <f>VLOOKUP(C25,Table13[],7,0)</f>
        <v>0.56923076923076898</v>
      </c>
      <c r="J25" s="117">
        <f>VLOOKUP(C25,Table13[],9,0)</f>
        <v>0.78461538461538505</v>
      </c>
      <c r="K25" s="116">
        <f>VLOOKUP(C25,Table16[[#All],[idccms]:[TMO]],5,0)</f>
        <v>1</v>
      </c>
      <c r="L25" s="119">
        <f>VLOOKUP(C25,Table18[[Columna1]:[Recuento de id_monitoring-caseId]],2,0)</f>
        <v>0.5</v>
      </c>
      <c r="M25" s="116">
        <f>VLOOKUP(C25,Table111[],7,0)</f>
        <v>0</v>
      </c>
      <c r="N25" s="118">
        <f>VLOOKUP(C25,Table111[],6,0)</f>
        <v>12</v>
      </c>
      <c r="O25" s="116">
        <f>VLOOKUP(C25,Table111[],8,0)</f>
        <v>0.77777777777777801</v>
      </c>
      <c r="P25" s="13" t="s">
        <v>116</v>
      </c>
      <c r="Q25" s="13" t="s">
        <v>116</v>
      </c>
      <c r="R25" s="13" t="s">
        <v>116</v>
      </c>
      <c r="S25" s="116">
        <f>VLOOKUP(C25,Table113[[idccms]:[Suma de Rellamados]],4,0)</f>
        <v>0.76067073170731703</v>
      </c>
      <c r="T25" s="13">
        <f>VLOOKUP(C25,Table115[[idccms]:[Suma de CvLlamSalientes]],3,0)</f>
        <v>426.86002239641698</v>
      </c>
      <c r="U25" s="13">
        <f>VLOOKUP(C25,Table115[[idccms]:[Suma de CvLlamSalientes]],5,0)</f>
        <v>77.068309070548693</v>
      </c>
      <c r="V25" s="120">
        <f>VLOOKUP(C25,Table115[[idccms]:[Suma de CvLlamSalientes]],6,0)</f>
        <v>0.23292273236282199</v>
      </c>
      <c r="W25" s="13">
        <f>VLOOKUP(C25,Table115[[idccms]:[Suma de CvLlamSalientes]],7,0)</f>
        <v>349.55879059350502</v>
      </c>
      <c r="X25" s="116">
        <f>VLOOKUP(C25,Table118[[idccms]:[%Act Com N]],4,0)</f>
        <v>9.5184770436730105E-3</v>
      </c>
      <c r="Y25" s="116">
        <f>VLOOKUP(C25,Table118[[idccms]:[%Act Com N]],6,0)</f>
        <v>9.5184770436730105E-3</v>
      </c>
      <c r="Z25" s="116">
        <f>VLOOKUP(C25,TRF!$B$2:$S$407,4,0)</f>
        <v>0.105263157894737</v>
      </c>
      <c r="AA25" s="116">
        <f>VLOOKUP(C25,CBS!$A$2:$F$395,4,0)</f>
        <v>4.5912653975363898E-2</v>
      </c>
      <c r="AB25" s="124">
        <f>IF(E25="HFC",(IF(L25&gt;=PliegoVigente!$U$9,PliegoVigente!$W$9,IF(L25&gt;=PliegoVigente!$U$8,PliegoVigente!$W$8,PliegoVigente!$W$7))),IF(E25="FLOW",(IF(L25&gt;=PliegoVigente!$U$25,PliegoVigente!$W$25,IF(L25&gt;=PliegoVigente!$U$24,PliegoVigente!$W$24,PliegoVigente!$W$23))),IF(E25="MASIVO",(IF(L25&gt;=PliegoVigente!$U$39,PliegoVigente!$W$39,IF(L25&gt;=PliegoVigente!$U$38,PliegoVigente!$W$38,PliegoVigente!$W$37))),(IF(L25&gt;=PliegoVigente!$U$53,PliegoVigente!$W$53,IF(L25&gt;=PliegoVigente!$U$52,PliegoVigente!$W$52,PliegoVigente!$W$51))))))</f>
        <v>-0.01</v>
      </c>
      <c r="AC25" s="124">
        <f>IF(E25="HFC",(IF(M25&gt;=PliegoVigente!$I$7,PliegoVigente!$K$7,IF(M25&gt;=PliegoVigente!$I$8,PliegoVigente!$K$8,IF(M25&gt;=PliegoVigente!$I$9,PliegoVigente!$K$9,IF(M25&gt;=PliegoVigente!$I$10,PliegoVigente!$K$10,IF(M25&gt;=PliegoVigente!$I$11,PliegoVigente!$K$11,IF(M25&gt;=PliegoVigente!$I$12,PliegoVigente!$K$12,IF(M25&gt;=PliegoVigente!$I$13,PliegoVigente!$K$13,IF(M25&gt;=PliegoVigente!$I$14,PliegoVigente!$K$14,PliegoVigente!$K$15))))))))),IF(E25="FLOW",(IF(M25&gt;=PliegoVigente!$I$23,PliegoVigente!$K$23,IF(M25&gt;=PliegoVigente!$I$24,PliegoVigente!$K$24,IF(M25&gt;=PliegoVigente!$I$25,PliegoVigente!$K$25,IF(M25&gt;=PliegoVigente!$I$26,PliegoVigente!$K$26,IF(M25&gt;=PliegoVigente!$I$27,PliegoVigente!$K$27,IF(M25&gt;=PliegoVigente!$I$28,PliegoVigente!$K$28,IF(M25&gt;=PliegoVigente!$I$29,PliegoVigente!$K$29,IF(M25&gt;=PliegoVigente!$I$30,PliegoVigente!$K$30,PliegoVigente!$K$31))))))))),IF(E25="MASIVO",(IF(M25&gt;=PliegoVigente!$I$37,PliegoVigente!$K$37,IF(M25&gt;=PliegoVigente!$I$38,PliegoVigente!$K$38,IF(M25&gt;=PliegoVigente!$I$39,PliegoVigente!$K$39,IF(M25&gt;=PliegoVigente!$I$40,PliegoVigente!$K$40,IF(M25&gt;=PliegoVigente!$I$41,PliegoVigente!$K$41,IF(M25&gt;=PliegoVigente!$I$42,PliegoVigente!$K$42,IF(M25&gt;=PliegoVigente!$I$43,PliegoVigente!$K$43,IF(M25&gt;=PliegoVigente!$I$44,PliegoVigente!$K$44,PliegoVigente!$K$45))))))))),(IF(M25&gt;=PliegoVigente!$I$51,PliegoVigente!$K$51,IF(M25&gt;=PliegoVigente!$I$52,PliegoVigente!$K$52,IF(M25&gt;=PliegoVigente!$I$53,PliegoVigente!$K$53,IF(M25&gt;=PliegoVigente!$I$54,PliegoVigente!$K$54,IF(M25&gt;=PliegoVigente!$I$55,PliegoVigente!$K$55,IF(M25&gt;=PliegoVigente!$I$56,PliegoVigente!$K$56,IF(M25&gt;=PliegoVigente!$I$57,PliegoVigente!$K$57,IF(M25&gt;=PliegoVigente!$I$58,PliegoVigente!$K$58,PliegoVigente!$K$59))))))))))))</f>
        <v>0.06</v>
      </c>
      <c r="AD25" s="124">
        <f>IF(E25="HFC",(IF(S25&gt;=PliegoVigente!$E$12,PliegoVigente!$G$12,IF(S25&gt;=PliegoVigente!$E$11,PliegoVigente!$G$11,IF(S25&gt;=PliegoVigente!$E$10,PliegoVigente!$G$10,IF(S25&gt;=PliegoVigente!$E$9,PliegoVigente!$G$9,IF(S25&gt;=PliegoVigente!$E$8,PliegoVigente!$G$8,PliegoVigente!$G$7)))))),IF(E25="FLOW",(IF(S25&gt;=PliegoVigente!$I$23,PliegoVigente!$K$23,IF(S25&gt;=PliegoVigente!$I$24,PliegoVigente!$K$24,IF(S25&gt;=PliegoVigente!$I$25,PliegoVigente!$K$25,IF(S25&gt;=PliegoVigente!$I$26,PliegoVigente!$K$26,IF(S25&gt;=PliegoVigente!$I$27,PliegoVigente!$K$27,IF(S25&gt;=PliegoVigente!$I$28,PliegoVigente!$K$28,IF(S25&gt;=PliegoVigente!$I$29,PliegoVigente!$K$29,IF(S25&gt;=PliegoVigente!$I$30,PliegoVigente!$K$30,PliegoVigente!$K$31))))))))),IF(E25="MASIVO",(IF(S25&gt;=PliegoVigente!$I$37,PliegoVigente!$K$37,IF(S25&gt;=PliegoVigente!$I$38,PliegoVigente!$K$38,IF(S25&gt;=PliegoVigente!$I$39,PliegoVigente!$K$39,IF(S25&gt;=PliegoVigente!$I$40,PliegoVigente!$K$40,IF(S25&gt;=PliegoVigente!$I$41,PliegoVigente!$K$41,IF(S25&gt;=PliegoVigente!$I$42,PliegoVigente!$K$42,IF(S25&gt;=PliegoVigente!$I$43,PliegoVigente!$K$43,IF(S25&gt;=PliegoVigente!$I$44,PliegoVigente!$K$44,PliegoVigente!$K$45))))))))),(IF(S25&gt;=PliegoVigente!$I$51,PliegoVigente!$K$51,IF(S25&gt;=PliegoVigente!$I$52,PliegoVigente!$K$52,IF(S25&gt;=PliegoVigente!$I$53,PliegoVigente!$K$53,IF(S25&gt;=PliegoVigente!$I$54,PliegoVigente!$K$54,IF(S25&gt;=PliegoVigente!$I$55,PliegoVigente!$K$55,IF(S25&gt;=PliegoVigente!$I$56,PliegoVigente!$K$56,IF(S25&gt;=PliegoVigente!$I$57,PliegoVigente!$K$57,IF(S25&gt;=PliegoVigente!$I$58,PliegoVigente!$K$58,PliegoVigente!$K$59))))))))))))</f>
        <v>0.06</v>
      </c>
      <c r="AE25" s="124">
        <f>IF(E25="HFC",(IF(T25&gt;=PliegoVigente!$A$10,PliegoVigente!$C$10,IF(T25&gt;PliegoVigente!$A$9,PliegoVigente!$C$9,IF(T25&gt;PliegoVigente!$A$8,PliegoVigente!$C$8,PliegoVigente!$C$7)))),IF(E25="FLOW",(IF(T25&gt;=PliegoVigente!$A$26,PliegoVigente!$C$26,IF(T25&gt;PliegoVigente!$A$25,PliegoVigente!$C$25,IF(T25&gt;PliegoVigente!$A$24,PliegoVigente!$C$24,PliegoVigente!$C$23)))),IF(E25="MASIVO",(IF(T25&gt;=PliegoVigente!$A$40,PliegoVigente!$C$40,IF(T25&gt;PliegoVigente!$A$39,PliegoVigente!$C$39,IF(T25&gt;PliegoVigente!$A$38,PliegoVigente!$C$38,PliegoVigente!$C$37)))),(IF(T25&gt;=PliegoVigente!$A$54,PliegoVigente!$C$54,IF(T25&gt;PliegoVigente!$A$53,PliegoVigente!$C$53,IF(T25&gt;PliegoVigente!$A$52,PliegoVigente!$C$52,PliegoVigente!$C$51)))))))</f>
        <v>0.02</v>
      </c>
      <c r="AF25" s="124" t="b">
        <f>IF(E25="HFC",(IF(Y25&gt;=PliegoVigente!$Y$7,PliegoVigente!$AA$7,0)),IF(E25="FLOW",0,IF(E25="MASIVO",(IF(Y25&gt;=PliegoVigente!$Y$37,PliegoVigente!$AA$370)),(IF(Y25&gt;=PliegoVigente!$Y$51,PliegoVigente!$AA$51,0)))))</f>
        <v>0</v>
      </c>
      <c r="AG25" s="124">
        <f>IF(E25="HFC",(IF(Z25&gt;=PliegoVigente!$M$9,PliegoVigente!$O$9,IF(Z25&gt;=PliegoVigente!$M$8,PliegoVigente!$O$8,PliegoVigente!$O$7))),IF(E25="FLOW",(IF(Z25&gt;=PliegoVigente!$M$25,PliegoVigente!$O$25,IF(Z25&gt;=PliegoVigente!$M$24,PliegoVigente!$O$24,PliegoVigente!$O$23))),IF(E25="MASIVO",(IF(Z25&gt;=PliegoVigente!$M$39,PliegoVigente!$O$39,IF(Z25&gt;=PliegoVigente!$M$38,PliegoVigente!$O$38,PliegoVigente!$O$37))),(IF(Z25&gt;=PliegoVigente!$M$53,PliegoVigente!$O$53,IF(Z25&gt;=PliegoVigente!$M$52,PliegoVigente!$O$52,PliegoVigente!$O$51))))))</f>
        <v>0</v>
      </c>
      <c r="AH25" s="124">
        <f>IF(E25="HFC",(IF(AA25&gt;=PliegoVigente!$Q$9,PliegoVigente!$S$9,IF(AA25&gt;=PliegoVigente!$Q$8,PliegoVigente!$S$8,PliegoVigente!$S$7))),IF(E25="FLOW",(IF(AA25&gt;=PliegoVigente!$Q$25,PliegoVigente!$S$25,IF(AA25&gt;=PliegoVigente!$Q$24,PliegoVigente!$S$24,PliegoVigente!$S$23))),IF(E25="MASIVO",(IF(AA25&gt;=PliegoVigente!$Q$39,PliegoVigente!$S$39,IF(AA25&gt;=PliegoVigente!$Q$38,PliegoVigente!$S$38,PliegoVigente!$S$37))),(IF(AA25&gt;=PliegoVigente!$Q$53,PliegoVigente!$S$53,IF(AA25&gt;=PliegoVigente!$Q$52,PliegoVigente!$S$52,PliegoVigente!$S$51))))))</f>
        <v>5.0000000000000001E-3</v>
      </c>
      <c r="AI25" s="126">
        <f t="shared" si="1"/>
        <v>0.13499999999999998</v>
      </c>
    </row>
    <row r="26" spans="1:35" x14ac:dyDescent="0.25">
      <c r="A26" s="115" t="str">
        <f>VLOOKUP(C26,RosterActualizado!$C$2:$L$1000,7,0)</f>
        <v>Alvarez Daiana Anabella</v>
      </c>
      <c r="B26" s="115" t="str">
        <f>VLOOKUP(C26,RosterActualizado!$C$2:$L$1000,10,0)</f>
        <v>Pimentel Facundo Nicolas</v>
      </c>
      <c r="C26" s="115">
        <f>RosterActualizado!C26</f>
        <v>4035957</v>
      </c>
      <c r="D26" s="115" t="str">
        <f>VLOOKUP(C26,RosterActualizado!$C$2:$L$1000,3,0)</f>
        <v xml:space="preserve">INTERNET HFC SCORE 3 A 5 + Solucion Remota </v>
      </c>
      <c r="E26" s="115" t="str">
        <f t="shared" si="0"/>
        <v>HFC</v>
      </c>
      <c r="F26" s="116">
        <f>VLOOKUP(C26,Table1[],5,0)</f>
        <v>0.95929292929292898</v>
      </c>
      <c r="G26" s="117">
        <f>VLOOKUP(C26,Table13[],5,0)</f>
        <v>0.18333333333333299</v>
      </c>
      <c r="H26" s="118">
        <f>VLOOKUP(C26,Table13[],3,0)</f>
        <v>60</v>
      </c>
      <c r="I26" s="117">
        <f>VLOOKUP(C26,Table13[],7,0)</f>
        <v>0.67857142857142905</v>
      </c>
      <c r="J26" s="117">
        <f>VLOOKUP(C26,Table13[],9,0)</f>
        <v>0.89090909090909098</v>
      </c>
      <c r="K26" s="116">
        <f>VLOOKUP(C26,Table16[[#All],[idccms]:[TMO]],5,0)</f>
        <v>1</v>
      </c>
      <c r="L26" s="119">
        <f>VLOOKUP(C26,Table18[[Columna1]:[Recuento de id_monitoring-caseId]],2,0)</f>
        <v>1</v>
      </c>
      <c r="M26" s="116">
        <f>VLOOKUP(C26,Table111[],7,0)</f>
        <v>7.69230769230769E-2</v>
      </c>
      <c r="N26" s="118">
        <f>VLOOKUP(C26,Table111[],6,0)</f>
        <v>13</v>
      </c>
      <c r="O26" s="116">
        <f>VLOOKUP(C26,Table111[],8,0)</f>
        <v>0.41666666666666702</v>
      </c>
      <c r="P26" s="13" t="s">
        <v>116</v>
      </c>
      <c r="Q26" s="13" t="s">
        <v>116</v>
      </c>
      <c r="R26" s="13" t="s">
        <v>116</v>
      </c>
      <c r="S26" s="116">
        <f>VLOOKUP(C26,Table113[[idccms]:[Suma de Rellamados]],4,0)</f>
        <v>0.81050228310502304</v>
      </c>
      <c r="T26" s="13">
        <f>VLOOKUP(C26,Table115[[idccms]:[Suma de CvLlamSalientes]],3,0)</f>
        <v>572.288461538462</v>
      </c>
      <c r="U26" s="13">
        <f>VLOOKUP(C26,Table115[[idccms]:[Suma de CvLlamSalientes]],5,0)</f>
        <v>64.050699300699307</v>
      </c>
      <c r="V26" s="120">
        <f>VLOOKUP(C26,Table115[[idccms]:[Suma de CvLlamSalientes]],6,0)</f>
        <v>2.2552447552447599</v>
      </c>
      <c r="W26" s="13">
        <f>VLOOKUP(C26,Table115[[idccms]:[Suma de CvLlamSalientes]],7,0)</f>
        <v>505.98251748251698</v>
      </c>
      <c r="X26" s="116">
        <f>VLOOKUP(C26,Table118[[idccms]:[%Act Com N]],4,0)</f>
        <v>4.4580419580419597E-2</v>
      </c>
      <c r="Y26" s="116">
        <f>VLOOKUP(C26,Table118[[idccms]:[%Act Com N]],6,0)</f>
        <v>3.5839160839160798E-2</v>
      </c>
      <c r="Z26" s="116">
        <f>VLOOKUP(C26,TRF!$B$2:$S$407,4,0)</f>
        <v>7.5174825174825197E-2</v>
      </c>
      <c r="AA26" s="116">
        <f>VLOOKUP(C26,CBS!$A$2:$F$395,4,0)</f>
        <v>4.0209790209790201E-2</v>
      </c>
      <c r="AB26" s="124">
        <f>IF(E26="HFC",(IF(L26&gt;=PliegoVigente!$U$9,PliegoVigente!$W$9,IF(L26&gt;=PliegoVigente!$U$8,PliegoVigente!$W$8,PliegoVigente!$W$7))),IF(E26="FLOW",(IF(L26&gt;=PliegoVigente!$U$25,PliegoVigente!$W$25,IF(L26&gt;=PliegoVigente!$U$24,PliegoVigente!$W$24,PliegoVigente!$W$23))),IF(E26="MASIVO",(IF(L26&gt;=PliegoVigente!$U$39,PliegoVigente!$W$39,IF(L26&gt;=PliegoVigente!$U$38,PliegoVigente!$W$38,PliegoVigente!$W$37))),(IF(L26&gt;=PliegoVigente!$U$53,PliegoVigente!$W$53,IF(L26&gt;=PliegoVigente!$U$52,PliegoVigente!$W$52,PliegoVigente!$W$51))))))</f>
        <v>0.01</v>
      </c>
      <c r="AC26" s="124">
        <f>IF(E26="HFC",(IF(M26&gt;=PliegoVigente!$I$7,PliegoVigente!$K$7,IF(M26&gt;=PliegoVigente!$I$8,PliegoVigente!$K$8,IF(M26&gt;=PliegoVigente!$I$9,PliegoVigente!$K$9,IF(M26&gt;=PliegoVigente!$I$10,PliegoVigente!$K$10,IF(M26&gt;=PliegoVigente!$I$11,PliegoVigente!$K$11,IF(M26&gt;=PliegoVigente!$I$12,PliegoVigente!$K$12,IF(M26&gt;=PliegoVigente!$I$13,PliegoVigente!$K$13,IF(M26&gt;=PliegoVigente!$I$14,PliegoVigente!$K$14,PliegoVigente!$K$15))))))))),IF(E26="FLOW",(IF(M26&gt;=PliegoVigente!$I$23,PliegoVigente!$K$23,IF(M26&gt;=PliegoVigente!$I$24,PliegoVigente!$K$24,IF(M26&gt;=PliegoVigente!$I$25,PliegoVigente!$K$25,IF(M26&gt;=PliegoVigente!$I$26,PliegoVigente!$K$26,IF(M26&gt;=PliegoVigente!$I$27,PliegoVigente!$K$27,IF(M26&gt;=PliegoVigente!$I$28,PliegoVigente!$K$28,IF(M26&gt;=PliegoVigente!$I$29,PliegoVigente!$K$29,IF(M26&gt;=PliegoVigente!$I$30,PliegoVigente!$K$30,PliegoVigente!$K$31))))))))),IF(E26="MASIVO",(IF(M26&gt;=PliegoVigente!$I$37,PliegoVigente!$K$37,IF(M26&gt;=PliegoVigente!$I$38,PliegoVigente!$K$38,IF(M26&gt;=PliegoVigente!$I$39,PliegoVigente!$K$39,IF(M26&gt;=PliegoVigente!$I$40,PliegoVigente!$K$40,IF(M26&gt;=PliegoVigente!$I$41,PliegoVigente!$K$41,IF(M26&gt;=PliegoVigente!$I$42,PliegoVigente!$K$42,IF(M26&gt;=PliegoVigente!$I$43,PliegoVigente!$K$43,IF(M26&gt;=PliegoVigente!$I$44,PliegoVigente!$K$44,PliegoVigente!$K$45))))))))),(IF(M26&gt;=PliegoVigente!$I$51,PliegoVigente!$K$51,IF(M26&gt;=PliegoVigente!$I$52,PliegoVigente!$K$52,IF(M26&gt;=PliegoVigente!$I$53,PliegoVigente!$K$53,IF(M26&gt;=PliegoVigente!$I$54,PliegoVigente!$K$54,IF(M26&gt;=PliegoVigente!$I$55,PliegoVigente!$K$55,IF(M26&gt;=PliegoVigente!$I$56,PliegoVigente!$K$56,IF(M26&gt;=PliegoVigente!$I$57,PliegoVigente!$K$57,IF(M26&gt;=PliegoVigente!$I$58,PliegoVigente!$K$58,PliegoVigente!$K$59))))))))))))</f>
        <v>0.06</v>
      </c>
      <c r="AD26" s="124">
        <f>IF(E26="HFC",(IF(S26&gt;=PliegoVigente!$E$12,PliegoVigente!$G$12,IF(S26&gt;=PliegoVigente!$E$11,PliegoVigente!$G$11,IF(S26&gt;=PliegoVigente!$E$10,PliegoVigente!$G$10,IF(S26&gt;=PliegoVigente!$E$9,PliegoVigente!$G$9,IF(S26&gt;=PliegoVigente!$E$8,PliegoVigente!$G$8,PliegoVigente!$G$7)))))),IF(E26="FLOW",(IF(S26&gt;=PliegoVigente!$I$23,PliegoVigente!$K$23,IF(S26&gt;=PliegoVigente!$I$24,PliegoVigente!$K$24,IF(S26&gt;=PliegoVigente!$I$25,PliegoVigente!$K$25,IF(S26&gt;=PliegoVigente!$I$26,PliegoVigente!$K$26,IF(S26&gt;=PliegoVigente!$I$27,PliegoVigente!$K$27,IF(S26&gt;=PliegoVigente!$I$28,PliegoVigente!$K$28,IF(S26&gt;=PliegoVigente!$I$29,PliegoVigente!$K$29,IF(S26&gt;=PliegoVigente!$I$30,PliegoVigente!$K$30,PliegoVigente!$K$31))))))))),IF(E26="MASIVO",(IF(S26&gt;=PliegoVigente!$I$37,PliegoVigente!$K$37,IF(S26&gt;=PliegoVigente!$I$38,PliegoVigente!$K$38,IF(S26&gt;=PliegoVigente!$I$39,PliegoVigente!$K$39,IF(S26&gt;=PliegoVigente!$I$40,PliegoVigente!$K$40,IF(S26&gt;=PliegoVigente!$I$41,PliegoVigente!$K$41,IF(S26&gt;=PliegoVigente!$I$42,PliegoVigente!$K$42,IF(S26&gt;=PliegoVigente!$I$43,PliegoVigente!$K$43,IF(S26&gt;=PliegoVigente!$I$44,PliegoVigente!$K$44,PliegoVigente!$K$45))))))))),(IF(S26&gt;=PliegoVigente!$I$51,PliegoVigente!$K$51,IF(S26&gt;=PliegoVigente!$I$52,PliegoVigente!$K$52,IF(S26&gt;=PliegoVigente!$I$53,PliegoVigente!$K$53,IF(S26&gt;=PliegoVigente!$I$54,PliegoVigente!$K$54,IF(S26&gt;=PliegoVigente!$I$55,PliegoVigente!$K$55,IF(S26&gt;=PliegoVigente!$I$56,PliegoVigente!$K$56,IF(S26&gt;=PliegoVigente!$I$57,PliegoVigente!$K$57,IF(S26&gt;=PliegoVigente!$I$58,PliegoVigente!$K$58,PliegoVigente!$K$59))))))))))))</f>
        <v>-0.01</v>
      </c>
      <c r="AE26" s="124">
        <f>IF(E26="HFC",(IF(T26&gt;=PliegoVigente!$A$10,PliegoVigente!$C$10,IF(T26&gt;PliegoVigente!$A$9,PliegoVigente!$C$9,IF(T26&gt;PliegoVigente!$A$8,PliegoVigente!$C$8,PliegoVigente!$C$7)))),IF(E26="FLOW",(IF(T26&gt;=PliegoVigente!$A$26,PliegoVigente!$C$26,IF(T26&gt;PliegoVigente!$A$25,PliegoVigente!$C$25,IF(T26&gt;PliegoVigente!$A$24,PliegoVigente!$C$24,PliegoVigente!$C$23)))),IF(E26="MASIVO",(IF(T26&gt;=PliegoVigente!$A$40,PliegoVigente!$C$40,IF(T26&gt;PliegoVigente!$A$39,PliegoVigente!$C$39,IF(T26&gt;PliegoVigente!$A$38,PliegoVigente!$C$38,PliegoVigente!$C$37)))),(IF(T26&gt;=PliegoVigente!$A$54,PliegoVigente!$C$54,IF(T26&gt;PliegoVigente!$A$53,PliegoVigente!$C$53,IF(T26&gt;PliegoVigente!$A$52,PliegoVigente!$C$52,PliegoVigente!$C$51)))))))</f>
        <v>-0.01</v>
      </c>
      <c r="AF26" s="124">
        <f>IF(E26="HFC",(IF(Y26&gt;=PliegoVigente!$Y$7,PliegoVigente!$AA$7,0)),IF(E26="FLOW",0,IF(E26="MASIVO",(IF(Y26&gt;=PliegoVigente!$Y$37,PliegoVigente!$AA$370)),(IF(Y26&gt;=PliegoVigente!$Y$51,PliegoVigente!$AA$51,0)))))</f>
        <v>0.01</v>
      </c>
      <c r="AG26" s="124">
        <f>IF(E26="HFC",(IF(Z26&gt;=PliegoVigente!$M$9,PliegoVigente!$O$9,IF(Z26&gt;=PliegoVigente!$M$8,PliegoVigente!$O$8,PliegoVigente!$O$7))),IF(E26="FLOW",(IF(Z26&gt;=PliegoVigente!$M$25,PliegoVigente!$O$25,IF(Z26&gt;=PliegoVigente!$M$24,PliegoVigente!$O$24,PliegoVigente!$O$23))),IF(E26="MASIVO",(IF(Z26&gt;=PliegoVigente!$M$39,PliegoVigente!$O$39,IF(Z26&gt;=PliegoVigente!$M$38,PliegoVigente!$O$38,PliegoVigente!$O$37))),(IF(Z26&gt;=PliegoVigente!$M$53,PliegoVigente!$O$53,IF(Z26&gt;=PliegoVigente!$M$52,PliegoVigente!$O$52,PliegoVigente!$O$51))))))</f>
        <v>5.0000000000000001E-3</v>
      </c>
      <c r="AH26" s="124">
        <f>IF(E26="HFC",(IF(AA26&gt;=PliegoVigente!$Q$9,PliegoVigente!$S$9,IF(AA26&gt;=PliegoVigente!$Q$8,PliegoVigente!$S$8,PliegoVigente!$S$7))),IF(E26="FLOW",(IF(AA26&gt;=PliegoVigente!$Q$25,PliegoVigente!$S$25,IF(AA26&gt;=PliegoVigente!$Q$24,PliegoVigente!$S$24,PliegoVigente!$S$23))),IF(E26="MASIVO",(IF(AA26&gt;=PliegoVigente!$Q$39,PliegoVigente!$S$39,IF(AA26&gt;=PliegoVigente!$Q$38,PliegoVigente!$S$38,PliegoVigente!$S$37))),(IF(AA26&gt;=PliegoVigente!$Q$53,PliegoVigente!$S$53,IF(AA26&gt;=PliegoVigente!$Q$52,PliegoVigente!$S$52,PliegoVigente!$S$51))))))</f>
        <v>5.0000000000000001E-3</v>
      </c>
      <c r="AI26" s="126">
        <f t="shared" si="1"/>
        <v>6.9999999999999993E-2</v>
      </c>
    </row>
    <row r="27" spans="1:35" x14ac:dyDescent="0.25">
      <c r="A27" s="115" t="str">
        <f>VLOOKUP(C27,RosterActualizado!$C$2:$L$1000,7,0)</f>
        <v>Alvarez Daiana Anabella</v>
      </c>
      <c r="B27" s="115" t="str">
        <f>VLOOKUP(C27,RosterActualizado!$C$2:$L$1000,10,0)</f>
        <v>Prado Camila</v>
      </c>
      <c r="C27" s="115">
        <f>RosterActualizado!C27</f>
        <v>3118339</v>
      </c>
      <c r="D27" s="115" t="str">
        <f>VLOOKUP(C27,RosterActualizado!$C$2:$L$1000,3,0)</f>
        <v xml:space="preserve">INTERNET HFC SCORE 2 + Solucion Remota </v>
      </c>
      <c r="E27" s="115" t="str">
        <f t="shared" si="0"/>
        <v>HFC</v>
      </c>
      <c r="F27" s="116">
        <f>VLOOKUP(C27,Table1[],5,0)</f>
        <v>0.92803030303030298</v>
      </c>
      <c r="G27" s="117">
        <f>VLOOKUP(C27,Table13[],5,0)</f>
        <v>0.12903225806451599</v>
      </c>
      <c r="H27" s="118">
        <f>VLOOKUP(C27,Table13[],3,0)</f>
        <v>93</v>
      </c>
      <c r="I27" s="117">
        <f>VLOOKUP(C27,Table13[],7,0)</f>
        <v>0.63218390804597702</v>
      </c>
      <c r="J27" s="117">
        <f>VLOOKUP(C27,Table13[],9,0)</f>
        <v>0.89411764705882402</v>
      </c>
      <c r="K27" s="116">
        <f>VLOOKUP(C27,Table16[[#All],[idccms]:[TMO]],5,0)</f>
        <v>1</v>
      </c>
      <c r="L27" s="119">
        <f>VLOOKUP(C27,Table18[[Columna1]:[Recuento de id_monitoring-caseId]],2,0)</f>
        <v>0</v>
      </c>
      <c r="M27" s="116">
        <f>VLOOKUP(C27,Table111[],7,0)</f>
        <v>-0.3</v>
      </c>
      <c r="N27" s="118">
        <f>VLOOKUP(C27,Table111[],6,0)</f>
        <v>10</v>
      </c>
      <c r="O27" s="116">
        <f>VLOOKUP(C27,Table111[],8,0)</f>
        <v>0.57142857142857095</v>
      </c>
      <c r="P27" s="13" t="s">
        <v>116</v>
      </c>
      <c r="Q27" s="13" t="s">
        <v>116</v>
      </c>
      <c r="R27" s="13" t="s">
        <v>116</v>
      </c>
      <c r="S27" s="116">
        <f>VLOOKUP(C27,Table113[[idccms]:[Suma de Rellamados]],4,0)</f>
        <v>0.83258928571428603</v>
      </c>
      <c r="T27" s="13">
        <f>VLOOKUP(C27,Table115[[idccms]:[Suma de CvLlamSalientes]],3,0)</f>
        <v>552.12084063047303</v>
      </c>
      <c r="U27" s="13">
        <f>VLOOKUP(C27,Table115[[idccms]:[Suma de CvLlamSalientes]],5,0)</f>
        <v>43.821366024518397</v>
      </c>
      <c r="V27" s="120">
        <f>VLOOKUP(C27,Table115[[idccms]:[Suma de CvLlamSalientes]],6,0)</f>
        <v>27.4693520140105</v>
      </c>
      <c r="W27" s="13">
        <f>VLOOKUP(C27,Table115[[idccms]:[Suma de CvLlamSalientes]],7,0)</f>
        <v>480.83012259194402</v>
      </c>
      <c r="X27" s="116">
        <f>VLOOKUP(C27,Table118[[idccms]:[%Act Com N]],4,0)</f>
        <v>4.64098073555166E-2</v>
      </c>
      <c r="Y27" s="116">
        <f>VLOOKUP(C27,Table118[[idccms]:[%Act Com N]],6,0)</f>
        <v>3.7653239929947499E-2</v>
      </c>
      <c r="Z27" s="116">
        <f>VLOOKUP(C27,TRF!$B$2:$S$407,4,0)</f>
        <v>5.2539404553415103E-2</v>
      </c>
      <c r="AA27" s="116">
        <f>VLOOKUP(C27,CBS!$A$2:$F$395,4,0)</f>
        <v>7.0052539404553398E-3</v>
      </c>
      <c r="AB27" s="124">
        <f>IF(E27="HFC",(IF(L27&gt;=PliegoVigente!$U$9,PliegoVigente!$W$9,IF(L27&gt;=PliegoVigente!$U$8,PliegoVigente!$W$8,PliegoVigente!$W$7))),IF(E27="FLOW",(IF(L27&gt;=PliegoVigente!$U$25,PliegoVigente!$W$25,IF(L27&gt;=PliegoVigente!$U$24,PliegoVigente!$W$24,PliegoVigente!$W$23))),IF(E27="MASIVO",(IF(L27&gt;=PliegoVigente!$U$39,PliegoVigente!$W$39,IF(L27&gt;=PliegoVigente!$U$38,PliegoVigente!$W$38,PliegoVigente!$W$37))),(IF(L27&gt;=PliegoVigente!$U$53,PliegoVigente!$W$53,IF(L27&gt;=PliegoVigente!$U$52,PliegoVigente!$W$52,PliegoVigente!$W$51))))))</f>
        <v>-0.01</v>
      </c>
      <c r="AC27" s="124">
        <f>IF(E27="HFC",(IF(M27&gt;=PliegoVigente!$I$7,PliegoVigente!$K$7,IF(M27&gt;=PliegoVigente!$I$8,PliegoVigente!$K$8,IF(M27&gt;=PliegoVigente!$I$9,PliegoVigente!$K$9,IF(M27&gt;=PliegoVigente!$I$10,PliegoVigente!$K$10,IF(M27&gt;=PliegoVigente!$I$11,PliegoVigente!$K$11,IF(M27&gt;=PliegoVigente!$I$12,PliegoVigente!$K$12,IF(M27&gt;=PliegoVigente!$I$13,PliegoVigente!$K$13,IF(M27&gt;=PliegoVigente!$I$14,PliegoVigente!$K$14,PliegoVigente!$K$15))))))))),IF(E27="FLOW",(IF(M27&gt;=PliegoVigente!$I$23,PliegoVigente!$K$23,IF(M27&gt;=PliegoVigente!$I$24,PliegoVigente!$K$24,IF(M27&gt;=PliegoVigente!$I$25,PliegoVigente!$K$25,IF(M27&gt;=PliegoVigente!$I$26,PliegoVigente!$K$26,IF(M27&gt;=PliegoVigente!$I$27,PliegoVigente!$K$27,IF(M27&gt;=PliegoVigente!$I$28,PliegoVigente!$K$28,IF(M27&gt;=PliegoVigente!$I$29,PliegoVigente!$K$29,IF(M27&gt;=PliegoVigente!$I$30,PliegoVigente!$K$30,PliegoVigente!$K$31))))))))),IF(E27="MASIVO",(IF(M27&gt;=PliegoVigente!$I$37,PliegoVigente!$K$37,IF(M27&gt;=PliegoVigente!$I$38,PliegoVigente!$K$38,IF(M27&gt;=PliegoVigente!$I$39,PliegoVigente!$K$39,IF(M27&gt;=PliegoVigente!$I$40,PliegoVigente!$K$40,IF(M27&gt;=PliegoVigente!$I$41,PliegoVigente!$K$41,IF(M27&gt;=PliegoVigente!$I$42,PliegoVigente!$K$42,IF(M27&gt;=PliegoVigente!$I$43,PliegoVigente!$K$43,IF(M27&gt;=PliegoVigente!$I$44,PliegoVigente!$K$44,PliegoVigente!$K$45))))))))),(IF(M27&gt;=PliegoVigente!$I$51,PliegoVigente!$K$51,IF(M27&gt;=PliegoVigente!$I$52,PliegoVigente!$K$52,IF(M27&gt;=PliegoVigente!$I$53,PliegoVigente!$K$53,IF(M27&gt;=PliegoVigente!$I$54,PliegoVigente!$K$54,IF(M27&gt;=PliegoVigente!$I$55,PliegoVigente!$K$55,IF(M27&gt;=PliegoVigente!$I$56,PliegoVigente!$K$56,IF(M27&gt;=PliegoVigente!$I$57,PliegoVigente!$K$57,IF(M27&gt;=PliegoVigente!$I$58,PliegoVigente!$K$58,PliegoVigente!$K$59))))))))))))</f>
        <v>-0.02</v>
      </c>
      <c r="AD27" s="124">
        <f>IF(E27="HFC",(IF(S27&gt;=PliegoVigente!$E$12,PliegoVigente!$G$12,IF(S27&gt;=PliegoVigente!$E$11,PliegoVigente!$G$11,IF(S27&gt;=PliegoVigente!$E$10,PliegoVigente!$G$10,IF(S27&gt;=PliegoVigente!$E$9,PliegoVigente!$G$9,IF(S27&gt;=PliegoVigente!$E$8,PliegoVigente!$G$8,PliegoVigente!$G$7)))))),IF(E27="FLOW",(IF(S27&gt;=PliegoVigente!$I$23,PliegoVigente!$K$23,IF(S27&gt;=PliegoVigente!$I$24,PliegoVigente!$K$24,IF(S27&gt;=PliegoVigente!$I$25,PliegoVigente!$K$25,IF(S27&gt;=PliegoVigente!$I$26,PliegoVigente!$K$26,IF(S27&gt;=PliegoVigente!$I$27,PliegoVigente!$K$27,IF(S27&gt;=PliegoVigente!$I$28,PliegoVigente!$K$28,IF(S27&gt;=PliegoVigente!$I$29,PliegoVigente!$K$29,IF(S27&gt;=PliegoVigente!$I$30,PliegoVigente!$K$30,PliegoVigente!$K$31))))))))),IF(E27="MASIVO",(IF(S27&gt;=PliegoVigente!$I$37,PliegoVigente!$K$37,IF(S27&gt;=PliegoVigente!$I$38,PliegoVigente!$K$38,IF(S27&gt;=PliegoVigente!$I$39,PliegoVigente!$K$39,IF(S27&gt;=PliegoVigente!$I$40,PliegoVigente!$K$40,IF(S27&gt;=PliegoVigente!$I$41,PliegoVigente!$K$41,IF(S27&gt;=PliegoVigente!$I$42,PliegoVigente!$K$42,IF(S27&gt;=PliegoVigente!$I$43,PliegoVigente!$K$43,IF(S27&gt;=PliegoVigente!$I$44,PliegoVigente!$K$44,PliegoVigente!$K$45))))))))),(IF(S27&gt;=PliegoVigente!$I$51,PliegoVigente!$K$51,IF(S27&gt;=PliegoVigente!$I$52,PliegoVigente!$K$52,IF(S27&gt;=PliegoVigente!$I$53,PliegoVigente!$K$53,IF(S27&gt;=PliegoVigente!$I$54,PliegoVigente!$K$54,IF(S27&gt;=PliegoVigente!$I$55,PliegoVigente!$K$55,IF(S27&gt;=PliegoVigente!$I$56,PliegoVigente!$K$56,IF(S27&gt;=PliegoVigente!$I$57,PliegoVigente!$K$57,IF(S27&gt;=PliegoVigente!$I$58,PliegoVigente!$K$58,PliegoVigente!$K$59))))))))))))</f>
        <v>0.04</v>
      </c>
      <c r="AE27" s="124">
        <f>IF(E27="HFC",(IF(T27&gt;=PliegoVigente!$A$10,PliegoVigente!$C$10,IF(T27&gt;PliegoVigente!$A$9,PliegoVigente!$C$9,IF(T27&gt;PliegoVigente!$A$8,PliegoVigente!$C$8,PliegoVigente!$C$7)))),IF(E27="FLOW",(IF(T27&gt;=PliegoVigente!$A$26,PliegoVigente!$C$26,IF(T27&gt;PliegoVigente!$A$25,PliegoVigente!$C$25,IF(T27&gt;PliegoVigente!$A$24,PliegoVigente!$C$24,PliegoVigente!$C$23)))),IF(E27="MASIVO",(IF(T27&gt;=PliegoVigente!$A$40,PliegoVigente!$C$40,IF(T27&gt;PliegoVigente!$A$39,PliegoVigente!$C$39,IF(T27&gt;PliegoVigente!$A$38,PliegoVigente!$C$38,PliegoVigente!$C$37)))),(IF(T27&gt;=PliegoVigente!$A$54,PliegoVigente!$C$54,IF(T27&gt;PliegoVigente!$A$53,PliegoVigente!$C$53,IF(T27&gt;PliegoVigente!$A$52,PliegoVigente!$C$52,PliegoVigente!$C$51)))))))</f>
        <v>0.01</v>
      </c>
      <c r="AF27" s="124">
        <f>IF(E27="HFC",(IF(Y27&gt;=PliegoVigente!$Y$7,PliegoVigente!$AA$7,0)),IF(E27="FLOW",0,IF(E27="MASIVO",(IF(Y27&gt;=PliegoVigente!$Y$37,PliegoVigente!$AA$370)),(IF(Y27&gt;=PliegoVigente!$Y$51,PliegoVigente!$AA$51,0)))))</f>
        <v>0.01</v>
      </c>
      <c r="AG27" s="124">
        <f>IF(E27="HFC",(IF(Z27&gt;=PliegoVigente!$M$9,PliegoVigente!$O$9,IF(Z27&gt;=PliegoVigente!$M$8,PliegoVigente!$O$8,PliegoVigente!$O$7))),IF(E27="FLOW",(IF(Z27&gt;=PliegoVigente!$M$25,PliegoVigente!$O$25,IF(Z27&gt;=PliegoVigente!$M$24,PliegoVigente!$O$24,PliegoVigente!$O$23))),IF(E27="MASIVO",(IF(Z27&gt;=PliegoVigente!$M$39,PliegoVigente!$O$39,IF(Z27&gt;=PliegoVigente!$M$38,PliegoVigente!$O$38,PliegoVigente!$O$37))),(IF(Z27&gt;=PliegoVigente!$M$53,PliegoVigente!$O$53,IF(Z27&gt;=PliegoVigente!$M$52,PliegoVigente!$O$52,PliegoVigente!$O$51))))))</f>
        <v>5.0000000000000001E-3</v>
      </c>
      <c r="AH27" s="124">
        <f>IF(E27="HFC",(IF(AA27&gt;=PliegoVigente!$Q$9,PliegoVigente!$S$9,IF(AA27&gt;=PliegoVigente!$Q$8,PliegoVigente!$S$8,PliegoVigente!$S$7))),IF(E27="FLOW",(IF(AA27&gt;=PliegoVigente!$Q$25,PliegoVigente!$S$25,IF(AA27&gt;=PliegoVigente!$Q$24,PliegoVigente!$S$24,PliegoVigente!$S$23))),IF(E27="MASIVO",(IF(AA27&gt;=PliegoVigente!$Q$39,PliegoVigente!$S$39,IF(AA27&gt;=PliegoVigente!$Q$38,PliegoVigente!$S$38,PliegoVigente!$S$37))),(IF(AA27&gt;=PliegoVigente!$Q$53,PliegoVigente!$S$53,IF(AA27&gt;=PliegoVigente!$Q$52,PliegoVigente!$S$52,PliegoVigente!$S$51))))))</f>
        <v>5.0000000000000001E-3</v>
      </c>
      <c r="AI27" s="126">
        <f t="shared" si="1"/>
        <v>0.04</v>
      </c>
    </row>
    <row r="28" spans="1:35" x14ac:dyDescent="0.25">
      <c r="A28" s="115" t="str">
        <f>VLOOKUP(C28,RosterActualizado!$C$2:$L$1000,7,0)</f>
        <v>Alvarez Daiana Anabella</v>
      </c>
      <c r="B28" s="115" t="str">
        <f>VLOOKUP(C28,RosterActualizado!$C$2:$L$1000,10,0)</f>
        <v xml:space="preserve">Robles Juan Pablo </v>
      </c>
      <c r="C28" s="115">
        <f>RosterActualizado!C28</f>
        <v>4588052</v>
      </c>
      <c r="D28" s="115" t="str">
        <f>VLOOKUP(C28,RosterActualizado!$C$2:$L$1000,3,0)</f>
        <v>MASIVO</v>
      </c>
      <c r="E28" s="115" t="str">
        <f t="shared" si="0"/>
        <v>MASIVO</v>
      </c>
      <c r="F28" s="116" t="e">
        <f>VLOOKUP(C28,Table1[],5,0)</f>
        <v>#N/A</v>
      </c>
      <c r="G28" s="117">
        <f>VLOOKUP(C28,Table13[],5,0)</f>
        <v>0</v>
      </c>
      <c r="H28" s="118">
        <f>VLOOKUP(C28,Table13[],3,0)</f>
        <v>0</v>
      </c>
      <c r="I28" s="117">
        <f>VLOOKUP(C28,Table13[],7,0)</f>
        <v>0</v>
      </c>
      <c r="J28" s="117">
        <f>VLOOKUP(C28,Table13[],9,0)</f>
        <v>0</v>
      </c>
      <c r="K28" s="116" t="e">
        <f>VLOOKUP(C28,Table16[[#All],[idccms]:[TMO]],5,0)</f>
        <v>#N/A</v>
      </c>
      <c r="L28" s="119" t="e">
        <f>VLOOKUP(C28,Table18[[Columna1]:[Recuento de id_monitoring-caseId]],2,0)</f>
        <v>#N/A</v>
      </c>
      <c r="M28" s="116" t="e">
        <f>VLOOKUP(C28,Table111[],7,0)</f>
        <v>#N/A</v>
      </c>
      <c r="N28" s="118" t="e">
        <f>VLOOKUP(C28,Table111[],6,0)</f>
        <v>#N/A</v>
      </c>
      <c r="O28" s="116" t="e">
        <f>VLOOKUP(C28,Table111[],8,0)</f>
        <v>#N/A</v>
      </c>
      <c r="P28" s="13" t="s">
        <v>116</v>
      </c>
      <c r="Q28" s="13" t="s">
        <v>116</v>
      </c>
      <c r="R28" s="13" t="s">
        <v>116</v>
      </c>
      <c r="S28" s="116" t="e">
        <f>VLOOKUP(C28,Table113[[idccms]:[Suma de Rellamados]],4,0)</f>
        <v>#N/A</v>
      </c>
      <c r="T28" s="13">
        <f>VLOOKUP(C28,Table115[[idccms]:[Suma de CvLlamSalientes]],3,0)</f>
        <v>0</v>
      </c>
      <c r="U28" s="13">
        <f>VLOOKUP(C28,Table115[[idccms]:[Suma de CvLlamSalientes]],5,0)</f>
        <v>0</v>
      </c>
      <c r="V28" s="120">
        <f>VLOOKUP(C28,Table115[[idccms]:[Suma de CvLlamSalientes]],6,0)</f>
        <v>0</v>
      </c>
      <c r="W28" s="13">
        <f>VLOOKUP(C28,Table115[[idccms]:[Suma de CvLlamSalientes]],7,0)</f>
        <v>0</v>
      </c>
      <c r="X28" s="116" t="e">
        <f>VLOOKUP(C28,Table118[[idccms]:[%Act Com N]],4,0)</f>
        <v>#N/A</v>
      </c>
      <c r="Y28" s="116" t="e">
        <f>VLOOKUP(C28,Table118[[idccms]:[%Act Com N]],6,0)</f>
        <v>#N/A</v>
      </c>
      <c r="Z28" s="116" t="e">
        <f>VLOOKUP(C28,TRF!$B$2:$S$407,4,0)</f>
        <v>#N/A</v>
      </c>
      <c r="AA28" s="116" t="e">
        <f>VLOOKUP(C28,CBS!$A$2:$F$395,4,0)</f>
        <v>#N/A</v>
      </c>
      <c r="AB28" s="124" t="e">
        <f>IF(E28="HFC",(IF(L28&gt;=PliegoVigente!$U$9,PliegoVigente!$W$9,IF(L28&gt;=PliegoVigente!$U$8,PliegoVigente!$W$8,PliegoVigente!$W$7))),IF(E28="FLOW",(IF(L28&gt;=PliegoVigente!$U$25,PliegoVigente!$W$25,IF(L28&gt;=PliegoVigente!$U$24,PliegoVigente!$W$24,PliegoVigente!$W$23))),IF(E28="MASIVO",(IF(L28&gt;=PliegoVigente!$U$39,PliegoVigente!$W$39,IF(L28&gt;=PliegoVigente!$U$38,PliegoVigente!$W$38,PliegoVigente!$W$37))),(IF(L28&gt;=PliegoVigente!$U$53,PliegoVigente!$W$53,IF(L28&gt;=PliegoVigente!$U$52,PliegoVigente!$W$52,PliegoVigente!$W$51))))))</f>
        <v>#N/A</v>
      </c>
      <c r="AC28" s="124" t="e">
        <f>IF(E28="HFC",(IF(M28&gt;=PliegoVigente!$I$7,PliegoVigente!$K$7,IF(M28&gt;=PliegoVigente!$I$8,PliegoVigente!$K$8,IF(M28&gt;=PliegoVigente!$I$9,PliegoVigente!$K$9,IF(M28&gt;=PliegoVigente!$I$10,PliegoVigente!$K$10,IF(M28&gt;=PliegoVigente!$I$11,PliegoVigente!$K$11,IF(M28&gt;=PliegoVigente!$I$12,PliegoVigente!$K$12,IF(M28&gt;=PliegoVigente!$I$13,PliegoVigente!$K$13,IF(M28&gt;=PliegoVigente!$I$14,PliegoVigente!$K$14,PliegoVigente!$K$15))))))))),IF(E28="FLOW",(IF(M28&gt;=PliegoVigente!$I$23,PliegoVigente!$K$23,IF(M28&gt;=PliegoVigente!$I$24,PliegoVigente!$K$24,IF(M28&gt;=PliegoVigente!$I$25,PliegoVigente!$K$25,IF(M28&gt;=PliegoVigente!$I$26,PliegoVigente!$K$26,IF(M28&gt;=PliegoVigente!$I$27,PliegoVigente!$K$27,IF(M28&gt;=PliegoVigente!$I$28,PliegoVigente!$K$28,IF(M28&gt;=PliegoVigente!$I$29,PliegoVigente!$K$29,IF(M28&gt;=PliegoVigente!$I$30,PliegoVigente!$K$30,PliegoVigente!$K$31))))))))),IF(E28="MASIVO",(IF(M28&gt;=PliegoVigente!$I$37,PliegoVigente!$K$37,IF(M28&gt;=PliegoVigente!$I$38,PliegoVigente!$K$38,IF(M28&gt;=PliegoVigente!$I$39,PliegoVigente!$K$39,IF(M28&gt;=PliegoVigente!$I$40,PliegoVigente!$K$40,IF(M28&gt;=PliegoVigente!$I$41,PliegoVigente!$K$41,IF(M28&gt;=PliegoVigente!$I$42,PliegoVigente!$K$42,IF(M28&gt;=PliegoVigente!$I$43,PliegoVigente!$K$43,IF(M28&gt;=PliegoVigente!$I$44,PliegoVigente!$K$44,PliegoVigente!$K$45))))))))),(IF(M28&gt;=PliegoVigente!$I$51,PliegoVigente!$K$51,IF(M28&gt;=PliegoVigente!$I$52,PliegoVigente!$K$52,IF(M28&gt;=PliegoVigente!$I$53,PliegoVigente!$K$53,IF(M28&gt;=PliegoVigente!$I$54,PliegoVigente!$K$54,IF(M28&gt;=PliegoVigente!$I$55,PliegoVigente!$K$55,IF(M28&gt;=PliegoVigente!$I$56,PliegoVigente!$K$56,IF(M28&gt;=PliegoVigente!$I$57,PliegoVigente!$K$57,IF(M28&gt;=PliegoVigente!$I$58,PliegoVigente!$K$58,PliegoVigente!$K$59))))))))))))</f>
        <v>#N/A</v>
      </c>
      <c r="AD28" s="124" t="e">
        <f>IF(E28="HFC",(IF(S28&gt;=PliegoVigente!$E$12,PliegoVigente!$G$12,IF(S28&gt;=PliegoVigente!$E$11,PliegoVigente!$G$11,IF(S28&gt;=PliegoVigente!$E$10,PliegoVigente!$G$10,IF(S28&gt;=PliegoVigente!$E$9,PliegoVigente!$G$9,IF(S28&gt;=PliegoVigente!$E$8,PliegoVigente!$G$8,PliegoVigente!$G$7)))))),IF(E28="FLOW",(IF(S28&gt;=PliegoVigente!$I$23,PliegoVigente!$K$23,IF(S28&gt;=PliegoVigente!$I$24,PliegoVigente!$K$24,IF(S28&gt;=PliegoVigente!$I$25,PliegoVigente!$K$25,IF(S28&gt;=PliegoVigente!$I$26,PliegoVigente!$K$26,IF(S28&gt;=PliegoVigente!$I$27,PliegoVigente!$K$27,IF(S28&gt;=PliegoVigente!$I$28,PliegoVigente!$K$28,IF(S28&gt;=PliegoVigente!$I$29,PliegoVigente!$K$29,IF(S28&gt;=PliegoVigente!$I$30,PliegoVigente!$K$30,PliegoVigente!$K$31))))))))),IF(E28="MASIVO",(IF(S28&gt;=PliegoVigente!$I$37,PliegoVigente!$K$37,IF(S28&gt;=PliegoVigente!$I$38,PliegoVigente!$K$38,IF(S28&gt;=PliegoVigente!$I$39,PliegoVigente!$K$39,IF(S28&gt;=PliegoVigente!$I$40,PliegoVigente!$K$40,IF(S28&gt;=PliegoVigente!$I$41,PliegoVigente!$K$41,IF(S28&gt;=PliegoVigente!$I$42,PliegoVigente!$K$42,IF(S28&gt;=PliegoVigente!$I$43,PliegoVigente!$K$43,IF(S28&gt;=PliegoVigente!$I$44,PliegoVigente!$K$44,PliegoVigente!$K$45))))))))),(IF(S28&gt;=PliegoVigente!$I$51,PliegoVigente!$K$51,IF(S28&gt;=PliegoVigente!$I$52,PliegoVigente!$K$52,IF(S28&gt;=PliegoVigente!$I$53,PliegoVigente!$K$53,IF(S28&gt;=PliegoVigente!$I$54,PliegoVigente!$K$54,IF(S28&gt;=PliegoVigente!$I$55,PliegoVigente!$K$55,IF(S28&gt;=PliegoVigente!$I$56,PliegoVigente!$K$56,IF(S28&gt;=PliegoVigente!$I$57,PliegoVigente!$K$57,IF(S28&gt;=PliegoVigente!$I$58,PliegoVigente!$K$58,PliegoVigente!$K$59))))))))))))</f>
        <v>#N/A</v>
      </c>
      <c r="AE28" s="124">
        <f>IF(E28="HFC",(IF(T28&gt;=PliegoVigente!$A$10,PliegoVigente!$C$10,IF(T28&gt;PliegoVigente!$A$9,PliegoVigente!$C$9,IF(T28&gt;PliegoVigente!$A$8,PliegoVigente!$C$8,PliegoVigente!$C$7)))),IF(E28="FLOW",(IF(T28&gt;=PliegoVigente!$A$26,PliegoVigente!$C$26,IF(T28&gt;PliegoVigente!$A$25,PliegoVigente!$C$25,IF(T28&gt;PliegoVigente!$A$24,PliegoVigente!$C$24,PliegoVigente!$C$23)))),IF(E28="MASIVO",(IF(T28&gt;=PliegoVigente!$A$40,PliegoVigente!$C$40,IF(T28&gt;PliegoVigente!$A$39,PliegoVigente!$C$39,IF(T28&gt;PliegoVigente!$A$38,PliegoVigente!$C$38,PliegoVigente!$C$37)))),(IF(T28&gt;=PliegoVigente!$A$54,PliegoVigente!$C$54,IF(T28&gt;PliegoVigente!$A$53,PliegoVigente!$C$53,IF(T28&gt;PliegoVigente!$A$52,PliegoVigente!$C$52,PliegoVigente!$C$51)))))))</f>
        <v>0.02</v>
      </c>
      <c r="AF28" s="124" t="e">
        <f>IF(E28="HFC",(IF(Y28&gt;=PliegoVigente!$Y$7,PliegoVigente!$AA$7,0)),IF(E28="FLOW",0,IF(E28="MASIVO",(IF(Y28&gt;=PliegoVigente!$Y$37,PliegoVigente!$AA$370)),(IF(Y28&gt;=PliegoVigente!$Y$51,PliegoVigente!$AA$51,0)))))</f>
        <v>#N/A</v>
      </c>
      <c r="AG28" s="124" t="e">
        <f>IF(E28="HFC",(IF(Z28&gt;=PliegoVigente!$M$9,PliegoVigente!$O$9,IF(Z28&gt;=PliegoVigente!$M$8,PliegoVigente!$O$8,PliegoVigente!$O$7))),IF(E28="FLOW",(IF(Z28&gt;=PliegoVigente!$M$25,PliegoVigente!$O$25,IF(Z28&gt;=PliegoVigente!$M$24,PliegoVigente!$O$24,PliegoVigente!$O$23))),IF(E28="MASIVO",(IF(Z28&gt;=PliegoVigente!$M$39,PliegoVigente!$O$39,IF(Z28&gt;=PliegoVigente!$M$38,PliegoVigente!$O$38,PliegoVigente!$O$37))),(IF(Z28&gt;=PliegoVigente!$M$53,PliegoVigente!$O$53,IF(Z28&gt;=PliegoVigente!$M$52,PliegoVigente!$O$52,PliegoVigente!$O$51))))))</f>
        <v>#N/A</v>
      </c>
      <c r="AH28" s="124" t="e">
        <f>IF(E28="HFC",(IF(AA28&gt;=PliegoVigente!$Q$9,PliegoVigente!$S$9,IF(AA28&gt;=PliegoVigente!$Q$8,PliegoVigente!$S$8,PliegoVigente!$S$7))),IF(E28="FLOW",(IF(AA28&gt;=PliegoVigente!$Q$25,PliegoVigente!$S$25,IF(AA28&gt;=PliegoVigente!$Q$24,PliegoVigente!$S$24,PliegoVigente!$S$23))),IF(E28="MASIVO",(IF(AA28&gt;=PliegoVigente!$Q$39,PliegoVigente!$S$39,IF(AA28&gt;=PliegoVigente!$Q$38,PliegoVigente!$S$38,PliegoVigente!$S$37))),(IF(AA28&gt;=PliegoVigente!$Q$53,PliegoVigente!$S$53,IF(AA28&gt;=PliegoVigente!$Q$52,PliegoVigente!$S$52,PliegoVigente!$S$51))))))</f>
        <v>#N/A</v>
      </c>
      <c r="AI28" s="126" t="e">
        <f t="shared" si="1"/>
        <v>#N/A</v>
      </c>
    </row>
    <row r="29" spans="1:35" x14ac:dyDescent="0.25">
      <c r="A29" s="115" t="str">
        <f>VLOOKUP(C29,RosterActualizado!$C$2:$L$1000,7,0)</f>
        <v>Alvarez Daiana Anabella</v>
      </c>
      <c r="B29" s="115" t="str">
        <f>VLOOKUP(C29,RosterActualizado!$C$2:$L$1000,10,0)</f>
        <v>Rodríguez Lombardo María Agostina</v>
      </c>
      <c r="C29" s="115">
        <f>RosterActualizado!C29</f>
        <v>4035967</v>
      </c>
      <c r="D29" s="115" t="str">
        <f>VLOOKUP(C29,RosterActualizado!$C$2:$L$1000,3,0)</f>
        <v>INTERNET HFC SCORE 2</v>
      </c>
      <c r="E29" s="115" t="str">
        <f t="shared" si="0"/>
        <v>HFC</v>
      </c>
      <c r="F29" s="116">
        <f>VLOOKUP(C29,Table1[],5,0)</f>
        <v>0.74924242424242404</v>
      </c>
      <c r="G29" s="117">
        <f>VLOOKUP(C29,Table13[],5,0)</f>
        <v>5.8823529411764698E-2</v>
      </c>
      <c r="H29" s="118">
        <f>VLOOKUP(C29,Table13[],3,0)</f>
        <v>34</v>
      </c>
      <c r="I29" s="117">
        <f>VLOOKUP(C29,Table13[],7,0)</f>
        <v>0.85294117647058798</v>
      </c>
      <c r="J29" s="117">
        <f>VLOOKUP(C29,Table13[],9,0)</f>
        <v>0.939393939393939</v>
      </c>
      <c r="K29" s="116">
        <f>VLOOKUP(C29,Table16[[#All],[idccms]:[TMO]],5,0)</f>
        <v>0.96875</v>
      </c>
      <c r="L29" s="119">
        <f>VLOOKUP(C29,Table18[[Columna1]:[Recuento de id_monitoring-caseId]],2,0)</f>
        <v>0.5</v>
      </c>
      <c r="M29" s="116">
        <f>VLOOKUP(C29,Table111[],7,0)</f>
        <v>-1</v>
      </c>
      <c r="N29" s="118">
        <f>VLOOKUP(C29,Table111[],6,0)</f>
        <v>5</v>
      </c>
      <c r="O29" s="116">
        <f>VLOOKUP(C29,Table111[],8,0)</f>
        <v>0.25</v>
      </c>
      <c r="P29" s="13" t="s">
        <v>116</v>
      </c>
      <c r="Q29" s="13" t="s">
        <v>116</v>
      </c>
      <c r="R29" s="13" t="s">
        <v>116</v>
      </c>
      <c r="S29" s="116">
        <f>VLOOKUP(C29,Table113[[idccms]:[Suma de Rellamados]],4,0)</f>
        <v>0.82236842105263197</v>
      </c>
      <c r="T29" s="13">
        <f>VLOOKUP(C29,Table115[[idccms]:[Suma de CvLlamSalientes]],3,0)</f>
        <v>659.08951406649601</v>
      </c>
      <c r="U29" s="13">
        <f>VLOOKUP(C29,Table115[[idccms]:[Suma de CvLlamSalientes]],5,0)</f>
        <v>93.043478260869605</v>
      </c>
      <c r="V29" s="120">
        <f>VLOOKUP(C29,Table115[[idccms]:[Suma de CvLlamSalientes]],6,0)</f>
        <v>0.24552429667519199</v>
      </c>
      <c r="W29" s="13">
        <f>VLOOKUP(C29,Table115[[idccms]:[Suma de CvLlamSalientes]],7,0)</f>
        <v>565.80051150895099</v>
      </c>
      <c r="X29" s="116">
        <f>VLOOKUP(C29,Table118[[idccms]:[%Act Com N]],4,0)</f>
        <v>1.27877237851662E-2</v>
      </c>
      <c r="Y29" s="116">
        <f>VLOOKUP(C29,Table118[[idccms]:[%Act Com N]],6,0)</f>
        <v>1.27877237851662E-2</v>
      </c>
      <c r="Z29" s="116">
        <f>VLOOKUP(C29,TRF!$B$2:$S$407,4,0)</f>
        <v>5.3708439897698197E-2</v>
      </c>
      <c r="AA29" s="116">
        <f>VLOOKUP(C29,CBS!$A$2:$F$395,4,0)</f>
        <v>7.6726342710997401E-3</v>
      </c>
      <c r="AB29" s="124">
        <f>IF(E29="HFC",(IF(L29&gt;=PliegoVigente!$U$9,PliegoVigente!$W$9,IF(L29&gt;=PliegoVigente!$U$8,PliegoVigente!$W$8,PliegoVigente!$W$7))),IF(E29="FLOW",(IF(L29&gt;=PliegoVigente!$U$25,PliegoVigente!$W$25,IF(L29&gt;=PliegoVigente!$U$24,PliegoVigente!$W$24,PliegoVigente!$W$23))),IF(E29="MASIVO",(IF(L29&gt;=PliegoVigente!$U$39,PliegoVigente!$W$39,IF(L29&gt;=PliegoVigente!$U$38,PliegoVigente!$W$38,PliegoVigente!$W$37))),(IF(L29&gt;=PliegoVigente!$U$53,PliegoVigente!$W$53,IF(L29&gt;=PliegoVigente!$U$52,PliegoVigente!$W$52,PliegoVigente!$W$51))))))</f>
        <v>-0.01</v>
      </c>
      <c r="AC29" s="124">
        <f>IF(E29="HFC",(IF(M29&gt;=PliegoVigente!$I$7,PliegoVigente!$K$7,IF(M29&gt;=PliegoVigente!$I$8,PliegoVigente!$K$8,IF(M29&gt;=PliegoVigente!$I$9,PliegoVigente!$K$9,IF(M29&gt;=PliegoVigente!$I$10,PliegoVigente!$K$10,IF(M29&gt;=PliegoVigente!$I$11,PliegoVigente!$K$11,IF(M29&gt;=PliegoVigente!$I$12,PliegoVigente!$K$12,IF(M29&gt;=PliegoVigente!$I$13,PliegoVigente!$K$13,IF(M29&gt;=PliegoVigente!$I$14,PliegoVigente!$K$14,PliegoVigente!$K$15))))))))),IF(E29="FLOW",(IF(M29&gt;=PliegoVigente!$I$23,PliegoVigente!$K$23,IF(M29&gt;=PliegoVigente!$I$24,PliegoVigente!$K$24,IF(M29&gt;=PliegoVigente!$I$25,PliegoVigente!$K$25,IF(M29&gt;=PliegoVigente!$I$26,PliegoVigente!$K$26,IF(M29&gt;=PliegoVigente!$I$27,PliegoVigente!$K$27,IF(M29&gt;=PliegoVigente!$I$28,PliegoVigente!$K$28,IF(M29&gt;=PliegoVigente!$I$29,PliegoVigente!$K$29,IF(M29&gt;=PliegoVigente!$I$30,PliegoVigente!$K$30,PliegoVigente!$K$31))))))))),IF(E29="MASIVO",(IF(M29&gt;=PliegoVigente!$I$37,PliegoVigente!$K$37,IF(M29&gt;=PliegoVigente!$I$38,PliegoVigente!$K$38,IF(M29&gt;=PliegoVigente!$I$39,PliegoVigente!$K$39,IF(M29&gt;=PliegoVigente!$I$40,PliegoVigente!$K$40,IF(M29&gt;=PliegoVigente!$I$41,PliegoVigente!$K$41,IF(M29&gt;=PliegoVigente!$I$42,PliegoVigente!$K$42,IF(M29&gt;=PliegoVigente!$I$43,PliegoVigente!$K$43,IF(M29&gt;=PliegoVigente!$I$44,PliegoVigente!$K$44,PliegoVigente!$K$45))))))))),(IF(M29&gt;=PliegoVigente!$I$51,PliegoVigente!$K$51,IF(M29&gt;=PliegoVigente!$I$52,PliegoVigente!$K$52,IF(M29&gt;=PliegoVigente!$I$53,PliegoVigente!$K$53,IF(M29&gt;=PliegoVigente!$I$54,PliegoVigente!$K$54,IF(M29&gt;=PliegoVigente!$I$55,PliegoVigente!$K$55,IF(M29&gt;=PliegoVigente!$I$56,PliegoVigente!$K$56,IF(M29&gt;=PliegoVigente!$I$57,PliegoVigente!$K$57,IF(M29&gt;=PliegoVigente!$I$58,PliegoVigente!$K$58,PliegoVigente!$K$59))))))))))))</f>
        <v>-0.02</v>
      </c>
      <c r="AD29" s="124">
        <f>IF(E29="HFC",(IF(S29&gt;=PliegoVigente!$E$12,PliegoVigente!$G$12,IF(S29&gt;=PliegoVigente!$E$11,PliegoVigente!$G$11,IF(S29&gt;=PliegoVigente!$E$10,PliegoVigente!$G$10,IF(S29&gt;=PliegoVigente!$E$9,PliegoVigente!$G$9,IF(S29&gt;=PliegoVigente!$E$8,PliegoVigente!$G$8,PliegoVigente!$G$7)))))),IF(E29="FLOW",(IF(S29&gt;=PliegoVigente!$I$23,PliegoVigente!$K$23,IF(S29&gt;=PliegoVigente!$I$24,PliegoVigente!$K$24,IF(S29&gt;=PliegoVigente!$I$25,PliegoVigente!$K$25,IF(S29&gt;=PliegoVigente!$I$26,PliegoVigente!$K$26,IF(S29&gt;=PliegoVigente!$I$27,PliegoVigente!$K$27,IF(S29&gt;=PliegoVigente!$I$28,PliegoVigente!$K$28,IF(S29&gt;=PliegoVigente!$I$29,PliegoVigente!$K$29,IF(S29&gt;=PliegoVigente!$I$30,PliegoVigente!$K$30,PliegoVigente!$K$31))))))))),IF(E29="MASIVO",(IF(S29&gt;=PliegoVigente!$I$37,PliegoVigente!$K$37,IF(S29&gt;=PliegoVigente!$I$38,PliegoVigente!$K$38,IF(S29&gt;=PliegoVigente!$I$39,PliegoVigente!$K$39,IF(S29&gt;=PliegoVigente!$I$40,PliegoVigente!$K$40,IF(S29&gt;=PliegoVigente!$I$41,PliegoVigente!$K$41,IF(S29&gt;=PliegoVigente!$I$42,PliegoVigente!$K$42,IF(S29&gt;=PliegoVigente!$I$43,PliegoVigente!$K$43,IF(S29&gt;=PliegoVigente!$I$44,PliegoVigente!$K$44,PliegoVigente!$K$45))))))))),(IF(S29&gt;=PliegoVigente!$I$51,PliegoVigente!$K$51,IF(S29&gt;=PliegoVigente!$I$52,PliegoVigente!$K$52,IF(S29&gt;=PliegoVigente!$I$53,PliegoVigente!$K$53,IF(S29&gt;=PliegoVigente!$I$54,PliegoVigente!$K$54,IF(S29&gt;=PliegoVigente!$I$55,PliegoVigente!$K$55,IF(S29&gt;=PliegoVigente!$I$56,PliegoVigente!$K$56,IF(S29&gt;=PliegoVigente!$I$57,PliegoVigente!$K$57,IF(S29&gt;=PliegoVigente!$I$58,PliegoVigente!$K$58,PliegoVigente!$K$59))))))))))))</f>
        <v>0.02</v>
      </c>
      <c r="AE29" s="124">
        <f>IF(E29="HFC",(IF(T29&gt;=PliegoVigente!$A$10,PliegoVigente!$C$10,IF(T29&gt;PliegoVigente!$A$9,PliegoVigente!$C$9,IF(T29&gt;PliegoVigente!$A$8,PliegoVigente!$C$8,PliegoVigente!$C$7)))),IF(E29="FLOW",(IF(T29&gt;=PliegoVigente!$A$26,PliegoVigente!$C$26,IF(T29&gt;PliegoVigente!$A$25,PliegoVigente!$C$25,IF(T29&gt;PliegoVigente!$A$24,PliegoVigente!$C$24,PliegoVigente!$C$23)))),IF(E29="MASIVO",(IF(T29&gt;=PliegoVigente!$A$40,PliegoVigente!$C$40,IF(T29&gt;PliegoVigente!$A$39,PliegoVigente!$C$39,IF(T29&gt;PliegoVigente!$A$38,PliegoVigente!$C$38,PliegoVigente!$C$37)))),(IF(T29&gt;=PliegoVigente!$A$54,PliegoVigente!$C$54,IF(T29&gt;PliegoVigente!$A$53,PliegoVigente!$C$53,IF(T29&gt;PliegoVigente!$A$52,PliegoVigente!$C$52,PliegoVigente!$C$51)))))))</f>
        <v>-0.01</v>
      </c>
      <c r="AF29" s="124">
        <f>IF(E29="HFC",(IF(Y29&gt;=PliegoVigente!$Y$7,PliegoVigente!$AA$7,0)),IF(E29="FLOW",0,IF(E29="MASIVO",(IF(Y29&gt;=PliegoVigente!$Y$37,PliegoVigente!$AA$370)),(IF(Y29&gt;=PliegoVigente!$Y$51,PliegoVigente!$AA$51,0)))))</f>
        <v>0</v>
      </c>
      <c r="AG29" s="124">
        <f>IF(E29="HFC",(IF(Z29&gt;=PliegoVigente!$M$9,PliegoVigente!$O$9,IF(Z29&gt;=PliegoVigente!$M$8,PliegoVigente!$O$8,PliegoVigente!$O$7))),IF(E29="FLOW",(IF(Z29&gt;=PliegoVigente!$M$25,PliegoVigente!$O$25,IF(Z29&gt;=PliegoVigente!$M$24,PliegoVigente!$O$24,PliegoVigente!$O$23))),IF(E29="MASIVO",(IF(Z29&gt;=PliegoVigente!$M$39,PliegoVigente!$O$39,IF(Z29&gt;=PliegoVigente!$M$38,PliegoVigente!$O$38,PliegoVigente!$O$37))),(IF(Z29&gt;=PliegoVigente!$M$53,PliegoVigente!$O$53,IF(Z29&gt;=PliegoVigente!$M$52,PliegoVigente!$O$52,PliegoVigente!$O$51))))))</f>
        <v>5.0000000000000001E-3</v>
      </c>
      <c r="AH29" s="124">
        <f>IF(E29="HFC",(IF(AA29&gt;=PliegoVigente!$Q$9,PliegoVigente!$S$9,IF(AA29&gt;=PliegoVigente!$Q$8,PliegoVigente!$S$8,PliegoVigente!$S$7))),IF(E29="FLOW",(IF(AA29&gt;=PliegoVigente!$Q$25,PliegoVigente!$S$25,IF(AA29&gt;=PliegoVigente!$Q$24,PliegoVigente!$S$24,PliegoVigente!$S$23))),IF(E29="MASIVO",(IF(AA29&gt;=PliegoVigente!$Q$39,PliegoVigente!$S$39,IF(AA29&gt;=PliegoVigente!$Q$38,PliegoVigente!$S$38,PliegoVigente!$S$37))),(IF(AA29&gt;=PliegoVigente!$Q$53,PliegoVigente!$S$53,IF(AA29&gt;=PliegoVigente!$Q$52,PliegoVigente!$S$52,PliegoVigente!$S$51))))))</f>
        <v>5.0000000000000001E-3</v>
      </c>
      <c r="AI29" s="126">
        <f t="shared" si="1"/>
        <v>-9.999999999999995E-3</v>
      </c>
    </row>
    <row r="30" spans="1:35" x14ac:dyDescent="0.25">
      <c r="A30" s="115" t="str">
        <f>VLOOKUP(C30,RosterActualizado!$C$2:$L$1000,7,0)</f>
        <v>Alvarez Daiana Anabella</v>
      </c>
      <c r="B30" s="115" t="str">
        <f>VLOOKUP(C30,RosterActualizado!$C$2:$L$1000,10,0)</f>
        <v>Ruiz Roberto</v>
      </c>
      <c r="C30" s="115">
        <f>RosterActualizado!C30</f>
        <v>2839151</v>
      </c>
      <c r="D30" s="115" t="str">
        <f>VLOOKUP(C30,RosterActualizado!$C$2:$L$1000,3,0)</f>
        <v xml:space="preserve">INTERNET HFC SCORE 1 + Solucion Remota </v>
      </c>
      <c r="E30" s="115" t="str">
        <f t="shared" si="0"/>
        <v>HFC</v>
      </c>
      <c r="F30" s="116">
        <f>VLOOKUP(C30,Table1[],5,0)</f>
        <v>0.98024200336700296</v>
      </c>
      <c r="G30" s="117">
        <f>VLOOKUP(C30,Table13[],5,0)</f>
        <v>0.05</v>
      </c>
      <c r="H30" s="118">
        <f>VLOOKUP(C30,Table13[],3,0)</f>
        <v>40</v>
      </c>
      <c r="I30" s="117">
        <f>VLOOKUP(C30,Table13[],7,0)</f>
        <v>0.76315789473684204</v>
      </c>
      <c r="J30" s="117">
        <f>VLOOKUP(C30,Table13[],9,0)</f>
        <v>0.91891891891891897</v>
      </c>
      <c r="K30" s="116">
        <f>VLOOKUP(C30,Table16[[#All],[idccms]:[TMO]],5,0)</f>
        <v>1</v>
      </c>
      <c r="L30" s="119">
        <f>VLOOKUP(C30,Table18[[Columna1]:[Recuento de id_monitoring-caseId]],2,0)</f>
        <v>1</v>
      </c>
      <c r="M30" s="116">
        <f>VLOOKUP(C30,Table111[],7,0)</f>
        <v>-0.25</v>
      </c>
      <c r="N30" s="118">
        <f>VLOOKUP(C30,Table111[],6,0)</f>
        <v>4</v>
      </c>
      <c r="O30" s="116">
        <f>VLOOKUP(C30,Table111[],8,0)</f>
        <v>0.5</v>
      </c>
      <c r="P30" s="13" t="s">
        <v>116</v>
      </c>
      <c r="Q30" s="13" t="s">
        <v>116</v>
      </c>
      <c r="R30" s="13" t="s">
        <v>116</v>
      </c>
      <c r="S30" s="116">
        <f>VLOOKUP(C30,Table113[[idccms]:[Suma de Rellamados]],4,0)</f>
        <v>0.88429752066115697</v>
      </c>
      <c r="T30" s="13">
        <f>VLOOKUP(C30,Table115[[idccms]:[Suma de CvLlamSalientes]],3,0)</f>
        <v>616.73900293255099</v>
      </c>
      <c r="U30" s="13">
        <f>VLOOKUP(C30,Table115[[idccms]:[Suma de CvLlamSalientes]],5,0)</f>
        <v>22.665689149560102</v>
      </c>
      <c r="V30" s="120">
        <f>VLOOKUP(C30,Table115[[idccms]:[Suma de CvLlamSalientes]],6,0)</f>
        <v>9.0557184750733093</v>
      </c>
      <c r="W30" s="13">
        <f>VLOOKUP(C30,Table115[[idccms]:[Suma de CvLlamSalientes]],7,0)</f>
        <v>585.01759530791799</v>
      </c>
      <c r="X30" s="116">
        <f>VLOOKUP(C30,Table118[[idccms]:[%Act Com N]],4,0)</f>
        <v>7.0381231671554301E-2</v>
      </c>
      <c r="Y30" s="116">
        <f>VLOOKUP(C30,Table118[[idccms]:[%Act Com N]],6,0)</f>
        <v>5.5718475073313803E-2</v>
      </c>
      <c r="Z30" s="116">
        <f>VLOOKUP(C30,TRF!$B$2:$S$407,4,0)</f>
        <v>7.9178885630498505E-2</v>
      </c>
      <c r="AA30" s="116">
        <f>VLOOKUP(C30,CBS!$A$2:$F$395,4,0)</f>
        <v>4.1055718475073298E-2</v>
      </c>
      <c r="AB30" s="124">
        <f>IF(E30="HFC",(IF(L30&gt;=PliegoVigente!$U$9,PliegoVigente!$W$9,IF(L30&gt;=PliegoVigente!$U$8,PliegoVigente!$W$8,PliegoVigente!$W$7))),IF(E30="FLOW",(IF(L30&gt;=PliegoVigente!$U$25,PliegoVigente!$W$25,IF(L30&gt;=PliegoVigente!$U$24,PliegoVigente!$W$24,PliegoVigente!$W$23))),IF(E30="MASIVO",(IF(L30&gt;=PliegoVigente!$U$39,PliegoVigente!$W$39,IF(L30&gt;=PliegoVigente!$U$38,PliegoVigente!$W$38,PliegoVigente!$W$37))),(IF(L30&gt;=PliegoVigente!$U$53,PliegoVigente!$W$53,IF(L30&gt;=PliegoVigente!$U$52,PliegoVigente!$W$52,PliegoVigente!$W$51))))))</f>
        <v>0.01</v>
      </c>
      <c r="AC30" s="124">
        <f>IF(E30="HFC",(IF(M30&gt;=PliegoVigente!$I$7,PliegoVigente!$K$7,IF(M30&gt;=PliegoVigente!$I$8,PliegoVigente!$K$8,IF(M30&gt;=PliegoVigente!$I$9,PliegoVigente!$K$9,IF(M30&gt;=PliegoVigente!$I$10,PliegoVigente!$K$10,IF(M30&gt;=PliegoVigente!$I$11,PliegoVigente!$K$11,IF(M30&gt;=PliegoVigente!$I$12,PliegoVigente!$K$12,IF(M30&gt;=PliegoVigente!$I$13,PliegoVigente!$K$13,IF(M30&gt;=PliegoVigente!$I$14,PliegoVigente!$K$14,PliegoVigente!$K$15))))))))),IF(E30="FLOW",(IF(M30&gt;=PliegoVigente!$I$23,PliegoVigente!$K$23,IF(M30&gt;=PliegoVigente!$I$24,PliegoVigente!$K$24,IF(M30&gt;=PliegoVigente!$I$25,PliegoVigente!$K$25,IF(M30&gt;=PliegoVigente!$I$26,PliegoVigente!$K$26,IF(M30&gt;=PliegoVigente!$I$27,PliegoVigente!$K$27,IF(M30&gt;=PliegoVigente!$I$28,PliegoVigente!$K$28,IF(M30&gt;=PliegoVigente!$I$29,PliegoVigente!$K$29,IF(M30&gt;=PliegoVigente!$I$30,PliegoVigente!$K$30,PliegoVigente!$K$31))))))))),IF(E30="MASIVO",(IF(M30&gt;=PliegoVigente!$I$37,PliegoVigente!$K$37,IF(M30&gt;=PliegoVigente!$I$38,PliegoVigente!$K$38,IF(M30&gt;=PliegoVigente!$I$39,PliegoVigente!$K$39,IF(M30&gt;=PliegoVigente!$I$40,PliegoVigente!$K$40,IF(M30&gt;=PliegoVigente!$I$41,PliegoVigente!$K$41,IF(M30&gt;=PliegoVigente!$I$42,PliegoVigente!$K$42,IF(M30&gt;=PliegoVigente!$I$43,PliegoVigente!$K$43,IF(M30&gt;=PliegoVigente!$I$44,PliegoVigente!$K$44,PliegoVigente!$K$45))))))))),(IF(M30&gt;=PliegoVigente!$I$51,PliegoVigente!$K$51,IF(M30&gt;=PliegoVigente!$I$52,PliegoVigente!$K$52,IF(M30&gt;=PliegoVigente!$I$53,PliegoVigente!$K$53,IF(M30&gt;=PliegoVigente!$I$54,PliegoVigente!$K$54,IF(M30&gt;=PliegoVigente!$I$55,PliegoVigente!$K$55,IF(M30&gt;=PliegoVigente!$I$56,PliegoVigente!$K$56,IF(M30&gt;=PliegoVigente!$I$57,PliegoVigente!$K$57,IF(M30&gt;=PliegoVigente!$I$58,PliegoVigente!$K$58,PliegoVigente!$K$59))))))))))))</f>
        <v>-0.02</v>
      </c>
      <c r="AD30" s="124">
        <f>IF(E30="HFC",(IF(S30&gt;=PliegoVigente!$E$12,PliegoVigente!$G$12,IF(S30&gt;=PliegoVigente!$E$11,PliegoVigente!$G$11,IF(S30&gt;=PliegoVigente!$E$10,PliegoVigente!$G$10,IF(S30&gt;=PliegoVigente!$E$9,PliegoVigente!$G$9,IF(S30&gt;=PliegoVigente!$E$8,PliegoVigente!$G$8,PliegoVigente!$G$7)))))),IF(E30="FLOW",(IF(S30&gt;=PliegoVigente!$I$23,PliegoVigente!$K$23,IF(S30&gt;=PliegoVigente!$I$24,PliegoVigente!$K$24,IF(S30&gt;=PliegoVigente!$I$25,PliegoVigente!$K$25,IF(S30&gt;=PliegoVigente!$I$26,PliegoVigente!$K$26,IF(S30&gt;=PliegoVigente!$I$27,PliegoVigente!$K$27,IF(S30&gt;=PliegoVigente!$I$28,PliegoVigente!$K$28,IF(S30&gt;=PliegoVigente!$I$29,PliegoVigente!$K$29,IF(S30&gt;=PliegoVigente!$I$30,PliegoVigente!$K$30,PliegoVigente!$K$31))))))))),IF(E30="MASIVO",(IF(S30&gt;=PliegoVigente!$I$37,PliegoVigente!$K$37,IF(S30&gt;=PliegoVigente!$I$38,PliegoVigente!$K$38,IF(S30&gt;=PliegoVigente!$I$39,PliegoVigente!$K$39,IF(S30&gt;=PliegoVigente!$I$40,PliegoVigente!$K$40,IF(S30&gt;=PliegoVigente!$I$41,PliegoVigente!$K$41,IF(S30&gt;=PliegoVigente!$I$42,PliegoVigente!$K$42,IF(S30&gt;=PliegoVigente!$I$43,PliegoVigente!$K$43,IF(S30&gt;=PliegoVigente!$I$44,PliegoVigente!$K$44,PliegoVigente!$K$45))))))))),(IF(S30&gt;=PliegoVigente!$I$51,PliegoVigente!$K$51,IF(S30&gt;=PliegoVigente!$I$52,PliegoVigente!$K$52,IF(S30&gt;=PliegoVigente!$I$53,PliegoVigente!$K$53,IF(S30&gt;=PliegoVigente!$I$54,PliegoVigente!$K$54,IF(S30&gt;=PliegoVigente!$I$55,PliegoVigente!$K$55,IF(S30&gt;=PliegoVigente!$I$56,PliegoVigente!$K$56,IF(S30&gt;=PliegoVigente!$I$57,PliegoVigente!$K$57,IF(S30&gt;=PliegoVigente!$I$58,PliegoVigente!$K$58,PliegoVigente!$K$59))))))))))))</f>
        <v>0.04</v>
      </c>
      <c r="AE30" s="124">
        <f>IF(E30="HFC",(IF(T30&gt;=PliegoVigente!$A$10,PliegoVigente!$C$10,IF(T30&gt;PliegoVigente!$A$9,PliegoVigente!$C$9,IF(T30&gt;PliegoVigente!$A$8,PliegoVigente!$C$8,PliegoVigente!$C$7)))),IF(E30="FLOW",(IF(T30&gt;=PliegoVigente!$A$26,PliegoVigente!$C$26,IF(T30&gt;PliegoVigente!$A$25,PliegoVigente!$C$25,IF(T30&gt;PliegoVigente!$A$24,PliegoVigente!$C$24,PliegoVigente!$C$23)))),IF(E30="MASIVO",(IF(T30&gt;=PliegoVigente!$A$40,PliegoVigente!$C$40,IF(T30&gt;PliegoVigente!$A$39,PliegoVigente!$C$39,IF(T30&gt;PliegoVigente!$A$38,PliegoVigente!$C$38,PliegoVigente!$C$37)))),(IF(T30&gt;=PliegoVigente!$A$54,PliegoVigente!$C$54,IF(T30&gt;PliegoVigente!$A$53,PliegoVigente!$C$53,IF(T30&gt;PliegoVigente!$A$52,PliegoVigente!$C$52,PliegoVigente!$C$51)))))))</f>
        <v>-0.01</v>
      </c>
      <c r="AF30" s="124">
        <f>IF(E30="HFC",(IF(Y30&gt;=PliegoVigente!$Y$7,PliegoVigente!$AA$7,0)),IF(E30="FLOW",0,IF(E30="MASIVO",(IF(Y30&gt;=PliegoVigente!$Y$37,PliegoVigente!$AA$370)),(IF(Y30&gt;=PliegoVigente!$Y$51,PliegoVigente!$AA$51,0)))))</f>
        <v>0.01</v>
      </c>
      <c r="AG30" s="124">
        <f>IF(E30="HFC",(IF(Z30&gt;=PliegoVigente!$M$9,PliegoVigente!$O$9,IF(Z30&gt;=PliegoVigente!$M$8,PliegoVigente!$O$8,PliegoVigente!$O$7))),IF(E30="FLOW",(IF(Z30&gt;=PliegoVigente!$M$25,PliegoVigente!$O$25,IF(Z30&gt;=PliegoVigente!$M$24,PliegoVigente!$O$24,PliegoVigente!$O$23))),IF(E30="MASIVO",(IF(Z30&gt;=PliegoVigente!$M$39,PliegoVigente!$O$39,IF(Z30&gt;=PliegoVigente!$M$38,PliegoVigente!$O$38,PliegoVigente!$O$37))),(IF(Z30&gt;=PliegoVigente!$M$53,PliegoVigente!$O$53,IF(Z30&gt;=PliegoVigente!$M$52,PliegoVigente!$O$52,PliegoVigente!$O$51))))))</f>
        <v>5.0000000000000001E-3</v>
      </c>
      <c r="AH30" s="124">
        <f>IF(E30="HFC",(IF(AA30&gt;=PliegoVigente!$Q$9,PliegoVigente!$S$9,IF(AA30&gt;=PliegoVigente!$Q$8,PliegoVigente!$S$8,PliegoVigente!$S$7))),IF(E30="FLOW",(IF(AA30&gt;=PliegoVigente!$Q$25,PliegoVigente!$S$25,IF(AA30&gt;=PliegoVigente!$Q$24,PliegoVigente!$S$24,PliegoVigente!$S$23))),IF(E30="MASIVO",(IF(AA30&gt;=PliegoVigente!$Q$39,PliegoVigente!$S$39,IF(AA30&gt;=PliegoVigente!$Q$38,PliegoVigente!$S$38,PliegoVigente!$S$37))),(IF(AA30&gt;=PliegoVigente!$Q$53,PliegoVigente!$S$53,IF(AA30&gt;=PliegoVigente!$Q$52,PliegoVigente!$S$52,PliegoVigente!$S$51))))))</f>
        <v>5.0000000000000001E-3</v>
      </c>
      <c r="AI30" s="126">
        <f t="shared" si="1"/>
        <v>3.9999999999999994E-2</v>
      </c>
    </row>
    <row r="31" spans="1:35" x14ac:dyDescent="0.25">
      <c r="A31" s="115" t="str">
        <f>VLOOKUP(C31,RosterActualizado!$C$2:$L$1000,7,0)</f>
        <v>Alvarez Daiana Anabella</v>
      </c>
      <c r="B31" s="115" t="str">
        <f>VLOOKUP(C31,RosterActualizado!$C$2:$L$1000,10,0)</f>
        <v>Salica Cordoba Rolando Emmanuel</v>
      </c>
      <c r="C31" s="115">
        <f>RosterActualizado!C31</f>
        <v>2741477</v>
      </c>
      <c r="D31" s="115" t="str">
        <f>VLOOKUP(C31,RosterActualizado!$C$2:$L$1000,3,0)</f>
        <v xml:space="preserve">INTERNET HFC SCORE 1 + Solucion Remota </v>
      </c>
      <c r="E31" s="115" t="str">
        <f t="shared" si="0"/>
        <v>HFC</v>
      </c>
      <c r="F31" s="116">
        <f>VLOOKUP(C31,Table1[],5,0)</f>
        <v>0.87954987834549903</v>
      </c>
      <c r="G31" s="117">
        <f>VLOOKUP(C31,Table13[],5,0)</f>
        <v>0.02</v>
      </c>
      <c r="H31" s="118">
        <f>VLOOKUP(C31,Table13[],3,0)</f>
        <v>50</v>
      </c>
      <c r="I31" s="117">
        <f>VLOOKUP(C31,Table13[],7,0)</f>
        <v>0.78723404255319196</v>
      </c>
      <c r="J31" s="117">
        <f>VLOOKUP(C31,Table13[],9,0)</f>
        <v>0.934782608695652</v>
      </c>
      <c r="K31" s="116">
        <f>VLOOKUP(C31,Table16[[#All],[idccms]:[TMO]],5,0)</f>
        <v>0.97499999999999998</v>
      </c>
      <c r="L31" s="119">
        <f>VLOOKUP(C31,Table18[[Columna1]:[Recuento de id_monitoring-caseId]],2,0)</f>
        <v>1</v>
      </c>
      <c r="M31" s="116">
        <f>VLOOKUP(C31,Table111[],7,0)</f>
        <v>-8.3333333333333301E-2</v>
      </c>
      <c r="N31" s="118">
        <f>VLOOKUP(C31,Table111[],6,0)</f>
        <v>12</v>
      </c>
      <c r="O31" s="116">
        <f>VLOOKUP(C31,Table111[],8,0)</f>
        <v>0.63636363636363602</v>
      </c>
      <c r="P31" s="13" t="s">
        <v>116</v>
      </c>
      <c r="Q31" s="13" t="s">
        <v>116</v>
      </c>
      <c r="R31" s="13" t="s">
        <v>116</v>
      </c>
      <c r="S31" s="116">
        <f>VLOOKUP(C31,Table113[[idccms]:[Suma de Rellamados]],4,0)</f>
        <v>0.87148594377510002</v>
      </c>
      <c r="T31" s="13">
        <f>VLOOKUP(C31,Table115[[idccms]:[Suma de CvLlamSalientes]],3,0)</f>
        <v>584.48470209339803</v>
      </c>
      <c r="U31" s="13">
        <f>VLOOKUP(C31,Table115[[idccms]:[Suma de CvLlamSalientes]],5,0)</f>
        <v>24.645732689210899</v>
      </c>
      <c r="V31" s="120">
        <f>VLOOKUP(C31,Table115[[idccms]:[Suma de CvLlamSalientes]],6,0)</f>
        <v>12.6054750402576</v>
      </c>
      <c r="W31" s="13">
        <f>VLOOKUP(C31,Table115[[idccms]:[Suma de CvLlamSalientes]],7,0)</f>
        <v>547.23349436392903</v>
      </c>
      <c r="X31" s="116">
        <f>VLOOKUP(C31,Table118[[idccms]:[%Act Com N]],4,0)</f>
        <v>7.4879227053140096E-2</v>
      </c>
      <c r="Y31" s="116">
        <f>VLOOKUP(C31,Table118[[idccms]:[%Act Com N]],6,0)</f>
        <v>5.8776167471819601E-2</v>
      </c>
      <c r="Z31" s="116">
        <f>VLOOKUP(C31,TRF!$B$2:$S$407,4,0)</f>
        <v>8.8566827697262498E-2</v>
      </c>
      <c r="AA31" s="116">
        <f>VLOOKUP(C31,CBS!$A$2:$F$395,4,0)</f>
        <v>3.5426731078904997E-2</v>
      </c>
      <c r="AB31" s="124">
        <f>IF(E31="HFC",(IF(L31&gt;=PliegoVigente!$U$9,PliegoVigente!$W$9,IF(L31&gt;=PliegoVigente!$U$8,PliegoVigente!$W$8,PliegoVigente!$W$7))),IF(E31="FLOW",(IF(L31&gt;=PliegoVigente!$U$25,PliegoVigente!$W$25,IF(L31&gt;=PliegoVigente!$U$24,PliegoVigente!$W$24,PliegoVigente!$W$23))),IF(E31="MASIVO",(IF(L31&gt;=PliegoVigente!$U$39,PliegoVigente!$W$39,IF(L31&gt;=PliegoVigente!$U$38,PliegoVigente!$W$38,PliegoVigente!$W$37))),(IF(L31&gt;=PliegoVigente!$U$53,PliegoVigente!$W$53,IF(L31&gt;=PliegoVigente!$U$52,PliegoVigente!$W$52,PliegoVigente!$W$51))))))</f>
        <v>0.01</v>
      </c>
      <c r="AC31" s="124">
        <f>IF(E31="HFC",(IF(M31&gt;=PliegoVigente!$I$7,PliegoVigente!$K$7,IF(M31&gt;=PliegoVigente!$I$8,PliegoVigente!$K$8,IF(M31&gt;=PliegoVigente!$I$9,PliegoVigente!$K$9,IF(M31&gt;=PliegoVigente!$I$10,PliegoVigente!$K$10,IF(M31&gt;=PliegoVigente!$I$11,PliegoVigente!$K$11,IF(M31&gt;=PliegoVigente!$I$12,PliegoVigente!$K$12,IF(M31&gt;=PliegoVigente!$I$13,PliegoVigente!$K$13,IF(M31&gt;=PliegoVigente!$I$14,PliegoVigente!$K$14,PliegoVigente!$K$15))))))))),IF(E31="FLOW",(IF(M31&gt;=PliegoVigente!$I$23,PliegoVigente!$K$23,IF(M31&gt;=PliegoVigente!$I$24,PliegoVigente!$K$24,IF(M31&gt;=PliegoVigente!$I$25,PliegoVigente!$K$25,IF(M31&gt;=PliegoVigente!$I$26,PliegoVigente!$K$26,IF(M31&gt;=PliegoVigente!$I$27,PliegoVigente!$K$27,IF(M31&gt;=PliegoVigente!$I$28,PliegoVigente!$K$28,IF(M31&gt;=PliegoVigente!$I$29,PliegoVigente!$K$29,IF(M31&gt;=PliegoVigente!$I$30,PliegoVigente!$K$30,PliegoVigente!$K$31))))))))),IF(E31="MASIVO",(IF(M31&gt;=PliegoVigente!$I$37,PliegoVigente!$K$37,IF(M31&gt;=PliegoVigente!$I$38,PliegoVigente!$K$38,IF(M31&gt;=PliegoVigente!$I$39,PliegoVigente!$K$39,IF(M31&gt;=PliegoVigente!$I$40,PliegoVigente!$K$40,IF(M31&gt;=PliegoVigente!$I$41,PliegoVigente!$K$41,IF(M31&gt;=PliegoVigente!$I$42,PliegoVigente!$K$42,IF(M31&gt;=PliegoVigente!$I$43,PliegoVigente!$K$43,IF(M31&gt;=PliegoVigente!$I$44,PliegoVigente!$K$44,PliegoVigente!$K$45))))))))),(IF(M31&gt;=PliegoVigente!$I$51,PliegoVigente!$K$51,IF(M31&gt;=PliegoVigente!$I$52,PliegoVigente!$K$52,IF(M31&gt;=PliegoVigente!$I$53,PliegoVigente!$K$53,IF(M31&gt;=PliegoVigente!$I$54,PliegoVigente!$K$54,IF(M31&gt;=PliegoVigente!$I$55,PliegoVigente!$K$55,IF(M31&gt;=PliegoVigente!$I$56,PliegoVigente!$K$56,IF(M31&gt;=PliegoVigente!$I$57,PliegoVigente!$K$57,IF(M31&gt;=PliegoVigente!$I$58,PliegoVigente!$K$58,PliegoVigente!$K$59))))))))))))</f>
        <v>0</v>
      </c>
      <c r="AD31" s="124">
        <f>IF(E31="HFC",(IF(S31&gt;=PliegoVigente!$E$12,PliegoVigente!$G$12,IF(S31&gt;=PliegoVigente!$E$11,PliegoVigente!$G$11,IF(S31&gt;=PliegoVigente!$E$10,PliegoVigente!$G$10,IF(S31&gt;=PliegoVigente!$E$9,PliegoVigente!$G$9,IF(S31&gt;=PliegoVigente!$E$8,PliegoVigente!$G$8,PliegoVigente!$G$7)))))),IF(E31="FLOW",(IF(S31&gt;=PliegoVigente!$I$23,PliegoVigente!$K$23,IF(S31&gt;=PliegoVigente!$I$24,PliegoVigente!$K$24,IF(S31&gt;=PliegoVigente!$I$25,PliegoVigente!$K$25,IF(S31&gt;=PliegoVigente!$I$26,PliegoVigente!$K$26,IF(S31&gt;=PliegoVigente!$I$27,PliegoVigente!$K$27,IF(S31&gt;=PliegoVigente!$I$28,PliegoVigente!$K$28,IF(S31&gt;=PliegoVigente!$I$29,PliegoVigente!$K$29,IF(S31&gt;=PliegoVigente!$I$30,PliegoVigente!$K$30,PliegoVigente!$K$31))))))))),IF(E31="MASIVO",(IF(S31&gt;=PliegoVigente!$I$37,PliegoVigente!$K$37,IF(S31&gt;=PliegoVigente!$I$38,PliegoVigente!$K$38,IF(S31&gt;=PliegoVigente!$I$39,PliegoVigente!$K$39,IF(S31&gt;=PliegoVigente!$I$40,PliegoVigente!$K$40,IF(S31&gt;=PliegoVigente!$I$41,PliegoVigente!$K$41,IF(S31&gt;=PliegoVigente!$I$42,PliegoVigente!$K$42,IF(S31&gt;=PliegoVigente!$I$43,PliegoVigente!$K$43,IF(S31&gt;=PliegoVigente!$I$44,PliegoVigente!$K$44,PliegoVigente!$K$45))))))))),(IF(S31&gt;=PliegoVigente!$I$51,PliegoVigente!$K$51,IF(S31&gt;=PliegoVigente!$I$52,PliegoVigente!$K$52,IF(S31&gt;=PliegoVigente!$I$53,PliegoVigente!$K$53,IF(S31&gt;=PliegoVigente!$I$54,PliegoVigente!$K$54,IF(S31&gt;=PliegoVigente!$I$55,PliegoVigente!$K$55,IF(S31&gt;=PliegoVigente!$I$56,PliegoVigente!$K$56,IF(S31&gt;=PliegoVigente!$I$57,PliegoVigente!$K$57,IF(S31&gt;=PliegoVigente!$I$58,PliegoVigente!$K$58,PliegoVigente!$K$59))))))))))))</f>
        <v>0.04</v>
      </c>
      <c r="AE31" s="124">
        <f>IF(E31="HFC",(IF(T31&gt;=PliegoVigente!$A$10,PliegoVigente!$C$10,IF(T31&gt;PliegoVigente!$A$9,PliegoVigente!$C$9,IF(T31&gt;PliegoVigente!$A$8,PliegoVigente!$C$8,PliegoVigente!$C$7)))),IF(E31="FLOW",(IF(T31&gt;=PliegoVigente!$A$26,PliegoVigente!$C$26,IF(T31&gt;PliegoVigente!$A$25,PliegoVigente!$C$25,IF(T31&gt;PliegoVigente!$A$24,PliegoVigente!$C$24,PliegoVigente!$C$23)))),IF(E31="MASIVO",(IF(T31&gt;=PliegoVigente!$A$40,PliegoVigente!$C$40,IF(T31&gt;PliegoVigente!$A$39,PliegoVigente!$C$39,IF(T31&gt;PliegoVigente!$A$38,PliegoVigente!$C$38,PliegoVigente!$C$37)))),(IF(T31&gt;=PliegoVigente!$A$54,PliegoVigente!$C$54,IF(T31&gt;PliegoVigente!$A$53,PliegoVigente!$C$53,IF(T31&gt;PliegoVigente!$A$52,PliegoVigente!$C$52,PliegoVigente!$C$51)))))))</f>
        <v>-0.01</v>
      </c>
      <c r="AF31" s="124">
        <f>IF(E31="HFC",(IF(Y31&gt;=PliegoVigente!$Y$7,PliegoVigente!$AA$7,0)),IF(E31="FLOW",0,IF(E31="MASIVO",(IF(Y31&gt;=PliegoVigente!$Y$37,PliegoVigente!$AA$370)),(IF(Y31&gt;=PliegoVigente!$Y$51,PliegoVigente!$AA$51,0)))))</f>
        <v>0.01</v>
      </c>
      <c r="AG31" s="124">
        <f>IF(E31="HFC",(IF(Z31&gt;=PliegoVigente!$M$9,PliegoVigente!$O$9,IF(Z31&gt;=PliegoVigente!$M$8,PliegoVigente!$O$8,PliegoVigente!$O$7))),IF(E31="FLOW",(IF(Z31&gt;=PliegoVigente!$M$25,PliegoVigente!$O$25,IF(Z31&gt;=PliegoVigente!$M$24,PliegoVigente!$O$24,PliegoVigente!$O$23))),IF(E31="MASIVO",(IF(Z31&gt;=PliegoVigente!$M$39,PliegoVigente!$O$39,IF(Z31&gt;=PliegoVigente!$M$38,PliegoVigente!$O$38,PliegoVigente!$O$37))),(IF(Z31&gt;=PliegoVigente!$M$53,PliegoVigente!$O$53,IF(Z31&gt;=PliegoVigente!$M$52,PliegoVigente!$O$52,PliegoVigente!$O$51))))))</f>
        <v>0</v>
      </c>
      <c r="AH31" s="124">
        <f>IF(E31="HFC",(IF(AA31&gt;=PliegoVigente!$Q$9,PliegoVigente!$S$9,IF(AA31&gt;=PliegoVigente!$Q$8,PliegoVigente!$S$8,PliegoVigente!$S$7))),IF(E31="FLOW",(IF(AA31&gt;=PliegoVigente!$Q$25,PliegoVigente!$S$25,IF(AA31&gt;=PliegoVigente!$Q$24,PliegoVigente!$S$24,PliegoVigente!$S$23))),IF(E31="MASIVO",(IF(AA31&gt;=PliegoVigente!$Q$39,PliegoVigente!$S$39,IF(AA31&gt;=PliegoVigente!$Q$38,PliegoVigente!$S$38,PliegoVigente!$S$37))),(IF(AA31&gt;=PliegoVigente!$Q$53,PliegoVigente!$S$53,IF(AA31&gt;=PliegoVigente!$Q$52,PliegoVigente!$S$52,PliegoVigente!$S$51))))))</f>
        <v>5.0000000000000001E-3</v>
      </c>
      <c r="AI31" s="126">
        <f t="shared" si="1"/>
        <v>5.5E-2</v>
      </c>
    </row>
    <row r="32" spans="1:35" x14ac:dyDescent="0.25">
      <c r="A32" s="115" t="str">
        <f>VLOOKUP(C32,RosterActualizado!$C$2:$L$1000,7,0)</f>
        <v>Alvarez Daiana Anabella</v>
      </c>
      <c r="B32" s="115" t="str">
        <f>VLOOKUP(C32,RosterActualizado!$C$2:$L$1000,10,0)</f>
        <v>Salim Jimena Agostina</v>
      </c>
      <c r="C32" s="115">
        <f>RosterActualizado!C32</f>
        <v>3903482</v>
      </c>
      <c r="D32" s="115" t="str">
        <f>VLOOKUP(C32,RosterActualizado!$C$2:$L$1000,3,0)</f>
        <v xml:space="preserve">INTERNET HFC SCORE 2 + Solucion Remota </v>
      </c>
      <c r="E32" s="115" t="str">
        <f t="shared" si="0"/>
        <v>HFC</v>
      </c>
      <c r="F32" s="116">
        <f>VLOOKUP(C32,Table1[],5,0)</f>
        <v>0.77200757575757595</v>
      </c>
      <c r="G32" s="117">
        <f>VLOOKUP(C32,Table13[],5,0)</f>
        <v>0.13043478260869601</v>
      </c>
      <c r="H32" s="118">
        <f>VLOOKUP(C32,Table13[],3,0)</f>
        <v>69</v>
      </c>
      <c r="I32" s="117">
        <f>VLOOKUP(C32,Table13[],7,0)</f>
        <v>0.74626865671641796</v>
      </c>
      <c r="J32" s="117">
        <f>VLOOKUP(C32,Table13[],9,0)</f>
        <v>0.92424242424242398</v>
      </c>
      <c r="K32" s="116">
        <f>VLOOKUP(C32,Table16[[#All],[idccms]:[TMO]],5,0)</f>
        <v>1</v>
      </c>
      <c r="L32" s="119">
        <f>VLOOKUP(C32,Table18[[Columna1]:[Recuento de id_monitoring-caseId]],2,0)</f>
        <v>1</v>
      </c>
      <c r="M32" s="116">
        <f>VLOOKUP(C32,Table111[],7,0)</f>
        <v>-8.3333333333333301E-2</v>
      </c>
      <c r="N32" s="118">
        <f>VLOOKUP(C32,Table111[],6,0)</f>
        <v>12</v>
      </c>
      <c r="O32" s="116">
        <f>VLOOKUP(C32,Table111[],8,0)</f>
        <v>0.6</v>
      </c>
      <c r="P32" s="13" t="s">
        <v>116</v>
      </c>
      <c r="Q32" s="13" t="s">
        <v>116</v>
      </c>
      <c r="R32" s="13" t="s">
        <v>116</v>
      </c>
      <c r="S32" s="116">
        <f>VLOOKUP(C32,Table113[[idccms]:[Suma de Rellamados]],4,0)</f>
        <v>0.78155339805825197</v>
      </c>
      <c r="T32" s="13">
        <f>VLOOKUP(C32,Table115[[idccms]:[Suma de CvLlamSalientes]],3,0)</f>
        <v>595.02429906542102</v>
      </c>
      <c r="U32" s="13">
        <f>VLOOKUP(C32,Table115[[idccms]:[Suma de CvLlamSalientes]],5,0)</f>
        <v>77.786915887850498</v>
      </c>
      <c r="V32" s="120">
        <f>VLOOKUP(C32,Table115[[idccms]:[Suma de CvLlamSalientes]],6,0)</f>
        <v>0.93831775700934605</v>
      </c>
      <c r="W32" s="13">
        <f>VLOOKUP(C32,Table115[[idccms]:[Suma de CvLlamSalientes]],7,0)</f>
        <v>516.29906542056096</v>
      </c>
      <c r="X32" s="116">
        <f>VLOOKUP(C32,Table118[[idccms]:[%Act Com N]],4,0)</f>
        <v>2.4299065420560699E-2</v>
      </c>
      <c r="Y32" s="116">
        <f>VLOOKUP(C32,Table118[[idccms]:[%Act Com N]],6,0)</f>
        <v>1.96261682242991E-2</v>
      </c>
      <c r="Z32" s="116">
        <f>VLOOKUP(C32,TRF!$B$2:$S$407,4,0)</f>
        <v>0.13084112149532701</v>
      </c>
      <c r="AA32" s="116">
        <f>VLOOKUP(C32,CBS!$A$2:$F$395,4,0)</f>
        <v>3.7383177570093497E-2</v>
      </c>
      <c r="AB32" s="124">
        <f>IF(E32="HFC",(IF(L32&gt;=PliegoVigente!$U$9,PliegoVigente!$W$9,IF(L32&gt;=PliegoVigente!$U$8,PliegoVigente!$W$8,PliegoVigente!$W$7))),IF(E32="FLOW",(IF(L32&gt;=PliegoVigente!$U$25,PliegoVigente!$W$25,IF(L32&gt;=PliegoVigente!$U$24,PliegoVigente!$W$24,PliegoVigente!$W$23))),IF(E32="MASIVO",(IF(L32&gt;=PliegoVigente!$U$39,PliegoVigente!$W$39,IF(L32&gt;=PliegoVigente!$U$38,PliegoVigente!$W$38,PliegoVigente!$W$37))),(IF(L32&gt;=PliegoVigente!$U$53,PliegoVigente!$W$53,IF(L32&gt;=PliegoVigente!$U$52,PliegoVigente!$W$52,PliegoVigente!$W$51))))))</f>
        <v>0.01</v>
      </c>
      <c r="AC32" s="124">
        <f>IF(E32="HFC",(IF(M32&gt;=PliegoVigente!$I$7,PliegoVigente!$K$7,IF(M32&gt;=PliegoVigente!$I$8,PliegoVigente!$K$8,IF(M32&gt;=PliegoVigente!$I$9,PliegoVigente!$K$9,IF(M32&gt;=PliegoVigente!$I$10,PliegoVigente!$K$10,IF(M32&gt;=PliegoVigente!$I$11,PliegoVigente!$K$11,IF(M32&gt;=PliegoVigente!$I$12,PliegoVigente!$K$12,IF(M32&gt;=PliegoVigente!$I$13,PliegoVigente!$K$13,IF(M32&gt;=PliegoVigente!$I$14,PliegoVigente!$K$14,PliegoVigente!$K$15))))))))),IF(E32="FLOW",(IF(M32&gt;=PliegoVigente!$I$23,PliegoVigente!$K$23,IF(M32&gt;=PliegoVigente!$I$24,PliegoVigente!$K$24,IF(M32&gt;=PliegoVigente!$I$25,PliegoVigente!$K$25,IF(M32&gt;=PliegoVigente!$I$26,PliegoVigente!$K$26,IF(M32&gt;=PliegoVigente!$I$27,PliegoVigente!$K$27,IF(M32&gt;=PliegoVigente!$I$28,PliegoVigente!$K$28,IF(M32&gt;=PliegoVigente!$I$29,PliegoVigente!$K$29,IF(M32&gt;=PliegoVigente!$I$30,PliegoVigente!$K$30,PliegoVigente!$K$31))))))))),IF(E32="MASIVO",(IF(M32&gt;=PliegoVigente!$I$37,PliegoVigente!$K$37,IF(M32&gt;=PliegoVigente!$I$38,PliegoVigente!$K$38,IF(M32&gt;=PliegoVigente!$I$39,PliegoVigente!$K$39,IF(M32&gt;=PliegoVigente!$I$40,PliegoVigente!$K$40,IF(M32&gt;=PliegoVigente!$I$41,PliegoVigente!$K$41,IF(M32&gt;=PliegoVigente!$I$42,PliegoVigente!$K$42,IF(M32&gt;=PliegoVigente!$I$43,PliegoVigente!$K$43,IF(M32&gt;=PliegoVigente!$I$44,PliegoVigente!$K$44,PliegoVigente!$K$45))))))))),(IF(M32&gt;=PliegoVigente!$I$51,PliegoVigente!$K$51,IF(M32&gt;=PliegoVigente!$I$52,PliegoVigente!$K$52,IF(M32&gt;=PliegoVigente!$I$53,PliegoVigente!$K$53,IF(M32&gt;=PliegoVigente!$I$54,PliegoVigente!$K$54,IF(M32&gt;=PliegoVigente!$I$55,PliegoVigente!$K$55,IF(M32&gt;=PliegoVigente!$I$56,PliegoVigente!$K$56,IF(M32&gt;=PliegoVigente!$I$57,PliegoVigente!$K$57,IF(M32&gt;=PliegoVigente!$I$58,PliegoVigente!$K$58,PliegoVigente!$K$59))))))))))))</f>
        <v>0</v>
      </c>
      <c r="AD32" s="124">
        <f>IF(E32="HFC",(IF(S32&gt;=PliegoVigente!$E$12,PliegoVigente!$G$12,IF(S32&gt;=PliegoVigente!$E$11,PliegoVigente!$G$11,IF(S32&gt;=PliegoVigente!$E$10,PliegoVigente!$G$10,IF(S32&gt;=PliegoVigente!$E$9,PliegoVigente!$G$9,IF(S32&gt;=PliegoVigente!$E$8,PliegoVigente!$G$8,PliegoVigente!$G$7)))))),IF(E32="FLOW",(IF(S32&gt;=PliegoVigente!$I$23,PliegoVigente!$K$23,IF(S32&gt;=PliegoVigente!$I$24,PliegoVigente!$K$24,IF(S32&gt;=PliegoVigente!$I$25,PliegoVigente!$K$25,IF(S32&gt;=PliegoVigente!$I$26,PliegoVigente!$K$26,IF(S32&gt;=PliegoVigente!$I$27,PliegoVigente!$K$27,IF(S32&gt;=PliegoVigente!$I$28,PliegoVigente!$K$28,IF(S32&gt;=PliegoVigente!$I$29,PliegoVigente!$K$29,IF(S32&gt;=PliegoVigente!$I$30,PliegoVigente!$K$30,PliegoVigente!$K$31))))))))),IF(E32="MASIVO",(IF(S32&gt;=PliegoVigente!$I$37,PliegoVigente!$K$37,IF(S32&gt;=PliegoVigente!$I$38,PliegoVigente!$K$38,IF(S32&gt;=PliegoVigente!$I$39,PliegoVigente!$K$39,IF(S32&gt;=PliegoVigente!$I$40,PliegoVigente!$K$40,IF(S32&gt;=PliegoVigente!$I$41,PliegoVigente!$K$41,IF(S32&gt;=PliegoVigente!$I$42,PliegoVigente!$K$42,IF(S32&gt;=PliegoVigente!$I$43,PliegoVigente!$K$43,IF(S32&gt;=PliegoVigente!$I$44,PliegoVigente!$K$44,PliegoVigente!$K$45))))))))),(IF(S32&gt;=PliegoVigente!$I$51,PliegoVigente!$K$51,IF(S32&gt;=PliegoVigente!$I$52,PliegoVigente!$K$52,IF(S32&gt;=PliegoVigente!$I$53,PliegoVigente!$K$53,IF(S32&gt;=PliegoVigente!$I$54,PliegoVigente!$K$54,IF(S32&gt;=PliegoVigente!$I$55,PliegoVigente!$K$55,IF(S32&gt;=PliegoVigente!$I$56,PliegoVigente!$K$56,IF(S32&gt;=PliegoVigente!$I$57,PliegoVigente!$K$57,IF(S32&gt;=PliegoVigente!$I$58,PliegoVigente!$K$58,PliegoVigente!$K$59))))))))))))</f>
        <v>-0.01</v>
      </c>
      <c r="AE32" s="124">
        <f>IF(E32="HFC",(IF(T32&gt;=PliegoVigente!$A$10,PliegoVigente!$C$10,IF(T32&gt;PliegoVigente!$A$9,PliegoVigente!$C$9,IF(T32&gt;PliegoVigente!$A$8,PliegoVigente!$C$8,PliegoVigente!$C$7)))),IF(E32="FLOW",(IF(T32&gt;=PliegoVigente!$A$26,PliegoVigente!$C$26,IF(T32&gt;PliegoVigente!$A$25,PliegoVigente!$C$25,IF(T32&gt;PliegoVigente!$A$24,PliegoVigente!$C$24,PliegoVigente!$C$23)))),IF(E32="MASIVO",(IF(T32&gt;=PliegoVigente!$A$40,PliegoVigente!$C$40,IF(T32&gt;PliegoVigente!$A$39,PliegoVigente!$C$39,IF(T32&gt;PliegoVigente!$A$38,PliegoVigente!$C$38,PliegoVigente!$C$37)))),(IF(T32&gt;=PliegoVigente!$A$54,PliegoVigente!$C$54,IF(T32&gt;PliegoVigente!$A$53,PliegoVigente!$C$53,IF(T32&gt;PliegoVigente!$A$52,PliegoVigente!$C$52,PliegoVigente!$C$51)))))))</f>
        <v>-0.01</v>
      </c>
      <c r="AF32" s="124">
        <f>IF(E32="HFC",(IF(Y32&gt;=PliegoVigente!$Y$7,PliegoVigente!$AA$7,0)),IF(E32="FLOW",0,IF(E32="MASIVO",(IF(Y32&gt;=PliegoVigente!$Y$37,PliegoVigente!$AA$370)),(IF(Y32&gt;=PliegoVigente!$Y$51,PliegoVigente!$AA$51,0)))))</f>
        <v>0</v>
      </c>
      <c r="AG32" s="124">
        <f>IF(E32="HFC",(IF(Z32&gt;=PliegoVigente!$M$9,PliegoVigente!$O$9,IF(Z32&gt;=PliegoVigente!$M$8,PliegoVigente!$O$8,PliegoVigente!$O$7))),IF(E32="FLOW",(IF(Z32&gt;=PliegoVigente!$M$25,PliegoVigente!$O$25,IF(Z32&gt;=PliegoVigente!$M$24,PliegoVigente!$O$24,PliegoVigente!$O$23))),IF(E32="MASIVO",(IF(Z32&gt;=PliegoVigente!$M$39,PliegoVigente!$O$39,IF(Z32&gt;=PliegoVigente!$M$38,PliegoVigente!$O$38,PliegoVigente!$O$37))),(IF(Z32&gt;=PliegoVigente!$M$53,PliegoVigente!$O$53,IF(Z32&gt;=PliegoVigente!$M$52,PliegoVigente!$O$52,PliegoVigente!$O$51))))))</f>
        <v>-5.0000000000000001E-3</v>
      </c>
      <c r="AH32" s="124">
        <f>IF(E32="HFC",(IF(AA32&gt;=PliegoVigente!$Q$9,PliegoVigente!$S$9,IF(AA32&gt;=PliegoVigente!$Q$8,PliegoVigente!$S$8,PliegoVigente!$S$7))),IF(E32="FLOW",(IF(AA32&gt;=PliegoVigente!$Q$25,PliegoVigente!$S$25,IF(AA32&gt;=PliegoVigente!$Q$24,PliegoVigente!$S$24,PliegoVigente!$S$23))),IF(E32="MASIVO",(IF(AA32&gt;=PliegoVigente!$Q$39,PliegoVigente!$S$39,IF(AA32&gt;=PliegoVigente!$Q$38,PliegoVigente!$S$38,PliegoVigente!$S$37))),(IF(AA32&gt;=PliegoVigente!$Q$53,PliegoVigente!$S$53,IF(AA32&gt;=PliegoVigente!$Q$52,PliegoVigente!$S$52,PliegoVigente!$S$51))))))</f>
        <v>5.0000000000000001E-3</v>
      </c>
      <c r="AI32" s="126">
        <f t="shared" si="1"/>
        <v>-9.9999999999999985E-3</v>
      </c>
    </row>
    <row r="33" spans="1:35" x14ac:dyDescent="0.25">
      <c r="A33" s="115" t="str">
        <f>VLOOKUP(C33,RosterActualizado!$C$2:$L$1000,7,0)</f>
        <v>Alvarez Daiana Anabella</v>
      </c>
      <c r="B33" s="115" t="str">
        <f>VLOOKUP(C33,RosterActualizado!$C$2:$L$1000,10,0)</f>
        <v>Suarez Graciela Angelica del Carmen</v>
      </c>
      <c r="C33" s="115">
        <f>RosterActualizado!C33</f>
        <v>3851814</v>
      </c>
      <c r="D33" s="115" t="str">
        <f>VLOOKUP(C33,RosterActualizado!$C$2:$L$1000,3,0)</f>
        <v>VIP</v>
      </c>
      <c r="E33" s="115" t="str">
        <f t="shared" si="0"/>
        <v>MASIVO</v>
      </c>
      <c r="F33" s="116">
        <f>VLOOKUP(C33,Table1[],5,0)</f>
        <v>0.88773148148148195</v>
      </c>
      <c r="G33" s="117">
        <f>VLOOKUP(C33,Table13[],5,0)</f>
        <v>9.7345132743362803E-2</v>
      </c>
      <c r="H33" s="118">
        <f>VLOOKUP(C33,Table13[],3,0)</f>
        <v>113</v>
      </c>
      <c r="I33" s="117">
        <f>VLOOKUP(C33,Table13[],7,0)</f>
        <v>0.74311926605504597</v>
      </c>
      <c r="J33" s="117">
        <f>VLOOKUP(C33,Table13[],9,0)</f>
        <v>0.92380952380952397</v>
      </c>
      <c r="K33" s="116">
        <f>VLOOKUP(C33,Table16[[#All],[idccms]:[TMO]],5,0)</f>
        <v>1</v>
      </c>
      <c r="L33" s="119">
        <f>VLOOKUP(C33,Table18[[Columna1]:[Recuento de id_monitoring-caseId]],2,0)</f>
        <v>0</v>
      </c>
      <c r="M33" s="116">
        <f>VLOOKUP(C33,Table111[],7,0)</f>
        <v>0</v>
      </c>
      <c r="N33" s="118">
        <f>VLOOKUP(C33,Table111[],6,0)</f>
        <v>7</v>
      </c>
      <c r="O33" s="116">
        <f>VLOOKUP(C33,Table111[],8,0)</f>
        <v>0.5</v>
      </c>
      <c r="P33" s="13" t="s">
        <v>116</v>
      </c>
      <c r="Q33" s="13" t="s">
        <v>116</v>
      </c>
      <c r="R33" s="13" t="s">
        <v>116</v>
      </c>
      <c r="S33" s="116">
        <f>VLOOKUP(C33,Table113[[idccms]:[Suma de Rellamados]],4,0)</f>
        <v>0.81704260651629101</v>
      </c>
      <c r="T33" s="13">
        <f>VLOOKUP(C33,Table115[[idccms]:[Suma de CvLlamSalientes]],3,0)</f>
        <v>648.85902255639098</v>
      </c>
      <c r="U33" s="13">
        <f>VLOOKUP(C33,Table115[[idccms]:[Suma de CvLlamSalientes]],5,0)</f>
        <v>36.646616541353403</v>
      </c>
      <c r="V33" s="120">
        <f>VLOOKUP(C33,Table115[[idccms]:[Suma de CvLlamSalientes]],6,0)</f>
        <v>0</v>
      </c>
      <c r="W33" s="13">
        <f>VLOOKUP(C33,Table115[[idccms]:[Suma de CvLlamSalientes]],7,0)</f>
        <v>612.21240601503803</v>
      </c>
      <c r="X33" s="116">
        <f>VLOOKUP(C33,Table118[[idccms]:[%Act Com N]],4,0)</f>
        <v>5.2631578947368397E-2</v>
      </c>
      <c r="Y33" s="116">
        <f>VLOOKUP(C33,Table118[[idccms]:[%Act Com N]],6,0)</f>
        <v>4.3233082706766901E-2</v>
      </c>
      <c r="Z33" s="116">
        <f>VLOOKUP(C33,TRF!$B$2:$S$407,4,0)</f>
        <v>8.6466165413533802E-2</v>
      </c>
      <c r="AA33" s="116">
        <f>VLOOKUP(C33,CBS!$A$2:$F$395,4,0)</f>
        <v>2.2556390977443601E-2</v>
      </c>
      <c r="AB33" s="124">
        <f>IF(E33="HFC",(IF(L33&gt;=PliegoVigente!$U$9,PliegoVigente!$W$9,IF(L33&gt;=PliegoVigente!$U$8,PliegoVigente!$W$8,PliegoVigente!$W$7))),IF(E33="FLOW",(IF(L33&gt;=PliegoVigente!$U$25,PliegoVigente!$W$25,IF(L33&gt;=PliegoVigente!$U$24,PliegoVigente!$W$24,PliegoVigente!$W$23))),IF(E33="MASIVO",(IF(L33&gt;=PliegoVigente!$U$39,PliegoVigente!$W$39,IF(L33&gt;=PliegoVigente!$U$38,PliegoVigente!$W$38,PliegoVigente!$W$37))),(IF(L33&gt;=PliegoVigente!$U$53,PliegoVigente!$W$53,IF(L33&gt;=PliegoVigente!$U$52,PliegoVigente!$W$52,PliegoVigente!$W$51))))))</f>
        <v>-0.01</v>
      </c>
      <c r="AC33" s="124">
        <f>IF(E33="HFC",(IF(M33&gt;=PliegoVigente!$I$7,PliegoVigente!$K$7,IF(M33&gt;=PliegoVigente!$I$8,PliegoVigente!$K$8,IF(M33&gt;=PliegoVigente!$I$9,PliegoVigente!$K$9,IF(M33&gt;=PliegoVigente!$I$10,PliegoVigente!$K$10,IF(M33&gt;=PliegoVigente!$I$11,PliegoVigente!$K$11,IF(M33&gt;=PliegoVigente!$I$12,PliegoVigente!$K$12,IF(M33&gt;=PliegoVigente!$I$13,PliegoVigente!$K$13,IF(M33&gt;=PliegoVigente!$I$14,PliegoVigente!$K$14,PliegoVigente!$K$15))))))))),IF(E33="FLOW",(IF(M33&gt;=PliegoVigente!$I$23,PliegoVigente!$K$23,IF(M33&gt;=PliegoVigente!$I$24,PliegoVigente!$K$24,IF(M33&gt;=PliegoVigente!$I$25,PliegoVigente!$K$25,IF(M33&gt;=PliegoVigente!$I$26,PliegoVigente!$K$26,IF(M33&gt;=PliegoVigente!$I$27,PliegoVigente!$K$27,IF(M33&gt;=PliegoVigente!$I$28,PliegoVigente!$K$28,IF(M33&gt;=PliegoVigente!$I$29,PliegoVigente!$K$29,IF(M33&gt;=PliegoVigente!$I$30,PliegoVigente!$K$30,PliegoVigente!$K$31))))))))),IF(E33="MASIVO",(IF(M33&gt;=PliegoVigente!$I$37,PliegoVigente!$K$37,IF(M33&gt;=PliegoVigente!$I$38,PliegoVigente!$K$38,IF(M33&gt;=PliegoVigente!$I$39,PliegoVigente!$K$39,IF(M33&gt;=PliegoVigente!$I$40,PliegoVigente!$K$40,IF(M33&gt;=PliegoVigente!$I$41,PliegoVigente!$K$41,IF(M33&gt;=PliegoVigente!$I$42,PliegoVigente!$K$42,IF(M33&gt;=PliegoVigente!$I$43,PliegoVigente!$K$43,IF(M33&gt;=PliegoVigente!$I$44,PliegoVigente!$K$44,PliegoVigente!$K$45))))))))),(IF(M33&gt;=PliegoVigente!$I$51,PliegoVigente!$K$51,IF(M33&gt;=PliegoVigente!$I$52,PliegoVigente!$K$52,IF(M33&gt;=PliegoVigente!$I$53,PliegoVigente!$K$53,IF(M33&gt;=PliegoVigente!$I$54,PliegoVigente!$K$54,IF(M33&gt;=PliegoVigente!$I$55,PliegoVigente!$K$55,IF(M33&gt;=PliegoVigente!$I$56,PliegoVigente!$K$56,IF(M33&gt;=PliegoVigente!$I$57,PliegoVigente!$K$57,IF(M33&gt;=PliegoVigente!$I$58,PliegoVigente!$K$58,PliegoVigente!$K$59))))))))))))</f>
        <v>0.06</v>
      </c>
      <c r="AD33" s="124">
        <f>IF(E33="HFC",(IF(S33&gt;=PliegoVigente!$E$12,PliegoVigente!$G$12,IF(S33&gt;=PliegoVigente!$E$11,PliegoVigente!$G$11,IF(S33&gt;=PliegoVigente!$E$10,PliegoVigente!$G$10,IF(S33&gt;=PliegoVigente!$E$9,PliegoVigente!$G$9,IF(S33&gt;=PliegoVigente!$E$8,PliegoVigente!$G$8,PliegoVigente!$G$7)))))),IF(E33="FLOW",(IF(S33&gt;=PliegoVigente!$I$23,PliegoVigente!$K$23,IF(S33&gt;=PliegoVigente!$I$24,PliegoVigente!$K$24,IF(S33&gt;=PliegoVigente!$I$25,PliegoVigente!$K$25,IF(S33&gt;=PliegoVigente!$I$26,PliegoVigente!$K$26,IF(S33&gt;=PliegoVigente!$I$27,PliegoVigente!$K$27,IF(S33&gt;=PliegoVigente!$I$28,PliegoVigente!$K$28,IF(S33&gt;=PliegoVigente!$I$29,PliegoVigente!$K$29,IF(S33&gt;=PliegoVigente!$I$30,PliegoVigente!$K$30,PliegoVigente!$K$31))))))))),IF(E33="MASIVO",(IF(S33&gt;=PliegoVigente!$I$37,PliegoVigente!$K$37,IF(S33&gt;=PliegoVigente!$I$38,PliegoVigente!$K$38,IF(S33&gt;=PliegoVigente!$I$39,PliegoVigente!$K$39,IF(S33&gt;=PliegoVigente!$I$40,PliegoVigente!$K$40,IF(S33&gt;=PliegoVigente!$I$41,PliegoVigente!$K$41,IF(S33&gt;=PliegoVigente!$I$42,PliegoVigente!$K$42,IF(S33&gt;=PliegoVigente!$I$43,PliegoVigente!$K$43,IF(S33&gt;=PliegoVigente!$I$44,PliegoVigente!$K$44,PliegoVigente!$K$45))))))))),(IF(S33&gt;=PliegoVigente!$I$51,PliegoVigente!$K$51,IF(S33&gt;=PliegoVigente!$I$52,PliegoVigente!$K$52,IF(S33&gt;=PliegoVigente!$I$53,PliegoVigente!$K$53,IF(S33&gt;=PliegoVigente!$I$54,PliegoVigente!$K$54,IF(S33&gt;=PliegoVigente!$I$55,PliegoVigente!$K$55,IF(S33&gt;=PliegoVigente!$I$56,PliegoVigente!$K$56,IF(S33&gt;=PliegoVigente!$I$57,PliegoVigente!$K$57,IF(S33&gt;=PliegoVigente!$I$58,PliegoVigente!$K$58,PliegoVigente!$K$59))))))))))))</f>
        <v>0.06</v>
      </c>
      <c r="AE33" s="124">
        <f>IF(E33="HFC",(IF(T33&gt;=PliegoVigente!$A$10,PliegoVigente!$C$10,IF(T33&gt;PliegoVigente!$A$9,PliegoVigente!$C$9,IF(T33&gt;PliegoVigente!$A$8,PliegoVigente!$C$8,PliegoVigente!$C$7)))),IF(E33="FLOW",(IF(T33&gt;=PliegoVigente!$A$26,PliegoVigente!$C$26,IF(T33&gt;PliegoVigente!$A$25,PliegoVigente!$C$25,IF(T33&gt;PliegoVigente!$A$24,PliegoVigente!$C$24,PliegoVigente!$C$23)))),IF(E33="MASIVO",(IF(T33&gt;=PliegoVigente!$A$40,PliegoVigente!$C$40,IF(T33&gt;PliegoVigente!$A$39,PliegoVigente!$C$39,IF(T33&gt;PliegoVigente!$A$38,PliegoVigente!$C$38,PliegoVigente!$C$37)))),(IF(T33&gt;=PliegoVigente!$A$54,PliegoVigente!$C$54,IF(T33&gt;PliegoVigente!$A$53,PliegoVigente!$C$53,IF(T33&gt;PliegoVigente!$A$52,PliegoVigente!$C$52,PliegoVigente!$C$51)))))))</f>
        <v>-0.01</v>
      </c>
      <c r="AF33" s="124">
        <f>IF(E33="HFC",(IF(Y33&gt;=PliegoVigente!$Y$7,PliegoVigente!$AA$7,0)),IF(E33="FLOW",0,IF(E33="MASIVO",(IF(Y33&gt;=PliegoVigente!$Y$37,PliegoVigente!$AA$370)),(IF(Y33&gt;=PliegoVigente!$Y$51,PliegoVigente!$AA$51,0)))))</f>
        <v>0</v>
      </c>
      <c r="AG33" s="124">
        <f>IF(E33="HFC",(IF(Z33&gt;=PliegoVigente!$M$9,PliegoVigente!$O$9,IF(Z33&gt;=PliegoVigente!$M$8,PliegoVigente!$O$8,PliegoVigente!$O$7))),IF(E33="FLOW",(IF(Z33&gt;=PliegoVigente!$M$25,PliegoVigente!$O$25,IF(Z33&gt;=PliegoVigente!$M$24,PliegoVigente!$O$24,PliegoVigente!$O$23))),IF(E33="MASIVO",(IF(Z33&gt;=PliegoVigente!$M$39,PliegoVigente!$O$39,IF(Z33&gt;=PliegoVigente!$M$38,PliegoVigente!$O$38,PliegoVigente!$O$37))),(IF(Z33&gt;=PliegoVigente!$M$53,PliegoVigente!$O$53,IF(Z33&gt;=PliegoVigente!$M$52,PliegoVigente!$O$52,PliegoVigente!$O$51))))))</f>
        <v>5.0000000000000001E-3</v>
      </c>
      <c r="AH33" s="124">
        <f>IF(E33="HFC",(IF(AA33&gt;=PliegoVigente!$Q$9,PliegoVigente!$S$9,IF(AA33&gt;=PliegoVigente!$Q$8,PliegoVigente!$S$8,PliegoVigente!$S$7))),IF(E33="FLOW",(IF(AA33&gt;=PliegoVigente!$Q$25,PliegoVigente!$S$25,IF(AA33&gt;=PliegoVigente!$Q$24,PliegoVigente!$S$24,PliegoVigente!$S$23))),IF(E33="MASIVO",(IF(AA33&gt;=PliegoVigente!$Q$39,PliegoVigente!$S$39,IF(AA33&gt;=PliegoVigente!$Q$38,PliegoVigente!$S$38,PliegoVigente!$S$37))),(IF(AA33&gt;=PliegoVigente!$Q$53,PliegoVigente!$S$53,IF(AA33&gt;=PliegoVigente!$Q$52,PliegoVigente!$S$52,PliegoVigente!$S$51))))))</f>
        <v>5.0000000000000001E-3</v>
      </c>
      <c r="AI33" s="126">
        <f t="shared" si="1"/>
        <v>0.11</v>
      </c>
    </row>
    <row r="34" spans="1:35" x14ac:dyDescent="0.25">
      <c r="A34" s="115" t="str">
        <f>VLOOKUP(C34,RosterActualizado!$C$2:$L$1000,7,0)</f>
        <v>Alvarez Daiana Anabella</v>
      </c>
      <c r="B34" s="115" t="str">
        <f>VLOOKUP(C34,RosterActualizado!$C$2:$L$1000,10,0)</f>
        <v>Tevez Lemos Christopher Leonel</v>
      </c>
      <c r="C34" s="115">
        <f>RosterActualizado!C34</f>
        <v>3851816</v>
      </c>
      <c r="D34" s="115" t="str">
        <f>VLOOKUP(C34,RosterActualizado!$C$2:$L$1000,3,0)</f>
        <v>INTERNET HFC SCORE 2</v>
      </c>
      <c r="E34" s="115" t="str">
        <f t="shared" si="0"/>
        <v>HFC</v>
      </c>
      <c r="F34" s="116">
        <f>VLOOKUP(C34,Table1[],5,0)</f>
        <v>0.81678451178451195</v>
      </c>
      <c r="G34" s="117">
        <f>VLOOKUP(C34,Table13[],5,0)</f>
        <v>6.9767441860465101E-2</v>
      </c>
      <c r="H34" s="118">
        <f>VLOOKUP(C34,Table13[],3,0)</f>
        <v>43</v>
      </c>
      <c r="I34" s="117">
        <f>VLOOKUP(C34,Table13[],7,0)</f>
        <v>0.707317073170732</v>
      </c>
      <c r="J34" s="117">
        <f>VLOOKUP(C34,Table13[],9,0)</f>
        <v>0.95</v>
      </c>
      <c r="K34" s="116">
        <f>VLOOKUP(C34,Table16[[#All],[idccms]:[TMO]],5,0)</f>
        <v>1</v>
      </c>
      <c r="L34" s="119">
        <f>VLOOKUP(C34,Table18[[Columna1]:[Recuento de id_monitoring-caseId]],2,0)</f>
        <v>0</v>
      </c>
      <c r="M34" s="116">
        <f>VLOOKUP(C34,Table111[],7,0)</f>
        <v>0</v>
      </c>
      <c r="N34" s="118">
        <f>VLOOKUP(C34,Table111[],6,0)</f>
        <v>13</v>
      </c>
      <c r="O34" s="116">
        <f>VLOOKUP(C34,Table111[],8,0)</f>
        <v>0.45454545454545497</v>
      </c>
      <c r="P34" s="13" t="s">
        <v>116</v>
      </c>
      <c r="Q34" s="13" t="s">
        <v>116</v>
      </c>
      <c r="R34" s="13" t="s">
        <v>116</v>
      </c>
      <c r="S34" s="116">
        <f>VLOOKUP(C34,Table113[[idccms]:[Suma de Rellamados]],4,0)</f>
        <v>0.83602771362586603</v>
      </c>
      <c r="T34" s="13">
        <f>VLOOKUP(C34,Table115[[idccms]:[Suma de CvLlamSalientes]],3,0)</f>
        <v>594.36347517730496</v>
      </c>
      <c r="U34" s="13">
        <f>VLOOKUP(C34,Table115[[idccms]:[Suma de CvLlamSalientes]],5,0)</f>
        <v>15.5372340425532</v>
      </c>
      <c r="V34" s="120">
        <f>VLOOKUP(C34,Table115[[idccms]:[Suma de CvLlamSalientes]],6,0)</f>
        <v>6.3829787234042507E-2</v>
      </c>
      <c r="W34" s="13">
        <f>VLOOKUP(C34,Table115[[idccms]:[Suma de CvLlamSalientes]],7,0)</f>
        <v>578.76241134751797</v>
      </c>
      <c r="X34" s="116">
        <f>VLOOKUP(C34,Table118[[idccms]:[%Act Com N]],4,0)</f>
        <v>3.8120567375886497E-2</v>
      </c>
      <c r="Y34" s="116">
        <f>VLOOKUP(C34,Table118[[idccms]:[%Act Com N]],6,0)</f>
        <v>2.9255319148936199E-2</v>
      </c>
      <c r="Z34" s="116">
        <f>VLOOKUP(C34,TRF!$B$2:$S$407,4,0)</f>
        <v>6.9148936170212796E-2</v>
      </c>
      <c r="AA34" s="116">
        <f>VLOOKUP(C34,CBS!$A$2:$F$395,4,0)</f>
        <v>7.9787234042553196E-2</v>
      </c>
      <c r="AB34" s="124">
        <f>IF(E34="HFC",(IF(L34&gt;=PliegoVigente!$U$9,PliegoVigente!$W$9,IF(L34&gt;=PliegoVigente!$U$8,PliegoVigente!$W$8,PliegoVigente!$W$7))),IF(E34="FLOW",(IF(L34&gt;=PliegoVigente!$U$25,PliegoVigente!$W$25,IF(L34&gt;=PliegoVigente!$U$24,PliegoVigente!$W$24,PliegoVigente!$W$23))),IF(E34="MASIVO",(IF(L34&gt;=PliegoVigente!$U$39,PliegoVigente!$W$39,IF(L34&gt;=PliegoVigente!$U$38,PliegoVigente!$W$38,PliegoVigente!$W$37))),(IF(L34&gt;=PliegoVigente!$U$53,PliegoVigente!$W$53,IF(L34&gt;=PliegoVigente!$U$52,PliegoVigente!$W$52,PliegoVigente!$W$51))))))</f>
        <v>-0.01</v>
      </c>
      <c r="AC34" s="124">
        <f>IF(E34="HFC",(IF(M34&gt;=PliegoVigente!$I$7,PliegoVigente!$K$7,IF(M34&gt;=PliegoVigente!$I$8,PliegoVigente!$K$8,IF(M34&gt;=PliegoVigente!$I$9,PliegoVigente!$K$9,IF(M34&gt;=PliegoVigente!$I$10,PliegoVigente!$K$10,IF(M34&gt;=PliegoVigente!$I$11,PliegoVigente!$K$11,IF(M34&gt;=PliegoVigente!$I$12,PliegoVigente!$K$12,IF(M34&gt;=PliegoVigente!$I$13,PliegoVigente!$K$13,IF(M34&gt;=PliegoVigente!$I$14,PliegoVigente!$K$14,PliegoVigente!$K$15))))))))),IF(E34="FLOW",(IF(M34&gt;=PliegoVigente!$I$23,PliegoVigente!$K$23,IF(M34&gt;=PliegoVigente!$I$24,PliegoVigente!$K$24,IF(M34&gt;=PliegoVigente!$I$25,PliegoVigente!$K$25,IF(M34&gt;=PliegoVigente!$I$26,PliegoVigente!$K$26,IF(M34&gt;=PliegoVigente!$I$27,PliegoVigente!$K$27,IF(M34&gt;=PliegoVigente!$I$28,PliegoVigente!$K$28,IF(M34&gt;=PliegoVigente!$I$29,PliegoVigente!$K$29,IF(M34&gt;=PliegoVigente!$I$30,PliegoVigente!$K$30,PliegoVigente!$K$31))))))))),IF(E34="MASIVO",(IF(M34&gt;=PliegoVigente!$I$37,PliegoVigente!$K$37,IF(M34&gt;=PliegoVigente!$I$38,PliegoVigente!$K$38,IF(M34&gt;=PliegoVigente!$I$39,PliegoVigente!$K$39,IF(M34&gt;=PliegoVigente!$I$40,PliegoVigente!$K$40,IF(M34&gt;=PliegoVigente!$I$41,PliegoVigente!$K$41,IF(M34&gt;=PliegoVigente!$I$42,PliegoVigente!$K$42,IF(M34&gt;=PliegoVigente!$I$43,PliegoVigente!$K$43,IF(M34&gt;=PliegoVigente!$I$44,PliegoVigente!$K$44,PliegoVigente!$K$45))))))))),(IF(M34&gt;=PliegoVigente!$I$51,PliegoVigente!$K$51,IF(M34&gt;=PliegoVigente!$I$52,PliegoVigente!$K$52,IF(M34&gt;=PliegoVigente!$I$53,PliegoVigente!$K$53,IF(M34&gt;=PliegoVigente!$I$54,PliegoVigente!$K$54,IF(M34&gt;=PliegoVigente!$I$55,PliegoVigente!$K$55,IF(M34&gt;=PliegoVigente!$I$56,PliegoVigente!$K$56,IF(M34&gt;=PliegoVigente!$I$57,PliegoVigente!$K$57,IF(M34&gt;=PliegoVigente!$I$58,PliegoVigente!$K$58,PliegoVigente!$K$59))))))))))))</f>
        <v>0.06</v>
      </c>
      <c r="AD34" s="124">
        <f>IF(E34="HFC",(IF(S34&gt;=PliegoVigente!$E$12,PliegoVigente!$G$12,IF(S34&gt;=PliegoVigente!$E$11,PliegoVigente!$G$11,IF(S34&gt;=PliegoVigente!$E$10,PliegoVigente!$G$10,IF(S34&gt;=PliegoVigente!$E$9,PliegoVigente!$G$9,IF(S34&gt;=PliegoVigente!$E$8,PliegoVigente!$G$8,PliegoVigente!$G$7)))))),IF(E34="FLOW",(IF(S34&gt;=PliegoVigente!$I$23,PliegoVigente!$K$23,IF(S34&gt;=PliegoVigente!$I$24,PliegoVigente!$K$24,IF(S34&gt;=PliegoVigente!$I$25,PliegoVigente!$K$25,IF(S34&gt;=PliegoVigente!$I$26,PliegoVigente!$K$26,IF(S34&gt;=PliegoVigente!$I$27,PliegoVigente!$K$27,IF(S34&gt;=PliegoVigente!$I$28,PliegoVigente!$K$28,IF(S34&gt;=PliegoVigente!$I$29,PliegoVigente!$K$29,IF(S34&gt;=PliegoVigente!$I$30,PliegoVigente!$K$30,PliegoVigente!$K$31))))))))),IF(E34="MASIVO",(IF(S34&gt;=PliegoVigente!$I$37,PliegoVigente!$K$37,IF(S34&gt;=PliegoVigente!$I$38,PliegoVigente!$K$38,IF(S34&gt;=PliegoVigente!$I$39,PliegoVigente!$K$39,IF(S34&gt;=PliegoVigente!$I$40,PliegoVigente!$K$40,IF(S34&gt;=PliegoVigente!$I$41,PliegoVigente!$K$41,IF(S34&gt;=PliegoVigente!$I$42,PliegoVigente!$K$42,IF(S34&gt;=PliegoVigente!$I$43,PliegoVigente!$K$43,IF(S34&gt;=PliegoVigente!$I$44,PliegoVigente!$K$44,PliegoVigente!$K$45))))))))),(IF(S34&gt;=PliegoVigente!$I$51,PliegoVigente!$K$51,IF(S34&gt;=PliegoVigente!$I$52,PliegoVigente!$K$52,IF(S34&gt;=PliegoVigente!$I$53,PliegoVigente!$K$53,IF(S34&gt;=PliegoVigente!$I$54,PliegoVigente!$K$54,IF(S34&gt;=PliegoVigente!$I$55,PliegoVigente!$K$55,IF(S34&gt;=PliegoVigente!$I$56,PliegoVigente!$K$56,IF(S34&gt;=PliegoVigente!$I$57,PliegoVigente!$K$57,IF(S34&gt;=PliegoVigente!$I$58,PliegoVigente!$K$58,PliegoVigente!$K$59))))))))))))</f>
        <v>0.04</v>
      </c>
      <c r="AE34" s="124">
        <f>IF(E34="HFC",(IF(T34&gt;=PliegoVigente!$A$10,PliegoVigente!$C$10,IF(T34&gt;PliegoVigente!$A$9,PliegoVigente!$C$9,IF(T34&gt;PliegoVigente!$A$8,PliegoVigente!$C$8,PliegoVigente!$C$7)))),IF(E34="FLOW",(IF(T34&gt;=PliegoVigente!$A$26,PliegoVigente!$C$26,IF(T34&gt;PliegoVigente!$A$25,PliegoVigente!$C$25,IF(T34&gt;PliegoVigente!$A$24,PliegoVigente!$C$24,PliegoVigente!$C$23)))),IF(E34="MASIVO",(IF(T34&gt;=PliegoVigente!$A$40,PliegoVigente!$C$40,IF(T34&gt;PliegoVigente!$A$39,PliegoVigente!$C$39,IF(T34&gt;PliegoVigente!$A$38,PliegoVigente!$C$38,PliegoVigente!$C$37)))),(IF(T34&gt;=PliegoVigente!$A$54,PliegoVigente!$C$54,IF(T34&gt;PliegoVigente!$A$53,PliegoVigente!$C$53,IF(T34&gt;PliegoVigente!$A$52,PliegoVigente!$C$52,PliegoVigente!$C$51)))))))</f>
        <v>-0.01</v>
      </c>
      <c r="AF34" s="124">
        <f>IF(E34="HFC",(IF(Y34&gt;=PliegoVigente!$Y$7,PliegoVigente!$AA$7,0)),IF(E34="FLOW",0,IF(E34="MASIVO",(IF(Y34&gt;=PliegoVigente!$Y$37,PliegoVigente!$AA$370)),(IF(Y34&gt;=PliegoVigente!$Y$51,PliegoVigente!$AA$51,0)))))</f>
        <v>0</v>
      </c>
      <c r="AG34" s="124">
        <f>IF(E34="HFC",(IF(Z34&gt;=PliegoVigente!$M$9,PliegoVigente!$O$9,IF(Z34&gt;=PliegoVigente!$M$8,PliegoVigente!$O$8,PliegoVigente!$O$7))),IF(E34="FLOW",(IF(Z34&gt;=PliegoVigente!$M$25,PliegoVigente!$O$25,IF(Z34&gt;=PliegoVigente!$M$24,PliegoVigente!$O$24,PliegoVigente!$O$23))),IF(E34="MASIVO",(IF(Z34&gt;=PliegoVigente!$M$39,PliegoVigente!$O$39,IF(Z34&gt;=PliegoVigente!$M$38,PliegoVigente!$O$38,PliegoVigente!$O$37))),(IF(Z34&gt;=PliegoVigente!$M$53,PliegoVigente!$O$53,IF(Z34&gt;=PliegoVigente!$M$52,PliegoVigente!$O$52,PliegoVigente!$O$51))))))</f>
        <v>5.0000000000000001E-3</v>
      </c>
      <c r="AH34" s="124">
        <f>IF(E34="HFC",(IF(AA34&gt;=PliegoVigente!$Q$9,PliegoVigente!$S$9,IF(AA34&gt;=PliegoVigente!$Q$8,PliegoVigente!$S$8,PliegoVigente!$S$7))),IF(E34="FLOW",(IF(AA34&gt;=PliegoVigente!$Q$25,PliegoVigente!$S$25,IF(AA34&gt;=PliegoVigente!$Q$24,PliegoVigente!$S$24,PliegoVigente!$S$23))),IF(E34="MASIVO",(IF(AA34&gt;=PliegoVigente!$Q$39,PliegoVigente!$S$39,IF(AA34&gt;=PliegoVigente!$Q$38,PliegoVigente!$S$38,PliegoVigente!$S$37))),(IF(AA34&gt;=PliegoVigente!$Q$53,PliegoVigente!$S$53,IF(AA34&gt;=PliegoVigente!$Q$52,PliegoVigente!$S$52,PliegoVigente!$S$51))))))</f>
        <v>-5.0000000000000001E-3</v>
      </c>
      <c r="AI34" s="126">
        <f t="shared" si="1"/>
        <v>0.08</v>
      </c>
    </row>
    <row r="35" spans="1:35" x14ac:dyDescent="0.25">
      <c r="A35" s="115" t="str">
        <f>VLOOKUP(C35,RosterActualizado!$C$2:$L$1000,7,0)</f>
        <v>Alvarez Daiana Anabella</v>
      </c>
      <c r="B35" s="115" t="str">
        <f>VLOOKUP(C35,RosterActualizado!$C$2:$L$1000,10,0)</f>
        <v>Tula Joel Jonatan</v>
      </c>
      <c r="C35" s="115">
        <f>RosterActualizado!C35</f>
        <v>3295419</v>
      </c>
      <c r="D35" s="115" t="str">
        <f>VLOOKUP(C35,RosterActualizado!$C$2:$L$1000,3,0)</f>
        <v xml:space="preserve">INTERNET HFC SCORE 2 + Solucion Remota </v>
      </c>
      <c r="E35" s="115" t="str">
        <f t="shared" si="0"/>
        <v>HFC</v>
      </c>
      <c r="F35" s="116">
        <f>VLOOKUP(C35,Table1[],5,0)</f>
        <v>0.76517929292929299</v>
      </c>
      <c r="G35" s="117">
        <f>VLOOKUP(C35,Table13[],5,0)</f>
        <v>0.170454545454545</v>
      </c>
      <c r="H35" s="118">
        <f>VLOOKUP(C35,Table13[],3,0)</f>
        <v>88</v>
      </c>
      <c r="I35" s="117">
        <f>VLOOKUP(C35,Table13[],7,0)</f>
        <v>0.72093023255813904</v>
      </c>
      <c r="J35" s="117">
        <f>VLOOKUP(C35,Table13[],9,0)</f>
        <v>0.84705882352941197</v>
      </c>
      <c r="K35" s="116">
        <f>VLOOKUP(C35,Table16[[#All],[idccms]:[TMO]],5,0)</f>
        <v>0.95</v>
      </c>
      <c r="L35" s="119">
        <f>VLOOKUP(C35,Table18[[Columna1]:[Recuento de id_monitoring-caseId]],2,0)</f>
        <v>0</v>
      </c>
      <c r="M35" s="116">
        <f>VLOOKUP(C35,Table111[],7,0)</f>
        <v>0.125</v>
      </c>
      <c r="N35" s="118">
        <f>VLOOKUP(C35,Table111[],6,0)</f>
        <v>8</v>
      </c>
      <c r="O35" s="116">
        <f>VLOOKUP(C35,Table111[],8,0)</f>
        <v>0.57142857142857095</v>
      </c>
      <c r="P35" s="13" t="s">
        <v>116</v>
      </c>
      <c r="Q35" s="13" t="s">
        <v>116</v>
      </c>
      <c r="R35" s="13" t="s">
        <v>116</v>
      </c>
      <c r="S35" s="116">
        <f>VLOOKUP(C35,Table113[[idccms]:[Suma de Rellamados]],4,0)</f>
        <v>0.8</v>
      </c>
      <c r="T35" s="13">
        <f>VLOOKUP(C35,Table115[[idccms]:[Suma de CvLlamSalientes]],3,0)</f>
        <v>547.65773195876295</v>
      </c>
      <c r="U35" s="13">
        <f>VLOOKUP(C35,Table115[[idccms]:[Suma de CvLlamSalientes]],5,0)</f>
        <v>24.1505154639175</v>
      </c>
      <c r="V35" s="120">
        <f>VLOOKUP(C35,Table115[[idccms]:[Suma de CvLlamSalientes]],6,0)</f>
        <v>35.672164948453599</v>
      </c>
      <c r="W35" s="13">
        <f>VLOOKUP(C35,Table115[[idccms]:[Suma de CvLlamSalientes]],7,0)</f>
        <v>487.83505154639198</v>
      </c>
      <c r="X35" s="116">
        <f>VLOOKUP(C35,Table118[[idccms]:[%Act Com N]],4,0)</f>
        <v>9.7938144329896906E-2</v>
      </c>
      <c r="Y35" s="116">
        <f>VLOOKUP(C35,Table118[[idccms]:[%Act Com N]],6,0)</f>
        <v>7.2164948453608199E-2</v>
      </c>
      <c r="Z35" s="116">
        <f>VLOOKUP(C35,TRF!$B$2:$S$407,4,0)</f>
        <v>9.0721649484536093E-2</v>
      </c>
      <c r="AA35" s="116">
        <f>VLOOKUP(C35,CBS!$A$2:$F$395,4,0)</f>
        <v>3.09278350515464E-2</v>
      </c>
      <c r="AB35" s="124">
        <f>IF(E35="HFC",(IF(L35&gt;=PliegoVigente!$U$9,PliegoVigente!$W$9,IF(L35&gt;=PliegoVigente!$U$8,PliegoVigente!$W$8,PliegoVigente!$W$7))),IF(E35="FLOW",(IF(L35&gt;=PliegoVigente!$U$25,PliegoVigente!$W$25,IF(L35&gt;=PliegoVigente!$U$24,PliegoVigente!$W$24,PliegoVigente!$W$23))),IF(E35="MASIVO",(IF(L35&gt;=PliegoVigente!$U$39,PliegoVigente!$W$39,IF(L35&gt;=PliegoVigente!$U$38,PliegoVigente!$W$38,PliegoVigente!$W$37))),(IF(L35&gt;=PliegoVigente!$U$53,PliegoVigente!$W$53,IF(L35&gt;=PliegoVigente!$U$52,PliegoVigente!$W$52,PliegoVigente!$W$51))))))</f>
        <v>-0.01</v>
      </c>
      <c r="AC35" s="124">
        <f>IF(E35="HFC",(IF(M35&gt;=PliegoVigente!$I$7,PliegoVigente!$K$7,IF(M35&gt;=PliegoVigente!$I$8,PliegoVigente!$K$8,IF(M35&gt;=PliegoVigente!$I$9,PliegoVigente!$K$9,IF(M35&gt;=PliegoVigente!$I$10,PliegoVigente!$K$10,IF(M35&gt;=PliegoVigente!$I$11,PliegoVigente!$K$11,IF(M35&gt;=PliegoVigente!$I$12,PliegoVigente!$K$12,IF(M35&gt;=PliegoVigente!$I$13,PliegoVigente!$K$13,IF(M35&gt;=PliegoVigente!$I$14,PliegoVigente!$K$14,PliegoVigente!$K$15))))))))),IF(E35="FLOW",(IF(M35&gt;=PliegoVigente!$I$23,PliegoVigente!$K$23,IF(M35&gt;=PliegoVigente!$I$24,PliegoVigente!$K$24,IF(M35&gt;=PliegoVigente!$I$25,PliegoVigente!$K$25,IF(M35&gt;=PliegoVigente!$I$26,PliegoVigente!$K$26,IF(M35&gt;=PliegoVigente!$I$27,PliegoVigente!$K$27,IF(M35&gt;=PliegoVigente!$I$28,PliegoVigente!$K$28,IF(M35&gt;=PliegoVigente!$I$29,PliegoVigente!$K$29,IF(M35&gt;=PliegoVigente!$I$30,PliegoVigente!$K$30,PliegoVigente!$K$31))))))))),IF(E35="MASIVO",(IF(M35&gt;=PliegoVigente!$I$37,PliegoVigente!$K$37,IF(M35&gt;=PliegoVigente!$I$38,PliegoVigente!$K$38,IF(M35&gt;=PliegoVigente!$I$39,PliegoVigente!$K$39,IF(M35&gt;=PliegoVigente!$I$40,PliegoVigente!$K$40,IF(M35&gt;=PliegoVigente!$I$41,PliegoVigente!$K$41,IF(M35&gt;=PliegoVigente!$I$42,PliegoVigente!$K$42,IF(M35&gt;=PliegoVigente!$I$43,PliegoVigente!$K$43,IF(M35&gt;=PliegoVigente!$I$44,PliegoVigente!$K$44,PliegoVigente!$K$45))))))))),(IF(M35&gt;=PliegoVigente!$I$51,PliegoVigente!$K$51,IF(M35&gt;=PliegoVigente!$I$52,PliegoVigente!$K$52,IF(M35&gt;=PliegoVigente!$I$53,PliegoVigente!$K$53,IF(M35&gt;=PliegoVigente!$I$54,PliegoVigente!$K$54,IF(M35&gt;=PliegoVigente!$I$55,PliegoVigente!$K$55,IF(M35&gt;=PliegoVigente!$I$56,PliegoVigente!$K$56,IF(M35&gt;=PliegoVigente!$I$57,PliegoVigente!$K$57,IF(M35&gt;=PliegoVigente!$I$58,PliegoVigente!$K$58,PliegoVigente!$K$59))))))))))))</f>
        <v>0.06</v>
      </c>
      <c r="AD35" s="124">
        <f>IF(E35="HFC",(IF(S35&gt;=PliegoVigente!$E$12,PliegoVigente!$G$12,IF(S35&gt;=PliegoVigente!$E$11,PliegoVigente!$G$11,IF(S35&gt;=PliegoVigente!$E$10,PliegoVigente!$G$10,IF(S35&gt;=PliegoVigente!$E$9,PliegoVigente!$G$9,IF(S35&gt;=PliegoVigente!$E$8,PliegoVigente!$G$8,PliegoVigente!$G$7)))))),IF(E35="FLOW",(IF(S35&gt;=PliegoVigente!$I$23,PliegoVigente!$K$23,IF(S35&gt;=PliegoVigente!$I$24,PliegoVigente!$K$24,IF(S35&gt;=PliegoVigente!$I$25,PliegoVigente!$K$25,IF(S35&gt;=PliegoVigente!$I$26,PliegoVigente!$K$26,IF(S35&gt;=PliegoVigente!$I$27,PliegoVigente!$K$27,IF(S35&gt;=PliegoVigente!$I$28,PliegoVigente!$K$28,IF(S35&gt;=PliegoVigente!$I$29,PliegoVigente!$K$29,IF(S35&gt;=PliegoVigente!$I$30,PliegoVigente!$K$30,PliegoVigente!$K$31))))))))),IF(E35="MASIVO",(IF(S35&gt;=PliegoVigente!$I$37,PliegoVigente!$K$37,IF(S35&gt;=PliegoVigente!$I$38,PliegoVigente!$K$38,IF(S35&gt;=PliegoVigente!$I$39,PliegoVigente!$K$39,IF(S35&gt;=PliegoVigente!$I$40,PliegoVigente!$K$40,IF(S35&gt;=PliegoVigente!$I$41,PliegoVigente!$K$41,IF(S35&gt;=PliegoVigente!$I$42,PliegoVigente!$K$42,IF(S35&gt;=PliegoVigente!$I$43,PliegoVigente!$K$43,IF(S35&gt;=PliegoVigente!$I$44,PliegoVigente!$K$44,PliegoVigente!$K$45))))))))),(IF(S35&gt;=PliegoVigente!$I$51,PliegoVigente!$K$51,IF(S35&gt;=PliegoVigente!$I$52,PliegoVigente!$K$52,IF(S35&gt;=PliegoVigente!$I$53,PliegoVigente!$K$53,IF(S35&gt;=PliegoVigente!$I$54,PliegoVigente!$K$54,IF(S35&gt;=PliegoVigente!$I$55,PliegoVigente!$K$55,IF(S35&gt;=PliegoVigente!$I$56,PliegoVigente!$K$56,IF(S35&gt;=PliegoVigente!$I$57,PliegoVigente!$K$57,IF(S35&gt;=PliegoVigente!$I$58,PliegoVigente!$K$58,PliegoVigente!$K$59))))))))))))</f>
        <v>-0.01</v>
      </c>
      <c r="AE35" s="124">
        <f>IF(E35="HFC",(IF(T35&gt;=PliegoVigente!$A$10,PliegoVigente!$C$10,IF(T35&gt;PliegoVigente!$A$9,PliegoVigente!$C$9,IF(T35&gt;PliegoVigente!$A$8,PliegoVigente!$C$8,PliegoVigente!$C$7)))),IF(E35="FLOW",(IF(T35&gt;=PliegoVigente!$A$26,PliegoVigente!$C$26,IF(T35&gt;PliegoVigente!$A$25,PliegoVigente!$C$25,IF(T35&gt;PliegoVigente!$A$24,PliegoVigente!$C$24,PliegoVigente!$C$23)))),IF(E35="MASIVO",(IF(T35&gt;=PliegoVigente!$A$40,PliegoVigente!$C$40,IF(T35&gt;PliegoVigente!$A$39,PliegoVigente!$C$39,IF(T35&gt;PliegoVigente!$A$38,PliegoVigente!$C$38,PliegoVigente!$C$37)))),(IF(T35&gt;=PliegoVigente!$A$54,PliegoVigente!$C$54,IF(T35&gt;PliegoVigente!$A$53,PliegoVigente!$C$53,IF(T35&gt;PliegoVigente!$A$52,PliegoVigente!$C$52,PliegoVigente!$C$51)))))))</f>
        <v>0.01</v>
      </c>
      <c r="AF35" s="124">
        <f>IF(E35="HFC",(IF(Y35&gt;=PliegoVigente!$Y$7,PliegoVigente!$AA$7,0)),IF(E35="FLOW",0,IF(E35="MASIVO",(IF(Y35&gt;=PliegoVigente!$Y$37,PliegoVigente!$AA$370)),(IF(Y35&gt;=PliegoVigente!$Y$51,PliegoVigente!$AA$51,0)))))</f>
        <v>0.01</v>
      </c>
      <c r="AG35" s="124">
        <f>IF(E35="HFC",(IF(Z35&gt;=PliegoVigente!$M$9,PliegoVigente!$O$9,IF(Z35&gt;=PliegoVigente!$M$8,PliegoVigente!$O$8,PliegoVigente!$O$7))),IF(E35="FLOW",(IF(Z35&gt;=PliegoVigente!$M$25,PliegoVigente!$O$25,IF(Z35&gt;=PliegoVigente!$M$24,PliegoVigente!$O$24,PliegoVigente!$O$23))),IF(E35="MASIVO",(IF(Z35&gt;=PliegoVigente!$M$39,PliegoVigente!$O$39,IF(Z35&gt;=PliegoVigente!$M$38,PliegoVigente!$O$38,PliegoVigente!$O$37))),(IF(Z35&gt;=PliegoVigente!$M$53,PliegoVigente!$O$53,IF(Z35&gt;=PliegoVigente!$M$52,PliegoVigente!$O$52,PliegoVigente!$O$51))))))</f>
        <v>0</v>
      </c>
      <c r="AH35" s="124">
        <f>IF(E35="HFC",(IF(AA35&gt;=PliegoVigente!$Q$9,PliegoVigente!$S$9,IF(AA35&gt;=PliegoVigente!$Q$8,PliegoVigente!$S$8,PliegoVigente!$S$7))),IF(E35="FLOW",(IF(AA35&gt;=PliegoVigente!$Q$25,PliegoVigente!$S$25,IF(AA35&gt;=PliegoVigente!$Q$24,PliegoVigente!$S$24,PliegoVigente!$S$23))),IF(E35="MASIVO",(IF(AA35&gt;=PliegoVigente!$Q$39,PliegoVigente!$S$39,IF(AA35&gt;=PliegoVigente!$Q$38,PliegoVigente!$S$38,PliegoVigente!$S$37))),(IF(AA35&gt;=PliegoVigente!$Q$53,PliegoVigente!$S$53,IF(AA35&gt;=PliegoVigente!$Q$52,PliegoVigente!$S$52,PliegoVigente!$S$51))))))</f>
        <v>5.0000000000000001E-3</v>
      </c>
      <c r="AI35" s="126">
        <f t="shared" si="1"/>
        <v>6.5000000000000002E-2</v>
      </c>
    </row>
    <row r="36" spans="1:35" x14ac:dyDescent="0.25">
      <c r="A36" s="115" t="str">
        <f>VLOOKUP(C36,RosterActualizado!$C$2:$L$1000,7,0)</f>
        <v>Diaz Maria Josefina</v>
      </c>
      <c r="B36" s="115" t="str">
        <f>VLOOKUP(C36,RosterActualizado!$C$2:$L$1000,10,0)</f>
        <v>Albornoz Cynthia Carina</v>
      </c>
      <c r="C36" s="115">
        <f>RosterActualizado!C36</f>
        <v>502114</v>
      </c>
      <c r="D36" s="115" t="str">
        <f>VLOOKUP(C36,RosterActualizado!$C$2:$L$1000,3,0)</f>
        <v>FLOW Score 3 a 5</v>
      </c>
      <c r="E36" s="115" t="str">
        <f t="shared" si="0"/>
        <v>FLOW</v>
      </c>
      <c r="F36" s="116">
        <f>VLOOKUP(C36,Table1[],5,0)</f>
        <v>0.74446296296296299</v>
      </c>
      <c r="G36" s="117">
        <f>VLOOKUP(C36,Table13[],5,0)</f>
        <v>0.13636363636363599</v>
      </c>
      <c r="H36" s="118">
        <f>VLOOKUP(C36,Table13[],3,0)</f>
        <v>22</v>
      </c>
      <c r="I36" s="117">
        <f>VLOOKUP(C36,Table13[],7,0)</f>
        <v>0.73684210526315796</v>
      </c>
      <c r="J36" s="117">
        <f>VLOOKUP(C36,Table13[],9,0)</f>
        <v>0.89473684210526305</v>
      </c>
      <c r="K36" s="116">
        <f>VLOOKUP(C36,Table16[[#All],[idccms]:[TMO]],5,0)</f>
        <v>0.96969696969696995</v>
      </c>
      <c r="L36" s="119">
        <f>VLOOKUP(C36,Table18[[Columna1]:[Recuento de id_monitoring-caseId]],2,0)</f>
        <v>0</v>
      </c>
      <c r="M36" s="116">
        <f>VLOOKUP(C36,Table111[],7,0)</f>
        <v>-1</v>
      </c>
      <c r="N36" s="118">
        <f>VLOOKUP(C36,Table111[],6,0)</f>
        <v>3</v>
      </c>
      <c r="O36" s="116">
        <f>VLOOKUP(C36,Table111[],8,0)</f>
        <v>0</v>
      </c>
      <c r="P36" s="13" t="s">
        <v>116</v>
      </c>
      <c r="Q36" s="13" t="s">
        <v>116</v>
      </c>
      <c r="R36" s="13" t="s">
        <v>116</v>
      </c>
      <c r="S36" s="116">
        <f>VLOOKUP(C36,Table113[[idccms]:[Suma de Rellamados]],4,0)</f>
        <v>0.76354679802955705</v>
      </c>
      <c r="T36" s="13">
        <f>VLOOKUP(C36,Table115[[idccms]:[Suma de CvLlamSalientes]],3,0)</f>
        <v>810.09556313993198</v>
      </c>
      <c r="U36" s="13">
        <f>VLOOKUP(C36,Table115[[idccms]:[Suma de CvLlamSalientes]],5,0)</f>
        <v>67.365187713310604</v>
      </c>
      <c r="V36" s="120">
        <f>VLOOKUP(C36,Table115[[idccms]:[Suma de CvLlamSalientes]],6,0)</f>
        <v>10.3890784982935</v>
      </c>
      <c r="W36" s="13">
        <f>VLOOKUP(C36,Table115[[idccms]:[Suma de CvLlamSalientes]],7,0)</f>
        <v>732.34129692832801</v>
      </c>
      <c r="X36" s="116">
        <f>VLOOKUP(C36,Table118[[idccms]:[%Act Com N]],4,0)</f>
        <v>0.110921501706485</v>
      </c>
      <c r="Y36" s="116">
        <f>VLOOKUP(C36,Table118[[idccms]:[%Act Com N]],6,0)</f>
        <v>0.110921501706485</v>
      </c>
      <c r="Z36" s="116">
        <f>VLOOKUP(C36,TRF!$B$2:$S$407,4,0)</f>
        <v>5.1194539249146798E-2</v>
      </c>
      <c r="AA36" s="116">
        <f>VLOOKUP(C36,CBS!$A$2:$F$395,4,0)</f>
        <v>8.1911262798634796E-2</v>
      </c>
      <c r="AB36" s="124">
        <f>IF(E36="HFC",(IF(L36&gt;=PliegoVigente!$U$9,PliegoVigente!$W$9,IF(L36&gt;=PliegoVigente!$U$8,PliegoVigente!$W$8,PliegoVigente!$W$7))),IF(E36="FLOW",(IF(L36&gt;=PliegoVigente!$U$25,PliegoVigente!$W$25,IF(L36&gt;=PliegoVigente!$U$24,PliegoVigente!$W$24,PliegoVigente!$W$23))),IF(E36="MASIVO",(IF(L36&gt;=PliegoVigente!$U$39,PliegoVigente!$W$39,IF(L36&gt;=PliegoVigente!$U$38,PliegoVigente!$W$38,PliegoVigente!$W$37))),(IF(L36&gt;=PliegoVigente!$U$53,PliegoVigente!$W$53,IF(L36&gt;=PliegoVigente!$U$52,PliegoVigente!$W$52,PliegoVigente!$W$51))))))</f>
        <v>-0.01</v>
      </c>
      <c r="AC36" s="124">
        <f>IF(E36="HFC",(IF(M36&gt;=PliegoVigente!$I$7,PliegoVigente!$K$7,IF(M36&gt;=PliegoVigente!$I$8,PliegoVigente!$K$8,IF(M36&gt;=PliegoVigente!$I$9,PliegoVigente!$K$9,IF(M36&gt;=PliegoVigente!$I$10,PliegoVigente!$K$10,IF(M36&gt;=PliegoVigente!$I$11,PliegoVigente!$K$11,IF(M36&gt;=PliegoVigente!$I$12,PliegoVigente!$K$12,IF(M36&gt;=PliegoVigente!$I$13,PliegoVigente!$K$13,IF(M36&gt;=PliegoVigente!$I$14,PliegoVigente!$K$14,PliegoVigente!$K$15))))))))),IF(E36="FLOW",(IF(M36&gt;=PliegoVigente!$I$23,PliegoVigente!$K$23,IF(M36&gt;=PliegoVigente!$I$24,PliegoVigente!$K$24,IF(M36&gt;=PliegoVigente!$I$25,PliegoVigente!$K$25,IF(M36&gt;=PliegoVigente!$I$26,PliegoVigente!$K$26,IF(M36&gt;=PliegoVigente!$I$27,PliegoVigente!$K$27,IF(M36&gt;=PliegoVigente!$I$28,PliegoVigente!$K$28,IF(M36&gt;=PliegoVigente!$I$29,PliegoVigente!$K$29,IF(M36&gt;=PliegoVigente!$I$30,PliegoVigente!$K$30,PliegoVigente!$K$31))))))))),IF(E36="MASIVO",(IF(M36&gt;=PliegoVigente!$I$37,PliegoVigente!$K$37,IF(M36&gt;=PliegoVigente!$I$38,PliegoVigente!$K$38,IF(M36&gt;=PliegoVigente!$I$39,PliegoVigente!$K$39,IF(M36&gt;=PliegoVigente!$I$40,PliegoVigente!$K$40,IF(M36&gt;=PliegoVigente!$I$41,PliegoVigente!$K$41,IF(M36&gt;=PliegoVigente!$I$42,PliegoVigente!$K$42,IF(M36&gt;=PliegoVigente!$I$43,PliegoVigente!$K$43,IF(M36&gt;=PliegoVigente!$I$44,PliegoVigente!$K$44,PliegoVigente!$K$45))))))))),(IF(M36&gt;=PliegoVigente!$I$51,PliegoVigente!$K$51,IF(M36&gt;=PliegoVigente!$I$52,PliegoVigente!$K$52,IF(M36&gt;=PliegoVigente!$I$53,PliegoVigente!$K$53,IF(M36&gt;=PliegoVigente!$I$54,PliegoVigente!$K$54,IF(M36&gt;=PliegoVigente!$I$55,PliegoVigente!$K$55,IF(M36&gt;=PliegoVigente!$I$56,PliegoVigente!$K$56,IF(M36&gt;=PliegoVigente!$I$57,PliegoVigente!$K$57,IF(M36&gt;=PliegoVigente!$I$58,PliegoVigente!$K$58,PliegoVigente!$K$59))))))))))))</f>
        <v>-0.02</v>
      </c>
      <c r="AD36" s="124">
        <f>IF(E36="HFC",(IF(S36&gt;=PliegoVigente!$E$12,PliegoVigente!$G$12,IF(S36&gt;=PliegoVigente!$E$11,PliegoVigente!$G$11,IF(S36&gt;=PliegoVigente!$E$10,PliegoVigente!$G$10,IF(S36&gt;=PliegoVigente!$E$9,PliegoVigente!$G$9,IF(S36&gt;=PliegoVigente!$E$8,PliegoVigente!$G$8,PliegoVigente!$G$7)))))),IF(E36="FLOW",(IF(S36&gt;=PliegoVigente!$I$23,PliegoVigente!$K$23,IF(S36&gt;=PliegoVigente!$I$24,PliegoVigente!$K$24,IF(S36&gt;=PliegoVigente!$I$25,PliegoVigente!$K$25,IF(S36&gt;=PliegoVigente!$I$26,PliegoVigente!$K$26,IF(S36&gt;=PliegoVigente!$I$27,PliegoVigente!$K$27,IF(S36&gt;=PliegoVigente!$I$28,PliegoVigente!$K$28,IF(S36&gt;=PliegoVigente!$I$29,PliegoVigente!$K$29,IF(S36&gt;=PliegoVigente!$I$30,PliegoVigente!$K$30,PliegoVigente!$K$31))))))))),IF(E36="MASIVO",(IF(S36&gt;=PliegoVigente!$I$37,PliegoVigente!$K$37,IF(S36&gt;=PliegoVigente!$I$38,PliegoVigente!$K$38,IF(S36&gt;=PliegoVigente!$I$39,PliegoVigente!$K$39,IF(S36&gt;=PliegoVigente!$I$40,PliegoVigente!$K$40,IF(S36&gt;=PliegoVigente!$I$41,PliegoVigente!$K$41,IF(S36&gt;=PliegoVigente!$I$42,PliegoVigente!$K$42,IF(S36&gt;=PliegoVigente!$I$43,PliegoVigente!$K$43,IF(S36&gt;=PliegoVigente!$I$44,PliegoVigente!$K$44,PliegoVigente!$K$45))))))))),(IF(S36&gt;=PliegoVigente!$I$51,PliegoVigente!$K$51,IF(S36&gt;=PliegoVigente!$I$52,PliegoVigente!$K$52,IF(S36&gt;=PliegoVigente!$I$53,PliegoVigente!$K$53,IF(S36&gt;=PliegoVigente!$I$54,PliegoVigente!$K$54,IF(S36&gt;=PliegoVigente!$I$55,PliegoVigente!$K$55,IF(S36&gt;=PliegoVigente!$I$56,PliegoVigente!$K$56,IF(S36&gt;=PliegoVigente!$I$57,PliegoVigente!$K$57,IF(S36&gt;=PliegoVigente!$I$58,PliegoVigente!$K$58,PliegoVigente!$K$59))))))))))))</f>
        <v>0.06</v>
      </c>
      <c r="AE36" s="124">
        <f>IF(E36="HFC",(IF(T36&gt;=PliegoVigente!$A$10,PliegoVigente!$C$10,IF(T36&gt;PliegoVigente!$A$9,PliegoVigente!$C$9,IF(T36&gt;PliegoVigente!$A$8,PliegoVigente!$C$8,PliegoVigente!$C$7)))),IF(E36="FLOW",(IF(T36&gt;=PliegoVigente!$A$26,PliegoVigente!$C$26,IF(T36&gt;PliegoVigente!$A$25,PliegoVigente!$C$25,IF(T36&gt;PliegoVigente!$A$24,PliegoVigente!$C$24,PliegoVigente!$C$23)))),IF(E36="MASIVO",(IF(T36&gt;=PliegoVigente!$A$40,PliegoVigente!$C$40,IF(T36&gt;PliegoVigente!$A$39,PliegoVigente!$C$39,IF(T36&gt;PliegoVigente!$A$38,PliegoVigente!$C$38,PliegoVigente!$C$37)))),(IF(T36&gt;=PliegoVigente!$A$54,PliegoVigente!$C$54,IF(T36&gt;PliegoVigente!$A$53,PliegoVigente!$C$53,IF(T36&gt;PliegoVigente!$A$52,PliegoVigente!$C$52,PliegoVigente!$C$51)))))))</f>
        <v>-0.01</v>
      </c>
      <c r="AF36" s="124">
        <f>IF(E36="HFC",(IF(Y36&gt;=PliegoVigente!$Y$7,PliegoVigente!$AA$7,0)),IF(E36="FLOW",0,IF(E36="MASIVO",(IF(Y36&gt;=PliegoVigente!$Y$37,PliegoVigente!$AA$370)),(IF(Y36&gt;=PliegoVigente!$Y$51,PliegoVigente!$AA$51,0)))))</f>
        <v>0</v>
      </c>
      <c r="AG36" s="124">
        <f>IF(E36="HFC",(IF(Z36&gt;=PliegoVigente!$M$9,PliegoVigente!$O$9,IF(Z36&gt;=PliegoVigente!$M$8,PliegoVigente!$O$8,PliegoVigente!$O$7))),IF(E36="FLOW",(IF(Z36&gt;=PliegoVigente!$M$25,PliegoVigente!$O$25,IF(Z36&gt;=PliegoVigente!$M$24,PliegoVigente!$O$24,PliegoVigente!$O$23))),IF(E36="MASIVO",(IF(Z36&gt;=PliegoVigente!$M$39,PliegoVigente!$O$39,IF(Z36&gt;=PliegoVigente!$M$38,PliegoVigente!$O$38,PliegoVigente!$O$37))),(IF(Z36&gt;=PliegoVigente!$M$53,PliegoVigente!$O$53,IF(Z36&gt;=PliegoVigente!$M$52,PliegoVigente!$O$52,PliegoVigente!$O$51))))))</f>
        <v>5.0000000000000001E-3</v>
      </c>
      <c r="AH36" s="124">
        <f>IF(E36="HFC",(IF(AA36&gt;=PliegoVigente!$Q$9,PliegoVigente!$S$9,IF(AA36&gt;=PliegoVigente!$Q$8,PliegoVigente!$S$8,PliegoVigente!$S$7))),IF(E36="FLOW",(IF(AA36&gt;=PliegoVigente!$Q$25,PliegoVigente!$S$25,IF(AA36&gt;=PliegoVigente!$Q$24,PliegoVigente!$S$24,PliegoVigente!$S$23))),IF(E36="MASIVO",(IF(AA36&gt;=PliegoVigente!$Q$39,PliegoVigente!$S$39,IF(AA36&gt;=PliegoVigente!$Q$38,PliegoVigente!$S$38,PliegoVigente!$S$37))),(IF(AA36&gt;=PliegoVigente!$Q$53,PliegoVigente!$S$53,IF(AA36&gt;=PliegoVigente!$Q$52,PliegoVigente!$S$52,PliegoVigente!$S$51))))))</f>
        <v>1.4999999999999999E-2</v>
      </c>
      <c r="AI36" s="126">
        <f t="shared" si="1"/>
        <v>3.9999999999999994E-2</v>
      </c>
    </row>
    <row r="37" spans="1:35" x14ac:dyDescent="0.25">
      <c r="A37" s="115" t="str">
        <f>VLOOKUP(C37,RosterActualizado!$C$2:$L$1000,7,0)</f>
        <v>Diaz Maria Josefina</v>
      </c>
      <c r="B37" s="115" t="str">
        <f>VLOOKUP(C37,RosterActualizado!$C$2:$L$1000,10,0)</f>
        <v>Alcayaga Diego José Gerardo</v>
      </c>
      <c r="C37" s="115">
        <f>RosterActualizado!C37</f>
        <v>1311839</v>
      </c>
      <c r="D37" s="115" t="str">
        <f>VLOOKUP(C37,RosterActualizado!$C$2:$L$1000,3,0)</f>
        <v xml:space="preserve">INTERNET HFC SCORE 3 A 5 + Solucion Remota </v>
      </c>
      <c r="E37" s="115" t="str">
        <f t="shared" si="0"/>
        <v>HFC</v>
      </c>
      <c r="F37" s="116">
        <f>VLOOKUP(C37,Table1[],5,0)</f>
        <v>0.74599867724867697</v>
      </c>
      <c r="G37" s="117">
        <f>VLOOKUP(C37,Table13[],5,0)</f>
        <v>7.7922077922077906E-2</v>
      </c>
      <c r="H37" s="118">
        <f>VLOOKUP(C37,Table13[],3,0)</f>
        <v>77</v>
      </c>
      <c r="I37" s="117">
        <f>VLOOKUP(C37,Table13[],7,0)</f>
        <v>0.59210526315789502</v>
      </c>
      <c r="J37" s="117">
        <f>VLOOKUP(C37,Table13[],9,0)</f>
        <v>0.89333333333333298</v>
      </c>
      <c r="K37" s="116">
        <f>VLOOKUP(C37,Table16[[#All],[idccms]:[TMO]],5,0)</f>
        <v>1</v>
      </c>
      <c r="L37" s="119">
        <f>VLOOKUP(C37,Table18[[Columna1]:[Recuento de id_monitoring-caseId]],2,0)</f>
        <v>1</v>
      </c>
      <c r="M37" s="116">
        <f>VLOOKUP(C37,Table111[],7,0)</f>
        <v>-0.33333333333333298</v>
      </c>
      <c r="N37" s="118">
        <f>VLOOKUP(C37,Table111[],6,0)</f>
        <v>18</v>
      </c>
      <c r="O37" s="116">
        <f>VLOOKUP(C37,Table111[],8,0)</f>
        <v>0.41176470588235298</v>
      </c>
      <c r="P37" s="13" t="s">
        <v>116</v>
      </c>
      <c r="Q37" s="13" t="s">
        <v>116</v>
      </c>
      <c r="R37" s="13" t="s">
        <v>116</v>
      </c>
      <c r="S37" s="116">
        <f>VLOOKUP(C37,Table113[[idccms]:[Suma de Rellamados]],4,0)</f>
        <v>0.82702702702702702</v>
      </c>
      <c r="T37" s="13">
        <f>VLOOKUP(C37,Table115[[idccms]:[Suma de CvLlamSalientes]],3,0)</f>
        <v>567.42664092664097</v>
      </c>
      <c r="U37" s="13">
        <f>VLOOKUP(C37,Table115[[idccms]:[Suma de CvLlamSalientes]],5,0)</f>
        <v>39.345559845559798</v>
      </c>
      <c r="V37" s="120">
        <f>VLOOKUP(C37,Table115[[idccms]:[Suma de CvLlamSalientes]],6,0)</f>
        <v>5</v>
      </c>
      <c r="W37" s="13">
        <f>VLOOKUP(C37,Table115[[idccms]:[Suma de CvLlamSalientes]],7,0)</f>
        <v>523.08108108108104</v>
      </c>
      <c r="X37" s="116">
        <f>VLOOKUP(C37,Table118[[idccms]:[%Act Com N]],4,0)</f>
        <v>5.9845559845559802E-2</v>
      </c>
      <c r="Y37" s="116">
        <f>VLOOKUP(C37,Table118[[idccms]:[%Act Com N]],6,0)</f>
        <v>5.5019305019305E-2</v>
      </c>
      <c r="Z37" s="116">
        <f>VLOOKUP(C37,TRF!$B$2:$S$407,4,0)</f>
        <v>0.11969111969111999</v>
      </c>
      <c r="AA37" s="116">
        <f>VLOOKUP(C37,CBS!$A$2:$F$395,4,0)</f>
        <v>4.0540540540540501E-2</v>
      </c>
      <c r="AB37" s="124">
        <f>IF(E37="HFC",(IF(L37&gt;=PliegoVigente!$U$9,PliegoVigente!$W$9,IF(L37&gt;=PliegoVigente!$U$8,PliegoVigente!$W$8,PliegoVigente!$W$7))),IF(E37="FLOW",(IF(L37&gt;=PliegoVigente!$U$25,PliegoVigente!$W$25,IF(L37&gt;=PliegoVigente!$U$24,PliegoVigente!$W$24,PliegoVigente!$W$23))),IF(E37="MASIVO",(IF(L37&gt;=PliegoVigente!$U$39,PliegoVigente!$W$39,IF(L37&gt;=PliegoVigente!$U$38,PliegoVigente!$W$38,PliegoVigente!$W$37))),(IF(L37&gt;=PliegoVigente!$U$53,PliegoVigente!$W$53,IF(L37&gt;=PliegoVigente!$U$52,PliegoVigente!$W$52,PliegoVigente!$W$51))))))</f>
        <v>0.01</v>
      </c>
      <c r="AC37" s="124">
        <f>IF(E37="HFC",(IF(M37&gt;=PliegoVigente!$I$7,PliegoVigente!$K$7,IF(M37&gt;=PliegoVigente!$I$8,PliegoVigente!$K$8,IF(M37&gt;=PliegoVigente!$I$9,PliegoVigente!$K$9,IF(M37&gt;=PliegoVigente!$I$10,PliegoVigente!$K$10,IF(M37&gt;=PliegoVigente!$I$11,PliegoVigente!$K$11,IF(M37&gt;=PliegoVigente!$I$12,PliegoVigente!$K$12,IF(M37&gt;=PliegoVigente!$I$13,PliegoVigente!$K$13,IF(M37&gt;=PliegoVigente!$I$14,PliegoVigente!$K$14,PliegoVigente!$K$15))))))))),IF(E37="FLOW",(IF(M37&gt;=PliegoVigente!$I$23,PliegoVigente!$K$23,IF(M37&gt;=PliegoVigente!$I$24,PliegoVigente!$K$24,IF(M37&gt;=PliegoVigente!$I$25,PliegoVigente!$K$25,IF(M37&gt;=PliegoVigente!$I$26,PliegoVigente!$K$26,IF(M37&gt;=PliegoVigente!$I$27,PliegoVigente!$K$27,IF(M37&gt;=PliegoVigente!$I$28,PliegoVigente!$K$28,IF(M37&gt;=PliegoVigente!$I$29,PliegoVigente!$K$29,IF(M37&gt;=PliegoVigente!$I$30,PliegoVigente!$K$30,PliegoVigente!$K$31))))))))),IF(E37="MASIVO",(IF(M37&gt;=PliegoVigente!$I$37,PliegoVigente!$K$37,IF(M37&gt;=PliegoVigente!$I$38,PliegoVigente!$K$38,IF(M37&gt;=PliegoVigente!$I$39,PliegoVigente!$K$39,IF(M37&gt;=PliegoVigente!$I$40,PliegoVigente!$K$40,IF(M37&gt;=PliegoVigente!$I$41,PliegoVigente!$K$41,IF(M37&gt;=PliegoVigente!$I$42,PliegoVigente!$K$42,IF(M37&gt;=PliegoVigente!$I$43,PliegoVigente!$K$43,IF(M37&gt;=PliegoVigente!$I$44,PliegoVigente!$K$44,PliegoVigente!$K$45))))))))),(IF(M37&gt;=PliegoVigente!$I$51,PliegoVigente!$K$51,IF(M37&gt;=PliegoVigente!$I$52,PliegoVigente!$K$52,IF(M37&gt;=PliegoVigente!$I$53,PliegoVigente!$K$53,IF(M37&gt;=PliegoVigente!$I$54,PliegoVigente!$K$54,IF(M37&gt;=PliegoVigente!$I$55,PliegoVigente!$K$55,IF(M37&gt;=PliegoVigente!$I$56,PliegoVigente!$K$56,IF(M37&gt;=PliegoVigente!$I$57,PliegoVigente!$K$57,IF(M37&gt;=PliegoVigente!$I$58,PliegoVigente!$K$58,PliegoVigente!$K$59))))))))))))</f>
        <v>-0.02</v>
      </c>
      <c r="AD37" s="124">
        <f>IF(E37="HFC",(IF(S37&gt;=PliegoVigente!$E$12,PliegoVigente!$G$12,IF(S37&gt;=PliegoVigente!$E$11,PliegoVigente!$G$11,IF(S37&gt;=PliegoVigente!$E$10,PliegoVigente!$G$10,IF(S37&gt;=PliegoVigente!$E$9,PliegoVigente!$G$9,IF(S37&gt;=PliegoVigente!$E$8,PliegoVigente!$G$8,PliegoVigente!$G$7)))))),IF(E37="FLOW",(IF(S37&gt;=PliegoVigente!$I$23,PliegoVigente!$K$23,IF(S37&gt;=PliegoVigente!$I$24,PliegoVigente!$K$24,IF(S37&gt;=PliegoVigente!$I$25,PliegoVigente!$K$25,IF(S37&gt;=PliegoVigente!$I$26,PliegoVigente!$K$26,IF(S37&gt;=PliegoVigente!$I$27,PliegoVigente!$K$27,IF(S37&gt;=PliegoVigente!$I$28,PliegoVigente!$K$28,IF(S37&gt;=PliegoVigente!$I$29,PliegoVigente!$K$29,IF(S37&gt;=PliegoVigente!$I$30,PliegoVigente!$K$30,PliegoVigente!$K$31))))))))),IF(E37="MASIVO",(IF(S37&gt;=PliegoVigente!$I$37,PliegoVigente!$K$37,IF(S37&gt;=PliegoVigente!$I$38,PliegoVigente!$K$38,IF(S37&gt;=PliegoVigente!$I$39,PliegoVigente!$K$39,IF(S37&gt;=PliegoVigente!$I$40,PliegoVigente!$K$40,IF(S37&gt;=PliegoVigente!$I$41,PliegoVigente!$K$41,IF(S37&gt;=PliegoVigente!$I$42,PliegoVigente!$K$42,IF(S37&gt;=PliegoVigente!$I$43,PliegoVigente!$K$43,IF(S37&gt;=PliegoVigente!$I$44,PliegoVigente!$K$44,PliegoVigente!$K$45))))))))),(IF(S37&gt;=PliegoVigente!$I$51,PliegoVigente!$K$51,IF(S37&gt;=PliegoVigente!$I$52,PliegoVigente!$K$52,IF(S37&gt;=PliegoVigente!$I$53,PliegoVigente!$K$53,IF(S37&gt;=PliegoVigente!$I$54,PliegoVigente!$K$54,IF(S37&gt;=PliegoVigente!$I$55,PliegoVigente!$K$55,IF(S37&gt;=PliegoVigente!$I$56,PliegoVigente!$K$56,IF(S37&gt;=PliegoVigente!$I$57,PliegoVigente!$K$57,IF(S37&gt;=PliegoVigente!$I$58,PliegoVigente!$K$58,PliegoVigente!$K$59))))))))))))</f>
        <v>0.03</v>
      </c>
      <c r="AE37" s="124">
        <f>IF(E37="HFC",(IF(T37&gt;=PliegoVigente!$A$10,PliegoVigente!$C$10,IF(T37&gt;PliegoVigente!$A$9,PliegoVigente!$C$9,IF(T37&gt;PliegoVigente!$A$8,PliegoVigente!$C$8,PliegoVigente!$C$7)))),IF(E37="FLOW",(IF(T37&gt;=PliegoVigente!$A$26,PliegoVigente!$C$26,IF(T37&gt;PliegoVigente!$A$25,PliegoVigente!$C$25,IF(T37&gt;PliegoVigente!$A$24,PliegoVigente!$C$24,PliegoVigente!$C$23)))),IF(E37="MASIVO",(IF(T37&gt;=PliegoVigente!$A$40,PliegoVigente!$C$40,IF(T37&gt;PliegoVigente!$A$39,PliegoVigente!$C$39,IF(T37&gt;PliegoVigente!$A$38,PliegoVigente!$C$38,PliegoVigente!$C$37)))),(IF(T37&gt;=PliegoVigente!$A$54,PliegoVigente!$C$54,IF(T37&gt;PliegoVigente!$A$53,PliegoVigente!$C$53,IF(T37&gt;PliegoVigente!$A$52,PliegoVigente!$C$52,PliegoVigente!$C$51)))))))</f>
        <v>-0.01</v>
      </c>
      <c r="AF37" s="124">
        <f>IF(E37="HFC",(IF(Y37&gt;=PliegoVigente!$Y$7,PliegoVigente!$AA$7,0)),IF(E37="FLOW",0,IF(E37="MASIVO",(IF(Y37&gt;=PliegoVigente!$Y$37,PliegoVigente!$AA$370)),(IF(Y37&gt;=PliegoVigente!$Y$51,PliegoVigente!$AA$51,0)))))</f>
        <v>0.01</v>
      </c>
      <c r="AG37" s="124">
        <f>IF(E37="HFC",(IF(Z37&gt;=PliegoVigente!$M$9,PliegoVigente!$O$9,IF(Z37&gt;=PliegoVigente!$M$8,PliegoVigente!$O$8,PliegoVigente!$O$7))),IF(E37="FLOW",(IF(Z37&gt;=PliegoVigente!$M$25,PliegoVigente!$O$25,IF(Z37&gt;=PliegoVigente!$M$24,PliegoVigente!$O$24,PliegoVigente!$O$23))),IF(E37="MASIVO",(IF(Z37&gt;=PliegoVigente!$M$39,PliegoVigente!$O$39,IF(Z37&gt;=PliegoVigente!$M$38,PliegoVigente!$O$38,PliegoVigente!$O$37))),(IF(Z37&gt;=PliegoVigente!$M$53,PliegoVigente!$O$53,IF(Z37&gt;=PliegoVigente!$M$52,PliegoVigente!$O$52,PliegoVigente!$O$51))))))</f>
        <v>-5.0000000000000001E-3</v>
      </c>
      <c r="AH37" s="124">
        <f>IF(E37="HFC",(IF(AA37&gt;=PliegoVigente!$Q$9,PliegoVigente!$S$9,IF(AA37&gt;=PliegoVigente!$Q$8,PliegoVigente!$S$8,PliegoVigente!$S$7))),IF(E37="FLOW",(IF(AA37&gt;=PliegoVigente!$Q$25,PliegoVigente!$S$25,IF(AA37&gt;=PliegoVigente!$Q$24,PliegoVigente!$S$24,PliegoVigente!$S$23))),IF(E37="MASIVO",(IF(AA37&gt;=PliegoVigente!$Q$39,PliegoVigente!$S$39,IF(AA37&gt;=PliegoVigente!$Q$38,PliegoVigente!$S$38,PliegoVigente!$S$37))),(IF(AA37&gt;=PliegoVigente!$Q$53,PliegoVigente!$S$53,IF(AA37&gt;=PliegoVigente!$Q$52,PliegoVigente!$S$52,PliegoVigente!$S$51))))))</f>
        <v>5.0000000000000001E-3</v>
      </c>
      <c r="AI37" s="126">
        <f t="shared" si="1"/>
        <v>1.9999999999999997E-2</v>
      </c>
    </row>
    <row r="38" spans="1:35" x14ac:dyDescent="0.25">
      <c r="A38" s="115" t="str">
        <f>VLOOKUP(C38,RosterActualizado!$C$2:$L$1000,7,0)</f>
        <v>Diaz Maria Josefina</v>
      </c>
      <c r="B38" s="115" t="str">
        <f>VLOOKUP(C38,RosterActualizado!$C$2:$L$1000,10,0)</f>
        <v>Argañaraz Miguel Tobias</v>
      </c>
      <c r="C38" s="115">
        <f>RosterActualizado!C38</f>
        <v>2475049</v>
      </c>
      <c r="D38" s="115" t="str">
        <f>VLOOKUP(C38,RosterActualizado!$C$2:$L$1000,3,0)</f>
        <v xml:space="preserve">INTERNET HFC SCORE 3 A 5 + Solucion Remota </v>
      </c>
      <c r="E38" s="115" t="str">
        <f t="shared" si="0"/>
        <v>HFC</v>
      </c>
      <c r="F38" s="116">
        <f>VLOOKUP(C38,Table1[],5,0)</f>
        <v>0.87304673721340398</v>
      </c>
      <c r="G38" s="117">
        <f>VLOOKUP(C38,Table13[],5,0)</f>
        <v>0.1</v>
      </c>
      <c r="H38" s="118">
        <f>VLOOKUP(C38,Table13[],3,0)</f>
        <v>20</v>
      </c>
      <c r="I38" s="117">
        <f>VLOOKUP(C38,Table13[],7,0)</f>
        <v>0.73684210526315796</v>
      </c>
      <c r="J38" s="117">
        <f>VLOOKUP(C38,Table13[],9,0)</f>
        <v>1</v>
      </c>
      <c r="K38" s="116">
        <f>VLOOKUP(C38,Table16[[#All],[idccms]:[TMO]],5,0)</f>
        <v>0.95</v>
      </c>
      <c r="L38" s="119">
        <f>VLOOKUP(C38,Table18[[Columna1]:[Recuento de id_monitoring-caseId]],2,0)</f>
        <v>1</v>
      </c>
      <c r="M38" s="116">
        <f>VLOOKUP(C38,Table111[],7,0)</f>
        <v>-0.27272727272727298</v>
      </c>
      <c r="N38" s="118">
        <f>VLOOKUP(C38,Table111[],6,0)</f>
        <v>11</v>
      </c>
      <c r="O38" s="116">
        <f>VLOOKUP(C38,Table111[],8,0)</f>
        <v>0.42857142857142899</v>
      </c>
      <c r="P38" s="13" t="s">
        <v>116</v>
      </c>
      <c r="Q38" s="13" t="s">
        <v>116</v>
      </c>
      <c r="R38" s="13" t="s">
        <v>116</v>
      </c>
      <c r="S38" s="116">
        <f>VLOOKUP(C38,Table113[[idccms]:[Suma de Rellamados]],4,0)</f>
        <v>0.82697201017811695</v>
      </c>
      <c r="T38" s="13">
        <f>VLOOKUP(C38,Table115[[idccms]:[Suma de CvLlamSalientes]],3,0)</f>
        <v>604.37179487179503</v>
      </c>
      <c r="U38" s="13">
        <f>VLOOKUP(C38,Table115[[idccms]:[Suma de CvLlamSalientes]],5,0)</f>
        <v>74.219780219780205</v>
      </c>
      <c r="V38" s="120">
        <f>VLOOKUP(C38,Table115[[idccms]:[Suma de CvLlamSalientes]],6,0)</f>
        <v>19.630036630036599</v>
      </c>
      <c r="W38" s="13">
        <f>VLOOKUP(C38,Table115[[idccms]:[Suma de CvLlamSalientes]],7,0)</f>
        <v>510.52197802197799</v>
      </c>
      <c r="X38" s="116">
        <f>VLOOKUP(C38,Table118[[idccms]:[%Act Com N]],4,0)</f>
        <v>1.8315018315018299E-2</v>
      </c>
      <c r="Y38" s="116">
        <f>VLOOKUP(C38,Table118[[idccms]:[%Act Com N]],6,0)</f>
        <v>4.5787545787545798E-3</v>
      </c>
      <c r="Z38" s="116">
        <f>VLOOKUP(C38,TRF!$B$2:$S$407,4,0)</f>
        <v>0.13186813186813201</v>
      </c>
      <c r="AA38" s="116">
        <f>VLOOKUP(C38,CBS!$A$2:$F$395,4,0)</f>
        <v>4.0293040293040303E-2</v>
      </c>
      <c r="AB38" s="124">
        <f>IF(E38="HFC",(IF(L38&gt;=PliegoVigente!$U$9,PliegoVigente!$W$9,IF(L38&gt;=PliegoVigente!$U$8,PliegoVigente!$W$8,PliegoVigente!$W$7))),IF(E38="FLOW",(IF(L38&gt;=PliegoVigente!$U$25,PliegoVigente!$W$25,IF(L38&gt;=PliegoVigente!$U$24,PliegoVigente!$W$24,PliegoVigente!$W$23))),IF(E38="MASIVO",(IF(L38&gt;=PliegoVigente!$U$39,PliegoVigente!$W$39,IF(L38&gt;=PliegoVigente!$U$38,PliegoVigente!$W$38,PliegoVigente!$W$37))),(IF(L38&gt;=PliegoVigente!$U$53,PliegoVigente!$W$53,IF(L38&gt;=PliegoVigente!$U$52,PliegoVigente!$W$52,PliegoVigente!$W$51))))))</f>
        <v>0.01</v>
      </c>
      <c r="AC38" s="124">
        <f>IF(E38="HFC",(IF(M38&gt;=PliegoVigente!$I$7,PliegoVigente!$K$7,IF(M38&gt;=PliegoVigente!$I$8,PliegoVigente!$K$8,IF(M38&gt;=PliegoVigente!$I$9,PliegoVigente!$K$9,IF(M38&gt;=PliegoVigente!$I$10,PliegoVigente!$K$10,IF(M38&gt;=PliegoVigente!$I$11,PliegoVigente!$K$11,IF(M38&gt;=PliegoVigente!$I$12,PliegoVigente!$K$12,IF(M38&gt;=PliegoVigente!$I$13,PliegoVigente!$K$13,IF(M38&gt;=PliegoVigente!$I$14,PliegoVigente!$K$14,PliegoVigente!$K$15))))))))),IF(E38="FLOW",(IF(M38&gt;=PliegoVigente!$I$23,PliegoVigente!$K$23,IF(M38&gt;=PliegoVigente!$I$24,PliegoVigente!$K$24,IF(M38&gt;=PliegoVigente!$I$25,PliegoVigente!$K$25,IF(M38&gt;=PliegoVigente!$I$26,PliegoVigente!$K$26,IF(M38&gt;=PliegoVigente!$I$27,PliegoVigente!$K$27,IF(M38&gt;=PliegoVigente!$I$28,PliegoVigente!$K$28,IF(M38&gt;=PliegoVigente!$I$29,PliegoVigente!$K$29,IF(M38&gt;=PliegoVigente!$I$30,PliegoVigente!$K$30,PliegoVigente!$K$31))))))))),IF(E38="MASIVO",(IF(M38&gt;=PliegoVigente!$I$37,PliegoVigente!$K$37,IF(M38&gt;=PliegoVigente!$I$38,PliegoVigente!$K$38,IF(M38&gt;=PliegoVigente!$I$39,PliegoVigente!$K$39,IF(M38&gt;=PliegoVigente!$I$40,PliegoVigente!$K$40,IF(M38&gt;=PliegoVigente!$I$41,PliegoVigente!$K$41,IF(M38&gt;=PliegoVigente!$I$42,PliegoVigente!$K$42,IF(M38&gt;=PliegoVigente!$I$43,PliegoVigente!$K$43,IF(M38&gt;=PliegoVigente!$I$44,PliegoVigente!$K$44,PliegoVigente!$K$45))))))))),(IF(M38&gt;=PliegoVigente!$I$51,PliegoVigente!$K$51,IF(M38&gt;=PliegoVigente!$I$52,PliegoVigente!$K$52,IF(M38&gt;=PliegoVigente!$I$53,PliegoVigente!$K$53,IF(M38&gt;=PliegoVigente!$I$54,PliegoVigente!$K$54,IF(M38&gt;=PliegoVigente!$I$55,PliegoVigente!$K$55,IF(M38&gt;=PliegoVigente!$I$56,PliegoVigente!$K$56,IF(M38&gt;=PliegoVigente!$I$57,PliegoVigente!$K$57,IF(M38&gt;=PliegoVigente!$I$58,PliegoVigente!$K$58,PliegoVigente!$K$59))))))))))))</f>
        <v>-0.02</v>
      </c>
      <c r="AD38" s="124">
        <f>IF(E38="HFC",(IF(S38&gt;=PliegoVigente!$E$12,PliegoVigente!$G$12,IF(S38&gt;=PliegoVigente!$E$11,PliegoVigente!$G$11,IF(S38&gt;=PliegoVigente!$E$10,PliegoVigente!$G$10,IF(S38&gt;=PliegoVigente!$E$9,PliegoVigente!$G$9,IF(S38&gt;=PliegoVigente!$E$8,PliegoVigente!$G$8,PliegoVigente!$G$7)))))),IF(E38="FLOW",(IF(S38&gt;=PliegoVigente!$I$23,PliegoVigente!$K$23,IF(S38&gt;=PliegoVigente!$I$24,PliegoVigente!$K$24,IF(S38&gt;=PliegoVigente!$I$25,PliegoVigente!$K$25,IF(S38&gt;=PliegoVigente!$I$26,PliegoVigente!$K$26,IF(S38&gt;=PliegoVigente!$I$27,PliegoVigente!$K$27,IF(S38&gt;=PliegoVigente!$I$28,PliegoVigente!$K$28,IF(S38&gt;=PliegoVigente!$I$29,PliegoVigente!$K$29,IF(S38&gt;=PliegoVigente!$I$30,PliegoVigente!$K$30,PliegoVigente!$K$31))))))))),IF(E38="MASIVO",(IF(S38&gt;=PliegoVigente!$I$37,PliegoVigente!$K$37,IF(S38&gt;=PliegoVigente!$I$38,PliegoVigente!$K$38,IF(S38&gt;=PliegoVigente!$I$39,PliegoVigente!$K$39,IF(S38&gt;=PliegoVigente!$I$40,PliegoVigente!$K$40,IF(S38&gt;=PliegoVigente!$I$41,PliegoVigente!$K$41,IF(S38&gt;=PliegoVigente!$I$42,PliegoVigente!$K$42,IF(S38&gt;=PliegoVigente!$I$43,PliegoVigente!$K$43,IF(S38&gt;=PliegoVigente!$I$44,PliegoVigente!$K$44,PliegoVigente!$K$45))))))))),(IF(S38&gt;=PliegoVigente!$I$51,PliegoVigente!$K$51,IF(S38&gt;=PliegoVigente!$I$52,PliegoVigente!$K$52,IF(S38&gt;=PliegoVigente!$I$53,PliegoVigente!$K$53,IF(S38&gt;=PliegoVigente!$I$54,PliegoVigente!$K$54,IF(S38&gt;=PliegoVigente!$I$55,PliegoVigente!$K$55,IF(S38&gt;=PliegoVigente!$I$56,PliegoVigente!$K$56,IF(S38&gt;=PliegoVigente!$I$57,PliegoVigente!$K$57,IF(S38&gt;=PliegoVigente!$I$58,PliegoVigente!$K$58,PliegoVigente!$K$59))))))))))))</f>
        <v>0.02</v>
      </c>
      <c r="AE38" s="124">
        <f>IF(E38="HFC",(IF(T38&gt;=PliegoVigente!$A$10,PliegoVigente!$C$10,IF(T38&gt;PliegoVigente!$A$9,PliegoVigente!$C$9,IF(T38&gt;PliegoVigente!$A$8,PliegoVigente!$C$8,PliegoVigente!$C$7)))),IF(E38="FLOW",(IF(T38&gt;=PliegoVigente!$A$26,PliegoVigente!$C$26,IF(T38&gt;PliegoVigente!$A$25,PliegoVigente!$C$25,IF(T38&gt;PliegoVigente!$A$24,PliegoVigente!$C$24,PliegoVigente!$C$23)))),IF(E38="MASIVO",(IF(T38&gt;=PliegoVigente!$A$40,PliegoVigente!$C$40,IF(T38&gt;PliegoVigente!$A$39,PliegoVigente!$C$39,IF(T38&gt;PliegoVigente!$A$38,PliegoVigente!$C$38,PliegoVigente!$C$37)))),(IF(T38&gt;=PliegoVigente!$A$54,PliegoVigente!$C$54,IF(T38&gt;PliegoVigente!$A$53,PliegoVigente!$C$53,IF(T38&gt;PliegoVigente!$A$52,PliegoVigente!$C$52,PliegoVigente!$C$51)))))))</f>
        <v>-0.01</v>
      </c>
      <c r="AF38" s="124">
        <f>IF(E38="HFC",(IF(Y38&gt;=PliegoVigente!$Y$7,PliegoVigente!$AA$7,0)),IF(E38="FLOW",0,IF(E38="MASIVO",(IF(Y38&gt;=PliegoVigente!$Y$37,PliegoVigente!$AA$370)),(IF(Y38&gt;=PliegoVigente!$Y$51,PliegoVigente!$AA$51,0)))))</f>
        <v>0</v>
      </c>
      <c r="AG38" s="124">
        <f>IF(E38="HFC",(IF(Z38&gt;=PliegoVigente!$M$9,PliegoVigente!$O$9,IF(Z38&gt;=PliegoVigente!$M$8,PliegoVigente!$O$8,PliegoVigente!$O$7))),IF(E38="FLOW",(IF(Z38&gt;=PliegoVigente!$M$25,PliegoVigente!$O$25,IF(Z38&gt;=PliegoVigente!$M$24,PliegoVigente!$O$24,PliegoVigente!$O$23))),IF(E38="MASIVO",(IF(Z38&gt;=PliegoVigente!$M$39,PliegoVigente!$O$39,IF(Z38&gt;=PliegoVigente!$M$38,PliegoVigente!$O$38,PliegoVigente!$O$37))),(IF(Z38&gt;=PliegoVigente!$M$53,PliegoVigente!$O$53,IF(Z38&gt;=PliegoVigente!$M$52,PliegoVigente!$O$52,PliegoVigente!$O$51))))))</f>
        <v>-5.0000000000000001E-3</v>
      </c>
      <c r="AH38" s="124">
        <f>IF(E38="HFC",(IF(AA38&gt;=PliegoVigente!$Q$9,PliegoVigente!$S$9,IF(AA38&gt;=PliegoVigente!$Q$8,PliegoVigente!$S$8,PliegoVigente!$S$7))),IF(E38="FLOW",(IF(AA38&gt;=PliegoVigente!$Q$25,PliegoVigente!$S$25,IF(AA38&gt;=PliegoVigente!$Q$24,PliegoVigente!$S$24,PliegoVigente!$S$23))),IF(E38="MASIVO",(IF(AA38&gt;=PliegoVigente!$Q$39,PliegoVigente!$S$39,IF(AA38&gt;=PliegoVigente!$Q$38,PliegoVigente!$S$38,PliegoVigente!$S$37))),(IF(AA38&gt;=PliegoVigente!$Q$53,PliegoVigente!$S$53,IF(AA38&gt;=PliegoVigente!$Q$52,PliegoVigente!$S$52,PliegoVigente!$S$51))))))</f>
        <v>5.0000000000000001E-3</v>
      </c>
      <c r="AI38" s="126">
        <f t="shared" si="1"/>
        <v>0</v>
      </c>
    </row>
    <row r="39" spans="1:35" x14ac:dyDescent="0.25">
      <c r="A39" s="115" t="str">
        <f>VLOOKUP(C39,RosterActualizado!$C$2:$L$1000,7,0)</f>
        <v>Diaz Maria Josefina</v>
      </c>
      <c r="B39" s="115" t="str">
        <f>VLOOKUP(C39,RosterActualizado!$C$2:$L$1000,10,0)</f>
        <v>Artaza Carlos del Jesus</v>
      </c>
      <c r="C39" s="115">
        <f>RosterActualizado!C39</f>
        <v>1004728</v>
      </c>
      <c r="D39" s="115" t="str">
        <f>VLOOKUP(C39,RosterActualizado!$C$2:$L$1000,3,0)</f>
        <v>INTERNET HFC SCORE 2</v>
      </c>
      <c r="E39" s="115" t="str">
        <f t="shared" si="0"/>
        <v>HFC</v>
      </c>
      <c r="F39" s="116">
        <f>VLOOKUP(C39,Table1[],5,0)</f>
        <v>0.99371693121693105</v>
      </c>
      <c r="G39" s="117">
        <f>VLOOKUP(C39,Table13[],5,0)</f>
        <v>2.8985507246376802E-2</v>
      </c>
      <c r="H39" s="118">
        <f>VLOOKUP(C39,Table13[],3,0)</f>
        <v>69</v>
      </c>
      <c r="I39" s="117">
        <f>VLOOKUP(C39,Table13[],7,0)</f>
        <v>0.75384615384615405</v>
      </c>
      <c r="J39" s="117">
        <f>VLOOKUP(C39,Table13[],9,0)</f>
        <v>0.96825396825396803</v>
      </c>
      <c r="K39" s="116">
        <f>VLOOKUP(C39,Table16[[#All],[idccms]:[TMO]],5,0)</f>
        <v>0.90909090909090895</v>
      </c>
      <c r="L39" s="119">
        <f>VLOOKUP(C39,Table18[[Columna1]:[Recuento de id_monitoring-caseId]],2,0)</f>
        <v>1</v>
      </c>
      <c r="M39" s="116">
        <f>VLOOKUP(C39,Table111[],7,0)</f>
        <v>-0.4</v>
      </c>
      <c r="N39" s="118">
        <f>VLOOKUP(C39,Table111[],6,0)</f>
        <v>5</v>
      </c>
      <c r="O39" s="116">
        <f>VLOOKUP(C39,Table111[],8,0)</f>
        <v>0.2</v>
      </c>
      <c r="P39" s="13" t="s">
        <v>116</v>
      </c>
      <c r="Q39" s="13" t="s">
        <v>116</v>
      </c>
      <c r="R39" s="13" t="s">
        <v>116</v>
      </c>
      <c r="S39" s="116">
        <f>VLOOKUP(C39,Table113[[idccms]:[Suma de Rellamados]],4,0)</f>
        <v>0.87606837606837595</v>
      </c>
      <c r="T39" s="13">
        <f>VLOOKUP(C39,Table115[[idccms]:[Suma de CvLlamSalientes]],3,0)</f>
        <v>597.27302631578902</v>
      </c>
      <c r="U39" s="13">
        <f>VLOOKUP(C39,Table115[[idccms]:[Suma de CvLlamSalientes]],5,0)</f>
        <v>27.509868421052602</v>
      </c>
      <c r="V39" s="120">
        <f>VLOOKUP(C39,Table115[[idccms]:[Suma de CvLlamSalientes]],6,0)</f>
        <v>12.0065789473684</v>
      </c>
      <c r="W39" s="13">
        <f>VLOOKUP(C39,Table115[[idccms]:[Suma de CvLlamSalientes]],7,0)</f>
        <v>557.75657894736798</v>
      </c>
      <c r="X39" s="116">
        <f>VLOOKUP(C39,Table118[[idccms]:[%Act Com N]],4,0)</f>
        <v>9.8684210526315805E-2</v>
      </c>
      <c r="Y39" s="116">
        <f>VLOOKUP(C39,Table118[[idccms]:[%Act Com N]],6,0)</f>
        <v>1.6447368421052599E-2</v>
      </c>
      <c r="Z39" s="116">
        <f>VLOOKUP(C39,TRF!$B$2:$S$407,4,0)</f>
        <v>3.2894736842105303E-2</v>
      </c>
      <c r="AA39" s="116">
        <f>VLOOKUP(C39,CBS!$A$2:$F$395,4,0)</f>
        <v>4.9342105263157902E-2</v>
      </c>
      <c r="AB39" s="124">
        <f>IF(E39="HFC",(IF(L39&gt;=PliegoVigente!$U$9,PliegoVigente!$W$9,IF(L39&gt;=PliegoVigente!$U$8,PliegoVigente!$W$8,PliegoVigente!$W$7))),IF(E39="FLOW",(IF(L39&gt;=PliegoVigente!$U$25,PliegoVigente!$W$25,IF(L39&gt;=PliegoVigente!$U$24,PliegoVigente!$W$24,PliegoVigente!$W$23))),IF(E39="MASIVO",(IF(L39&gt;=PliegoVigente!$U$39,PliegoVigente!$W$39,IF(L39&gt;=PliegoVigente!$U$38,PliegoVigente!$W$38,PliegoVigente!$W$37))),(IF(L39&gt;=PliegoVigente!$U$53,PliegoVigente!$W$53,IF(L39&gt;=PliegoVigente!$U$52,PliegoVigente!$W$52,PliegoVigente!$W$51))))))</f>
        <v>0.01</v>
      </c>
      <c r="AC39" s="124">
        <f>IF(E39="HFC",(IF(M39&gt;=PliegoVigente!$I$7,PliegoVigente!$K$7,IF(M39&gt;=PliegoVigente!$I$8,PliegoVigente!$K$8,IF(M39&gt;=PliegoVigente!$I$9,PliegoVigente!$K$9,IF(M39&gt;=PliegoVigente!$I$10,PliegoVigente!$K$10,IF(M39&gt;=PliegoVigente!$I$11,PliegoVigente!$K$11,IF(M39&gt;=PliegoVigente!$I$12,PliegoVigente!$K$12,IF(M39&gt;=PliegoVigente!$I$13,PliegoVigente!$K$13,IF(M39&gt;=PliegoVigente!$I$14,PliegoVigente!$K$14,PliegoVigente!$K$15))))))))),IF(E39="FLOW",(IF(M39&gt;=PliegoVigente!$I$23,PliegoVigente!$K$23,IF(M39&gt;=PliegoVigente!$I$24,PliegoVigente!$K$24,IF(M39&gt;=PliegoVigente!$I$25,PliegoVigente!$K$25,IF(M39&gt;=PliegoVigente!$I$26,PliegoVigente!$K$26,IF(M39&gt;=PliegoVigente!$I$27,PliegoVigente!$K$27,IF(M39&gt;=PliegoVigente!$I$28,PliegoVigente!$K$28,IF(M39&gt;=PliegoVigente!$I$29,PliegoVigente!$K$29,IF(M39&gt;=PliegoVigente!$I$30,PliegoVigente!$K$30,PliegoVigente!$K$31))))))))),IF(E39="MASIVO",(IF(M39&gt;=PliegoVigente!$I$37,PliegoVigente!$K$37,IF(M39&gt;=PliegoVigente!$I$38,PliegoVigente!$K$38,IF(M39&gt;=PliegoVigente!$I$39,PliegoVigente!$K$39,IF(M39&gt;=PliegoVigente!$I$40,PliegoVigente!$K$40,IF(M39&gt;=PliegoVigente!$I$41,PliegoVigente!$K$41,IF(M39&gt;=PliegoVigente!$I$42,PliegoVigente!$K$42,IF(M39&gt;=PliegoVigente!$I$43,PliegoVigente!$K$43,IF(M39&gt;=PliegoVigente!$I$44,PliegoVigente!$K$44,PliegoVigente!$K$45))))))))),(IF(M39&gt;=PliegoVigente!$I$51,PliegoVigente!$K$51,IF(M39&gt;=PliegoVigente!$I$52,PliegoVigente!$K$52,IF(M39&gt;=PliegoVigente!$I$53,PliegoVigente!$K$53,IF(M39&gt;=PliegoVigente!$I$54,PliegoVigente!$K$54,IF(M39&gt;=PliegoVigente!$I$55,PliegoVigente!$K$55,IF(M39&gt;=PliegoVigente!$I$56,PliegoVigente!$K$56,IF(M39&gt;=PliegoVigente!$I$57,PliegoVigente!$K$57,IF(M39&gt;=PliegoVigente!$I$58,PliegoVigente!$K$58,PliegoVigente!$K$59))))))))))))</f>
        <v>-0.02</v>
      </c>
      <c r="AD39" s="124">
        <f>IF(E39="HFC",(IF(S39&gt;=PliegoVigente!$E$12,PliegoVigente!$G$12,IF(S39&gt;=PliegoVigente!$E$11,PliegoVigente!$G$11,IF(S39&gt;=PliegoVigente!$E$10,PliegoVigente!$G$10,IF(S39&gt;=PliegoVigente!$E$9,PliegoVigente!$G$9,IF(S39&gt;=PliegoVigente!$E$8,PliegoVigente!$G$8,PliegoVigente!$G$7)))))),IF(E39="FLOW",(IF(S39&gt;=PliegoVigente!$I$23,PliegoVigente!$K$23,IF(S39&gt;=PliegoVigente!$I$24,PliegoVigente!$K$24,IF(S39&gt;=PliegoVigente!$I$25,PliegoVigente!$K$25,IF(S39&gt;=PliegoVigente!$I$26,PliegoVigente!$K$26,IF(S39&gt;=PliegoVigente!$I$27,PliegoVigente!$K$27,IF(S39&gt;=PliegoVigente!$I$28,PliegoVigente!$K$28,IF(S39&gt;=PliegoVigente!$I$29,PliegoVigente!$K$29,IF(S39&gt;=PliegoVigente!$I$30,PliegoVigente!$K$30,PliegoVigente!$K$31))))))))),IF(E39="MASIVO",(IF(S39&gt;=PliegoVigente!$I$37,PliegoVigente!$K$37,IF(S39&gt;=PliegoVigente!$I$38,PliegoVigente!$K$38,IF(S39&gt;=PliegoVigente!$I$39,PliegoVigente!$K$39,IF(S39&gt;=PliegoVigente!$I$40,PliegoVigente!$K$40,IF(S39&gt;=PliegoVigente!$I$41,PliegoVigente!$K$41,IF(S39&gt;=PliegoVigente!$I$42,PliegoVigente!$K$42,IF(S39&gt;=PliegoVigente!$I$43,PliegoVigente!$K$43,IF(S39&gt;=PliegoVigente!$I$44,PliegoVigente!$K$44,PliegoVigente!$K$45))))))))),(IF(S39&gt;=PliegoVigente!$I$51,PliegoVigente!$K$51,IF(S39&gt;=PliegoVigente!$I$52,PliegoVigente!$K$52,IF(S39&gt;=PliegoVigente!$I$53,PliegoVigente!$K$53,IF(S39&gt;=PliegoVigente!$I$54,PliegoVigente!$K$54,IF(S39&gt;=PliegoVigente!$I$55,PliegoVigente!$K$55,IF(S39&gt;=PliegoVigente!$I$56,PliegoVigente!$K$56,IF(S39&gt;=PliegoVigente!$I$57,PliegoVigente!$K$57,IF(S39&gt;=PliegoVigente!$I$58,PliegoVigente!$K$58,PliegoVigente!$K$59))))))))))))</f>
        <v>0.04</v>
      </c>
      <c r="AE39" s="124">
        <f>IF(E39="HFC",(IF(T39&gt;=PliegoVigente!$A$10,PliegoVigente!$C$10,IF(T39&gt;PliegoVigente!$A$9,PliegoVigente!$C$9,IF(T39&gt;PliegoVigente!$A$8,PliegoVigente!$C$8,PliegoVigente!$C$7)))),IF(E39="FLOW",(IF(T39&gt;=PliegoVigente!$A$26,PliegoVigente!$C$26,IF(T39&gt;PliegoVigente!$A$25,PliegoVigente!$C$25,IF(T39&gt;PliegoVigente!$A$24,PliegoVigente!$C$24,PliegoVigente!$C$23)))),IF(E39="MASIVO",(IF(T39&gt;=PliegoVigente!$A$40,PliegoVigente!$C$40,IF(T39&gt;PliegoVigente!$A$39,PliegoVigente!$C$39,IF(T39&gt;PliegoVigente!$A$38,PliegoVigente!$C$38,PliegoVigente!$C$37)))),(IF(T39&gt;=PliegoVigente!$A$54,PliegoVigente!$C$54,IF(T39&gt;PliegoVigente!$A$53,PliegoVigente!$C$53,IF(T39&gt;PliegoVigente!$A$52,PliegoVigente!$C$52,PliegoVigente!$C$51)))))))</f>
        <v>-0.01</v>
      </c>
      <c r="AF39" s="124">
        <f>IF(E39="HFC",(IF(Y39&gt;=PliegoVigente!$Y$7,PliegoVigente!$AA$7,0)),IF(E39="FLOW",0,IF(E39="MASIVO",(IF(Y39&gt;=PliegoVigente!$Y$37,PliegoVigente!$AA$370)),(IF(Y39&gt;=PliegoVigente!$Y$51,PliegoVigente!$AA$51,0)))))</f>
        <v>0</v>
      </c>
      <c r="AG39" s="124">
        <f>IF(E39="HFC",(IF(Z39&gt;=PliegoVigente!$M$9,PliegoVigente!$O$9,IF(Z39&gt;=PliegoVigente!$M$8,PliegoVigente!$O$8,PliegoVigente!$O$7))),IF(E39="FLOW",(IF(Z39&gt;=PliegoVigente!$M$25,PliegoVigente!$O$25,IF(Z39&gt;=PliegoVigente!$M$24,PliegoVigente!$O$24,PliegoVigente!$O$23))),IF(E39="MASIVO",(IF(Z39&gt;=PliegoVigente!$M$39,PliegoVigente!$O$39,IF(Z39&gt;=PliegoVigente!$M$38,PliegoVigente!$O$38,PliegoVigente!$O$37))),(IF(Z39&gt;=PliegoVigente!$M$53,PliegoVigente!$O$53,IF(Z39&gt;=PliegoVigente!$M$52,PliegoVigente!$O$52,PliegoVigente!$O$51))))))</f>
        <v>5.0000000000000001E-3</v>
      </c>
      <c r="AH39" s="124">
        <f>IF(E39="HFC",(IF(AA39&gt;=PliegoVigente!$Q$9,PliegoVigente!$S$9,IF(AA39&gt;=PliegoVigente!$Q$8,PliegoVigente!$S$8,PliegoVigente!$S$7))),IF(E39="FLOW",(IF(AA39&gt;=PliegoVigente!$Q$25,PliegoVigente!$S$25,IF(AA39&gt;=PliegoVigente!$Q$24,PliegoVigente!$S$24,PliegoVigente!$S$23))),IF(E39="MASIVO",(IF(AA39&gt;=PliegoVigente!$Q$39,PliegoVigente!$S$39,IF(AA39&gt;=PliegoVigente!$Q$38,PliegoVigente!$S$38,PliegoVigente!$S$37))),(IF(AA39&gt;=PliegoVigente!$Q$53,PliegoVigente!$S$53,IF(AA39&gt;=PliegoVigente!$Q$52,PliegoVigente!$S$52,PliegoVigente!$S$51))))))</f>
        <v>5.0000000000000001E-3</v>
      </c>
      <c r="AI39" s="126">
        <f t="shared" si="1"/>
        <v>0.03</v>
      </c>
    </row>
    <row r="40" spans="1:35" x14ac:dyDescent="0.25">
      <c r="A40" s="115" t="str">
        <f>VLOOKUP(C40,RosterActualizado!$C$2:$L$1000,7,0)</f>
        <v>Diaz Maria Josefina</v>
      </c>
      <c r="B40" s="115" t="str">
        <f>VLOOKUP(C40,RosterActualizado!$C$2:$L$1000,10,0)</f>
        <v>Azan Yamil</v>
      </c>
      <c r="C40" s="115">
        <f>RosterActualizado!C40</f>
        <v>2389924</v>
      </c>
      <c r="D40" s="115" t="str">
        <f>VLOOKUP(C40,RosterActualizado!$C$2:$L$1000,3,0)</f>
        <v>INTERNET HFC SCORE 3 A 5</v>
      </c>
      <c r="E40" s="115" t="str">
        <f t="shared" si="0"/>
        <v>HFC</v>
      </c>
      <c r="F40" s="116">
        <f>VLOOKUP(C40,Table1[],5,0)</f>
        <v>0.65707936507936504</v>
      </c>
      <c r="G40" s="117">
        <f>VLOOKUP(C40,Table13[],5,0)</f>
        <v>0.29411764705882398</v>
      </c>
      <c r="H40" s="118">
        <f>VLOOKUP(C40,Table13[],3,0)</f>
        <v>17</v>
      </c>
      <c r="I40" s="117">
        <f>VLOOKUP(C40,Table13[],7,0)</f>
        <v>0.42857142857142899</v>
      </c>
      <c r="J40" s="117">
        <f>VLOOKUP(C40,Table13[],9,0)</f>
        <v>0.64285714285714302</v>
      </c>
      <c r="K40" s="116">
        <f>VLOOKUP(C40,Table16[[#All],[idccms]:[TMO]],5,0)</f>
        <v>0.77777777777777801</v>
      </c>
      <c r="L40" s="119">
        <f>VLOOKUP(C40,Table18[[Columna1]:[Recuento de id_monitoring-caseId]],2,0)</f>
        <v>0.5</v>
      </c>
      <c r="M40" s="116">
        <f>VLOOKUP(C40,Table111[],7,0)</f>
        <v>-0.5</v>
      </c>
      <c r="N40" s="118">
        <f>VLOOKUP(C40,Table111[],6,0)</f>
        <v>4</v>
      </c>
      <c r="O40" s="116">
        <f>VLOOKUP(C40,Table111[],8,0)</f>
        <v>0.25</v>
      </c>
      <c r="P40" s="13" t="s">
        <v>116</v>
      </c>
      <c r="Q40" s="13" t="s">
        <v>116</v>
      </c>
      <c r="R40" s="13" t="s">
        <v>116</v>
      </c>
      <c r="S40" s="116">
        <f>VLOOKUP(C40,Table113[[idccms]:[Suma de Rellamados]],4,0)</f>
        <v>0.71304347826087</v>
      </c>
      <c r="T40" s="13">
        <f>VLOOKUP(C40,Table115[[idccms]:[Suma de CvLlamSalientes]],3,0)</f>
        <v>510.22442244224402</v>
      </c>
      <c r="U40" s="13">
        <f>VLOOKUP(C40,Table115[[idccms]:[Suma de CvLlamSalientes]],5,0)</f>
        <v>47.141914191419097</v>
      </c>
      <c r="V40" s="120">
        <f>VLOOKUP(C40,Table115[[idccms]:[Suma de CvLlamSalientes]],6,0)</f>
        <v>54.462046204620499</v>
      </c>
      <c r="W40" s="13">
        <f>VLOOKUP(C40,Table115[[idccms]:[Suma de CvLlamSalientes]],7,0)</f>
        <v>408.62046204620498</v>
      </c>
      <c r="X40" s="116">
        <f>VLOOKUP(C40,Table118[[idccms]:[%Act Com N]],4,0)</f>
        <v>6.6006600660065999E-3</v>
      </c>
      <c r="Y40" s="116">
        <f>VLOOKUP(C40,Table118[[idccms]:[%Act Com N]],6,0)</f>
        <v>6.6006600660065999E-3</v>
      </c>
      <c r="Z40" s="116">
        <f>VLOOKUP(C40,TRF!$B$2:$S$407,4,0)</f>
        <v>0.118811881188119</v>
      </c>
      <c r="AA40" s="116">
        <f>VLOOKUP(C40,CBS!$A$2:$F$395,4,0)</f>
        <v>3.3003300330032999E-3</v>
      </c>
      <c r="AB40" s="124">
        <f>IF(E40="HFC",(IF(L40&gt;=PliegoVigente!$U$9,PliegoVigente!$W$9,IF(L40&gt;=PliegoVigente!$U$8,PliegoVigente!$W$8,PliegoVigente!$W$7))),IF(E40="FLOW",(IF(L40&gt;=PliegoVigente!$U$25,PliegoVigente!$W$25,IF(L40&gt;=PliegoVigente!$U$24,PliegoVigente!$W$24,PliegoVigente!$W$23))),IF(E40="MASIVO",(IF(L40&gt;=PliegoVigente!$U$39,PliegoVigente!$W$39,IF(L40&gt;=PliegoVigente!$U$38,PliegoVigente!$W$38,PliegoVigente!$W$37))),(IF(L40&gt;=PliegoVigente!$U$53,PliegoVigente!$W$53,IF(L40&gt;=PliegoVigente!$U$52,PliegoVigente!$W$52,PliegoVigente!$W$51))))))</f>
        <v>-0.01</v>
      </c>
      <c r="AC40" s="124">
        <f>IF(E40="HFC",(IF(M40&gt;=PliegoVigente!$I$7,PliegoVigente!$K$7,IF(M40&gt;=PliegoVigente!$I$8,PliegoVigente!$K$8,IF(M40&gt;=PliegoVigente!$I$9,PliegoVigente!$K$9,IF(M40&gt;=PliegoVigente!$I$10,PliegoVigente!$K$10,IF(M40&gt;=PliegoVigente!$I$11,PliegoVigente!$K$11,IF(M40&gt;=PliegoVigente!$I$12,PliegoVigente!$K$12,IF(M40&gt;=PliegoVigente!$I$13,PliegoVigente!$K$13,IF(M40&gt;=PliegoVigente!$I$14,PliegoVigente!$K$14,PliegoVigente!$K$15))))))))),IF(E40="FLOW",(IF(M40&gt;=PliegoVigente!$I$23,PliegoVigente!$K$23,IF(M40&gt;=PliegoVigente!$I$24,PliegoVigente!$K$24,IF(M40&gt;=PliegoVigente!$I$25,PliegoVigente!$K$25,IF(M40&gt;=PliegoVigente!$I$26,PliegoVigente!$K$26,IF(M40&gt;=PliegoVigente!$I$27,PliegoVigente!$K$27,IF(M40&gt;=PliegoVigente!$I$28,PliegoVigente!$K$28,IF(M40&gt;=PliegoVigente!$I$29,PliegoVigente!$K$29,IF(M40&gt;=PliegoVigente!$I$30,PliegoVigente!$K$30,PliegoVigente!$K$31))))))))),IF(E40="MASIVO",(IF(M40&gt;=PliegoVigente!$I$37,PliegoVigente!$K$37,IF(M40&gt;=PliegoVigente!$I$38,PliegoVigente!$K$38,IF(M40&gt;=PliegoVigente!$I$39,PliegoVigente!$K$39,IF(M40&gt;=PliegoVigente!$I$40,PliegoVigente!$K$40,IF(M40&gt;=PliegoVigente!$I$41,PliegoVigente!$K$41,IF(M40&gt;=PliegoVigente!$I$42,PliegoVigente!$K$42,IF(M40&gt;=PliegoVigente!$I$43,PliegoVigente!$K$43,IF(M40&gt;=PliegoVigente!$I$44,PliegoVigente!$K$44,PliegoVigente!$K$45))))))))),(IF(M40&gt;=PliegoVigente!$I$51,PliegoVigente!$K$51,IF(M40&gt;=PliegoVigente!$I$52,PliegoVigente!$K$52,IF(M40&gt;=PliegoVigente!$I$53,PliegoVigente!$K$53,IF(M40&gt;=PliegoVigente!$I$54,PliegoVigente!$K$54,IF(M40&gt;=PliegoVigente!$I$55,PliegoVigente!$K$55,IF(M40&gt;=PliegoVigente!$I$56,PliegoVigente!$K$56,IF(M40&gt;=PliegoVigente!$I$57,PliegoVigente!$K$57,IF(M40&gt;=PliegoVigente!$I$58,PliegoVigente!$K$58,PliegoVigente!$K$59))))))))))))</f>
        <v>-0.02</v>
      </c>
      <c r="AD40" s="124">
        <f>IF(E40="HFC",(IF(S40&gt;=PliegoVigente!$E$12,PliegoVigente!$G$12,IF(S40&gt;=PliegoVigente!$E$11,PliegoVigente!$G$11,IF(S40&gt;=PliegoVigente!$E$10,PliegoVigente!$G$10,IF(S40&gt;=PliegoVigente!$E$9,PliegoVigente!$G$9,IF(S40&gt;=PliegoVigente!$E$8,PliegoVigente!$G$8,PliegoVigente!$G$7)))))),IF(E40="FLOW",(IF(S40&gt;=PliegoVigente!$I$23,PliegoVigente!$K$23,IF(S40&gt;=PliegoVigente!$I$24,PliegoVigente!$K$24,IF(S40&gt;=PliegoVigente!$I$25,PliegoVigente!$K$25,IF(S40&gt;=PliegoVigente!$I$26,PliegoVigente!$K$26,IF(S40&gt;=PliegoVigente!$I$27,PliegoVigente!$K$27,IF(S40&gt;=PliegoVigente!$I$28,PliegoVigente!$K$28,IF(S40&gt;=PliegoVigente!$I$29,PliegoVigente!$K$29,IF(S40&gt;=PliegoVigente!$I$30,PliegoVigente!$K$30,PliegoVigente!$K$31))))))))),IF(E40="MASIVO",(IF(S40&gt;=PliegoVigente!$I$37,PliegoVigente!$K$37,IF(S40&gt;=PliegoVigente!$I$38,PliegoVigente!$K$38,IF(S40&gt;=PliegoVigente!$I$39,PliegoVigente!$K$39,IF(S40&gt;=PliegoVigente!$I$40,PliegoVigente!$K$40,IF(S40&gt;=PliegoVigente!$I$41,PliegoVigente!$K$41,IF(S40&gt;=PliegoVigente!$I$42,PliegoVigente!$K$42,IF(S40&gt;=PliegoVigente!$I$43,PliegoVigente!$K$43,IF(S40&gt;=PliegoVigente!$I$44,PliegoVigente!$K$44,PliegoVigente!$K$45))))))))),(IF(S40&gt;=PliegoVigente!$I$51,PliegoVigente!$K$51,IF(S40&gt;=PliegoVigente!$I$52,PliegoVigente!$K$52,IF(S40&gt;=PliegoVigente!$I$53,PliegoVigente!$K$53,IF(S40&gt;=PliegoVigente!$I$54,PliegoVigente!$K$54,IF(S40&gt;=PliegoVigente!$I$55,PliegoVigente!$K$55,IF(S40&gt;=PliegoVigente!$I$56,PliegoVigente!$K$56,IF(S40&gt;=PliegoVigente!$I$57,PliegoVigente!$K$57,IF(S40&gt;=PliegoVigente!$I$58,PliegoVigente!$K$58,PliegoVigente!$K$59))))))))))))</f>
        <v>-0.01</v>
      </c>
      <c r="AE40" s="124">
        <f>IF(E40="HFC",(IF(T40&gt;=PliegoVigente!$A$10,PliegoVigente!$C$10,IF(T40&gt;PliegoVigente!$A$9,PliegoVigente!$C$9,IF(T40&gt;PliegoVigente!$A$8,PliegoVigente!$C$8,PliegoVigente!$C$7)))),IF(E40="FLOW",(IF(T40&gt;=PliegoVigente!$A$26,PliegoVigente!$C$26,IF(T40&gt;PliegoVigente!$A$25,PliegoVigente!$C$25,IF(T40&gt;PliegoVigente!$A$24,PliegoVigente!$C$24,PliegoVigente!$C$23)))),IF(E40="MASIVO",(IF(T40&gt;=PliegoVigente!$A$40,PliegoVigente!$C$40,IF(T40&gt;PliegoVigente!$A$39,PliegoVigente!$C$39,IF(T40&gt;PliegoVigente!$A$38,PliegoVigente!$C$38,PliegoVigente!$C$37)))),(IF(T40&gt;=PliegoVigente!$A$54,PliegoVigente!$C$54,IF(T40&gt;PliegoVigente!$A$53,PliegoVigente!$C$53,IF(T40&gt;PliegoVigente!$A$52,PliegoVigente!$C$52,PliegoVigente!$C$51)))))))</f>
        <v>0.02</v>
      </c>
      <c r="AF40" s="124">
        <f>IF(E40="HFC",(IF(Y40&gt;=PliegoVigente!$Y$7,PliegoVigente!$AA$7,0)),IF(E40="FLOW",0,IF(E40="MASIVO",(IF(Y40&gt;=PliegoVigente!$Y$37,PliegoVigente!$AA$370)),(IF(Y40&gt;=PliegoVigente!$Y$51,PliegoVigente!$AA$51,0)))))</f>
        <v>0</v>
      </c>
      <c r="AG40" s="124">
        <f>IF(E40="HFC",(IF(Z40&gt;=PliegoVigente!$M$9,PliegoVigente!$O$9,IF(Z40&gt;=PliegoVigente!$M$8,PliegoVigente!$O$8,PliegoVigente!$O$7))),IF(E40="FLOW",(IF(Z40&gt;=PliegoVigente!$M$25,PliegoVigente!$O$25,IF(Z40&gt;=PliegoVigente!$M$24,PliegoVigente!$O$24,PliegoVigente!$O$23))),IF(E40="MASIVO",(IF(Z40&gt;=PliegoVigente!$M$39,PliegoVigente!$O$39,IF(Z40&gt;=PliegoVigente!$M$38,PliegoVigente!$O$38,PliegoVigente!$O$37))),(IF(Z40&gt;=PliegoVigente!$M$53,PliegoVigente!$O$53,IF(Z40&gt;=PliegoVigente!$M$52,PliegoVigente!$O$52,PliegoVigente!$O$51))))))</f>
        <v>-5.0000000000000001E-3</v>
      </c>
      <c r="AH40" s="124">
        <f>IF(E40="HFC",(IF(AA40&gt;=PliegoVigente!$Q$9,PliegoVigente!$S$9,IF(AA40&gt;=PliegoVigente!$Q$8,PliegoVigente!$S$8,PliegoVigente!$S$7))),IF(E40="FLOW",(IF(AA40&gt;=PliegoVigente!$Q$25,PliegoVigente!$S$25,IF(AA40&gt;=PliegoVigente!$Q$24,PliegoVigente!$S$24,PliegoVigente!$S$23))),IF(E40="MASIVO",(IF(AA40&gt;=PliegoVigente!$Q$39,PliegoVigente!$S$39,IF(AA40&gt;=PliegoVigente!$Q$38,PliegoVigente!$S$38,PliegoVigente!$S$37))),(IF(AA40&gt;=PliegoVigente!$Q$53,PliegoVigente!$S$53,IF(AA40&gt;=PliegoVigente!$Q$52,PliegoVigente!$S$52,PliegoVigente!$S$51))))))</f>
        <v>5.0000000000000001E-3</v>
      </c>
      <c r="AI40" s="126">
        <f t="shared" si="1"/>
        <v>-0.02</v>
      </c>
    </row>
    <row r="41" spans="1:35" x14ac:dyDescent="0.25">
      <c r="A41" s="115" t="str">
        <f>VLOOKUP(C41,RosterActualizado!$C$2:$L$1000,7,0)</f>
        <v>Diaz Maria Josefina</v>
      </c>
      <c r="B41" s="115" t="str">
        <f>VLOOKUP(C41,RosterActualizado!$C$2:$L$1000,10,0)</f>
        <v>Barragan Ana Veronica</v>
      </c>
      <c r="C41" s="115">
        <f>RosterActualizado!C41</f>
        <v>1453693</v>
      </c>
      <c r="D41" s="115" t="str">
        <f>VLOOKUP(C41,RosterActualizado!$C$2:$L$1000,3,0)</f>
        <v>FLOW Score 3 a 5</v>
      </c>
      <c r="E41" s="115" t="str">
        <f t="shared" si="0"/>
        <v>FLOW</v>
      </c>
      <c r="F41" s="116">
        <f>VLOOKUP(C41,Table1[],5,0)</f>
        <v>0.99100308641975299</v>
      </c>
      <c r="G41" s="117">
        <f>VLOOKUP(C41,Table13[],5,0)</f>
        <v>6.5217391304347797E-2</v>
      </c>
      <c r="H41" s="118">
        <f>VLOOKUP(C41,Table13[],3,0)</f>
        <v>92</v>
      </c>
      <c r="I41" s="117">
        <f>VLOOKUP(C41,Table13[],7,0)</f>
        <v>0.77011494252873602</v>
      </c>
      <c r="J41" s="117">
        <f>VLOOKUP(C41,Table13[],9,0)</f>
        <v>0.95061728395061695</v>
      </c>
      <c r="K41" s="116">
        <f>VLOOKUP(C41,Table16[[#All],[idccms]:[TMO]],5,0)</f>
        <v>1</v>
      </c>
      <c r="L41" s="119">
        <f>VLOOKUP(C41,Table18[[Columna1]:[Recuento de id_monitoring-caseId]],2,0)</f>
        <v>0</v>
      </c>
      <c r="M41" s="116">
        <f>VLOOKUP(C41,Table111[],7,0)</f>
        <v>-0.63636363636363602</v>
      </c>
      <c r="N41" s="118">
        <f>VLOOKUP(C41,Table111[],6,0)</f>
        <v>11</v>
      </c>
      <c r="O41" s="116">
        <f>VLOOKUP(C41,Table111[],8,0)</f>
        <v>0.625</v>
      </c>
      <c r="P41" s="13" t="s">
        <v>116</v>
      </c>
      <c r="Q41" s="13" t="s">
        <v>116</v>
      </c>
      <c r="R41" s="13" t="s">
        <v>116</v>
      </c>
      <c r="S41" s="116">
        <f>VLOOKUP(C41,Table113[[idccms]:[Suma de Rellamados]],4,0)</f>
        <v>0.87936507936507902</v>
      </c>
      <c r="T41" s="13">
        <f>VLOOKUP(C41,Table115[[idccms]:[Suma de CvLlamSalientes]],3,0)</f>
        <v>568.18382352941205</v>
      </c>
      <c r="U41" s="13">
        <f>VLOOKUP(C41,Table115[[idccms]:[Suma de CvLlamSalientes]],5,0)</f>
        <v>48.178921568627501</v>
      </c>
      <c r="V41" s="120">
        <f>VLOOKUP(C41,Table115[[idccms]:[Suma de CvLlamSalientes]],6,0)</f>
        <v>34.941176470588204</v>
      </c>
      <c r="W41" s="13">
        <f>VLOOKUP(C41,Table115[[idccms]:[Suma de CvLlamSalientes]],7,0)</f>
        <v>485.06372549019602</v>
      </c>
      <c r="X41" s="116">
        <f>VLOOKUP(C41,Table118[[idccms]:[%Act Com N]],4,0)</f>
        <v>0.167892156862745</v>
      </c>
      <c r="Y41" s="116">
        <f>VLOOKUP(C41,Table118[[idccms]:[%Act Com N]],6,0)</f>
        <v>0.14338235294117599</v>
      </c>
      <c r="Z41" s="116">
        <f>VLOOKUP(C41,TRF!$B$2:$S$407,4,0)</f>
        <v>4.65686274509804E-2</v>
      </c>
      <c r="AA41" s="116">
        <f>VLOOKUP(C41,CBS!$A$2:$F$395,4,0)</f>
        <v>8.5784313725490197E-2</v>
      </c>
      <c r="AB41" s="124">
        <f>IF(E41="HFC",(IF(L41&gt;=PliegoVigente!$U$9,PliegoVigente!$W$9,IF(L41&gt;=PliegoVigente!$U$8,PliegoVigente!$W$8,PliegoVigente!$W$7))),IF(E41="FLOW",(IF(L41&gt;=PliegoVigente!$U$25,PliegoVigente!$W$25,IF(L41&gt;=PliegoVigente!$U$24,PliegoVigente!$W$24,PliegoVigente!$W$23))),IF(E41="MASIVO",(IF(L41&gt;=PliegoVigente!$U$39,PliegoVigente!$W$39,IF(L41&gt;=PliegoVigente!$U$38,PliegoVigente!$W$38,PliegoVigente!$W$37))),(IF(L41&gt;=PliegoVigente!$U$53,PliegoVigente!$W$53,IF(L41&gt;=PliegoVigente!$U$52,PliegoVigente!$W$52,PliegoVigente!$W$51))))))</f>
        <v>-0.01</v>
      </c>
      <c r="AC41" s="124">
        <f>IF(E41="HFC",(IF(M41&gt;=PliegoVigente!$I$7,PliegoVigente!$K$7,IF(M41&gt;=PliegoVigente!$I$8,PliegoVigente!$K$8,IF(M41&gt;=PliegoVigente!$I$9,PliegoVigente!$K$9,IF(M41&gt;=PliegoVigente!$I$10,PliegoVigente!$K$10,IF(M41&gt;=PliegoVigente!$I$11,PliegoVigente!$K$11,IF(M41&gt;=PliegoVigente!$I$12,PliegoVigente!$K$12,IF(M41&gt;=PliegoVigente!$I$13,PliegoVigente!$K$13,IF(M41&gt;=PliegoVigente!$I$14,PliegoVigente!$K$14,PliegoVigente!$K$15))))))))),IF(E41="FLOW",(IF(M41&gt;=PliegoVigente!$I$23,PliegoVigente!$K$23,IF(M41&gt;=PliegoVigente!$I$24,PliegoVigente!$K$24,IF(M41&gt;=PliegoVigente!$I$25,PliegoVigente!$K$25,IF(M41&gt;=PliegoVigente!$I$26,PliegoVigente!$K$26,IF(M41&gt;=PliegoVigente!$I$27,PliegoVigente!$K$27,IF(M41&gt;=PliegoVigente!$I$28,PliegoVigente!$K$28,IF(M41&gt;=PliegoVigente!$I$29,PliegoVigente!$K$29,IF(M41&gt;=PliegoVigente!$I$30,PliegoVigente!$K$30,PliegoVigente!$K$31))))))))),IF(E41="MASIVO",(IF(M41&gt;=PliegoVigente!$I$37,PliegoVigente!$K$37,IF(M41&gt;=PliegoVigente!$I$38,PliegoVigente!$K$38,IF(M41&gt;=PliegoVigente!$I$39,PliegoVigente!$K$39,IF(M41&gt;=PliegoVigente!$I$40,PliegoVigente!$K$40,IF(M41&gt;=PliegoVigente!$I$41,PliegoVigente!$K$41,IF(M41&gt;=PliegoVigente!$I$42,PliegoVigente!$K$42,IF(M41&gt;=PliegoVigente!$I$43,PliegoVigente!$K$43,IF(M41&gt;=PliegoVigente!$I$44,PliegoVigente!$K$44,PliegoVigente!$K$45))))))))),(IF(M41&gt;=PliegoVigente!$I$51,PliegoVigente!$K$51,IF(M41&gt;=PliegoVigente!$I$52,PliegoVigente!$K$52,IF(M41&gt;=PliegoVigente!$I$53,PliegoVigente!$K$53,IF(M41&gt;=PliegoVigente!$I$54,PliegoVigente!$K$54,IF(M41&gt;=PliegoVigente!$I$55,PliegoVigente!$K$55,IF(M41&gt;=PliegoVigente!$I$56,PliegoVigente!$K$56,IF(M41&gt;=PliegoVigente!$I$57,PliegoVigente!$K$57,IF(M41&gt;=PliegoVigente!$I$58,PliegoVigente!$K$58,PliegoVigente!$K$59))))))))))))</f>
        <v>-0.02</v>
      </c>
      <c r="AD41" s="124">
        <f>IF(E41="HFC",(IF(S41&gt;=PliegoVigente!$E$12,PliegoVigente!$G$12,IF(S41&gt;=PliegoVigente!$E$11,PliegoVigente!$G$11,IF(S41&gt;=PliegoVigente!$E$10,PliegoVigente!$G$10,IF(S41&gt;=PliegoVigente!$E$9,PliegoVigente!$G$9,IF(S41&gt;=PliegoVigente!$E$8,PliegoVigente!$G$8,PliegoVigente!$G$7)))))),IF(E41="FLOW",(IF(S41&gt;=PliegoVigente!$I$23,PliegoVigente!$K$23,IF(S41&gt;=PliegoVigente!$I$24,PliegoVigente!$K$24,IF(S41&gt;=PliegoVigente!$I$25,PliegoVigente!$K$25,IF(S41&gt;=PliegoVigente!$I$26,PliegoVigente!$K$26,IF(S41&gt;=PliegoVigente!$I$27,PliegoVigente!$K$27,IF(S41&gt;=PliegoVigente!$I$28,PliegoVigente!$K$28,IF(S41&gt;=PliegoVigente!$I$29,PliegoVigente!$K$29,IF(S41&gt;=PliegoVigente!$I$30,PliegoVigente!$K$30,PliegoVigente!$K$31))))))))),IF(E41="MASIVO",(IF(S41&gt;=PliegoVigente!$I$37,PliegoVigente!$K$37,IF(S41&gt;=PliegoVigente!$I$38,PliegoVigente!$K$38,IF(S41&gt;=PliegoVigente!$I$39,PliegoVigente!$K$39,IF(S41&gt;=PliegoVigente!$I$40,PliegoVigente!$K$40,IF(S41&gt;=PliegoVigente!$I$41,PliegoVigente!$K$41,IF(S41&gt;=PliegoVigente!$I$42,PliegoVigente!$K$42,IF(S41&gt;=PliegoVigente!$I$43,PliegoVigente!$K$43,IF(S41&gt;=PliegoVigente!$I$44,PliegoVigente!$K$44,PliegoVigente!$K$45))))))))),(IF(S41&gt;=PliegoVigente!$I$51,PliegoVigente!$K$51,IF(S41&gt;=PliegoVigente!$I$52,PliegoVigente!$K$52,IF(S41&gt;=PliegoVigente!$I$53,PliegoVigente!$K$53,IF(S41&gt;=PliegoVigente!$I$54,PliegoVigente!$K$54,IF(S41&gt;=PliegoVigente!$I$55,PliegoVigente!$K$55,IF(S41&gt;=PliegoVigente!$I$56,PliegoVigente!$K$56,IF(S41&gt;=PliegoVigente!$I$57,PliegoVigente!$K$57,IF(S41&gt;=PliegoVigente!$I$58,PliegoVigente!$K$58,PliegoVigente!$K$59))))))))))))</f>
        <v>0.06</v>
      </c>
      <c r="AE41" s="124">
        <f>IF(E41="HFC",(IF(T41&gt;=PliegoVigente!$A$10,PliegoVigente!$C$10,IF(T41&gt;PliegoVigente!$A$9,PliegoVigente!$C$9,IF(T41&gt;PliegoVigente!$A$8,PliegoVigente!$C$8,PliegoVigente!$C$7)))),IF(E41="FLOW",(IF(T41&gt;=PliegoVigente!$A$26,PliegoVigente!$C$26,IF(T41&gt;PliegoVigente!$A$25,PliegoVigente!$C$25,IF(T41&gt;PliegoVigente!$A$24,PliegoVigente!$C$24,PliegoVigente!$C$23)))),IF(E41="MASIVO",(IF(T41&gt;=PliegoVigente!$A$40,PliegoVigente!$C$40,IF(T41&gt;PliegoVigente!$A$39,PliegoVigente!$C$39,IF(T41&gt;PliegoVigente!$A$38,PliegoVigente!$C$38,PliegoVigente!$C$37)))),(IF(T41&gt;=PliegoVigente!$A$54,PliegoVigente!$C$54,IF(T41&gt;PliegoVigente!$A$53,PliegoVigente!$C$53,IF(T41&gt;PliegoVigente!$A$52,PliegoVigente!$C$52,PliegoVigente!$C$51)))))))</f>
        <v>-0.01</v>
      </c>
      <c r="AF41" s="124">
        <f>IF(E41="HFC",(IF(Y41&gt;=PliegoVigente!$Y$7,PliegoVigente!$AA$7,0)),IF(E41="FLOW",0,IF(E41="MASIVO",(IF(Y41&gt;=PliegoVigente!$Y$37,PliegoVigente!$AA$370)),(IF(Y41&gt;=PliegoVigente!$Y$51,PliegoVigente!$AA$51,0)))))</f>
        <v>0</v>
      </c>
      <c r="AG41" s="124">
        <f>IF(E41="HFC",(IF(Z41&gt;=PliegoVigente!$M$9,PliegoVigente!$O$9,IF(Z41&gt;=PliegoVigente!$M$8,PliegoVigente!$O$8,PliegoVigente!$O$7))),IF(E41="FLOW",(IF(Z41&gt;=PliegoVigente!$M$25,PliegoVigente!$O$25,IF(Z41&gt;=PliegoVigente!$M$24,PliegoVigente!$O$24,PliegoVigente!$O$23))),IF(E41="MASIVO",(IF(Z41&gt;=PliegoVigente!$M$39,PliegoVigente!$O$39,IF(Z41&gt;=PliegoVigente!$M$38,PliegoVigente!$O$38,PliegoVigente!$O$37))),(IF(Z41&gt;=PliegoVigente!$M$53,PliegoVigente!$O$53,IF(Z41&gt;=PliegoVigente!$M$52,PliegoVigente!$O$52,PliegoVigente!$O$51))))))</f>
        <v>5.0000000000000001E-3</v>
      </c>
      <c r="AH41" s="124">
        <f>IF(E41="HFC",(IF(AA41&gt;=PliegoVigente!$Q$9,PliegoVigente!$S$9,IF(AA41&gt;=PliegoVigente!$Q$8,PliegoVigente!$S$8,PliegoVigente!$S$7))),IF(E41="FLOW",(IF(AA41&gt;=PliegoVigente!$Q$25,PliegoVigente!$S$25,IF(AA41&gt;=PliegoVigente!$Q$24,PliegoVigente!$S$24,PliegoVigente!$S$23))),IF(E41="MASIVO",(IF(AA41&gt;=PliegoVigente!$Q$39,PliegoVigente!$S$39,IF(AA41&gt;=PliegoVigente!$Q$38,PliegoVigente!$S$38,PliegoVigente!$S$37))),(IF(AA41&gt;=PliegoVigente!$Q$53,PliegoVigente!$S$53,IF(AA41&gt;=PliegoVigente!$Q$52,PliegoVigente!$S$52,PliegoVigente!$S$51))))))</f>
        <v>1.4999999999999999E-2</v>
      </c>
      <c r="AI41" s="126">
        <f t="shared" si="1"/>
        <v>3.9999999999999994E-2</v>
      </c>
    </row>
    <row r="42" spans="1:35" x14ac:dyDescent="0.25">
      <c r="A42" s="115" t="str">
        <f>VLOOKUP(C42,RosterActualizado!$C$2:$L$1000,7,0)</f>
        <v>Diaz Maria Josefina</v>
      </c>
      <c r="B42" s="115" t="str">
        <f>VLOOKUP(C42,RosterActualizado!$C$2:$L$1000,10,0)</f>
        <v>Barrionuevo Maricruz</v>
      </c>
      <c r="C42" s="115">
        <f>RosterActualizado!C42</f>
        <v>1378195</v>
      </c>
      <c r="D42" s="115" t="str">
        <f>VLOOKUP(C42,RosterActualizado!$C$2:$L$1000,3,0)</f>
        <v xml:space="preserve">INTERNET HFC SCORE 2 + Solucion Remota </v>
      </c>
      <c r="E42" s="115" t="str">
        <f t="shared" si="0"/>
        <v>HFC</v>
      </c>
      <c r="F42" s="116">
        <f>VLOOKUP(C42,Table1[],5,0)</f>
        <v>0.80349867724867696</v>
      </c>
      <c r="G42" s="117">
        <f>VLOOKUP(C42,Table13[],5,0)</f>
        <v>4.1237113402061903E-2</v>
      </c>
      <c r="H42" s="118">
        <f>VLOOKUP(C42,Table13[],3,0)</f>
        <v>97</v>
      </c>
      <c r="I42" s="117">
        <f>VLOOKUP(C42,Table13[],7,0)</f>
        <v>0.68131868131868101</v>
      </c>
      <c r="J42" s="117">
        <f>VLOOKUP(C42,Table13[],9,0)</f>
        <v>0.94382022471910099</v>
      </c>
      <c r="K42" s="116">
        <f>VLOOKUP(C42,Table16[[#All],[idccms]:[TMO]],5,0)</f>
        <v>0.984615384615385</v>
      </c>
      <c r="L42" s="119">
        <f>VLOOKUP(C42,Table18[[Columna1]:[Recuento de id_monitoring-caseId]],2,0)</f>
        <v>1</v>
      </c>
      <c r="M42" s="116">
        <f>VLOOKUP(C42,Table111[],7,0)</f>
        <v>-0.22222222222222199</v>
      </c>
      <c r="N42" s="118">
        <f>VLOOKUP(C42,Table111[],6,0)</f>
        <v>18</v>
      </c>
      <c r="O42" s="116">
        <f>VLOOKUP(C42,Table111[],8,0)</f>
        <v>0.27272727272727298</v>
      </c>
      <c r="P42" s="13" t="s">
        <v>116</v>
      </c>
      <c r="Q42" s="13" t="s">
        <v>116</v>
      </c>
      <c r="R42" s="13" t="s">
        <v>116</v>
      </c>
      <c r="S42" s="116">
        <f>VLOOKUP(C42,Table113[[idccms]:[Suma de Rellamados]],4,0)</f>
        <v>0.86214953271028005</v>
      </c>
      <c r="T42" s="13">
        <f>VLOOKUP(C42,Table115[[idccms]:[Suma de CvLlamSalientes]],3,0)</f>
        <v>608.322820037106</v>
      </c>
      <c r="U42" s="13">
        <f>VLOOKUP(C42,Table115[[idccms]:[Suma de CvLlamSalientes]],5,0)</f>
        <v>23.7012987012987</v>
      </c>
      <c r="V42" s="120">
        <f>VLOOKUP(C42,Table115[[idccms]:[Suma de CvLlamSalientes]],6,0)</f>
        <v>27.716141001855298</v>
      </c>
      <c r="W42" s="13">
        <f>VLOOKUP(C42,Table115[[idccms]:[Suma de CvLlamSalientes]],7,0)</f>
        <v>556.90538033395205</v>
      </c>
      <c r="X42" s="116">
        <f>VLOOKUP(C42,Table118[[idccms]:[%Act Com N]],4,0)</f>
        <v>6.5862708719851601E-2</v>
      </c>
      <c r="Y42" s="116">
        <f>VLOOKUP(C42,Table118[[idccms]:[%Act Com N]],6,0)</f>
        <v>4.2671614100185502E-2</v>
      </c>
      <c r="Z42" s="116">
        <f>VLOOKUP(C42,TRF!$B$2:$S$407,4,0)</f>
        <v>0.11688311688311701</v>
      </c>
      <c r="AA42" s="116">
        <f>VLOOKUP(C42,CBS!$A$2:$F$395,4,0)</f>
        <v>4.8237476808905402E-2</v>
      </c>
      <c r="AB42" s="124">
        <f>IF(E42="HFC",(IF(L42&gt;=PliegoVigente!$U$9,PliegoVigente!$W$9,IF(L42&gt;=PliegoVigente!$U$8,PliegoVigente!$W$8,PliegoVigente!$W$7))),IF(E42="FLOW",(IF(L42&gt;=PliegoVigente!$U$25,PliegoVigente!$W$25,IF(L42&gt;=PliegoVigente!$U$24,PliegoVigente!$W$24,PliegoVigente!$W$23))),IF(E42="MASIVO",(IF(L42&gt;=PliegoVigente!$U$39,PliegoVigente!$W$39,IF(L42&gt;=PliegoVigente!$U$38,PliegoVigente!$W$38,PliegoVigente!$W$37))),(IF(L42&gt;=PliegoVigente!$U$53,PliegoVigente!$W$53,IF(L42&gt;=PliegoVigente!$U$52,PliegoVigente!$W$52,PliegoVigente!$W$51))))))</f>
        <v>0.01</v>
      </c>
      <c r="AC42" s="124">
        <f>IF(E42="HFC",(IF(M42&gt;=PliegoVigente!$I$7,PliegoVigente!$K$7,IF(M42&gt;=PliegoVigente!$I$8,PliegoVigente!$K$8,IF(M42&gt;=PliegoVigente!$I$9,PliegoVigente!$K$9,IF(M42&gt;=PliegoVigente!$I$10,PliegoVigente!$K$10,IF(M42&gt;=PliegoVigente!$I$11,PliegoVigente!$K$11,IF(M42&gt;=PliegoVigente!$I$12,PliegoVigente!$K$12,IF(M42&gt;=PliegoVigente!$I$13,PliegoVigente!$K$13,IF(M42&gt;=PliegoVigente!$I$14,PliegoVigente!$K$14,PliegoVigente!$K$15))))))))),IF(E42="FLOW",(IF(M42&gt;=PliegoVigente!$I$23,PliegoVigente!$K$23,IF(M42&gt;=PliegoVigente!$I$24,PliegoVigente!$K$24,IF(M42&gt;=PliegoVigente!$I$25,PliegoVigente!$K$25,IF(M42&gt;=PliegoVigente!$I$26,PliegoVigente!$K$26,IF(M42&gt;=PliegoVigente!$I$27,PliegoVigente!$K$27,IF(M42&gt;=PliegoVigente!$I$28,PliegoVigente!$K$28,IF(M42&gt;=PliegoVigente!$I$29,PliegoVigente!$K$29,IF(M42&gt;=PliegoVigente!$I$30,PliegoVigente!$K$30,PliegoVigente!$K$31))))))))),IF(E42="MASIVO",(IF(M42&gt;=PliegoVigente!$I$37,PliegoVigente!$K$37,IF(M42&gt;=PliegoVigente!$I$38,PliegoVigente!$K$38,IF(M42&gt;=PliegoVigente!$I$39,PliegoVigente!$K$39,IF(M42&gt;=PliegoVigente!$I$40,PliegoVigente!$K$40,IF(M42&gt;=PliegoVigente!$I$41,PliegoVigente!$K$41,IF(M42&gt;=PliegoVigente!$I$42,PliegoVigente!$K$42,IF(M42&gt;=PliegoVigente!$I$43,PliegoVigente!$K$43,IF(M42&gt;=PliegoVigente!$I$44,PliegoVigente!$K$44,PliegoVigente!$K$45))))))))),(IF(M42&gt;=PliegoVigente!$I$51,PliegoVigente!$K$51,IF(M42&gt;=PliegoVigente!$I$52,PliegoVigente!$K$52,IF(M42&gt;=PliegoVigente!$I$53,PliegoVigente!$K$53,IF(M42&gt;=PliegoVigente!$I$54,PliegoVigente!$K$54,IF(M42&gt;=PliegoVigente!$I$55,PliegoVigente!$K$55,IF(M42&gt;=PliegoVigente!$I$56,PliegoVigente!$K$56,IF(M42&gt;=PliegoVigente!$I$57,PliegoVigente!$K$57,IF(M42&gt;=PliegoVigente!$I$58,PliegoVigente!$K$58,PliegoVigente!$K$59))))))))))))</f>
        <v>-0.02</v>
      </c>
      <c r="AD42" s="124">
        <f>IF(E42="HFC",(IF(S42&gt;=PliegoVigente!$E$12,PliegoVigente!$G$12,IF(S42&gt;=PliegoVigente!$E$11,PliegoVigente!$G$11,IF(S42&gt;=PliegoVigente!$E$10,PliegoVigente!$G$10,IF(S42&gt;=PliegoVigente!$E$9,PliegoVigente!$G$9,IF(S42&gt;=PliegoVigente!$E$8,PliegoVigente!$G$8,PliegoVigente!$G$7)))))),IF(E42="FLOW",(IF(S42&gt;=PliegoVigente!$I$23,PliegoVigente!$K$23,IF(S42&gt;=PliegoVigente!$I$24,PliegoVigente!$K$24,IF(S42&gt;=PliegoVigente!$I$25,PliegoVigente!$K$25,IF(S42&gt;=PliegoVigente!$I$26,PliegoVigente!$K$26,IF(S42&gt;=PliegoVigente!$I$27,PliegoVigente!$K$27,IF(S42&gt;=PliegoVigente!$I$28,PliegoVigente!$K$28,IF(S42&gt;=PliegoVigente!$I$29,PliegoVigente!$K$29,IF(S42&gt;=PliegoVigente!$I$30,PliegoVigente!$K$30,PliegoVigente!$K$31))))))))),IF(E42="MASIVO",(IF(S42&gt;=PliegoVigente!$I$37,PliegoVigente!$K$37,IF(S42&gt;=PliegoVigente!$I$38,PliegoVigente!$K$38,IF(S42&gt;=PliegoVigente!$I$39,PliegoVigente!$K$39,IF(S42&gt;=PliegoVigente!$I$40,PliegoVigente!$K$40,IF(S42&gt;=PliegoVigente!$I$41,PliegoVigente!$K$41,IF(S42&gt;=PliegoVigente!$I$42,PliegoVigente!$K$42,IF(S42&gt;=PliegoVigente!$I$43,PliegoVigente!$K$43,IF(S42&gt;=PliegoVigente!$I$44,PliegoVigente!$K$44,PliegoVigente!$K$45))))))))),(IF(S42&gt;=PliegoVigente!$I$51,PliegoVigente!$K$51,IF(S42&gt;=PliegoVigente!$I$52,PliegoVigente!$K$52,IF(S42&gt;=PliegoVigente!$I$53,PliegoVigente!$K$53,IF(S42&gt;=PliegoVigente!$I$54,PliegoVigente!$K$54,IF(S42&gt;=PliegoVigente!$I$55,PliegoVigente!$K$55,IF(S42&gt;=PliegoVigente!$I$56,PliegoVigente!$K$56,IF(S42&gt;=PliegoVigente!$I$57,PliegoVigente!$K$57,IF(S42&gt;=PliegoVigente!$I$58,PliegoVigente!$K$58,PliegoVigente!$K$59))))))))))))</f>
        <v>0.04</v>
      </c>
      <c r="AE42" s="124">
        <f>IF(E42="HFC",(IF(T42&gt;=PliegoVigente!$A$10,PliegoVigente!$C$10,IF(T42&gt;PliegoVigente!$A$9,PliegoVigente!$C$9,IF(T42&gt;PliegoVigente!$A$8,PliegoVigente!$C$8,PliegoVigente!$C$7)))),IF(E42="FLOW",(IF(T42&gt;=PliegoVigente!$A$26,PliegoVigente!$C$26,IF(T42&gt;PliegoVigente!$A$25,PliegoVigente!$C$25,IF(T42&gt;PliegoVigente!$A$24,PliegoVigente!$C$24,PliegoVigente!$C$23)))),IF(E42="MASIVO",(IF(T42&gt;=PliegoVigente!$A$40,PliegoVigente!$C$40,IF(T42&gt;PliegoVigente!$A$39,PliegoVigente!$C$39,IF(T42&gt;PliegoVigente!$A$38,PliegoVigente!$C$38,PliegoVigente!$C$37)))),(IF(T42&gt;=PliegoVigente!$A$54,PliegoVigente!$C$54,IF(T42&gt;PliegoVigente!$A$53,PliegoVigente!$C$53,IF(T42&gt;PliegoVigente!$A$52,PliegoVigente!$C$52,PliegoVigente!$C$51)))))))</f>
        <v>-0.01</v>
      </c>
      <c r="AF42" s="124">
        <f>IF(E42="HFC",(IF(Y42&gt;=PliegoVigente!$Y$7,PliegoVigente!$AA$7,0)),IF(E42="FLOW",0,IF(E42="MASIVO",(IF(Y42&gt;=PliegoVigente!$Y$37,PliegoVigente!$AA$370)),(IF(Y42&gt;=PliegoVigente!$Y$51,PliegoVigente!$AA$51,0)))))</f>
        <v>0.01</v>
      </c>
      <c r="AG42" s="124">
        <f>IF(E42="HFC",(IF(Z42&gt;=PliegoVigente!$M$9,PliegoVigente!$O$9,IF(Z42&gt;=PliegoVigente!$M$8,PliegoVigente!$O$8,PliegoVigente!$O$7))),IF(E42="FLOW",(IF(Z42&gt;=PliegoVigente!$M$25,PliegoVigente!$O$25,IF(Z42&gt;=PliegoVigente!$M$24,PliegoVigente!$O$24,PliegoVigente!$O$23))),IF(E42="MASIVO",(IF(Z42&gt;=PliegoVigente!$M$39,PliegoVigente!$O$39,IF(Z42&gt;=PliegoVigente!$M$38,PliegoVigente!$O$38,PliegoVigente!$O$37))),(IF(Z42&gt;=PliegoVigente!$M$53,PliegoVigente!$O$53,IF(Z42&gt;=PliegoVigente!$M$52,PliegoVigente!$O$52,PliegoVigente!$O$51))))))</f>
        <v>-5.0000000000000001E-3</v>
      </c>
      <c r="AH42" s="124">
        <f>IF(E42="HFC",(IF(AA42&gt;=PliegoVigente!$Q$9,PliegoVigente!$S$9,IF(AA42&gt;=PliegoVigente!$Q$8,PliegoVigente!$S$8,PliegoVigente!$S$7))),IF(E42="FLOW",(IF(AA42&gt;=PliegoVigente!$Q$25,PliegoVigente!$S$25,IF(AA42&gt;=PliegoVigente!$Q$24,PliegoVigente!$S$24,PliegoVigente!$S$23))),IF(E42="MASIVO",(IF(AA42&gt;=PliegoVigente!$Q$39,PliegoVigente!$S$39,IF(AA42&gt;=PliegoVigente!$Q$38,PliegoVigente!$S$38,PliegoVigente!$S$37))),(IF(AA42&gt;=PliegoVigente!$Q$53,PliegoVigente!$S$53,IF(AA42&gt;=PliegoVigente!$Q$52,PliegoVigente!$S$52,PliegoVigente!$S$51))))))</f>
        <v>5.0000000000000001E-3</v>
      </c>
      <c r="AI42" s="126">
        <f t="shared" si="1"/>
        <v>0.03</v>
      </c>
    </row>
    <row r="43" spans="1:35" x14ac:dyDescent="0.25">
      <c r="A43" s="115" t="str">
        <f>VLOOKUP(C43,RosterActualizado!$C$2:$L$1000,7,0)</f>
        <v>Diaz Maria Josefina</v>
      </c>
      <c r="B43" s="115" t="str">
        <f>VLOOKUP(C43,RosterActualizado!$C$2:$L$1000,10,0)</f>
        <v>Chavez Gustavo Daniel</v>
      </c>
      <c r="C43" s="115">
        <f>RosterActualizado!C43</f>
        <v>908613</v>
      </c>
      <c r="D43" s="115" t="str">
        <f>VLOOKUP(C43,RosterActualizado!$C$2:$L$1000,3,0)</f>
        <v xml:space="preserve">INTERNET HFC SCORE 1 + Solucion Remota </v>
      </c>
      <c r="E43" s="115" t="str">
        <f t="shared" si="0"/>
        <v>HFC</v>
      </c>
      <c r="F43" s="116">
        <f>VLOOKUP(C43,Table1[],5,0)</f>
        <v>0.99126984126984097</v>
      </c>
      <c r="G43" s="117">
        <f>VLOOKUP(C43,Table13[],5,0)</f>
        <v>1.3157894736842099E-2</v>
      </c>
      <c r="H43" s="118">
        <f>VLOOKUP(C43,Table13[],3,0)</f>
        <v>76</v>
      </c>
      <c r="I43" s="117">
        <f>VLOOKUP(C43,Table13[],7,0)</f>
        <v>0.63513513513513498</v>
      </c>
      <c r="J43" s="117">
        <f>VLOOKUP(C43,Table13[],9,0)</f>
        <v>0.91666666666666696</v>
      </c>
      <c r="K43" s="116">
        <f>VLOOKUP(C43,Table16[[#All],[idccms]:[TMO]],5,0)</f>
        <v>1</v>
      </c>
      <c r="L43" s="119">
        <f>VLOOKUP(C43,Table18[[Columna1]:[Recuento de id_monitoring-caseId]],2,0)</f>
        <v>1</v>
      </c>
      <c r="M43" s="116">
        <f>VLOOKUP(C43,Table111[],7,0)</f>
        <v>-0.33333333333333298</v>
      </c>
      <c r="N43" s="118">
        <f>VLOOKUP(C43,Table111[],6,0)</f>
        <v>9</v>
      </c>
      <c r="O43" s="116">
        <f>VLOOKUP(C43,Table111[],8,0)</f>
        <v>0.44444444444444398</v>
      </c>
      <c r="P43" s="13" t="s">
        <v>116</v>
      </c>
      <c r="Q43" s="13" t="s">
        <v>116</v>
      </c>
      <c r="R43" s="13" t="s">
        <v>116</v>
      </c>
      <c r="S43" s="116">
        <f>VLOOKUP(C43,Table113[[idccms]:[Suma de Rellamados]],4,0)</f>
        <v>0.83002207505518799</v>
      </c>
      <c r="T43" s="13">
        <f>VLOOKUP(C43,Table115[[idccms]:[Suma de CvLlamSalientes]],3,0)</f>
        <v>533.53821138211401</v>
      </c>
      <c r="U43" s="13">
        <f>VLOOKUP(C43,Table115[[idccms]:[Suma de CvLlamSalientes]],5,0)</f>
        <v>19</v>
      </c>
      <c r="V43" s="120">
        <f>VLOOKUP(C43,Table115[[idccms]:[Suma de CvLlamSalientes]],6,0)</f>
        <v>14.7593495934959</v>
      </c>
      <c r="W43" s="13">
        <f>VLOOKUP(C43,Table115[[idccms]:[Suma de CvLlamSalientes]],7,0)</f>
        <v>499.77886178861797</v>
      </c>
      <c r="X43" s="116">
        <f>VLOOKUP(C43,Table118[[idccms]:[%Act Com N]],4,0)</f>
        <v>1.21951219512195E-2</v>
      </c>
      <c r="Y43" s="116">
        <f>VLOOKUP(C43,Table118[[idccms]:[%Act Com N]],6,0)</f>
        <v>0</v>
      </c>
      <c r="Z43" s="116">
        <f>VLOOKUP(C43,TRF!$B$2:$S$407,4,0)</f>
        <v>6.9918699186991895E-2</v>
      </c>
      <c r="AA43" s="116">
        <f>VLOOKUP(C43,CBS!$A$2:$F$395,4,0)</f>
        <v>3.4146341463414602E-2</v>
      </c>
      <c r="AB43" s="124">
        <f>IF(E43="HFC",(IF(L43&gt;=PliegoVigente!$U$9,PliegoVigente!$W$9,IF(L43&gt;=PliegoVigente!$U$8,PliegoVigente!$W$8,PliegoVigente!$W$7))),IF(E43="FLOW",(IF(L43&gt;=PliegoVigente!$U$25,PliegoVigente!$W$25,IF(L43&gt;=PliegoVigente!$U$24,PliegoVigente!$W$24,PliegoVigente!$W$23))),IF(E43="MASIVO",(IF(L43&gt;=PliegoVigente!$U$39,PliegoVigente!$W$39,IF(L43&gt;=PliegoVigente!$U$38,PliegoVigente!$W$38,PliegoVigente!$W$37))),(IF(L43&gt;=PliegoVigente!$U$53,PliegoVigente!$W$53,IF(L43&gt;=PliegoVigente!$U$52,PliegoVigente!$W$52,PliegoVigente!$W$51))))))</f>
        <v>0.01</v>
      </c>
      <c r="AC43" s="124">
        <f>IF(E43="HFC",(IF(M43&gt;=PliegoVigente!$I$7,PliegoVigente!$K$7,IF(M43&gt;=PliegoVigente!$I$8,PliegoVigente!$K$8,IF(M43&gt;=PliegoVigente!$I$9,PliegoVigente!$K$9,IF(M43&gt;=PliegoVigente!$I$10,PliegoVigente!$K$10,IF(M43&gt;=PliegoVigente!$I$11,PliegoVigente!$K$11,IF(M43&gt;=PliegoVigente!$I$12,PliegoVigente!$K$12,IF(M43&gt;=PliegoVigente!$I$13,PliegoVigente!$K$13,IF(M43&gt;=PliegoVigente!$I$14,PliegoVigente!$K$14,PliegoVigente!$K$15))))))))),IF(E43="FLOW",(IF(M43&gt;=PliegoVigente!$I$23,PliegoVigente!$K$23,IF(M43&gt;=PliegoVigente!$I$24,PliegoVigente!$K$24,IF(M43&gt;=PliegoVigente!$I$25,PliegoVigente!$K$25,IF(M43&gt;=PliegoVigente!$I$26,PliegoVigente!$K$26,IF(M43&gt;=PliegoVigente!$I$27,PliegoVigente!$K$27,IF(M43&gt;=PliegoVigente!$I$28,PliegoVigente!$K$28,IF(M43&gt;=PliegoVigente!$I$29,PliegoVigente!$K$29,IF(M43&gt;=PliegoVigente!$I$30,PliegoVigente!$K$30,PliegoVigente!$K$31))))))))),IF(E43="MASIVO",(IF(M43&gt;=PliegoVigente!$I$37,PliegoVigente!$K$37,IF(M43&gt;=PliegoVigente!$I$38,PliegoVigente!$K$38,IF(M43&gt;=PliegoVigente!$I$39,PliegoVigente!$K$39,IF(M43&gt;=PliegoVigente!$I$40,PliegoVigente!$K$40,IF(M43&gt;=PliegoVigente!$I$41,PliegoVigente!$K$41,IF(M43&gt;=PliegoVigente!$I$42,PliegoVigente!$K$42,IF(M43&gt;=PliegoVigente!$I$43,PliegoVigente!$K$43,IF(M43&gt;=PliegoVigente!$I$44,PliegoVigente!$K$44,PliegoVigente!$K$45))))))))),(IF(M43&gt;=PliegoVigente!$I$51,PliegoVigente!$K$51,IF(M43&gt;=PliegoVigente!$I$52,PliegoVigente!$K$52,IF(M43&gt;=PliegoVigente!$I$53,PliegoVigente!$K$53,IF(M43&gt;=PliegoVigente!$I$54,PliegoVigente!$K$54,IF(M43&gt;=PliegoVigente!$I$55,PliegoVigente!$K$55,IF(M43&gt;=PliegoVigente!$I$56,PliegoVigente!$K$56,IF(M43&gt;=PliegoVigente!$I$57,PliegoVigente!$K$57,IF(M43&gt;=PliegoVigente!$I$58,PliegoVigente!$K$58,PliegoVigente!$K$59))))))))))))</f>
        <v>-0.02</v>
      </c>
      <c r="AD43" s="124">
        <f>IF(E43="HFC",(IF(S43&gt;=PliegoVigente!$E$12,PliegoVigente!$G$12,IF(S43&gt;=PliegoVigente!$E$11,PliegoVigente!$G$11,IF(S43&gt;=PliegoVigente!$E$10,PliegoVigente!$G$10,IF(S43&gt;=PliegoVigente!$E$9,PliegoVigente!$G$9,IF(S43&gt;=PliegoVigente!$E$8,PliegoVigente!$G$8,PliegoVigente!$G$7)))))),IF(E43="FLOW",(IF(S43&gt;=PliegoVigente!$I$23,PliegoVigente!$K$23,IF(S43&gt;=PliegoVigente!$I$24,PliegoVigente!$K$24,IF(S43&gt;=PliegoVigente!$I$25,PliegoVigente!$K$25,IF(S43&gt;=PliegoVigente!$I$26,PliegoVigente!$K$26,IF(S43&gt;=PliegoVigente!$I$27,PliegoVigente!$K$27,IF(S43&gt;=PliegoVigente!$I$28,PliegoVigente!$K$28,IF(S43&gt;=PliegoVigente!$I$29,PliegoVigente!$K$29,IF(S43&gt;=PliegoVigente!$I$30,PliegoVigente!$K$30,PliegoVigente!$K$31))))))))),IF(E43="MASIVO",(IF(S43&gt;=PliegoVigente!$I$37,PliegoVigente!$K$37,IF(S43&gt;=PliegoVigente!$I$38,PliegoVigente!$K$38,IF(S43&gt;=PliegoVigente!$I$39,PliegoVigente!$K$39,IF(S43&gt;=PliegoVigente!$I$40,PliegoVigente!$K$40,IF(S43&gt;=PliegoVigente!$I$41,PliegoVigente!$K$41,IF(S43&gt;=PliegoVigente!$I$42,PliegoVigente!$K$42,IF(S43&gt;=PliegoVigente!$I$43,PliegoVigente!$K$43,IF(S43&gt;=PliegoVigente!$I$44,PliegoVigente!$K$44,PliegoVigente!$K$45))))))))),(IF(S43&gt;=PliegoVigente!$I$51,PliegoVigente!$K$51,IF(S43&gt;=PliegoVigente!$I$52,PliegoVigente!$K$52,IF(S43&gt;=PliegoVigente!$I$53,PliegoVigente!$K$53,IF(S43&gt;=PliegoVigente!$I$54,PliegoVigente!$K$54,IF(S43&gt;=PliegoVigente!$I$55,PliegoVigente!$K$55,IF(S43&gt;=PliegoVigente!$I$56,PliegoVigente!$K$56,IF(S43&gt;=PliegoVigente!$I$57,PliegoVigente!$K$57,IF(S43&gt;=PliegoVigente!$I$58,PliegoVigente!$K$58,PliegoVigente!$K$59))))))))))))</f>
        <v>0.03</v>
      </c>
      <c r="AE43" s="124">
        <f>IF(E43="HFC",(IF(T43&gt;=PliegoVigente!$A$10,PliegoVigente!$C$10,IF(T43&gt;PliegoVigente!$A$9,PliegoVigente!$C$9,IF(T43&gt;PliegoVigente!$A$8,PliegoVigente!$C$8,PliegoVigente!$C$7)))),IF(E43="FLOW",(IF(T43&gt;=PliegoVigente!$A$26,PliegoVigente!$C$26,IF(T43&gt;PliegoVigente!$A$25,PliegoVigente!$C$25,IF(T43&gt;PliegoVigente!$A$24,PliegoVigente!$C$24,PliegoVigente!$C$23)))),IF(E43="MASIVO",(IF(T43&gt;=PliegoVigente!$A$40,PliegoVigente!$C$40,IF(T43&gt;PliegoVigente!$A$39,PliegoVigente!$C$39,IF(T43&gt;PliegoVigente!$A$38,PliegoVigente!$C$38,PliegoVigente!$C$37)))),(IF(T43&gt;=PliegoVigente!$A$54,PliegoVigente!$C$54,IF(T43&gt;PliegoVigente!$A$53,PliegoVigente!$C$53,IF(T43&gt;PliegoVigente!$A$52,PliegoVigente!$C$52,PliegoVigente!$C$51)))))))</f>
        <v>0.02</v>
      </c>
      <c r="AF43" s="124">
        <f>IF(E43="HFC",(IF(Y43&gt;=PliegoVigente!$Y$7,PliegoVigente!$AA$7,0)),IF(E43="FLOW",0,IF(E43="MASIVO",(IF(Y43&gt;=PliegoVigente!$Y$37,PliegoVigente!$AA$370)),(IF(Y43&gt;=PliegoVigente!$Y$51,PliegoVigente!$AA$51,0)))))</f>
        <v>0</v>
      </c>
      <c r="AG43" s="124">
        <f>IF(E43="HFC",(IF(Z43&gt;=PliegoVigente!$M$9,PliegoVigente!$O$9,IF(Z43&gt;=PliegoVigente!$M$8,PliegoVigente!$O$8,PliegoVigente!$O$7))),IF(E43="FLOW",(IF(Z43&gt;=PliegoVigente!$M$25,PliegoVigente!$O$25,IF(Z43&gt;=PliegoVigente!$M$24,PliegoVigente!$O$24,PliegoVigente!$O$23))),IF(E43="MASIVO",(IF(Z43&gt;=PliegoVigente!$M$39,PliegoVigente!$O$39,IF(Z43&gt;=PliegoVigente!$M$38,PliegoVigente!$O$38,PliegoVigente!$O$37))),(IF(Z43&gt;=PliegoVigente!$M$53,PliegoVigente!$O$53,IF(Z43&gt;=PliegoVigente!$M$52,PliegoVigente!$O$52,PliegoVigente!$O$51))))))</f>
        <v>5.0000000000000001E-3</v>
      </c>
      <c r="AH43" s="124">
        <f>IF(E43="HFC",(IF(AA43&gt;=PliegoVigente!$Q$9,PliegoVigente!$S$9,IF(AA43&gt;=PliegoVigente!$Q$8,PliegoVigente!$S$8,PliegoVigente!$S$7))),IF(E43="FLOW",(IF(AA43&gt;=PliegoVigente!$Q$25,PliegoVigente!$S$25,IF(AA43&gt;=PliegoVigente!$Q$24,PliegoVigente!$S$24,PliegoVigente!$S$23))),IF(E43="MASIVO",(IF(AA43&gt;=PliegoVigente!$Q$39,PliegoVigente!$S$39,IF(AA43&gt;=PliegoVigente!$Q$38,PliegoVigente!$S$38,PliegoVigente!$S$37))),(IF(AA43&gt;=PliegoVigente!$Q$53,PliegoVigente!$S$53,IF(AA43&gt;=PliegoVigente!$Q$52,PliegoVigente!$S$52,PliegoVigente!$S$51))))))</f>
        <v>5.0000000000000001E-3</v>
      </c>
      <c r="AI43" s="126">
        <f t="shared" si="1"/>
        <v>4.9999999999999989E-2</v>
      </c>
    </row>
    <row r="44" spans="1:35" x14ac:dyDescent="0.25">
      <c r="A44" s="115" t="str">
        <f>VLOOKUP(C44,RosterActualizado!$C$2:$L$1000,7,0)</f>
        <v>Diaz Maria Josefina</v>
      </c>
      <c r="B44" s="115" t="str">
        <f>VLOOKUP(C44,RosterActualizado!$C$2:$L$1000,10,0)</f>
        <v>Fara Cecilia Vanessa</v>
      </c>
      <c r="C44" s="115">
        <f>RosterActualizado!C44</f>
        <v>432511</v>
      </c>
      <c r="D44" s="115" t="str">
        <f>VLOOKUP(C44,RosterActualizado!$C$2:$L$1000,3,0)</f>
        <v>INTERNET HFC SCORE 3 A 5</v>
      </c>
      <c r="E44" s="115" t="str">
        <f t="shared" si="0"/>
        <v>HFC</v>
      </c>
      <c r="F44" s="116">
        <f>VLOOKUP(C44,Table1[],5,0)</f>
        <v>0.67778218694885395</v>
      </c>
      <c r="G44" s="117">
        <f>VLOOKUP(C44,Table13[],5,0)</f>
        <v>0.203703703703704</v>
      </c>
      <c r="H44" s="118">
        <f>VLOOKUP(C44,Table13[],3,0)</f>
        <v>54</v>
      </c>
      <c r="I44" s="117">
        <f>VLOOKUP(C44,Table13[],7,0)</f>
        <v>0.65384615384615397</v>
      </c>
      <c r="J44" s="117">
        <f>VLOOKUP(C44,Table13[],9,0)</f>
        <v>0.82978723404255295</v>
      </c>
      <c r="K44" s="116">
        <f>VLOOKUP(C44,Table16[[#All],[idccms]:[TMO]],5,0)</f>
        <v>0.99122807017543901</v>
      </c>
      <c r="L44" s="119">
        <f>VLOOKUP(C44,Table18[[Columna1]:[Recuento de id_monitoring-caseId]],2,0)</f>
        <v>1</v>
      </c>
      <c r="M44" s="116">
        <f>VLOOKUP(C44,Table111[],7,0)</f>
        <v>0.14285714285714299</v>
      </c>
      <c r="N44" s="118">
        <f>VLOOKUP(C44,Table111[],6,0)</f>
        <v>7</v>
      </c>
      <c r="O44" s="116">
        <f>VLOOKUP(C44,Table111[],8,0)</f>
        <v>0.6</v>
      </c>
      <c r="P44" s="13" t="s">
        <v>116</v>
      </c>
      <c r="Q44" s="13" t="s">
        <v>116</v>
      </c>
      <c r="R44" s="13" t="s">
        <v>116</v>
      </c>
      <c r="S44" s="116">
        <f>VLOOKUP(C44,Table113[[idccms]:[Suma de Rellamados]],4,0)</f>
        <v>0.70491803278688503</v>
      </c>
      <c r="T44" s="13">
        <f>VLOOKUP(C44,Table115[[idccms]:[Suma de CvLlamSalientes]],3,0)</f>
        <v>718.86127167630104</v>
      </c>
      <c r="U44" s="13">
        <f>VLOOKUP(C44,Table115[[idccms]:[Suma de CvLlamSalientes]],5,0)</f>
        <v>105.46820809248599</v>
      </c>
      <c r="V44" s="120">
        <f>VLOOKUP(C44,Table115[[idccms]:[Suma de CvLlamSalientes]],6,0)</f>
        <v>7.95953757225434</v>
      </c>
      <c r="W44" s="13">
        <f>VLOOKUP(C44,Table115[[idccms]:[Suma de CvLlamSalientes]],7,0)</f>
        <v>605.43352601156096</v>
      </c>
      <c r="X44" s="116">
        <f>VLOOKUP(C44,Table118[[idccms]:[%Act Com N]],4,0)</f>
        <v>3.6127167630057799E-2</v>
      </c>
      <c r="Y44" s="116">
        <f>VLOOKUP(C44,Table118[[idccms]:[%Act Com N]],6,0)</f>
        <v>2.1676300578034699E-2</v>
      </c>
      <c r="Z44" s="116">
        <f>VLOOKUP(C44,TRF!$B$2:$S$407,4,0)</f>
        <v>7.80346820809249E-2</v>
      </c>
      <c r="AA44" s="116">
        <f>VLOOKUP(C44,CBS!$A$2:$F$395,4,0)</f>
        <v>8.6705202312138702E-3</v>
      </c>
      <c r="AB44" s="124">
        <f>IF(E44="HFC",(IF(L44&gt;=PliegoVigente!$U$9,PliegoVigente!$W$9,IF(L44&gt;=PliegoVigente!$U$8,PliegoVigente!$W$8,PliegoVigente!$W$7))),IF(E44="FLOW",(IF(L44&gt;=PliegoVigente!$U$25,PliegoVigente!$W$25,IF(L44&gt;=PliegoVigente!$U$24,PliegoVigente!$W$24,PliegoVigente!$W$23))),IF(E44="MASIVO",(IF(L44&gt;=PliegoVigente!$U$39,PliegoVigente!$W$39,IF(L44&gt;=PliegoVigente!$U$38,PliegoVigente!$W$38,PliegoVigente!$W$37))),(IF(L44&gt;=PliegoVigente!$U$53,PliegoVigente!$W$53,IF(L44&gt;=PliegoVigente!$U$52,PliegoVigente!$W$52,PliegoVigente!$W$51))))))</f>
        <v>0.01</v>
      </c>
      <c r="AC44" s="124">
        <f>IF(E44="HFC",(IF(M44&gt;=PliegoVigente!$I$7,PliegoVigente!$K$7,IF(M44&gt;=PliegoVigente!$I$8,PliegoVigente!$K$8,IF(M44&gt;=PliegoVigente!$I$9,PliegoVigente!$K$9,IF(M44&gt;=PliegoVigente!$I$10,PliegoVigente!$K$10,IF(M44&gt;=PliegoVigente!$I$11,PliegoVigente!$K$11,IF(M44&gt;=PliegoVigente!$I$12,PliegoVigente!$K$12,IF(M44&gt;=PliegoVigente!$I$13,PliegoVigente!$K$13,IF(M44&gt;=PliegoVigente!$I$14,PliegoVigente!$K$14,PliegoVigente!$K$15))))))))),IF(E44="FLOW",(IF(M44&gt;=PliegoVigente!$I$23,PliegoVigente!$K$23,IF(M44&gt;=PliegoVigente!$I$24,PliegoVigente!$K$24,IF(M44&gt;=PliegoVigente!$I$25,PliegoVigente!$K$25,IF(M44&gt;=PliegoVigente!$I$26,PliegoVigente!$K$26,IF(M44&gt;=PliegoVigente!$I$27,PliegoVigente!$K$27,IF(M44&gt;=PliegoVigente!$I$28,PliegoVigente!$K$28,IF(M44&gt;=PliegoVigente!$I$29,PliegoVigente!$K$29,IF(M44&gt;=PliegoVigente!$I$30,PliegoVigente!$K$30,PliegoVigente!$K$31))))))))),IF(E44="MASIVO",(IF(M44&gt;=PliegoVigente!$I$37,PliegoVigente!$K$37,IF(M44&gt;=PliegoVigente!$I$38,PliegoVigente!$K$38,IF(M44&gt;=PliegoVigente!$I$39,PliegoVigente!$K$39,IF(M44&gt;=PliegoVigente!$I$40,PliegoVigente!$K$40,IF(M44&gt;=PliegoVigente!$I$41,PliegoVigente!$K$41,IF(M44&gt;=PliegoVigente!$I$42,PliegoVigente!$K$42,IF(M44&gt;=PliegoVigente!$I$43,PliegoVigente!$K$43,IF(M44&gt;=PliegoVigente!$I$44,PliegoVigente!$K$44,PliegoVigente!$K$45))))))))),(IF(M44&gt;=PliegoVigente!$I$51,PliegoVigente!$K$51,IF(M44&gt;=PliegoVigente!$I$52,PliegoVigente!$K$52,IF(M44&gt;=PliegoVigente!$I$53,PliegoVigente!$K$53,IF(M44&gt;=PliegoVigente!$I$54,PliegoVigente!$K$54,IF(M44&gt;=PliegoVigente!$I$55,PliegoVigente!$K$55,IF(M44&gt;=PliegoVigente!$I$56,PliegoVigente!$K$56,IF(M44&gt;=PliegoVigente!$I$57,PliegoVigente!$K$57,IF(M44&gt;=PliegoVigente!$I$58,PliegoVigente!$K$58,PliegoVigente!$K$59))))))))))))</f>
        <v>0.06</v>
      </c>
      <c r="AD44" s="124">
        <f>IF(E44="HFC",(IF(S44&gt;=PliegoVigente!$E$12,PliegoVigente!$G$12,IF(S44&gt;=PliegoVigente!$E$11,PliegoVigente!$G$11,IF(S44&gt;=PliegoVigente!$E$10,PliegoVigente!$G$10,IF(S44&gt;=PliegoVigente!$E$9,PliegoVigente!$G$9,IF(S44&gt;=PliegoVigente!$E$8,PliegoVigente!$G$8,PliegoVigente!$G$7)))))),IF(E44="FLOW",(IF(S44&gt;=PliegoVigente!$I$23,PliegoVigente!$K$23,IF(S44&gt;=PliegoVigente!$I$24,PliegoVigente!$K$24,IF(S44&gt;=PliegoVigente!$I$25,PliegoVigente!$K$25,IF(S44&gt;=PliegoVigente!$I$26,PliegoVigente!$K$26,IF(S44&gt;=PliegoVigente!$I$27,PliegoVigente!$K$27,IF(S44&gt;=PliegoVigente!$I$28,PliegoVigente!$K$28,IF(S44&gt;=PliegoVigente!$I$29,PliegoVigente!$K$29,IF(S44&gt;=PliegoVigente!$I$30,PliegoVigente!$K$30,PliegoVigente!$K$31))))))))),IF(E44="MASIVO",(IF(S44&gt;=PliegoVigente!$I$37,PliegoVigente!$K$37,IF(S44&gt;=PliegoVigente!$I$38,PliegoVigente!$K$38,IF(S44&gt;=PliegoVigente!$I$39,PliegoVigente!$K$39,IF(S44&gt;=PliegoVigente!$I$40,PliegoVigente!$K$40,IF(S44&gt;=PliegoVigente!$I$41,PliegoVigente!$K$41,IF(S44&gt;=PliegoVigente!$I$42,PliegoVigente!$K$42,IF(S44&gt;=PliegoVigente!$I$43,PliegoVigente!$K$43,IF(S44&gt;=PliegoVigente!$I$44,PliegoVigente!$K$44,PliegoVigente!$K$45))))))))),(IF(S44&gt;=PliegoVigente!$I$51,PliegoVigente!$K$51,IF(S44&gt;=PliegoVigente!$I$52,PliegoVigente!$K$52,IF(S44&gt;=PliegoVigente!$I$53,PliegoVigente!$K$53,IF(S44&gt;=PliegoVigente!$I$54,PliegoVigente!$K$54,IF(S44&gt;=PliegoVigente!$I$55,PliegoVigente!$K$55,IF(S44&gt;=PliegoVigente!$I$56,PliegoVigente!$K$56,IF(S44&gt;=PliegoVigente!$I$57,PliegoVigente!$K$57,IF(S44&gt;=PliegoVigente!$I$58,PliegoVigente!$K$58,PliegoVigente!$K$59))))))))))))</f>
        <v>-0.01</v>
      </c>
      <c r="AE44" s="124">
        <f>IF(E44="HFC",(IF(T44&gt;=PliegoVigente!$A$10,PliegoVigente!$C$10,IF(T44&gt;PliegoVigente!$A$9,PliegoVigente!$C$9,IF(T44&gt;PliegoVigente!$A$8,PliegoVigente!$C$8,PliegoVigente!$C$7)))),IF(E44="FLOW",(IF(T44&gt;=PliegoVigente!$A$26,PliegoVigente!$C$26,IF(T44&gt;PliegoVigente!$A$25,PliegoVigente!$C$25,IF(T44&gt;PliegoVigente!$A$24,PliegoVigente!$C$24,PliegoVigente!$C$23)))),IF(E44="MASIVO",(IF(T44&gt;=PliegoVigente!$A$40,PliegoVigente!$C$40,IF(T44&gt;PliegoVigente!$A$39,PliegoVigente!$C$39,IF(T44&gt;PliegoVigente!$A$38,PliegoVigente!$C$38,PliegoVigente!$C$37)))),(IF(T44&gt;=PliegoVigente!$A$54,PliegoVigente!$C$54,IF(T44&gt;PliegoVigente!$A$53,PliegoVigente!$C$53,IF(T44&gt;PliegoVigente!$A$52,PliegoVigente!$C$52,PliegoVigente!$C$51)))))))</f>
        <v>-0.01</v>
      </c>
      <c r="AF44" s="124">
        <f>IF(E44="HFC",(IF(Y44&gt;=PliegoVigente!$Y$7,PliegoVigente!$AA$7,0)),IF(E44="FLOW",0,IF(E44="MASIVO",(IF(Y44&gt;=PliegoVigente!$Y$37,PliegoVigente!$AA$370)),(IF(Y44&gt;=PliegoVigente!$Y$51,PliegoVigente!$AA$51,0)))))</f>
        <v>0</v>
      </c>
      <c r="AG44" s="124">
        <f>IF(E44="HFC",(IF(Z44&gt;=PliegoVigente!$M$9,PliegoVigente!$O$9,IF(Z44&gt;=PliegoVigente!$M$8,PliegoVigente!$O$8,PliegoVigente!$O$7))),IF(E44="FLOW",(IF(Z44&gt;=PliegoVigente!$M$25,PliegoVigente!$O$25,IF(Z44&gt;=PliegoVigente!$M$24,PliegoVigente!$O$24,PliegoVigente!$O$23))),IF(E44="MASIVO",(IF(Z44&gt;=PliegoVigente!$M$39,PliegoVigente!$O$39,IF(Z44&gt;=PliegoVigente!$M$38,PliegoVigente!$O$38,PliegoVigente!$O$37))),(IF(Z44&gt;=PliegoVigente!$M$53,PliegoVigente!$O$53,IF(Z44&gt;=PliegoVigente!$M$52,PliegoVigente!$O$52,PliegoVigente!$O$51))))))</f>
        <v>5.0000000000000001E-3</v>
      </c>
      <c r="AH44" s="124">
        <f>IF(E44="HFC",(IF(AA44&gt;=PliegoVigente!$Q$9,PliegoVigente!$S$9,IF(AA44&gt;=PliegoVigente!$Q$8,PliegoVigente!$S$8,PliegoVigente!$S$7))),IF(E44="FLOW",(IF(AA44&gt;=PliegoVigente!$Q$25,PliegoVigente!$S$25,IF(AA44&gt;=PliegoVigente!$Q$24,PliegoVigente!$S$24,PliegoVigente!$S$23))),IF(E44="MASIVO",(IF(AA44&gt;=PliegoVigente!$Q$39,PliegoVigente!$S$39,IF(AA44&gt;=PliegoVigente!$Q$38,PliegoVigente!$S$38,PliegoVigente!$S$37))),(IF(AA44&gt;=PliegoVigente!$Q$53,PliegoVigente!$S$53,IF(AA44&gt;=PliegoVigente!$Q$52,PliegoVigente!$S$52,PliegoVigente!$S$51))))))</f>
        <v>5.0000000000000001E-3</v>
      </c>
      <c r="AI44" s="126">
        <f t="shared" si="1"/>
        <v>5.9999999999999984E-2</v>
      </c>
    </row>
    <row r="45" spans="1:35" x14ac:dyDescent="0.25">
      <c r="A45" s="115" t="str">
        <f>VLOOKUP(C45,RosterActualizado!$C$2:$L$1000,7,0)</f>
        <v>Diaz Maria Josefina</v>
      </c>
      <c r="B45" s="115" t="str">
        <f>VLOOKUP(C45,RosterActualizado!$C$2:$L$1000,10,0)</f>
        <v>Lizárraga Agustin Eduardo</v>
      </c>
      <c r="C45" s="115">
        <f>RosterActualizado!C45</f>
        <v>2714364</v>
      </c>
      <c r="D45" s="115" t="str">
        <f>VLOOKUP(C45,RosterActualizado!$C$2:$L$1000,3,0)</f>
        <v>FLOW Score 2</v>
      </c>
      <c r="E45" s="115" t="str">
        <f t="shared" si="0"/>
        <v>FLOW</v>
      </c>
      <c r="F45" s="116">
        <f>VLOOKUP(C45,Table1[],5,0)</f>
        <v>0.81668491484184902</v>
      </c>
      <c r="G45" s="117">
        <f>VLOOKUP(C45,Table13[],5,0)</f>
        <v>0.10784313725490199</v>
      </c>
      <c r="H45" s="118">
        <f>VLOOKUP(C45,Table13[],3,0)</f>
        <v>102</v>
      </c>
      <c r="I45" s="117">
        <f>VLOOKUP(C45,Table13[],7,0)</f>
        <v>0.61458333333333304</v>
      </c>
      <c r="J45" s="117">
        <f>VLOOKUP(C45,Table13[],9,0)</f>
        <v>0.87096774193548399</v>
      </c>
      <c r="K45" s="116">
        <f>VLOOKUP(C45,Table16[[#All],[idccms]:[TMO]],5,0)</f>
        <v>0.85714285714285698</v>
      </c>
      <c r="L45" s="119">
        <f>VLOOKUP(C45,Table18[[Columna1]:[Recuento de id_monitoring-caseId]],2,0)</f>
        <v>0</v>
      </c>
      <c r="M45" s="116">
        <f>VLOOKUP(C45,Table111[],7,0)</f>
        <v>-7.69230769230769E-2</v>
      </c>
      <c r="N45" s="118">
        <f>VLOOKUP(C45,Table111[],6,0)</f>
        <v>13</v>
      </c>
      <c r="O45" s="116">
        <f>VLOOKUP(C45,Table111[],8,0)</f>
        <v>0.5</v>
      </c>
      <c r="P45" s="13" t="s">
        <v>116</v>
      </c>
      <c r="Q45" s="13" t="s">
        <v>116</v>
      </c>
      <c r="R45" s="13" t="s">
        <v>116</v>
      </c>
      <c r="S45" s="116">
        <f>VLOOKUP(C45,Table113[[idccms]:[Suma de Rellamados]],4,0)</f>
        <v>0.70684931506849302</v>
      </c>
      <c r="T45" s="13">
        <f>VLOOKUP(C45,Table115[[idccms]:[Suma de CvLlamSalientes]],3,0)</f>
        <v>632.66141732283495</v>
      </c>
      <c r="U45" s="13">
        <f>VLOOKUP(C45,Table115[[idccms]:[Suma de CvLlamSalientes]],5,0)</f>
        <v>78.417322834645702</v>
      </c>
      <c r="V45" s="120">
        <f>VLOOKUP(C45,Table115[[idccms]:[Suma de CvLlamSalientes]],6,0)</f>
        <v>0</v>
      </c>
      <c r="W45" s="13">
        <f>VLOOKUP(C45,Table115[[idccms]:[Suma de CvLlamSalientes]],7,0)</f>
        <v>554.24409448818903</v>
      </c>
      <c r="X45" s="116">
        <f>VLOOKUP(C45,Table118[[idccms]:[%Act Com N]],4,0)</f>
        <v>2.0669291338582699E-2</v>
      </c>
      <c r="Y45" s="116">
        <f>VLOOKUP(C45,Table118[[idccms]:[%Act Com N]],6,0)</f>
        <v>3.9370078740157497E-3</v>
      </c>
      <c r="Z45" s="116">
        <f>VLOOKUP(C45,TRF!$B$2:$S$407,4,0)</f>
        <v>0.16141732283464599</v>
      </c>
      <c r="AA45" s="116">
        <f>VLOOKUP(C45,CBS!$A$2:$F$395,4,0)</f>
        <v>5.9055118110236202E-3</v>
      </c>
      <c r="AB45" s="124">
        <f>IF(E45="HFC",(IF(L45&gt;=PliegoVigente!$U$9,PliegoVigente!$W$9,IF(L45&gt;=PliegoVigente!$U$8,PliegoVigente!$W$8,PliegoVigente!$W$7))),IF(E45="FLOW",(IF(L45&gt;=PliegoVigente!$U$25,PliegoVigente!$W$25,IF(L45&gt;=PliegoVigente!$U$24,PliegoVigente!$W$24,PliegoVigente!$W$23))),IF(E45="MASIVO",(IF(L45&gt;=PliegoVigente!$U$39,PliegoVigente!$W$39,IF(L45&gt;=PliegoVigente!$U$38,PliegoVigente!$W$38,PliegoVigente!$W$37))),(IF(L45&gt;=PliegoVigente!$U$53,PliegoVigente!$W$53,IF(L45&gt;=PliegoVigente!$U$52,PliegoVigente!$W$52,PliegoVigente!$W$51))))))</f>
        <v>-0.01</v>
      </c>
      <c r="AC45" s="124">
        <f>IF(E45="HFC",(IF(M45&gt;=PliegoVigente!$I$7,PliegoVigente!$K$7,IF(M45&gt;=PliegoVigente!$I$8,PliegoVigente!$K$8,IF(M45&gt;=PliegoVigente!$I$9,PliegoVigente!$K$9,IF(M45&gt;=PliegoVigente!$I$10,PliegoVigente!$K$10,IF(M45&gt;=PliegoVigente!$I$11,PliegoVigente!$K$11,IF(M45&gt;=PliegoVigente!$I$12,PliegoVigente!$K$12,IF(M45&gt;=PliegoVigente!$I$13,PliegoVigente!$K$13,IF(M45&gt;=PliegoVigente!$I$14,PliegoVigente!$K$14,PliegoVigente!$K$15))))))))),IF(E45="FLOW",(IF(M45&gt;=PliegoVigente!$I$23,PliegoVigente!$K$23,IF(M45&gt;=PliegoVigente!$I$24,PliegoVigente!$K$24,IF(M45&gt;=PliegoVigente!$I$25,PliegoVigente!$K$25,IF(M45&gt;=PliegoVigente!$I$26,PliegoVigente!$K$26,IF(M45&gt;=PliegoVigente!$I$27,PliegoVigente!$K$27,IF(M45&gt;=PliegoVigente!$I$28,PliegoVigente!$K$28,IF(M45&gt;=PliegoVigente!$I$29,PliegoVigente!$K$29,IF(M45&gt;=PliegoVigente!$I$30,PliegoVigente!$K$30,PliegoVigente!$K$31))))))))),IF(E45="MASIVO",(IF(M45&gt;=PliegoVigente!$I$37,PliegoVigente!$K$37,IF(M45&gt;=PliegoVigente!$I$38,PliegoVigente!$K$38,IF(M45&gt;=PliegoVigente!$I$39,PliegoVigente!$K$39,IF(M45&gt;=PliegoVigente!$I$40,PliegoVigente!$K$40,IF(M45&gt;=PliegoVigente!$I$41,PliegoVigente!$K$41,IF(M45&gt;=PliegoVigente!$I$42,PliegoVigente!$K$42,IF(M45&gt;=PliegoVigente!$I$43,PliegoVigente!$K$43,IF(M45&gt;=PliegoVigente!$I$44,PliegoVigente!$K$44,PliegoVigente!$K$45))))))))),(IF(M45&gt;=PliegoVigente!$I$51,PliegoVigente!$K$51,IF(M45&gt;=PliegoVigente!$I$52,PliegoVigente!$K$52,IF(M45&gt;=PliegoVigente!$I$53,PliegoVigente!$K$53,IF(M45&gt;=PliegoVigente!$I$54,PliegoVigente!$K$54,IF(M45&gt;=PliegoVigente!$I$55,PliegoVigente!$K$55,IF(M45&gt;=PliegoVigente!$I$56,PliegoVigente!$K$56,IF(M45&gt;=PliegoVigente!$I$57,PliegoVigente!$K$57,IF(M45&gt;=PliegoVigente!$I$58,PliegoVigente!$K$58,PliegoVigente!$K$59))))))))))))</f>
        <v>0</v>
      </c>
      <c r="AD45" s="124">
        <f>IF(E45="HFC",(IF(S45&gt;=PliegoVigente!$E$12,PliegoVigente!$G$12,IF(S45&gt;=PliegoVigente!$E$11,PliegoVigente!$G$11,IF(S45&gt;=PliegoVigente!$E$10,PliegoVigente!$G$10,IF(S45&gt;=PliegoVigente!$E$9,PliegoVigente!$G$9,IF(S45&gt;=PliegoVigente!$E$8,PliegoVigente!$G$8,PliegoVigente!$G$7)))))),IF(E45="FLOW",(IF(S45&gt;=PliegoVigente!$I$23,PliegoVigente!$K$23,IF(S45&gt;=PliegoVigente!$I$24,PliegoVigente!$K$24,IF(S45&gt;=PliegoVigente!$I$25,PliegoVigente!$K$25,IF(S45&gt;=PliegoVigente!$I$26,PliegoVigente!$K$26,IF(S45&gt;=PliegoVigente!$I$27,PliegoVigente!$K$27,IF(S45&gt;=PliegoVigente!$I$28,PliegoVigente!$K$28,IF(S45&gt;=PliegoVigente!$I$29,PliegoVigente!$K$29,IF(S45&gt;=PliegoVigente!$I$30,PliegoVigente!$K$30,PliegoVigente!$K$31))))))))),IF(E45="MASIVO",(IF(S45&gt;=PliegoVigente!$I$37,PliegoVigente!$K$37,IF(S45&gt;=PliegoVigente!$I$38,PliegoVigente!$K$38,IF(S45&gt;=PliegoVigente!$I$39,PliegoVigente!$K$39,IF(S45&gt;=PliegoVigente!$I$40,PliegoVigente!$K$40,IF(S45&gt;=PliegoVigente!$I$41,PliegoVigente!$K$41,IF(S45&gt;=PliegoVigente!$I$42,PliegoVigente!$K$42,IF(S45&gt;=PliegoVigente!$I$43,PliegoVigente!$K$43,IF(S45&gt;=PliegoVigente!$I$44,PliegoVigente!$K$44,PliegoVigente!$K$45))))))))),(IF(S45&gt;=PliegoVigente!$I$51,PliegoVigente!$K$51,IF(S45&gt;=PliegoVigente!$I$52,PliegoVigente!$K$52,IF(S45&gt;=PliegoVigente!$I$53,PliegoVigente!$K$53,IF(S45&gt;=PliegoVigente!$I$54,PliegoVigente!$K$54,IF(S45&gt;=PliegoVigente!$I$55,PliegoVigente!$K$55,IF(S45&gt;=PliegoVigente!$I$56,PliegoVigente!$K$56,IF(S45&gt;=PliegoVigente!$I$57,PliegoVigente!$K$57,IF(S45&gt;=PliegoVigente!$I$58,PliegoVigente!$K$58,PliegoVigente!$K$59))))))))))))</f>
        <v>0.06</v>
      </c>
      <c r="AE45" s="124">
        <f>IF(E45="HFC",(IF(T45&gt;=PliegoVigente!$A$10,PliegoVigente!$C$10,IF(T45&gt;PliegoVigente!$A$9,PliegoVigente!$C$9,IF(T45&gt;PliegoVigente!$A$8,PliegoVigente!$C$8,PliegoVigente!$C$7)))),IF(E45="FLOW",(IF(T45&gt;=PliegoVigente!$A$26,PliegoVigente!$C$26,IF(T45&gt;PliegoVigente!$A$25,PliegoVigente!$C$25,IF(T45&gt;PliegoVigente!$A$24,PliegoVigente!$C$24,PliegoVigente!$C$23)))),IF(E45="MASIVO",(IF(T45&gt;=PliegoVigente!$A$40,PliegoVigente!$C$40,IF(T45&gt;PliegoVigente!$A$39,PliegoVigente!$C$39,IF(T45&gt;PliegoVigente!$A$38,PliegoVigente!$C$38,PliegoVigente!$C$37)))),(IF(T45&gt;=PliegoVigente!$A$54,PliegoVigente!$C$54,IF(T45&gt;PliegoVigente!$A$53,PliegoVigente!$C$53,IF(T45&gt;PliegoVigente!$A$52,PliegoVigente!$C$52,PliegoVigente!$C$51)))))))</f>
        <v>-0.01</v>
      </c>
      <c r="AF45" s="124">
        <f>IF(E45="HFC",(IF(Y45&gt;=PliegoVigente!$Y$7,PliegoVigente!$AA$7,0)),IF(E45="FLOW",0,IF(E45="MASIVO",(IF(Y45&gt;=PliegoVigente!$Y$37,PliegoVigente!$AA$370)),(IF(Y45&gt;=PliegoVigente!$Y$51,PliegoVigente!$AA$51,0)))))</f>
        <v>0</v>
      </c>
      <c r="AG45" s="124">
        <f>IF(E45="HFC",(IF(Z45&gt;=PliegoVigente!$M$9,PliegoVigente!$O$9,IF(Z45&gt;=PliegoVigente!$M$8,PliegoVigente!$O$8,PliegoVigente!$O$7))),IF(E45="FLOW",(IF(Z45&gt;=PliegoVigente!$M$25,PliegoVigente!$O$25,IF(Z45&gt;=PliegoVigente!$M$24,PliegoVigente!$O$24,PliegoVigente!$O$23))),IF(E45="MASIVO",(IF(Z45&gt;=PliegoVigente!$M$39,PliegoVigente!$O$39,IF(Z45&gt;=PliegoVigente!$M$38,PliegoVigente!$O$38,PliegoVigente!$O$37))),(IF(Z45&gt;=PliegoVigente!$M$53,PliegoVigente!$O$53,IF(Z45&gt;=PliegoVigente!$M$52,PliegoVigente!$O$52,PliegoVigente!$O$51))))))</f>
        <v>-5.0000000000000001E-3</v>
      </c>
      <c r="AH45" s="124">
        <f>IF(E45="HFC",(IF(AA45&gt;=PliegoVigente!$Q$9,PliegoVigente!$S$9,IF(AA45&gt;=PliegoVigente!$Q$8,PliegoVigente!$S$8,PliegoVigente!$S$7))),IF(E45="FLOW",(IF(AA45&gt;=PliegoVigente!$Q$25,PliegoVigente!$S$25,IF(AA45&gt;=PliegoVigente!$Q$24,PliegoVigente!$S$24,PliegoVigente!$S$23))),IF(E45="MASIVO",(IF(AA45&gt;=PliegoVigente!$Q$39,PliegoVigente!$S$39,IF(AA45&gt;=PliegoVigente!$Q$38,PliegoVigente!$S$38,PliegoVigente!$S$37))),(IF(AA45&gt;=PliegoVigente!$Q$53,PliegoVigente!$S$53,IF(AA45&gt;=PliegoVigente!$Q$52,PliegoVigente!$S$52,PliegoVigente!$S$51))))))</f>
        <v>1.4999999999999999E-2</v>
      </c>
      <c r="AI45" s="126">
        <f t="shared" si="1"/>
        <v>4.9999999999999996E-2</v>
      </c>
    </row>
    <row r="46" spans="1:35" x14ac:dyDescent="0.25">
      <c r="A46" s="115" t="str">
        <f>VLOOKUP(C46,RosterActualizado!$C$2:$L$1000,7,0)</f>
        <v>Diaz Maria Josefina</v>
      </c>
      <c r="B46" s="115" t="str">
        <f>VLOOKUP(C46,RosterActualizado!$C$2:$L$1000,10,0)</f>
        <v>Pacheco Carlos César Martín</v>
      </c>
      <c r="C46" s="115">
        <f>RosterActualizado!C46</f>
        <v>2523247</v>
      </c>
      <c r="D46" s="115" t="str">
        <f>VLOOKUP(C46,RosterActualizado!$C$2:$L$1000,3,0)</f>
        <v>FLOW Score 3 a 5</v>
      </c>
      <c r="E46" s="115" t="str">
        <f t="shared" si="0"/>
        <v>FLOW</v>
      </c>
      <c r="F46" s="116">
        <f>VLOOKUP(C46,Table1[],5,0)</f>
        <v>0.72568954248366002</v>
      </c>
      <c r="G46" s="117">
        <f>VLOOKUP(C46,Table13[],5,0)</f>
        <v>9.5238095238095205E-2</v>
      </c>
      <c r="H46" s="118">
        <f>VLOOKUP(C46,Table13[],3,0)</f>
        <v>21</v>
      </c>
      <c r="I46" s="117">
        <f>VLOOKUP(C46,Table13[],7,0)</f>
        <v>0.75</v>
      </c>
      <c r="J46" s="117">
        <f>VLOOKUP(C46,Table13[],9,0)</f>
        <v>1</v>
      </c>
      <c r="K46" s="116">
        <f>VLOOKUP(C46,Table16[[#All],[idccms]:[TMO]],5,0)</f>
        <v>1</v>
      </c>
      <c r="L46" s="119">
        <f>VLOOKUP(C46,Table18[[Columna1]:[Recuento de id_monitoring-caseId]],2,0)</f>
        <v>0</v>
      </c>
      <c r="M46" s="116">
        <f>VLOOKUP(C46,Table111[],7,0)</f>
        <v>-0.6</v>
      </c>
      <c r="N46" s="118">
        <f>VLOOKUP(C46,Table111[],6,0)</f>
        <v>5</v>
      </c>
      <c r="O46" s="116">
        <f>VLOOKUP(C46,Table111[],8,0)</f>
        <v>0.2</v>
      </c>
      <c r="P46" s="13" t="s">
        <v>116</v>
      </c>
      <c r="Q46" s="13" t="s">
        <v>116</v>
      </c>
      <c r="R46" s="13" t="s">
        <v>116</v>
      </c>
      <c r="S46" s="116">
        <f>VLOOKUP(C46,Table113[[idccms]:[Suma de Rellamados]],4,0)</f>
        <v>0.80894308943089399</v>
      </c>
      <c r="T46" s="13">
        <f>VLOOKUP(C46,Table115[[idccms]:[Suma de CvLlamSalientes]],3,0)</f>
        <v>552.100890207715</v>
      </c>
      <c r="U46" s="13">
        <f>VLOOKUP(C46,Table115[[idccms]:[Suma de CvLlamSalientes]],5,0)</f>
        <v>102.14243323442101</v>
      </c>
      <c r="V46" s="120">
        <f>VLOOKUP(C46,Table115[[idccms]:[Suma de CvLlamSalientes]],6,0)</f>
        <v>10.7804154302671</v>
      </c>
      <c r="W46" s="13">
        <f>VLOOKUP(C46,Table115[[idccms]:[Suma de CvLlamSalientes]],7,0)</f>
        <v>439.17804154302701</v>
      </c>
      <c r="X46" s="116">
        <f>VLOOKUP(C46,Table118[[idccms]:[%Act Com N]],4,0)</f>
        <v>4.1543026706231501E-2</v>
      </c>
      <c r="Y46" s="116">
        <f>VLOOKUP(C46,Table118[[idccms]:[%Act Com N]],6,0)</f>
        <v>4.1543026706231501E-2</v>
      </c>
      <c r="Z46" s="116">
        <f>VLOOKUP(C46,TRF!$B$2:$S$407,4,0)</f>
        <v>0.15727002967358999</v>
      </c>
      <c r="AA46" s="116">
        <f>VLOOKUP(C46,CBS!$A$2:$F$395,4,0)</f>
        <v>8.9020771513353095E-2</v>
      </c>
      <c r="AB46" s="124">
        <f>IF(E46="HFC",(IF(L46&gt;=PliegoVigente!$U$9,PliegoVigente!$W$9,IF(L46&gt;=PliegoVigente!$U$8,PliegoVigente!$W$8,PliegoVigente!$W$7))),IF(E46="FLOW",(IF(L46&gt;=PliegoVigente!$U$25,PliegoVigente!$W$25,IF(L46&gt;=PliegoVigente!$U$24,PliegoVigente!$W$24,PliegoVigente!$W$23))),IF(E46="MASIVO",(IF(L46&gt;=PliegoVigente!$U$39,PliegoVigente!$W$39,IF(L46&gt;=PliegoVigente!$U$38,PliegoVigente!$W$38,PliegoVigente!$W$37))),(IF(L46&gt;=PliegoVigente!$U$53,PliegoVigente!$W$53,IF(L46&gt;=PliegoVigente!$U$52,PliegoVigente!$W$52,PliegoVigente!$W$51))))))</f>
        <v>-0.01</v>
      </c>
      <c r="AC46" s="124">
        <f>IF(E46="HFC",(IF(M46&gt;=PliegoVigente!$I$7,PliegoVigente!$K$7,IF(M46&gt;=PliegoVigente!$I$8,PliegoVigente!$K$8,IF(M46&gt;=PliegoVigente!$I$9,PliegoVigente!$K$9,IF(M46&gt;=PliegoVigente!$I$10,PliegoVigente!$K$10,IF(M46&gt;=PliegoVigente!$I$11,PliegoVigente!$K$11,IF(M46&gt;=PliegoVigente!$I$12,PliegoVigente!$K$12,IF(M46&gt;=PliegoVigente!$I$13,PliegoVigente!$K$13,IF(M46&gt;=PliegoVigente!$I$14,PliegoVigente!$K$14,PliegoVigente!$K$15))))))))),IF(E46="FLOW",(IF(M46&gt;=PliegoVigente!$I$23,PliegoVigente!$K$23,IF(M46&gt;=PliegoVigente!$I$24,PliegoVigente!$K$24,IF(M46&gt;=PliegoVigente!$I$25,PliegoVigente!$K$25,IF(M46&gt;=PliegoVigente!$I$26,PliegoVigente!$K$26,IF(M46&gt;=PliegoVigente!$I$27,PliegoVigente!$K$27,IF(M46&gt;=PliegoVigente!$I$28,PliegoVigente!$K$28,IF(M46&gt;=PliegoVigente!$I$29,PliegoVigente!$K$29,IF(M46&gt;=PliegoVigente!$I$30,PliegoVigente!$K$30,PliegoVigente!$K$31))))))))),IF(E46="MASIVO",(IF(M46&gt;=PliegoVigente!$I$37,PliegoVigente!$K$37,IF(M46&gt;=PliegoVigente!$I$38,PliegoVigente!$K$38,IF(M46&gt;=PliegoVigente!$I$39,PliegoVigente!$K$39,IF(M46&gt;=PliegoVigente!$I$40,PliegoVigente!$K$40,IF(M46&gt;=PliegoVigente!$I$41,PliegoVigente!$K$41,IF(M46&gt;=PliegoVigente!$I$42,PliegoVigente!$K$42,IF(M46&gt;=PliegoVigente!$I$43,PliegoVigente!$K$43,IF(M46&gt;=PliegoVigente!$I$44,PliegoVigente!$K$44,PliegoVigente!$K$45))))))))),(IF(M46&gt;=PliegoVigente!$I$51,PliegoVigente!$K$51,IF(M46&gt;=PliegoVigente!$I$52,PliegoVigente!$K$52,IF(M46&gt;=PliegoVigente!$I$53,PliegoVigente!$K$53,IF(M46&gt;=PliegoVigente!$I$54,PliegoVigente!$K$54,IF(M46&gt;=PliegoVigente!$I$55,PliegoVigente!$K$55,IF(M46&gt;=PliegoVigente!$I$56,PliegoVigente!$K$56,IF(M46&gt;=PliegoVigente!$I$57,PliegoVigente!$K$57,IF(M46&gt;=PliegoVigente!$I$58,PliegoVigente!$K$58,PliegoVigente!$K$59))))))))))))</f>
        <v>-0.02</v>
      </c>
      <c r="AD46" s="124">
        <f>IF(E46="HFC",(IF(S46&gt;=PliegoVigente!$E$12,PliegoVigente!$G$12,IF(S46&gt;=PliegoVigente!$E$11,PliegoVigente!$G$11,IF(S46&gt;=PliegoVigente!$E$10,PliegoVigente!$G$10,IF(S46&gt;=PliegoVigente!$E$9,PliegoVigente!$G$9,IF(S46&gt;=PliegoVigente!$E$8,PliegoVigente!$G$8,PliegoVigente!$G$7)))))),IF(E46="FLOW",(IF(S46&gt;=PliegoVigente!$I$23,PliegoVigente!$K$23,IF(S46&gt;=PliegoVigente!$I$24,PliegoVigente!$K$24,IF(S46&gt;=PliegoVigente!$I$25,PliegoVigente!$K$25,IF(S46&gt;=PliegoVigente!$I$26,PliegoVigente!$K$26,IF(S46&gt;=PliegoVigente!$I$27,PliegoVigente!$K$27,IF(S46&gt;=PliegoVigente!$I$28,PliegoVigente!$K$28,IF(S46&gt;=PliegoVigente!$I$29,PliegoVigente!$K$29,IF(S46&gt;=PliegoVigente!$I$30,PliegoVigente!$K$30,PliegoVigente!$K$31))))))))),IF(E46="MASIVO",(IF(S46&gt;=PliegoVigente!$I$37,PliegoVigente!$K$37,IF(S46&gt;=PliegoVigente!$I$38,PliegoVigente!$K$38,IF(S46&gt;=PliegoVigente!$I$39,PliegoVigente!$K$39,IF(S46&gt;=PliegoVigente!$I$40,PliegoVigente!$K$40,IF(S46&gt;=PliegoVigente!$I$41,PliegoVigente!$K$41,IF(S46&gt;=PliegoVigente!$I$42,PliegoVigente!$K$42,IF(S46&gt;=PliegoVigente!$I$43,PliegoVigente!$K$43,IF(S46&gt;=PliegoVigente!$I$44,PliegoVigente!$K$44,PliegoVigente!$K$45))))))))),(IF(S46&gt;=PliegoVigente!$I$51,PliegoVigente!$K$51,IF(S46&gt;=PliegoVigente!$I$52,PliegoVigente!$K$52,IF(S46&gt;=PliegoVigente!$I$53,PliegoVigente!$K$53,IF(S46&gt;=PliegoVigente!$I$54,PliegoVigente!$K$54,IF(S46&gt;=PliegoVigente!$I$55,PliegoVigente!$K$55,IF(S46&gt;=PliegoVigente!$I$56,PliegoVigente!$K$56,IF(S46&gt;=PliegoVigente!$I$57,PliegoVigente!$K$57,IF(S46&gt;=PliegoVigente!$I$58,PliegoVigente!$K$58,PliegoVigente!$K$59))))))))))))</f>
        <v>0.06</v>
      </c>
      <c r="AE46" s="124">
        <f>IF(E46="HFC",(IF(T46&gt;=PliegoVigente!$A$10,PliegoVigente!$C$10,IF(T46&gt;PliegoVigente!$A$9,PliegoVigente!$C$9,IF(T46&gt;PliegoVigente!$A$8,PliegoVigente!$C$8,PliegoVigente!$C$7)))),IF(E46="FLOW",(IF(T46&gt;=PliegoVigente!$A$26,PliegoVigente!$C$26,IF(T46&gt;PliegoVigente!$A$25,PliegoVigente!$C$25,IF(T46&gt;PliegoVigente!$A$24,PliegoVigente!$C$24,PliegoVigente!$C$23)))),IF(E46="MASIVO",(IF(T46&gt;=PliegoVigente!$A$40,PliegoVigente!$C$40,IF(T46&gt;PliegoVigente!$A$39,PliegoVigente!$C$39,IF(T46&gt;PliegoVigente!$A$38,PliegoVigente!$C$38,PliegoVigente!$C$37)))),(IF(T46&gt;=PliegoVigente!$A$54,PliegoVigente!$C$54,IF(T46&gt;PliegoVigente!$A$53,PliegoVigente!$C$53,IF(T46&gt;PliegoVigente!$A$52,PliegoVigente!$C$52,PliegoVigente!$C$51)))))))</f>
        <v>0.01</v>
      </c>
      <c r="AF46" s="124">
        <f>IF(E46="HFC",(IF(Y46&gt;=PliegoVigente!$Y$7,PliegoVigente!$AA$7,0)),IF(E46="FLOW",0,IF(E46="MASIVO",(IF(Y46&gt;=PliegoVigente!$Y$37,PliegoVigente!$AA$370)),(IF(Y46&gt;=PliegoVigente!$Y$51,PliegoVigente!$AA$51,0)))))</f>
        <v>0</v>
      </c>
      <c r="AG46" s="124">
        <f>IF(E46="HFC",(IF(Z46&gt;=PliegoVigente!$M$9,PliegoVigente!$O$9,IF(Z46&gt;=PliegoVigente!$M$8,PliegoVigente!$O$8,PliegoVigente!$O$7))),IF(E46="FLOW",(IF(Z46&gt;=PliegoVigente!$M$25,PliegoVigente!$O$25,IF(Z46&gt;=PliegoVigente!$M$24,PliegoVigente!$O$24,PliegoVigente!$O$23))),IF(E46="MASIVO",(IF(Z46&gt;=PliegoVigente!$M$39,PliegoVigente!$O$39,IF(Z46&gt;=PliegoVigente!$M$38,PliegoVigente!$O$38,PliegoVigente!$O$37))),(IF(Z46&gt;=PliegoVigente!$M$53,PliegoVigente!$O$53,IF(Z46&gt;=PliegoVigente!$M$52,PliegoVigente!$O$52,PliegoVigente!$O$51))))))</f>
        <v>-5.0000000000000001E-3</v>
      </c>
      <c r="AH46" s="124">
        <f>IF(E46="HFC",(IF(AA46&gt;=PliegoVigente!$Q$9,PliegoVigente!$S$9,IF(AA46&gt;=PliegoVigente!$Q$8,PliegoVigente!$S$8,PliegoVigente!$S$7))),IF(E46="FLOW",(IF(AA46&gt;=PliegoVigente!$Q$25,PliegoVigente!$S$25,IF(AA46&gt;=PliegoVigente!$Q$24,PliegoVigente!$S$24,PliegoVigente!$S$23))),IF(E46="MASIVO",(IF(AA46&gt;=PliegoVigente!$Q$39,PliegoVigente!$S$39,IF(AA46&gt;=PliegoVigente!$Q$38,PliegoVigente!$S$38,PliegoVigente!$S$37))),(IF(AA46&gt;=PliegoVigente!$Q$53,PliegoVigente!$S$53,IF(AA46&gt;=PliegoVigente!$Q$52,PliegoVigente!$S$52,PliegoVigente!$S$51))))))</f>
        <v>0</v>
      </c>
      <c r="AI46" s="126">
        <f t="shared" si="1"/>
        <v>3.5000000000000003E-2</v>
      </c>
    </row>
    <row r="47" spans="1:35" x14ac:dyDescent="0.25">
      <c r="A47" s="115" t="str">
        <f>VLOOKUP(C47,RosterActualizado!$C$2:$L$1000,7,0)</f>
        <v>Diaz Maria Josefina</v>
      </c>
      <c r="B47" s="115" t="str">
        <f>VLOOKUP(C47,RosterActualizado!$C$2:$L$1000,10,0)</f>
        <v>Pereyra Joaquin Matias</v>
      </c>
      <c r="C47" s="115">
        <f>RosterActualizado!C47</f>
        <v>2449780</v>
      </c>
      <c r="D47" s="115" t="str">
        <f>VLOOKUP(C47,RosterActualizado!$C$2:$L$1000,3,0)</f>
        <v>INTERNET HFC SCORE 3 A 5</v>
      </c>
      <c r="E47" s="115" t="str">
        <f t="shared" si="0"/>
        <v>HFC</v>
      </c>
      <c r="F47" s="116">
        <f>VLOOKUP(C47,Table1[],5,0)</f>
        <v>0.90072751322751299</v>
      </c>
      <c r="G47" s="117">
        <f>VLOOKUP(C47,Table13[],5,0)</f>
        <v>0.22222222222222199</v>
      </c>
      <c r="H47" s="118">
        <f>VLOOKUP(C47,Table13[],3,0)</f>
        <v>45</v>
      </c>
      <c r="I47" s="117">
        <f>VLOOKUP(C47,Table13[],7,0)</f>
        <v>0.61363636363636398</v>
      </c>
      <c r="J47" s="117">
        <f>VLOOKUP(C47,Table13[],9,0)</f>
        <v>0.73809523809523803</v>
      </c>
      <c r="K47" s="116">
        <f>VLOOKUP(C47,Table16[[#All],[idccms]:[TMO]],5,0)</f>
        <v>0.97979797979798</v>
      </c>
      <c r="L47" s="119">
        <f>VLOOKUP(C47,Table18[[Columna1]:[Recuento de id_monitoring-caseId]],2,0)</f>
        <v>0</v>
      </c>
      <c r="M47" s="116">
        <f>VLOOKUP(C47,Table111[],7,0)</f>
        <v>-0.55555555555555602</v>
      </c>
      <c r="N47" s="118">
        <f>VLOOKUP(C47,Table111[],6,0)</f>
        <v>9</v>
      </c>
      <c r="O47" s="116">
        <f>VLOOKUP(C47,Table111[],8,0)</f>
        <v>0.16666666666666699</v>
      </c>
      <c r="P47" s="13" t="s">
        <v>116</v>
      </c>
      <c r="Q47" s="13" t="s">
        <v>116</v>
      </c>
      <c r="R47" s="13" t="s">
        <v>116</v>
      </c>
      <c r="S47" s="116">
        <f>VLOOKUP(C47,Table113[[idccms]:[Suma de Rellamados]],4,0)</f>
        <v>0.77298850574712596</v>
      </c>
      <c r="T47" s="13">
        <f>VLOOKUP(C47,Table115[[idccms]:[Suma de CvLlamSalientes]],3,0)</f>
        <v>647.79914529914504</v>
      </c>
      <c r="U47" s="13">
        <f>VLOOKUP(C47,Table115[[idccms]:[Suma de CvLlamSalientes]],5,0)</f>
        <v>70.521367521367495</v>
      </c>
      <c r="V47" s="120">
        <f>VLOOKUP(C47,Table115[[idccms]:[Suma de CvLlamSalientes]],6,0)</f>
        <v>10.75</v>
      </c>
      <c r="W47" s="13">
        <f>VLOOKUP(C47,Table115[[idccms]:[Suma de CvLlamSalientes]],7,0)</f>
        <v>566.52777777777806</v>
      </c>
      <c r="X47" s="116">
        <f>VLOOKUP(C47,Table118[[idccms]:[%Act Com N]],4,0)</f>
        <v>5.7692307692307702E-2</v>
      </c>
      <c r="Y47" s="116">
        <f>VLOOKUP(C47,Table118[[idccms]:[%Act Com N]],6,0)</f>
        <v>4.5940170940170902E-2</v>
      </c>
      <c r="Z47" s="116">
        <f>VLOOKUP(C47,TRF!$B$2:$S$407,4,0)</f>
        <v>9.4017094017094002E-2</v>
      </c>
      <c r="AA47" s="116">
        <f>VLOOKUP(C47,CBS!$A$2:$F$395,4,0)</f>
        <v>7.0512820512820498E-2</v>
      </c>
      <c r="AB47" s="124">
        <f>IF(E47="HFC",(IF(L47&gt;=PliegoVigente!$U$9,PliegoVigente!$W$9,IF(L47&gt;=PliegoVigente!$U$8,PliegoVigente!$W$8,PliegoVigente!$W$7))),IF(E47="FLOW",(IF(L47&gt;=PliegoVigente!$U$25,PliegoVigente!$W$25,IF(L47&gt;=PliegoVigente!$U$24,PliegoVigente!$W$24,PliegoVigente!$W$23))),IF(E47="MASIVO",(IF(L47&gt;=PliegoVigente!$U$39,PliegoVigente!$W$39,IF(L47&gt;=PliegoVigente!$U$38,PliegoVigente!$W$38,PliegoVigente!$W$37))),(IF(L47&gt;=PliegoVigente!$U$53,PliegoVigente!$W$53,IF(L47&gt;=PliegoVigente!$U$52,PliegoVigente!$W$52,PliegoVigente!$W$51))))))</f>
        <v>-0.01</v>
      </c>
      <c r="AC47" s="124">
        <f>IF(E47="HFC",(IF(M47&gt;=PliegoVigente!$I$7,PliegoVigente!$K$7,IF(M47&gt;=PliegoVigente!$I$8,PliegoVigente!$K$8,IF(M47&gt;=PliegoVigente!$I$9,PliegoVigente!$K$9,IF(M47&gt;=PliegoVigente!$I$10,PliegoVigente!$K$10,IF(M47&gt;=PliegoVigente!$I$11,PliegoVigente!$K$11,IF(M47&gt;=PliegoVigente!$I$12,PliegoVigente!$K$12,IF(M47&gt;=PliegoVigente!$I$13,PliegoVigente!$K$13,IF(M47&gt;=PliegoVigente!$I$14,PliegoVigente!$K$14,PliegoVigente!$K$15))))))))),IF(E47="FLOW",(IF(M47&gt;=PliegoVigente!$I$23,PliegoVigente!$K$23,IF(M47&gt;=PliegoVigente!$I$24,PliegoVigente!$K$24,IF(M47&gt;=PliegoVigente!$I$25,PliegoVigente!$K$25,IF(M47&gt;=PliegoVigente!$I$26,PliegoVigente!$K$26,IF(M47&gt;=PliegoVigente!$I$27,PliegoVigente!$K$27,IF(M47&gt;=PliegoVigente!$I$28,PliegoVigente!$K$28,IF(M47&gt;=PliegoVigente!$I$29,PliegoVigente!$K$29,IF(M47&gt;=PliegoVigente!$I$30,PliegoVigente!$K$30,PliegoVigente!$K$31))))))))),IF(E47="MASIVO",(IF(M47&gt;=PliegoVigente!$I$37,PliegoVigente!$K$37,IF(M47&gt;=PliegoVigente!$I$38,PliegoVigente!$K$38,IF(M47&gt;=PliegoVigente!$I$39,PliegoVigente!$K$39,IF(M47&gt;=PliegoVigente!$I$40,PliegoVigente!$K$40,IF(M47&gt;=PliegoVigente!$I$41,PliegoVigente!$K$41,IF(M47&gt;=PliegoVigente!$I$42,PliegoVigente!$K$42,IF(M47&gt;=PliegoVigente!$I$43,PliegoVigente!$K$43,IF(M47&gt;=PliegoVigente!$I$44,PliegoVigente!$K$44,PliegoVigente!$K$45))))))))),(IF(M47&gt;=PliegoVigente!$I$51,PliegoVigente!$K$51,IF(M47&gt;=PliegoVigente!$I$52,PliegoVigente!$K$52,IF(M47&gt;=PliegoVigente!$I$53,PliegoVigente!$K$53,IF(M47&gt;=PliegoVigente!$I$54,PliegoVigente!$K$54,IF(M47&gt;=PliegoVigente!$I$55,PliegoVigente!$K$55,IF(M47&gt;=PliegoVigente!$I$56,PliegoVigente!$K$56,IF(M47&gt;=PliegoVigente!$I$57,PliegoVigente!$K$57,IF(M47&gt;=PliegoVigente!$I$58,PliegoVigente!$K$58,PliegoVigente!$K$59))))))))))))</f>
        <v>-0.02</v>
      </c>
      <c r="AD47" s="124">
        <f>IF(E47="HFC",(IF(S47&gt;=PliegoVigente!$E$12,PliegoVigente!$G$12,IF(S47&gt;=PliegoVigente!$E$11,PliegoVigente!$G$11,IF(S47&gt;=PliegoVigente!$E$10,PliegoVigente!$G$10,IF(S47&gt;=PliegoVigente!$E$9,PliegoVigente!$G$9,IF(S47&gt;=PliegoVigente!$E$8,PliegoVigente!$G$8,PliegoVigente!$G$7)))))),IF(E47="FLOW",(IF(S47&gt;=PliegoVigente!$I$23,PliegoVigente!$K$23,IF(S47&gt;=PliegoVigente!$I$24,PliegoVigente!$K$24,IF(S47&gt;=PliegoVigente!$I$25,PliegoVigente!$K$25,IF(S47&gt;=PliegoVigente!$I$26,PliegoVigente!$K$26,IF(S47&gt;=PliegoVigente!$I$27,PliegoVigente!$K$27,IF(S47&gt;=PliegoVigente!$I$28,PliegoVigente!$K$28,IF(S47&gt;=PliegoVigente!$I$29,PliegoVigente!$K$29,IF(S47&gt;=PliegoVigente!$I$30,PliegoVigente!$K$30,PliegoVigente!$K$31))))))))),IF(E47="MASIVO",(IF(S47&gt;=PliegoVigente!$I$37,PliegoVigente!$K$37,IF(S47&gt;=PliegoVigente!$I$38,PliegoVigente!$K$38,IF(S47&gt;=PliegoVigente!$I$39,PliegoVigente!$K$39,IF(S47&gt;=PliegoVigente!$I$40,PliegoVigente!$K$40,IF(S47&gt;=PliegoVigente!$I$41,PliegoVigente!$K$41,IF(S47&gt;=PliegoVigente!$I$42,PliegoVigente!$K$42,IF(S47&gt;=PliegoVigente!$I$43,PliegoVigente!$K$43,IF(S47&gt;=PliegoVigente!$I$44,PliegoVigente!$K$44,PliegoVigente!$K$45))))))))),(IF(S47&gt;=PliegoVigente!$I$51,PliegoVigente!$K$51,IF(S47&gt;=PliegoVigente!$I$52,PliegoVigente!$K$52,IF(S47&gt;=PliegoVigente!$I$53,PliegoVigente!$K$53,IF(S47&gt;=PliegoVigente!$I$54,PliegoVigente!$K$54,IF(S47&gt;=PliegoVigente!$I$55,PliegoVigente!$K$55,IF(S47&gt;=PliegoVigente!$I$56,PliegoVigente!$K$56,IF(S47&gt;=PliegoVigente!$I$57,PliegoVigente!$K$57,IF(S47&gt;=PliegoVigente!$I$58,PliegoVigente!$K$58,PliegoVigente!$K$59))))))))))))</f>
        <v>-0.01</v>
      </c>
      <c r="AE47" s="124">
        <f>IF(E47="HFC",(IF(T47&gt;=PliegoVigente!$A$10,PliegoVigente!$C$10,IF(T47&gt;PliegoVigente!$A$9,PliegoVigente!$C$9,IF(T47&gt;PliegoVigente!$A$8,PliegoVigente!$C$8,PliegoVigente!$C$7)))),IF(E47="FLOW",(IF(T47&gt;=PliegoVigente!$A$26,PliegoVigente!$C$26,IF(T47&gt;PliegoVigente!$A$25,PliegoVigente!$C$25,IF(T47&gt;PliegoVigente!$A$24,PliegoVigente!$C$24,PliegoVigente!$C$23)))),IF(E47="MASIVO",(IF(T47&gt;=PliegoVigente!$A$40,PliegoVigente!$C$40,IF(T47&gt;PliegoVigente!$A$39,PliegoVigente!$C$39,IF(T47&gt;PliegoVigente!$A$38,PliegoVigente!$C$38,PliegoVigente!$C$37)))),(IF(T47&gt;=PliegoVigente!$A$54,PliegoVigente!$C$54,IF(T47&gt;PliegoVigente!$A$53,PliegoVigente!$C$53,IF(T47&gt;PliegoVigente!$A$52,PliegoVigente!$C$52,PliegoVigente!$C$51)))))))</f>
        <v>-0.01</v>
      </c>
      <c r="AF47" s="124">
        <f>IF(E47="HFC",(IF(Y47&gt;=PliegoVigente!$Y$7,PliegoVigente!$AA$7,0)),IF(E47="FLOW",0,IF(E47="MASIVO",(IF(Y47&gt;=PliegoVigente!$Y$37,PliegoVigente!$AA$370)),(IF(Y47&gt;=PliegoVigente!$Y$51,PliegoVigente!$AA$51,0)))))</f>
        <v>0.01</v>
      </c>
      <c r="AG47" s="124">
        <f>IF(E47="HFC",(IF(Z47&gt;=PliegoVigente!$M$9,PliegoVigente!$O$9,IF(Z47&gt;=PliegoVigente!$M$8,PliegoVigente!$O$8,PliegoVigente!$O$7))),IF(E47="FLOW",(IF(Z47&gt;=PliegoVigente!$M$25,PliegoVigente!$O$25,IF(Z47&gt;=PliegoVigente!$M$24,PliegoVigente!$O$24,PliegoVigente!$O$23))),IF(E47="MASIVO",(IF(Z47&gt;=PliegoVigente!$M$39,PliegoVigente!$O$39,IF(Z47&gt;=PliegoVigente!$M$38,PliegoVigente!$O$38,PliegoVigente!$O$37))),(IF(Z47&gt;=PliegoVigente!$M$53,PliegoVigente!$O$53,IF(Z47&gt;=PliegoVigente!$M$52,PliegoVigente!$O$52,PliegoVigente!$O$51))))))</f>
        <v>-5.0000000000000001E-3</v>
      </c>
      <c r="AH47" s="124">
        <f>IF(E47="HFC",(IF(AA47&gt;=PliegoVigente!$Q$9,PliegoVigente!$S$9,IF(AA47&gt;=PliegoVigente!$Q$8,PliegoVigente!$S$8,PliegoVigente!$S$7))),IF(E47="FLOW",(IF(AA47&gt;=PliegoVigente!$Q$25,PliegoVigente!$S$25,IF(AA47&gt;=PliegoVigente!$Q$24,PliegoVigente!$S$24,PliegoVigente!$S$23))),IF(E47="MASIVO",(IF(AA47&gt;=PliegoVigente!$Q$39,PliegoVigente!$S$39,IF(AA47&gt;=PliegoVigente!$Q$38,PliegoVigente!$S$38,PliegoVigente!$S$37))),(IF(AA47&gt;=PliegoVigente!$Q$53,PliegoVigente!$S$53,IF(AA47&gt;=PliegoVigente!$Q$52,PliegoVigente!$S$52,PliegoVigente!$S$51))))))</f>
        <v>-5.0000000000000001E-3</v>
      </c>
      <c r="AI47" s="126">
        <f t="shared" si="1"/>
        <v>-4.9999999999999996E-2</v>
      </c>
    </row>
    <row r="48" spans="1:35" x14ac:dyDescent="0.25">
      <c r="A48" s="115" t="str">
        <f>VLOOKUP(C48,RosterActualizado!$C$2:$L$1000,7,0)</f>
        <v>Diaz Maria Josefina</v>
      </c>
      <c r="B48" s="115" t="str">
        <f>VLOOKUP(C48,RosterActualizado!$C$2:$L$1000,10,0)</f>
        <v>Pulita Cintia Carolina</v>
      </c>
      <c r="C48" s="115">
        <f>RosterActualizado!C48</f>
        <v>2339355</v>
      </c>
      <c r="D48" s="115" t="str">
        <f>VLOOKUP(C48,RosterActualizado!$C$2:$L$1000,3,0)</f>
        <v xml:space="preserve">INTERNET HFC SCORE 2 + Solucion Remota </v>
      </c>
      <c r="E48" s="115" t="str">
        <f t="shared" si="0"/>
        <v>HFC</v>
      </c>
      <c r="F48" s="116">
        <f>VLOOKUP(C48,Table1[],5,0)</f>
        <v>0.88860449735449698</v>
      </c>
      <c r="G48" s="117">
        <f>VLOOKUP(C48,Table13[],5,0)</f>
        <v>0.101851851851852</v>
      </c>
      <c r="H48" s="118">
        <f>VLOOKUP(C48,Table13[],3,0)</f>
        <v>108</v>
      </c>
      <c r="I48" s="117">
        <f>VLOOKUP(C48,Table13[],7,0)</f>
        <v>0.67307692307692302</v>
      </c>
      <c r="J48" s="117">
        <f>VLOOKUP(C48,Table13[],9,0)</f>
        <v>0.92307692307692302</v>
      </c>
      <c r="K48" s="116">
        <f>VLOOKUP(C48,Table16[[#All],[idccms]:[TMO]],5,0)</f>
        <v>1</v>
      </c>
      <c r="L48" s="119">
        <f>VLOOKUP(C48,Table18[[Columna1]:[Recuento de id_monitoring-caseId]],2,0)</f>
        <v>1</v>
      </c>
      <c r="M48" s="116">
        <f>VLOOKUP(C48,Table111[],7,0)</f>
        <v>-0.2</v>
      </c>
      <c r="N48" s="118">
        <f>VLOOKUP(C48,Table111[],6,0)</f>
        <v>10</v>
      </c>
      <c r="O48" s="116">
        <f>VLOOKUP(C48,Table111[],8,0)</f>
        <v>0.66666666666666696</v>
      </c>
      <c r="P48" s="13" t="s">
        <v>116</v>
      </c>
      <c r="Q48" s="13" t="s">
        <v>116</v>
      </c>
      <c r="R48" s="13" t="s">
        <v>116</v>
      </c>
      <c r="S48" s="116">
        <f>VLOOKUP(C48,Table113[[idccms]:[Suma de Rellamados]],4,0)</f>
        <v>0.82338902147971404</v>
      </c>
      <c r="T48" s="13">
        <f>VLOOKUP(C48,Table115[[idccms]:[Suma de CvLlamSalientes]],3,0)</f>
        <v>592.03473491773298</v>
      </c>
      <c r="U48" s="13">
        <f>VLOOKUP(C48,Table115[[idccms]:[Suma de CvLlamSalientes]],5,0)</f>
        <v>52.4862888482633</v>
      </c>
      <c r="V48" s="120">
        <f>VLOOKUP(C48,Table115[[idccms]:[Suma de CvLlamSalientes]],6,0)</f>
        <v>8.8354661791590505</v>
      </c>
      <c r="W48" s="13">
        <f>VLOOKUP(C48,Table115[[idccms]:[Suma de CvLlamSalientes]],7,0)</f>
        <v>530.71297989031098</v>
      </c>
      <c r="X48" s="116">
        <f>VLOOKUP(C48,Table118[[idccms]:[%Act Com N]],4,0)</f>
        <v>2.74223034734918E-2</v>
      </c>
      <c r="Y48" s="116">
        <f>VLOOKUP(C48,Table118[[idccms]:[%Act Com N]],6,0)</f>
        <v>2.19378427787934E-2</v>
      </c>
      <c r="Z48" s="116">
        <f>VLOOKUP(C48,TRF!$B$2:$S$407,4,0)</f>
        <v>0.144424131627057</v>
      </c>
      <c r="AA48" s="116">
        <f>VLOOKUP(C48,CBS!$A$2:$F$395,4,0)</f>
        <v>6.5813528336380295E-2</v>
      </c>
      <c r="AB48" s="124">
        <f>IF(E48="HFC",(IF(L48&gt;=PliegoVigente!$U$9,PliegoVigente!$W$9,IF(L48&gt;=PliegoVigente!$U$8,PliegoVigente!$W$8,PliegoVigente!$W$7))),IF(E48="FLOW",(IF(L48&gt;=PliegoVigente!$U$25,PliegoVigente!$W$25,IF(L48&gt;=PliegoVigente!$U$24,PliegoVigente!$W$24,PliegoVigente!$W$23))),IF(E48="MASIVO",(IF(L48&gt;=PliegoVigente!$U$39,PliegoVigente!$W$39,IF(L48&gt;=PliegoVigente!$U$38,PliegoVigente!$W$38,PliegoVigente!$W$37))),(IF(L48&gt;=PliegoVigente!$U$53,PliegoVigente!$W$53,IF(L48&gt;=PliegoVigente!$U$52,PliegoVigente!$W$52,PliegoVigente!$W$51))))))</f>
        <v>0.01</v>
      </c>
      <c r="AC48" s="124">
        <f>IF(E48="HFC",(IF(M48&gt;=PliegoVigente!$I$7,PliegoVigente!$K$7,IF(M48&gt;=PliegoVigente!$I$8,PliegoVigente!$K$8,IF(M48&gt;=PliegoVigente!$I$9,PliegoVigente!$K$9,IF(M48&gt;=PliegoVigente!$I$10,PliegoVigente!$K$10,IF(M48&gt;=PliegoVigente!$I$11,PliegoVigente!$K$11,IF(M48&gt;=PliegoVigente!$I$12,PliegoVigente!$K$12,IF(M48&gt;=PliegoVigente!$I$13,PliegoVigente!$K$13,IF(M48&gt;=PliegoVigente!$I$14,PliegoVigente!$K$14,PliegoVigente!$K$15))))))))),IF(E48="FLOW",(IF(M48&gt;=PliegoVigente!$I$23,PliegoVigente!$K$23,IF(M48&gt;=PliegoVigente!$I$24,PliegoVigente!$K$24,IF(M48&gt;=PliegoVigente!$I$25,PliegoVigente!$K$25,IF(M48&gt;=PliegoVigente!$I$26,PliegoVigente!$K$26,IF(M48&gt;=PliegoVigente!$I$27,PliegoVigente!$K$27,IF(M48&gt;=PliegoVigente!$I$28,PliegoVigente!$K$28,IF(M48&gt;=PliegoVigente!$I$29,PliegoVigente!$K$29,IF(M48&gt;=PliegoVigente!$I$30,PliegoVigente!$K$30,PliegoVigente!$K$31))))))))),IF(E48="MASIVO",(IF(M48&gt;=PliegoVigente!$I$37,PliegoVigente!$K$37,IF(M48&gt;=PliegoVigente!$I$38,PliegoVigente!$K$38,IF(M48&gt;=PliegoVigente!$I$39,PliegoVigente!$K$39,IF(M48&gt;=PliegoVigente!$I$40,PliegoVigente!$K$40,IF(M48&gt;=PliegoVigente!$I$41,PliegoVigente!$K$41,IF(M48&gt;=PliegoVigente!$I$42,PliegoVigente!$K$42,IF(M48&gt;=PliegoVigente!$I$43,PliegoVigente!$K$43,IF(M48&gt;=PliegoVigente!$I$44,PliegoVigente!$K$44,PliegoVigente!$K$45))))))))),(IF(M48&gt;=PliegoVigente!$I$51,PliegoVigente!$K$51,IF(M48&gt;=PliegoVigente!$I$52,PliegoVigente!$K$52,IF(M48&gt;=PliegoVigente!$I$53,PliegoVigente!$K$53,IF(M48&gt;=PliegoVigente!$I$54,PliegoVigente!$K$54,IF(M48&gt;=PliegoVigente!$I$55,PliegoVigente!$K$55,IF(M48&gt;=PliegoVigente!$I$56,PliegoVigente!$K$56,IF(M48&gt;=PliegoVigente!$I$57,PliegoVigente!$K$57,IF(M48&gt;=PliegoVigente!$I$58,PliegoVigente!$K$58,PliegoVigente!$K$59))))))))))))</f>
        <v>-0.02</v>
      </c>
      <c r="AD48" s="124">
        <f>IF(E48="HFC",(IF(S48&gt;=PliegoVigente!$E$12,PliegoVigente!$G$12,IF(S48&gt;=PliegoVigente!$E$11,PliegoVigente!$G$11,IF(S48&gt;=PliegoVigente!$E$10,PliegoVigente!$G$10,IF(S48&gt;=PliegoVigente!$E$9,PliegoVigente!$G$9,IF(S48&gt;=PliegoVigente!$E$8,PliegoVigente!$G$8,PliegoVigente!$G$7)))))),IF(E48="FLOW",(IF(S48&gt;=PliegoVigente!$I$23,PliegoVigente!$K$23,IF(S48&gt;=PliegoVigente!$I$24,PliegoVigente!$K$24,IF(S48&gt;=PliegoVigente!$I$25,PliegoVigente!$K$25,IF(S48&gt;=PliegoVigente!$I$26,PliegoVigente!$K$26,IF(S48&gt;=PliegoVigente!$I$27,PliegoVigente!$K$27,IF(S48&gt;=PliegoVigente!$I$28,PliegoVigente!$K$28,IF(S48&gt;=PliegoVigente!$I$29,PliegoVigente!$K$29,IF(S48&gt;=PliegoVigente!$I$30,PliegoVigente!$K$30,PliegoVigente!$K$31))))))))),IF(E48="MASIVO",(IF(S48&gt;=PliegoVigente!$I$37,PliegoVigente!$K$37,IF(S48&gt;=PliegoVigente!$I$38,PliegoVigente!$K$38,IF(S48&gt;=PliegoVigente!$I$39,PliegoVigente!$K$39,IF(S48&gt;=PliegoVigente!$I$40,PliegoVigente!$K$40,IF(S48&gt;=PliegoVigente!$I$41,PliegoVigente!$K$41,IF(S48&gt;=PliegoVigente!$I$42,PliegoVigente!$K$42,IF(S48&gt;=PliegoVigente!$I$43,PliegoVigente!$K$43,IF(S48&gt;=PliegoVigente!$I$44,PliegoVigente!$K$44,PliegoVigente!$K$45))))))))),(IF(S48&gt;=PliegoVigente!$I$51,PliegoVigente!$K$51,IF(S48&gt;=PliegoVigente!$I$52,PliegoVigente!$K$52,IF(S48&gt;=PliegoVigente!$I$53,PliegoVigente!$K$53,IF(S48&gt;=PliegoVigente!$I$54,PliegoVigente!$K$54,IF(S48&gt;=PliegoVigente!$I$55,PliegoVigente!$K$55,IF(S48&gt;=PliegoVigente!$I$56,PliegoVigente!$K$56,IF(S48&gt;=PliegoVigente!$I$57,PliegoVigente!$K$57,IF(S48&gt;=PliegoVigente!$I$58,PliegoVigente!$K$58,PliegoVigente!$K$59))))))))))))</f>
        <v>0.02</v>
      </c>
      <c r="AE48" s="124">
        <f>IF(E48="HFC",(IF(T48&gt;=PliegoVigente!$A$10,PliegoVigente!$C$10,IF(T48&gt;PliegoVigente!$A$9,PliegoVigente!$C$9,IF(T48&gt;PliegoVigente!$A$8,PliegoVigente!$C$8,PliegoVigente!$C$7)))),IF(E48="FLOW",(IF(T48&gt;=PliegoVigente!$A$26,PliegoVigente!$C$26,IF(T48&gt;PliegoVigente!$A$25,PliegoVigente!$C$25,IF(T48&gt;PliegoVigente!$A$24,PliegoVigente!$C$24,PliegoVigente!$C$23)))),IF(E48="MASIVO",(IF(T48&gt;=PliegoVigente!$A$40,PliegoVigente!$C$40,IF(T48&gt;PliegoVigente!$A$39,PliegoVigente!$C$39,IF(T48&gt;PliegoVigente!$A$38,PliegoVigente!$C$38,PliegoVigente!$C$37)))),(IF(T48&gt;=PliegoVigente!$A$54,PliegoVigente!$C$54,IF(T48&gt;PliegoVigente!$A$53,PliegoVigente!$C$53,IF(T48&gt;PliegoVigente!$A$52,PliegoVigente!$C$52,PliegoVigente!$C$51)))))))</f>
        <v>-0.01</v>
      </c>
      <c r="AF48" s="124">
        <f>IF(E48="HFC",(IF(Y48&gt;=PliegoVigente!$Y$7,PliegoVigente!$AA$7,0)),IF(E48="FLOW",0,IF(E48="MASIVO",(IF(Y48&gt;=PliegoVigente!$Y$37,PliegoVigente!$AA$370)),(IF(Y48&gt;=PliegoVigente!$Y$51,PliegoVigente!$AA$51,0)))))</f>
        <v>0</v>
      </c>
      <c r="AG48" s="124">
        <f>IF(E48="HFC",(IF(Z48&gt;=PliegoVigente!$M$9,PliegoVigente!$O$9,IF(Z48&gt;=PliegoVigente!$M$8,PliegoVigente!$O$8,PliegoVigente!$O$7))),IF(E48="FLOW",(IF(Z48&gt;=PliegoVigente!$M$25,PliegoVigente!$O$25,IF(Z48&gt;=PliegoVigente!$M$24,PliegoVigente!$O$24,PliegoVigente!$O$23))),IF(E48="MASIVO",(IF(Z48&gt;=PliegoVigente!$M$39,PliegoVigente!$O$39,IF(Z48&gt;=PliegoVigente!$M$38,PliegoVigente!$O$38,PliegoVigente!$O$37))),(IF(Z48&gt;=PliegoVigente!$M$53,PliegoVigente!$O$53,IF(Z48&gt;=PliegoVigente!$M$52,PliegoVigente!$O$52,PliegoVigente!$O$51))))))</f>
        <v>-5.0000000000000001E-3</v>
      </c>
      <c r="AH48" s="124">
        <f>IF(E48="HFC",(IF(AA48&gt;=PliegoVigente!$Q$9,PliegoVigente!$S$9,IF(AA48&gt;=PliegoVigente!$Q$8,PliegoVigente!$S$8,PliegoVigente!$S$7))),IF(E48="FLOW",(IF(AA48&gt;=PliegoVigente!$Q$25,PliegoVigente!$S$25,IF(AA48&gt;=PliegoVigente!$Q$24,PliegoVigente!$S$24,PliegoVigente!$S$23))),IF(E48="MASIVO",(IF(AA48&gt;=PliegoVigente!$Q$39,PliegoVigente!$S$39,IF(AA48&gt;=PliegoVigente!$Q$38,PliegoVigente!$S$38,PliegoVigente!$S$37))),(IF(AA48&gt;=PliegoVigente!$Q$53,PliegoVigente!$S$53,IF(AA48&gt;=PliegoVigente!$Q$52,PliegoVigente!$S$52,PliegoVigente!$S$51))))))</f>
        <v>-5.0000000000000001E-3</v>
      </c>
      <c r="AI48" s="126">
        <f t="shared" si="1"/>
        <v>-0.01</v>
      </c>
    </row>
    <row r="49" spans="1:35" x14ac:dyDescent="0.25">
      <c r="A49" s="115" t="str">
        <f>VLOOKUP(C49,RosterActualizado!$C$2:$L$1000,7,0)</f>
        <v>Diaz Maria Josefina</v>
      </c>
      <c r="B49" s="115" t="str">
        <f>VLOOKUP(C49,RosterActualizado!$C$2:$L$1000,10,0)</f>
        <v>Robles Daiana Alexandra</v>
      </c>
      <c r="C49" s="115">
        <f>RosterActualizado!C49</f>
        <v>3903473</v>
      </c>
      <c r="D49" s="115" t="str">
        <f>VLOOKUP(C49,RosterActualizado!$C$2:$L$1000,3,0)</f>
        <v>FLOW Score 3 a 5</v>
      </c>
      <c r="E49" s="115" t="str">
        <f t="shared" si="0"/>
        <v>FLOW</v>
      </c>
      <c r="F49" s="116">
        <f>VLOOKUP(C49,Table1[],5,0)</f>
        <v>0.53558421516754895</v>
      </c>
      <c r="G49" s="117">
        <f>VLOOKUP(C49,Table13[],5,0)</f>
        <v>6.9444444444444406E-2</v>
      </c>
      <c r="H49" s="118">
        <f>VLOOKUP(C49,Table13[],3,0)</f>
        <v>72</v>
      </c>
      <c r="I49" s="117">
        <f>VLOOKUP(C49,Table13[],7,0)</f>
        <v>0.60294117647058798</v>
      </c>
      <c r="J49" s="117">
        <f>VLOOKUP(C49,Table13[],9,0)</f>
        <v>0.96969696969696995</v>
      </c>
      <c r="K49" s="116">
        <f>VLOOKUP(C49,Table16[[#All],[idccms]:[TMO]],5,0)</f>
        <v>1</v>
      </c>
      <c r="L49" s="119">
        <f>VLOOKUP(C49,Table18[[Columna1]:[Recuento de id_monitoring-caseId]],2,0)</f>
        <v>0</v>
      </c>
      <c r="M49" s="116">
        <f>VLOOKUP(C49,Table111[],7,0)</f>
        <v>-0.36363636363636398</v>
      </c>
      <c r="N49" s="118">
        <f>VLOOKUP(C49,Table111[],6,0)</f>
        <v>11</v>
      </c>
      <c r="O49" s="116">
        <f>VLOOKUP(C49,Table111[],8,0)</f>
        <v>0.4</v>
      </c>
      <c r="P49" s="13" t="s">
        <v>116</v>
      </c>
      <c r="Q49" s="13" t="s">
        <v>116</v>
      </c>
      <c r="R49" s="13" t="s">
        <v>116</v>
      </c>
      <c r="S49" s="116">
        <f>VLOOKUP(C49,Table113[[idccms]:[Suma de Rellamados]],4,0)</f>
        <v>0.77142857142857102</v>
      </c>
      <c r="T49" s="13">
        <f>VLOOKUP(C49,Table115[[idccms]:[Suma de CvLlamSalientes]],3,0)</f>
        <v>577.98885793871898</v>
      </c>
      <c r="U49" s="13">
        <f>VLOOKUP(C49,Table115[[idccms]:[Suma de CvLlamSalientes]],5,0)</f>
        <v>63.740947075208901</v>
      </c>
      <c r="V49" s="120">
        <f>VLOOKUP(C49,Table115[[idccms]:[Suma de CvLlamSalientes]],6,0)</f>
        <v>2.9665738161559898</v>
      </c>
      <c r="W49" s="13">
        <f>VLOOKUP(C49,Table115[[idccms]:[Suma de CvLlamSalientes]],7,0)</f>
        <v>511.28133704735399</v>
      </c>
      <c r="X49" s="116">
        <f>VLOOKUP(C49,Table118[[idccms]:[%Act Com N]],4,0)</f>
        <v>5.1532033426183801E-2</v>
      </c>
      <c r="Y49" s="116">
        <f>VLOOKUP(C49,Table118[[idccms]:[%Act Com N]],6,0)</f>
        <v>5.1532033426183801E-2</v>
      </c>
      <c r="Z49" s="116">
        <f>VLOOKUP(C49,TRF!$B$2:$S$407,4,0)</f>
        <v>7.7994428969359306E-2</v>
      </c>
      <c r="AA49" s="116">
        <f>VLOOKUP(C49,CBS!$A$2:$F$395,4,0)</f>
        <v>8.9136490250696407E-2</v>
      </c>
      <c r="AB49" s="124">
        <f>IF(E49="HFC",(IF(L49&gt;=PliegoVigente!$U$9,PliegoVigente!$W$9,IF(L49&gt;=PliegoVigente!$U$8,PliegoVigente!$W$8,PliegoVigente!$W$7))),IF(E49="FLOW",(IF(L49&gt;=PliegoVigente!$U$25,PliegoVigente!$W$25,IF(L49&gt;=PliegoVigente!$U$24,PliegoVigente!$W$24,PliegoVigente!$W$23))),IF(E49="MASIVO",(IF(L49&gt;=PliegoVigente!$U$39,PliegoVigente!$W$39,IF(L49&gt;=PliegoVigente!$U$38,PliegoVigente!$W$38,PliegoVigente!$W$37))),(IF(L49&gt;=PliegoVigente!$U$53,PliegoVigente!$W$53,IF(L49&gt;=PliegoVigente!$U$52,PliegoVigente!$W$52,PliegoVigente!$W$51))))))</f>
        <v>-0.01</v>
      </c>
      <c r="AC49" s="124">
        <f>IF(E49="HFC",(IF(M49&gt;=PliegoVigente!$I$7,PliegoVigente!$K$7,IF(M49&gt;=PliegoVigente!$I$8,PliegoVigente!$K$8,IF(M49&gt;=PliegoVigente!$I$9,PliegoVigente!$K$9,IF(M49&gt;=PliegoVigente!$I$10,PliegoVigente!$K$10,IF(M49&gt;=PliegoVigente!$I$11,PliegoVigente!$K$11,IF(M49&gt;=PliegoVigente!$I$12,PliegoVigente!$K$12,IF(M49&gt;=PliegoVigente!$I$13,PliegoVigente!$K$13,IF(M49&gt;=PliegoVigente!$I$14,PliegoVigente!$K$14,PliegoVigente!$K$15))))))))),IF(E49="FLOW",(IF(M49&gt;=PliegoVigente!$I$23,PliegoVigente!$K$23,IF(M49&gt;=PliegoVigente!$I$24,PliegoVigente!$K$24,IF(M49&gt;=PliegoVigente!$I$25,PliegoVigente!$K$25,IF(M49&gt;=PliegoVigente!$I$26,PliegoVigente!$K$26,IF(M49&gt;=PliegoVigente!$I$27,PliegoVigente!$K$27,IF(M49&gt;=PliegoVigente!$I$28,PliegoVigente!$K$28,IF(M49&gt;=PliegoVigente!$I$29,PliegoVigente!$K$29,IF(M49&gt;=PliegoVigente!$I$30,PliegoVigente!$K$30,PliegoVigente!$K$31))))))))),IF(E49="MASIVO",(IF(M49&gt;=PliegoVigente!$I$37,PliegoVigente!$K$37,IF(M49&gt;=PliegoVigente!$I$38,PliegoVigente!$K$38,IF(M49&gt;=PliegoVigente!$I$39,PliegoVigente!$K$39,IF(M49&gt;=PliegoVigente!$I$40,PliegoVigente!$K$40,IF(M49&gt;=PliegoVigente!$I$41,PliegoVigente!$K$41,IF(M49&gt;=PliegoVigente!$I$42,PliegoVigente!$K$42,IF(M49&gt;=PliegoVigente!$I$43,PliegoVigente!$K$43,IF(M49&gt;=PliegoVigente!$I$44,PliegoVigente!$K$44,PliegoVigente!$K$45))))))))),(IF(M49&gt;=PliegoVigente!$I$51,PliegoVigente!$K$51,IF(M49&gt;=PliegoVigente!$I$52,PliegoVigente!$K$52,IF(M49&gt;=PliegoVigente!$I$53,PliegoVigente!$K$53,IF(M49&gt;=PliegoVigente!$I$54,PliegoVigente!$K$54,IF(M49&gt;=PliegoVigente!$I$55,PliegoVigente!$K$55,IF(M49&gt;=PliegoVigente!$I$56,PliegoVigente!$K$56,IF(M49&gt;=PliegoVigente!$I$57,PliegoVigente!$K$57,IF(M49&gt;=PliegoVigente!$I$58,PliegoVigente!$K$58,PliegoVigente!$K$59))))))))))))</f>
        <v>-0.02</v>
      </c>
      <c r="AD49" s="124">
        <f>IF(E49="HFC",(IF(S49&gt;=PliegoVigente!$E$12,PliegoVigente!$G$12,IF(S49&gt;=PliegoVigente!$E$11,PliegoVigente!$G$11,IF(S49&gt;=PliegoVigente!$E$10,PliegoVigente!$G$10,IF(S49&gt;=PliegoVigente!$E$9,PliegoVigente!$G$9,IF(S49&gt;=PliegoVigente!$E$8,PliegoVigente!$G$8,PliegoVigente!$G$7)))))),IF(E49="FLOW",(IF(S49&gt;=PliegoVigente!$I$23,PliegoVigente!$K$23,IF(S49&gt;=PliegoVigente!$I$24,PliegoVigente!$K$24,IF(S49&gt;=PliegoVigente!$I$25,PliegoVigente!$K$25,IF(S49&gt;=PliegoVigente!$I$26,PliegoVigente!$K$26,IF(S49&gt;=PliegoVigente!$I$27,PliegoVigente!$K$27,IF(S49&gt;=PliegoVigente!$I$28,PliegoVigente!$K$28,IF(S49&gt;=PliegoVigente!$I$29,PliegoVigente!$K$29,IF(S49&gt;=PliegoVigente!$I$30,PliegoVigente!$K$30,PliegoVigente!$K$31))))))))),IF(E49="MASIVO",(IF(S49&gt;=PliegoVigente!$I$37,PliegoVigente!$K$37,IF(S49&gt;=PliegoVigente!$I$38,PliegoVigente!$K$38,IF(S49&gt;=PliegoVigente!$I$39,PliegoVigente!$K$39,IF(S49&gt;=PliegoVigente!$I$40,PliegoVigente!$K$40,IF(S49&gt;=PliegoVigente!$I$41,PliegoVigente!$K$41,IF(S49&gt;=PliegoVigente!$I$42,PliegoVigente!$K$42,IF(S49&gt;=PliegoVigente!$I$43,PliegoVigente!$K$43,IF(S49&gt;=PliegoVigente!$I$44,PliegoVigente!$K$44,PliegoVigente!$K$45))))))))),(IF(S49&gt;=PliegoVigente!$I$51,PliegoVigente!$K$51,IF(S49&gt;=PliegoVigente!$I$52,PliegoVigente!$K$52,IF(S49&gt;=PliegoVigente!$I$53,PliegoVigente!$K$53,IF(S49&gt;=PliegoVigente!$I$54,PliegoVigente!$K$54,IF(S49&gt;=PliegoVigente!$I$55,PliegoVigente!$K$55,IF(S49&gt;=PliegoVigente!$I$56,PliegoVigente!$K$56,IF(S49&gt;=PliegoVigente!$I$57,PliegoVigente!$K$57,IF(S49&gt;=PliegoVigente!$I$58,PliegoVigente!$K$58,PliegoVigente!$K$59))))))))))))</f>
        <v>0.06</v>
      </c>
      <c r="AE49" s="124">
        <f>IF(E49="HFC",(IF(T49&gt;=PliegoVigente!$A$10,PliegoVigente!$C$10,IF(T49&gt;PliegoVigente!$A$9,PliegoVigente!$C$9,IF(T49&gt;PliegoVigente!$A$8,PliegoVigente!$C$8,PliegoVigente!$C$7)))),IF(E49="FLOW",(IF(T49&gt;=PliegoVigente!$A$26,PliegoVigente!$C$26,IF(T49&gt;PliegoVigente!$A$25,PliegoVigente!$C$25,IF(T49&gt;PliegoVigente!$A$24,PliegoVigente!$C$24,PliegoVigente!$C$23)))),IF(E49="MASIVO",(IF(T49&gt;=PliegoVigente!$A$40,PliegoVigente!$C$40,IF(T49&gt;PliegoVigente!$A$39,PliegoVigente!$C$39,IF(T49&gt;PliegoVigente!$A$38,PliegoVigente!$C$38,PliegoVigente!$C$37)))),(IF(T49&gt;=PliegoVigente!$A$54,PliegoVigente!$C$54,IF(T49&gt;PliegoVigente!$A$53,PliegoVigente!$C$53,IF(T49&gt;PliegoVigente!$A$52,PliegoVigente!$C$52,PliegoVigente!$C$51)))))))</f>
        <v>-0.01</v>
      </c>
      <c r="AF49" s="124">
        <f>IF(E49="HFC",(IF(Y49&gt;=PliegoVigente!$Y$7,PliegoVigente!$AA$7,0)),IF(E49="FLOW",0,IF(E49="MASIVO",(IF(Y49&gt;=PliegoVigente!$Y$37,PliegoVigente!$AA$370)),(IF(Y49&gt;=PliegoVigente!$Y$51,PliegoVigente!$AA$51,0)))))</f>
        <v>0</v>
      </c>
      <c r="AG49" s="124">
        <f>IF(E49="HFC",(IF(Z49&gt;=PliegoVigente!$M$9,PliegoVigente!$O$9,IF(Z49&gt;=PliegoVigente!$M$8,PliegoVigente!$O$8,PliegoVigente!$O$7))),IF(E49="FLOW",(IF(Z49&gt;=PliegoVigente!$M$25,PliegoVigente!$O$25,IF(Z49&gt;=PliegoVigente!$M$24,PliegoVigente!$O$24,PliegoVigente!$O$23))),IF(E49="MASIVO",(IF(Z49&gt;=PliegoVigente!$M$39,PliegoVigente!$O$39,IF(Z49&gt;=PliegoVigente!$M$38,PliegoVigente!$O$38,PliegoVigente!$O$37))),(IF(Z49&gt;=PliegoVigente!$M$53,PliegoVigente!$O$53,IF(Z49&gt;=PliegoVigente!$M$52,PliegoVigente!$O$52,PliegoVigente!$O$51))))))</f>
        <v>5.0000000000000001E-3</v>
      </c>
      <c r="AH49" s="124">
        <f>IF(E49="HFC",(IF(AA49&gt;=PliegoVigente!$Q$9,PliegoVigente!$S$9,IF(AA49&gt;=PliegoVigente!$Q$8,PliegoVigente!$S$8,PliegoVigente!$S$7))),IF(E49="FLOW",(IF(AA49&gt;=PliegoVigente!$Q$25,PliegoVigente!$S$25,IF(AA49&gt;=PliegoVigente!$Q$24,PliegoVigente!$S$24,PliegoVigente!$S$23))),IF(E49="MASIVO",(IF(AA49&gt;=PliegoVigente!$Q$39,PliegoVigente!$S$39,IF(AA49&gt;=PliegoVigente!$Q$38,PliegoVigente!$S$38,PliegoVigente!$S$37))),(IF(AA49&gt;=PliegoVigente!$Q$53,PliegoVigente!$S$53,IF(AA49&gt;=PliegoVigente!$Q$52,PliegoVigente!$S$52,PliegoVigente!$S$51))))))</f>
        <v>0</v>
      </c>
      <c r="AI49" s="126">
        <f t="shared" si="1"/>
        <v>2.4999999999999998E-2</v>
      </c>
    </row>
    <row r="50" spans="1:35" x14ac:dyDescent="0.25">
      <c r="A50" s="115" t="str">
        <f>VLOOKUP(C50,RosterActualizado!$C$2:$L$1000,7,0)</f>
        <v>Diaz Maria Josefina</v>
      </c>
      <c r="B50" s="115" t="str">
        <f>VLOOKUP(C50,RosterActualizado!$C$2:$L$1000,10,0)</f>
        <v>Sanchez Arancibia Sol Florencia</v>
      </c>
      <c r="C50" s="115">
        <f>RosterActualizado!C50</f>
        <v>2832094</v>
      </c>
      <c r="D50" s="115" t="str">
        <f>VLOOKUP(C50,RosterActualizado!$C$2:$L$1000,3,0)</f>
        <v>VIP</v>
      </c>
      <c r="E50" s="115" t="str">
        <f t="shared" si="0"/>
        <v>MASIVO</v>
      </c>
      <c r="F50" s="116">
        <f>VLOOKUP(C50,Table1[],5,0)</f>
        <v>0.72414902998236297</v>
      </c>
      <c r="G50" s="117">
        <f>VLOOKUP(C50,Table13[],5,0)</f>
        <v>0.16470588235294101</v>
      </c>
      <c r="H50" s="118">
        <f>VLOOKUP(C50,Table13[],3,0)</f>
        <v>85</v>
      </c>
      <c r="I50" s="117">
        <f>VLOOKUP(C50,Table13[],7,0)</f>
        <v>0.63414634146341498</v>
      </c>
      <c r="J50" s="117">
        <f>VLOOKUP(C50,Table13[],9,0)</f>
        <v>0.86842105263157898</v>
      </c>
      <c r="K50" s="116">
        <f>VLOOKUP(C50,Table16[[#All],[idccms]:[TMO]],5,0)</f>
        <v>0.98181818181818203</v>
      </c>
      <c r="L50" s="119">
        <f>VLOOKUP(C50,Table18[[Columna1]:[Recuento de id_monitoring-caseId]],2,0)</f>
        <v>0</v>
      </c>
      <c r="M50" s="116">
        <f>VLOOKUP(C50,Table111[],7,0)</f>
        <v>-0.5</v>
      </c>
      <c r="N50" s="118">
        <f>VLOOKUP(C50,Table111[],6,0)</f>
        <v>4</v>
      </c>
      <c r="O50" s="116">
        <f>VLOOKUP(C50,Table111[],8,0)</f>
        <v>0.25</v>
      </c>
      <c r="P50" s="13" t="s">
        <v>116</v>
      </c>
      <c r="Q50" s="13" t="s">
        <v>116</v>
      </c>
      <c r="R50" s="13" t="s">
        <v>116</v>
      </c>
      <c r="S50" s="116">
        <f>VLOOKUP(C50,Table113[[idccms]:[Suma de Rellamados]],4,0)</f>
        <v>0.77960526315789502</v>
      </c>
      <c r="T50" s="13">
        <f>VLOOKUP(C50,Table115[[idccms]:[Suma de CvLlamSalientes]],3,0)</f>
        <v>606.4</v>
      </c>
      <c r="U50" s="13">
        <f>VLOOKUP(C50,Table115[[idccms]:[Suma de CvLlamSalientes]],5,0)</f>
        <v>58.576744186046497</v>
      </c>
      <c r="V50" s="120">
        <f>VLOOKUP(C50,Table115[[idccms]:[Suma de CvLlamSalientes]],6,0)</f>
        <v>9.1441860465116296</v>
      </c>
      <c r="W50" s="13">
        <f>VLOOKUP(C50,Table115[[idccms]:[Suma de CvLlamSalientes]],7,0)</f>
        <v>538.679069767442</v>
      </c>
      <c r="X50" s="116">
        <f>VLOOKUP(C50,Table118[[idccms]:[%Act Com N]],4,0)</f>
        <v>5.5813953488372099E-2</v>
      </c>
      <c r="Y50" s="116">
        <f>VLOOKUP(C50,Table118[[idccms]:[%Act Com N]],6,0)</f>
        <v>4.1860465116279097E-2</v>
      </c>
      <c r="Z50" s="116">
        <f>VLOOKUP(C50,TRF!$B$2:$S$407,4,0)</f>
        <v>0.11860465116279099</v>
      </c>
      <c r="AA50" s="116">
        <f>VLOOKUP(C50,CBS!$A$2:$F$395,4,0)</f>
        <v>4.8837209302325602E-2</v>
      </c>
      <c r="AB50" s="124">
        <f>IF(E50="HFC",(IF(L50&gt;=PliegoVigente!$U$9,PliegoVigente!$W$9,IF(L50&gt;=PliegoVigente!$U$8,PliegoVigente!$W$8,PliegoVigente!$W$7))),IF(E50="FLOW",(IF(L50&gt;=PliegoVigente!$U$25,PliegoVigente!$W$25,IF(L50&gt;=PliegoVigente!$U$24,PliegoVigente!$W$24,PliegoVigente!$W$23))),IF(E50="MASIVO",(IF(L50&gt;=PliegoVigente!$U$39,PliegoVigente!$W$39,IF(L50&gt;=PliegoVigente!$U$38,PliegoVigente!$W$38,PliegoVigente!$W$37))),(IF(L50&gt;=PliegoVigente!$U$53,PliegoVigente!$W$53,IF(L50&gt;=PliegoVigente!$U$52,PliegoVigente!$W$52,PliegoVigente!$W$51))))))</f>
        <v>-0.01</v>
      </c>
      <c r="AC50" s="124">
        <f>IF(E50="HFC",(IF(M50&gt;=PliegoVigente!$I$7,PliegoVigente!$K$7,IF(M50&gt;=PliegoVigente!$I$8,PliegoVigente!$K$8,IF(M50&gt;=PliegoVigente!$I$9,PliegoVigente!$K$9,IF(M50&gt;=PliegoVigente!$I$10,PliegoVigente!$K$10,IF(M50&gt;=PliegoVigente!$I$11,PliegoVigente!$K$11,IF(M50&gt;=PliegoVigente!$I$12,PliegoVigente!$K$12,IF(M50&gt;=PliegoVigente!$I$13,PliegoVigente!$K$13,IF(M50&gt;=PliegoVigente!$I$14,PliegoVigente!$K$14,PliegoVigente!$K$15))))))))),IF(E50="FLOW",(IF(M50&gt;=PliegoVigente!$I$23,PliegoVigente!$K$23,IF(M50&gt;=PliegoVigente!$I$24,PliegoVigente!$K$24,IF(M50&gt;=PliegoVigente!$I$25,PliegoVigente!$K$25,IF(M50&gt;=PliegoVigente!$I$26,PliegoVigente!$K$26,IF(M50&gt;=PliegoVigente!$I$27,PliegoVigente!$K$27,IF(M50&gt;=PliegoVigente!$I$28,PliegoVigente!$K$28,IF(M50&gt;=PliegoVigente!$I$29,PliegoVigente!$K$29,IF(M50&gt;=PliegoVigente!$I$30,PliegoVigente!$K$30,PliegoVigente!$K$31))))))))),IF(E50="MASIVO",(IF(M50&gt;=PliegoVigente!$I$37,PliegoVigente!$K$37,IF(M50&gt;=PliegoVigente!$I$38,PliegoVigente!$K$38,IF(M50&gt;=PliegoVigente!$I$39,PliegoVigente!$K$39,IF(M50&gt;=PliegoVigente!$I$40,PliegoVigente!$K$40,IF(M50&gt;=PliegoVigente!$I$41,PliegoVigente!$K$41,IF(M50&gt;=PliegoVigente!$I$42,PliegoVigente!$K$42,IF(M50&gt;=PliegoVigente!$I$43,PliegoVigente!$K$43,IF(M50&gt;=PliegoVigente!$I$44,PliegoVigente!$K$44,PliegoVigente!$K$45))))))))),(IF(M50&gt;=PliegoVigente!$I$51,PliegoVigente!$K$51,IF(M50&gt;=PliegoVigente!$I$52,PliegoVigente!$K$52,IF(M50&gt;=PliegoVigente!$I$53,PliegoVigente!$K$53,IF(M50&gt;=PliegoVigente!$I$54,PliegoVigente!$K$54,IF(M50&gt;=PliegoVigente!$I$55,PliegoVigente!$K$55,IF(M50&gt;=PliegoVigente!$I$56,PliegoVigente!$K$56,IF(M50&gt;=PliegoVigente!$I$57,PliegoVigente!$K$57,IF(M50&gt;=PliegoVigente!$I$58,PliegoVigente!$K$58,PliegoVigente!$K$59))))))))))))</f>
        <v>-0.02</v>
      </c>
      <c r="AD50" s="124">
        <f>IF(E50="HFC",(IF(S50&gt;=PliegoVigente!$E$12,PliegoVigente!$G$12,IF(S50&gt;=PliegoVigente!$E$11,PliegoVigente!$G$11,IF(S50&gt;=PliegoVigente!$E$10,PliegoVigente!$G$10,IF(S50&gt;=PliegoVigente!$E$9,PliegoVigente!$G$9,IF(S50&gt;=PliegoVigente!$E$8,PliegoVigente!$G$8,PliegoVigente!$G$7)))))),IF(E50="FLOW",(IF(S50&gt;=PliegoVigente!$I$23,PliegoVigente!$K$23,IF(S50&gt;=PliegoVigente!$I$24,PliegoVigente!$K$24,IF(S50&gt;=PliegoVigente!$I$25,PliegoVigente!$K$25,IF(S50&gt;=PliegoVigente!$I$26,PliegoVigente!$K$26,IF(S50&gt;=PliegoVigente!$I$27,PliegoVigente!$K$27,IF(S50&gt;=PliegoVigente!$I$28,PliegoVigente!$K$28,IF(S50&gt;=PliegoVigente!$I$29,PliegoVigente!$K$29,IF(S50&gt;=PliegoVigente!$I$30,PliegoVigente!$K$30,PliegoVigente!$K$31))))))))),IF(E50="MASIVO",(IF(S50&gt;=PliegoVigente!$I$37,PliegoVigente!$K$37,IF(S50&gt;=PliegoVigente!$I$38,PliegoVigente!$K$38,IF(S50&gt;=PliegoVigente!$I$39,PliegoVigente!$K$39,IF(S50&gt;=PliegoVigente!$I$40,PliegoVigente!$K$40,IF(S50&gt;=PliegoVigente!$I$41,PliegoVigente!$K$41,IF(S50&gt;=PliegoVigente!$I$42,PliegoVigente!$K$42,IF(S50&gt;=PliegoVigente!$I$43,PliegoVigente!$K$43,IF(S50&gt;=PliegoVigente!$I$44,PliegoVigente!$K$44,PliegoVigente!$K$45))))))))),(IF(S50&gt;=PliegoVigente!$I$51,PliegoVigente!$K$51,IF(S50&gt;=PliegoVigente!$I$52,PliegoVigente!$K$52,IF(S50&gt;=PliegoVigente!$I$53,PliegoVigente!$K$53,IF(S50&gt;=PliegoVigente!$I$54,PliegoVigente!$K$54,IF(S50&gt;=PliegoVigente!$I$55,PliegoVigente!$K$55,IF(S50&gt;=PliegoVigente!$I$56,PliegoVigente!$K$56,IF(S50&gt;=PliegoVigente!$I$57,PliegoVigente!$K$57,IF(S50&gt;=PliegoVigente!$I$58,PliegoVigente!$K$58,PliegoVigente!$K$59))))))))))))</f>
        <v>0.06</v>
      </c>
      <c r="AE50" s="124">
        <f>IF(E50="HFC",(IF(T50&gt;=PliegoVigente!$A$10,PliegoVigente!$C$10,IF(T50&gt;PliegoVigente!$A$9,PliegoVigente!$C$9,IF(T50&gt;PliegoVigente!$A$8,PliegoVigente!$C$8,PliegoVigente!$C$7)))),IF(E50="FLOW",(IF(T50&gt;=PliegoVigente!$A$26,PliegoVigente!$C$26,IF(T50&gt;PliegoVigente!$A$25,PliegoVigente!$C$25,IF(T50&gt;PliegoVigente!$A$24,PliegoVigente!$C$24,PliegoVigente!$C$23)))),IF(E50="MASIVO",(IF(T50&gt;=PliegoVigente!$A$40,PliegoVigente!$C$40,IF(T50&gt;PliegoVigente!$A$39,PliegoVigente!$C$39,IF(T50&gt;PliegoVigente!$A$38,PliegoVigente!$C$38,PliegoVigente!$C$37)))),(IF(T50&gt;=PliegoVigente!$A$54,PliegoVigente!$C$54,IF(T50&gt;PliegoVigente!$A$53,PliegoVigente!$C$53,IF(T50&gt;PliegoVigente!$A$52,PliegoVigente!$C$52,PliegoVigente!$C$51)))))))</f>
        <v>-0.01</v>
      </c>
      <c r="AF50" s="124">
        <f>IF(E50="HFC",(IF(Y50&gt;=PliegoVigente!$Y$7,PliegoVigente!$AA$7,0)),IF(E50="FLOW",0,IF(E50="MASIVO",(IF(Y50&gt;=PliegoVigente!$Y$37,PliegoVigente!$AA$370)),(IF(Y50&gt;=PliegoVigente!$Y$51,PliegoVigente!$AA$51,0)))))</f>
        <v>0</v>
      </c>
      <c r="AG50" s="124">
        <f>IF(E50="HFC",(IF(Z50&gt;=PliegoVigente!$M$9,PliegoVigente!$O$9,IF(Z50&gt;=PliegoVigente!$M$8,PliegoVigente!$O$8,PliegoVigente!$O$7))),IF(E50="FLOW",(IF(Z50&gt;=PliegoVigente!$M$25,PliegoVigente!$O$25,IF(Z50&gt;=PliegoVigente!$M$24,PliegoVigente!$O$24,PliegoVigente!$O$23))),IF(E50="MASIVO",(IF(Z50&gt;=PliegoVigente!$M$39,PliegoVigente!$O$39,IF(Z50&gt;=PliegoVigente!$M$38,PliegoVigente!$O$38,PliegoVigente!$O$37))),(IF(Z50&gt;=PliegoVigente!$M$53,PliegoVigente!$O$53,IF(Z50&gt;=PliegoVigente!$M$52,PliegoVigente!$O$52,PliegoVigente!$O$51))))))</f>
        <v>-5.0000000000000001E-3</v>
      </c>
      <c r="AH50" s="124">
        <f>IF(E50="HFC",(IF(AA50&gt;=PliegoVigente!$Q$9,PliegoVigente!$S$9,IF(AA50&gt;=PliegoVigente!$Q$8,PliegoVigente!$S$8,PliegoVigente!$S$7))),IF(E50="FLOW",(IF(AA50&gt;=PliegoVigente!$Q$25,PliegoVigente!$S$25,IF(AA50&gt;=PliegoVigente!$Q$24,PliegoVigente!$S$24,PliegoVigente!$S$23))),IF(E50="MASIVO",(IF(AA50&gt;=PliegoVigente!$Q$39,PliegoVigente!$S$39,IF(AA50&gt;=PliegoVigente!$Q$38,PliegoVigente!$S$38,PliegoVigente!$S$37))),(IF(AA50&gt;=PliegoVigente!$Q$53,PliegoVigente!$S$53,IF(AA50&gt;=PliegoVigente!$Q$52,PliegoVigente!$S$52,PliegoVigente!$S$51))))))</f>
        <v>5.0000000000000001E-3</v>
      </c>
      <c r="AI50" s="126">
        <f t="shared" si="1"/>
        <v>1.9999999999999997E-2</v>
      </c>
    </row>
    <row r="51" spans="1:35" x14ac:dyDescent="0.25">
      <c r="A51" s="115" t="str">
        <f>VLOOKUP(C51,RosterActualizado!$C$2:$L$1000,7,0)</f>
        <v>Diaz Maria Josefina</v>
      </c>
      <c r="B51" s="115" t="str">
        <f>VLOOKUP(C51,RosterActualizado!$C$2:$L$1000,10,0)</f>
        <v>Veliz Gustavo David</v>
      </c>
      <c r="C51" s="115">
        <f>RosterActualizado!C51</f>
        <v>1905372</v>
      </c>
      <c r="D51" s="115" t="str">
        <f>VLOOKUP(C51,RosterActualizado!$C$2:$L$1000,3,0)</f>
        <v>INTERNET HFC SCORE 1</v>
      </c>
      <c r="E51" s="115" t="str">
        <f t="shared" si="0"/>
        <v>HFC</v>
      </c>
      <c r="F51" s="116">
        <f>VLOOKUP(C51,Table1[],5,0)</f>
        <v>0.72640211640211605</v>
      </c>
      <c r="G51" s="117">
        <f>VLOOKUP(C51,Table13[],5,0)</f>
        <v>5.7142857142857099E-2</v>
      </c>
      <c r="H51" s="118">
        <f>VLOOKUP(C51,Table13[],3,0)</f>
        <v>70</v>
      </c>
      <c r="I51" s="117">
        <f>VLOOKUP(C51,Table13[],7,0)</f>
        <v>0.68181818181818199</v>
      </c>
      <c r="J51" s="117">
        <f>VLOOKUP(C51,Table13[],9,0)</f>
        <v>0.86153846153846203</v>
      </c>
      <c r="K51" s="116">
        <f>VLOOKUP(C51,Table16[[#All],[idccms]:[TMO]],5,0)</f>
        <v>0.97916666666666696</v>
      </c>
      <c r="L51" s="119">
        <f>VLOOKUP(C51,Table18[[Columna1]:[Recuento de id_monitoring-caseId]],2,0)</f>
        <v>0</v>
      </c>
      <c r="M51" s="116">
        <f>VLOOKUP(C51,Table111[],7,0)</f>
        <v>-0.3125</v>
      </c>
      <c r="N51" s="118">
        <f>VLOOKUP(C51,Table111[],6,0)</f>
        <v>16</v>
      </c>
      <c r="O51" s="116">
        <f>VLOOKUP(C51,Table111[],8,0)</f>
        <v>0.42857142857142899</v>
      </c>
      <c r="P51" s="13" t="s">
        <v>116</v>
      </c>
      <c r="Q51" s="13" t="s">
        <v>116</v>
      </c>
      <c r="R51" s="13" t="s">
        <v>116</v>
      </c>
      <c r="S51" s="116">
        <f>VLOOKUP(C51,Table113[[idccms]:[Suma de Rellamados]],4,0)</f>
        <v>0.80331753554502405</v>
      </c>
      <c r="T51" s="13">
        <f>VLOOKUP(C51,Table115[[idccms]:[Suma de CvLlamSalientes]],3,0)</f>
        <v>532.58301158301197</v>
      </c>
      <c r="U51" s="13">
        <f>VLOOKUP(C51,Table115[[idccms]:[Suma de CvLlamSalientes]],5,0)</f>
        <v>25.550193050193101</v>
      </c>
      <c r="V51" s="120">
        <f>VLOOKUP(C51,Table115[[idccms]:[Suma de CvLlamSalientes]],6,0)</f>
        <v>12.465250965251</v>
      </c>
      <c r="W51" s="13">
        <f>VLOOKUP(C51,Table115[[idccms]:[Suma de CvLlamSalientes]],7,0)</f>
        <v>494.56756756756801</v>
      </c>
      <c r="X51" s="116">
        <f>VLOOKUP(C51,Table118[[idccms]:[%Act Com N]],4,0)</f>
        <v>7.5289575289575306E-2</v>
      </c>
      <c r="Y51" s="116">
        <f>VLOOKUP(C51,Table118[[idccms]:[%Act Com N]],6,0)</f>
        <v>6.08108108108108E-2</v>
      </c>
      <c r="Z51" s="116">
        <f>VLOOKUP(C51,TRF!$B$2:$S$407,4,0)</f>
        <v>5.9845559845559802E-2</v>
      </c>
      <c r="AA51" s="116">
        <f>VLOOKUP(C51,CBS!$A$2:$F$395,4,0)</f>
        <v>5.0193050193050197E-2</v>
      </c>
      <c r="AB51" s="124">
        <f>IF(E51="HFC",(IF(L51&gt;=PliegoVigente!$U$9,PliegoVigente!$W$9,IF(L51&gt;=PliegoVigente!$U$8,PliegoVigente!$W$8,PliegoVigente!$W$7))),IF(E51="FLOW",(IF(L51&gt;=PliegoVigente!$U$25,PliegoVigente!$W$25,IF(L51&gt;=PliegoVigente!$U$24,PliegoVigente!$W$24,PliegoVigente!$W$23))),IF(E51="MASIVO",(IF(L51&gt;=PliegoVigente!$U$39,PliegoVigente!$W$39,IF(L51&gt;=PliegoVigente!$U$38,PliegoVigente!$W$38,PliegoVigente!$W$37))),(IF(L51&gt;=PliegoVigente!$U$53,PliegoVigente!$W$53,IF(L51&gt;=PliegoVigente!$U$52,PliegoVigente!$W$52,PliegoVigente!$W$51))))))</f>
        <v>-0.01</v>
      </c>
      <c r="AC51" s="124">
        <f>IF(E51="HFC",(IF(M51&gt;=PliegoVigente!$I$7,PliegoVigente!$K$7,IF(M51&gt;=PliegoVigente!$I$8,PliegoVigente!$K$8,IF(M51&gt;=PliegoVigente!$I$9,PliegoVigente!$K$9,IF(M51&gt;=PliegoVigente!$I$10,PliegoVigente!$K$10,IF(M51&gt;=PliegoVigente!$I$11,PliegoVigente!$K$11,IF(M51&gt;=PliegoVigente!$I$12,PliegoVigente!$K$12,IF(M51&gt;=PliegoVigente!$I$13,PliegoVigente!$K$13,IF(M51&gt;=PliegoVigente!$I$14,PliegoVigente!$K$14,PliegoVigente!$K$15))))))))),IF(E51="FLOW",(IF(M51&gt;=PliegoVigente!$I$23,PliegoVigente!$K$23,IF(M51&gt;=PliegoVigente!$I$24,PliegoVigente!$K$24,IF(M51&gt;=PliegoVigente!$I$25,PliegoVigente!$K$25,IF(M51&gt;=PliegoVigente!$I$26,PliegoVigente!$K$26,IF(M51&gt;=PliegoVigente!$I$27,PliegoVigente!$K$27,IF(M51&gt;=PliegoVigente!$I$28,PliegoVigente!$K$28,IF(M51&gt;=PliegoVigente!$I$29,PliegoVigente!$K$29,IF(M51&gt;=PliegoVigente!$I$30,PliegoVigente!$K$30,PliegoVigente!$K$31))))))))),IF(E51="MASIVO",(IF(M51&gt;=PliegoVigente!$I$37,PliegoVigente!$K$37,IF(M51&gt;=PliegoVigente!$I$38,PliegoVigente!$K$38,IF(M51&gt;=PliegoVigente!$I$39,PliegoVigente!$K$39,IF(M51&gt;=PliegoVigente!$I$40,PliegoVigente!$K$40,IF(M51&gt;=PliegoVigente!$I$41,PliegoVigente!$K$41,IF(M51&gt;=PliegoVigente!$I$42,PliegoVigente!$K$42,IF(M51&gt;=PliegoVigente!$I$43,PliegoVigente!$K$43,IF(M51&gt;=PliegoVigente!$I$44,PliegoVigente!$K$44,PliegoVigente!$K$45))))))))),(IF(M51&gt;=PliegoVigente!$I$51,PliegoVigente!$K$51,IF(M51&gt;=PliegoVigente!$I$52,PliegoVigente!$K$52,IF(M51&gt;=PliegoVigente!$I$53,PliegoVigente!$K$53,IF(M51&gt;=PliegoVigente!$I$54,PliegoVigente!$K$54,IF(M51&gt;=PliegoVigente!$I$55,PliegoVigente!$K$55,IF(M51&gt;=PliegoVigente!$I$56,PliegoVigente!$K$56,IF(M51&gt;=PliegoVigente!$I$57,PliegoVigente!$K$57,IF(M51&gt;=PliegoVigente!$I$58,PliegoVigente!$K$58,PliegoVigente!$K$59))))))))))))</f>
        <v>-0.02</v>
      </c>
      <c r="AD51" s="124">
        <f>IF(E51="HFC",(IF(S51&gt;=PliegoVigente!$E$12,PliegoVigente!$G$12,IF(S51&gt;=PliegoVigente!$E$11,PliegoVigente!$G$11,IF(S51&gt;=PliegoVigente!$E$10,PliegoVigente!$G$10,IF(S51&gt;=PliegoVigente!$E$9,PliegoVigente!$G$9,IF(S51&gt;=PliegoVigente!$E$8,PliegoVigente!$G$8,PliegoVigente!$G$7)))))),IF(E51="FLOW",(IF(S51&gt;=PliegoVigente!$I$23,PliegoVigente!$K$23,IF(S51&gt;=PliegoVigente!$I$24,PliegoVigente!$K$24,IF(S51&gt;=PliegoVigente!$I$25,PliegoVigente!$K$25,IF(S51&gt;=PliegoVigente!$I$26,PliegoVigente!$K$26,IF(S51&gt;=PliegoVigente!$I$27,PliegoVigente!$K$27,IF(S51&gt;=PliegoVigente!$I$28,PliegoVigente!$K$28,IF(S51&gt;=PliegoVigente!$I$29,PliegoVigente!$K$29,IF(S51&gt;=PliegoVigente!$I$30,PliegoVigente!$K$30,PliegoVigente!$K$31))))))))),IF(E51="MASIVO",(IF(S51&gt;=PliegoVigente!$I$37,PliegoVigente!$K$37,IF(S51&gt;=PliegoVigente!$I$38,PliegoVigente!$K$38,IF(S51&gt;=PliegoVigente!$I$39,PliegoVigente!$K$39,IF(S51&gt;=PliegoVigente!$I$40,PliegoVigente!$K$40,IF(S51&gt;=PliegoVigente!$I$41,PliegoVigente!$K$41,IF(S51&gt;=PliegoVigente!$I$42,PliegoVigente!$K$42,IF(S51&gt;=PliegoVigente!$I$43,PliegoVigente!$K$43,IF(S51&gt;=PliegoVigente!$I$44,PliegoVigente!$K$44,PliegoVigente!$K$45))))))))),(IF(S51&gt;=PliegoVigente!$I$51,PliegoVigente!$K$51,IF(S51&gt;=PliegoVigente!$I$52,PliegoVigente!$K$52,IF(S51&gt;=PliegoVigente!$I$53,PliegoVigente!$K$53,IF(S51&gt;=PliegoVigente!$I$54,PliegoVigente!$K$54,IF(S51&gt;=PliegoVigente!$I$55,PliegoVigente!$K$55,IF(S51&gt;=PliegoVigente!$I$56,PliegoVigente!$K$56,IF(S51&gt;=PliegoVigente!$I$57,PliegoVigente!$K$57,IF(S51&gt;=PliegoVigente!$I$58,PliegoVigente!$K$58,PliegoVigente!$K$59))))))))))))</f>
        <v>-0.01</v>
      </c>
      <c r="AE51" s="124">
        <f>IF(E51="HFC",(IF(T51&gt;=PliegoVigente!$A$10,PliegoVigente!$C$10,IF(T51&gt;PliegoVigente!$A$9,PliegoVigente!$C$9,IF(T51&gt;PliegoVigente!$A$8,PliegoVigente!$C$8,PliegoVigente!$C$7)))),IF(E51="FLOW",(IF(T51&gt;=PliegoVigente!$A$26,PliegoVigente!$C$26,IF(T51&gt;PliegoVigente!$A$25,PliegoVigente!$C$25,IF(T51&gt;PliegoVigente!$A$24,PliegoVigente!$C$24,PliegoVigente!$C$23)))),IF(E51="MASIVO",(IF(T51&gt;=PliegoVigente!$A$40,PliegoVigente!$C$40,IF(T51&gt;PliegoVigente!$A$39,PliegoVigente!$C$39,IF(T51&gt;PliegoVigente!$A$38,PliegoVigente!$C$38,PliegoVigente!$C$37)))),(IF(T51&gt;=PliegoVigente!$A$54,PliegoVigente!$C$54,IF(T51&gt;PliegoVigente!$A$53,PliegoVigente!$C$53,IF(T51&gt;PliegoVigente!$A$52,PliegoVigente!$C$52,PliegoVigente!$C$51)))))))</f>
        <v>0.02</v>
      </c>
      <c r="AF51" s="124">
        <f>IF(E51="HFC",(IF(Y51&gt;=PliegoVigente!$Y$7,PliegoVigente!$AA$7,0)),IF(E51="FLOW",0,IF(E51="MASIVO",(IF(Y51&gt;=PliegoVigente!$Y$37,PliegoVigente!$AA$370)),(IF(Y51&gt;=PliegoVigente!$Y$51,PliegoVigente!$AA$51,0)))))</f>
        <v>0.01</v>
      </c>
      <c r="AG51" s="124">
        <f>IF(E51="HFC",(IF(Z51&gt;=PliegoVigente!$M$9,PliegoVigente!$O$9,IF(Z51&gt;=PliegoVigente!$M$8,PliegoVigente!$O$8,PliegoVigente!$O$7))),IF(E51="FLOW",(IF(Z51&gt;=PliegoVigente!$M$25,PliegoVigente!$O$25,IF(Z51&gt;=PliegoVigente!$M$24,PliegoVigente!$O$24,PliegoVigente!$O$23))),IF(E51="MASIVO",(IF(Z51&gt;=PliegoVigente!$M$39,PliegoVigente!$O$39,IF(Z51&gt;=PliegoVigente!$M$38,PliegoVigente!$O$38,PliegoVigente!$O$37))),(IF(Z51&gt;=PliegoVigente!$M$53,PliegoVigente!$O$53,IF(Z51&gt;=PliegoVigente!$M$52,PliegoVigente!$O$52,PliegoVigente!$O$51))))))</f>
        <v>5.0000000000000001E-3</v>
      </c>
      <c r="AH51" s="124">
        <f>IF(E51="HFC",(IF(AA51&gt;=PliegoVigente!$Q$9,PliegoVigente!$S$9,IF(AA51&gt;=PliegoVigente!$Q$8,PliegoVigente!$S$8,PliegoVigente!$S$7))),IF(E51="FLOW",(IF(AA51&gt;=PliegoVigente!$Q$25,PliegoVigente!$S$25,IF(AA51&gt;=PliegoVigente!$Q$24,PliegoVigente!$S$24,PliegoVigente!$S$23))),IF(E51="MASIVO",(IF(AA51&gt;=PliegoVigente!$Q$39,PliegoVigente!$S$39,IF(AA51&gt;=PliegoVigente!$Q$38,PliegoVigente!$S$38,PliegoVigente!$S$37))),(IF(AA51&gt;=PliegoVigente!$Q$53,PliegoVigente!$S$53,IF(AA51&gt;=PliegoVigente!$Q$52,PliegoVigente!$S$52,PliegoVigente!$S$51))))))</f>
        <v>5.0000000000000001E-3</v>
      </c>
      <c r="AI51" s="126">
        <f t="shared" si="1"/>
        <v>0</v>
      </c>
    </row>
    <row r="52" spans="1:35" x14ac:dyDescent="0.25">
      <c r="A52" s="115" t="str">
        <f>VLOOKUP(C52,RosterActualizado!$C$2:$L$1000,7,0)</f>
        <v>Ferrari Gonzalo Daniel</v>
      </c>
      <c r="B52" s="115" t="str">
        <f>VLOOKUP(C52,RosterActualizado!$C$2:$L$1000,10,0)</f>
        <v>Agüero Lourdes Alejandra</v>
      </c>
      <c r="C52" s="115">
        <f>RosterActualizado!C52</f>
        <v>596157</v>
      </c>
      <c r="D52" s="115" t="str">
        <f>VLOOKUP(C52,RosterActualizado!$C$2:$L$1000,3,0)</f>
        <v xml:space="preserve">INTERNET HFC SCORE 2 + Solucion Remota </v>
      </c>
      <c r="E52" s="115" t="str">
        <f t="shared" si="0"/>
        <v>HFC</v>
      </c>
      <c r="F52" s="116">
        <f>VLOOKUP(C52,Table1[],5,0)</f>
        <v>0.66080026455026497</v>
      </c>
      <c r="G52" s="117">
        <f>VLOOKUP(C52,Table13[],5,0)</f>
        <v>6.5934065934065894E-2</v>
      </c>
      <c r="H52" s="118">
        <f>VLOOKUP(C52,Table13[],3,0)</f>
        <v>91</v>
      </c>
      <c r="I52" s="117">
        <f>VLOOKUP(C52,Table13[],7,0)</f>
        <v>0.69047619047619002</v>
      </c>
      <c r="J52" s="117">
        <f>VLOOKUP(C52,Table13[],9,0)</f>
        <v>0.90361445783132499</v>
      </c>
      <c r="K52" s="116">
        <f>VLOOKUP(C52,Table16[[#All],[idccms]:[TMO]],5,0)</f>
        <v>0.93333333333333302</v>
      </c>
      <c r="L52" s="119">
        <f>VLOOKUP(C52,Table18[[Columna1]:[Recuento de id_monitoring-caseId]],2,0)</f>
        <v>0</v>
      </c>
      <c r="M52" s="116">
        <f>VLOOKUP(C52,Table111[],7,0)</f>
        <v>-8.3333333333333301E-2</v>
      </c>
      <c r="N52" s="118">
        <f>VLOOKUP(C52,Table111[],6,0)</f>
        <v>12</v>
      </c>
      <c r="O52" s="116">
        <f>VLOOKUP(C52,Table111[],8,0)</f>
        <v>0.63636363636363602</v>
      </c>
      <c r="P52" s="13" t="s">
        <v>116</v>
      </c>
      <c r="Q52" s="13" t="s">
        <v>116</v>
      </c>
      <c r="R52" s="13" t="s">
        <v>116</v>
      </c>
      <c r="S52" s="116">
        <f>VLOOKUP(C52,Table113[[idccms]:[Suma de Rellamados]],4,0)</f>
        <v>0.85302593659942405</v>
      </c>
      <c r="T52" s="13">
        <f>VLOOKUP(C52,Table115[[idccms]:[Suma de CvLlamSalientes]],3,0)</f>
        <v>555.11818181818205</v>
      </c>
      <c r="U52" s="13">
        <f>VLOOKUP(C52,Table115[[idccms]:[Suma de CvLlamSalientes]],5,0)</f>
        <v>34.393181818181802</v>
      </c>
      <c r="V52" s="120">
        <f>VLOOKUP(C52,Table115[[idccms]:[Suma de CvLlamSalientes]],6,0)</f>
        <v>1.5409090909090899</v>
      </c>
      <c r="W52" s="13">
        <f>VLOOKUP(C52,Table115[[idccms]:[Suma de CvLlamSalientes]],7,0)</f>
        <v>519.18409090909097</v>
      </c>
      <c r="X52" s="116">
        <f>VLOOKUP(C52,Table118[[idccms]:[%Act Com N]],4,0)</f>
        <v>4.5454545454545497E-2</v>
      </c>
      <c r="Y52" s="116">
        <f>VLOOKUP(C52,Table118[[idccms]:[%Act Com N]],6,0)</f>
        <v>3.4090909090909102E-2</v>
      </c>
      <c r="Z52" s="116">
        <f>VLOOKUP(C52,TRF!$B$2:$S$407,4,0)</f>
        <v>0.120454545454545</v>
      </c>
      <c r="AA52" s="116">
        <f>VLOOKUP(C52,CBS!$A$2:$F$395,4,0)</f>
        <v>2.95454545454545E-2</v>
      </c>
      <c r="AB52" s="124">
        <f>IF(E52="HFC",(IF(L52&gt;=PliegoVigente!$U$9,PliegoVigente!$W$9,IF(L52&gt;=PliegoVigente!$U$8,PliegoVigente!$W$8,PliegoVigente!$W$7))),IF(E52="FLOW",(IF(L52&gt;=PliegoVigente!$U$25,PliegoVigente!$W$25,IF(L52&gt;=PliegoVigente!$U$24,PliegoVigente!$W$24,PliegoVigente!$W$23))),IF(E52="MASIVO",(IF(L52&gt;=PliegoVigente!$U$39,PliegoVigente!$W$39,IF(L52&gt;=PliegoVigente!$U$38,PliegoVigente!$W$38,PliegoVigente!$W$37))),(IF(L52&gt;=PliegoVigente!$U$53,PliegoVigente!$W$53,IF(L52&gt;=PliegoVigente!$U$52,PliegoVigente!$W$52,PliegoVigente!$W$51))))))</f>
        <v>-0.01</v>
      </c>
      <c r="AC52" s="124">
        <f>IF(E52="HFC",(IF(M52&gt;=PliegoVigente!$I$7,PliegoVigente!$K$7,IF(M52&gt;=PliegoVigente!$I$8,PliegoVigente!$K$8,IF(M52&gt;=PliegoVigente!$I$9,PliegoVigente!$K$9,IF(M52&gt;=PliegoVigente!$I$10,PliegoVigente!$K$10,IF(M52&gt;=PliegoVigente!$I$11,PliegoVigente!$K$11,IF(M52&gt;=PliegoVigente!$I$12,PliegoVigente!$K$12,IF(M52&gt;=PliegoVigente!$I$13,PliegoVigente!$K$13,IF(M52&gt;=PliegoVigente!$I$14,PliegoVigente!$K$14,PliegoVigente!$K$15))))))))),IF(E52="FLOW",(IF(M52&gt;=PliegoVigente!$I$23,PliegoVigente!$K$23,IF(M52&gt;=PliegoVigente!$I$24,PliegoVigente!$K$24,IF(M52&gt;=PliegoVigente!$I$25,PliegoVigente!$K$25,IF(M52&gt;=PliegoVigente!$I$26,PliegoVigente!$K$26,IF(M52&gt;=PliegoVigente!$I$27,PliegoVigente!$K$27,IF(M52&gt;=PliegoVigente!$I$28,PliegoVigente!$K$28,IF(M52&gt;=PliegoVigente!$I$29,PliegoVigente!$K$29,IF(M52&gt;=PliegoVigente!$I$30,PliegoVigente!$K$30,PliegoVigente!$K$31))))))))),IF(E52="MASIVO",(IF(M52&gt;=PliegoVigente!$I$37,PliegoVigente!$K$37,IF(M52&gt;=PliegoVigente!$I$38,PliegoVigente!$K$38,IF(M52&gt;=PliegoVigente!$I$39,PliegoVigente!$K$39,IF(M52&gt;=PliegoVigente!$I$40,PliegoVigente!$K$40,IF(M52&gt;=PliegoVigente!$I$41,PliegoVigente!$K$41,IF(M52&gt;=PliegoVigente!$I$42,PliegoVigente!$K$42,IF(M52&gt;=PliegoVigente!$I$43,PliegoVigente!$K$43,IF(M52&gt;=PliegoVigente!$I$44,PliegoVigente!$K$44,PliegoVigente!$K$45))))))))),(IF(M52&gt;=PliegoVigente!$I$51,PliegoVigente!$K$51,IF(M52&gt;=PliegoVigente!$I$52,PliegoVigente!$K$52,IF(M52&gt;=PliegoVigente!$I$53,PliegoVigente!$K$53,IF(M52&gt;=PliegoVigente!$I$54,PliegoVigente!$K$54,IF(M52&gt;=PliegoVigente!$I$55,PliegoVigente!$K$55,IF(M52&gt;=PliegoVigente!$I$56,PliegoVigente!$K$56,IF(M52&gt;=PliegoVigente!$I$57,PliegoVigente!$K$57,IF(M52&gt;=PliegoVigente!$I$58,PliegoVigente!$K$58,PliegoVigente!$K$59))))))))))))</f>
        <v>0</v>
      </c>
      <c r="AD52" s="124">
        <f>IF(E52="HFC",(IF(S52&gt;=PliegoVigente!$E$12,PliegoVigente!$G$12,IF(S52&gt;=PliegoVigente!$E$11,PliegoVigente!$G$11,IF(S52&gt;=PliegoVigente!$E$10,PliegoVigente!$G$10,IF(S52&gt;=PliegoVigente!$E$9,PliegoVigente!$G$9,IF(S52&gt;=PliegoVigente!$E$8,PliegoVigente!$G$8,PliegoVigente!$G$7)))))),IF(E52="FLOW",(IF(S52&gt;=PliegoVigente!$I$23,PliegoVigente!$K$23,IF(S52&gt;=PliegoVigente!$I$24,PliegoVigente!$K$24,IF(S52&gt;=PliegoVigente!$I$25,PliegoVigente!$K$25,IF(S52&gt;=PliegoVigente!$I$26,PliegoVigente!$K$26,IF(S52&gt;=PliegoVigente!$I$27,PliegoVigente!$K$27,IF(S52&gt;=PliegoVigente!$I$28,PliegoVigente!$K$28,IF(S52&gt;=PliegoVigente!$I$29,PliegoVigente!$K$29,IF(S52&gt;=PliegoVigente!$I$30,PliegoVigente!$K$30,PliegoVigente!$K$31))))))))),IF(E52="MASIVO",(IF(S52&gt;=PliegoVigente!$I$37,PliegoVigente!$K$37,IF(S52&gt;=PliegoVigente!$I$38,PliegoVigente!$K$38,IF(S52&gt;=PliegoVigente!$I$39,PliegoVigente!$K$39,IF(S52&gt;=PliegoVigente!$I$40,PliegoVigente!$K$40,IF(S52&gt;=PliegoVigente!$I$41,PliegoVigente!$K$41,IF(S52&gt;=PliegoVigente!$I$42,PliegoVigente!$K$42,IF(S52&gt;=PliegoVigente!$I$43,PliegoVigente!$K$43,IF(S52&gt;=PliegoVigente!$I$44,PliegoVigente!$K$44,PliegoVigente!$K$45))))))))),(IF(S52&gt;=PliegoVigente!$I$51,PliegoVigente!$K$51,IF(S52&gt;=PliegoVigente!$I$52,PliegoVigente!$K$52,IF(S52&gt;=PliegoVigente!$I$53,PliegoVigente!$K$53,IF(S52&gt;=PliegoVigente!$I$54,PliegoVigente!$K$54,IF(S52&gt;=PliegoVigente!$I$55,PliegoVigente!$K$55,IF(S52&gt;=PliegoVigente!$I$56,PliegoVigente!$K$56,IF(S52&gt;=PliegoVigente!$I$57,PliegoVigente!$K$57,IF(S52&gt;=PliegoVigente!$I$58,PliegoVigente!$K$58,PliegoVigente!$K$59))))))))))))</f>
        <v>0.04</v>
      </c>
      <c r="AE52" s="124">
        <f>IF(E52="HFC",(IF(T52&gt;=PliegoVigente!$A$10,PliegoVigente!$C$10,IF(T52&gt;PliegoVigente!$A$9,PliegoVigente!$C$9,IF(T52&gt;PliegoVigente!$A$8,PliegoVigente!$C$8,PliegoVigente!$C$7)))),IF(E52="FLOW",(IF(T52&gt;=PliegoVigente!$A$26,PliegoVigente!$C$26,IF(T52&gt;PliegoVigente!$A$25,PliegoVigente!$C$25,IF(T52&gt;PliegoVigente!$A$24,PliegoVigente!$C$24,PliegoVigente!$C$23)))),IF(E52="MASIVO",(IF(T52&gt;=PliegoVigente!$A$40,PliegoVigente!$C$40,IF(T52&gt;PliegoVigente!$A$39,PliegoVigente!$C$39,IF(T52&gt;PliegoVigente!$A$38,PliegoVigente!$C$38,PliegoVigente!$C$37)))),(IF(T52&gt;=PliegoVigente!$A$54,PliegoVigente!$C$54,IF(T52&gt;PliegoVigente!$A$53,PliegoVigente!$C$53,IF(T52&gt;PliegoVigente!$A$52,PliegoVigente!$C$52,PliegoVigente!$C$51)))))))</f>
        <v>0</v>
      </c>
      <c r="AF52" s="124">
        <f>IF(E52="HFC",(IF(Y52&gt;=PliegoVigente!$Y$7,PliegoVigente!$AA$7,0)),IF(E52="FLOW",0,IF(E52="MASIVO",(IF(Y52&gt;=PliegoVigente!$Y$37,PliegoVigente!$AA$370)),(IF(Y52&gt;=PliegoVigente!$Y$51,PliegoVigente!$AA$51,0)))))</f>
        <v>0.01</v>
      </c>
      <c r="AG52" s="124">
        <f>IF(E52="HFC",(IF(Z52&gt;=PliegoVigente!$M$9,PliegoVigente!$O$9,IF(Z52&gt;=PliegoVigente!$M$8,PliegoVigente!$O$8,PliegoVigente!$O$7))),IF(E52="FLOW",(IF(Z52&gt;=PliegoVigente!$M$25,PliegoVigente!$O$25,IF(Z52&gt;=PliegoVigente!$M$24,PliegoVigente!$O$24,PliegoVigente!$O$23))),IF(E52="MASIVO",(IF(Z52&gt;=PliegoVigente!$M$39,PliegoVigente!$O$39,IF(Z52&gt;=PliegoVigente!$M$38,PliegoVigente!$O$38,PliegoVigente!$O$37))),(IF(Z52&gt;=PliegoVigente!$M$53,PliegoVigente!$O$53,IF(Z52&gt;=PliegoVigente!$M$52,PliegoVigente!$O$52,PliegoVigente!$O$51))))))</f>
        <v>-5.0000000000000001E-3</v>
      </c>
      <c r="AH52" s="124">
        <f>IF(E52="HFC",(IF(AA52&gt;=PliegoVigente!$Q$9,PliegoVigente!$S$9,IF(AA52&gt;=PliegoVigente!$Q$8,PliegoVigente!$S$8,PliegoVigente!$S$7))),IF(E52="FLOW",(IF(AA52&gt;=PliegoVigente!$Q$25,PliegoVigente!$S$25,IF(AA52&gt;=PliegoVigente!$Q$24,PliegoVigente!$S$24,PliegoVigente!$S$23))),IF(E52="MASIVO",(IF(AA52&gt;=PliegoVigente!$Q$39,PliegoVigente!$S$39,IF(AA52&gt;=PliegoVigente!$Q$38,PliegoVigente!$S$38,PliegoVigente!$S$37))),(IF(AA52&gt;=PliegoVigente!$Q$53,PliegoVigente!$S$53,IF(AA52&gt;=PliegoVigente!$Q$52,PliegoVigente!$S$52,PliegoVigente!$S$51))))))</f>
        <v>5.0000000000000001E-3</v>
      </c>
      <c r="AI52" s="126">
        <f t="shared" si="1"/>
        <v>0.04</v>
      </c>
    </row>
    <row r="53" spans="1:35" x14ac:dyDescent="0.25">
      <c r="A53" s="115" t="str">
        <f>VLOOKUP(C53,RosterActualizado!$C$2:$L$1000,7,0)</f>
        <v>Ferrari Gonzalo Daniel</v>
      </c>
      <c r="B53" s="115" t="str">
        <f>VLOOKUP(C53,RosterActualizado!$C$2:$L$1000,10,0)</f>
        <v>Chanampa Facundo Lionel</v>
      </c>
      <c r="C53" s="115">
        <f>RosterActualizado!C53</f>
        <v>2744708</v>
      </c>
      <c r="D53" s="115" t="str">
        <f>VLOOKUP(C53,RosterActualizado!$C$2:$L$1000,3,0)</f>
        <v>FLOW Score 3 a 5</v>
      </c>
      <c r="E53" s="115" t="str">
        <f t="shared" si="0"/>
        <v>FLOW</v>
      </c>
      <c r="F53" s="116">
        <f>VLOOKUP(C53,Table1[],5,0)</f>
        <v>0.58297089947089897</v>
      </c>
      <c r="G53" s="117">
        <f>VLOOKUP(C53,Table13[],5,0)</f>
        <v>0.171171171171171</v>
      </c>
      <c r="H53" s="118">
        <f>VLOOKUP(C53,Table13[],3,0)</f>
        <v>111</v>
      </c>
      <c r="I53" s="117">
        <f>VLOOKUP(C53,Table13[],7,0)</f>
        <v>0.65420560747663503</v>
      </c>
      <c r="J53" s="117">
        <f>VLOOKUP(C53,Table13[],9,0)</f>
        <v>0.79797979797979801</v>
      </c>
      <c r="K53" s="116">
        <f>VLOOKUP(C53,Table16[[#All],[idccms]:[TMO]],5,0)</f>
        <v>0.94444444444444398</v>
      </c>
      <c r="L53" s="119">
        <f>VLOOKUP(C53,Table18[[Columna1]:[Recuento de id_monitoring-caseId]],2,0)</f>
        <v>0.5</v>
      </c>
      <c r="M53" s="116">
        <f>VLOOKUP(C53,Table111[],7,0)</f>
        <v>0.125</v>
      </c>
      <c r="N53" s="118">
        <f>VLOOKUP(C53,Table111[],6,0)</f>
        <v>8</v>
      </c>
      <c r="O53" s="116">
        <f>VLOOKUP(C53,Table111[],8,0)</f>
        <v>0.625</v>
      </c>
      <c r="P53" s="13" t="s">
        <v>116</v>
      </c>
      <c r="Q53" s="13" t="s">
        <v>116</v>
      </c>
      <c r="R53" s="13" t="s">
        <v>116</v>
      </c>
      <c r="S53" s="116">
        <f>VLOOKUP(C53,Table113[[idccms]:[Suma de Rellamados]],4,0)</f>
        <v>0.66666666666666696</v>
      </c>
      <c r="T53" s="13">
        <f>VLOOKUP(C53,Table115[[idccms]:[Suma de CvLlamSalientes]],3,0)</f>
        <v>338.53266331658301</v>
      </c>
      <c r="U53" s="13">
        <f>VLOOKUP(C53,Table115[[idccms]:[Suma de CvLlamSalientes]],5,0)</f>
        <v>44.085427135678401</v>
      </c>
      <c r="V53" s="120">
        <f>VLOOKUP(C53,Table115[[idccms]:[Suma de CvLlamSalientes]],6,0)</f>
        <v>34.844221105527602</v>
      </c>
      <c r="W53" s="13">
        <f>VLOOKUP(C53,Table115[[idccms]:[Suma de CvLlamSalientes]],7,0)</f>
        <v>259.60301507537702</v>
      </c>
      <c r="X53" s="116">
        <f>VLOOKUP(C53,Table118[[idccms]:[%Act Com N]],4,0)</f>
        <v>6.2814070351758802E-2</v>
      </c>
      <c r="Y53" s="116">
        <f>VLOOKUP(C53,Table118[[idccms]:[%Act Com N]],6,0)</f>
        <v>6.2814070351758802E-2</v>
      </c>
      <c r="Z53" s="116">
        <f>VLOOKUP(C53,TRF!$B$2:$S$407,4,0)</f>
        <v>0.120603015075377</v>
      </c>
      <c r="AA53" s="116">
        <f>VLOOKUP(C53,CBS!$A$2:$F$395,4,0)</f>
        <v>3.0150753768844199E-2</v>
      </c>
      <c r="AB53" s="124">
        <f>IF(E53="HFC",(IF(L53&gt;=PliegoVigente!$U$9,PliegoVigente!$W$9,IF(L53&gt;=PliegoVigente!$U$8,PliegoVigente!$W$8,PliegoVigente!$W$7))),IF(E53="FLOW",(IF(L53&gt;=PliegoVigente!$U$25,PliegoVigente!$W$25,IF(L53&gt;=PliegoVigente!$U$24,PliegoVigente!$W$24,PliegoVigente!$W$23))),IF(E53="MASIVO",(IF(L53&gt;=PliegoVigente!$U$39,PliegoVigente!$W$39,IF(L53&gt;=PliegoVigente!$U$38,PliegoVigente!$W$38,PliegoVigente!$W$37))),(IF(L53&gt;=PliegoVigente!$U$53,PliegoVigente!$W$53,IF(L53&gt;=PliegoVigente!$U$52,PliegoVigente!$W$52,PliegoVigente!$W$51))))))</f>
        <v>-0.01</v>
      </c>
      <c r="AC53" s="124">
        <f>IF(E53="HFC",(IF(M53&gt;=PliegoVigente!$I$7,PliegoVigente!$K$7,IF(M53&gt;=PliegoVigente!$I$8,PliegoVigente!$K$8,IF(M53&gt;=PliegoVigente!$I$9,PliegoVigente!$K$9,IF(M53&gt;=PliegoVigente!$I$10,PliegoVigente!$K$10,IF(M53&gt;=PliegoVigente!$I$11,PliegoVigente!$K$11,IF(M53&gt;=PliegoVigente!$I$12,PliegoVigente!$K$12,IF(M53&gt;=PliegoVigente!$I$13,PliegoVigente!$K$13,IF(M53&gt;=PliegoVigente!$I$14,PliegoVigente!$K$14,PliegoVigente!$K$15))))))))),IF(E53="FLOW",(IF(M53&gt;=PliegoVigente!$I$23,PliegoVigente!$K$23,IF(M53&gt;=PliegoVigente!$I$24,PliegoVigente!$K$24,IF(M53&gt;=PliegoVigente!$I$25,PliegoVigente!$K$25,IF(M53&gt;=PliegoVigente!$I$26,PliegoVigente!$K$26,IF(M53&gt;=PliegoVigente!$I$27,PliegoVigente!$K$27,IF(M53&gt;=PliegoVigente!$I$28,PliegoVigente!$K$28,IF(M53&gt;=PliegoVigente!$I$29,PliegoVigente!$K$29,IF(M53&gt;=PliegoVigente!$I$30,PliegoVigente!$K$30,PliegoVigente!$K$31))))))))),IF(E53="MASIVO",(IF(M53&gt;=PliegoVigente!$I$37,PliegoVigente!$K$37,IF(M53&gt;=PliegoVigente!$I$38,PliegoVigente!$K$38,IF(M53&gt;=PliegoVigente!$I$39,PliegoVigente!$K$39,IF(M53&gt;=PliegoVigente!$I$40,PliegoVigente!$K$40,IF(M53&gt;=PliegoVigente!$I$41,PliegoVigente!$K$41,IF(M53&gt;=PliegoVigente!$I$42,PliegoVigente!$K$42,IF(M53&gt;=PliegoVigente!$I$43,PliegoVigente!$K$43,IF(M53&gt;=PliegoVigente!$I$44,PliegoVigente!$K$44,PliegoVigente!$K$45))))))))),(IF(M53&gt;=PliegoVigente!$I$51,PliegoVigente!$K$51,IF(M53&gt;=PliegoVigente!$I$52,PliegoVigente!$K$52,IF(M53&gt;=PliegoVigente!$I$53,PliegoVigente!$K$53,IF(M53&gt;=PliegoVigente!$I$54,PliegoVigente!$K$54,IF(M53&gt;=PliegoVigente!$I$55,PliegoVigente!$K$55,IF(M53&gt;=PliegoVigente!$I$56,PliegoVigente!$K$56,IF(M53&gt;=PliegoVigente!$I$57,PliegoVigente!$K$57,IF(M53&gt;=PliegoVigente!$I$58,PliegoVigente!$K$58,PliegoVigente!$K$59))))))))))))</f>
        <v>0.06</v>
      </c>
      <c r="AD53" s="124">
        <f>IF(E53="HFC",(IF(S53&gt;=PliegoVigente!$E$12,PliegoVigente!$G$12,IF(S53&gt;=PliegoVigente!$E$11,PliegoVigente!$G$11,IF(S53&gt;=PliegoVigente!$E$10,PliegoVigente!$G$10,IF(S53&gt;=PliegoVigente!$E$9,PliegoVigente!$G$9,IF(S53&gt;=PliegoVigente!$E$8,PliegoVigente!$G$8,PliegoVigente!$G$7)))))),IF(E53="FLOW",(IF(S53&gt;=PliegoVigente!$I$23,PliegoVigente!$K$23,IF(S53&gt;=PliegoVigente!$I$24,PliegoVigente!$K$24,IF(S53&gt;=PliegoVigente!$I$25,PliegoVigente!$K$25,IF(S53&gt;=PliegoVigente!$I$26,PliegoVigente!$K$26,IF(S53&gt;=PliegoVigente!$I$27,PliegoVigente!$K$27,IF(S53&gt;=PliegoVigente!$I$28,PliegoVigente!$K$28,IF(S53&gt;=PliegoVigente!$I$29,PliegoVigente!$K$29,IF(S53&gt;=PliegoVigente!$I$30,PliegoVigente!$K$30,PliegoVigente!$K$31))))))))),IF(E53="MASIVO",(IF(S53&gt;=PliegoVigente!$I$37,PliegoVigente!$K$37,IF(S53&gt;=PliegoVigente!$I$38,PliegoVigente!$K$38,IF(S53&gt;=PliegoVigente!$I$39,PliegoVigente!$K$39,IF(S53&gt;=PliegoVigente!$I$40,PliegoVigente!$K$40,IF(S53&gt;=PliegoVigente!$I$41,PliegoVigente!$K$41,IF(S53&gt;=PliegoVigente!$I$42,PliegoVigente!$K$42,IF(S53&gt;=PliegoVigente!$I$43,PliegoVigente!$K$43,IF(S53&gt;=PliegoVigente!$I$44,PliegoVigente!$K$44,PliegoVigente!$K$45))))))))),(IF(S53&gt;=PliegoVigente!$I$51,PliegoVigente!$K$51,IF(S53&gt;=PliegoVigente!$I$52,PliegoVigente!$K$52,IF(S53&gt;=PliegoVigente!$I$53,PliegoVigente!$K$53,IF(S53&gt;=PliegoVigente!$I$54,PliegoVigente!$K$54,IF(S53&gt;=PliegoVigente!$I$55,PliegoVigente!$K$55,IF(S53&gt;=PliegoVigente!$I$56,PliegoVigente!$K$56,IF(S53&gt;=PliegoVigente!$I$57,PliegoVigente!$K$57,IF(S53&gt;=PliegoVigente!$I$58,PliegoVigente!$K$58,PliegoVigente!$K$59))))))))))))</f>
        <v>0.06</v>
      </c>
      <c r="AE53" s="124">
        <f>IF(E53="HFC",(IF(T53&gt;=PliegoVigente!$A$10,PliegoVigente!$C$10,IF(T53&gt;PliegoVigente!$A$9,PliegoVigente!$C$9,IF(T53&gt;PliegoVigente!$A$8,PliegoVigente!$C$8,PliegoVigente!$C$7)))),IF(E53="FLOW",(IF(T53&gt;=PliegoVigente!$A$26,PliegoVigente!$C$26,IF(T53&gt;PliegoVigente!$A$25,PliegoVigente!$C$25,IF(T53&gt;PliegoVigente!$A$24,PliegoVigente!$C$24,PliegoVigente!$C$23)))),IF(E53="MASIVO",(IF(T53&gt;=PliegoVigente!$A$40,PliegoVigente!$C$40,IF(T53&gt;PliegoVigente!$A$39,PliegoVigente!$C$39,IF(T53&gt;PliegoVigente!$A$38,PliegoVigente!$C$38,PliegoVigente!$C$37)))),(IF(T53&gt;=PliegoVigente!$A$54,PliegoVigente!$C$54,IF(T53&gt;PliegoVigente!$A$53,PliegoVigente!$C$53,IF(T53&gt;PliegoVigente!$A$52,PliegoVigente!$C$52,PliegoVigente!$C$51)))))))</f>
        <v>0.02</v>
      </c>
      <c r="AF53" s="124">
        <f>IF(E53="HFC",(IF(Y53&gt;=PliegoVigente!$Y$7,PliegoVigente!$AA$7,0)),IF(E53="FLOW",0,IF(E53="MASIVO",(IF(Y53&gt;=PliegoVigente!$Y$37,PliegoVigente!$AA$370)),(IF(Y53&gt;=PliegoVigente!$Y$51,PliegoVigente!$AA$51,0)))))</f>
        <v>0</v>
      </c>
      <c r="AG53" s="124">
        <f>IF(E53="HFC",(IF(Z53&gt;=PliegoVigente!$M$9,PliegoVigente!$O$9,IF(Z53&gt;=PliegoVigente!$M$8,PliegoVigente!$O$8,PliegoVigente!$O$7))),IF(E53="FLOW",(IF(Z53&gt;=PliegoVigente!$M$25,PliegoVigente!$O$25,IF(Z53&gt;=PliegoVigente!$M$24,PliegoVigente!$O$24,PliegoVigente!$O$23))),IF(E53="MASIVO",(IF(Z53&gt;=PliegoVigente!$M$39,PliegoVigente!$O$39,IF(Z53&gt;=PliegoVigente!$M$38,PliegoVigente!$O$38,PliegoVigente!$O$37))),(IF(Z53&gt;=PliegoVigente!$M$53,PliegoVigente!$O$53,IF(Z53&gt;=PliegoVigente!$M$52,PliegoVigente!$O$52,PliegoVigente!$O$51))))))</f>
        <v>-5.0000000000000001E-3</v>
      </c>
      <c r="AH53" s="124">
        <f>IF(E53="HFC",(IF(AA53&gt;=PliegoVigente!$Q$9,PliegoVigente!$S$9,IF(AA53&gt;=PliegoVigente!$Q$8,PliegoVigente!$S$8,PliegoVigente!$S$7))),IF(E53="FLOW",(IF(AA53&gt;=PliegoVigente!$Q$25,PliegoVigente!$S$25,IF(AA53&gt;=PliegoVigente!$Q$24,PliegoVigente!$S$24,PliegoVigente!$S$23))),IF(E53="MASIVO",(IF(AA53&gt;=PliegoVigente!$Q$39,PliegoVigente!$S$39,IF(AA53&gt;=PliegoVigente!$Q$38,PliegoVigente!$S$38,PliegoVigente!$S$37))),(IF(AA53&gt;=PliegoVigente!$Q$53,PliegoVigente!$S$53,IF(AA53&gt;=PliegoVigente!$Q$52,PliegoVigente!$S$52,PliegoVigente!$S$51))))))</f>
        <v>1.4999999999999999E-2</v>
      </c>
      <c r="AI53" s="126">
        <f t="shared" si="1"/>
        <v>0.13999999999999996</v>
      </c>
    </row>
    <row r="54" spans="1:35" x14ac:dyDescent="0.25">
      <c r="A54" s="115" t="str">
        <f>VLOOKUP(C54,RosterActualizado!$C$2:$L$1000,7,0)</f>
        <v>Ferrari Gonzalo Daniel</v>
      </c>
      <c r="B54" s="115" t="str">
        <f>VLOOKUP(C54,RosterActualizado!$C$2:$L$1000,10,0)</f>
        <v>Diaz Victor Jesus</v>
      </c>
      <c r="C54" s="115">
        <f>RosterActualizado!C54</f>
        <v>2043289</v>
      </c>
      <c r="D54" s="115" t="str">
        <f>VLOOKUP(C54,RosterActualizado!$C$2:$L$1000,3,0)</f>
        <v>FLOW Score 3 a 5</v>
      </c>
      <c r="E54" s="115" t="str">
        <f t="shared" si="0"/>
        <v>FLOW</v>
      </c>
      <c r="F54" s="116">
        <f>VLOOKUP(C54,Table1[],5,0)</f>
        <v>0.94240740740740703</v>
      </c>
      <c r="G54" s="117">
        <f>VLOOKUP(C54,Table13[],5,0)</f>
        <v>0.17910447761194001</v>
      </c>
      <c r="H54" s="118">
        <f>VLOOKUP(C54,Table13[],3,0)</f>
        <v>67</v>
      </c>
      <c r="I54" s="117">
        <f>VLOOKUP(C54,Table13[],7,0)</f>
        <v>0.65151515151515105</v>
      </c>
      <c r="J54" s="117">
        <f>VLOOKUP(C54,Table13[],9,0)</f>
        <v>0.84615384615384603</v>
      </c>
      <c r="K54" s="116">
        <f>VLOOKUP(C54,Table16[[#All],[idccms]:[TMO]],5,0)</f>
        <v>1</v>
      </c>
      <c r="L54" s="119">
        <f>VLOOKUP(C54,Table18[[Columna1]:[Recuento de id_monitoring-caseId]],2,0)</f>
        <v>0.5</v>
      </c>
      <c r="M54" s="116">
        <f>VLOOKUP(C54,Table111[],7,0)</f>
        <v>-0.5</v>
      </c>
      <c r="N54" s="118">
        <f>VLOOKUP(C54,Table111[],6,0)</f>
        <v>16</v>
      </c>
      <c r="O54" s="116">
        <f>VLOOKUP(C54,Table111[],8,0)</f>
        <v>0.28571428571428598</v>
      </c>
      <c r="P54" s="13" t="s">
        <v>116</v>
      </c>
      <c r="Q54" s="13" t="s">
        <v>116</v>
      </c>
      <c r="R54" s="13" t="s">
        <v>116</v>
      </c>
      <c r="S54" s="116">
        <f>VLOOKUP(C54,Table113[[idccms]:[Suma de Rellamados]],4,0)</f>
        <v>0.81954887218045103</v>
      </c>
      <c r="T54" s="13">
        <f>VLOOKUP(C54,Table115[[idccms]:[Suma de CvLlamSalientes]],3,0)</f>
        <v>609.37030075188</v>
      </c>
      <c r="U54" s="13">
        <f>VLOOKUP(C54,Table115[[idccms]:[Suma de CvLlamSalientes]],5,0)</f>
        <v>19.953007518797001</v>
      </c>
      <c r="V54" s="120">
        <f>VLOOKUP(C54,Table115[[idccms]:[Suma de CvLlamSalientes]],6,0)</f>
        <v>0.18984962406014999</v>
      </c>
      <c r="W54" s="13">
        <f>VLOOKUP(C54,Table115[[idccms]:[Suma de CvLlamSalientes]],7,0)</f>
        <v>589.227443609023</v>
      </c>
      <c r="X54" s="116">
        <f>VLOOKUP(C54,Table118[[idccms]:[%Act Com N]],4,0)</f>
        <v>9.3984962406015005E-2</v>
      </c>
      <c r="Y54" s="116">
        <f>VLOOKUP(C54,Table118[[idccms]:[%Act Com N]],6,0)</f>
        <v>7.2368421052631596E-2</v>
      </c>
      <c r="Z54" s="116">
        <f>VLOOKUP(C54,TRF!$B$2:$S$407,4,0)</f>
        <v>7.8947368421052599E-2</v>
      </c>
      <c r="AA54" s="116">
        <f>VLOOKUP(C54,CBS!$A$2:$F$395,4,0)</f>
        <v>6.5789473684210495E-2</v>
      </c>
      <c r="AB54" s="124">
        <f>IF(E54="HFC",(IF(L54&gt;=PliegoVigente!$U$9,PliegoVigente!$W$9,IF(L54&gt;=PliegoVigente!$U$8,PliegoVigente!$W$8,PliegoVigente!$W$7))),IF(E54="FLOW",(IF(L54&gt;=PliegoVigente!$U$25,PliegoVigente!$W$25,IF(L54&gt;=PliegoVigente!$U$24,PliegoVigente!$W$24,PliegoVigente!$W$23))),IF(E54="MASIVO",(IF(L54&gt;=PliegoVigente!$U$39,PliegoVigente!$W$39,IF(L54&gt;=PliegoVigente!$U$38,PliegoVigente!$W$38,PliegoVigente!$W$37))),(IF(L54&gt;=PliegoVigente!$U$53,PliegoVigente!$W$53,IF(L54&gt;=PliegoVigente!$U$52,PliegoVigente!$W$52,PliegoVigente!$W$51))))))</f>
        <v>-0.01</v>
      </c>
      <c r="AC54" s="124">
        <f>IF(E54="HFC",(IF(M54&gt;=PliegoVigente!$I$7,PliegoVigente!$K$7,IF(M54&gt;=PliegoVigente!$I$8,PliegoVigente!$K$8,IF(M54&gt;=PliegoVigente!$I$9,PliegoVigente!$K$9,IF(M54&gt;=PliegoVigente!$I$10,PliegoVigente!$K$10,IF(M54&gt;=PliegoVigente!$I$11,PliegoVigente!$K$11,IF(M54&gt;=PliegoVigente!$I$12,PliegoVigente!$K$12,IF(M54&gt;=PliegoVigente!$I$13,PliegoVigente!$K$13,IF(M54&gt;=PliegoVigente!$I$14,PliegoVigente!$K$14,PliegoVigente!$K$15))))))))),IF(E54="FLOW",(IF(M54&gt;=PliegoVigente!$I$23,PliegoVigente!$K$23,IF(M54&gt;=PliegoVigente!$I$24,PliegoVigente!$K$24,IF(M54&gt;=PliegoVigente!$I$25,PliegoVigente!$K$25,IF(M54&gt;=PliegoVigente!$I$26,PliegoVigente!$K$26,IF(M54&gt;=PliegoVigente!$I$27,PliegoVigente!$K$27,IF(M54&gt;=PliegoVigente!$I$28,PliegoVigente!$K$28,IF(M54&gt;=PliegoVigente!$I$29,PliegoVigente!$K$29,IF(M54&gt;=PliegoVigente!$I$30,PliegoVigente!$K$30,PliegoVigente!$K$31))))))))),IF(E54="MASIVO",(IF(M54&gt;=PliegoVigente!$I$37,PliegoVigente!$K$37,IF(M54&gt;=PliegoVigente!$I$38,PliegoVigente!$K$38,IF(M54&gt;=PliegoVigente!$I$39,PliegoVigente!$K$39,IF(M54&gt;=PliegoVigente!$I$40,PliegoVigente!$K$40,IF(M54&gt;=PliegoVigente!$I$41,PliegoVigente!$K$41,IF(M54&gt;=PliegoVigente!$I$42,PliegoVigente!$K$42,IF(M54&gt;=PliegoVigente!$I$43,PliegoVigente!$K$43,IF(M54&gt;=PliegoVigente!$I$44,PliegoVigente!$K$44,PliegoVigente!$K$45))))))))),(IF(M54&gt;=PliegoVigente!$I$51,PliegoVigente!$K$51,IF(M54&gt;=PliegoVigente!$I$52,PliegoVigente!$K$52,IF(M54&gt;=PliegoVigente!$I$53,PliegoVigente!$K$53,IF(M54&gt;=PliegoVigente!$I$54,PliegoVigente!$K$54,IF(M54&gt;=PliegoVigente!$I$55,PliegoVigente!$K$55,IF(M54&gt;=PliegoVigente!$I$56,PliegoVigente!$K$56,IF(M54&gt;=PliegoVigente!$I$57,PliegoVigente!$K$57,IF(M54&gt;=PliegoVigente!$I$58,PliegoVigente!$K$58,PliegoVigente!$K$59))))))))))))</f>
        <v>-0.02</v>
      </c>
      <c r="AD54" s="124">
        <f>IF(E54="HFC",(IF(S54&gt;=PliegoVigente!$E$12,PliegoVigente!$G$12,IF(S54&gt;=PliegoVigente!$E$11,PliegoVigente!$G$11,IF(S54&gt;=PliegoVigente!$E$10,PliegoVigente!$G$10,IF(S54&gt;=PliegoVigente!$E$9,PliegoVigente!$G$9,IF(S54&gt;=PliegoVigente!$E$8,PliegoVigente!$G$8,PliegoVigente!$G$7)))))),IF(E54="FLOW",(IF(S54&gt;=PliegoVigente!$I$23,PliegoVigente!$K$23,IF(S54&gt;=PliegoVigente!$I$24,PliegoVigente!$K$24,IF(S54&gt;=PliegoVigente!$I$25,PliegoVigente!$K$25,IF(S54&gt;=PliegoVigente!$I$26,PliegoVigente!$K$26,IF(S54&gt;=PliegoVigente!$I$27,PliegoVigente!$K$27,IF(S54&gt;=PliegoVigente!$I$28,PliegoVigente!$K$28,IF(S54&gt;=PliegoVigente!$I$29,PliegoVigente!$K$29,IF(S54&gt;=PliegoVigente!$I$30,PliegoVigente!$K$30,PliegoVigente!$K$31))))))))),IF(E54="MASIVO",(IF(S54&gt;=PliegoVigente!$I$37,PliegoVigente!$K$37,IF(S54&gt;=PliegoVigente!$I$38,PliegoVigente!$K$38,IF(S54&gt;=PliegoVigente!$I$39,PliegoVigente!$K$39,IF(S54&gt;=PliegoVigente!$I$40,PliegoVigente!$K$40,IF(S54&gt;=PliegoVigente!$I$41,PliegoVigente!$K$41,IF(S54&gt;=PliegoVigente!$I$42,PliegoVigente!$K$42,IF(S54&gt;=PliegoVigente!$I$43,PliegoVigente!$K$43,IF(S54&gt;=PliegoVigente!$I$44,PliegoVigente!$K$44,PliegoVigente!$K$45))))))))),(IF(S54&gt;=PliegoVigente!$I$51,PliegoVigente!$K$51,IF(S54&gt;=PliegoVigente!$I$52,PliegoVigente!$K$52,IF(S54&gt;=PliegoVigente!$I$53,PliegoVigente!$K$53,IF(S54&gt;=PliegoVigente!$I$54,PliegoVigente!$K$54,IF(S54&gt;=PliegoVigente!$I$55,PliegoVigente!$K$55,IF(S54&gt;=PliegoVigente!$I$56,PliegoVigente!$K$56,IF(S54&gt;=PliegoVigente!$I$57,PliegoVigente!$K$57,IF(S54&gt;=PliegoVigente!$I$58,PliegoVigente!$K$58,PliegoVigente!$K$59))))))))))))</f>
        <v>0.06</v>
      </c>
      <c r="AE54" s="124">
        <f>IF(E54="HFC",(IF(T54&gt;=PliegoVigente!$A$10,PliegoVigente!$C$10,IF(T54&gt;PliegoVigente!$A$9,PliegoVigente!$C$9,IF(T54&gt;PliegoVigente!$A$8,PliegoVigente!$C$8,PliegoVigente!$C$7)))),IF(E54="FLOW",(IF(T54&gt;=PliegoVigente!$A$26,PliegoVigente!$C$26,IF(T54&gt;PliegoVigente!$A$25,PliegoVigente!$C$25,IF(T54&gt;PliegoVigente!$A$24,PliegoVigente!$C$24,PliegoVigente!$C$23)))),IF(E54="MASIVO",(IF(T54&gt;=PliegoVigente!$A$40,PliegoVigente!$C$40,IF(T54&gt;PliegoVigente!$A$39,PliegoVigente!$C$39,IF(T54&gt;PliegoVigente!$A$38,PliegoVigente!$C$38,PliegoVigente!$C$37)))),(IF(T54&gt;=PliegoVigente!$A$54,PliegoVigente!$C$54,IF(T54&gt;PliegoVigente!$A$53,PliegoVigente!$C$53,IF(T54&gt;PliegoVigente!$A$52,PliegoVigente!$C$52,PliegoVigente!$C$51)))))))</f>
        <v>-0.01</v>
      </c>
      <c r="AF54" s="124">
        <f>IF(E54="HFC",(IF(Y54&gt;=PliegoVigente!$Y$7,PliegoVigente!$AA$7,0)),IF(E54="FLOW",0,IF(E54="MASIVO",(IF(Y54&gt;=PliegoVigente!$Y$37,PliegoVigente!$AA$370)),(IF(Y54&gt;=PliegoVigente!$Y$51,PliegoVigente!$AA$51,0)))))</f>
        <v>0</v>
      </c>
      <c r="AG54" s="124">
        <f>IF(E54="HFC",(IF(Z54&gt;=PliegoVigente!$M$9,PliegoVigente!$O$9,IF(Z54&gt;=PliegoVigente!$M$8,PliegoVigente!$O$8,PliegoVigente!$O$7))),IF(E54="FLOW",(IF(Z54&gt;=PliegoVigente!$M$25,PliegoVigente!$O$25,IF(Z54&gt;=PliegoVigente!$M$24,PliegoVigente!$O$24,PliegoVigente!$O$23))),IF(E54="MASIVO",(IF(Z54&gt;=PliegoVigente!$M$39,PliegoVigente!$O$39,IF(Z54&gt;=PliegoVigente!$M$38,PliegoVigente!$O$38,PliegoVigente!$O$37))),(IF(Z54&gt;=PliegoVigente!$M$53,PliegoVigente!$O$53,IF(Z54&gt;=PliegoVigente!$M$52,PliegoVigente!$O$52,PliegoVigente!$O$51))))))</f>
        <v>5.0000000000000001E-3</v>
      </c>
      <c r="AH54" s="124">
        <f>IF(E54="HFC",(IF(AA54&gt;=PliegoVigente!$Q$9,PliegoVigente!$S$9,IF(AA54&gt;=PliegoVigente!$Q$8,PliegoVigente!$S$8,PliegoVigente!$S$7))),IF(E54="FLOW",(IF(AA54&gt;=PliegoVigente!$Q$25,PliegoVigente!$S$25,IF(AA54&gt;=PliegoVigente!$Q$24,PliegoVigente!$S$24,PliegoVigente!$S$23))),IF(E54="MASIVO",(IF(AA54&gt;=PliegoVigente!$Q$39,PliegoVigente!$S$39,IF(AA54&gt;=PliegoVigente!$Q$38,PliegoVigente!$S$38,PliegoVigente!$S$37))),(IF(AA54&gt;=PliegoVigente!$Q$53,PliegoVigente!$S$53,IF(AA54&gt;=PliegoVigente!$Q$52,PliegoVigente!$S$52,PliegoVigente!$S$51))))))</f>
        <v>1.4999999999999999E-2</v>
      </c>
      <c r="AI54" s="126">
        <f t="shared" si="1"/>
        <v>3.9999999999999994E-2</v>
      </c>
    </row>
    <row r="55" spans="1:35" x14ac:dyDescent="0.25">
      <c r="A55" s="115" t="str">
        <f>VLOOKUP(C55,RosterActualizado!$C$2:$L$1000,7,0)</f>
        <v>Ferrari Gonzalo Daniel</v>
      </c>
      <c r="B55" s="115" t="str">
        <f>VLOOKUP(C55,RosterActualizado!$C$2:$L$1000,10,0)</f>
        <v>Fernández Elías</v>
      </c>
      <c r="C55" s="115">
        <f>RosterActualizado!C55</f>
        <v>3523461</v>
      </c>
      <c r="D55" s="115" t="str">
        <f>VLOOKUP(C55,RosterActualizado!$C$2:$L$1000,3,0)</f>
        <v>FLOW Score 3 a 5</v>
      </c>
      <c r="E55" s="115" t="str">
        <f t="shared" si="0"/>
        <v>FLOW</v>
      </c>
      <c r="F55" s="116">
        <f>VLOOKUP(C55,Table1[],5,0)</f>
        <v>0.82168888888888902</v>
      </c>
      <c r="G55" s="117">
        <f>VLOOKUP(C55,Table13[],5,0)</f>
        <v>8.3333333333333301E-2</v>
      </c>
      <c r="H55" s="118">
        <f>VLOOKUP(C55,Table13[],3,0)</f>
        <v>144</v>
      </c>
      <c r="I55" s="117">
        <f>VLOOKUP(C55,Table13[],7,0)</f>
        <v>0.63235294117647101</v>
      </c>
      <c r="J55" s="117">
        <f>VLOOKUP(C55,Table13[],9,0)</f>
        <v>0.90225563909774398</v>
      </c>
      <c r="K55" s="116">
        <f>VLOOKUP(C55,Table16[[#All],[idccms]:[TMO]],5,0)</f>
        <v>1</v>
      </c>
      <c r="L55" s="119">
        <f>VLOOKUP(C55,Table18[[Columna1]:[Recuento de id_monitoring-caseId]],2,0)</f>
        <v>0</v>
      </c>
      <c r="M55" s="116">
        <f>VLOOKUP(C55,Table111[],7,0)</f>
        <v>-0.5</v>
      </c>
      <c r="N55" s="118">
        <f>VLOOKUP(C55,Table111[],6,0)</f>
        <v>16</v>
      </c>
      <c r="O55" s="116">
        <f>VLOOKUP(C55,Table111[],8,0)</f>
        <v>0.35714285714285698</v>
      </c>
      <c r="P55" s="13" t="s">
        <v>116</v>
      </c>
      <c r="Q55" s="13" t="s">
        <v>116</v>
      </c>
      <c r="R55" s="13" t="s">
        <v>116</v>
      </c>
      <c r="S55" s="116">
        <f>VLOOKUP(C55,Table113[[idccms]:[Suma de Rellamados]],4,0)</f>
        <v>0.80042918454935597</v>
      </c>
      <c r="T55" s="13">
        <f>VLOOKUP(C55,Table115[[idccms]:[Suma de CvLlamSalientes]],3,0)</f>
        <v>540.258890469417</v>
      </c>
      <c r="U55" s="13">
        <f>VLOOKUP(C55,Table115[[idccms]:[Suma de CvLlamSalientes]],5,0)</f>
        <v>22.062588904694199</v>
      </c>
      <c r="V55" s="120">
        <f>VLOOKUP(C55,Table115[[idccms]:[Suma de CvLlamSalientes]],6,0)</f>
        <v>15.8762446657183</v>
      </c>
      <c r="W55" s="13">
        <f>VLOOKUP(C55,Table115[[idccms]:[Suma de CvLlamSalientes]],7,0)</f>
        <v>502.32005689900399</v>
      </c>
      <c r="X55" s="116">
        <f>VLOOKUP(C55,Table118[[idccms]:[%Act Com N]],4,0)</f>
        <v>4.6941678520625897E-2</v>
      </c>
      <c r="Y55" s="116">
        <f>VLOOKUP(C55,Table118[[idccms]:[%Act Com N]],6,0)</f>
        <v>4.55192034139403E-2</v>
      </c>
      <c r="Z55" s="116">
        <f>VLOOKUP(C55,TRF!$B$2:$S$407,4,0)</f>
        <v>7.3968705547652905E-2</v>
      </c>
      <c r="AA55" s="116">
        <f>VLOOKUP(C55,CBS!$A$2:$F$395,4,0)</f>
        <v>5.6899004267425297E-3</v>
      </c>
      <c r="AB55" s="124">
        <f>IF(E55="HFC",(IF(L55&gt;=PliegoVigente!$U$9,PliegoVigente!$W$9,IF(L55&gt;=PliegoVigente!$U$8,PliegoVigente!$W$8,PliegoVigente!$W$7))),IF(E55="FLOW",(IF(L55&gt;=PliegoVigente!$U$25,PliegoVigente!$W$25,IF(L55&gt;=PliegoVigente!$U$24,PliegoVigente!$W$24,PliegoVigente!$W$23))),IF(E55="MASIVO",(IF(L55&gt;=PliegoVigente!$U$39,PliegoVigente!$W$39,IF(L55&gt;=PliegoVigente!$U$38,PliegoVigente!$W$38,PliegoVigente!$W$37))),(IF(L55&gt;=PliegoVigente!$U$53,PliegoVigente!$W$53,IF(L55&gt;=PliegoVigente!$U$52,PliegoVigente!$W$52,PliegoVigente!$W$51))))))</f>
        <v>-0.01</v>
      </c>
      <c r="AC55" s="124">
        <f>IF(E55="HFC",(IF(M55&gt;=PliegoVigente!$I$7,PliegoVigente!$K$7,IF(M55&gt;=PliegoVigente!$I$8,PliegoVigente!$K$8,IF(M55&gt;=PliegoVigente!$I$9,PliegoVigente!$K$9,IF(M55&gt;=PliegoVigente!$I$10,PliegoVigente!$K$10,IF(M55&gt;=PliegoVigente!$I$11,PliegoVigente!$K$11,IF(M55&gt;=PliegoVigente!$I$12,PliegoVigente!$K$12,IF(M55&gt;=PliegoVigente!$I$13,PliegoVigente!$K$13,IF(M55&gt;=PliegoVigente!$I$14,PliegoVigente!$K$14,PliegoVigente!$K$15))))))))),IF(E55="FLOW",(IF(M55&gt;=PliegoVigente!$I$23,PliegoVigente!$K$23,IF(M55&gt;=PliegoVigente!$I$24,PliegoVigente!$K$24,IF(M55&gt;=PliegoVigente!$I$25,PliegoVigente!$K$25,IF(M55&gt;=PliegoVigente!$I$26,PliegoVigente!$K$26,IF(M55&gt;=PliegoVigente!$I$27,PliegoVigente!$K$27,IF(M55&gt;=PliegoVigente!$I$28,PliegoVigente!$K$28,IF(M55&gt;=PliegoVigente!$I$29,PliegoVigente!$K$29,IF(M55&gt;=PliegoVigente!$I$30,PliegoVigente!$K$30,PliegoVigente!$K$31))))))))),IF(E55="MASIVO",(IF(M55&gt;=PliegoVigente!$I$37,PliegoVigente!$K$37,IF(M55&gt;=PliegoVigente!$I$38,PliegoVigente!$K$38,IF(M55&gt;=PliegoVigente!$I$39,PliegoVigente!$K$39,IF(M55&gt;=PliegoVigente!$I$40,PliegoVigente!$K$40,IF(M55&gt;=PliegoVigente!$I$41,PliegoVigente!$K$41,IF(M55&gt;=PliegoVigente!$I$42,PliegoVigente!$K$42,IF(M55&gt;=PliegoVigente!$I$43,PliegoVigente!$K$43,IF(M55&gt;=PliegoVigente!$I$44,PliegoVigente!$K$44,PliegoVigente!$K$45))))))))),(IF(M55&gt;=PliegoVigente!$I$51,PliegoVigente!$K$51,IF(M55&gt;=PliegoVigente!$I$52,PliegoVigente!$K$52,IF(M55&gt;=PliegoVigente!$I$53,PliegoVigente!$K$53,IF(M55&gt;=PliegoVigente!$I$54,PliegoVigente!$K$54,IF(M55&gt;=PliegoVigente!$I$55,PliegoVigente!$K$55,IF(M55&gt;=PliegoVigente!$I$56,PliegoVigente!$K$56,IF(M55&gt;=PliegoVigente!$I$57,PliegoVigente!$K$57,IF(M55&gt;=PliegoVigente!$I$58,PliegoVigente!$K$58,PliegoVigente!$K$59))))))))))))</f>
        <v>-0.02</v>
      </c>
      <c r="AD55" s="124">
        <f>IF(E55="HFC",(IF(S55&gt;=PliegoVigente!$E$12,PliegoVigente!$G$12,IF(S55&gt;=PliegoVigente!$E$11,PliegoVigente!$G$11,IF(S55&gt;=PliegoVigente!$E$10,PliegoVigente!$G$10,IF(S55&gt;=PliegoVigente!$E$9,PliegoVigente!$G$9,IF(S55&gt;=PliegoVigente!$E$8,PliegoVigente!$G$8,PliegoVigente!$G$7)))))),IF(E55="FLOW",(IF(S55&gt;=PliegoVigente!$I$23,PliegoVigente!$K$23,IF(S55&gt;=PliegoVigente!$I$24,PliegoVigente!$K$24,IF(S55&gt;=PliegoVigente!$I$25,PliegoVigente!$K$25,IF(S55&gt;=PliegoVigente!$I$26,PliegoVigente!$K$26,IF(S55&gt;=PliegoVigente!$I$27,PliegoVigente!$K$27,IF(S55&gt;=PliegoVigente!$I$28,PliegoVigente!$K$28,IF(S55&gt;=PliegoVigente!$I$29,PliegoVigente!$K$29,IF(S55&gt;=PliegoVigente!$I$30,PliegoVigente!$K$30,PliegoVigente!$K$31))))))))),IF(E55="MASIVO",(IF(S55&gt;=PliegoVigente!$I$37,PliegoVigente!$K$37,IF(S55&gt;=PliegoVigente!$I$38,PliegoVigente!$K$38,IF(S55&gt;=PliegoVigente!$I$39,PliegoVigente!$K$39,IF(S55&gt;=PliegoVigente!$I$40,PliegoVigente!$K$40,IF(S55&gt;=PliegoVigente!$I$41,PliegoVigente!$K$41,IF(S55&gt;=PliegoVigente!$I$42,PliegoVigente!$K$42,IF(S55&gt;=PliegoVigente!$I$43,PliegoVigente!$K$43,IF(S55&gt;=PliegoVigente!$I$44,PliegoVigente!$K$44,PliegoVigente!$K$45))))))))),(IF(S55&gt;=PliegoVigente!$I$51,PliegoVigente!$K$51,IF(S55&gt;=PliegoVigente!$I$52,PliegoVigente!$K$52,IF(S55&gt;=PliegoVigente!$I$53,PliegoVigente!$K$53,IF(S55&gt;=PliegoVigente!$I$54,PliegoVigente!$K$54,IF(S55&gt;=PliegoVigente!$I$55,PliegoVigente!$K$55,IF(S55&gt;=PliegoVigente!$I$56,PliegoVigente!$K$56,IF(S55&gt;=PliegoVigente!$I$57,PliegoVigente!$K$57,IF(S55&gt;=PliegoVigente!$I$58,PliegoVigente!$K$58,PliegoVigente!$K$59))))))))))))</f>
        <v>0.06</v>
      </c>
      <c r="AE55" s="124">
        <f>IF(E55="HFC",(IF(T55&gt;=PliegoVigente!$A$10,PliegoVigente!$C$10,IF(T55&gt;PliegoVigente!$A$9,PliegoVigente!$C$9,IF(T55&gt;PliegoVigente!$A$8,PliegoVigente!$C$8,PliegoVigente!$C$7)))),IF(E55="FLOW",(IF(T55&gt;=PliegoVigente!$A$26,PliegoVigente!$C$26,IF(T55&gt;PliegoVigente!$A$25,PliegoVigente!$C$25,IF(T55&gt;PliegoVigente!$A$24,PliegoVigente!$C$24,PliegoVigente!$C$23)))),IF(E55="MASIVO",(IF(T55&gt;=PliegoVigente!$A$40,PliegoVigente!$C$40,IF(T55&gt;PliegoVigente!$A$39,PliegoVigente!$C$39,IF(T55&gt;PliegoVigente!$A$38,PliegoVigente!$C$38,PliegoVigente!$C$37)))),(IF(T55&gt;=PliegoVigente!$A$54,PliegoVigente!$C$54,IF(T55&gt;PliegoVigente!$A$53,PliegoVigente!$C$53,IF(T55&gt;PliegoVigente!$A$52,PliegoVigente!$C$52,PliegoVigente!$C$51)))))))</f>
        <v>0.01</v>
      </c>
      <c r="AF55" s="124">
        <f>IF(E55="HFC",(IF(Y55&gt;=PliegoVigente!$Y$7,PliegoVigente!$AA$7,0)),IF(E55="FLOW",0,IF(E55="MASIVO",(IF(Y55&gt;=PliegoVigente!$Y$37,PliegoVigente!$AA$370)),(IF(Y55&gt;=PliegoVigente!$Y$51,PliegoVigente!$AA$51,0)))))</f>
        <v>0</v>
      </c>
      <c r="AG55" s="124">
        <f>IF(E55="HFC",(IF(Z55&gt;=PliegoVigente!$M$9,PliegoVigente!$O$9,IF(Z55&gt;=PliegoVigente!$M$8,PliegoVigente!$O$8,PliegoVigente!$O$7))),IF(E55="FLOW",(IF(Z55&gt;=PliegoVigente!$M$25,PliegoVigente!$O$25,IF(Z55&gt;=PliegoVigente!$M$24,PliegoVigente!$O$24,PliegoVigente!$O$23))),IF(E55="MASIVO",(IF(Z55&gt;=PliegoVigente!$M$39,PliegoVigente!$O$39,IF(Z55&gt;=PliegoVigente!$M$38,PliegoVigente!$O$38,PliegoVigente!$O$37))),(IF(Z55&gt;=PliegoVigente!$M$53,PliegoVigente!$O$53,IF(Z55&gt;=PliegoVigente!$M$52,PliegoVigente!$O$52,PliegoVigente!$O$51))))))</f>
        <v>5.0000000000000001E-3</v>
      </c>
      <c r="AH55" s="124">
        <f>IF(E55="HFC",(IF(AA55&gt;=PliegoVigente!$Q$9,PliegoVigente!$S$9,IF(AA55&gt;=PliegoVigente!$Q$8,PliegoVigente!$S$8,PliegoVigente!$S$7))),IF(E55="FLOW",(IF(AA55&gt;=PliegoVigente!$Q$25,PliegoVigente!$S$25,IF(AA55&gt;=PliegoVigente!$Q$24,PliegoVigente!$S$24,PliegoVigente!$S$23))),IF(E55="MASIVO",(IF(AA55&gt;=PliegoVigente!$Q$39,PliegoVigente!$S$39,IF(AA55&gt;=PliegoVigente!$Q$38,PliegoVigente!$S$38,PliegoVigente!$S$37))),(IF(AA55&gt;=PliegoVigente!$Q$53,PliegoVigente!$S$53,IF(AA55&gt;=PliegoVigente!$Q$52,PliegoVigente!$S$52,PliegoVigente!$S$51))))))</f>
        <v>1.4999999999999999E-2</v>
      </c>
      <c r="AI55" s="126">
        <f t="shared" si="1"/>
        <v>0.06</v>
      </c>
    </row>
    <row r="56" spans="1:35" x14ac:dyDescent="0.25">
      <c r="A56" s="115" t="str">
        <f>VLOOKUP(C56,RosterActualizado!$C$2:$L$1000,7,0)</f>
        <v>Ferrari Gonzalo Daniel</v>
      </c>
      <c r="B56" s="115" t="str">
        <f>VLOOKUP(C56,RosterActualizado!$C$2:$L$1000,10,0)</f>
        <v>Guzman Fabricio Maximiliano</v>
      </c>
      <c r="C56" s="115">
        <f>RosterActualizado!C56</f>
        <v>2453731</v>
      </c>
      <c r="D56" s="115" t="str">
        <f>VLOOKUP(C56,RosterActualizado!$C$2:$L$1000,3,0)</f>
        <v>INTERNET HFC SCORE 3 A 5</v>
      </c>
      <c r="E56" s="115" t="str">
        <f t="shared" si="0"/>
        <v>HFC</v>
      </c>
      <c r="F56" s="116">
        <f>VLOOKUP(C56,Table1[],5,0)</f>
        <v>0.89434656084656095</v>
      </c>
      <c r="G56" s="117">
        <f>VLOOKUP(C56,Table13[],5,0)</f>
        <v>8.1081081081081099E-2</v>
      </c>
      <c r="H56" s="118">
        <f>VLOOKUP(C56,Table13[],3,0)</f>
        <v>74</v>
      </c>
      <c r="I56" s="117">
        <f>VLOOKUP(C56,Table13[],7,0)</f>
        <v>0.63888888888888895</v>
      </c>
      <c r="J56" s="117">
        <f>VLOOKUP(C56,Table13[],9,0)</f>
        <v>0.88732394366197198</v>
      </c>
      <c r="K56" s="116">
        <f>VLOOKUP(C56,Table16[[#All],[idccms]:[TMO]],5,0)</f>
        <v>1</v>
      </c>
      <c r="L56" s="119">
        <f>VLOOKUP(C56,Table18[[Columna1]:[Recuento de id_monitoring-caseId]],2,0)</f>
        <v>0</v>
      </c>
      <c r="M56" s="116">
        <f>VLOOKUP(C56,Table111[],7,0)</f>
        <v>-0.55555555555555602</v>
      </c>
      <c r="N56" s="118">
        <f>VLOOKUP(C56,Table111[],6,0)</f>
        <v>9</v>
      </c>
      <c r="O56" s="116">
        <f>VLOOKUP(C56,Table111[],8,0)</f>
        <v>0.25</v>
      </c>
      <c r="P56" s="13" t="s">
        <v>116</v>
      </c>
      <c r="Q56" s="13" t="s">
        <v>116</v>
      </c>
      <c r="R56" s="13" t="s">
        <v>116</v>
      </c>
      <c r="S56" s="116">
        <f>VLOOKUP(C56,Table113[[idccms]:[Suma de Rellamados]],4,0)</f>
        <v>0.87417218543046404</v>
      </c>
      <c r="T56" s="13">
        <f>VLOOKUP(C56,Table115[[idccms]:[Suma de CvLlamSalientes]],3,0)</f>
        <v>654.08803611738199</v>
      </c>
      <c r="U56" s="13">
        <f>VLOOKUP(C56,Table115[[idccms]:[Suma de CvLlamSalientes]],5,0)</f>
        <v>36.6365688487585</v>
      </c>
      <c r="V56" s="120">
        <f>VLOOKUP(C56,Table115[[idccms]:[Suma de CvLlamSalientes]],6,0)</f>
        <v>59.747178329571099</v>
      </c>
      <c r="W56" s="13">
        <f>VLOOKUP(C56,Table115[[idccms]:[Suma de CvLlamSalientes]],7,0)</f>
        <v>557.70428893905205</v>
      </c>
      <c r="X56" s="116">
        <f>VLOOKUP(C56,Table118[[idccms]:[%Act Com N]],4,0)</f>
        <v>3.38600451467269E-2</v>
      </c>
      <c r="Y56" s="116">
        <f>VLOOKUP(C56,Table118[[idccms]:[%Act Com N]],6,0)</f>
        <v>2.8216704288939101E-2</v>
      </c>
      <c r="Z56" s="116">
        <f>VLOOKUP(C56,TRF!$B$2:$S$407,4,0)</f>
        <v>0.130925507900677</v>
      </c>
      <c r="AA56" s="116">
        <f>VLOOKUP(C56,CBS!$A$2:$F$395,4,0)</f>
        <v>4.2889390519187401E-2</v>
      </c>
      <c r="AB56" s="124">
        <f>IF(E56="HFC",(IF(L56&gt;=PliegoVigente!$U$9,PliegoVigente!$W$9,IF(L56&gt;=PliegoVigente!$U$8,PliegoVigente!$W$8,PliegoVigente!$W$7))),IF(E56="FLOW",(IF(L56&gt;=PliegoVigente!$U$25,PliegoVigente!$W$25,IF(L56&gt;=PliegoVigente!$U$24,PliegoVigente!$W$24,PliegoVigente!$W$23))),IF(E56="MASIVO",(IF(L56&gt;=PliegoVigente!$U$39,PliegoVigente!$W$39,IF(L56&gt;=PliegoVigente!$U$38,PliegoVigente!$W$38,PliegoVigente!$W$37))),(IF(L56&gt;=PliegoVigente!$U$53,PliegoVigente!$W$53,IF(L56&gt;=PliegoVigente!$U$52,PliegoVigente!$W$52,PliegoVigente!$W$51))))))</f>
        <v>-0.01</v>
      </c>
      <c r="AC56" s="124">
        <f>IF(E56="HFC",(IF(M56&gt;=PliegoVigente!$I$7,PliegoVigente!$K$7,IF(M56&gt;=PliegoVigente!$I$8,PliegoVigente!$K$8,IF(M56&gt;=PliegoVigente!$I$9,PliegoVigente!$K$9,IF(M56&gt;=PliegoVigente!$I$10,PliegoVigente!$K$10,IF(M56&gt;=PliegoVigente!$I$11,PliegoVigente!$K$11,IF(M56&gt;=PliegoVigente!$I$12,PliegoVigente!$K$12,IF(M56&gt;=PliegoVigente!$I$13,PliegoVigente!$K$13,IF(M56&gt;=PliegoVigente!$I$14,PliegoVigente!$K$14,PliegoVigente!$K$15))))))))),IF(E56="FLOW",(IF(M56&gt;=PliegoVigente!$I$23,PliegoVigente!$K$23,IF(M56&gt;=PliegoVigente!$I$24,PliegoVigente!$K$24,IF(M56&gt;=PliegoVigente!$I$25,PliegoVigente!$K$25,IF(M56&gt;=PliegoVigente!$I$26,PliegoVigente!$K$26,IF(M56&gt;=PliegoVigente!$I$27,PliegoVigente!$K$27,IF(M56&gt;=PliegoVigente!$I$28,PliegoVigente!$K$28,IF(M56&gt;=PliegoVigente!$I$29,PliegoVigente!$K$29,IF(M56&gt;=PliegoVigente!$I$30,PliegoVigente!$K$30,PliegoVigente!$K$31))))))))),IF(E56="MASIVO",(IF(M56&gt;=PliegoVigente!$I$37,PliegoVigente!$K$37,IF(M56&gt;=PliegoVigente!$I$38,PliegoVigente!$K$38,IF(M56&gt;=PliegoVigente!$I$39,PliegoVigente!$K$39,IF(M56&gt;=PliegoVigente!$I$40,PliegoVigente!$K$40,IF(M56&gt;=PliegoVigente!$I$41,PliegoVigente!$K$41,IF(M56&gt;=PliegoVigente!$I$42,PliegoVigente!$K$42,IF(M56&gt;=PliegoVigente!$I$43,PliegoVigente!$K$43,IF(M56&gt;=PliegoVigente!$I$44,PliegoVigente!$K$44,PliegoVigente!$K$45))))))))),(IF(M56&gt;=PliegoVigente!$I$51,PliegoVigente!$K$51,IF(M56&gt;=PliegoVigente!$I$52,PliegoVigente!$K$52,IF(M56&gt;=PliegoVigente!$I$53,PliegoVigente!$K$53,IF(M56&gt;=PliegoVigente!$I$54,PliegoVigente!$K$54,IF(M56&gt;=PliegoVigente!$I$55,PliegoVigente!$K$55,IF(M56&gt;=PliegoVigente!$I$56,PliegoVigente!$K$56,IF(M56&gt;=PliegoVigente!$I$57,PliegoVigente!$K$57,IF(M56&gt;=PliegoVigente!$I$58,PliegoVigente!$K$58,PliegoVigente!$K$59))))))))))))</f>
        <v>-0.02</v>
      </c>
      <c r="AD56" s="124">
        <f>IF(E56="HFC",(IF(S56&gt;=PliegoVigente!$E$12,PliegoVigente!$G$12,IF(S56&gt;=PliegoVigente!$E$11,PliegoVigente!$G$11,IF(S56&gt;=PliegoVigente!$E$10,PliegoVigente!$G$10,IF(S56&gt;=PliegoVigente!$E$9,PliegoVigente!$G$9,IF(S56&gt;=PliegoVigente!$E$8,PliegoVigente!$G$8,PliegoVigente!$G$7)))))),IF(E56="FLOW",(IF(S56&gt;=PliegoVigente!$I$23,PliegoVigente!$K$23,IF(S56&gt;=PliegoVigente!$I$24,PliegoVigente!$K$24,IF(S56&gt;=PliegoVigente!$I$25,PliegoVigente!$K$25,IF(S56&gt;=PliegoVigente!$I$26,PliegoVigente!$K$26,IF(S56&gt;=PliegoVigente!$I$27,PliegoVigente!$K$27,IF(S56&gt;=PliegoVigente!$I$28,PliegoVigente!$K$28,IF(S56&gt;=PliegoVigente!$I$29,PliegoVigente!$K$29,IF(S56&gt;=PliegoVigente!$I$30,PliegoVigente!$K$30,PliegoVigente!$K$31))))))))),IF(E56="MASIVO",(IF(S56&gt;=PliegoVigente!$I$37,PliegoVigente!$K$37,IF(S56&gt;=PliegoVigente!$I$38,PliegoVigente!$K$38,IF(S56&gt;=PliegoVigente!$I$39,PliegoVigente!$K$39,IF(S56&gt;=PliegoVigente!$I$40,PliegoVigente!$K$40,IF(S56&gt;=PliegoVigente!$I$41,PliegoVigente!$K$41,IF(S56&gt;=PliegoVigente!$I$42,PliegoVigente!$K$42,IF(S56&gt;=PliegoVigente!$I$43,PliegoVigente!$K$43,IF(S56&gt;=PliegoVigente!$I$44,PliegoVigente!$K$44,PliegoVigente!$K$45))))))))),(IF(S56&gt;=PliegoVigente!$I$51,PliegoVigente!$K$51,IF(S56&gt;=PliegoVigente!$I$52,PliegoVigente!$K$52,IF(S56&gt;=PliegoVigente!$I$53,PliegoVigente!$K$53,IF(S56&gt;=PliegoVigente!$I$54,PliegoVigente!$K$54,IF(S56&gt;=PliegoVigente!$I$55,PliegoVigente!$K$55,IF(S56&gt;=PliegoVigente!$I$56,PliegoVigente!$K$56,IF(S56&gt;=PliegoVigente!$I$57,PliegoVigente!$K$57,IF(S56&gt;=PliegoVigente!$I$58,PliegoVigente!$K$58,PliegoVigente!$K$59))))))))))))</f>
        <v>0.04</v>
      </c>
      <c r="AE56" s="124">
        <f>IF(E56="HFC",(IF(T56&gt;=PliegoVigente!$A$10,PliegoVigente!$C$10,IF(T56&gt;PliegoVigente!$A$9,PliegoVigente!$C$9,IF(T56&gt;PliegoVigente!$A$8,PliegoVigente!$C$8,PliegoVigente!$C$7)))),IF(E56="FLOW",(IF(T56&gt;=PliegoVigente!$A$26,PliegoVigente!$C$26,IF(T56&gt;PliegoVigente!$A$25,PliegoVigente!$C$25,IF(T56&gt;PliegoVigente!$A$24,PliegoVigente!$C$24,PliegoVigente!$C$23)))),IF(E56="MASIVO",(IF(T56&gt;=PliegoVigente!$A$40,PliegoVigente!$C$40,IF(T56&gt;PliegoVigente!$A$39,PliegoVigente!$C$39,IF(T56&gt;PliegoVigente!$A$38,PliegoVigente!$C$38,PliegoVigente!$C$37)))),(IF(T56&gt;=PliegoVigente!$A$54,PliegoVigente!$C$54,IF(T56&gt;PliegoVigente!$A$53,PliegoVigente!$C$53,IF(T56&gt;PliegoVigente!$A$52,PliegoVigente!$C$52,PliegoVigente!$C$51)))))))</f>
        <v>-0.01</v>
      </c>
      <c r="AF56" s="124">
        <f>IF(E56="HFC",(IF(Y56&gt;=PliegoVigente!$Y$7,PliegoVigente!$AA$7,0)),IF(E56="FLOW",0,IF(E56="MASIVO",(IF(Y56&gt;=PliegoVigente!$Y$37,PliegoVigente!$AA$370)),(IF(Y56&gt;=PliegoVigente!$Y$51,PliegoVigente!$AA$51,0)))))</f>
        <v>0</v>
      </c>
      <c r="AG56" s="124">
        <f>IF(E56="HFC",(IF(Z56&gt;=PliegoVigente!$M$9,PliegoVigente!$O$9,IF(Z56&gt;=PliegoVigente!$M$8,PliegoVigente!$O$8,PliegoVigente!$O$7))),IF(E56="FLOW",(IF(Z56&gt;=PliegoVigente!$M$25,PliegoVigente!$O$25,IF(Z56&gt;=PliegoVigente!$M$24,PliegoVigente!$O$24,PliegoVigente!$O$23))),IF(E56="MASIVO",(IF(Z56&gt;=PliegoVigente!$M$39,PliegoVigente!$O$39,IF(Z56&gt;=PliegoVigente!$M$38,PliegoVigente!$O$38,PliegoVigente!$O$37))),(IF(Z56&gt;=PliegoVigente!$M$53,PliegoVigente!$O$53,IF(Z56&gt;=PliegoVigente!$M$52,PliegoVigente!$O$52,PliegoVigente!$O$51))))))</f>
        <v>-5.0000000000000001E-3</v>
      </c>
      <c r="AH56" s="124">
        <f>IF(E56="HFC",(IF(AA56&gt;=PliegoVigente!$Q$9,PliegoVigente!$S$9,IF(AA56&gt;=PliegoVigente!$Q$8,PliegoVigente!$S$8,PliegoVigente!$S$7))),IF(E56="FLOW",(IF(AA56&gt;=PliegoVigente!$Q$25,PliegoVigente!$S$25,IF(AA56&gt;=PliegoVigente!$Q$24,PliegoVigente!$S$24,PliegoVigente!$S$23))),IF(E56="MASIVO",(IF(AA56&gt;=PliegoVigente!$Q$39,PliegoVigente!$S$39,IF(AA56&gt;=PliegoVigente!$Q$38,PliegoVigente!$S$38,PliegoVigente!$S$37))),(IF(AA56&gt;=PliegoVigente!$Q$53,PliegoVigente!$S$53,IF(AA56&gt;=PliegoVigente!$Q$52,PliegoVigente!$S$52,PliegoVigente!$S$51))))))</f>
        <v>5.0000000000000001E-3</v>
      </c>
      <c r="AI56" s="126">
        <f t="shared" si="1"/>
        <v>0</v>
      </c>
    </row>
    <row r="57" spans="1:35" x14ac:dyDescent="0.25">
      <c r="A57" s="115" t="str">
        <f>VLOOKUP(C57,RosterActualizado!$C$2:$L$1000,7,0)</f>
        <v>Ferrari Gonzalo Daniel</v>
      </c>
      <c r="B57" s="115" t="str">
        <f>VLOOKUP(C57,RosterActualizado!$C$2:$L$1000,10,0)</f>
        <v>Herrera Alvarez Maximo</v>
      </c>
      <c r="C57" s="115">
        <f>RosterActualizado!C57</f>
        <v>3523465</v>
      </c>
      <c r="D57" s="115" t="str">
        <f>VLOOKUP(C57,RosterActualizado!$C$2:$L$1000,3,0)</f>
        <v>INTERNET HFC SCORE 2</v>
      </c>
      <c r="E57" s="115" t="str">
        <f t="shared" si="0"/>
        <v>HFC</v>
      </c>
      <c r="F57" s="116">
        <f>VLOOKUP(C57,Table1[],5,0)</f>
        <v>0.29711419753086399</v>
      </c>
      <c r="G57" s="117">
        <f>VLOOKUP(C57,Table13[],5,0)</f>
        <v>0.2</v>
      </c>
      <c r="H57" s="118">
        <f>VLOOKUP(C57,Table13[],3,0)</f>
        <v>30</v>
      </c>
      <c r="I57" s="117">
        <f>VLOOKUP(C57,Table13[],7,0)</f>
        <v>0.75</v>
      </c>
      <c r="J57" s="117">
        <f>VLOOKUP(C57,Table13[],9,0)</f>
        <v>0.78571428571428603</v>
      </c>
      <c r="K57" s="116">
        <f>VLOOKUP(C57,Table16[[#All],[idccms]:[TMO]],5,0)</f>
        <v>1</v>
      </c>
      <c r="L57" s="119">
        <f>VLOOKUP(C57,Table18[[Columna1]:[Recuento de id_monitoring-caseId]],2,0)</f>
        <v>0</v>
      </c>
      <c r="M57" s="116">
        <f>VLOOKUP(C57,Table111[],7,0)</f>
        <v>-1</v>
      </c>
      <c r="N57" s="118">
        <f>VLOOKUP(C57,Table111[],6,0)</f>
        <v>2</v>
      </c>
      <c r="O57" s="116">
        <f>VLOOKUP(C57,Table111[],8,0)</f>
        <v>0</v>
      </c>
      <c r="P57" s="13" t="s">
        <v>116</v>
      </c>
      <c r="Q57" s="13" t="s">
        <v>116</v>
      </c>
      <c r="R57" s="13" t="s">
        <v>116</v>
      </c>
      <c r="S57" s="116">
        <f>VLOOKUP(C57,Table113[[idccms]:[Suma de Rellamados]],4,0)</f>
        <v>0.85430463576158899</v>
      </c>
      <c r="T57" s="13">
        <f>VLOOKUP(C57,Table115[[idccms]:[Suma de CvLlamSalientes]],3,0)</f>
        <v>670.47093023255798</v>
      </c>
      <c r="U57" s="13">
        <f>VLOOKUP(C57,Table115[[idccms]:[Suma de CvLlamSalientes]],5,0)</f>
        <v>47.662790697674403</v>
      </c>
      <c r="V57" s="120">
        <f>VLOOKUP(C57,Table115[[idccms]:[Suma de CvLlamSalientes]],6,0)</f>
        <v>2.32558139534884E-2</v>
      </c>
      <c r="W57" s="13">
        <f>VLOOKUP(C57,Table115[[idccms]:[Suma de CvLlamSalientes]],7,0)</f>
        <v>622.78488372093</v>
      </c>
      <c r="X57" s="116">
        <f>VLOOKUP(C57,Table118[[idccms]:[%Act Com N]],4,0)</f>
        <v>8.7209302325581398E-2</v>
      </c>
      <c r="Y57" s="116">
        <f>VLOOKUP(C57,Table118[[idccms]:[%Act Com N]],6,0)</f>
        <v>8.7209302325581398E-2</v>
      </c>
      <c r="Z57" s="116">
        <f>VLOOKUP(C57,TRF!$B$2:$S$407,4,0)</f>
        <v>0.15697674418604701</v>
      </c>
      <c r="AA57" s="116">
        <f>VLOOKUP(C57,CBS!$A$2:$F$395,4,0)</f>
        <v>5.8139534883720903E-3</v>
      </c>
      <c r="AB57" s="124">
        <f>IF(E57="HFC",(IF(L57&gt;=PliegoVigente!$U$9,PliegoVigente!$W$9,IF(L57&gt;=PliegoVigente!$U$8,PliegoVigente!$W$8,PliegoVigente!$W$7))),IF(E57="FLOW",(IF(L57&gt;=PliegoVigente!$U$25,PliegoVigente!$W$25,IF(L57&gt;=PliegoVigente!$U$24,PliegoVigente!$W$24,PliegoVigente!$W$23))),IF(E57="MASIVO",(IF(L57&gt;=PliegoVigente!$U$39,PliegoVigente!$W$39,IF(L57&gt;=PliegoVigente!$U$38,PliegoVigente!$W$38,PliegoVigente!$W$37))),(IF(L57&gt;=PliegoVigente!$U$53,PliegoVigente!$W$53,IF(L57&gt;=PliegoVigente!$U$52,PliegoVigente!$W$52,PliegoVigente!$W$51))))))</f>
        <v>-0.01</v>
      </c>
      <c r="AC57" s="124">
        <f>IF(E57="HFC",(IF(M57&gt;=PliegoVigente!$I$7,PliegoVigente!$K$7,IF(M57&gt;=PliegoVigente!$I$8,PliegoVigente!$K$8,IF(M57&gt;=PliegoVigente!$I$9,PliegoVigente!$K$9,IF(M57&gt;=PliegoVigente!$I$10,PliegoVigente!$K$10,IF(M57&gt;=PliegoVigente!$I$11,PliegoVigente!$K$11,IF(M57&gt;=PliegoVigente!$I$12,PliegoVigente!$K$12,IF(M57&gt;=PliegoVigente!$I$13,PliegoVigente!$K$13,IF(M57&gt;=PliegoVigente!$I$14,PliegoVigente!$K$14,PliegoVigente!$K$15))))))))),IF(E57="FLOW",(IF(M57&gt;=PliegoVigente!$I$23,PliegoVigente!$K$23,IF(M57&gt;=PliegoVigente!$I$24,PliegoVigente!$K$24,IF(M57&gt;=PliegoVigente!$I$25,PliegoVigente!$K$25,IF(M57&gt;=PliegoVigente!$I$26,PliegoVigente!$K$26,IF(M57&gt;=PliegoVigente!$I$27,PliegoVigente!$K$27,IF(M57&gt;=PliegoVigente!$I$28,PliegoVigente!$K$28,IF(M57&gt;=PliegoVigente!$I$29,PliegoVigente!$K$29,IF(M57&gt;=PliegoVigente!$I$30,PliegoVigente!$K$30,PliegoVigente!$K$31))))))))),IF(E57="MASIVO",(IF(M57&gt;=PliegoVigente!$I$37,PliegoVigente!$K$37,IF(M57&gt;=PliegoVigente!$I$38,PliegoVigente!$K$38,IF(M57&gt;=PliegoVigente!$I$39,PliegoVigente!$K$39,IF(M57&gt;=PliegoVigente!$I$40,PliegoVigente!$K$40,IF(M57&gt;=PliegoVigente!$I$41,PliegoVigente!$K$41,IF(M57&gt;=PliegoVigente!$I$42,PliegoVigente!$K$42,IF(M57&gt;=PliegoVigente!$I$43,PliegoVigente!$K$43,IF(M57&gt;=PliegoVigente!$I$44,PliegoVigente!$K$44,PliegoVigente!$K$45))))))))),(IF(M57&gt;=PliegoVigente!$I$51,PliegoVigente!$K$51,IF(M57&gt;=PliegoVigente!$I$52,PliegoVigente!$K$52,IF(M57&gt;=PliegoVigente!$I$53,PliegoVigente!$K$53,IF(M57&gt;=PliegoVigente!$I$54,PliegoVigente!$K$54,IF(M57&gt;=PliegoVigente!$I$55,PliegoVigente!$K$55,IF(M57&gt;=PliegoVigente!$I$56,PliegoVigente!$K$56,IF(M57&gt;=PliegoVigente!$I$57,PliegoVigente!$K$57,IF(M57&gt;=PliegoVigente!$I$58,PliegoVigente!$K$58,PliegoVigente!$K$59))))))))))))</f>
        <v>-0.02</v>
      </c>
      <c r="AD57" s="124">
        <f>IF(E57="HFC",(IF(S57&gt;=PliegoVigente!$E$12,PliegoVigente!$G$12,IF(S57&gt;=PliegoVigente!$E$11,PliegoVigente!$G$11,IF(S57&gt;=PliegoVigente!$E$10,PliegoVigente!$G$10,IF(S57&gt;=PliegoVigente!$E$9,PliegoVigente!$G$9,IF(S57&gt;=PliegoVigente!$E$8,PliegoVigente!$G$8,PliegoVigente!$G$7)))))),IF(E57="FLOW",(IF(S57&gt;=PliegoVigente!$I$23,PliegoVigente!$K$23,IF(S57&gt;=PliegoVigente!$I$24,PliegoVigente!$K$24,IF(S57&gt;=PliegoVigente!$I$25,PliegoVigente!$K$25,IF(S57&gt;=PliegoVigente!$I$26,PliegoVigente!$K$26,IF(S57&gt;=PliegoVigente!$I$27,PliegoVigente!$K$27,IF(S57&gt;=PliegoVigente!$I$28,PliegoVigente!$K$28,IF(S57&gt;=PliegoVigente!$I$29,PliegoVigente!$K$29,IF(S57&gt;=PliegoVigente!$I$30,PliegoVigente!$K$30,PliegoVigente!$K$31))))))))),IF(E57="MASIVO",(IF(S57&gt;=PliegoVigente!$I$37,PliegoVigente!$K$37,IF(S57&gt;=PliegoVigente!$I$38,PliegoVigente!$K$38,IF(S57&gt;=PliegoVigente!$I$39,PliegoVigente!$K$39,IF(S57&gt;=PliegoVigente!$I$40,PliegoVigente!$K$40,IF(S57&gt;=PliegoVigente!$I$41,PliegoVigente!$K$41,IF(S57&gt;=PliegoVigente!$I$42,PliegoVigente!$K$42,IF(S57&gt;=PliegoVigente!$I$43,PliegoVigente!$K$43,IF(S57&gt;=PliegoVigente!$I$44,PliegoVigente!$K$44,PliegoVigente!$K$45))))))))),(IF(S57&gt;=PliegoVigente!$I$51,PliegoVigente!$K$51,IF(S57&gt;=PliegoVigente!$I$52,PliegoVigente!$K$52,IF(S57&gt;=PliegoVigente!$I$53,PliegoVigente!$K$53,IF(S57&gt;=PliegoVigente!$I$54,PliegoVigente!$K$54,IF(S57&gt;=PliegoVigente!$I$55,PliegoVigente!$K$55,IF(S57&gt;=PliegoVigente!$I$56,PliegoVigente!$K$56,IF(S57&gt;=PliegoVigente!$I$57,PliegoVigente!$K$57,IF(S57&gt;=PliegoVigente!$I$58,PliegoVigente!$K$58,PliegoVigente!$K$59))))))))))))</f>
        <v>0.04</v>
      </c>
      <c r="AE57" s="124">
        <f>IF(E57="HFC",(IF(T57&gt;=PliegoVigente!$A$10,PliegoVigente!$C$10,IF(T57&gt;PliegoVigente!$A$9,PliegoVigente!$C$9,IF(T57&gt;PliegoVigente!$A$8,PliegoVigente!$C$8,PliegoVigente!$C$7)))),IF(E57="FLOW",(IF(T57&gt;=PliegoVigente!$A$26,PliegoVigente!$C$26,IF(T57&gt;PliegoVigente!$A$25,PliegoVigente!$C$25,IF(T57&gt;PliegoVigente!$A$24,PliegoVigente!$C$24,PliegoVigente!$C$23)))),IF(E57="MASIVO",(IF(T57&gt;=PliegoVigente!$A$40,PliegoVigente!$C$40,IF(T57&gt;PliegoVigente!$A$39,PliegoVigente!$C$39,IF(T57&gt;PliegoVigente!$A$38,PliegoVigente!$C$38,PliegoVigente!$C$37)))),(IF(T57&gt;=PliegoVigente!$A$54,PliegoVigente!$C$54,IF(T57&gt;PliegoVigente!$A$53,PliegoVigente!$C$53,IF(T57&gt;PliegoVigente!$A$52,PliegoVigente!$C$52,PliegoVigente!$C$51)))))))</f>
        <v>-0.01</v>
      </c>
      <c r="AF57" s="124">
        <f>IF(E57="HFC",(IF(Y57&gt;=PliegoVigente!$Y$7,PliegoVigente!$AA$7,0)),IF(E57="FLOW",0,IF(E57="MASIVO",(IF(Y57&gt;=PliegoVigente!$Y$37,PliegoVigente!$AA$370)),(IF(Y57&gt;=PliegoVigente!$Y$51,PliegoVigente!$AA$51,0)))))</f>
        <v>0.01</v>
      </c>
      <c r="AG57" s="124">
        <f>IF(E57="HFC",(IF(Z57&gt;=PliegoVigente!$M$9,PliegoVigente!$O$9,IF(Z57&gt;=PliegoVigente!$M$8,PliegoVigente!$O$8,PliegoVigente!$O$7))),IF(E57="FLOW",(IF(Z57&gt;=PliegoVigente!$M$25,PliegoVigente!$O$25,IF(Z57&gt;=PliegoVigente!$M$24,PliegoVigente!$O$24,PliegoVigente!$O$23))),IF(E57="MASIVO",(IF(Z57&gt;=PliegoVigente!$M$39,PliegoVigente!$O$39,IF(Z57&gt;=PliegoVigente!$M$38,PliegoVigente!$O$38,PliegoVigente!$O$37))),(IF(Z57&gt;=PliegoVigente!$M$53,PliegoVigente!$O$53,IF(Z57&gt;=PliegoVigente!$M$52,PliegoVigente!$O$52,PliegoVigente!$O$51))))))</f>
        <v>-5.0000000000000001E-3</v>
      </c>
      <c r="AH57" s="124">
        <f>IF(E57="HFC",(IF(AA57&gt;=PliegoVigente!$Q$9,PliegoVigente!$S$9,IF(AA57&gt;=PliegoVigente!$Q$8,PliegoVigente!$S$8,PliegoVigente!$S$7))),IF(E57="FLOW",(IF(AA57&gt;=PliegoVigente!$Q$25,PliegoVigente!$S$25,IF(AA57&gt;=PliegoVigente!$Q$24,PliegoVigente!$S$24,PliegoVigente!$S$23))),IF(E57="MASIVO",(IF(AA57&gt;=PliegoVigente!$Q$39,PliegoVigente!$S$39,IF(AA57&gt;=PliegoVigente!$Q$38,PliegoVigente!$S$38,PliegoVigente!$S$37))),(IF(AA57&gt;=PliegoVigente!$Q$53,PliegoVigente!$S$53,IF(AA57&gt;=PliegoVigente!$Q$52,PliegoVigente!$S$52,PliegoVigente!$S$51))))))</f>
        <v>5.0000000000000001E-3</v>
      </c>
      <c r="AI57" s="126">
        <f t="shared" si="1"/>
        <v>1.0000000000000002E-2</v>
      </c>
    </row>
    <row r="58" spans="1:35" x14ac:dyDescent="0.25">
      <c r="A58" s="115" t="str">
        <f>VLOOKUP(C58,RosterActualizado!$C$2:$L$1000,7,0)</f>
        <v>Ferrari Gonzalo Daniel</v>
      </c>
      <c r="B58" s="115" t="str">
        <f>VLOOKUP(C58,RosterActualizado!$C$2:$L$1000,10,0)</f>
        <v>Leguizamon Mirta Viviana</v>
      </c>
      <c r="C58" s="115">
        <f>RosterActualizado!C58</f>
        <v>1192520</v>
      </c>
      <c r="D58" s="115" t="str">
        <f>VLOOKUP(C58,RosterActualizado!$C$2:$L$1000,3,0)</f>
        <v>VIP</v>
      </c>
      <c r="E58" s="115" t="str">
        <f t="shared" si="0"/>
        <v>MASIVO</v>
      </c>
      <c r="F58" s="116">
        <f>VLOOKUP(C58,Table1[],5,0)</f>
        <v>0.79978835978836005</v>
      </c>
      <c r="G58" s="117">
        <f>VLOOKUP(C58,Table13[],5,0)</f>
        <v>0.11206896551724101</v>
      </c>
      <c r="H58" s="118">
        <f>VLOOKUP(C58,Table13[],3,0)</f>
        <v>116</v>
      </c>
      <c r="I58" s="117">
        <f>VLOOKUP(C58,Table13[],7,0)</f>
        <v>0.70175438596491202</v>
      </c>
      <c r="J58" s="117">
        <f>VLOOKUP(C58,Table13[],9,0)</f>
        <v>0.875</v>
      </c>
      <c r="K58" s="116">
        <f>VLOOKUP(C58,Table16[[#All],[idccms]:[TMO]],5,0)</f>
        <v>0.96428571428571397</v>
      </c>
      <c r="L58" s="119">
        <f>VLOOKUP(C58,Table18[[Columna1]:[Recuento de id_monitoring-caseId]],2,0)</f>
        <v>1</v>
      </c>
      <c r="M58" s="116">
        <f>VLOOKUP(C58,Table111[],7,0)</f>
        <v>-0.14285714285714299</v>
      </c>
      <c r="N58" s="118">
        <f>VLOOKUP(C58,Table111[],6,0)</f>
        <v>7</v>
      </c>
      <c r="O58" s="116">
        <f>VLOOKUP(C58,Table111[],8,0)</f>
        <v>0.5</v>
      </c>
      <c r="P58" s="13" t="s">
        <v>116</v>
      </c>
      <c r="Q58" s="13" t="s">
        <v>116</v>
      </c>
      <c r="R58" s="13" t="s">
        <v>116</v>
      </c>
      <c r="S58" s="116">
        <f>VLOOKUP(C58,Table113[[idccms]:[Suma de Rellamados]],4,0)</f>
        <v>0.84705882352941197</v>
      </c>
      <c r="T58" s="13">
        <f>VLOOKUP(C58,Table115[[idccms]:[Suma de CvLlamSalientes]],3,0)</f>
        <v>556.58874458874504</v>
      </c>
      <c r="U58" s="13">
        <f>VLOOKUP(C58,Table115[[idccms]:[Suma de CvLlamSalientes]],5,0)</f>
        <v>44.2683982683983</v>
      </c>
      <c r="V58" s="120">
        <f>VLOOKUP(C58,Table115[[idccms]:[Suma de CvLlamSalientes]],6,0)</f>
        <v>20.272727272727298</v>
      </c>
      <c r="W58" s="13">
        <f>VLOOKUP(C58,Table115[[idccms]:[Suma de CvLlamSalientes]],7,0)</f>
        <v>492.04761904761898</v>
      </c>
      <c r="X58" s="116">
        <f>VLOOKUP(C58,Table118[[idccms]:[%Act Com N]],4,0)</f>
        <v>6.0606060606060601E-2</v>
      </c>
      <c r="Y58" s="116">
        <f>VLOOKUP(C58,Table118[[idccms]:[%Act Com N]],6,0)</f>
        <v>5.5194805194805199E-2</v>
      </c>
      <c r="Z58" s="116">
        <f>VLOOKUP(C58,TRF!$B$2:$S$407,4,0)</f>
        <v>8.2251082251082297E-2</v>
      </c>
      <c r="AA58" s="116">
        <f>VLOOKUP(C58,CBS!$A$2:$F$395,4,0)</f>
        <v>6.4935064935064901E-2</v>
      </c>
      <c r="AB58" s="124">
        <f>IF(E58="HFC",(IF(L58&gt;=PliegoVigente!$U$9,PliegoVigente!$W$9,IF(L58&gt;=PliegoVigente!$U$8,PliegoVigente!$W$8,PliegoVigente!$W$7))),IF(E58="FLOW",(IF(L58&gt;=PliegoVigente!$U$25,PliegoVigente!$W$25,IF(L58&gt;=PliegoVigente!$U$24,PliegoVigente!$W$24,PliegoVigente!$W$23))),IF(E58="MASIVO",(IF(L58&gt;=PliegoVigente!$U$39,PliegoVigente!$W$39,IF(L58&gt;=PliegoVigente!$U$38,PliegoVigente!$W$38,PliegoVigente!$W$37))),(IF(L58&gt;=PliegoVigente!$U$53,PliegoVigente!$W$53,IF(L58&gt;=PliegoVigente!$U$52,PliegoVigente!$W$52,PliegoVigente!$W$51))))))</f>
        <v>0.01</v>
      </c>
      <c r="AC58" s="124">
        <f>IF(E58="HFC",(IF(M58&gt;=PliegoVigente!$I$7,PliegoVigente!$K$7,IF(M58&gt;=PliegoVigente!$I$8,PliegoVigente!$K$8,IF(M58&gt;=PliegoVigente!$I$9,PliegoVigente!$K$9,IF(M58&gt;=PliegoVigente!$I$10,PliegoVigente!$K$10,IF(M58&gt;=PliegoVigente!$I$11,PliegoVigente!$K$11,IF(M58&gt;=PliegoVigente!$I$12,PliegoVigente!$K$12,IF(M58&gt;=PliegoVigente!$I$13,PliegoVigente!$K$13,IF(M58&gt;=PliegoVigente!$I$14,PliegoVigente!$K$14,PliegoVigente!$K$15))))))))),IF(E58="FLOW",(IF(M58&gt;=PliegoVigente!$I$23,PliegoVigente!$K$23,IF(M58&gt;=PliegoVigente!$I$24,PliegoVigente!$K$24,IF(M58&gt;=PliegoVigente!$I$25,PliegoVigente!$K$25,IF(M58&gt;=PliegoVigente!$I$26,PliegoVigente!$K$26,IF(M58&gt;=PliegoVigente!$I$27,PliegoVigente!$K$27,IF(M58&gt;=PliegoVigente!$I$28,PliegoVigente!$K$28,IF(M58&gt;=PliegoVigente!$I$29,PliegoVigente!$K$29,IF(M58&gt;=PliegoVigente!$I$30,PliegoVigente!$K$30,PliegoVigente!$K$31))))))))),IF(E58="MASIVO",(IF(M58&gt;=PliegoVigente!$I$37,PliegoVigente!$K$37,IF(M58&gt;=PliegoVigente!$I$38,PliegoVigente!$K$38,IF(M58&gt;=PliegoVigente!$I$39,PliegoVigente!$K$39,IF(M58&gt;=PliegoVigente!$I$40,PliegoVigente!$K$40,IF(M58&gt;=PliegoVigente!$I$41,PliegoVigente!$K$41,IF(M58&gt;=PliegoVigente!$I$42,PliegoVigente!$K$42,IF(M58&gt;=PliegoVigente!$I$43,PliegoVigente!$K$43,IF(M58&gt;=PliegoVigente!$I$44,PliegoVigente!$K$44,PliegoVigente!$K$45))))))))),(IF(M58&gt;=PliegoVigente!$I$51,PliegoVigente!$K$51,IF(M58&gt;=PliegoVigente!$I$52,PliegoVigente!$K$52,IF(M58&gt;=PliegoVigente!$I$53,PliegoVigente!$K$53,IF(M58&gt;=PliegoVigente!$I$54,PliegoVigente!$K$54,IF(M58&gt;=PliegoVigente!$I$55,PliegoVigente!$K$55,IF(M58&gt;=PliegoVigente!$I$56,PliegoVigente!$K$56,IF(M58&gt;=PliegoVigente!$I$57,PliegoVigente!$K$57,IF(M58&gt;=PliegoVigente!$I$58,PliegoVigente!$K$58,PliegoVigente!$K$59))))))))))))</f>
        <v>0</v>
      </c>
      <c r="AD58" s="124">
        <f>IF(E58="HFC",(IF(S58&gt;=PliegoVigente!$E$12,PliegoVigente!$G$12,IF(S58&gt;=PliegoVigente!$E$11,PliegoVigente!$G$11,IF(S58&gt;=PliegoVigente!$E$10,PliegoVigente!$G$10,IF(S58&gt;=PliegoVigente!$E$9,PliegoVigente!$G$9,IF(S58&gt;=PliegoVigente!$E$8,PliegoVigente!$G$8,PliegoVigente!$G$7)))))),IF(E58="FLOW",(IF(S58&gt;=PliegoVigente!$I$23,PliegoVigente!$K$23,IF(S58&gt;=PliegoVigente!$I$24,PliegoVigente!$K$24,IF(S58&gt;=PliegoVigente!$I$25,PliegoVigente!$K$25,IF(S58&gt;=PliegoVigente!$I$26,PliegoVigente!$K$26,IF(S58&gt;=PliegoVigente!$I$27,PliegoVigente!$K$27,IF(S58&gt;=PliegoVigente!$I$28,PliegoVigente!$K$28,IF(S58&gt;=PliegoVigente!$I$29,PliegoVigente!$K$29,IF(S58&gt;=PliegoVigente!$I$30,PliegoVigente!$K$30,PliegoVigente!$K$31))))))))),IF(E58="MASIVO",(IF(S58&gt;=PliegoVigente!$I$37,PliegoVigente!$K$37,IF(S58&gt;=PliegoVigente!$I$38,PliegoVigente!$K$38,IF(S58&gt;=PliegoVigente!$I$39,PliegoVigente!$K$39,IF(S58&gt;=PliegoVigente!$I$40,PliegoVigente!$K$40,IF(S58&gt;=PliegoVigente!$I$41,PliegoVigente!$K$41,IF(S58&gt;=PliegoVigente!$I$42,PliegoVigente!$K$42,IF(S58&gt;=PliegoVigente!$I$43,PliegoVigente!$K$43,IF(S58&gt;=PliegoVigente!$I$44,PliegoVigente!$K$44,PliegoVigente!$K$45))))))))),(IF(S58&gt;=PliegoVigente!$I$51,PliegoVigente!$K$51,IF(S58&gt;=PliegoVigente!$I$52,PliegoVigente!$K$52,IF(S58&gt;=PliegoVigente!$I$53,PliegoVigente!$K$53,IF(S58&gt;=PliegoVigente!$I$54,PliegoVigente!$K$54,IF(S58&gt;=PliegoVigente!$I$55,PliegoVigente!$K$55,IF(S58&gt;=PliegoVigente!$I$56,PliegoVigente!$K$56,IF(S58&gt;=PliegoVigente!$I$57,PliegoVigente!$K$57,IF(S58&gt;=PliegoVigente!$I$58,PliegoVigente!$K$58,PliegoVigente!$K$59))))))))))))</f>
        <v>0.06</v>
      </c>
      <c r="AE58" s="124">
        <f>IF(E58="HFC",(IF(T58&gt;=PliegoVigente!$A$10,PliegoVigente!$C$10,IF(T58&gt;PliegoVigente!$A$9,PliegoVigente!$C$9,IF(T58&gt;PliegoVigente!$A$8,PliegoVigente!$C$8,PliegoVigente!$C$7)))),IF(E58="FLOW",(IF(T58&gt;=PliegoVigente!$A$26,PliegoVigente!$C$26,IF(T58&gt;PliegoVigente!$A$25,PliegoVigente!$C$25,IF(T58&gt;PliegoVigente!$A$24,PliegoVigente!$C$24,PliegoVigente!$C$23)))),IF(E58="MASIVO",(IF(T58&gt;=PliegoVigente!$A$40,PliegoVigente!$C$40,IF(T58&gt;PliegoVigente!$A$39,PliegoVigente!$C$39,IF(T58&gt;PliegoVigente!$A$38,PliegoVigente!$C$38,PliegoVigente!$C$37)))),(IF(T58&gt;=PliegoVigente!$A$54,PliegoVigente!$C$54,IF(T58&gt;PliegoVigente!$A$53,PliegoVigente!$C$53,IF(T58&gt;PliegoVigente!$A$52,PliegoVigente!$C$52,PliegoVigente!$C$51)))))))</f>
        <v>0</v>
      </c>
      <c r="AF58" s="124">
        <f>IF(E58="HFC",(IF(Y58&gt;=PliegoVigente!$Y$7,PliegoVigente!$AA$7,0)),IF(E58="FLOW",0,IF(E58="MASIVO",(IF(Y58&gt;=PliegoVigente!$Y$37,PliegoVigente!$AA$370)),(IF(Y58&gt;=PliegoVigente!$Y$51,PliegoVigente!$AA$51,0)))))</f>
        <v>0</v>
      </c>
      <c r="AG58" s="124">
        <f>IF(E58="HFC",(IF(Z58&gt;=PliegoVigente!$M$9,PliegoVigente!$O$9,IF(Z58&gt;=PliegoVigente!$M$8,PliegoVigente!$O$8,PliegoVigente!$O$7))),IF(E58="FLOW",(IF(Z58&gt;=PliegoVigente!$M$25,PliegoVigente!$O$25,IF(Z58&gt;=PliegoVigente!$M$24,PliegoVigente!$O$24,PliegoVigente!$O$23))),IF(E58="MASIVO",(IF(Z58&gt;=PliegoVigente!$M$39,PliegoVigente!$O$39,IF(Z58&gt;=PliegoVigente!$M$38,PliegoVigente!$O$38,PliegoVigente!$O$37))),(IF(Z58&gt;=PliegoVigente!$M$53,PliegoVigente!$O$53,IF(Z58&gt;=PliegoVigente!$M$52,PliegoVigente!$O$52,PliegoVigente!$O$51))))))</f>
        <v>5.0000000000000001E-3</v>
      </c>
      <c r="AH58" s="124">
        <f>IF(E58="HFC",(IF(AA58&gt;=PliegoVigente!$Q$9,PliegoVigente!$S$9,IF(AA58&gt;=PliegoVigente!$Q$8,PliegoVigente!$S$8,PliegoVigente!$S$7))),IF(E58="FLOW",(IF(AA58&gt;=PliegoVigente!$Q$25,PliegoVigente!$S$25,IF(AA58&gt;=PliegoVigente!$Q$24,PliegoVigente!$S$24,PliegoVigente!$S$23))),IF(E58="MASIVO",(IF(AA58&gt;=PliegoVigente!$Q$39,PliegoVigente!$S$39,IF(AA58&gt;=PliegoVigente!$Q$38,PliegoVigente!$S$38,PliegoVigente!$S$37))),(IF(AA58&gt;=PliegoVigente!$Q$53,PliegoVigente!$S$53,IF(AA58&gt;=PliegoVigente!$Q$52,PliegoVigente!$S$52,PliegoVigente!$S$51))))))</f>
        <v>0</v>
      </c>
      <c r="AI58" s="126">
        <f t="shared" si="1"/>
        <v>7.4999999999999997E-2</v>
      </c>
    </row>
    <row r="59" spans="1:35" x14ac:dyDescent="0.25">
      <c r="A59" s="115" t="str">
        <f>VLOOKUP(C59,RosterActualizado!$C$2:$L$1000,7,0)</f>
        <v>Ferrari Gonzalo Daniel</v>
      </c>
      <c r="B59" s="115" t="str">
        <f>VLOOKUP(C59,RosterActualizado!$C$2:$L$1000,10,0)</f>
        <v>Lopez Mayra Alejandra</v>
      </c>
      <c r="C59" s="115">
        <f>RosterActualizado!C59</f>
        <v>3853118</v>
      </c>
      <c r="D59" s="115" t="str">
        <f>VLOOKUP(C59,RosterActualizado!$C$2:$L$1000,3,0)</f>
        <v>INTERNET HFC SCORE 2</v>
      </c>
      <c r="E59" s="115" t="str">
        <f t="shared" si="0"/>
        <v>HFC</v>
      </c>
      <c r="F59" s="116">
        <f>VLOOKUP(C59,Table1[],5,0)</f>
        <v>0.84199745547073801</v>
      </c>
      <c r="G59" s="117">
        <f>VLOOKUP(C59,Table13[],5,0)</f>
        <v>5.5555555555555601E-2</v>
      </c>
      <c r="H59" s="118">
        <f>VLOOKUP(C59,Table13[],3,0)</f>
        <v>36</v>
      </c>
      <c r="I59" s="117">
        <f>VLOOKUP(C59,Table13[],7,0)</f>
        <v>0.63888888888888895</v>
      </c>
      <c r="J59" s="117">
        <f>VLOOKUP(C59,Table13[],9,0)</f>
        <v>0.94444444444444398</v>
      </c>
      <c r="K59" s="116">
        <f>VLOOKUP(C59,Table16[[#All],[idccms]:[TMO]],5,0)</f>
        <v>0.97222222222222199</v>
      </c>
      <c r="L59" s="119">
        <f>VLOOKUP(C59,Table18[[Columna1]:[Recuento de id_monitoring-caseId]],2,0)</f>
        <v>1</v>
      </c>
      <c r="M59" s="116">
        <f>VLOOKUP(C59,Table111[],7,0)</f>
        <v>-0.36363636363636398</v>
      </c>
      <c r="N59" s="118">
        <f>VLOOKUP(C59,Table111[],6,0)</f>
        <v>11</v>
      </c>
      <c r="O59" s="116">
        <f>VLOOKUP(C59,Table111[],8,0)</f>
        <v>0.5</v>
      </c>
      <c r="P59" s="13" t="s">
        <v>116</v>
      </c>
      <c r="Q59" s="13" t="s">
        <v>116</v>
      </c>
      <c r="R59" s="13" t="s">
        <v>116</v>
      </c>
      <c r="S59" s="116">
        <f>VLOOKUP(C59,Table113[[idccms]:[Suma de Rellamados]],4,0)</f>
        <v>0.80719794344472995</v>
      </c>
      <c r="T59" s="13">
        <f>VLOOKUP(C59,Table115[[idccms]:[Suma de CvLlamSalientes]],3,0)</f>
        <v>667.57202505219198</v>
      </c>
      <c r="U59" s="13">
        <f>VLOOKUP(C59,Table115[[idccms]:[Suma de CvLlamSalientes]],5,0)</f>
        <v>34.022964509394598</v>
      </c>
      <c r="V59" s="120">
        <f>VLOOKUP(C59,Table115[[idccms]:[Suma de CvLlamSalientes]],6,0)</f>
        <v>17.342379958246301</v>
      </c>
      <c r="W59" s="13">
        <f>VLOOKUP(C59,Table115[[idccms]:[Suma de CvLlamSalientes]],7,0)</f>
        <v>616.20668058455101</v>
      </c>
      <c r="X59" s="116">
        <f>VLOOKUP(C59,Table118[[idccms]:[%Act Com N]],4,0)</f>
        <v>5.3235908141962399E-2</v>
      </c>
      <c r="Y59" s="116">
        <f>VLOOKUP(C59,Table118[[idccms]:[%Act Com N]],6,0)</f>
        <v>4.8016701461377903E-2</v>
      </c>
      <c r="Z59" s="116">
        <f>VLOOKUP(C59,TRF!$B$2:$S$407,4,0)</f>
        <v>6.4718162839248403E-2</v>
      </c>
      <c r="AA59" s="116" t="e">
        <f>VLOOKUP(C59,CBS!$A$2:$F$395,4,0)</f>
        <v>#N/A</v>
      </c>
      <c r="AB59" s="124">
        <f>IF(E59="HFC",(IF(L59&gt;=PliegoVigente!$U$9,PliegoVigente!$W$9,IF(L59&gt;=PliegoVigente!$U$8,PliegoVigente!$W$8,PliegoVigente!$W$7))),IF(E59="FLOW",(IF(L59&gt;=PliegoVigente!$U$25,PliegoVigente!$W$25,IF(L59&gt;=PliegoVigente!$U$24,PliegoVigente!$W$24,PliegoVigente!$W$23))),IF(E59="MASIVO",(IF(L59&gt;=PliegoVigente!$U$39,PliegoVigente!$W$39,IF(L59&gt;=PliegoVigente!$U$38,PliegoVigente!$W$38,PliegoVigente!$W$37))),(IF(L59&gt;=PliegoVigente!$U$53,PliegoVigente!$W$53,IF(L59&gt;=PliegoVigente!$U$52,PliegoVigente!$W$52,PliegoVigente!$W$51))))))</f>
        <v>0.01</v>
      </c>
      <c r="AC59" s="124">
        <f>IF(E59="HFC",(IF(M59&gt;=PliegoVigente!$I$7,PliegoVigente!$K$7,IF(M59&gt;=PliegoVigente!$I$8,PliegoVigente!$K$8,IF(M59&gt;=PliegoVigente!$I$9,PliegoVigente!$K$9,IF(M59&gt;=PliegoVigente!$I$10,PliegoVigente!$K$10,IF(M59&gt;=PliegoVigente!$I$11,PliegoVigente!$K$11,IF(M59&gt;=PliegoVigente!$I$12,PliegoVigente!$K$12,IF(M59&gt;=PliegoVigente!$I$13,PliegoVigente!$K$13,IF(M59&gt;=PliegoVigente!$I$14,PliegoVigente!$K$14,PliegoVigente!$K$15))))))))),IF(E59="FLOW",(IF(M59&gt;=PliegoVigente!$I$23,PliegoVigente!$K$23,IF(M59&gt;=PliegoVigente!$I$24,PliegoVigente!$K$24,IF(M59&gt;=PliegoVigente!$I$25,PliegoVigente!$K$25,IF(M59&gt;=PliegoVigente!$I$26,PliegoVigente!$K$26,IF(M59&gt;=PliegoVigente!$I$27,PliegoVigente!$K$27,IF(M59&gt;=PliegoVigente!$I$28,PliegoVigente!$K$28,IF(M59&gt;=PliegoVigente!$I$29,PliegoVigente!$K$29,IF(M59&gt;=PliegoVigente!$I$30,PliegoVigente!$K$30,PliegoVigente!$K$31))))))))),IF(E59="MASIVO",(IF(M59&gt;=PliegoVigente!$I$37,PliegoVigente!$K$37,IF(M59&gt;=PliegoVigente!$I$38,PliegoVigente!$K$38,IF(M59&gt;=PliegoVigente!$I$39,PliegoVigente!$K$39,IF(M59&gt;=PliegoVigente!$I$40,PliegoVigente!$K$40,IF(M59&gt;=PliegoVigente!$I$41,PliegoVigente!$K$41,IF(M59&gt;=PliegoVigente!$I$42,PliegoVigente!$K$42,IF(M59&gt;=PliegoVigente!$I$43,PliegoVigente!$K$43,IF(M59&gt;=PliegoVigente!$I$44,PliegoVigente!$K$44,PliegoVigente!$K$45))))))))),(IF(M59&gt;=PliegoVigente!$I$51,PliegoVigente!$K$51,IF(M59&gt;=PliegoVigente!$I$52,PliegoVigente!$K$52,IF(M59&gt;=PliegoVigente!$I$53,PliegoVigente!$K$53,IF(M59&gt;=PliegoVigente!$I$54,PliegoVigente!$K$54,IF(M59&gt;=PliegoVigente!$I$55,PliegoVigente!$K$55,IF(M59&gt;=PliegoVigente!$I$56,PliegoVigente!$K$56,IF(M59&gt;=PliegoVigente!$I$57,PliegoVigente!$K$57,IF(M59&gt;=PliegoVigente!$I$58,PliegoVigente!$K$58,PliegoVigente!$K$59))))))))))))</f>
        <v>-0.02</v>
      </c>
      <c r="AD59" s="124">
        <f>IF(E59="HFC",(IF(S59&gt;=PliegoVigente!$E$12,PliegoVigente!$G$12,IF(S59&gt;=PliegoVigente!$E$11,PliegoVigente!$G$11,IF(S59&gt;=PliegoVigente!$E$10,PliegoVigente!$G$10,IF(S59&gt;=PliegoVigente!$E$9,PliegoVigente!$G$9,IF(S59&gt;=PliegoVigente!$E$8,PliegoVigente!$G$8,PliegoVigente!$G$7)))))),IF(E59="FLOW",(IF(S59&gt;=PliegoVigente!$I$23,PliegoVigente!$K$23,IF(S59&gt;=PliegoVigente!$I$24,PliegoVigente!$K$24,IF(S59&gt;=PliegoVigente!$I$25,PliegoVigente!$K$25,IF(S59&gt;=PliegoVigente!$I$26,PliegoVigente!$K$26,IF(S59&gt;=PliegoVigente!$I$27,PliegoVigente!$K$27,IF(S59&gt;=PliegoVigente!$I$28,PliegoVigente!$K$28,IF(S59&gt;=PliegoVigente!$I$29,PliegoVigente!$K$29,IF(S59&gt;=PliegoVigente!$I$30,PliegoVigente!$K$30,PliegoVigente!$K$31))))))))),IF(E59="MASIVO",(IF(S59&gt;=PliegoVigente!$I$37,PliegoVigente!$K$37,IF(S59&gt;=PliegoVigente!$I$38,PliegoVigente!$K$38,IF(S59&gt;=PliegoVigente!$I$39,PliegoVigente!$K$39,IF(S59&gt;=PliegoVigente!$I$40,PliegoVigente!$K$40,IF(S59&gt;=PliegoVigente!$I$41,PliegoVigente!$K$41,IF(S59&gt;=PliegoVigente!$I$42,PliegoVigente!$K$42,IF(S59&gt;=PliegoVigente!$I$43,PliegoVigente!$K$43,IF(S59&gt;=PliegoVigente!$I$44,PliegoVigente!$K$44,PliegoVigente!$K$45))))))))),(IF(S59&gt;=PliegoVigente!$I$51,PliegoVigente!$K$51,IF(S59&gt;=PliegoVigente!$I$52,PliegoVigente!$K$52,IF(S59&gt;=PliegoVigente!$I$53,PliegoVigente!$K$53,IF(S59&gt;=PliegoVigente!$I$54,PliegoVigente!$K$54,IF(S59&gt;=PliegoVigente!$I$55,PliegoVigente!$K$55,IF(S59&gt;=PliegoVigente!$I$56,PliegoVigente!$K$56,IF(S59&gt;=PliegoVigente!$I$57,PliegoVigente!$K$57,IF(S59&gt;=PliegoVigente!$I$58,PliegoVigente!$K$58,PliegoVigente!$K$59))))))))))))</f>
        <v>-0.01</v>
      </c>
      <c r="AE59" s="124">
        <f>IF(E59="HFC",(IF(T59&gt;=PliegoVigente!$A$10,PliegoVigente!$C$10,IF(T59&gt;PliegoVigente!$A$9,PliegoVigente!$C$9,IF(T59&gt;PliegoVigente!$A$8,PliegoVigente!$C$8,PliegoVigente!$C$7)))),IF(E59="FLOW",(IF(T59&gt;=PliegoVigente!$A$26,PliegoVigente!$C$26,IF(T59&gt;PliegoVigente!$A$25,PliegoVigente!$C$25,IF(T59&gt;PliegoVigente!$A$24,PliegoVigente!$C$24,PliegoVigente!$C$23)))),IF(E59="MASIVO",(IF(T59&gt;=PliegoVigente!$A$40,PliegoVigente!$C$40,IF(T59&gt;PliegoVigente!$A$39,PliegoVigente!$C$39,IF(T59&gt;PliegoVigente!$A$38,PliegoVigente!$C$38,PliegoVigente!$C$37)))),(IF(T59&gt;=PliegoVigente!$A$54,PliegoVigente!$C$54,IF(T59&gt;PliegoVigente!$A$53,PliegoVigente!$C$53,IF(T59&gt;PliegoVigente!$A$52,PliegoVigente!$C$52,PliegoVigente!$C$51)))))))</f>
        <v>-0.01</v>
      </c>
      <c r="AF59" s="124">
        <f>IF(E59="HFC",(IF(Y59&gt;=PliegoVigente!$Y$7,PliegoVigente!$AA$7,0)),IF(E59="FLOW",0,IF(E59="MASIVO",(IF(Y59&gt;=PliegoVigente!$Y$37,PliegoVigente!$AA$370)),(IF(Y59&gt;=PliegoVigente!$Y$51,PliegoVigente!$AA$51,0)))))</f>
        <v>0.01</v>
      </c>
      <c r="AG59" s="124">
        <f>IF(E59="HFC",(IF(Z59&gt;=PliegoVigente!$M$9,PliegoVigente!$O$9,IF(Z59&gt;=PliegoVigente!$M$8,PliegoVigente!$O$8,PliegoVigente!$O$7))),IF(E59="FLOW",(IF(Z59&gt;=PliegoVigente!$M$25,PliegoVigente!$O$25,IF(Z59&gt;=PliegoVigente!$M$24,PliegoVigente!$O$24,PliegoVigente!$O$23))),IF(E59="MASIVO",(IF(Z59&gt;=PliegoVigente!$M$39,PliegoVigente!$O$39,IF(Z59&gt;=PliegoVigente!$M$38,PliegoVigente!$O$38,PliegoVigente!$O$37))),(IF(Z59&gt;=PliegoVigente!$M$53,PliegoVigente!$O$53,IF(Z59&gt;=PliegoVigente!$M$52,PliegoVigente!$O$52,PliegoVigente!$O$51))))))</f>
        <v>5.0000000000000001E-3</v>
      </c>
      <c r="AH59" s="124" t="e">
        <f>IF(E59="HFC",(IF(AA59&gt;=PliegoVigente!$Q$9,PliegoVigente!$S$9,IF(AA59&gt;=PliegoVigente!$Q$8,PliegoVigente!$S$8,PliegoVigente!$S$7))),IF(E59="FLOW",(IF(AA59&gt;=PliegoVigente!$Q$25,PliegoVigente!$S$25,IF(AA59&gt;=PliegoVigente!$Q$24,PliegoVigente!$S$24,PliegoVigente!$S$23))),IF(E59="MASIVO",(IF(AA59&gt;=PliegoVigente!$Q$39,PliegoVigente!$S$39,IF(AA59&gt;=PliegoVigente!$Q$38,PliegoVigente!$S$38,PliegoVigente!$S$37))),(IF(AA59&gt;=PliegoVigente!$Q$53,PliegoVigente!$S$53,IF(AA59&gt;=PliegoVigente!$Q$52,PliegoVigente!$S$52,PliegoVigente!$S$51))))))</f>
        <v>#N/A</v>
      </c>
      <c r="AI59" s="126" t="e">
        <f t="shared" si="1"/>
        <v>#N/A</v>
      </c>
    </row>
    <row r="60" spans="1:35" x14ac:dyDescent="0.25">
      <c r="A60" s="115" t="str">
        <f>VLOOKUP(C60,RosterActualizado!$C$2:$L$1000,7,0)</f>
        <v>Ferrari Gonzalo Daniel</v>
      </c>
      <c r="B60" s="115" t="str">
        <f>VLOOKUP(C60,RosterActualizado!$C$2:$L$1000,10,0)</f>
        <v>Nuñez Luana Jimena</v>
      </c>
      <c r="C60" s="115">
        <f>RosterActualizado!C60</f>
        <v>3525661</v>
      </c>
      <c r="D60" s="115" t="str">
        <f>VLOOKUP(C60,RosterActualizado!$C$2:$L$1000,3,0)</f>
        <v>FLOW Score 3 a 5</v>
      </c>
      <c r="E60" s="115" t="str">
        <f t="shared" si="0"/>
        <v>FLOW</v>
      </c>
      <c r="F60" s="116">
        <f>VLOOKUP(C60,Table1[],5,0)</f>
        <v>0.99522266313933005</v>
      </c>
      <c r="G60" s="117">
        <f>VLOOKUP(C60,Table13[],5,0)</f>
        <v>5.8139534883720902E-2</v>
      </c>
      <c r="H60" s="118">
        <f>VLOOKUP(C60,Table13[],3,0)</f>
        <v>86</v>
      </c>
      <c r="I60" s="117">
        <f>VLOOKUP(C60,Table13[],7,0)</f>
        <v>0.69879518072289204</v>
      </c>
      <c r="J60" s="117">
        <f>VLOOKUP(C60,Table13[],9,0)</f>
        <v>0.96103896103896103</v>
      </c>
      <c r="K60" s="116">
        <f>VLOOKUP(C60,Table16[[#All],[idccms]:[TMO]],5,0)</f>
        <v>0.97777777777777797</v>
      </c>
      <c r="L60" s="119">
        <f>VLOOKUP(C60,Table18[[Columna1]:[Recuento de id_monitoring-caseId]],2,0)</f>
        <v>1</v>
      </c>
      <c r="M60" s="116">
        <f>VLOOKUP(C60,Table111[],7,0)</f>
        <v>0</v>
      </c>
      <c r="N60" s="118">
        <f>VLOOKUP(C60,Table111[],6,0)</f>
        <v>8</v>
      </c>
      <c r="O60" s="116">
        <f>VLOOKUP(C60,Table111[],8,0)</f>
        <v>0.83333333333333304</v>
      </c>
      <c r="P60" s="13" t="s">
        <v>116</v>
      </c>
      <c r="Q60" s="13" t="s">
        <v>116</v>
      </c>
      <c r="R60" s="13" t="s">
        <v>116</v>
      </c>
      <c r="S60" s="116">
        <f>VLOOKUP(C60,Table113[[idccms]:[Suma de Rellamados]],4,0)</f>
        <v>0.82295081967213102</v>
      </c>
      <c r="T60" s="13">
        <f>VLOOKUP(C60,Table115[[idccms]:[Suma de CvLlamSalientes]],3,0)</f>
        <v>531.88630490956098</v>
      </c>
      <c r="U60" s="13">
        <f>VLOOKUP(C60,Table115[[idccms]:[Suma de CvLlamSalientes]],5,0)</f>
        <v>31.245478036175701</v>
      </c>
      <c r="V60" s="120">
        <f>VLOOKUP(C60,Table115[[idccms]:[Suma de CvLlamSalientes]],6,0)</f>
        <v>8.2687338501291993E-2</v>
      </c>
      <c r="W60" s="13">
        <f>VLOOKUP(C60,Table115[[idccms]:[Suma de CvLlamSalientes]],7,0)</f>
        <v>500.55813953488399</v>
      </c>
      <c r="X60" s="116">
        <f>VLOOKUP(C60,Table118[[idccms]:[%Act Com N]],4,0)</f>
        <v>5.6847545219638203E-2</v>
      </c>
      <c r="Y60" s="116">
        <f>VLOOKUP(C60,Table118[[idccms]:[%Act Com N]],6,0)</f>
        <v>5.6847545219638203E-2</v>
      </c>
      <c r="Z60" s="116">
        <f>VLOOKUP(C60,TRF!$B$2:$S$407,4,0)</f>
        <v>5.6847545219638203E-2</v>
      </c>
      <c r="AA60" s="116">
        <f>VLOOKUP(C60,CBS!$A$2:$F$395,4,0)</f>
        <v>0.13436692506459899</v>
      </c>
      <c r="AB60" s="124">
        <f>IF(E60="HFC",(IF(L60&gt;=PliegoVigente!$U$9,PliegoVigente!$W$9,IF(L60&gt;=PliegoVigente!$U$8,PliegoVigente!$W$8,PliegoVigente!$W$7))),IF(E60="FLOW",(IF(L60&gt;=PliegoVigente!$U$25,PliegoVigente!$W$25,IF(L60&gt;=PliegoVigente!$U$24,PliegoVigente!$W$24,PliegoVigente!$W$23))),IF(E60="MASIVO",(IF(L60&gt;=PliegoVigente!$U$39,PliegoVigente!$W$39,IF(L60&gt;=PliegoVigente!$U$38,PliegoVigente!$W$38,PliegoVigente!$W$37))),(IF(L60&gt;=PliegoVigente!$U$53,PliegoVigente!$W$53,IF(L60&gt;=PliegoVigente!$U$52,PliegoVigente!$W$52,PliegoVigente!$W$51))))))</f>
        <v>0.01</v>
      </c>
      <c r="AC60" s="124">
        <f>IF(E60="HFC",(IF(M60&gt;=PliegoVigente!$I$7,PliegoVigente!$K$7,IF(M60&gt;=PliegoVigente!$I$8,PliegoVigente!$K$8,IF(M60&gt;=PliegoVigente!$I$9,PliegoVigente!$K$9,IF(M60&gt;=PliegoVigente!$I$10,PliegoVigente!$K$10,IF(M60&gt;=PliegoVigente!$I$11,PliegoVigente!$K$11,IF(M60&gt;=PliegoVigente!$I$12,PliegoVigente!$K$12,IF(M60&gt;=PliegoVigente!$I$13,PliegoVigente!$K$13,IF(M60&gt;=PliegoVigente!$I$14,PliegoVigente!$K$14,PliegoVigente!$K$15))))))))),IF(E60="FLOW",(IF(M60&gt;=PliegoVigente!$I$23,PliegoVigente!$K$23,IF(M60&gt;=PliegoVigente!$I$24,PliegoVigente!$K$24,IF(M60&gt;=PliegoVigente!$I$25,PliegoVigente!$K$25,IF(M60&gt;=PliegoVigente!$I$26,PliegoVigente!$K$26,IF(M60&gt;=PliegoVigente!$I$27,PliegoVigente!$K$27,IF(M60&gt;=PliegoVigente!$I$28,PliegoVigente!$K$28,IF(M60&gt;=PliegoVigente!$I$29,PliegoVigente!$K$29,IF(M60&gt;=PliegoVigente!$I$30,PliegoVigente!$K$30,PliegoVigente!$K$31))))))))),IF(E60="MASIVO",(IF(M60&gt;=PliegoVigente!$I$37,PliegoVigente!$K$37,IF(M60&gt;=PliegoVigente!$I$38,PliegoVigente!$K$38,IF(M60&gt;=PliegoVigente!$I$39,PliegoVigente!$K$39,IF(M60&gt;=PliegoVigente!$I$40,PliegoVigente!$K$40,IF(M60&gt;=PliegoVigente!$I$41,PliegoVigente!$K$41,IF(M60&gt;=PliegoVigente!$I$42,PliegoVigente!$K$42,IF(M60&gt;=PliegoVigente!$I$43,PliegoVigente!$K$43,IF(M60&gt;=PliegoVigente!$I$44,PliegoVigente!$K$44,PliegoVigente!$K$45))))))))),(IF(M60&gt;=PliegoVigente!$I$51,PliegoVigente!$K$51,IF(M60&gt;=PliegoVigente!$I$52,PliegoVigente!$K$52,IF(M60&gt;=PliegoVigente!$I$53,PliegoVigente!$K$53,IF(M60&gt;=PliegoVigente!$I$54,PliegoVigente!$K$54,IF(M60&gt;=PliegoVigente!$I$55,PliegoVigente!$K$55,IF(M60&gt;=PliegoVigente!$I$56,PliegoVigente!$K$56,IF(M60&gt;=PliegoVigente!$I$57,PliegoVigente!$K$57,IF(M60&gt;=PliegoVigente!$I$58,PliegoVigente!$K$58,PliegoVigente!$K$59))))))))))))</f>
        <v>0.05</v>
      </c>
      <c r="AD60" s="124">
        <f>IF(E60="HFC",(IF(S60&gt;=PliegoVigente!$E$12,PliegoVigente!$G$12,IF(S60&gt;=PliegoVigente!$E$11,PliegoVigente!$G$11,IF(S60&gt;=PliegoVigente!$E$10,PliegoVigente!$G$10,IF(S60&gt;=PliegoVigente!$E$9,PliegoVigente!$G$9,IF(S60&gt;=PliegoVigente!$E$8,PliegoVigente!$G$8,PliegoVigente!$G$7)))))),IF(E60="FLOW",(IF(S60&gt;=PliegoVigente!$I$23,PliegoVigente!$K$23,IF(S60&gt;=PliegoVigente!$I$24,PliegoVigente!$K$24,IF(S60&gt;=PliegoVigente!$I$25,PliegoVigente!$K$25,IF(S60&gt;=PliegoVigente!$I$26,PliegoVigente!$K$26,IF(S60&gt;=PliegoVigente!$I$27,PliegoVigente!$K$27,IF(S60&gt;=PliegoVigente!$I$28,PliegoVigente!$K$28,IF(S60&gt;=PliegoVigente!$I$29,PliegoVigente!$K$29,IF(S60&gt;=PliegoVigente!$I$30,PliegoVigente!$K$30,PliegoVigente!$K$31))))))))),IF(E60="MASIVO",(IF(S60&gt;=PliegoVigente!$I$37,PliegoVigente!$K$37,IF(S60&gt;=PliegoVigente!$I$38,PliegoVigente!$K$38,IF(S60&gt;=PliegoVigente!$I$39,PliegoVigente!$K$39,IF(S60&gt;=PliegoVigente!$I$40,PliegoVigente!$K$40,IF(S60&gt;=PliegoVigente!$I$41,PliegoVigente!$K$41,IF(S60&gt;=PliegoVigente!$I$42,PliegoVigente!$K$42,IF(S60&gt;=PliegoVigente!$I$43,PliegoVigente!$K$43,IF(S60&gt;=PliegoVigente!$I$44,PliegoVigente!$K$44,PliegoVigente!$K$45))))))))),(IF(S60&gt;=PliegoVigente!$I$51,PliegoVigente!$K$51,IF(S60&gt;=PliegoVigente!$I$52,PliegoVigente!$K$52,IF(S60&gt;=PliegoVigente!$I$53,PliegoVigente!$K$53,IF(S60&gt;=PliegoVigente!$I$54,PliegoVigente!$K$54,IF(S60&gt;=PliegoVigente!$I$55,PliegoVigente!$K$55,IF(S60&gt;=PliegoVigente!$I$56,PliegoVigente!$K$56,IF(S60&gt;=PliegoVigente!$I$57,PliegoVigente!$K$57,IF(S60&gt;=PliegoVigente!$I$58,PliegoVigente!$K$58,PliegoVigente!$K$59))))))))))))</f>
        <v>0.06</v>
      </c>
      <c r="AE60" s="124">
        <f>IF(E60="HFC",(IF(T60&gt;=PliegoVigente!$A$10,PliegoVigente!$C$10,IF(T60&gt;PliegoVigente!$A$9,PliegoVigente!$C$9,IF(T60&gt;PliegoVigente!$A$8,PliegoVigente!$C$8,PliegoVigente!$C$7)))),IF(E60="FLOW",(IF(T60&gt;=PliegoVigente!$A$26,PliegoVigente!$C$26,IF(T60&gt;PliegoVigente!$A$25,PliegoVigente!$C$25,IF(T60&gt;PliegoVigente!$A$24,PliegoVigente!$C$24,PliegoVigente!$C$23)))),IF(E60="MASIVO",(IF(T60&gt;=PliegoVigente!$A$40,PliegoVigente!$C$40,IF(T60&gt;PliegoVigente!$A$39,PliegoVigente!$C$39,IF(T60&gt;PliegoVigente!$A$38,PliegoVigente!$C$38,PliegoVigente!$C$37)))),(IF(T60&gt;=PliegoVigente!$A$54,PliegoVigente!$C$54,IF(T60&gt;PliegoVigente!$A$53,PliegoVigente!$C$53,IF(T60&gt;PliegoVigente!$A$52,PliegoVigente!$C$52,PliegoVigente!$C$51)))))))</f>
        <v>0.02</v>
      </c>
      <c r="AF60" s="124">
        <f>IF(E60="HFC",(IF(Y60&gt;=PliegoVigente!$Y$7,PliegoVigente!$AA$7,0)),IF(E60="FLOW",0,IF(E60="MASIVO",(IF(Y60&gt;=PliegoVigente!$Y$37,PliegoVigente!$AA$370)),(IF(Y60&gt;=PliegoVigente!$Y$51,PliegoVigente!$AA$51,0)))))</f>
        <v>0</v>
      </c>
      <c r="AG60" s="124">
        <f>IF(E60="HFC",(IF(Z60&gt;=PliegoVigente!$M$9,PliegoVigente!$O$9,IF(Z60&gt;=PliegoVigente!$M$8,PliegoVigente!$O$8,PliegoVigente!$O$7))),IF(E60="FLOW",(IF(Z60&gt;=PliegoVigente!$M$25,PliegoVigente!$O$25,IF(Z60&gt;=PliegoVigente!$M$24,PliegoVigente!$O$24,PliegoVigente!$O$23))),IF(E60="MASIVO",(IF(Z60&gt;=PliegoVigente!$M$39,PliegoVigente!$O$39,IF(Z60&gt;=PliegoVigente!$M$38,PliegoVigente!$O$38,PliegoVigente!$O$37))),(IF(Z60&gt;=PliegoVigente!$M$53,PliegoVigente!$O$53,IF(Z60&gt;=PliegoVigente!$M$52,PliegoVigente!$O$52,PliegoVigente!$O$51))))))</f>
        <v>5.0000000000000001E-3</v>
      </c>
      <c r="AH60" s="124">
        <f>IF(E60="HFC",(IF(AA60&gt;=PliegoVigente!$Q$9,PliegoVigente!$S$9,IF(AA60&gt;=PliegoVigente!$Q$8,PliegoVigente!$S$8,PliegoVigente!$S$7))),IF(E60="FLOW",(IF(AA60&gt;=PliegoVigente!$Q$25,PliegoVigente!$S$25,IF(AA60&gt;=PliegoVigente!$Q$24,PliegoVigente!$S$24,PliegoVigente!$S$23))),IF(E60="MASIVO",(IF(AA60&gt;=PliegoVigente!$Q$39,PliegoVigente!$S$39,IF(AA60&gt;=PliegoVigente!$Q$38,PliegoVigente!$S$38,PliegoVigente!$S$37))),(IF(AA60&gt;=PliegoVigente!$Q$53,PliegoVigente!$S$53,IF(AA60&gt;=PliegoVigente!$Q$52,PliegoVigente!$S$52,PliegoVigente!$S$51))))))</f>
        <v>-5.0000000000000001E-3</v>
      </c>
      <c r="AI60" s="126">
        <f t="shared" si="1"/>
        <v>0.13999999999999999</v>
      </c>
    </row>
    <row r="61" spans="1:35" x14ac:dyDescent="0.25">
      <c r="A61" s="115" t="str">
        <f>VLOOKUP(C61,RosterActualizado!$C$2:$L$1000,7,0)</f>
        <v>Ferrari Gonzalo Daniel</v>
      </c>
      <c r="B61" s="115" t="str">
        <f>VLOOKUP(C61,RosterActualizado!$C$2:$L$1000,10,0)</f>
        <v>Ojeda Mauricio David</v>
      </c>
      <c r="C61" s="115">
        <f>RosterActualizado!C61</f>
        <v>2778700</v>
      </c>
      <c r="D61" s="115" t="str">
        <f>VLOOKUP(C61,RosterActualizado!$C$2:$L$1000,3,0)</f>
        <v>FLOW Score 2</v>
      </c>
      <c r="E61" s="115" t="str">
        <f t="shared" si="0"/>
        <v>FLOW</v>
      </c>
      <c r="F61" s="116">
        <f>VLOOKUP(C61,Table1[],5,0)</f>
        <v>0.91611992945326304</v>
      </c>
      <c r="G61" s="117">
        <f>VLOOKUP(C61,Table13[],5,0)</f>
        <v>8.1081081081081099E-2</v>
      </c>
      <c r="H61" s="118">
        <f>VLOOKUP(C61,Table13[],3,0)</f>
        <v>37</v>
      </c>
      <c r="I61" s="117">
        <f>VLOOKUP(C61,Table13[],7,0)</f>
        <v>0.78378378378378399</v>
      </c>
      <c r="J61" s="117">
        <f>VLOOKUP(C61,Table13[],9,0)</f>
        <v>0.97222222222222199</v>
      </c>
      <c r="K61" s="116">
        <f>VLOOKUP(C61,Table16[[#All],[idccms]:[TMO]],5,0)</f>
        <v>1</v>
      </c>
      <c r="L61" s="119">
        <f>VLOOKUP(C61,Table18[[Columna1]:[Recuento de id_monitoring-caseId]],2,0)</f>
        <v>1</v>
      </c>
      <c r="M61" s="116">
        <f>VLOOKUP(C61,Table111[],7,0)</f>
        <v>-5.2631578947368397E-2</v>
      </c>
      <c r="N61" s="118">
        <f>VLOOKUP(C61,Table111[],6,0)</f>
        <v>19</v>
      </c>
      <c r="O61" s="116">
        <f>VLOOKUP(C61,Table111[],8,0)</f>
        <v>0.46153846153846201</v>
      </c>
      <c r="P61" s="13" t="s">
        <v>116</v>
      </c>
      <c r="Q61" s="13" t="s">
        <v>116</v>
      </c>
      <c r="R61" s="13" t="s">
        <v>116</v>
      </c>
      <c r="S61" s="116">
        <f>VLOOKUP(C61,Table113[[idccms]:[Suma de Rellamados]],4,0)</f>
        <v>0.81499999999999995</v>
      </c>
      <c r="T61" s="13">
        <f>VLOOKUP(C61,Table115[[idccms]:[Suma de CvLlamSalientes]],3,0)</f>
        <v>593.43806104129305</v>
      </c>
      <c r="U61" s="13">
        <f>VLOOKUP(C61,Table115[[idccms]:[Suma de CvLlamSalientes]],5,0)</f>
        <v>35.685816876122097</v>
      </c>
      <c r="V61" s="120">
        <f>VLOOKUP(C61,Table115[[idccms]:[Suma de CvLlamSalientes]],6,0)</f>
        <v>0.64452423698384198</v>
      </c>
      <c r="W61" s="13">
        <f>VLOOKUP(C61,Table115[[idccms]:[Suma de CvLlamSalientes]],7,0)</f>
        <v>557.10771992818695</v>
      </c>
      <c r="X61" s="116">
        <f>VLOOKUP(C61,Table118[[idccms]:[%Act Com N]],4,0)</f>
        <v>7.1813285457809697E-2</v>
      </c>
      <c r="Y61" s="116">
        <f>VLOOKUP(C61,Table118[[idccms]:[%Act Com N]],6,0)</f>
        <v>6.7324955116696603E-2</v>
      </c>
      <c r="Z61" s="116">
        <f>VLOOKUP(C61,TRF!$B$2:$S$407,4,0)</f>
        <v>7.5403949730700207E-2</v>
      </c>
      <c r="AA61" s="116">
        <f>VLOOKUP(C61,CBS!$A$2:$F$395,4,0)</f>
        <v>8.7971274685816905E-2</v>
      </c>
      <c r="AB61" s="124">
        <f>IF(E61="HFC",(IF(L61&gt;=PliegoVigente!$U$9,PliegoVigente!$W$9,IF(L61&gt;=PliegoVigente!$U$8,PliegoVigente!$W$8,PliegoVigente!$W$7))),IF(E61="FLOW",(IF(L61&gt;=PliegoVigente!$U$25,PliegoVigente!$W$25,IF(L61&gt;=PliegoVigente!$U$24,PliegoVigente!$W$24,PliegoVigente!$W$23))),IF(E61="MASIVO",(IF(L61&gt;=PliegoVigente!$U$39,PliegoVigente!$W$39,IF(L61&gt;=PliegoVigente!$U$38,PliegoVigente!$W$38,PliegoVigente!$W$37))),(IF(L61&gt;=PliegoVigente!$U$53,PliegoVigente!$W$53,IF(L61&gt;=PliegoVigente!$U$52,PliegoVigente!$W$52,PliegoVigente!$W$51))))))</f>
        <v>0.01</v>
      </c>
      <c r="AC61" s="124">
        <f>IF(E61="HFC",(IF(M61&gt;=PliegoVigente!$I$7,PliegoVigente!$K$7,IF(M61&gt;=PliegoVigente!$I$8,PliegoVigente!$K$8,IF(M61&gt;=PliegoVigente!$I$9,PliegoVigente!$K$9,IF(M61&gt;=PliegoVigente!$I$10,PliegoVigente!$K$10,IF(M61&gt;=PliegoVigente!$I$11,PliegoVigente!$K$11,IF(M61&gt;=PliegoVigente!$I$12,PliegoVigente!$K$12,IF(M61&gt;=PliegoVigente!$I$13,PliegoVigente!$K$13,IF(M61&gt;=PliegoVigente!$I$14,PliegoVigente!$K$14,PliegoVigente!$K$15))))))))),IF(E61="FLOW",(IF(M61&gt;=PliegoVigente!$I$23,PliegoVigente!$K$23,IF(M61&gt;=PliegoVigente!$I$24,PliegoVigente!$K$24,IF(M61&gt;=PliegoVigente!$I$25,PliegoVigente!$K$25,IF(M61&gt;=PliegoVigente!$I$26,PliegoVigente!$K$26,IF(M61&gt;=PliegoVigente!$I$27,PliegoVigente!$K$27,IF(M61&gt;=PliegoVigente!$I$28,PliegoVigente!$K$28,IF(M61&gt;=PliegoVigente!$I$29,PliegoVigente!$K$29,IF(M61&gt;=PliegoVigente!$I$30,PliegoVigente!$K$30,PliegoVigente!$K$31))))))))),IF(E61="MASIVO",(IF(M61&gt;=PliegoVigente!$I$37,PliegoVigente!$K$37,IF(M61&gt;=PliegoVigente!$I$38,PliegoVigente!$K$38,IF(M61&gt;=PliegoVigente!$I$39,PliegoVigente!$K$39,IF(M61&gt;=PliegoVigente!$I$40,PliegoVigente!$K$40,IF(M61&gt;=PliegoVigente!$I$41,PliegoVigente!$K$41,IF(M61&gt;=PliegoVigente!$I$42,PliegoVigente!$K$42,IF(M61&gt;=PliegoVigente!$I$43,PliegoVigente!$K$43,IF(M61&gt;=PliegoVigente!$I$44,PliegoVigente!$K$44,PliegoVigente!$K$45))))))))),(IF(M61&gt;=PliegoVigente!$I$51,PliegoVigente!$K$51,IF(M61&gt;=PliegoVigente!$I$52,PliegoVigente!$K$52,IF(M61&gt;=PliegoVigente!$I$53,PliegoVigente!$K$53,IF(M61&gt;=PliegoVigente!$I$54,PliegoVigente!$K$54,IF(M61&gt;=PliegoVigente!$I$55,PliegoVigente!$K$55,IF(M61&gt;=PliegoVigente!$I$56,PliegoVigente!$K$56,IF(M61&gt;=PliegoVigente!$I$57,PliegoVigente!$K$57,IF(M61&gt;=PliegoVigente!$I$58,PliegoVigente!$K$58,PliegoVigente!$K$59))))))))))))</f>
        <v>0.01</v>
      </c>
      <c r="AD61" s="124">
        <f>IF(E61="HFC",(IF(S61&gt;=PliegoVigente!$E$12,PliegoVigente!$G$12,IF(S61&gt;=PliegoVigente!$E$11,PliegoVigente!$G$11,IF(S61&gt;=PliegoVigente!$E$10,PliegoVigente!$G$10,IF(S61&gt;=PliegoVigente!$E$9,PliegoVigente!$G$9,IF(S61&gt;=PliegoVigente!$E$8,PliegoVigente!$G$8,PliegoVigente!$G$7)))))),IF(E61="FLOW",(IF(S61&gt;=PliegoVigente!$I$23,PliegoVigente!$K$23,IF(S61&gt;=PliegoVigente!$I$24,PliegoVigente!$K$24,IF(S61&gt;=PliegoVigente!$I$25,PliegoVigente!$K$25,IF(S61&gt;=PliegoVigente!$I$26,PliegoVigente!$K$26,IF(S61&gt;=PliegoVigente!$I$27,PliegoVigente!$K$27,IF(S61&gt;=PliegoVigente!$I$28,PliegoVigente!$K$28,IF(S61&gt;=PliegoVigente!$I$29,PliegoVigente!$K$29,IF(S61&gt;=PliegoVigente!$I$30,PliegoVigente!$K$30,PliegoVigente!$K$31))))))))),IF(E61="MASIVO",(IF(S61&gt;=PliegoVigente!$I$37,PliegoVigente!$K$37,IF(S61&gt;=PliegoVigente!$I$38,PliegoVigente!$K$38,IF(S61&gt;=PliegoVigente!$I$39,PliegoVigente!$K$39,IF(S61&gt;=PliegoVigente!$I$40,PliegoVigente!$K$40,IF(S61&gt;=PliegoVigente!$I$41,PliegoVigente!$K$41,IF(S61&gt;=PliegoVigente!$I$42,PliegoVigente!$K$42,IF(S61&gt;=PliegoVigente!$I$43,PliegoVigente!$K$43,IF(S61&gt;=PliegoVigente!$I$44,PliegoVigente!$K$44,PliegoVigente!$K$45))))))))),(IF(S61&gt;=PliegoVigente!$I$51,PliegoVigente!$K$51,IF(S61&gt;=PliegoVigente!$I$52,PliegoVigente!$K$52,IF(S61&gt;=PliegoVigente!$I$53,PliegoVigente!$K$53,IF(S61&gt;=PliegoVigente!$I$54,PliegoVigente!$K$54,IF(S61&gt;=PliegoVigente!$I$55,PliegoVigente!$K$55,IF(S61&gt;=PliegoVigente!$I$56,PliegoVigente!$K$56,IF(S61&gt;=PliegoVigente!$I$57,PliegoVigente!$K$57,IF(S61&gt;=PliegoVigente!$I$58,PliegoVigente!$K$58,PliegoVigente!$K$59))))))))))))</f>
        <v>0.06</v>
      </c>
      <c r="AE61" s="124">
        <f>IF(E61="HFC",(IF(T61&gt;=PliegoVigente!$A$10,PliegoVigente!$C$10,IF(T61&gt;PliegoVigente!$A$9,PliegoVigente!$C$9,IF(T61&gt;PliegoVigente!$A$8,PliegoVigente!$C$8,PliegoVigente!$C$7)))),IF(E61="FLOW",(IF(T61&gt;=PliegoVigente!$A$26,PliegoVigente!$C$26,IF(T61&gt;PliegoVigente!$A$25,PliegoVigente!$C$25,IF(T61&gt;PliegoVigente!$A$24,PliegoVigente!$C$24,PliegoVigente!$C$23)))),IF(E61="MASIVO",(IF(T61&gt;=PliegoVigente!$A$40,PliegoVigente!$C$40,IF(T61&gt;PliegoVigente!$A$39,PliegoVigente!$C$39,IF(T61&gt;PliegoVigente!$A$38,PliegoVigente!$C$38,PliegoVigente!$C$37)))),(IF(T61&gt;=PliegoVigente!$A$54,PliegoVigente!$C$54,IF(T61&gt;PliegoVigente!$A$53,PliegoVigente!$C$53,IF(T61&gt;PliegoVigente!$A$52,PliegoVigente!$C$52,PliegoVigente!$C$51)))))))</f>
        <v>-0.01</v>
      </c>
      <c r="AF61" s="124">
        <f>IF(E61="HFC",(IF(Y61&gt;=PliegoVigente!$Y$7,PliegoVigente!$AA$7,0)),IF(E61="FLOW",0,IF(E61="MASIVO",(IF(Y61&gt;=PliegoVigente!$Y$37,PliegoVigente!$AA$370)),(IF(Y61&gt;=PliegoVigente!$Y$51,PliegoVigente!$AA$51,0)))))</f>
        <v>0</v>
      </c>
      <c r="AG61" s="124">
        <f>IF(E61="HFC",(IF(Z61&gt;=PliegoVigente!$M$9,PliegoVigente!$O$9,IF(Z61&gt;=PliegoVigente!$M$8,PliegoVigente!$O$8,PliegoVigente!$O$7))),IF(E61="FLOW",(IF(Z61&gt;=PliegoVigente!$M$25,PliegoVigente!$O$25,IF(Z61&gt;=PliegoVigente!$M$24,PliegoVigente!$O$24,PliegoVigente!$O$23))),IF(E61="MASIVO",(IF(Z61&gt;=PliegoVigente!$M$39,PliegoVigente!$O$39,IF(Z61&gt;=PliegoVigente!$M$38,PliegoVigente!$O$38,PliegoVigente!$O$37))),(IF(Z61&gt;=PliegoVigente!$M$53,PliegoVigente!$O$53,IF(Z61&gt;=PliegoVigente!$M$52,PliegoVigente!$O$52,PliegoVigente!$O$51))))))</f>
        <v>5.0000000000000001E-3</v>
      </c>
      <c r="AH61" s="124">
        <f>IF(E61="HFC",(IF(AA61&gt;=PliegoVigente!$Q$9,PliegoVigente!$S$9,IF(AA61&gt;=PliegoVigente!$Q$8,PliegoVigente!$S$8,PliegoVigente!$S$7))),IF(E61="FLOW",(IF(AA61&gt;=PliegoVigente!$Q$25,PliegoVigente!$S$25,IF(AA61&gt;=PliegoVigente!$Q$24,PliegoVigente!$S$24,PliegoVigente!$S$23))),IF(E61="MASIVO",(IF(AA61&gt;=PliegoVigente!$Q$39,PliegoVigente!$S$39,IF(AA61&gt;=PliegoVigente!$Q$38,PliegoVigente!$S$38,PliegoVigente!$S$37))),(IF(AA61&gt;=PliegoVigente!$Q$53,PliegoVigente!$S$53,IF(AA61&gt;=PliegoVigente!$Q$52,PliegoVigente!$S$52,PliegoVigente!$S$51))))))</f>
        <v>1.4999999999999999E-2</v>
      </c>
      <c r="AI61" s="126">
        <f t="shared" si="1"/>
        <v>9.0000000000000011E-2</v>
      </c>
    </row>
    <row r="62" spans="1:35" x14ac:dyDescent="0.25">
      <c r="A62" s="115" t="str">
        <f>VLOOKUP(C62,RosterActualizado!$C$2:$L$1000,7,0)</f>
        <v>Ferrari Gonzalo Daniel</v>
      </c>
      <c r="B62" s="115" t="str">
        <f>VLOOKUP(C62,RosterActualizado!$C$2:$L$1000,10,0)</f>
        <v>Pereyra Maria Cecilia</v>
      </c>
      <c r="C62" s="115">
        <f>RosterActualizado!C62</f>
        <v>578019</v>
      </c>
      <c r="D62" s="115" t="str">
        <f>VLOOKUP(C62,RosterActualizado!$C$2:$L$1000,3,0)</f>
        <v xml:space="preserve">INTERNET HFC SCORE 1 + Solucion Remota </v>
      </c>
      <c r="E62" s="115" t="str">
        <f t="shared" si="0"/>
        <v>HFC</v>
      </c>
      <c r="F62" s="116">
        <f>VLOOKUP(C62,Table1[],5,0)</f>
        <v>0.30256172839506201</v>
      </c>
      <c r="G62" s="117">
        <f>VLOOKUP(C62,Table13[],5,0)</f>
        <v>0.128205128205128</v>
      </c>
      <c r="H62" s="118">
        <f>VLOOKUP(C62,Table13[],3,0)</f>
        <v>39</v>
      </c>
      <c r="I62" s="117">
        <f>VLOOKUP(C62,Table13[],7,0)</f>
        <v>0.71794871794871795</v>
      </c>
      <c r="J62" s="117">
        <f>VLOOKUP(C62,Table13[],9,0)</f>
        <v>0.97297297297297303</v>
      </c>
      <c r="K62" s="116">
        <f>VLOOKUP(C62,Table16[[#All],[idccms]:[TMO]],5,0)</f>
        <v>1</v>
      </c>
      <c r="L62" s="119">
        <f>VLOOKUP(C62,Table18[[Columna1]:[Recuento de id_monitoring-caseId]],2,0)</f>
        <v>1</v>
      </c>
      <c r="M62" s="116">
        <f>VLOOKUP(C62,Table111[],7,0)</f>
        <v>0.33333333333333298</v>
      </c>
      <c r="N62" s="118">
        <f>VLOOKUP(C62,Table111[],6,0)</f>
        <v>3</v>
      </c>
      <c r="O62" s="116">
        <f>VLOOKUP(C62,Table111[],8,0)</f>
        <v>1</v>
      </c>
      <c r="P62" s="13" t="s">
        <v>116</v>
      </c>
      <c r="Q62" s="13" t="s">
        <v>116</v>
      </c>
      <c r="R62" s="13" t="s">
        <v>116</v>
      </c>
      <c r="S62" s="116">
        <f>VLOOKUP(C62,Table113[[idccms]:[Suma de Rellamados]],4,0)</f>
        <v>0.85106382978723405</v>
      </c>
      <c r="T62" s="13">
        <f>VLOOKUP(C62,Table115[[idccms]:[Suma de CvLlamSalientes]],3,0)</f>
        <v>531.44660194174799</v>
      </c>
      <c r="U62" s="13">
        <f>VLOOKUP(C62,Table115[[idccms]:[Suma de CvLlamSalientes]],5,0)</f>
        <v>22.3446601941748</v>
      </c>
      <c r="V62" s="120">
        <f>VLOOKUP(C62,Table115[[idccms]:[Suma de CvLlamSalientes]],6,0)</f>
        <v>7.1844660194174796</v>
      </c>
      <c r="W62" s="13">
        <f>VLOOKUP(C62,Table115[[idccms]:[Suma de CvLlamSalientes]],7,0)</f>
        <v>501.91747572815501</v>
      </c>
      <c r="X62" s="116">
        <f>VLOOKUP(C62,Table118[[idccms]:[%Act Com N]],4,0)</f>
        <v>0.19417475728155301</v>
      </c>
      <c r="Y62" s="116">
        <f>VLOOKUP(C62,Table118[[idccms]:[%Act Com N]],6,0)</f>
        <v>0.15291262135922301</v>
      </c>
      <c r="Z62" s="116">
        <f>VLOOKUP(C62,TRF!$B$2:$S$407,4,0)</f>
        <v>0.101941747572816</v>
      </c>
      <c r="AA62" s="116">
        <f>VLOOKUP(C62,CBS!$A$2:$F$395,4,0)</f>
        <v>8.2524271844660199E-2</v>
      </c>
      <c r="AB62" s="124">
        <f>IF(E62="HFC",(IF(L62&gt;=PliegoVigente!$U$9,PliegoVigente!$W$9,IF(L62&gt;=PliegoVigente!$U$8,PliegoVigente!$W$8,PliegoVigente!$W$7))),IF(E62="FLOW",(IF(L62&gt;=PliegoVigente!$U$25,PliegoVigente!$W$25,IF(L62&gt;=PliegoVigente!$U$24,PliegoVigente!$W$24,PliegoVigente!$W$23))),IF(E62="MASIVO",(IF(L62&gt;=PliegoVigente!$U$39,PliegoVigente!$W$39,IF(L62&gt;=PliegoVigente!$U$38,PliegoVigente!$W$38,PliegoVigente!$W$37))),(IF(L62&gt;=PliegoVigente!$U$53,PliegoVigente!$W$53,IF(L62&gt;=PliegoVigente!$U$52,PliegoVigente!$W$52,PliegoVigente!$W$51))))))</f>
        <v>0.01</v>
      </c>
      <c r="AC62" s="124">
        <f>IF(E62="HFC",(IF(M62&gt;=PliegoVigente!$I$7,PliegoVigente!$K$7,IF(M62&gt;=PliegoVigente!$I$8,PliegoVigente!$K$8,IF(M62&gt;=PliegoVigente!$I$9,PliegoVigente!$K$9,IF(M62&gt;=PliegoVigente!$I$10,PliegoVigente!$K$10,IF(M62&gt;=PliegoVigente!$I$11,PliegoVigente!$K$11,IF(M62&gt;=PliegoVigente!$I$12,PliegoVigente!$K$12,IF(M62&gt;=PliegoVigente!$I$13,PliegoVigente!$K$13,IF(M62&gt;=PliegoVigente!$I$14,PliegoVigente!$K$14,PliegoVigente!$K$15))))))))),IF(E62="FLOW",(IF(M62&gt;=PliegoVigente!$I$23,PliegoVigente!$K$23,IF(M62&gt;=PliegoVigente!$I$24,PliegoVigente!$K$24,IF(M62&gt;=PliegoVigente!$I$25,PliegoVigente!$K$25,IF(M62&gt;=PliegoVigente!$I$26,PliegoVigente!$K$26,IF(M62&gt;=PliegoVigente!$I$27,PliegoVigente!$K$27,IF(M62&gt;=PliegoVigente!$I$28,PliegoVigente!$K$28,IF(M62&gt;=PliegoVigente!$I$29,PliegoVigente!$K$29,IF(M62&gt;=PliegoVigente!$I$30,PliegoVigente!$K$30,PliegoVigente!$K$31))))))))),IF(E62="MASIVO",(IF(M62&gt;=PliegoVigente!$I$37,PliegoVigente!$K$37,IF(M62&gt;=PliegoVigente!$I$38,PliegoVigente!$K$38,IF(M62&gt;=PliegoVigente!$I$39,PliegoVigente!$K$39,IF(M62&gt;=PliegoVigente!$I$40,PliegoVigente!$K$40,IF(M62&gt;=PliegoVigente!$I$41,PliegoVigente!$K$41,IF(M62&gt;=PliegoVigente!$I$42,PliegoVigente!$K$42,IF(M62&gt;=PliegoVigente!$I$43,PliegoVigente!$K$43,IF(M62&gt;=PliegoVigente!$I$44,PliegoVigente!$K$44,PliegoVigente!$K$45))))))))),(IF(M62&gt;=PliegoVigente!$I$51,PliegoVigente!$K$51,IF(M62&gt;=PliegoVigente!$I$52,PliegoVigente!$K$52,IF(M62&gt;=PliegoVigente!$I$53,PliegoVigente!$K$53,IF(M62&gt;=PliegoVigente!$I$54,PliegoVigente!$K$54,IF(M62&gt;=PliegoVigente!$I$55,PliegoVigente!$K$55,IF(M62&gt;=PliegoVigente!$I$56,PliegoVigente!$K$56,IF(M62&gt;=PliegoVigente!$I$57,PliegoVigente!$K$57,IF(M62&gt;=PliegoVigente!$I$58,PliegoVigente!$K$58,PliegoVigente!$K$59))))))))))))</f>
        <v>0.06</v>
      </c>
      <c r="AD62" s="124">
        <f>IF(E62="HFC",(IF(S62&gt;=PliegoVigente!$E$12,PliegoVigente!$G$12,IF(S62&gt;=PliegoVigente!$E$11,PliegoVigente!$G$11,IF(S62&gt;=PliegoVigente!$E$10,PliegoVigente!$G$10,IF(S62&gt;=PliegoVigente!$E$9,PliegoVigente!$G$9,IF(S62&gt;=PliegoVigente!$E$8,PliegoVigente!$G$8,PliegoVigente!$G$7)))))),IF(E62="FLOW",(IF(S62&gt;=PliegoVigente!$I$23,PliegoVigente!$K$23,IF(S62&gt;=PliegoVigente!$I$24,PliegoVigente!$K$24,IF(S62&gt;=PliegoVigente!$I$25,PliegoVigente!$K$25,IF(S62&gt;=PliegoVigente!$I$26,PliegoVigente!$K$26,IF(S62&gt;=PliegoVigente!$I$27,PliegoVigente!$K$27,IF(S62&gt;=PliegoVigente!$I$28,PliegoVigente!$K$28,IF(S62&gt;=PliegoVigente!$I$29,PliegoVigente!$K$29,IF(S62&gt;=PliegoVigente!$I$30,PliegoVigente!$K$30,PliegoVigente!$K$31))))))))),IF(E62="MASIVO",(IF(S62&gt;=PliegoVigente!$I$37,PliegoVigente!$K$37,IF(S62&gt;=PliegoVigente!$I$38,PliegoVigente!$K$38,IF(S62&gt;=PliegoVigente!$I$39,PliegoVigente!$K$39,IF(S62&gt;=PliegoVigente!$I$40,PliegoVigente!$K$40,IF(S62&gt;=PliegoVigente!$I$41,PliegoVigente!$K$41,IF(S62&gt;=PliegoVigente!$I$42,PliegoVigente!$K$42,IF(S62&gt;=PliegoVigente!$I$43,PliegoVigente!$K$43,IF(S62&gt;=PliegoVigente!$I$44,PliegoVigente!$K$44,PliegoVigente!$K$45))))))))),(IF(S62&gt;=PliegoVigente!$I$51,PliegoVigente!$K$51,IF(S62&gt;=PliegoVigente!$I$52,PliegoVigente!$K$52,IF(S62&gt;=PliegoVigente!$I$53,PliegoVigente!$K$53,IF(S62&gt;=PliegoVigente!$I$54,PliegoVigente!$K$54,IF(S62&gt;=PliegoVigente!$I$55,PliegoVigente!$K$55,IF(S62&gt;=PliegoVigente!$I$56,PliegoVigente!$K$56,IF(S62&gt;=PliegoVigente!$I$57,PliegoVigente!$K$57,IF(S62&gt;=PliegoVigente!$I$58,PliegoVigente!$K$58,PliegoVigente!$K$59))))))))))))</f>
        <v>0.04</v>
      </c>
      <c r="AE62" s="124">
        <f>IF(E62="HFC",(IF(T62&gt;=PliegoVigente!$A$10,PliegoVigente!$C$10,IF(T62&gt;PliegoVigente!$A$9,PliegoVigente!$C$9,IF(T62&gt;PliegoVigente!$A$8,PliegoVigente!$C$8,PliegoVigente!$C$7)))),IF(E62="FLOW",(IF(T62&gt;=PliegoVigente!$A$26,PliegoVigente!$C$26,IF(T62&gt;PliegoVigente!$A$25,PliegoVigente!$C$25,IF(T62&gt;PliegoVigente!$A$24,PliegoVigente!$C$24,PliegoVigente!$C$23)))),IF(E62="MASIVO",(IF(T62&gt;=PliegoVigente!$A$40,PliegoVigente!$C$40,IF(T62&gt;PliegoVigente!$A$39,PliegoVigente!$C$39,IF(T62&gt;PliegoVigente!$A$38,PliegoVigente!$C$38,PliegoVigente!$C$37)))),(IF(T62&gt;=PliegoVigente!$A$54,PliegoVigente!$C$54,IF(T62&gt;PliegoVigente!$A$53,PliegoVigente!$C$53,IF(T62&gt;PliegoVigente!$A$52,PliegoVigente!$C$52,PliegoVigente!$C$51)))))))</f>
        <v>0.02</v>
      </c>
      <c r="AF62" s="124">
        <f>IF(E62="HFC",(IF(Y62&gt;=PliegoVigente!$Y$7,PliegoVigente!$AA$7,0)),IF(E62="FLOW",0,IF(E62="MASIVO",(IF(Y62&gt;=PliegoVigente!$Y$37,PliegoVigente!$AA$370)),(IF(Y62&gt;=PliegoVigente!$Y$51,PliegoVigente!$AA$51,0)))))</f>
        <v>0.01</v>
      </c>
      <c r="AG62" s="124">
        <f>IF(E62="HFC",(IF(Z62&gt;=PliegoVigente!$M$9,PliegoVigente!$O$9,IF(Z62&gt;=PliegoVigente!$M$8,PliegoVigente!$O$8,PliegoVigente!$O$7))),IF(E62="FLOW",(IF(Z62&gt;=PliegoVigente!$M$25,PliegoVigente!$O$25,IF(Z62&gt;=PliegoVigente!$M$24,PliegoVigente!$O$24,PliegoVigente!$O$23))),IF(E62="MASIVO",(IF(Z62&gt;=PliegoVigente!$M$39,PliegoVigente!$O$39,IF(Z62&gt;=PliegoVigente!$M$38,PliegoVigente!$O$38,PliegoVigente!$O$37))),(IF(Z62&gt;=PliegoVigente!$M$53,PliegoVigente!$O$53,IF(Z62&gt;=PliegoVigente!$M$52,PliegoVigente!$O$52,PliegoVigente!$O$51))))))</f>
        <v>-5.0000000000000001E-3</v>
      </c>
      <c r="AH62" s="124">
        <f>IF(E62="HFC",(IF(AA62&gt;=PliegoVigente!$Q$9,PliegoVigente!$S$9,IF(AA62&gt;=PliegoVigente!$Q$8,PliegoVigente!$S$8,PliegoVigente!$S$7))),IF(E62="FLOW",(IF(AA62&gt;=PliegoVigente!$Q$25,PliegoVigente!$S$25,IF(AA62&gt;=PliegoVigente!$Q$24,PliegoVigente!$S$24,PliegoVigente!$S$23))),IF(E62="MASIVO",(IF(AA62&gt;=PliegoVigente!$Q$39,PliegoVigente!$S$39,IF(AA62&gt;=PliegoVigente!$Q$38,PliegoVigente!$S$38,PliegoVigente!$S$37))),(IF(AA62&gt;=PliegoVigente!$Q$53,PliegoVigente!$S$53,IF(AA62&gt;=PliegoVigente!$Q$52,PliegoVigente!$S$52,PliegoVigente!$S$51))))))</f>
        <v>-5.0000000000000001E-3</v>
      </c>
      <c r="AI62" s="126">
        <f t="shared" si="1"/>
        <v>0.12999999999999998</v>
      </c>
    </row>
    <row r="63" spans="1:35" x14ac:dyDescent="0.25">
      <c r="A63" s="115" t="str">
        <f>VLOOKUP(C63,RosterActualizado!$C$2:$L$1000,7,0)</f>
        <v>Ferrari Gonzalo Daniel</v>
      </c>
      <c r="B63" s="115" t="str">
        <f>VLOOKUP(C63,RosterActualizado!$C$2:$L$1000,10,0)</f>
        <v>Ponce Alex Tobias</v>
      </c>
      <c r="C63" s="115">
        <f>RosterActualizado!C63</f>
        <v>3523463</v>
      </c>
      <c r="D63" s="115" t="str">
        <f>VLOOKUP(C63,RosterActualizado!$C$2:$L$1000,3,0)</f>
        <v>INTERNET HFC SCORE 3 A 5</v>
      </c>
      <c r="E63" s="115" t="str">
        <f t="shared" si="0"/>
        <v>HFC</v>
      </c>
      <c r="F63" s="116">
        <f>VLOOKUP(C63,Table1[],5,0)</f>
        <v>0.90742407407407399</v>
      </c>
      <c r="G63" s="117">
        <f>VLOOKUP(C63,Table13[],5,0)</f>
        <v>2.66666666666667E-2</v>
      </c>
      <c r="H63" s="118">
        <f>VLOOKUP(C63,Table13[],3,0)</f>
        <v>75</v>
      </c>
      <c r="I63" s="117">
        <f>VLOOKUP(C63,Table13[],7,0)</f>
        <v>0.78378378378378399</v>
      </c>
      <c r="J63" s="117">
        <f>VLOOKUP(C63,Table13[],9,0)</f>
        <v>0.93243243243243201</v>
      </c>
      <c r="K63" s="116">
        <f>VLOOKUP(C63,Table16[[#All],[idccms]:[TMO]],5,0)</f>
        <v>1</v>
      </c>
      <c r="L63" s="119">
        <f>VLOOKUP(C63,Table18[[Columna1]:[Recuento de id_monitoring-caseId]],2,0)</f>
        <v>0</v>
      </c>
      <c r="M63" s="116">
        <f>VLOOKUP(C63,Table111[],7,0)</f>
        <v>-0.66666666666666696</v>
      </c>
      <c r="N63" s="118">
        <f>VLOOKUP(C63,Table111[],6,0)</f>
        <v>12</v>
      </c>
      <c r="O63" s="116">
        <f>VLOOKUP(C63,Table111[],8,0)</f>
        <v>0.18181818181818199</v>
      </c>
      <c r="P63" s="13" t="s">
        <v>116</v>
      </c>
      <c r="Q63" s="13" t="s">
        <v>116</v>
      </c>
      <c r="R63" s="13" t="s">
        <v>116</v>
      </c>
      <c r="S63" s="116">
        <f>VLOOKUP(C63,Table113[[idccms]:[Suma de Rellamados]],4,0)</f>
        <v>0.81510934393638201</v>
      </c>
      <c r="T63" s="13">
        <f>VLOOKUP(C63,Table115[[idccms]:[Suma de CvLlamSalientes]],3,0)</f>
        <v>666.17691154422801</v>
      </c>
      <c r="U63" s="13">
        <f>VLOOKUP(C63,Table115[[idccms]:[Suma de CvLlamSalientes]],5,0)</f>
        <v>28.0674662668666</v>
      </c>
      <c r="V63" s="120">
        <f>VLOOKUP(C63,Table115[[idccms]:[Suma de CvLlamSalientes]],6,0)</f>
        <v>0.70464767616191903</v>
      </c>
      <c r="W63" s="13">
        <f>VLOOKUP(C63,Table115[[idccms]:[Suma de CvLlamSalientes]],7,0)</f>
        <v>637.40479760119899</v>
      </c>
      <c r="X63" s="116">
        <f>VLOOKUP(C63,Table118[[idccms]:[%Act Com N]],4,0)</f>
        <v>6.3718140929535205E-2</v>
      </c>
      <c r="Y63" s="116">
        <f>VLOOKUP(C63,Table118[[idccms]:[%Act Com N]],6,0)</f>
        <v>5.6221889055472297E-2</v>
      </c>
      <c r="Z63" s="116">
        <f>VLOOKUP(C63,TRF!$B$2:$S$407,4,0)</f>
        <v>8.3958020989505194E-2</v>
      </c>
      <c r="AA63" s="116">
        <f>VLOOKUP(C63,CBS!$A$2:$F$395,4,0)</f>
        <v>1.04947526236882E-2</v>
      </c>
      <c r="AB63" s="124">
        <f>IF(E63="HFC",(IF(L63&gt;=PliegoVigente!$U$9,PliegoVigente!$W$9,IF(L63&gt;=PliegoVigente!$U$8,PliegoVigente!$W$8,PliegoVigente!$W$7))),IF(E63="FLOW",(IF(L63&gt;=PliegoVigente!$U$25,PliegoVigente!$W$25,IF(L63&gt;=PliegoVigente!$U$24,PliegoVigente!$W$24,PliegoVigente!$W$23))),IF(E63="MASIVO",(IF(L63&gt;=PliegoVigente!$U$39,PliegoVigente!$W$39,IF(L63&gt;=PliegoVigente!$U$38,PliegoVigente!$W$38,PliegoVigente!$W$37))),(IF(L63&gt;=PliegoVigente!$U$53,PliegoVigente!$W$53,IF(L63&gt;=PliegoVigente!$U$52,PliegoVigente!$W$52,PliegoVigente!$W$51))))))</f>
        <v>-0.01</v>
      </c>
      <c r="AC63" s="124">
        <f>IF(E63="HFC",(IF(M63&gt;=PliegoVigente!$I$7,PliegoVigente!$K$7,IF(M63&gt;=PliegoVigente!$I$8,PliegoVigente!$K$8,IF(M63&gt;=PliegoVigente!$I$9,PliegoVigente!$K$9,IF(M63&gt;=PliegoVigente!$I$10,PliegoVigente!$K$10,IF(M63&gt;=PliegoVigente!$I$11,PliegoVigente!$K$11,IF(M63&gt;=PliegoVigente!$I$12,PliegoVigente!$K$12,IF(M63&gt;=PliegoVigente!$I$13,PliegoVigente!$K$13,IF(M63&gt;=PliegoVigente!$I$14,PliegoVigente!$K$14,PliegoVigente!$K$15))))))))),IF(E63="FLOW",(IF(M63&gt;=PliegoVigente!$I$23,PliegoVigente!$K$23,IF(M63&gt;=PliegoVigente!$I$24,PliegoVigente!$K$24,IF(M63&gt;=PliegoVigente!$I$25,PliegoVigente!$K$25,IF(M63&gt;=PliegoVigente!$I$26,PliegoVigente!$K$26,IF(M63&gt;=PliegoVigente!$I$27,PliegoVigente!$K$27,IF(M63&gt;=PliegoVigente!$I$28,PliegoVigente!$K$28,IF(M63&gt;=PliegoVigente!$I$29,PliegoVigente!$K$29,IF(M63&gt;=PliegoVigente!$I$30,PliegoVigente!$K$30,PliegoVigente!$K$31))))))))),IF(E63="MASIVO",(IF(M63&gt;=PliegoVigente!$I$37,PliegoVigente!$K$37,IF(M63&gt;=PliegoVigente!$I$38,PliegoVigente!$K$38,IF(M63&gt;=PliegoVigente!$I$39,PliegoVigente!$K$39,IF(M63&gt;=PliegoVigente!$I$40,PliegoVigente!$K$40,IF(M63&gt;=PliegoVigente!$I$41,PliegoVigente!$K$41,IF(M63&gt;=PliegoVigente!$I$42,PliegoVigente!$K$42,IF(M63&gt;=PliegoVigente!$I$43,PliegoVigente!$K$43,IF(M63&gt;=PliegoVigente!$I$44,PliegoVigente!$K$44,PliegoVigente!$K$45))))))))),(IF(M63&gt;=PliegoVigente!$I$51,PliegoVigente!$K$51,IF(M63&gt;=PliegoVigente!$I$52,PliegoVigente!$K$52,IF(M63&gt;=PliegoVigente!$I$53,PliegoVigente!$K$53,IF(M63&gt;=PliegoVigente!$I$54,PliegoVigente!$K$54,IF(M63&gt;=PliegoVigente!$I$55,PliegoVigente!$K$55,IF(M63&gt;=PliegoVigente!$I$56,PliegoVigente!$K$56,IF(M63&gt;=PliegoVigente!$I$57,PliegoVigente!$K$57,IF(M63&gt;=PliegoVigente!$I$58,PliegoVigente!$K$58,PliegoVigente!$K$59))))))))))))</f>
        <v>-0.02</v>
      </c>
      <c r="AD63" s="124">
        <f>IF(E63="HFC",(IF(S63&gt;=PliegoVigente!$E$12,PliegoVigente!$G$12,IF(S63&gt;=PliegoVigente!$E$11,PliegoVigente!$G$11,IF(S63&gt;=PliegoVigente!$E$10,PliegoVigente!$G$10,IF(S63&gt;=PliegoVigente!$E$9,PliegoVigente!$G$9,IF(S63&gt;=PliegoVigente!$E$8,PliegoVigente!$G$8,PliegoVigente!$G$7)))))),IF(E63="FLOW",(IF(S63&gt;=PliegoVigente!$I$23,PliegoVigente!$K$23,IF(S63&gt;=PliegoVigente!$I$24,PliegoVigente!$K$24,IF(S63&gt;=PliegoVigente!$I$25,PliegoVigente!$K$25,IF(S63&gt;=PliegoVigente!$I$26,PliegoVigente!$K$26,IF(S63&gt;=PliegoVigente!$I$27,PliegoVigente!$K$27,IF(S63&gt;=PliegoVigente!$I$28,PliegoVigente!$K$28,IF(S63&gt;=PliegoVigente!$I$29,PliegoVigente!$K$29,IF(S63&gt;=PliegoVigente!$I$30,PliegoVigente!$K$30,PliegoVigente!$K$31))))))))),IF(E63="MASIVO",(IF(S63&gt;=PliegoVigente!$I$37,PliegoVigente!$K$37,IF(S63&gt;=PliegoVigente!$I$38,PliegoVigente!$K$38,IF(S63&gt;=PliegoVigente!$I$39,PliegoVigente!$K$39,IF(S63&gt;=PliegoVigente!$I$40,PliegoVigente!$K$40,IF(S63&gt;=PliegoVigente!$I$41,PliegoVigente!$K$41,IF(S63&gt;=PliegoVigente!$I$42,PliegoVigente!$K$42,IF(S63&gt;=PliegoVigente!$I$43,PliegoVigente!$K$43,IF(S63&gt;=PliegoVigente!$I$44,PliegoVigente!$K$44,PliegoVigente!$K$45))))))))),(IF(S63&gt;=PliegoVigente!$I$51,PliegoVigente!$K$51,IF(S63&gt;=PliegoVigente!$I$52,PliegoVigente!$K$52,IF(S63&gt;=PliegoVigente!$I$53,PliegoVigente!$K$53,IF(S63&gt;=PliegoVigente!$I$54,PliegoVigente!$K$54,IF(S63&gt;=PliegoVigente!$I$55,PliegoVigente!$K$55,IF(S63&gt;=PliegoVigente!$I$56,PliegoVigente!$K$56,IF(S63&gt;=PliegoVigente!$I$57,PliegoVigente!$K$57,IF(S63&gt;=PliegoVigente!$I$58,PliegoVigente!$K$58,PliegoVigente!$K$59))))))))))))</f>
        <v>0</v>
      </c>
      <c r="AE63" s="124">
        <f>IF(E63="HFC",(IF(T63&gt;=PliegoVigente!$A$10,PliegoVigente!$C$10,IF(T63&gt;PliegoVigente!$A$9,PliegoVigente!$C$9,IF(T63&gt;PliegoVigente!$A$8,PliegoVigente!$C$8,PliegoVigente!$C$7)))),IF(E63="FLOW",(IF(T63&gt;=PliegoVigente!$A$26,PliegoVigente!$C$26,IF(T63&gt;PliegoVigente!$A$25,PliegoVigente!$C$25,IF(T63&gt;PliegoVigente!$A$24,PliegoVigente!$C$24,PliegoVigente!$C$23)))),IF(E63="MASIVO",(IF(T63&gt;=PliegoVigente!$A$40,PliegoVigente!$C$40,IF(T63&gt;PliegoVigente!$A$39,PliegoVigente!$C$39,IF(T63&gt;PliegoVigente!$A$38,PliegoVigente!$C$38,PliegoVigente!$C$37)))),(IF(T63&gt;=PliegoVigente!$A$54,PliegoVigente!$C$54,IF(T63&gt;PliegoVigente!$A$53,PliegoVigente!$C$53,IF(T63&gt;PliegoVigente!$A$52,PliegoVigente!$C$52,PliegoVigente!$C$51)))))))</f>
        <v>-0.01</v>
      </c>
      <c r="AF63" s="124">
        <f>IF(E63="HFC",(IF(Y63&gt;=PliegoVigente!$Y$7,PliegoVigente!$AA$7,0)),IF(E63="FLOW",0,IF(E63="MASIVO",(IF(Y63&gt;=PliegoVigente!$Y$37,PliegoVigente!$AA$370)),(IF(Y63&gt;=PliegoVigente!$Y$51,PliegoVigente!$AA$51,0)))))</f>
        <v>0.01</v>
      </c>
      <c r="AG63" s="124">
        <f>IF(E63="HFC",(IF(Z63&gt;=PliegoVigente!$M$9,PliegoVigente!$O$9,IF(Z63&gt;=PliegoVigente!$M$8,PliegoVigente!$O$8,PliegoVigente!$O$7))),IF(E63="FLOW",(IF(Z63&gt;=PliegoVigente!$M$25,PliegoVigente!$O$25,IF(Z63&gt;=PliegoVigente!$M$24,PliegoVigente!$O$24,PliegoVigente!$O$23))),IF(E63="MASIVO",(IF(Z63&gt;=PliegoVigente!$M$39,PliegoVigente!$O$39,IF(Z63&gt;=PliegoVigente!$M$38,PliegoVigente!$O$38,PliegoVigente!$O$37))),(IF(Z63&gt;=PliegoVigente!$M$53,PliegoVigente!$O$53,IF(Z63&gt;=PliegoVigente!$M$52,PliegoVigente!$O$52,PliegoVigente!$O$51))))))</f>
        <v>5.0000000000000001E-3</v>
      </c>
      <c r="AH63" s="124">
        <f>IF(E63="HFC",(IF(AA63&gt;=PliegoVigente!$Q$9,PliegoVigente!$S$9,IF(AA63&gt;=PliegoVigente!$Q$8,PliegoVigente!$S$8,PliegoVigente!$S$7))),IF(E63="FLOW",(IF(AA63&gt;=PliegoVigente!$Q$25,PliegoVigente!$S$25,IF(AA63&gt;=PliegoVigente!$Q$24,PliegoVigente!$S$24,PliegoVigente!$S$23))),IF(E63="MASIVO",(IF(AA63&gt;=PliegoVigente!$Q$39,PliegoVigente!$S$39,IF(AA63&gt;=PliegoVigente!$Q$38,PliegoVigente!$S$38,PliegoVigente!$S$37))),(IF(AA63&gt;=PliegoVigente!$Q$53,PliegoVigente!$S$53,IF(AA63&gt;=PliegoVigente!$Q$52,PliegoVigente!$S$52,PliegoVigente!$S$51))))))</f>
        <v>5.0000000000000001E-3</v>
      </c>
      <c r="AI63" s="126">
        <f t="shared" si="1"/>
        <v>-1.9999999999999997E-2</v>
      </c>
    </row>
    <row r="64" spans="1:35" x14ac:dyDescent="0.25">
      <c r="A64" s="115" t="str">
        <f>VLOOKUP(C64,RosterActualizado!$C$2:$L$1000,7,0)</f>
        <v>Ferrari Gonzalo Daniel</v>
      </c>
      <c r="B64" s="115" t="str">
        <f>VLOOKUP(C64,RosterActualizado!$C$2:$L$1000,10,0)</f>
        <v>Ros Leonel Hernán</v>
      </c>
      <c r="C64" s="115">
        <f>RosterActualizado!C64</f>
        <v>2453666</v>
      </c>
      <c r="D64" s="115" t="str">
        <f>VLOOKUP(C64,RosterActualizado!$C$2:$L$1000,3,0)</f>
        <v>FLOW Score 3 a 5</v>
      </c>
      <c r="E64" s="115" t="str">
        <f t="shared" si="0"/>
        <v>FLOW</v>
      </c>
      <c r="F64" s="116">
        <f>VLOOKUP(C64,Table1[],5,0)</f>
        <v>0.97958112874779502</v>
      </c>
      <c r="G64" s="117">
        <f>VLOOKUP(C64,Table13[],5,0)</f>
        <v>5.2631578947368397E-2</v>
      </c>
      <c r="H64" s="118">
        <f>VLOOKUP(C64,Table13[],3,0)</f>
        <v>95</v>
      </c>
      <c r="I64" s="117">
        <f>VLOOKUP(C64,Table13[],7,0)</f>
        <v>0.63333333333333297</v>
      </c>
      <c r="J64" s="117">
        <f>VLOOKUP(C64,Table13[],9,0)</f>
        <v>0.87640449438202295</v>
      </c>
      <c r="K64" s="116">
        <f>VLOOKUP(C64,Table16[[#All],[idccms]:[TMO]],5,0)</f>
        <v>1</v>
      </c>
      <c r="L64" s="119">
        <f>VLOOKUP(C64,Table18[[Columna1]:[Recuento de id_monitoring-caseId]],2,0)</f>
        <v>1</v>
      </c>
      <c r="M64" s="116">
        <f>VLOOKUP(C64,Table111[],7,0)</f>
        <v>0</v>
      </c>
      <c r="N64" s="118">
        <f>VLOOKUP(C64,Table111[],6,0)</f>
        <v>15</v>
      </c>
      <c r="O64" s="116">
        <f>VLOOKUP(C64,Table111[],8,0)</f>
        <v>0.45454545454545497</v>
      </c>
      <c r="P64" s="13" t="s">
        <v>116</v>
      </c>
      <c r="Q64" s="13" t="s">
        <v>116</v>
      </c>
      <c r="R64" s="13" t="s">
        <v>116</v>
      </c>
      <c r="S64" s="116">
        <f>VLOOKUP(C64,Table113[[idccms]:[Suma de Rellamados]],4,0)</f>
        <v>0.77380952380952395</v>
      </c>
      <c r="T64" s="13">
        <f>VLOOKUP(C64,Table115[[idccms]:[Suma de CvLlamSalientes]],3,0)</f>
        <v>568.23742138364798</v>
      </c>
      <c r="U64" s="13">
        <f>VLOOKUP(C64,Table115[[idccms]:[Suma de CvLlamSalientes]],5,0)</f>
        <v>27.767295597484299</v>
      </c>
      <c r="V64" s="120">
        <f>VLOOKUP(C64,Table115[[idccms]:[Suma de CvLlamSalientes]],6,0)</f>
        <v>33.767295597484299</v>
      </c>
      <c r="W64" s="13">
        <f>VLOOKUP(C64,Table115[[idccms]:[Suma de CvLlamSalientes]],7,0)</f>
        <v>506.702830188679</v>
      </c>
      <c r="X64" s="116">
        <f>VLOOKUP(C64,Table118[[idccms]:[%Act Com N]],4,0)</f>
        <v>4.1666666666666699E-2</v>
      </c>
      <c r="Y64" s="116">
        <f>VLOOKUP(C64,Table118[[idccms]:[%Act Com N]],6,0)</f>
        <v>1.57232704402516E-2</v>
      </c>
      <c r="Z64" s="116">
        <f>VLOOKUP(C64,TRF!$B$2:$S$407,4,0)</f>
        <v>0.128930817610063</v>
      </c>
      <c r="AA64" s="116">
        <f>VLOOKUP(C64,CBS!$A$2:$F$395,4,0)</f>
        <v>2.6729559748427702E-2</v>
      </c>
      <c r="AB64" s="124">
        <f>IF(E64="HFC",(IF(L64&gt;=PliegoVigente!$U$9,PliegoVigente!$W$9,IF(L64&gt;=PliegoVigente!$U$8,PliegoVigente!$W$8,PliegoVigente!$W$7))),IF(E64="FLOW",(IF(L64&gt;=PliegoVigente!$U$25,PliegoVigente!$W$25,IF(L64&gt;=PliegoVigente!$U$24,PliegoVigente!$W$24,PliegoVigente!$W$23))),IF(E64="MASIVO",(IF(L64&gt;=PliegoVigente!$U$39,PliegoVigente!$W$39,IF(L64&gt;=PliegoVigente!$U$38,PliegoVigente!$W$38,PliegoVigente!$W$37))),(IF(L64&gt;=PliegoVigente!$U$53,PliegoVigente!$W$53,IF(L64&gt;=PliegoVigente!$U$52,PliegoVigente!$W$52,PliegoVigente!$W$51))))))</f>
        <v>0.01</v>
      </c>
      <c r="AC64" s="124">
        <f>IF(E64="HFC",(IF(M64&gt;=PliegoVigente!$I$7,PliegoVigente!$K$7,IF(M64&gt;=PliegoVigente!$I$8,PliegoVigente!$K$8,IF(M64&gt;=PliegoVigente!$I$9,PliegoVigente!$K$9,IF(M64&gt;=PliegoVigente!$I$10,PliegoVigente!$K$10,IF(M64&gt;=PliegoVigente!$I$11,PliegoVigente!$K$11,IF(M64&gt;=PliegoVigente!$I$12,PliegoVigente!$K$12,IF(M64&gt;=PliegoVigente!$I$13,PliegoVigente!$K$13,IF(M64&gt;=PliegoVigente!$I$14,PliegoVigente!$K$14,PliegoVigente!$K$15))))))))),IF(E64="FLOW",(IF(M64&gt;=PliegoVigente!$I$23,PliegoVigente!$K$23,IF(M64&gt;=PliegoVigente!$I$24,PliegoVigente!$K$24,IF(M64&gt;=PliegoVigente!$I$25,PliegoVigente!$K$25,IF(M64&gt;=PliegoVigente!$I$26,PliegoVigente!$K$26,IF(M64&gt;=PliegoVigente!$I$27,PliegoVigente!$K$27,IF(M64&gt;=PliegoVigente!$I$28,PliegoVigente!$K$28,IF(M64&gt;=PliegoVigente!$I$29,PliegoVigente!$K$29,IF(M64&gt;=PliegoVigente!$I$30,PliegoVigente!$K$30,PliegoVigente!$K$31))))))))),IF(E64="MASIVO",(IF(M64&gt;=PliegoVigente!$I$37,PliegoVigente!$K$37,IF(M64&gt;=PliegoVigente!$I$38,PliegoVigente!$K$38,IF(M64&gt;=PliegoVigente!$I$39,PliegoVigente!$K$39,IF(M64&gt;=PliegoVigente!$I$40,PliegoVigente!$K$40,IF(M64&gt;=PliegoVigente!$I$41,PliegoVigente!$K$41,IF(M64&gt;=PliegoVigente!$I$42,PliegoVigente!$K$42,IF(M64&gt;=PliegoVigente!$I$43,PliegoVigente!$K$43,IF(M64&gt;=PliegoVigente!$I$44,PliegoVigente!$K$44,PliegoVigente!$K$45))))))))),(IF(M64&gt;=PliegoVigente!$I$51,PliegoVigente!$K$51,IF(M64&gt;=PliegoVigente!$I$52,PliegoVigente!$K$52,IF(M64&gt;=PliegoVigente!$I$53,PliegoVigente!$K$53,IF(M64&gt;=PliegoVigente!$I$54,PliegoVigente!$K$54,IF(M64&gt;=PliegoVigente!$I$55,PliegoVigente!$K$55,IF(M64&gt;=PliegoVigente!$I$56,PliegoVigente!$K$56,IF(M64&gt;=PliegoVigente!$I$57,PliegoVigente!$K$57,IF(M64&gt;=PliegoVigente!$I$58,PliegoVigente!$K$58,PliegoVigente!$K$59))))))))))))</f>
        <v>0.05</v>
      </c>
      <c r="AD64" s="124">
        <f>IF(E64="HFC",(IF(S64&gt;=PliegoVigente!$E$12,PliegoVigente!$G$12,IF(S64&gt;=PliegoVigente!$E$11,PliegoVigente!$G$11,IF(S64&gt;=PliegoVigente!$E$10,PliegoVigente!$G$10,IF(S64&gt;=PliegoVigente!$E$9,PliegoVigente!$G$9,IF(S64&gt;=PliegoVigente!$E$8,PliegoVigente!$G$8,PliegoVigente!$G$7)))))),IF(E64="FLOW",(IF(S64&gt;=PliegoVigente!$I$23,PliegoVigente!$K$23,IF(S64&gt;=PliegoVigente!$I$24,PliegoVigente!$K$24,IF(S64&gt;=PliegoVigente!$I$25,PliegoVigente!$K$25,IF(S64&gt;=PliegoVigente!$I$26,PliegoVigente!$K$26,IF(S64&gt;=PliegoVigente!$I$27,PliegoVigente!$K$27,IF(S64&gt;=PliegoVigente!$I$28,PliegoVigente!$K$28,IF(S64&gt;=PliegoVigente!$I$29,PliegoVigente!$K$29,IF(S64&gt;=PliegoVigente!$I$30,PliegoVigente!$K$30,PliegoVigente!$K$31))))))))),IF(E64="MASIVO",(IF(S64&gt;=PliegoVigente!$I$37,PliegoVigente!$K$37,IF(S64&gt;=PliegoVigente!$I$38,PliegoVigente!$K$38,IF(S64&gt;=PliegoVigente!$I$39,PliegoVigente!$K$39,IF(S64&gt;=PliegoVigente!$I$40,PliegoVigente!$K$40,IF(S64&gt;=PliegoVigente!$I$41,PliegoVigente!$K$41,IF(S64&gt;=PliegoVigente!$I$42,PliegoVigente!$K$42,IF(S64&gt;=PliegoVigente!$I$43,PliegoVigente!$K$43,IF(S64&gt;=PliegoVigente!$I$44,PliegoVigente!$K$44,PliegoVigente!$K$45))))))))),(IF(S64&gt;=PliegoVigente!$I$51,PliegoVigente!$K$51,IF(S64&gt;=PliegoVigente!$I$52,PliegoVigente!$K$52,IF(S64&gt;=PliegoVigente!$I$53,PliegoVigente!$K$53,IF(S64&gt;=PliegoVigente!$I$54,PliegoVigente!$K$54,IF(S64&gt;=PliegoVigente!$I$55,PliegoVigente!$K$55,IF(S64&gt;=PliegoVigente!$I$56,PliegoVigente!$K$56,IF(S64&gt;=PliegoVigente!$I$57,PliegoVigente!$K$57,IF(S64&gt;=PliegoVigente!$I$58,PliegoVigente!$K$58,PliegoVigente!$K$59))))))))))))</f>
        <v>0.06</v>
      </c>
      <c r="AE64" s="124">
        <f>IF(E64="HFC",(IF(T64&gt;=PliegoVigente!$A$10,PliegoVigente!$C$10,IF(T64&gt;PliegoVigente!$A$9,PliegoVigente!$C$9,IF(T64&gt;PliegoVigente!$A$8,PliegoVigente!$C$8,PliegoVigente!$C$7)))),IF(E64="FLOW",(IF(T64&gt;=PliegoVigente!$A$26,PliegoVigente!$C$26,IF(T64&gt;PliegoVigente!$A$25,PliegoVigente!$C$25,IF(T64&gt;PliegoVigente!$A$24,PliegoVigente!$C$24,PliegoVigente!$C$23)))),IF(E64="MASIVO",(IF(T64&gt;=PliegoVigente!$A$40,PliegoVigente!$C$40,IF(T64&gt;PliegoVigente!$A$39,PliegoVigente!$C$39,IF(T64&gt;PliegoVigente!$A$38,PliegoVigente!$C$38,PliegoVigente!$C$37)))),(IF(T64&gt;=PliegoVigente!$A$54,PliegoVigente!$C$54,IF(T64&gt;PliegoVigente!$A$53,PliegoVigente!$C$53,IF(T64&gt;PliegoVigente!$A$52,PliegoVigente!$C$52,PliegoVigente!$C$51)))))))</f>
        <v>-0.01</v>
      </c>
      <c r="AF64" s="124">
        <f>IF(E64="HFC",(IF(Y64&gt;=PliegoVigente!$Y$7,PliegoVigente!$AA$7,0)),IF(E64="FLOW",0,IF(E64="MASIVO",(IF(Y64&gt;=PliegoVigente!$Y$37,PliegoVigente!$AA$370)),(IF(Y64&gt;=PliegoVigente!$Y$51,PliegoVigente!$AA$51,0)))))</f>
        <v>0</v>
      </c>
      <c r="AG64" s="124">
        <f>IF(E64="HFC",(IF(Z64&gt;=PliegoVigente!$M$9,PliegoVigente!$O$9,IF(Z64&gt;=PliegoVigente!$M$8,PliegoVigente!$O$8,PliegoVigente!$O$7))),IF(E64="FLOW",(IF(Z64&gt;=PliegoVigente!$M$25,PliegoVigente!$O$25,IF(Z64&gt;=PliegoVigente!$M$24,PliegoVigente!$O$24,PliegoVigente!$O$23))),IF(E64="MASIVO",(IF(Z64&gt;=PliegoVigente!$M$39,PliegoVigente!$O$39,IF(Z64&gt;=PliegoVigente!$M$38,PliegoVigente!$O$38,PliegoVigente!$O$37))),(IF(Z64&gt;=PliegoVigente!$M$53,PliegoVigente!$O$53,IF(Z64&gt;=PliegoVigente!$M$52,PliegoVigente!$O$52,PliegoVigente!$O$51))))))</f>
        <v>-5.0000000000000001E-3</v>
      </c>
      <c r="AH64" s="124">
        <f>IF(E64="HFC",(IF(AA64&gt;=PliegoVigente!$Q$9,PliegoVigente!$S$9,IF(AA64&gt;=PliegoVigente!$Q$8,PliegoVigente!$S$8,PliegoVigente!$S$7))),IF(E64="FLOW",(IF(AA64&gt;=PliegoVigente!$Q$25,PliegoVigente!$S$25,IF(AA64&gt;=PliegoVigente!$Q$24,PliegoVigente!$S$24,PliegoVigente!$S$23))),IF(E64="MASIVO",(IF(AA64&gt;=PliegoVigente!$Q$39,PliegoVigente!$S$39,IF(AA64&gt;=PliegoVigente!$Q$38,PliegoVigente!$S$38,PliegoVigente!$S$37))),(IF(AA64&gt;=PliegoVigente!$Q$53,PliegoVigente!$S$53,IF(AA64&gt;=PliegoVigente!$Q$52,PliegoVigente!$S$52,PliegoVigente!$S$51))))))</f>
        <v>1.4999999999999999E-2</v>
      </c>
      <c r="AI64" s="126">
        <f t="shared" si="1"/>
        <v>0.12</v>
      </c>
    </row>
    <row r="65" spans="1:35" x14ac:dyDescent="0.25">
      <c r="A65" s="115" t="str">
        <f>VLOOKUP(C65,RosterActualizado!$C$2:$L$1000,7,0)</f>
        <v>Ferrari Gonzalo Daniel</v>
      </c>
      <c r="B65" s="115" t="str">
        <f>VLOOKUP(C65,RosterActualizado!$C$2:$L$1000,10,0)</f>
        <v>Ruiz Belen Contanza</v>
      </c>
      <c r="C65" s="115">
        <f>RosterActualizado!C65</f>
        <v>2426426</v>
      </c>
      <c r="D65" s="115" t="str">
        <f>VLOOKUP(C65,RosterActualizado!$C$2:$L$1000,3,0)</f>
        <v>INTERNET HFC SCORE 3 A 5</v>
      </c>
      <c r="E65" s="115" t="str">
        <f t="shared" si="0"/>
        <v>HFC</v>
      </c>
      <c r="F65" s="116">
        <f>VLOOKUP(C65,Table1[],5,0)</f>
        <v>0.93788095238095204</v>
      </c>
      <c r="G65" s="117">
        <f>VLOOKUP(C65,Table13[],5,0)</f>
        <v>9.7826086956521702E-2</v>
      </c>
      <c r="H65" s="118">
        <f>VLOOKUP(C65,Table13[],3,0)</f>
        <v>92</v>
      </c>
      <c r="I65" s="117">
        <f>VLOOKUP(C65,Table13[],7,0)</f>
        <v>0.71910112359550604</v>
      </c>
      <c r="J65" s="117">
        <f>VLOOKUP(C65,Table13[],9,0)</f>
        <v>0.94186046511627897</v>
      </c>
      <c r="K65" s="116">
        <f>VLOOKUP(C65,Table16[[#All],[idccms]:[TMO]],5,0)</f>
        <v>0.96875</v>
      </c>
      <c r="L65" s="119">
        <f>VLOOKUP(C65,Table18[[Columna1]:[Recuento de id_monitoring-caseId]],2,0)</f>
        <v>1</v>
      </c>
      <c r="M65" s="116">
        <f>VLOOKUP(C65,Table111[],7,0)</f>
        <v>0.1</v>
      </c>
      <c r="N65" s="118">
        <f>VLOOKUP(C65,Table111[],6,0)</f>
        <v>10</v>
      </c>
      <c r="O65" s="116">
        <f>VLOOKUP(C65,Table111[],8,0)</f>
        <v>0.44444444444444398</v>
      </c>
      <c r="P65" s="13" t="s">
        <v>116</v>
      </c>
      <c r="Q65" s="13" t="s">
        <v>116</v>
      </c>
      <c r="R65" s="13" t="s">
        <v>116</v>
      </c>
      <c r="S65" s="116">
        <f>VLOOKUP(C65,Table113[[idccms]:[Suma de Rellamados]],4,0)</f>
        <v>0.82642487046632096</v>
      </c>
      <c r="T65" s="13">
        <f>VLOOKUP(C65,Table115[[idccms]:[Suma de CvLlamSalientes]],3,0)</f>
        <v>617.31360946745599</v>
      </c>
      <c r="U65" s="13">
        <f>VLOOKUP(C65,Table115[[idccms]:[Suma de CvLlamSalientes]],5,0)</f>
        <v>19.992110453648898</v>
      </c>
      <c r="V65" s="120">
        <f>VLOOKUP(C65,Table115[[idccms]:[Suma de CvLlamSalientes]],6,0)</f>
        <v>17.7731755424063</v>
      </c>
      <c r="W65" s="13">
        <f>VLOOKUP(C65,Table115[[idccms]:[Suma de CvLlamSalientes]],7,0)</f>
        <v>579.54832347139995</v>
      </c>
      <c r="X65" s="116">
        <f>VLOOKUP(C65,Table118[[idccms]:[%Act Com N]],4,0)</f>
        <v>5.32544378698225E-2</v>
      </c>
      <c r="Y65" s="116">
        <f>VLOOKUP(C65,Table118[[idccms]:[%Act Com N]],6,0)</f>
        <v>3.45167652859961E-2</v>
      </c>
      <c r="Z65" s="116">
        <f>VLOOKUP(C65,TRF!$B$2:$S$407,4,0)</f>
        <v>6.3116370808678504E-2</v>
      </c>
      <c r="AA65" s="116">
        <f>VLOOKUP(C65,CBS!$A$2:$F$395,4,0)</f>
        <v>5.9171597633136098E-2</v>
      </c>
      <c r="AB65" s="124">
        <f>IF(E65="HFC",(IF(L65&gt;=PliegoVigente!$U$9,PliegoVigente!$W$9,IF(L65&gt;=PliegoVigente!$U$8,PliegoVigente!$W$8,PliegoVigente!$W$7))),IF(E65="FLOW",(IF(L65&gt;=PliegoVigente!$U$25,PliegoVigente!$W$25,IF(L65&gt;=PliegoVigente!$U$24,PliegoVigente!$W$24,PliegoVigente!$W$23))),IF(E65="MASIVO",(IF(L65&gt;=PliegoVigente!$U$39,PliegoVigente!$W$39,IF(L65&gt;=PliegoVigente!$U$38,PliegoVigente!$W$38,PliegoVigente!$W$37))),(IF(L65&gt;=PliegoVigente!$U$53,PliegoVigente!$W$53,IF(L65&gt;=PliegoVigente!$U$52,PliegoVigente!$W$52,PliegoVigente!$W$51))))))</f>
        <v>0.01</v>
      </c>
      <c r="AC65" s="124">
        <f>IF(E65="HFC",(IF(M65&gt;=PliegoVigente!$I$7,PliegoVigente!$K$7,IF(M65&gt;=PliegoVigente!$I$8,PliegoVigente!$K$8,IF(M65&gt;=PliegoVigente!$I$9,PliegoVigente!$K$9,IF(M65&gt;=PliegoVigente!$I$10,PliegoVigente!$K$10,IF(M65&gt;=PliegoVigente!$I$11,PliegoVigente!$K$11,IF(M65&gt;=PliegoVigente!$I$12,PliegoVigente!$K$12,IF(M65&gt;=PliegoVigente!$I$13,PliegoVigente!$K$13,IF(M65&gt;=PliegoVigente!$I$14,PliegoVigente!$K$14,PliegoVigente!$K$15))))))))),IF(E65="FLOW",(IF(M65&gt;=PliegoVigente!$I$23,PliegoVigente!$K$23,IF(M65&gt;=PliegoVigente!$I$24,PliegoVigente!$K$24,IF(M65&gt;=PliegoVigente!$I$25,PliegoVigente!$K$25,IF(M65&gt;=PliegoVigente!$I$26,PliegoVigente!$K$26,IF(M65&gt;=PliegoVigente!$I$27,PliegoVigente!$K$27,IF(M65&gt;=PliegoVigente!$I$28,PliegoVigente!$K$28,IF(M65&gt;=PliegoVigente!$I$29,PliegoVigente!$K$29,IF(M65&gt;=PliegoVigente!$I$30,PliegoVigente!$K$30,PliegoVigente!$K$31))))))))),IF(E65="MASIVO",(IF(M65&gt;=PliegoVigente!$I$37,PliegoVigente!$K$37,IF(M65&gt;=PliegoVigente!$I$38,PliegoVigente!$K$38,IF(M65&gt;=PliegoVigente!$I$39,PliegoVigente!$K$39,IF(M65&gt;=PliegoVigente!$I$40,PliegoVigente!$K$40,IF(M65&gt;=PliegoVigente!$I$41,PliegoVigente!$K$41,IF(M65&gt;=PliegoVigente!$I$42,PliegoVigente!$K$42,IF(M65&gt;=PliegoVigente!$I$43,PliegoVigente!$K$43,IF(M65&gt;=PliegoVigente!$I$44,PliegoVigente!$K$44,PliegoVigente!$K$45))))))))),(IF(M65&gt;=PliegoVigente!$I$51,PliegoVigente!$K$51,IF(M65&gt;=PliegoVigente!$I$52,PliegoVigente!$K$52,IF(M65&gt;=PliegoVigente!$I$53,PliegoVigente!$K$53,IF(M65&gt;=PliegoVigente!$I$54,PliegoVigente!$K$54,IF(M65&gt;=PliegoVigente!$I$55,PliegoVigente!$K$55,IF(M65&gt;=PliegoVigente!$I$56,PliegoVigente!$K$56,IF(M65&gt;=PliegoVigente!$I$57,PliegoVigente!$K$57,IF(M65&gt;=PliegoVigente!$I$58,PliegoVigente!$K$58,PliegoVigente!$K$59))))))))))))</f>
        <v>0.06</v>
      </c>
      <c r="AD65" s="124">
        <f>IF(E65="HFC",(IF(S65&gt;=PliegoVigente!$E$12,PliegoVigente!$G$12,IF(S65&gt;=PliegoVigente!$E$11,PliegoVigente!$G$11,IF(S65&gt;=PliegoVigente!$E$10,PliegoVigente!$G$10,IF(S65&gt;=PliegoVigente!$E$9,PliegoVigente!$G$9,IF(S65&gt;=PliegoVigente!$E$8,PliegoVigente!$G$8,PliegoVigente!$G$7)))))),IF(E65="FLOW",(IF(S65&gt;=PliegoVigente!$I$23,PliegoVigente!$K$23,IF(S65&gt;=PliegoVigente!$I$24,PliegoVigente!$K$24,IF(S65&gt;=PliegoVigente!$I$25,PliegoVigente!$K$25,IF(S65&gt;=PliegoVigente!$I$26,PliegoVigente!$K$26,IF(S65&gt;=PliegoVigente!$I$27,PliegoVigente!$K$27,IF(S65&gt;=PliegoVigente!$I$28,PliegoVigente!$K$28,IF(S65&gt;=PliegoVigente!$I$29,PliegoVigente!$K$29,IF(S65&gt;=PliegoVigente!$I$30,PliegoVigente!$K$30,PliegoVigente!$K$31))))))))),IF(E65="MASIVO",(IF(S65&gt;=PliegoVigente!$I$37,PliegoVigente!$K$37,IF(S65&gt;=PliegoVigente!$I$38,PliegoVigente!$K$38,IF(S65&gt;=PliegoVigente!$I$39,PliegoVigente!$K$39,IF(S65&gt;=PliegoVigente!$I$40,PliegoVigente!$K$40,IF(S65&gt;=PliegoVigente!$I$41,PliegoVigente!$K$41,IF(S65&gt;=PliegoVigente!$I$42,PliegoVigente!$K$42,IF(S65&gt;=PliegoVigente!$I$43,PliegoVigente!$K$43,IF(S65&gt;=PliegoVigente!$I$44,PliegoVigente!$K$44,PliegoVigente!$K$45))))))))),(IF(S65&gt;=PliegoVigente!$I$51,PliegoVigente!$K$51,IF(S65&gt;=PliegoVigente!$I$52,PliegoVigente!$K$52,IF(S65&gt;=PliegoVigente!$I$53,PliegoVigente!$K$53,IF(S65&gt;=PliegoVigente!$I$54,PliegoVigente!$K$54,IF(S65&gt;=PliegoVigente!$I$55,PliegoVigente!$K$55,IF(S65&gt;=PliegoVigente!$I$56,PliegoVigente!$K$56,IF(S65&gt;=PliegoVigente!$I$57,PliegoVigente!$K$57,IF(S65&gt;=PliegoVigente!$I$58,PliegoVigente!$K$58,PliegoVigente!$K$59))))))))))))</f>
        <v>0.02</v>
      </c>
      <c r="AE65" s="124">
        <f>IF(E65="HFC",(IF(T65&gt;=PliegoVigente!$A$10,PliegoVigente!$C$10,IF(T65&gt;PliegoVigente!$A$9,PliegoVigente!$C$9,IF(T65&gt;PliegoVigente!$A$8,PliegoVigente!$C$8,PliegoVigente!$C$7)))),IF(E65="FLOW",(IF(T65&gt;=PliegoVigente!$A$26,PliegoVigente!$C$26,IF(T65&gt;PliegoVigente!$A$25,PliegoVigente!$C$25,IF(T65&gt;PliegoVigente!$A$24,PliegoVigente!$C$24,PliegoVigente!$C$23)))),IF(E65="MASIVO",(IF(T65&gt;=PliegoVigente!$A$40,PliegoVigente!$C$40,IF(T65&gt;PliegoVigente!$A$39,PliegoVigente!$C$39,IF(T65&gt;PliegoVigente!$A$38,PliegoVigente!$C$38,PliegoVigente!$C$37)))),(IF(T65&gt;=PliegoVigente!$A$54,PliegoVigente!$C$54,IF(T65&gt;PliegoVigente!$A$53,PliegoVigente!$C$53,IF(T65&gt;PliegoVigente!$A$52,PliegoVigente!$C$52,PliegoVigente!$C$51)))))))</f>
        <v>-0.01</v>
      </c>
      <c r="AF65" s="124">
        <f>IF(E65="HFC",(IF(Y65&gt;=PliegoVigente!$Y$7,PliegoVigente!$AA$7,0)),IF(E65="FLOW",0,IF(E65="MASIVO",(IF(Y65&gt;=PliegoVigente!$Y$37,PliegoVigente!$AA$370)),(IF(Y65&gt;=PliegoVigente!$Y$51,PliegoVigente!$AA$51,0)))))</f>
        <v>0.01</v>
      </c>
      <c r="AG65" s="124">
        <f>IF(E65="HFC",(IF(Z65&gt;=PliegoVigente!$M$9,PliegoVigente!$O$9,IF(Z65&gt;=PliegoVigente!$M$8,PliegoVigente!$O$8,PliegoVigente!$O$7))),IF(E65="FLOW",(IF(Z65&gt;=PliegoVigente!$M$25,PliegoVigente!$O$25,IF(Z65&gt;=PliegoVigente!$M$24,PliegoVigente!$O$24,PliegoVigente!$O$23))),IF(E65="MASIVO",(IF(Z65&gt;=PliegoVigente!$M$39,PliegoVigente!$O$39,IF(Z65&gt;=PliegoVigente!$M$38,PliegoVigente!$O$38,PliegoVigente!$O$37))),(IF(Z65&gt;=PliegoVigente!$M$53,PliegoVigente!$O$53,IF(Z65&gt;=PliegoVigente!$M$52,PliegoVigente!$O$52,PliegoVigente!$O$51))))))</f>
        <v>5.0000000000000001E-3</v>
      </c>
      <c r="AH65" s="124">
        <f>IF(E65="HFC",(IF(AA65&gt;=PliegoVigente!$Q$9,PliegoVigente!$S$9,IF(AA65&gt;=PliegoVigente!$Q$8,PliegoVigente!$S$8,PliegoVigente!$S$7))),IF(E65="FLOW",(IF(AA65&gt;=PliegoVigente!$Q$25,PliegoVigente!$S$25,IF(AA65&gt;=PliegoVigente!$Q$24,PliegoVigente!$S$24,PliegoVigente!$S$23))),IF(E65="MASIVO",(IF(AA65&gt;=PliegoVigente!$Q$39,PliegoVigente!$S$39,IF(AA65&gt;=PliegoVigente!$Q$38,PliegoVigente!$S$38,PliegoVigente!$S$37))),(IF(AA65&gt;=PliegoVigente!$Q$53,PliegoVigente!$S$53,IF(AA65&gt;=PliegoVigente!$Q$52,PliegoVigente!$S$52,PliegoVigente!$S$51))))))</f>
        <v>-5.0000000000000001E-3</v>
      </c>
      <c r="AI65" s="126">
        <f t="shared" si="1"/>
        <v>0.09</v>
      </c>
    </row>
    <row r="66" spans="1:35" x14ac:dyDescent="0.25">
      <c r="A66" s="115" t="str">
        <f>VLOOKUP(C66,RosterActualizado!$C$2:$L$1000,7,0)</f>
        <v>Ferrari Gonzalo Daniel</v>
      </c>
      <c r="B66" s="115" t="str">
        <f>VLOOKUP(C66,RosterActualizado!$C$2:$L$1000,10,0)</f>
        <v>Valoy Augusto German</v>
      </c>
      <c r="C66" s="115">
        <f>RosterActualizado!C66</f>
        <v>1172385</v>
      </c>
      <c r="D66" s="115" t="str">
        <f>VLOOKUP(C66,RosterActualizado!$C$2:$L$1000,3,0)</f>
        <v>INTERNET HFC SCORE 2</v>
      </c>
      <c r="E66" s="115" t="str">
        <f t="shared" si="0"/>
        <v>HFC</v>
      </c>
      <c r="F66" s="116">
        <f>VLOOKUP(C66,Table1[],5,0)</f>
        <v>0.742819664902998</v>
      </c>
      <c r="G66" s="117">
        <f>VLOOKUP(C66,Table13[],5,0)</f>
        <v>1.2345679012345699E-2</v>
      </c>
      <c r="H66" s="118">
        <f>VLOOKUP(C66,Table13[],3,0)</f>
        <v>81</v>
      </c>
      <c r="I66" s="117">
        <f>VLOOKUP(C66,Table13[],7,0)</f>
        <v>0.76249999999999996</v>
      </c>
      <c r="J66" s="117">
        <f>VLOOKUP(C66,Table13[],9,0)</f>
        <v>0.96052631578947401</v>
      </c>
      <c r="K66" s="116">
        <f>VLOOKUP(C66,Table16[[#All],[idccms]:[TMO]],5,0)</f>
        <v>1</v>
      </c>
      <c r="L66" s="119">
        <f>VLOOKUP(C66,Table18[[Columna1]:[Recuento de id_monitoring-caseId]],2,0)</f>
        <v>0</v>
      </c>
      <c r="M66" s="116">
        <f>VLOOKUP(C66,Table111[],7,0)</f>
        <v>-0.33333333333333298</v>
      </c>
      <c r="N66" s="118">
        <f>VLOOKUP(C66,Table111[],6,0)</f>
        <v>6</v>
      </c>
      <c r="O66" s="116">
        <f>VLOOKUP(C66,Table111[],8,0)</f>
        <v>0.16666666666666699</v>
      </c>
      <c r="P66" s="13" t="s">
        <v>116</v>
      </c>
      <c r="Q66" s="13" t="s">
        <v>116</v>
      </c>
      <c r="R66" s="13" t="s">
        <v>116</v>
      </c>
      <c r="S66" s="116">
        <f>VLOOKUP(C66,Table113[[idccms]:[Suma de Rellamados]],4,0)</f>
        <v>0.8</v>
      </c>
      <c r="T66" s="13">
        <f>VLOOKUP(C66,Table115[[idccms]:[Suma de CvLlamSalientes]],3,0)</f>
        <v>628.48157248157202</v>
      </c>
      <c r="U66" s="13">
        <f>VLOOKUP(C66,Table115[[idccms]:[Suma de CvLlamSalientes]],5,0)</f>
        <v>40.914004914004899</v>
      </c>
      <c r="V66" s="120">
        <f>VLOOKUP(C66,Table115[[idccms]:[Suma de CvLlamSalientes]],6,0)</f>
        <v>41.506142506142503</v>
      </c>
      <c r="W66" s="13">
        <f>VLOOKUP(C66,Table115[[idccms]:[Suma de CvLlamSalientes]],7,0)</f>
        <v>546.06142506142498</v>
      </c>
      <c r="X66" s="116">
        <f>VLOOKUP(C66,Table118[[idccms]:[%Act Com N]],4,0)</f>
        <v>1.84275184275184E-2</v>
      </c>
      <c r="Y66" s="116">
        <f>VLOOKUP(C66,Table118[[idccms]:[%Act Com N]],6,0)</f>
        <v>6.1425061425061404E-3</v>
      </c>
      <c r="Z66" s="116">
        <f>VLOOKUP(C66,TRF!$B$2:$S$407,4,0)</f>
        <v>6.3882063882063897E-2</v>
      </c>
      <c r="AA66" s="116">
        <f>VLOOKUP(C66,CBS!$A$2:$F$395,4,0)</f>
        <v>2.9484029484029499E-2</v>
      </c>
      <c r="AB66" s="124">
        <f>IF(E66="HFC",(IF(L66&gt;=PliegoVigente!$U$9,PliegoVigente!$W$9,IF(L66&gt;=PliegoVigente!$U$8,PliegoVigente!$W$8,PliegoVigente!$W$7))),IF(E66="FLOW",(IF(L66&gt;=PliegoVigente!$U$25,PliegoVigente!$W$25,IF(L66&gt;=PliegoVigente!$U$24,PliegoVigente!$W$24,PliegoVigente!$W$23))),IF(E66="MASIVO",(IF(L66&gt;=PliegoVigente!$U$39,PliegoVigente!$W$39,IF(L66&gt;=PliegoVigente!$U$38,PliegoVigente!$W$38,PliegoVigente!$W$37))),(IF(L66&gt;=PliegoVigente!$U$53,PliegoVigente!$W$53,IF(L66&gt;=PliegoVigente!$U$52,PliegoVigente!$W$52,PliegoVigente!$W$51))))))</f>
        <v>-0.01</v>
      </c>
      <c r="AC66" s="124">
        <f>IF(E66="HFC",(IF(M66&gt;=PliegoVigente!$I$7,PliegoVigente!$K$7,IF(M66&gt;=PliegoVigente!$I$8,PliegoVigente!$K$8,IF(M66&gt;=PliegoVigente!$I$9,PliegoVigente!$K$9,IF(M66&gt;=PliegoVigente!$I$10,PliegoVigente!$K$10,IF(M66&gt;=PliegoVigente!$I$11,PliegoVigente!$K$11,IF(M66&gt;=PliegoVigente!$I$12,PliegoVigente!$K$12,IF(M66&gt;=PliegoVigente!$I$13,PliegoVigente!$K$13,IF(M66&gt;=PliegoVigente!$I$14,PliegoVigente!$K$14,PliegoVigente!$K$15))))))))),IF(E66="FLOW",(IF(M66&gt;=PliegoVigente!$I$23,PliegoVigente!$K$23,IF(M66&gt;=PliegoVigente!$I$24,PliegoVigente!$K$24,IF(M66&gt;=PliegoVigente!$I$25,PliegoVigente!$K$25,IF(M66&gt;=PliegoVigente!$I$26,PliegoVigente!$K$26,IF(M66&gt;=PliegoVigente!$I$27,PliegoVigente!$K$27,IF(M66&gt;=PliegoVigente!$I$28,PliegoVigente!$K$28,IF(M66&gt;=PliegoVigente!$I$29,PliegoVigente!$K$29,IF(M66&gt;=PliegoVigente!$I$30,PliegoVigente!$K$30,PliegoVigente!$K$31))))))))),IF(E66="MASIVO",(IF(M66&gt;=PliegoVigente!$I$37,PliegoVigente!$K$37,IF(M66&gt;=PliegoVigente!$I$38,PliegoVigente!$K$38,IF(M66&gt;=PliegoVigente!$I$39,PliegoVigente!$K$39,IF(M66&gt;=PliegoVigente!$I$40,PliegoVigente!$K$40,IF(M66&gt;=PliegoVigente!$I$41,PliegoVigente!$K$41,IF(M66&gt;=PliegoVigente!$I$42,PliegoVigente!$K$42,IF(M66&gt;=PliegoVigente!$I$43,PliegoVigente!$K$43,IF(M66&gt;=PliegoVigente!$I$44,PliegoVigente!$K$44,PliegoVigente!$K$45))))))))),(IF(M66&gt;=PliegoVigente!$I$51,PliegoVigente!$K$51,IF(M66&gt;=PliegoVigente!$I$52,PliegoVigente!$K$52,IF(M66&gt;=PliegoVigente!$I$53,PliegoVigente!$K$53,IF(M66&gt;=PliegoVigente!$I$54,PliegoVigente!$K$54,IF(M66&gt;=PliegoVigente!$I$55,PliegoVigente!$K$55,IF(M66&gt;=PliegoVigente!$I$56,PliegoVigente!$K$56,IF(M66&gt;=PliegoVigente!$I$57,PliegoVigente!$K$57,IF(M66&gt;=PliegoVigente!$I$58,PliegoVigente!$K$58,PliegoVigente!$K$59))))))))))))</f>
        <v>-0.02</v>
      </c>
      <c r="AD66" s="124">
        <f>IF(E66="HFC",(IF(S66&gt;=PliegoVigente!$E$12,PliegoVigente!$G$12,IF(S66&gt;=PliegoVigente!$E$11,PliegoVigente!$G$11,IF(S66&gt;=PliegoVigente!$E$10,PliegoVigente!$G$10,IF(S66&gt;=PliegoVigente!$E$9,PliegoVigente!$G$9,IF(S66&gt;=PliegoVigente!$E$8,PliegoVigente!$G$8,PliegoVigente!$G$7)))))),IF(E66="FLOW",(IF(S66&gt;=PliegoVigente!$I$23,PliegoVigente!$K$23,IF(S66&gt;=PliegoVigente!$I$24,PliegoVigente!$K$24,IF(S66&gt;=PliegoVigente!$I$25,PliegoVigente!$K$25,IF(S66&gt;=PliegoVigente!$I$26,PliegoVigente!$K$26,IF(S66&gt;=PliegoVigente!$I$27,PliegoVigente!$K$27,IF(S66&gt;=PliegoVigente!$I$28,PliegoVigente!$K$28,IF(S66&gt;=PliegoVigente!$I$29,PliegoVigente!$K$29,IF(S66&gt;=PliegoVigente!$I$30,PliegoVigente!$K$30,PliegoVigente!$K$31))))))))),IF(E66="MASIVO",(IF(S66&gt;=PliegoVigente!$I$37,PliegoVigente!$K$37,IF(S66&gt;=PliegoVigente!$I$38,PliegoVigente!$K$38,IF(S66&gt;=PliegoVigente!$I$39,PliegoVigente!$K$39,IF(S66&gt;=PliegoVigente!$I$40,PliegoVigente!$K$40,IF(S66&gt;=PliegoVigente!$I$41,PliegoVigente!$K$41,IF(S66&gt;=PliegoVigente!$I$42,PliegoVigente!$K$42,IF(S66&gt;=PliegoVigente!$I$43,PliegoVigente!$K$43,IF(S66&gt;=PliegoVigente!$I$44,PliegoVigente!$K$44,PliegoVigente!$K$45))))))))),(IF(S66&gt;=PliegoVigente!$I$51,PliegoVigente!$K$51,IF(S66&gt;=PliegoVigente!$I$52,PliegoVigente!$K$52,IF(S66&gt;=PliegoVigente!$I$53,PliegoVigente!$K$53,IF(S66&gt;=PliegoVigente!$I$54,PliegoVigente!$K$54,IF(S66&gt;=PliegoVigente!$I$55,PliegoVigente!$K$55,IF(S66&gt;=PliegoVigente!$I$56,PliegoVigente!$K$56,IF(S66&gt;=PliegoVigente!$I$57,PliegoVigente!$K$57,IF(S66&gt;=PliegoVigente!$I$58,PliegoVigente!$K$58,PliegoVigente!$K$59))))))))))))</f>
        <v>-0.01</v>
      </c>
      <c r="AE66" s="124">
        <f>IF(E66="HFC",(IF(T66&gt;=PliegoVigente!$A$10,PliegoVigente!$C$10,IF(T66&gt;PliegoVigente!$A$9,PliegoVigente!$C$9,IF(T66&gt;PliegoVigente!$A$8,PliegoVigente!$C$8,PliegoVigente!$C$7)))),IF(E66="FLOW",(IF(T66&gt;=PliegoVigente!$A$26,PliegoVigente!$C$26,IF(T66&gt;PliegoVigente!$A$25,PliegoVigente!$C$25,IF(T66&gt;PliegoVigente!$A$24,PliegoVigente!$C$24,PliegoVigente!$C$23)))),IF(E66="MASIVO",(IF(T66&gt;=PliegoVigente!$A$40,PliegoVigente!$C$40,IF(T66&gt;PliegoVigente!$A$39,PliegoVigente!$C$39,IF(T66&gt;PliegoVigente!$A$38,PliegoVigente!$C$38,PliegoVigente!$C$37)))),(IF(T66&gt;=PliegoVigente!$A$54,PliegoVigente!$C$54,IF(T66&gt;PliegoVigente!$A$53,PliegoVigente!$C$53,IF(T66&gt;PliegoVigente!$A$52,PliegoVigente!$C$52,PliegoVigente!$C$51)))))))</f>
        <v>-0.01</v>
      </c>
      <c r="AF66" s="124">
        <f>IF(E66="HFC",(IF(Y66&gt;=PliegoVigente!$Y$7,PliegoVigente!$AA$7,0)),IF(E66="FLOW",0,IF(E66="MASIVO",(IF(Y66&gt;=PliegoVigente!$Y$37,PliegoVigente!$AA$370)),(IF(Y66&gt;=PliegoVigente!$Y$51,PliegoVigente!$AA$51,0)))))</f>
        <v>0</v>
      </c>
      <c r="AG66" s="124">
        <f>IF(E66="HFC",(IF(Z66&gt;=PliegoVigente!$M$9,PliegoVigente!$O$9,IF(Z66&gt;=PliegoVigente!$M$8,PliegoVigente!$O$8,PliegoVigente!$O$7))),IF(E66="FLOW",(IF(Z66&gt;=PliegoVigente!$M$25,PliegoVigente!$O$25,IF(Z66&gt;=PliegoVigente!$M$24,PliegoVigente!$O$24,PliegoVigente!$O$23))),IF(E66="MASIVO",(IF(Z66&gt;=PliegoVigente!$M$39,PliegoVigente!$O$39,IF(Z66&gt;=PliegoVigente!$M$38,PliegoVigente!$O$38,PliegoVigente!$O$37))),(IF(Z66&gt;=PliegoVigente!$M$53,PliegoVigente!$O$53,IF(Z66&gt;=PliegoVigente!$M$52,PliegoVigente!$O$52,PliegoVigente!$O$51))))))</f>
        <v>5.0000000000000001E-3</v>
      </c>
      <c r="AH66" s="124">
        <f>IF(E66="HFC",(IF(AA66&gt;=PliegoVigente!$Q$9,PliegoVigente!$S$9,IF(AA66&gt;=PliegoVigente!$Q$8,PliegoVigente!$S$8,PliegoVigente!$S$7))),IF(E66="FLOW",(IF(AA66&gt;=PliegoVigente!$Q$25,PliegoVigente!$S$25,IF(AA66&gt;=PliegoVigente!$Q$24,PliegoVigente!$S$24,PliegoVigente!$S$23))),IF(E66="MASIVO",(IF(AA66&gt;=PliegoVigente!$Q$39,PliegoVigente!$S$39,IF(AA66&gt;=PliegoVigente!$Q$38,PliegoVigente!$S$38,PliegoVigente!$S$37))),(IF(AA66&gt;=PliegoVigente!$Q$53,PliegoVigente!$S$53,IF(AA66&gt;=PliegoVigente!$Q$52,PliegoVigente!$S$52,PliegoVigente!$S$51))))))</f>
        <v>5.0000000000000001E-3</v>
      </c>
      <c r="AI66" s="126">
        <f t="shared" si="1"/>
        <v>-4.0000000000000008E-2</v>
      </c>
    </row>
    <row r="67" spans="1:35" x14ac:dyDescent="0.25">
      <c r="A67" s="115" t="str">
        <f>VLOOKUP(C67,RosterActualizado!$C$2:$L$1000,7,0)</f>
        <v>Ferrari Gonzalo Daniel</v>
      </c>
      <c r="B67" s="115" t="str">
        <f>VLOOKUP(C67,RosterActualizado!$C$2:$L$1000,10,0)</f>
        <v>Zapana Nestor Adrian</v>
      </c>
      <c r="C67" s="115">
        <f>RosterActualizado!C67</f>
        <v>1453717</v>
      </c>
      <c r="D67" s="115" t="str">
        <f>VLOOKUP(C67,RosterActualizado!$C$2:$L$1000,3,0)</f>
        <v xml:space="preserve">INTERNET HFC SCORE 2 + Solucion Remota </v>
      </c>
      <c r="E67" s="115" t="str">
        <f t="shared" ref="E67:E130" si="2">IF(D67="FLOW Score 3 a 5","FLOW",IF(D67="FLOW Score 1","FLOW",IF(D67="FLOW Score 2","FLOW",IF(D67="MASIVO","MASIVO",IF(D67="INTERNET HFC SCORE 1","HFC",IF(D67="INTERNET HFC SCORE 2","HFC",IF(D67="INTERNET HFC SCORE 3 A 5","HFC",IF(D67="VIP","MASIVO",IF(D67="INTERNET HFC SCORE 1 + Solucion Remota ","HFC",IF(D67="INTERNET HFC SCORE 2 + Solucion Remota ","HFC",IF(D67="INTERNET HFC SCORE 3 A 5 + Solucion Remota ","HFC","MULTISKILL")))))))))))</f>
        <v>HFC</v>
      </c>
      <c r="F67" s="116">
        <f>VLOOKUP(C67,Table1[],5,0)</f>
        <v>0.81342063492063499</v>
      </c>
      <c r="G67" s="117">
        <f>VLOOKUP(C67,Table13[],5,0)</f>
        <v>3.1914893617021302E-2</v>
      </c>
      <c r="H67" s="118">
        <f>VLOOKUP(C67,Table13[],3,0)</f>
        <v>94</v>
      </c>
      <c r="I67" s="117">
        <f>VLOOKUP(C67,Table13[],7,0)</f>
        <v>0.65217391304347805</v>
      </c>
      <c r="J67" s="117">
        <f>VLOOKUP(C67,Table13[],9,0)</f>
        <v>0.95402298850574696</v>
      </c>
      <c r="K67" s="116">
        <f>VLOOKUP(C67,Table16[[#All],[idccms]:[TMO]],5,0)</f>
        <v>1</v>
      </c>
      <c r="L67" s="119">
        <f>VLOOKUP(C67,Table18[[Columna1]:[Recuento de id_monitoring-caseId]],2,0)</f>
        <v>1</v>
      </c>
      <c r="M67" s="116">
        <f>VLOOKUP(C67,Table111[],7,0)</f>
        <v>-0.1</v>
      </c>
      <c r="N67" s="118">
        <f>VLOOKUP(C67,Table111[],6,0)</f>
        <v>10</v>
      </c>
      <c r="O67" s="116">
        <f>VLOOKUP(C67,Table111[],8,0)</f>
        <v>0.44444444444444398</v>
      </c>
      <c r="P67" s="13" t="s">
        <v>116</v>
      </c>
      <c r="Q67" s="13" t="s">
        <v>116</v>
      </c>
      <c r="R67" s="13" t="s">
        <v>116</v>
      </c>
      <c r="S67" s="116">
        <f>VLOOKUP(C67,Table113[[idccms]:[Suma de Rellamados]],4,0)</f>
        <v>0.80346820809248598</v>
      </c>
      <c r="T67" s="13">
        <f>VLOOKUP(C67,Table115[[idccms]:[Suma de CvLlamSalientes]],3,0)</f>
        <v>544.42324561403495</v>
      </c>
      <c r="U67" s="13">
        <f>VLOOKUP(C67,Table115[[idccms]:[Suma de CvLlamSalientes]],5,0)</f>
        <v>32.809210526315802</v>
      </c>
      <c r="V67" s="120">
        <f>VLOOKUP(C67,Table115[[idccms]:[Suma de CvLlamSalientes]],6,0)</f>
        <v>14.0109649122807</v>
      </c>
      <c r="W67" s="13">
        <f>VLOOKUP(C67,Table115[[idccms]:[Suma de CvLlamSalientes]],7,0)</f>
        <v>497.60307017543897</v>
      </c>
      <c r="X67" s="116">
        <f>VLOOKUP(C67,Table118[[idccms]:[%Act Com N]],4,0)</f>
        <v>2.30263157894737E-2</v>
      </c>
      <c r="Y67" s="116">
        <f>VLOOKUP(C67,Table118[[idccms]:[%Act Com N]],6,0)</f>
        <v>0</v>
      </c>
      <c r="Z67" s="116">
        <f>VLOOKUP(C67,TRF!$B$2:$S$407,4,0)</f>
        <v>9.2105263157894704E-2</v>
      </c>
      <c r="AA67" s="116">
        <f>VLOOKUP(C67,CBS!$A$2:$F$395,4,0)</f>
        <v>1.0964912280701801E-2</v>
      </c>
      <c r="AB67" s="124">
        <f>IF(E67="HFC",(IF(L67&gt;=PliegoVigente!$U$9,PliegoVigente!$W$9,IF(L67&gt;=PliegoVigente!$U$8,PliegoVigente!$W$8,PliegoVigente!$W$7))),IF(E67="FLOW",(IF(L67&gt;=PliegoVigente!$U$25,PliegoVigente!$W$25,IF(L67&gt;=PliegoVigente!$U$24,PliegoVigente!$W$24,PliegoVigente!$W$23))),IF(E67="MASIVO",(IF(L67&gt;=PliegoVigente!$U$39,PliegoVigente!$W$39,IF(L67&gt;=PliegoVigente!$U$38,PliegoVigente!$W$38,PliegoVigente!$W$37))),(IF(L67&gt;=PliegoVigente!$U$53,PliegoVigente!$W$53,IF(L67&gt;=PliegoVigente!$U$52,PliegoVigente!$W$52,PliegoVigente!$W$51))))))</f>
        <v>0.01</v>
      </c>
      <c r="AC67" s="124">
        <f>IF(E67="HFC",(IF(M67&gt;=PliegoVigente!$I$7,PliegoVigente!$K$7,IF(M67&gt;=PliegoVigente!$I$8,PliegoVigente!$K$8,IF(M67&gt;=PliegoVigente!$I$9,PliegoVigente!$K$9,IF(M67&gt;=PliegoVigente!$I$10,PliegoVigente!$K$10,IF(M67&gt;=PliegoVigente!$I$11,PliegoVigente!$K$11,IF(M67&gt;=PliegoVigente!$I$12,PliegoVigente!$K$12,IF(M67&gt;=PliegoVigente!$I$13,PliegoVigente!$K$13,IF(M67&gt;=PliegoVigente!$I$14,PliegoVigente!$K$14,PliegoVigente!$K$15))))))))),IF(E67="FLOW",(IF(M67&gt;=PliegoVigente!$I$23,PliegoVigente!$K$23,IF(M67&gt;=PliegoVigente!$I$24,PliegoVigente!$K$24,IF(M67&gt;=PliegoVigente!$I$25,PliegoVigente!$K$25,IF(M67&gt;=PliegoVigente!$I$26,PliegoVigente!$K$26,IF(M67&gt;=PliegoVigente!$I$27,PliegoVigente!$K$27,IF(M67&gt;=PliegoVigente!$I$28,PliegoVigente!$K$28,IF(M67&gt;=PliegoVigente!$I$29,PliegoVigente!$K$29,IF(M67&gt;=PliegoVigente!$I$30,PliegoVigente!$K$30,PliegoVigente!$K$31))))))))),IF(E67="MASIVO",(IF(M67&gt;=PliegoVigente!$I$37,PliegoVigente!$K$37,IF(M67&gt;=PliegoVigente!$I$38,PliegoVigente!$K$38,IF(M67&gt;=PliegoVigente!$I$39,PliegoVigente!$K$39,IF(M67&gt;=PliegoVigente!$I$40,PliegoVigente!$K$40,IF(M67&gt;=PliegoVigente!$I$41,PliegoVigente!$K$41,IF(M67&gt;=PliegoVigente!$I$42,PliegoVigente!$K$42,IF(M67&gt;=PliegoVigente!$I$43,PliegoVigente!$K$43,IF(M67&gt;=PliegoVigente!$I$44,PliegoVigente!$K$44,PliegoVigente!$K$45))))))))),(IF(M67&gt;=PliegoVigente!$I$51,PliegoVigente!$K$51,IF(M67&gt;=PliegoVigente!$I$52,PliegoVigente!$K$52,IF(M67&gt;=PliegoVigente!$I$53,PliegoVigente!$K$53,IF(M67&gt;=PliegoVigente!$I$54,PliegoVigente!$K$54,IF(M67&gt;=PliegoVigente!$I$55,PliegoVigente!$K$55,IF(M67&gt;=PliegoVigente!$I$56,PliegoVigente!$K$56,IF(M67&gt;=PliegoVigente!$I$57,PliegoVigente!$K$57,IF(M67&gt;=PliegoVigente!$I$58,PliegoVigente!$K$58,PliegoVigente!$K$59))))))))))))</f>
        <v>0</v>
      </c>
      <c r="AD67" s="124">
        <f>IF(E67="HFC",(IF(S67&gt;=PliegoVigente!$E$12,PliegoVigente!$G$12,IF(S67&gt;=PliegoVigente!$E$11,PliegoVigente!$G$11,IF(S67&gt;=PliegoVigente!$E$10,PliegoVigente!$G$10,IF(S67&gt;=PliegoVigente!$E$9,PliegoVigente!$G$9,IF(S67&gt;=PliegoVigente!$E$8,PliegoVigente!$G$8,PliegoVigente!$G$7)))))),IF(E67="FLOW",(IF(S67&gt;=PliegoVigente!$I$23,PliegoVigente!$K$23,IF(S67&gt;=PliegoVigente!$I$24,PliegoVigente!$K$24,IF(S67&gt;=PliegoVigente!$I$25,PliegoVigente!$K$25,IF(S67&gt;=PliegoVigente!$I$26,PliegoVigente!$K$26,IF(S67&gt;=PliegoVigente!$I$27,PliegoVigente!$K$27,IF(S67&gt;=PliegoVigente!$I$28,PliegoVigente!$K$28,IF(S67&gt;=PliegoVigente!$I$29,PliegoVigente!$K$29,IF(S67&gt;=PliegoVigente!$I$30,PliegoVigente!$K$30,PliegoVigente!$K$31))))))))),IF(E67="MASIVO",(IF(S67&gt;=PliegoVigente!$I$37,PliegoVigente!$K$37,IF(S67&gt;=PliegoVigente!$I$38,PliegoVigente!$K$38,IF(S67&gt;=PliegoVigente!$I$39,PliegoVigente!$K$39,IF(S67&gt;=PliegoVigente!$I$40,PliegoVigente!$K$40,IF(S67&gt;=PliegoVigente!$I$41,PliegoVigente!$K$41,IF(S67&gt;=PliegoVigente!$I$42,PliegoVigente!$K$42,IF(S67&gt;=PliegoVigente!$I$43,PliegoVigente!$K$43,IF(S67&gt;=PliegoVigente!$I$44,PliegoVigente!$K$44,PliegoVigente!$K$45))))))))),(IF(S67&gt;=PliegoVigente!$I$51,PliegoVigente!$K$51,IF(S67&gt;=PliegoVigente!$I$52,PliegoVigente!$K$52,IF(S67&gt;=PliegoVigente!$I$53,PliegoVigente!$K$53,IF(S67&gt;=PliegoVigente!$I$54,PliegoVigente!$K$54,IF(S67&gt;=PliegoVigente!$I$55,PliegoVigente!$K$55,IF(S67&gt;=PliegoVigente!$I$56,PliegoVigente!$K$56,IF(S67&gt;=PliegoVigente!$I$57,PliegoVigente!$K$57,IF(S67&gt;=PliegoVigente!$I$58,PliegoVigente!$K$58,PliegoVigente!$K$59))))))))))))</f>
        <v>-0.01</v>
      </c>
      <c r="AE67" s="124">
        <f>IF(E67="HFC",(IF(T67&gt;=PliegoVigente!$A$10,PliegoVigente!$C$10,IF(T67&gt;PliegoVigente!$A$9,PliegoVigente!$C$9,IF(T67&gt;PliegoVigente!$A$8,PliegoVigente!$C$8,PliegoVigente!$C$7)))),IF(E67="FLOW",(IF(T67&gt;=PliegoVigente!$A$26,PliegoVigente!$C$26,IF(T67&gt;PliegoVigente!$A$25,PliegoVigente!$C$25,IF(T67&gt;PliegoVigente!$A$24,PliegoVigente!$C$24,PliegoVigente!$C$23)))),IF(E67="MASIVO",(IF(T67&gt;=PliegoVigente!$A$40,PliegoVigente!$C$40,IF(T67&gt;PliegoVigente!$A$39,PliegoVigente!$C$39,IF(T67&gt;PliegoVigente!$A$38,PliegoVigente!$C$38,PliegoVigente!$C$37)))),(IF(T67&gt;=PliegoVigente!$A$54,PliegoVigente!$C$54,IF(T67&gt;PliegoVigente!$A$53,PliegoVigente!$C$53,IF(T67&gt;PliegoVigente!$A$52,PliegoVigente!$C$52,PliegoVigente!$C$51)))))))</f>
        <v>0.01</v>
      </c>
      <c r="AF67" s="124">
        <f>IF(E67="HFC",(IF(Y67&gt;=PliegoVigente!$Y$7,PliegoVigente!$AA$7,0)),IF(E67="FLOW",0,IF(E67="MASIVO",(IF(Y67&gt;=PliegoVigente!$Y$37,PliegoVigente!$AA$370)),(IF(Y67&gt;=PliegoVigente!$Y$51,PliegoVigente!$AA$51,0)))))</f>
        <v>0</v>
      </c>
      <c r="AG67" s="124">
        <f>IF(E67="HFC",(IF(Z67&gt;=PliegoVigente!$M$9,PliegoVigente!$O$9,IF(Z67&gt;=PliegoVigente!$M$8,PliegoVigente!$O$8,PliegoVigente!$O$7))),IF(E67="FLOW",(IF(Z67&gt;=PliegoVigente!$M$25,PliegoVigente!$O$25,IF(Z67&gt;=PliegoVigente!$M$24,PliegoVigente!$O$24,PliegoVigente!$O$23))),IF(E67="MASIVO",(IF(Z67&gt;=PliegoVigente!$M$39,PliegoVigente!$O$39,IF(Z67&gt;=PliegoVigente!$M$38,PliegoVigente!$O$38,PliegoVigente!$O$37))),(IF(Z67&gt;=PliegoVigente!$M$53,PliegoVigente!$O$53,IF(Z67&gt;=PliegoVigente!$M$52,PliegoVigente!$O$52,PliegoVigente!$O$51))))))</f>
        <v>0</v>
      </c>
      <c r="AH67" s="124">
        <f>IF(E67="HFC",(IF(AA67&gt;=PliegoVigente!$Q$9,PliegoVigente!$S$9,IF(AA67&gt;=PliegoVigente!$Q$8,PliegoVigente!$S$8,PliegoVigente!$S$7))),IF(E67="FLOW",(IF(AA67&gt;=PliegoVigente!$Q$25,PliegoVigente!$S$25,IF(AA67&gt;=PliegoVigente!$Q$24,PliegoVigente!$S$24,PliegoVigente!$S$23))),IF(E67="MASIVO",(IF(AA67&gt;=PliegoVigente!$Q$39,PliegoVigente!$S$39,IF(AA67&gt;=PliegoVigente!$Q$38,PliegoVigente!$S$38,PliegoVigente!$S$37))),(IF(AA67&gt;=PliegoVigente!$Q$53,PliegoVigente!$S$53,IF(AA67&gt;=PliegoVigente!$Q$52,PliegoVigente!$S$52,PliegoVigente!$S$51))))))</f>
        <v>5.0000000000000001E-3</v>
      </c>
      <c r="AI67" s="126">
        <f t="shared" ref="AI67:AI130" si="3">SUM(AB67:AH67)</f>
        <v>1.4999999999999999E-2</v>
      </c>
    </row>
    <row r="68" spans="1:35" x14ac:dyDescent="0.25">
      <c r="A68" s="115" t="str">
        <f>VLOOKUP(C68,RosterActualizado!$C$2:$L$1000,7,0)</f>
        <v>Gonzalez Frau Emanuel Ariel</v>
      </c>
      <c r="B68" s="115" t="str">
        <f>VLOOKUP(C68,RosterActualizado!$C$2:$L$1000,10,0)</f>
        <v>Canelada Matías Benjamín</v>
      </c>
      <c r="C68" s="115">
        <f>RosterActualizado!C68</f>
        <v>4561638</v>
      </c>
      <c r="D68" s="115" t="str">
        <f>VLOOKUP(C68,RosterActualizado!$C$2:$L$1000,3,0)</f>
        <v>MASIVO</v>
      </c>
      <c r="E68" s="115" t="str">
        <f t="shared" si="2"/>
        <v>MASIVO</v>
      </c>
      <c r="F68" s="116">
        <f>VLOOKUP(C68,Table1[],5,0)</f>
        <v>0.66666666666666696</v>
      </c>
      <c r="G68" s="117">
        <f>VLOOKUP(C68,Table13[],5,0)</f>
        <v>0</v>
      </c>
      <c r="H68" s="118">
        <f>VLOOKUP(C68,Table13[],3,0)</f>
        <v>0</v>
      </c>
      <c r="I68" s="117">
        <f>VLOOKUP(C68,Table13[],7,0)</f>
        <v>0</v>
      </c>
      <c r="J68" s="117">
        <f>VLOOKUP(C68,Table13[],9,0)</f>
        <v>0</v>
      </c>
      <c r="K68" s="116" t="e">
        <f>VLOOKUP(C68,Table16[[#All],[idccms]:[TMO]],5,0)</f>
        <v>#N/A</v>
      </c>
      <c r="L68" s="119" t="e">
        <f>VLOOKUP(C68,Table18[[Columna1]:[Recuento de id_monitoring-caseId]],2,0)</f>
        <v>#N/A</v>
      </c>
      <c r="M68" s="116" t="e">
        <f>VLOOKUP(C68,Table111[],7,0)</f>
        <v>#N/A</v>
      </c>
      <c r="N68" s="118" t="e">
        <f>VLOOKUP(C68,Table111[],6,0)</f>
        <v>#N/A</v>
      </c>
      <c r="O68" s="116" t="e">
        <f>VLOOKUP(C68,Table111[],8,0)</f>
        <v>#N/A</v>
      </c>
      <c r="P68" s="13" t="s">
        <v>116</v>
      </c>
      <c r="Q68" s="13" t="s">
        <v>116</v>
      </c>
      <c r="R68" s="13" t="s">
        <v>116</v>
      </c>
      <c r="S68" s="116" t="e">
        <f>VLOOKUP(C68,Table113[[idccms]:[Suma de Rellamados]],4,0)</f>
        <v>#N/A</v>
      </c>
      <c r="T68" s="13">
        <f>VLOOKUP(C68,Table115[[idccms]:[Suma de CvLlamSalientes]],3,0)</f>
        <v>0</v>
      </c>
      <c r="U68" s="13">
        <f>VLOOKUP(C68,Table115[[idccms]:[Suma de CvLlamSalientes]],5,0)</f>
        <v>0</v>
      </c>
      <c r="V68" s="120">
        <f>VLOOKUP(C68,Table115[[idccms]:[Suma de CvLlamSalientes]],6,0)</f>
        <v>0</v>
      </c>
      <c r="W68" s="13">
        <f>VLOOKUP(C68,Table115[[idccms]:[Suma de CvLlamSalientes]],7,0)</f>
        <v>0</v>
      </c>
      <c r="X68" s="116" t="e">
        <f>VLOOKUP(C68,Table118[[idccms]:[%Act Com N]],4,0)</f>
        <v>#N/A</v>
      </c>
      <c r="Y68" s="116" t="e">
        <f>VLOOKUP(C68,Table118[[idccms]:[%Act Com N]],6,0)</f>
        <v>#N/A</v>
      </c>
      <c r="Z68" s="116" t="e">
        <f>VLOOKUP(C68,TRF!$B$2:$S$407,4,0)</f>
        <v>#N/A</v>
      </c>
      <c r="AA68" s="116" t="e">
        <f>VLOOKUP(C68,CBS!$A$2:$F$395,4,0)</f>
        <v>#N/A</v>
      </c>
      <c r="AB68" s="124" t="e">
        <f>IF(E68="HFC",(IF(L68&gt;=PliegoVigente!$U$9,PliegoVigente!$W$9,IF(L68&gt;=PliegoVigente!$U$8,PliegoVigente!$W$8,PliegoVigente!$W$7))),IF(E68="FLOW",(IF(L68&gt;=PliegoVigente!$U$25,PliegoVigente!$W$25,IF(L68&gt;=PliegoVigente!$U$24,PliegoVigente!$W$24,PliegoVigente!$W$23))),IF(E68="MASIVO",(IF(L68&gt;=PliegoVigente!$U$39,PliegoVigente!$W$39,IF(L68&gt;=PliegoVigente!$U$38,PliegoVigente!$W$38,PliegoVigente!$W$37))),(IF(L68&gt;=PliegoVigente!$U$53,PliegoVigente!$W$53,IF(L68&gt;=PliegoVigente!$U$52,PliegoVigente!$W$52,PliegoVigente!$W$51))))))</f>
        <v>#N/A</v>
      </c>
      <c r="AC68" s="124" t="e">
        <f>IF(E68="HFC",(IF(M68&gt;=PliegoVigente!$I$7,PliegoVigente!$K$7,IF(M68&gt;=PliegoVigente!$I$8,PliegoVigente!$K$8,IF(M68&gt;=PliegoVigente!$I$9,PliegoVigente!$K$9,IF(M68&gt;=PliegoVigente!$I$10,PliegoVigente!$K$10,IF(M68&gt;=PliegoVigente!$I$11,PliegoVigente!$K$11,IF(M68&gt;=PliegoVigente!$I$12,PliegoVigente!$K$12,IF(M68&gt;=PliegoVigente!$I$13,PliegoVigente!$K$13,IF(M68&gt;=PliegoVigente!$I$14,PliegoVigente!$K$14,PliegoVigente!$K$15))))))))),IF(E68="FLOW",(IF(M68&gt;=PliegoVigente!$I$23,PliegoVigente!$K$23,IF(M68&gt;=PliegoVigente!$I$24,PliegoVigente!$K$24,IF(M68&gt;=PliegoVigente!$I$25,PliegoVigente!$K$25,IF(M68&gt;=PliegoVigente!$I$26,PliegoVigente!$K$26,IF(M68&gt;=PliegoVigente!$I$27,PliegoVigente!$K$27,IF(M68&gt;=PliegoVigente!$I$28,PliegoVigente!$K$28,IF(M68&gt;=PliegoVigente!$I$29,PliegoVigente!$K$29,IF(M68&gt;=PliegoVigente!$I$30,PliegoVigente!$K$30,PliegoVigente!$K$31))))))))),IF(E68="MASIVO",(IF(M68&gt;=PliegoVigente!$I$37,PliegoVigente!$K$37,IF(M68&gt;=PliegoVigente!$I$38,PliegoVigente!$K$38,IF(M68&gt;=PliegoVigente!$I$39,PliegoVigente!$K$39,IF(M68&gt;=PliegoVigente!$I$40,PliegoVigente!$K$40,IF(M68&gt;=PliegoVigente!$I$41,PliegoVigente!$K$41,IF(M68&gt;=PliegoVigente!$I$42,PliegoVigente!$K$42,IF(M68&gt;=PliegoVigente!$I$43,PliegoVigente!$K$43,IF(M68&gt;=PliegoVigente!$I$44,PliegoVigente!$K$44,PliegoVigente!$K$45))))))))),(IF(M68&gt;=PliegoVigente!$I$51,PliegoVigente!$K$51,IF(M68&gt;=PliegoVigente!$I$52,PliegoVigente!$K$52,IF(M68&gt;=PliegoVigente!$I$53,PliegoVigente!$K$53,IF(M68&gt;=PliegoVigente!$I$54,PliegoVigente!$K$54,IF(M68&gt;=PliegoVigente!$I$55,PliegoVigente!$K$55,IF(M68&gt;=PliegoVigente!$I$56,PliegoVigente!$K$56,IF(M68&gt;=PliegoVigente!$I$57,PliegoVigente!$K$57,IF(M68&gt;=PliegoVigente!$I$58,PliegoVigente!$K$58,PliegoVigente!$K$59))))))))))))</f>
        <v>#N/A</v>
      </c>
      <c r="AD68" s="124" t="e">
        <f>IF(E68="HFC",(IF(S68&gt;=PliegoVigente!$E$12,PliegoVigente!$G$12,IF(S68&gt;=PliegoVigente!$E$11,PliegoVigente!$G$11,IF(S68&gt;=PliegoVigente!$E$10,PliegoVigente!$G$10,IF(S68&gt;=PliegoVigente!$E$9,PliegoVigente!$G$9,IF(S68&gt;=PliegoVigente!$E$8,PliegoVigente!$G$8,PliegoVigente!$G$7)))))),IF(E68="FLOW",(IF(S68&gt;=PliegoVigente!$I$23,PliegoVigente!$K$23,IF(S68&gt;=PliegoVigente!$I$24,PliegoVigente!$K$24,IF(S68&gt;=PliegoVigente!$I$25,PliegoVigente!$K$25,IF(S68&gt;=PliegoVigente!$I$26,PliegoVigente!$K$26,IF(S68&gt;=PliegoVigente!$I$27,PliegoVigente!$K$27,IF(S68&gt;=PliegoVigente!$I$28,PliegoVigente!$K$28,IF(S68&gt;=PliegoVigente!$I$29,PliegoVigente!$K$29,IF(S68&gt;=PliegoVigente!$I$30,PliegoVigente!$K$30,PliegoVigente!$K$31))))))))),IF(E68="MASIVO",(IF(S68&gt;=PliegoVigente!$I$37,PliegoVigente!$K$37,IF(S68&gt;=PliegoVigente!$I$38,PliegoVigente!$K$38,IF(S68&gt;=PliegoVigente!$I$39,PliegoVigente!$K$39,IF(S68&gt;=PliegoVigente!$I$40,PliegoVigente!$K$40,IF(S68&gt;=PliegoVigente!$I$41,PliegoVigente!$K$41,IF(S68&gt;=PliegoVigente!$I$42,PliegoVigente!$K$42,IF(S68&gt;=PliegoVigente!$I$43,PliegoVigente!$K$43,IF(S68&gt;=PliegoVigente!$I$44,PliegoVigente!$K$44,PliegoVigente!$K$45))))))))),(IF(S68&gt;=PliegoVigente!$I$51,PliegoVigente!$K$51,IF(S68&gt;=PliegoVigente!$I$52,PliegoVigente!$K$52,IF(S68&gt;=PliegoVigente!$I$53,PliegoVigente!$K$53,IF(S68&gt;=PliegoVigente!$I$54,PliegoVigente!$K$54,IF(S68&gt;=PliegoVigente!$I$55,PliegoVigente!$K$55,IF(S68&gt;=PliegoVigente!$I$56,PliegoVigente!$K$56,IF(S68&gt;=PliegoVigente!$I$57,PliegoVigente!$K$57,IF(S68&gt;=PliegoVigente!$I$58,PliegoVigente!$K$58,PliegoVigente!$K$59))))))))))))</f>
        <v>#N/A</v>
      </c>
      <c r="AE68" s="124">
        <f>IF(E68="HFC",(IF(T68&gt;=PliegoVigente!$A$10,PliegoVigente!$C$10,IF(T68&gt;PliegoVigente!$A$9,PliegoVigente!$C$9,IF(T68&gt;PliegoVigente!$A$8,PliegoVigente!$C$8,PliegoVigente!$C$7)))),IF(E68="FLOW",(IF(T68&gt;=PliegoVigente!$A$26,PliegoVigente!$C$26,IF(T68&gt;PliegoVigente!$A$25,PliegoVigente!$C$25,IF(T68&gt;PliegoVigente!$A$24,PliegoVigente!$C$24,PliegoVigente!$C$23)))),IF(E68="MASIVO",(IF(T68&gt;=PliegoVigente!$A$40,PliegoVigente!$C$40,IF(T68&gt;PliegoVigente!$A$39,PliegoVigente!$C$39,IF(T68&gt;PliegoVigente!$A$38,PliegoVigente!$C$38,PliegoVigente!$C$37)))),(IF(T68&gt;=PliegoVigente!$A$54,PliegoVigente!$C$54,IF(T68&gt;PliegoVigente!$A$53,PliegoVigente!$C$53,IF(T68&gt;PliegoVigente!$A$52,PliegoVigente!$C$52,PliegoVigente!$C$51)))))))</f>
        <v>0.02</v>
      </c>
      <c r="AF68" s="124" t="e">
        <f>IF(E68="HFC",(IF(Y68&gt;=PliegoVigente!$Y$7,PliegoVigente!$AA$7,0)),IF(E68="FLOW",0,IF(E68="MASIVO",(IF(Y68&gt;=PliegoVigente!$Y$37,PliegoVigente!$AA$370)),(IF(Y68&gt;=PliegoVigente!$Y$51,PliegoVigente!$AA$51,0)))))</f>
        <v>#N/A</v>
      </c>
      <c r="AG68" s="124" t="e">
        <f>IF(E68="HFC",(IF(Z68&gt;=PliegoVigente!$M$9,PliegoVigente!$O$9,IF(Z68&gt;=PliegoVigente!$M$8,PliegoVigente!$O$8,PliegoVigente!$O$7))),IF(E68="FLOW",(IF(Z68&gt;=PliegoVigente!$M$25,PliegoVigente!$O$25,IF(Z68&gt;=PliegoVigente!$M$24,PliegoVigente!$O$24,PliegoVigente!$O$23))),IF(E68="MASIVO",(IF(Z68&gt;=PliegoVigente!$M$39,PliegoVigente!$O$39,IF(Z68&gt;=PliegoVigente!$M$38,PliegoVigente!$O$38,PliegoVigente!$O$37))),(IF(Z68&gt;=PliegoVigente!$M$53,PliegoVigente!$O$53,IF(Z68&gt;=PliegoVigente!$M$52,PliegoVigente!$O$52,PliegoVigente!$O$51))))))</f>
        <v>#N/A</v>
      </c>
      <c r="AH68" s="124" t="e">
        <f>IF(E68="HFC",(IF(AA68&gt;=PliegoVigente!$Q$9,PliegoVigente!$S$9,IF(AA68&gt;=PliegoVigente!$Q$8,PliegoVigente!$S$8,PliegoVigente!$S$7))),IF(E68="FLOW",(IF(AA68&gt;=PliegoVigente!$Q$25,PliegoVigente!$S$25,IF(AA68&gt;=PliegoVigente!$Q$24,PliegoVigente!$S$24,PliegoVigente!$S$23))),IF(E68="MASIVO",(IF(AA68&gt;=PliegoVigente!$Q$39,PliegoVigente!$S$39,IF(AA68&gt;=PliegoVigente!$Q$38,PliegoVigente!$S$38,PliegoVigente!$S$37))),(IF(AA68&gt;=PliegoVigente!$Q$53,PliegoVigente!$S$53,IF(AA68&gt;=PliegoVigente!$Q$52,PliegoVigente!$S$52,PliegoVigente!$S$51))))))</f>
        <v>#N/A</v>
      </c>
      <c r="AI68" s="126" t="e">
        <f t="shared" si="3"/>
        <v>#N/A</v>
      </c>
    </row>
    <row r="69" spans="1:35" x14ac:dyDescent="0.25">
      <c r="A69" s="115" t="str">
        <f>VLOOKUP(C69,RosterActualizado!$C$2:$L$1000,7,0)</f>
        <v>Gonzalez Frau Emanuel Ariel</v>
      </c>
      <c r="B69" s="115" t="str">
        <f>VLOOKUP(C69,RosterActualizado!$C$2:$L$1000,10,0)</f>
        <v>Caram Vallejo Erika Yohana</v>
      </c>
      <c r="C69" s="115">
        <f>RosterActualizado!C69</f>
        <v>2811361</v>
      </c>
      <c r="D69" s="115" t="str">
        <f>VLOOKUP(C69,RosterActualizado!$C$2:$L$1000,3,0)</f>
        <v xml:space="preserve">INTERNET HFC SCORE 1 + Solucion Remota </v>
      </c>
      <c r="E69" s="115" t="str">
        <f t="shared" si="2"/>
        <v>HFC</v>
      </c>
      <c r="F69" s="116">
        <f>VLOOKUP(C69,Table1[],5,0)</f>
        <v>0.501525673400673</v>
      </c>
      <c r="G69" s="117">
        <f>VLOOKUP(C69,Table13[],5,0)</f>
        <v>5.8823529411764698E-2</v>
      </c>
      <c r="H69" s="118">
        <f>VLOOKUP(C69,Table13[],3,0)</f>
        <v>85</v>
      </c>
      <c r="I69" s="117">
        <f>VLOOKUP(C69,Table13[],7,0)</f>
        <v>0.65476190476190499</v>
      </c>
      <c r="J69" s="117">
        <f>VLOOKUP(C69,Table13[],9,0)</f>
        <v>0.96296296296296302</v>
      </c>
      <c r="K69" s="116">
        <f>VLOOKUP(C69,Table16[[#All],[idccms]:[TMO]],5,0)</f>
        <v>0.92857142857142905</v>
      </c>
      <c r="L69" s="119">
        <f>VLOOKUP(C69,Table18[[Columna1]:[Recuento de id_monitoring-caseId]],2,0)</f>
        <v>1</v>
      </c>
      <c r="M69" s="116">
        <f>VLOOKUP(C69,Table111[],7,0)</f>
        <v>0.11111111111111099</v>
      </c>
      <c r="N69" s="118">
        <f>VLOOKUP(C69,Table111[],6,0)</f>
        <v>9</v>
      </c>
      <c r="O69" s="116">
        <f>VLOOKUP(C69,Table111[],8,0)</f>
        <v>0.625</v>
      </c>
      <c r="P69" s="13" t="s">
        <v>116</v>
      </c>
      <c r="Q69" s="13" t="s">
        <v>116</v>
      </c>
      <c r="R69" s="13" t="s">
        <v>116</v>
      </c>
      <c r="S69" s="116">
        <f>VLOOKUP(C69,Table113[[idccms]:[Suma de Rellamados]],4,0)</f>
        <v>0.84751773049645396</v>
      </c>
      <c r="T69" s="13">
        <f>VLOOKUP(C69,Table115[[idccms]:[Suma de CvLlamSalientes]],3,0)</f>
        <v>571.41916167664704</v>
      </c>
      <c r="U69" s="13">
        <f>VLOOKUP(C69,Table115[[idccms]:[Suma de CvLlamSalientes]],5,0)</f>
        <v>31.850299401197599</v>
      </c>
      <c r="V69" s="120">
        <f>VLOOKUP(C69,Table115[[idccms]:[Suma de CvLlamSalientes]],6,0)</f>
        <v>4.9970059880239504</v>
      </c>
      <c r="W69" s="13">
        <f>VLOOKUP(C69,Table115[[idccms]:[Suma de CvLlamSalientes]],7,0)</f>
        <v>534.57185628742502</v>
      </c>
      <c r="X69" s="116">
        <f>VLOOKUP(C69,Table118[[idccms]:[%Act Com N]],4,0)</f>
        <v>5.2395209580838299E-2</v>
      </c>
      <c r="Y69" s="116">
        <f>VLOOKUP(C69,Table118[[idccms]:[%Act Com N]],6,0)</f>
        <v>3.7425149700598799E-2</v>
      </c>
      <c r="Z69" s="116">
        <f>VLOOKUP(C69,TRF!$B$2:$S$407,4,0)</f>
        <v>8.0838323353293398E-2</v>
      </c>
      <c r="AA69" s="116">
        <f>VLOOKUP(C69,CBS!$A$2:$F$395,4,0)</f>
        <v>3.8922155688622798E-2</v>
      </c>
      <c r="AB69" s="124">
        <f>IF(E69="HFC",(IF(L69&gt;=PliegoVigente!$U$9,PliegoVigente!$W$9,IF(L69&gt;=PliegoVigente!$U$8,PliegoVigente!$W$8,PliegoVigente!$W$7))),IF(E69="FLOW",(IF(L69&gt;=PliegoVigente!$U$25,PliegoVigente!$W$25,IF(L69&gt;=PliegoVigente!$U$24,PliegoVigente!$W$24,PliegoVigente!$W$23))),IF(E69="MASIVO",(IF(L69&gt;=PliegoVigente!$U$39,PliegoVigente!$W$39,IF(L69&gt;=PliegoVigente!$U$38,PliegoVigente!$W$38,PliegoVigente!$W$37))),(IF(L69&gt;=PliegoVigente!$U$53,PliegoVigente!$W$53,IF(L69&gt;=PliegoVigente!$U$52,PliegoVigente!$W$52,PliegoVigente!$W$51))))))</f>
        <v>0.01</v>
      </c>
      <c r="AC69" s="124">
        <f>IF(E69="HFC",(IF(M69&gt;=PliegoVigente!$I$7,PliegoVigente!$K$7,IF(M69&gt;=PliegoVigente!$I$8,PliegoVigente!$K$8,IF(M69&gt;=PliegoVigente!$I$9,PliegoVigente!$K$9,IF(M69&gt;=PliegoVigente!$I$10,PliegoVigente!$K$10,IF(M69&gt;=PliegoVigente!$I$11,PliegoVigente!$K$11,IF(M69&gt;=PliegoVigente!$I$12,PliegoVigente!$K$12,IF(M69&gt;=PliegoVigente!$I$13,PliegoVigente!$K$13,IF(M69&gt;=PliegoVigente!$I$14,PliegoVigente!$K$14,PliegoVigente!$K$15))))))))),IF(E69="FLOW",(IF(M69&gt;=PliegoVigente!$I$23,PliegoVigente!$K$23,IF(M69&gt;=PliegoVigente!$I$24,PliegoVigente!$K$24,IF(M69&gt;=PliegoVigente!$I$25,PliegoVigente!$K$25,IF(M69&gt;=PliegoVigente!$I$26,PliegoVigente!$K$26,IF(M69&gt;=PliegoVigente!$I$27,PliegoVigente!$K$27,IF(M69&gt;=PliegoVigente!$I$28,PliegoVigente!$K$28,IF(M69&gt;=PliegoVigente!$I$29,PliegoVigente!$K$29,IF(M69&gt;=PliegoVigente!$I$30,PliegoVigente!$K$30,PliegoVigente!$K$31))))))))),IF(E69="MASIVO",(IF(M69&gt;=PliegoVigente!$I$37,PliegoVigente!$K$37,IF(M69&gt;=PliegoVigente!$I$38,PliegoVigente!$K$38,IF(M69&gt;=PliegoVigente!$I$39,PliegoVigente!$K$39,IF(M69&gt;=PliegoVigente!$I$40,PliegoVigente!$K$40,IF(M69&gt;=PliegoVigente!$I$41,PliegoVigente!$K$41,IF(M69&gt;=PliegoVigente!$I$42,PliegoVigente!$K$42,IF(M69&gt;=PliegoVigente!$I$43,PliegoVigente!$K$43,IF(M69&gt;=PliegoVigente!$I$44,PliegoVigente!$K$44,PliegoVigente!$K$45))))))))),(IF(M69&gt;=PliegoVigente!$I$51,PliegoVigente!$K$51,IF(M69&gt;=PliegoVigente!$I$52,PliegoVigente!$K$52,IF(M69&gt;=PliegoVigente!$I$53,PliegoVigente!$K$53,IF(M69&gt;=PliegoVigente!$I$54,PliegoVigente!$K$54,IF(M69&gt;=PliegoVigente!$I$55,PliegoVigente!$K$55,IF(M69&gt;=PliegoVigente!$I$56,PliegoVigente!$K$56,IF(M69&gt;=PliegoVigente!$I$57,PliegoVigente!$K$57,IF(M69&gt;=PliegoVigente!$I$58,PliegoVigente!$K$58,PliegoVigente!$K$59))))))))))))</f>
        <v>0.06</v>
      </c>
      <c r="AD69" s="124">
        <f>IF(E69="HFC",(IF(S69&gt;=PliegoVigente!$E$12,PliegoVigente!$G$12,IF(S69&gt;=PliegoVigente!$E$11,PliegoVigente!$G$11,IF(S69&gt;=PliegoVigente!$E$10,PliegoVigente!$G$10,IF(S69&gt;=PliegoVigente!$E$9,PliegoVigente!$G$9,IF(S69&gt;=PliegoVigente!$E$8,PliegoVigente!$G$8,PliegoVigente!$G$7)))))),IF(E69="FLOW",(IF(S69&gt;=PliegoVigente!$I$23,PliegoVigente!$K$23,IF(S69&gt;=PliegoVigente!$I$24,PliegoVigente!$K$24,IF(S69&gt;=PliegoVigente!$I$25,PliegoVigente!$K$25,IF(S69&gt;=PliegoVigente!$I$26,PliegoVigente!$K$26,IF(S69&gt;=PliegoVigente!$I$27,PliegoVigente!$K$27,IF(S69&gt;=PliegoVigente!$I$28,PliegoVigente!$K$28,IF(S69&gt;=PliegoVigente!$I$29,PliegoVigente!$K$29,IF(S69&gt;=PliegoVigente!$I$30,PliegoVigente!$K$30,PliegoVigente!$K$31))))))))),IF(E69="MASIVO",(IF(S69&gt;=PliegoVigente!$I$37,PliegoVigente!$K$37,IF(S69&gt;=PliegoVigente!$I$38,PliegoVigente!$K$38,IF(S69&gt;=PliegoVigente!$I$39,PliegoVigente!$K$39,IF(S69&gt;=PliegoVigente!$I$40,PliegoVigente!$K$40,IF(S69&gt;=PliegoVigente!$I$41,PliegoVigente!$K$41,IF(S69&gt;=PliegoVigente!$I$42,PliegoVigente!$K$42,IF(S69&gt;=PliegoVigente!$I$43,PliegoVigente!$K$43,IF(S69&gt;=PliegoVigente!$I$44,PliegoVigente!$K$44,PliegoVigente!$K$45))))))))),(IF(S69&gt;=PliegoVigente!$I$51,PliegoVigente!$K$51,IF(S69&gt;=PliegoVigente!$I$52,PliegoVigente!$K$52,IF(S69&gt;=PliegoVigente!$I$53,PliegoVigente!$K$53,IF(S69&gt;=PliegoVigente!$I$54,PliegoVigente!$K$54,IF(S69&gt;=PliegoVigente!$I$55,PliegoVigente!$K$55,IF(S69&gt;=PliegoVigente!$I$56,PliegoVigente!$K$56,IF(S69&gt;=PliegoVigente!$I$57,PliegoVigente!$K$57,IF(S69&gt;=PliegoVigente!$I$58,PliegoVigente!$K$58,PliegoVigente!$K$59))))))))))))</f>
        <v>0.04</v>
      </c>
      <c r="AE69" s="124">
        <f>IF(E69="HFC",(IF(T69&gt;=PliegoVigente!$A$10,PliegoVigente!$C$10,IF(T69&gt;PliegoVigente!$A$9,PliegoVigente!$C$9,IF(T69&gt;PliegoVigente!$A$8,PliegoVigente!$C$8,PliegoVigente!$C$7)))),IF(E69="FLOW",(IF(T69&gt;=PliegoVigente!$A$26,PliegoVigente!$C$26,IF(T69&gt;PliegoVigente!$A$25,PliegoVigente!$C$25,IF(T69&gt;PliegoVigente!$A$24,PliegoVigente!$C$24,PliegoVigente!$C$23)))),IF(E69="MASIVO",(IF(T69&gt;=PliegoVigente!$A$40,PliegoVigente!$C$40,IF(T69&gt;PliegoVigente!$A$39,PliegoVigente!$C$39,IF(T69&gt;PliegoVigente!$A$38,PliegoVigente!$C$38,PliegoVigente!$C$37)))),(IF(T69&gt;=PliegoVigente!$A$54,PliegoVigente!$C$54,IF(T69&gt;PliegoVigente!$A$53,PliegoVigente!$C$53,IF(T69&gt;PliegoVigente!$A$52,PliegoVigente!$C$52,PliegoVigente!$C$51)))))))</f>
        <v>-0.01</v>
      </c>
      <c r="AF69" s="124">
        <f>IF(E69="HFC",(IF(Y69&gt;=PliegoVigente!$Y$7,PliegoVigente!$AA$7,0)),IF(E69="FLOW",0,IF(E69="MASIVO",(IF(Y69&gt;=PliegoVigente!$Y$37,PliegoVigente!$AA$370)),(IF(Y69&gt;=PliegoVigente!$Y$51,PliegoVigente!$AA$51,0)))))</f>
        <v>0.01</v>
      </c>
      <c r="AG69" s="124">
        <f>IF(E69="HFC",(IF(Z69&gt;=PliegoVigente!$M$9,PliegoVigente!$O$9,IF(Z69&gt;=PliegoVigente!$M$8,PliegoVigente!$O$8,PliegoVigente!$O$7))),IF(E69="FLOW",(IF(Z69&gt;=PliegoVigente!$M$25,PliegoVigente!$O$25,IF(Z69&gt;=PliegoVigente!$M$24,PliegoVigente!$O$24,PliegoVigente!$O$23))),IF(E69="MASIVO",(IF(Z69&gt;=PliegoVigente!$M$39,PliegoVigente!$O$39,IF(Z69&gt;=PliegoVigente!$M$38,PliegoVigente!$O$38,PliegoVigente!$O$37))),(IF(Z69&gt;=PliegoVigente!$M$53,PliegoVigente!$O$53,IF(Z69&gt;=PliegoVigente!$M$52,PliegoVigente!$O$52,PliegoVigente!$O$51))))))</f>
        <v>5.0000000000000001E-3</v>
      </c>
      <c r="AH69" s="124">
        <f>IF(E69="HFC",(IF(AA69&gt;=PliegoVigente!$Q$9,PliegoVigente!$S$9,IF(AA69&gt;=PliegoVigente!$Q$8,PliegoVigente!$S$8,PliegoVigente!$S$7))),IF(E69="FLOW",(IF(AA69&gt;=PliegoVigente!$Q$25,PliegoVigente!$S$25,IF(AA69&gt;=PliegoVigente!$Q$24,PliegoVigente!$S$24,PliegoVigente!$S$23))),IF(E69="MASIVO",(IF(AA69&gt;=PliegoVigente!$Q$39,PliegoVigente!$S$39,IF(AA69&gt;=PliegoVigente!$Q$38,PliegoVigente!$S$38,PliegoVigente!$S$37))),(IF(AA69&gt;=PliegoVigente!$Q$53,PliegoVigente!$S$53,IF(AA69&gt;=PliegoVigente!$Q$52,PliegoVigente!$S$52,PliegoVigente!$S$51))))))</f>
        <v>5.0000000000000001E-3</v>
      </c>
      <c r="AI69" s="126">
        <f t="shared" si="3"/>
        <v>0.12</v>
      </c>
    </row>
    <row r="70" spans="1:35" x14ac:dyDescent="0.25">
      <c r="A70" s="115" t="str">
        <f>VLOOKUP(C70,RosterActualizado!$C$2:$L$1000,7,0)</f>
        <v>Gonzalez Frau Emanuel Ariel</v>
      </c>
      <c r="B70" s="115" t="str">
        <f>VLOOKUP(C70,RosterActualizado!$C$2:$L$1000,10,0)</f>
        <v>Cruz Alvaro Ruben</v>
      </c>
      <c r="C70" s="115">
        <f>RosterActualizado!C70</f>
        <v>3488852</v>
      </c>
      <c r="D70" s="115" t="str">
        <f>VLOOKUP(C70,RosterActualizado!$C$2:$L$1000,3,0)</f>
        <v>FLOW Score 2</v>
      </c>
      <c r="E70" s="115" t="str">
        <f t="shared" si="2"/>
        <v>FLOW</v>
      </c>
      <c r="F70" s="116">
        <f>VLOOKUP(C70,Table1[],5,0)</f>
        <v>0.96068840579710102</v>
      </c>
      <c r="G70" s="117">
        <f>VLOOKUP(C70,Table13[],5,0)</f>
        <v>0.160377358490566</v>
      </c>
      <c r="H70" s="118">
        <f>VLOOKUP(C70,Table13[],3,0)</f>
        <v>106</v>
      </c>
      <c r="I70" s="117">
        <f>VLOOKUP(C70,Table13[],7,0)</f>
        <v>0.68932038834951503</v>
      </c>
      <c r="J70" s="117">
        <f>VLOOKUP(C70,Table13[],9,0)</f>
        <v>0.80392156862745101</v>
      </c>
      <c r="K70" s="116">
        <f>VLOOKUP(C70,Table16[[#All],[idccms]:[TMO]],5,0)</f>
        <v>1</v>
      </c>
      <c r="L70" s="119">
        <f>VLOOKUP(C70,Table18[[Columna1]:[Recuento de id_monitoring-caseId]],2,0)</f>
        <v>0</v>
      </c>
      <c r="M70" s="116">
        <f>VLOOKUP(C70,Table111[],7,0)</f>
        <v>-0.38461538461538503</v>
      </c>
      <c r="N70" s="118">
        <f>VLOOKUP(C70,Table111[],6,0)</f>
        <v>13</v>
      </c>
      <c r="O70" s="116">
        <f>VLOOKUP(C70,Table111[],8,0)</f>
        <v>0.46153846153846201</v>
      </c>
      <c r="P70" s="13" t="s">
        <v>116</v>
      </c>
      <c r="Q70" s="13" t="s">
        <v>116</v>
      </c>
      <c r="R70" s="13" t="s">
        <v>116</v>
      </c>
      <c r="S70" s="116">
        <f>VLOOKUP(C70,Table113[[idccms]:[Suma de Rellamados]],4,0)</f>
        <v>0.7734375</v>
      </c>
      <c r="T70" s="13">
        <f>VLOOKUP(C70,Table115[[idccms]:[Suma de CvLlamSalientes]],3,0)</f>
        <v>593.23061630218695</v>
      </c>
      <c r="U70" s="13">
        <f>VLOOKUP(C70,Table115[[idccms]:[Suma de CvLlamSalientes]],5,0)</f>
        <v>8.5705765407554697</v>
      </c>
      <c r="V70" s="120">
        <f>VLOOKUP(C70,Table115[[idccms]:[Suma de CvLlamSalientes]],6,0)</f>
        <v>0</v>
      </c>
      <c r="W70" s="13">
        <f>VLOOKUP(C70,Table115[[idccms]:[Suma de CvLlamSalientes]],7,0)</f>
        <v>584.66003976143099</v>
      </c>
      <c r="X70" s="116">
        <f>VLOOKUP(C70,Table118[[idccms]:[%Act Com N]],4,0)</f>
        <v>0.104373757455268</v>
      </c>
      <c r="Y70" s="116">
        <f>VLOOKUP(C70,Table118[[idccms]:[%Act Com N]],6,0)</f>
        <v>9.4433399602385698E-2</v>
      </c>
      <c r="Z70" s="116">
        <f>VLOOKUP(C70,TRF!$B$2:$S$407,4,0)</f>
        <v>8.9463220675944297E-2</v>
      </c>
      <c r="AA70" s="116">
        <f>VLOOKUP(C70,CBS!$A$2:$F$395,4,0)</f>
        <v>9.9403578528827006E-3</v>
      </c>
      <c r="AB70" s="124">
        <f>IF(E70="HFC",(IF(L70&gt;=PliegoVigente!$U$9,PliegoVigente!$W$9,IF(L70&gt;=PliegoVigente!$U$8,PliegoVigente!$W$8,PliegoVigente!$W$7))),IF(E70="FLOW",(IF(L70&gt;=PliegoVigente!$U$25,PliegoVigente!$W$25,IF(L70&gt;=PliegoVigente!$U$24,PliegoVigente!$W$24,PliegoVigente!$W$23))),IF(E70="MASIVO",(IF(L70&gt;=PliegoVigente!$U$39,PliegoVigente!$W$39,IF(L70&gt;=PliegoVigente!$U$38,PliegoVigente!$W$38,PliegoVigente!$W$37))),(IF(L70&gt;=PliegoVigente!$U$53,PliegoVigente!$W$53,IF(L70&gt;=PliegoVigente!$U$52,PliegoVigente!$W$52,PliegoVigente!$W$51))))))</f>
        <v>-0.01</v>
      </c>
      <c r="AC70" s="124">
        <f>IF(E70="HFC",(IF(M70&gt;=PliegoVigente!$I$7,PliegoVigente!$K$7,IF(M70&gt;=PliegoVigente!$I$8,PliegoVigente!$K$8,IF(M70&gt;=PliegoVigente!$I$9,PliegoVigente!$K$9,IF(M70&gt;=PliegoVigente!$I$10,PliegoVigente!$K$10,IF(M70&gt;=PliegoVigente!$I$11,PliegoVigente!$K$11,IF(M70&gt;=PliegoVigente!$I$12,PliegoVigente!$K$12,IF(M70&gt;=PliegoVigente!$I$13,PliegoVigente!$K$13,IF(M70&gt;=PliegoVigente!$I$14,PliegoVigente!$K$14,PliegoVigente!$K$15))))))))),IF(E70="FLOW",(IF(M70&gt;=PliegoVigente!$I$23,PliegoVigente!$K$23,IF(M70&gt;=PliegoVigente!$I$24,PliegoVigente!$K$24,IF(M70&gt;=PliegoVigente!$I$25,PliegoVigente!$K$25,IF(M70&gt;=PliegoVigente!$I$26,PliegoVigente!$K$26,IF(M70&gt;=PliegoVigente!$I$27,PliegoVigente!$K$27,IF(M70&gt;=PliegoVigente!$I$28,PliegoVigente!$K$28,IF(M70&gt;=PliegoVigente!$I$29,PliegoVigente!$K$29,IF(M70&gt;=PliegoVigente!$I$30,PliegoVigente!$K$30,PliegoVigente!$K$31))))))))),IF(E70="MASIVO",(IF(M70&gt;=PliegoVigente!$I$37,PliegoVigente!$K$37,IF(M70&gt;=PliegoVigente!$I$38,PliegoVigente!$K$38,IF(M70&gt;=PliegoVigente!$I$39,PliegoVigente!$K$39,IF(M70&gt;=PliegoVigente!$I$40,PliegoVigente!$K$40,IF(M70&gt;=PliegoVigente!$I$41,PliegoVigente!$K$41,IF(M70&gt;=PliegoVigente!$I$42,PliegoVigente!$K$42,IF(M70&gt;=PliegoVigente!$I$43,PliegoVigente!$K$43,IF(M70&gt;=PliegoVigente!$I$44,PliegoVigente!$K$44,PliegoVigente!$K$45))))))))),(IF(M70&gt;=PliegoVigente!$I$51,PliegoVigente!$K$51,IF(M70&gt;=PliegoVigente!$I$52,PliegoVigente!$K$52,IF(M70&gt;=PliegoVigente!$I$53,PliegoVigente!$K$53,IF(M70&gt;=PliegoVigente!$I$54,PliegoVigente!$K$54,IF(M70&gt;=PliegoVigente!$I$55,PliegoVigente!$K$55,IF(M70&gt;=PliegoVigente!$I$56,PliegoVigente!$K$56,IF(M70&gt;=PliegoVigente!$I$57,PliegoVigente!$K$57,IF(M70&gt;=PliegoVigente!$I$58,PliegoVigente!$K$58,PliegoVigente!$K$59))))))))))))</f>
        <v>-0.02</v>
      </c>
      <c r="AD70" s="124">
        <f>IF(E70="HFC",(IF(S70&gt;=PliegoVigente!$E$12,PliegoVigente!$G$12,IF(S70&gt;=PliegoVigente!$E$11,PliegoVigente!$G$11,IF(S70&gt;=PliegoVigente!$E$10,PliegoVigente!$G$10,IF(S70&gt;=PliegoVigente!$E$9,PliegoVigente!$G$9,IF(S70&gt;=PliegoVigente!$E$8,PliegoVigente!$G$8,PliegoVigente!$G$7)))))),IF(E70="FLOW",(IF(S70&gt;=PliegoVigente!$I$23,PliegoVigente!$K$23,IF(S70&gt;=PliegoVigente!$I$24,PliegoVigente!$K$24,IF(S70&gt;=PliegoVigente!$I$25,PliegoVigente!$K$25,IF(S70&gt;=PliegoVigente!$I$26,PliegoVigente!$K$26,IF(S70&gt;=PliegoVigente!$I$27,PliegoVigente!$K$27,IF(S70&gt;=PliegoVigente!$I$28,PliegoVigente!$K$28,IF(S70&gt;=PliegoVigente!$I$29,PliegoVigente!$K$29,IF(S70&gt;=PliegoVigente!$I$30,PliegoVigente!$K$30,PliegoVigente!$K$31))))))))),IF(E70="MASIVO",(IF(S70&gt;=PliegoVigente!$I$37,PliegoVigente!$K$37,IF(S70&gt;=PliegoVigente!$I$38,PliegoVigente!$K$38,IF(S70&gt;=PliegoVigente!$I$39,PliegoVigente!$K$39,IF(S70&gt;=PliegoVigente!$I$40,PliegoVigente!$K$40,IF(S70&gt;=PliegoVigente!$I$41,PliegoVigente!$K$41,IF(S70&gt;=PliegoVigente!$I$42,PliegoVigente!$K$42,IF(S70&gt;=PliegoVigente!$I$43,PliegoVigente!$K$43,IF(S70&gt;=PliegoVigente!$I$44,PliegoVigente!$K$44,PliegoVigente!$K$45))))))))),(IF(S70&gt;=PliegoVigente!$I$51,PliegoVigente!$K$51,IF(S70&gt;=PliegoVigente!$I$52,PliegoVigente!$K$52,IF(S70&gt;=PliegoVigente!$I$53,PliegoVigente!$K$53,IF(S70&gt;=PliegoVigente!$I$54,PliegoVigente!$K$54,IF(S70&gt;=PliegoVigente!$I$55,PliegoVigente!$K$55,IF(S70&gt;=PliegoVigente!$I$56,PliegoVigente!$K$56,IF(S70&gt;=PliegoVigente!$I$57,PliegoVigente!$K$57,IF(S70&gt;=PliegoVigente!$I$58,PliegoVigente!$K$58,PliegoVigente!$K$59))))))))))))</f>
        <v>0.06</v>
      </c>
      <c r="AE70" s="124">
        <f>IF(E70="HFC",(IF(T70&gt;=PliegoVigente!$A$10,PliegoVigente!$C$10,IF(T70&gt;PliegoVigente!$A$9,PliegoVigente!$C$9,IF(T70&gt;PliegoVigente!$A$8,PliegoVigente!$C$8,PliegoVigente!$C$7)))),IF(E70="FLOW",(IF(T70&gt;=PliegoVigente!$A$26,PliegoVigente!$C$26,IF(T70&gt;PliegoVigente!$A$25,PliegoVigente!$C$25,IF(T70&gt;PliegoVigente!$A$24,PliegoVigente!$C$24,PliegoVigente!$C$23)))),IF(E70="MASIVO",(IF(T70&gt;=PliegoVigente!$A$40,PliegoVigente!$C$40,IF(T70&gt;PliegoVigente!$A$39,PliegoVigente!$C$39,IF(T70&gt;PliegoVigente!$A$38,PliegoVigente!$C$38,PliegoVigente!$C$37)))),(IF(T70&gt;=PliegoVigente!$A$54,PliegoVigente!$C$54,IF(T70&gt;PliegoVigente!$A$53,PliegoVigente!$C$53,IF(T70&gt;PliegoVigente!$A$52,PliegoVigente!$C$52,PliegoVigente!$C$51)))))))</f>
        <v>-0.01</v>
      </c>
      <c r="AF70" s="124">
        <f>IF(E70="HFC",(IF(Y70&gt;=PliegoVigente!$Y$7,PliegoVigente!$AA$7,0)),IF(E70="FLOW",0,IF(E70="MASIVO",(IF(Y70&gt;=PliegoVigente!$Y$37,PliegoVigente!$AA$370)),(IF(Y70&gt;=PliegoVigente!$Y$51,PliegoVigente!$AA$51,0)))))</f>
        <v>0</v>
      </c>
      <c r="AG70" s="124">
        <f>IF(E70="HFC",(IF(Z70&gt;=PliegoVigente!$M$9,PliegoVigente!$O$9,IF(Z70&gt;=PliegoVigente!$M$8,PliegoVigente!$O$8,PliegoVigente!$O$7))),IF(E70="FLOW",(IF(Z70&gt;=PliegoVigente!$M$25,PliegoVigente!$O$25,IF(Z70&gt;=PliegoVigente!$M$24,PliegoVigente!$O$24,PliegoVigente!$O$23))),IF(E70="MASIVO",(IF(Z70&gt;=PliegoVigente!$M$39,PliegoVigente!$O$39,IF(Z70&gt;=PliegoVigente!$M$38,PliegoVigente!$O$38,PliegoVigente!$O$37))),(IF(Z70&gt;=PliegoVigente!$M$53,PliegoVigente!$O$53,IF(Z70&gt;=PliegoVigente!$M$52,PliegoVigente!$O$52,PliegoVigente!$O$51))))))</f>
        <v>0</v>
      </c>
      <c r="AH70" s="124">
        <f>IF(E70="HFC",(IF(AA70&gt;=PliegoVigente!$Q$9,PliegoVigente!$S$9,IF(AA70&gt;=PliegoVigente!$Q$8,PliegoVigente!$S$8,PliegoVigente!$S$7))),IF(E70="FLOW",(IF(AA70&gt;=PliegoVigente!$Q$25,PliegoVigente!$S$25,IF(AA70&gt;=PliegoVigente!$Q$24,PliegoVigente!$S$24,PliegoVigente!$S$23))),IF(E70="MASIVO",(IF(AA70&gt;=PliegoVigente!$Q$39,PliegoVigente!$S$39,IF(AA70&gt;=PliegoVigente!$Q$38,PliegoVigente!$S$38,PliegoVigente!$S$37))),(IF(AA70&gt;=PliegoVigente!$Q$53,PliegoVigente!$S$53,IF(AA70&gt;=PliegoVigente!$Q$52,PliegoVigente!$S$52,PliegoVigente!$S$51))))))</f>
        <v>1.4999999999999999E-2</v>
      </c>
      <c r="AI70" s="126">
        <f t="shared" si="3"/>
        <v>3.4999999999999996E-2</v>
      </c>
    </row>
    <row r="71" spans="1:35" x14ac:dyDescent="0.25">
      <c r="A71" s="115" t="str">
        <f>VLOOKUP(C71,RosterActualizado!$C$2:$L$1000,7,0)</f>
        <v>Gonzalez Frau Emanuel Ariel</v>
      </c>
      <c r="B71" s="115" t="str">
        <f>VLOOKUP(C71,RosterActualizado!$C$2:$L$1000,10,0)</f>
        <v>Diaz Alejandra</v>
      </c>
      <c r="C71" s="115">
        <f>RosterActualizado!C71</f>
        <v>3625139</v>
      </c>
      <c r="D71" s="115" t="str">
        <f>VLOOKUP(C71,RosterActualizado!$C$2:$L$1000,3,0)</f>
        <v>FLOW Score 3 a 5</v>
      </c>
      <c r="E71" s="115" t="str">
        <f t="shared" si="2"/>
        <v>FLOW</v>
      </c>
      <c r="F71" s="116">
        <f>VLOOKUP(C71,Table1[],5,0)</f>
        <v>0.53581377151799703</v>
      </c>
      <c r="G71" s="117">
        <f>VLOOKUP(C71,Table13[],5,0)</f>
        <v>0.2</v>
      </c>
      <c r="H71" s="118">
        <f>VLOOKUP(C71,Table13[],3,0)</f>
        <v>5</v>
      </c>
      <c r="I71" s="117">
        <f>VLOOKUP(C71,Table13[],7,0)</f>
        <v>0.6</v>
      </c>
      <c r="J71" s="117">
        <f>VLOOKUP(C71,Table13[],9,0)</f>
        <v>0.8</v>
      </c>
      <c r="K71" s="116">
        <f>VLOOKUP(C71,Table16[[#All],[idccms]:[TMO]],5,0)</f>
        <v>0.9375</v>
      </c>
      <c r="L71" s="119">
        <f>VLOOKUP(C71,Table18[[Columna1]:[Recuento de id_monitoring-caseId]],2,0)</f>
        <v>1</v>
      </c>
      <c r="M71" s="116" t="e">
        <f>VLOOKUP(C71,Table111[],7,0)</f>
        <v>#N/A</v>
      </c>
      <c r="N71" s="118" t="e">
        <f>VLOOKUP(C71,Table111[],6,0)</f>
        <v>#N/A</v>
      </c>
      <c r="O71" s="116" t="e">
        <f>VLOOKUP(C71,Table111[],8,0)</f>
        <v>#N/A</v>
      </c>
      <c r="P71" s="13" t="s">
        <v>116</v>
      </c>
      <c r="Q71" s="13" t="s">
        <v>116</v>
      </c>
      <c r="R71" s="13" t="s">
        <v>116</v>
      </c>
      <c r="S71" s="116">
        <f>VLOOKUP(C71,Table113[[idccms]:[Suma de Rellamados]],4,0)</f>
        <v>0.68</v>
      </c>
      <c r="T71" s="13">
        <f>VLOOKUP(C71,Table115[[idccms]:[Suma de CvLlamSalientes]],3,0)</f>
        <v>686.59821428571399</v>
      </c>
      <c r="U71" s="13">
        <f>VLOOKUP(C71,Table115[[idccms]:[Suma de CvLlamSalientes]],5,0)</f>
        <v>43.633928571428598</v>
      </c>
      <c r="V71" s="120">
        <f>VLOOKUP(C71,Table115[[idccms]:[Suma de CvLlamSalientes]],6,0)</f>
        <v>49.678571428571402</v>
      </c>
      <c r="W71" s="13">
        <f>VLOOKUP(C71,Table115[[idccms]:[Suma de CvLlamSalientes]],7,0)</f>
        <v>593.28571428571399</v>
      </c>
      <c r="X71" s="116">
        <f>VLOOKUP(C71,Table118[[idccms]:[%Act Com N]],4,0)</f>
        <v>4.4642857142857102E-2</v>
      </c>
      <c r="Y71" s="116">
        <f>VLOOKUP(C71,Table118[[idccms]:[%Act Com N]],6,0)</f>
        <v>4.4642857142857102E-2</v>
      </c>
      <c r="Z71" s="116">
        <f>VLOOKUP(C71,TRF!$B$2:$S$407,4,0)</f>
        <v>3.5714285714285698E-2</v>
      </c>
      <c r="AA71" s="116">
        <f>VLOOKUP(C71,CBS!$A$2:$F$395,4,0)</f>
        <v>0.107142857142857</v>
      </c>
      <c r="AB71" s="124">
        <f>IF(E71="HFC",(IF(L71&gt;=PliegoVigente!$U$9,PliegoVigente!$W$9,IF(L71&gt;=PliegoVigente!$U$8,PliegoVigente!$W$8,PliegoVigente!$W$7))),IF(E71="FLOW",(IF(L71&gt;=PliegoVigente!$U$25,PliegoVigente!$W$25,IF(L71&gt;=PliegoVigente!$U$24,PliegoVigente!$W$24,PliegoVigente!$W$23))),IF(E71="MASIVO",(IF(L71&gt;=PliegoVigente!$U$39,PliegoVigente!$W$39,IF(L71&gt;=PliegoVigente!$U$38,PliegoVigente!$W$38,PliegoVigente!$W$37))),(IF(L71&gt;=PliegoVigente!$U$53,PliegoVigente!$W$53,IF(L71&gt;=PliegoVigente!$U$52,PliegoVigente!$W$52,PliegoVigente!$W$51))))))</f>
        <v>0.01</v>
      </c>
      <c r="AC71" s="124" t="e">
        <f>IF(E71="HFC",(IF(M71&gt;=PliegoVigente!$I$7,PliegoVigente!$K$7,IF(M71&gt;=PliegoVigente!$I$8,PliegoVigente!$K$8,IF(M71&gt;=PliegoVigente!$I$9,PliegoVigente!$K$9,IF(M71&gt;=PliegoVigente!$I$10,PliegoVigente!$K$10,IF(M71&gt;=PliegoVigente!$I$11,PliegoVigente!$K$11,IF(M71&gt;=PliegoVigente!$I$12,PliegoVigente!$K$12,IF(M71&gt;=PliegoVigente!$I$13,PliegoVigente!$K$13,IF(M71&gt;=PliegoVigente!$I$14,PliegoVigente!$K$14,PliegoVigente!$K$15))))))))),IF(E71="FLOW",(IF(M71&gt;=PliegoVigente!$I$23,PliegoVigente!$K$23,IF(M71&gt;=PliegoVigente!$I$24,PliegoVigente!$K$24,IF(M71&gt;=PliegoVigente!$I$25,PliegoVigente!$K$25,IF(M71&gt;=PliegoVigente!$I$26,PliegoVigente!$K$26,IF(M71&gt;=PliegoVigente!$I$27,PliegoVigente!$K$27,IF(M71&gt;=PliegoVigente!$I$28,PliegoVigente!$K$28,IF(M71&gt;=PliegoVigente!$I$29,PliegoVigente!$K$29,IF(M71&gt;=PliegoVigente!$I$30,PliegoVigente!$K$30,PliegoVigente!$K$31))))))))),IF(E71="MASIVO",(IF(M71&gt;=PliegoVigente!$I$37,PliegoVigente!$K$37,IF(M71&gt;=PliegoVigente!$I$38,PliegoVigente!$K$38,IF(M71&gt;=PliegoVigente!$I$39,PliegoVigente!$K$39,IF(M71&gt;=PliegoVigente!$I$40,PliegoVigente!$K$40,IF(M71&gt;=PliegoVigente!$I$41,PliegoVigente!$K$41,IF(M71&gt;=PliegoVigente!$I$42,PliegoVigente!$K$42,IF(M71&gt;=PliegoVigente!$I$43,PliegoVigente!$K$43,IF(M71&gt;=PliegoVigente!$I$44,PliegoVigente!$K$44,PliegoVigente!$K$45))))))))),(IF(M71&gt;=PliegoVigente!$I$51,PliegoVigente!$K$51,IF(M71&gt;=PliegoVigente!$I$52,PliegoVigente!$K$52,IF(M71&gt;=PliegoVigente!$I$53,PliegoVigente!$K$53,IF(M71&gt;=PliegoVigente!$I$54,PliegoVigente!$K$54,IF(M71&gt;=PliegoVigente!$I$55,PliegoVigente!$K$55,IF(M71&gt;=PliegoVigente!$I$56,PliegoVigente!$K$56,IF(M71&gt;=PliegoVigente!$I$57,PliegoVigente!$K$57,IF(M71&gt;=PliegoVigente!$I$58,PliegoVigente!$K$58,PliegoVigente!$K$59))))))))))))</f>
        <v>#N/A</v>
      </c>
      <c r="AD71" s="124">
        <f>IF(E71="HFC",(IF(S71&gt;=PliegoVigente!$E$12,PliegoVigente!$G$12,IF(S71&gt;=PliegoVigente!$E$11,PliegoVigente!$G$11,IF(S71&gt;=PliegoVigente!$E$10,PliegoVigente!$G$10,IF(S71&gt;=PliegoVigente!$E$9,PliegoVigente!$G$9,IF(S71&gt;=PliegoVigente!$E$8,PliegoVigente!$G$8,PliegoVigente!$G$7)))))),IF(E71="FLOW",(IF(S71&gt;=PliegoVigente!$I$23,PliegoVigente!$K$23,IF(S71&gt;=PliegoVigente!$I$24,PliegoVigente!$K$24,IF(S71&gt;=PliegoVigente!$I$25,PliegoVigente!$K$25,IF(S71&gt;=PliegoVigente!$I$26,PliegoVigente!$K$26,IF(S71&gt;=PliegoVigente!$I$27,PliegoVigente!$K$27,IF(S71&gt;=PliegoVigente!$I$28,PliegoVigente!$K$28,IF(S71&gt;=PliegoVigente!$I$29,PliegoVigente!$K$29,IF(S71&gt;=PliegoVigente!$I$30,PliegoVigente!$K$30,PliegoVigente!$K$31))))))))),IF(E71="MASIVO",(IF(S71&gt;=PliegoVigente!$I$37,PliegoVigente!$K$37,IF(S71&gt;=PliegoVigente!$I$38,PliegoVigente!$K$38,IF(S71&gt;=PliegoVigente!$I$39,PliegoVigente!$K$39,IF(S71&gt;=PliegoVigente!$I$40,PliegoVigente!$K$40,IF(S71&gt;=PliegoVigente!$I$41,PliegoVigente!$K$41,IF(S71&gt;=PliegoVigente!$I$42,PliegoVigente!$K$42,IF(S71&gt;=PliegoVigente!$I$43,PliegoVigente!$K$43,IF(S71&gt;=PliegoVigente!$I$44,PliegoVigente!$K$44,PliegoVigente!$K$45))))))))),(IF(S71&gt;=PliegoVigente!$I$51,PliegoVigente!$K$51,IF(S71&gt;=PliegoVigente!$I$52,PliegoVigente!$K$52,IF(S71&gt;=PliegoVigente!$I$53,PliegoVigente!$K$53,IF(S71&gt;=PliegoVigente!$I$54,PliegoVigente!$K$54,IF(S71&gt;=PliegoVigente!$I$55,PliegoVigente!$K$55,IF(S71&gt;=PliegoVigente!$I$56,PliegoVigente!$K$56,IF(S71&gt;=PliegoVigente!$I$57,PliegoVigente!$K$57,IF(S71&gt;=PliegoVigente!$I$58,PliegoVigente!$K$58,PliegoVigente!$K$59))))))))))))</f>
        <v>0.06</v>
      </c>
      <c r="AE71" s="124">
        <f>IF(E71="HFC",(IF(T71&gt;=PliegoVigente!$A$10,PliegoVigente!$C$10,IF(T71&gt;PliegoVigente!$A$9,PliegoVigente!$C$9,IF(T71&gt;PliegoVigente!$A$8,PliegoVigente!$C$8,PliegoVigente!$C$7)))),IF(E71="FLOW",(IF(T71&gt;=PliegoVigente!$A$26,PliegoVigente!$C$26,IF(T71&gt;PliegoVigente!$A$25,PliegoVigente!$C$25,IF(T71&gt;PliegoVigente!$A$24,PliegoVigente!$C$24,PliegoVigente!$C$23)))),IF(E71="MASIVO",(IF(T71&gt;=PliegoVigente!$A$40,PliegoVigente!$C$40,IF(T71&gt;PliegoVigente!$A$39,PliegoVigente!$C$39,IF(T71&gt;PliegoVigente!$A$38,PliegoVigente!$C$38,PliegoVigente!$C$37)))),(IF(T71&gt;=PliegoVigente!$A$54,PliegoVigente!$C$54,IF(T71&gt;PliegoVigente!$A$53,PliegoVigente!$C$53,IF(T71&gt;PliegoVigente!$A$52,PliegoVigente!$C$52,PliegoVigente!$C$51)))))))</f>
        <v>-0.01</v>
      </c>
      <c r="AF71" s="124">
        <f>IF(E71="HFC",(IF(Y71&gt;=PliegoVigente!$Y$7,PliegoVigente!$AA$7,0)),IF(E71="FLOW",0,IF(E71="MASIVO",(IF(Y71&gt;=PliegoVigente!$Y$37,PliegoVigente!$AA$370)),(IF(Y71&gt;=PliegoVigente!$Y$51,PliegoVigente!$AA$51,0)))))</f>
        <v>0</v>
      </c>
      <c r="AG71" s="124">
        <f>IF(E71="HFC",(IF(Z71&gt;=PliegoVigente!$M$9,PliegoVigente!$O$9,IF(Z71&gt;=PliegoVigente!$M$8,PliegoVigente!$O$8,PliegoVigente!$O$7))),IF(E71="FLOW",(IF(Z71&gt;=PliegoVigente!$M$25,PliegoVigente!$O$25,IF(Z71&gt;=PliegoVigente!$M$24,PliegoVigente!$O$24,PliegoVigente!$O$23))),IF(E71="MASIVO",(IF(Z71&gt;=PliegoVigente!$M$39,PliegoVigente!$O$39,IF(Z71&gt;=PliegoVigente!$M$38,PliegoVigente!$O$38,PliegoVigente!$O$37))),(IF(Z71&gt;=PliegoVigente!$M$53,PliegoVigente!$O$53,IF(Z71&gt;=PliegoVigente!$M$52,PliegoVigente!$O$52,PliegoVigente!$O$51))))))</f>
        <v>5.0000000000000001E-3</v>
      </c>
      <c r="AH71" s="124">
        <f>IF(E71="HFC",(IF(AA71&gt;=PliegoVigente!$Q$9,PliegoVigente!$S$9,IF(AA71&gt;=PliegoVigente!$Q$8,PliegoVigente!$S$8,PliegoVigente!$S$7))),IF(E71="FLOW",(IF(AA71&gt;=PliegoVigente!$Q$25,PliegoVigente!$S$25,IF(AA71&gt;=PliegoVigente!$Q$24,PliegoVigente!$S$24,PliegoVigente!$S$23))),IF(E71="MASIVO",(IF(AA71&gt;=PliegoVigente!$Q$39,PliegoVigente!$S$39,IF(AA71&gt;=PliegoVigente!$Q$38,PliegoVigente!$S$38,PliegoVigente!$S$37))),(IF(AA71&gt;=PliegoVigente!$Q$53,PliegoVigente!$S$53,IF(AA71&gt;=PliegoVigente!$Q$52,PliegoVigente!$S$52,PliegoVigente!$S$51))))))</f>
        <v>-5.0000000000000001E-3</v>
      </c>
      <c r="AI71" s="126" t="e">
        <f t="shared" si="3"/>
        <v>#N/A</v>
      </c>
    </row>
    <row r="72" spans="1:35" x14ac:dyDescent="0.25">
      <c r="A72" s="115" t="str">
        <f>VLOOKUP(C72,RosterActualizado!$C$2:$L$1000,7,0)</f>
        <v>Gonzalez Frau Emanuel Ariel</v>
      </c>
      <c r="B72" s="115" t="str">
        <f>VLOOKUP(C72,RosterActualizado!$C$2:$L$1000,10,0)</f>
        <v>Figueroa Carrizo Gabriel Alberto</v>
      </c>
      <c r="C72" s="115">
        <f>RosterActualizado!C72</f>
        <v>4035895</v>
      </c>
      <c r="D72" s="115" t="str">
        <f>VLOOKUP(C72,RosterActualizado!$C$2:$L$1000,3,0)</f>
        <v xml:space="preserve">INTERNET HFC SCORE 1 + Solucion Remota </v>
      </c>
      <c r="E72" s="115" t="str">
        <f t="shared" si="2"/>
        <v>HFC</v>
      </c>
      <c r="F72" s="116">
        <f>VLOOKUP(C72,Table1[],5,0)</f>
        <v>0.69644444444444398</v>
      </c>
      <c r="G72" s="117">
        <f>VLOOKUP(C72,Table13[],5,0)</f>
        <v>0.12727272727272701</v>
      </c>
      <c r="H72" s="118">
        <f>VLOOKUP(C72,Table13[],3,0)</f>
        <v>55</v>
      </c>
      <c r="I72" s="117">
        <f>VLOOKUP(C72,Table13[],7,0)</f>
        <v>0.60784313725490202</v>
      </c>
      <c r="J72" s="117">
        <f>VLOOKUP(C72,Table13[],9,0)</f>
        <v>0.93877551020408201</v>
      </c>
      <c r="K72" s="116">
        <f>VLOOKUP(C72,Table16[[#All],[idccms]:[TMO]],5,0)</f>
        <v>1</v>
      </c>
      <c r="L72" s="119">
        <f>VLOOKUP(C72,Table18[[Columna1]:[Recuento de id_monitoring-caseId]],2,0)</f>
        <v>0</v>
      </c>
      <c r="M72" s="116">
        <f>VLOOKUP(C72,Table111[],7,0)</f>
        <v>-0.11111111111111099</v>
      </c>
      <c r="N72" s="118">
        <f>VLOOKUP(C72,Table111[],6,0)</f>
        <v>9</v>
      </c>
      <c r="O72" s="116">
        <f>VLOOKUP(C72,Table111[],8,0)</f>
        <v>0.6</v>
      </c>
      <c r="P72" s="13" t="s">
        <v>116</v>
      </c>
      <c r="Q72" s="13" t="s">
        <v>116</v>
      </c>
      <c r="R72" s="13" t="s">
        <v>116</v>
      </c>
      <c r="S72" s="116">
        <f>VLOOKUP(C72,Table113[[idccms]:[Suma de Rellamados]],4,0)</f>
        <v>0.82460732984293195</v>
      </c>
      <c r="T72" s="13">
        <f>VLOOKUP(C72,Table115[[idccms]:[Suma de CvLlamSalientes]],3,0)</f>
        <v>492.16008316008299</v>
      </c>
      <c r="U72" s="13">
        <f>VLOOKUP(C72,Table115[[idccms]:[Suma de CvLlamSalientes]],5,0)</f>
        <v>46.893970893970902</v>
      </c>
      <c r="V72" s="120">
        <f>VLOOKUP(C72,Table115[[idccms]:[Suma de CvLlamSalientes]],6,0)</f>
        <v>1.21621621621622</v>
      </c>
      <c r="W72" s="13">
        <f>VLOOKUP(C72,Table115[[idccms]:[Suma de CvLlamSalientes]],7,0)</f>
        <v>444.04989604989601</v>
      </c>
      <c r="X72" s="116">
        <f>VLOOKUP(C72,Table118[[idccms]:[%Act Com N]],4,0)</f>
        <v>1.35135135135135E-2</v>
      </c>
      <c r="Y72" s="116">
        <f>VLOOKUP(C72,Table118[[idccms]:[%Act Com N]],6,0)</f>
        <v>1.35135135135135E-2</v>
      </c>
      <c r="Z72" s="116">
        <f>VLOOKUP(C72,TRF!$B$2:$S$407,4,0)</f>
        <v>6.4449064449064494E-2</v>
      </c>
      <c r="AA72" s="116">
        <f>VLOOKUP(C72,CBS!$A$2:$F$395,4,0)</f>
        <v>5.1975051975051999E-2</v>
      </c>
      <c r="AB72" s="124">
        <f>IF(E72="HFC",(IF(L72&gt;=PliegoVigente!$U$9,PliegoVigente!$W$9,IF(L72&gt;=PliegoVigente!$U$8,PliegoVigente!$W$8,PliegoVigente!$W$7))),IF(E72="FLOW",(IF(L72&gt;=PliegoVigente!$U$25,PliegoVigente!$W$25,IF(L72&gt;=PliegoVigente!$U$24,PliegoVigente!$W$24,PliegoVigente!$W$23))),IF(E72="MASIVO",(IF(L72&gt;=PliegoVigente!$U$39,PliegoVigente!$W$39,IF(L72&gt;=PliegoVigente!$U$38,PliegoVigente!$W$38,PliegoVigente!$W$37))),(IF(L72&gt;=PliegoVigente!$U$53,PliegoVigente!$W$53,IF(L72&gt;=PliegoVigente!$U$52,PliegoVigente!$W$52,PliegoVigente!$W$51))))))</f>
        <v>-0.01</v>
      </c>
      <c r="AC72" s="124">
        <f>IF(E72="HFC",(IF(M72&gt;=PliegoVigente!$I$7,PliegoVigente!$K$7,IF(M72&gt;=PliegoVigente!$I$8,PliegoVigente!$K$8,IF(M72&gt;=PliegoVigente!$I$9,PliegoVigente!$K$9,IF(M72&gt;=PliegoVigente!$I$10,PliegoVigente!$K$10,IF(M72&gt;=PliegoVigente!$I$11,PliegoVigente!$K$11,IF(M72&gt;=PliegoVigente!$I$12,PliegoVigente!$K$12,IF(M72&gt;=PliegoVigente!$I$13,PliegoVigente!$K$13,IF(M72&gt;=PliegoVigente!$I$14,PliegoVigente!$K$14,PliegoVigente!$K$15))))))))),IF(E72="FLOW",(IF(M72&gt;=PliegoVigente!$I$23,PliegoVigente!$K$23,IF(M72&gt;=PliegoVigente!$I$24,PliegoVigente!$K$24,IF(M72&gt;=PliegoVigente!$I$25,PliegoVigente!$K$25,IF(M72&gt;=PliegoVigente!$I$26,PliegoVigente!$K$26,IF(M72&gt;=PliegoVigente!$I$27,PliegoVigente!$K$27,IF(M72&gt;=PliegoVigente!$I$28,PliegoVigente!$K$28,IF(M72&gt;=PliegoVigente!$I$29,PliegoVigente!$K$29,IF(M72&gt;=PliegoVigente!$I$30,PliegoVigente!$K$30,PliegoVigente!$K$31))))))))),IF(E72="MASIVO",(IF(M72&gt;=PliegoVigente!$I$37,PliegoVigente!$K$37,IF(M72&gt;=PliegoVigente!$I$38,PliegoVigente!$K$38,IF(M72&gt;=PliegoVigente!$I$39,PliegoVigente!$K$39,IF(M72&gt;=PliegoVigente!$I$40,PliegoVigente!$K$40,IF(M72&gt;=PliegoVigente!$I$41,PliegoVigente!$K$41,IF(M72&gt;=PliegoVigente!$I$42,PliegoVigente!$K$42,IF(M72&gt;=PliegoVigente!$I$43,PliegoVigente!$K$43,IF(M72&gt;=PliegoVigente!$I$44,PliegoVigente!$K$44,PliegoVigente!$K$45))))))))),(IF(M72&gt;=PliegoVigente!$I$51,PliegoVigente!$K$51,IF(M72&gt;=PliegoVigente!$I$52,PliegoVigente!$K$52,IF(M72&gt;=PliegoVigente!$I$53,PliegoVigente!$K$53,IF(M72&gt;=PliegoVigente!$I$54,PliegoVigente!$K$54,IF(M72&gt;=PliegoVigente!$I$55,PliegoVigente!$K$55,IF(M72&gt;=PliegoVigente!$I$56,PliegoVigente!$K$56,IF(M72&gt;=PliegoVigente!$I$57,PliegoVigente!$K$57,IF(M72&gt;=PliegoVigente!$I$58,PliegoVigente!$K$58,PliegoVigente!$K$59))))))))))))</f>
        <v>0</v>
      </c>
      <c r="AD72" s="124">
        <f>IF(E72="HFC",(IF(S72&gt;=PliegoVigente!$E$12,PliegoVigente!$G$12,IF(S72&gt;=PliegoVigente!$E$11,PliegoVigente!$G$11,IF(S72&gt;=PliegoVigente!$E$10,PliegoVigente!$G$10,IF(S72&gt;=PliegoVigente!$E$9,PliegoVigente!$G$9,IF(S72&gt;=PliegoVigente!$E$8,PliegoVigente!$G$8,PliegoVigente!$G$7)))))),IF(E72="FLOW",(IF(S72&gt;=PliegoVigente!$I$23,PliegoVigente!$K$23,IF(S72&gt;=PliegoVigente!$I$24,PliegoVigente!$K$24,IF(S72&gt;=PliegoVigente!$I$25,PliegoVigente!$K$25,IF(S72&gt;=PliegoVigente!$I$26,PliegoVigente!$K$26,IF(S72&gt;=PliegoVigente!$I$27,PliegoVigente!$K$27,IF(S72&gt;=PliegoVigente!$I$28,PliegoVigente!$K$28,IF(S72&gt;=PliegoVigente!$I$29,PliegoVigente!$K$29,IF(S72&gt;=PliegoVigente!$I$30,PliegoVigente!$K$30,PliegoVigente!$K$31))))))))),IF(E72="MASIVO",(IF(S72&gt;=PliegoVigente!$I$37,PliegoVigente!$K$37,IF(S72&gt;=PliegoVigente!$I$38,PliegoVigente!$K$38,IF(S72&gt;=PliegoVigente!$I$39,PliegoVigente!$K$39,IF(S72&gt;=PliegoVigente!$I$40,PliegoVigente!$K$40,IF(S72&gt;=PliegoVigente!$I$41,PliegoVigente!$K$41,IF(S72&gt;=PliegoVigente!$I$42,PliegoVigente!$K$42,IF(S72&gt;=PliegoVigente!$I$43,PliegoVigente!$K$43,IF(S72&gt;=PliegoVigente!$I$44,PliegoVigente!$K$44,PliegoVigente!$K$45))))))))),(IF(S72&gt;=PliegoVigente!$I$51,PliegoVigente!$K$51,IF(S72&gt;=PliegoVigente!$I$52,PliegoVigente!$K$52,IF(S72&gt;=PliegoVigente!$I$53,PliegoVigente!$K$53,IF(S72&gt;=PliegoVigente!$I$54,PliegoVigente!$K$54,IF(S72&gt;=PliegoVigente!$I$55,PliegoVigente!$K$55,IF(S72&gt;=PliegoVigente!$I$56,PliegoVigente!$K$56,IF(S72&gt;=PliegoVigente!$I$57,PliegoVigente!$K$57,IF(S72&gt;=PliegoVigente!$I$58,PliegoVigente!$K$58,PliegoVigente!$K$59))))))))))))</f>
        <v>0.02</v>
      </c>
      <c r="AE72" s="124">
        <f>IF(E72="HFC",(IF(T72&gt;=PliegoVigente!$A$10,PliegoVigente!$C$10,IF(T72&gt;PliegoVigente!$A$9,PliegoVigente!$C$9,IF(T72&gt;PliegoVigente!$A$8,PliegoVigente!$C$8,PliegoVigente!$C$7)))),IF(E72="FLOW",(IF(T72&gt;=PliegoVigente!$A$26,PliegoVigente!$C$26,IF(T72&gt;PliegoVigente!$A$25,PliegoVigente!$C$25,IF(T72&gt;PliegoVigente!$A$24,PliegoVigente!$C$24,PliegoVigente!$C$23)))),IF(E72="MASIVO",(IF(T72&gt;=PliegoVigente!$A$40,PliegoVigente!$C$40,IF(T72&gt;PliegoVigente!$A$39,PliegoVigente!$C$39,IF(T72&gt;PliegoVigente!$A$38,PliegoVigente!$C$38,PliegoVigente!$C$37)))),(IF(T72&gt;=PliegoVigente!$A$54,PliegoVigente!$C$54,IF(T72&gt;PliegoVigente!$A$53,PliegoVigente!$C$53,IF(T72&gt;PliegoVigente!$A$52,PliegoVigente!$C$52,PliegoVigente!$C$51)))))))</f>
        <v>0.02</v>
      </c>
      <c r="AF72" s="124">
        <f>IF(E72="HFC",(IF(Y72&gt;=PliegoVigente!$Y$7,PliegoVigente!$AA$7,0)),IF(E72="FLOW",0,IF(E72="MASIVO",(IF(Y72&gt;=PliegoVigente!$Y$37,PliegoVigente!$AA$370)),(IF(Y72&gt;=PliegoVigente!$Y$51,PliegoVigente!$AA$51,0)))))</f>
        <v>0</v>
      </c>
      <c r="AG72" s="124">
        <f>IF(E72="HFC",(IF(Z72&gt;=PliegoVigente!$M$9,PliegoVigente!$O$9,IF(Z72&gt;=PliegoVigente!$M$8,PliegoVigente!$O$8,PliegoVigente!$O$7))),IF(E72="FLOW",(IF(Z72&gt;=PliegoVigente!$M$25,PliegoVigente!$O$25,IF(Z72&gt;=PliegoVigente!$M$24,PliegoVigente!$O$24,PliegoVigente!$O$23))),IF(E72="MASIVO",(IF(Z72&gt;=PliegoVigente!$M$39,PliegoVigente!$O$39,IF(Z72&gt;=PliegoVigente!$M$38,PliegoVigente!$O$38,PliegoVigente!$O$37))),(IF(Z72&gt;=PliegoVigente!$M$53,PliegoVigente!$O$53,IF(Z72&gt;=PliegoVigente!$M$52,PliegoVigente!$O$52,PliegoVigente!$O$51))))))</f>
        <v>5.0000000000000001E-3</v>
      </c>
      <c r="AH72" s="124">
        <f>IF(E72="HFC",(IF(AA72&gt;=PliegoVigente!$Q$9,PliegoVigente!$S$9,IF(AA72&gt;=PliegoVigente!$Q$8,PliegoVigente!$S$8,PliegoVigente!$S$7))),IF(E72="FLOW",(IF(AA72&gt;=PliegoVigente!$Q$25,PliegoVigente!$S$25,IF(AA72&gt;=PliegoVigente!$Q$24,PliegoVigente!$S$24,PliegoVigente!$S$23))),IF(E72="MASIVO",(IF(AA72&gt;=PliegoVigente!$Q$39,PliegoVigente!$S$39,IF(AA72&gt;=PliegoVigente!$Q$38,PliegoVigente!$S$38,PliegoVigente!$S$37))),(IF(AA72&gt;=PliegoVigente!$Q$53,PliegoVigente!$S$53,IF(AA72&gt;=PliegoVigente!$Q$52,PliegoVigente!$S$52,PliegoVigente!$S$51))))))</f>
        <v>0</v>
      </c>
      <c r="AI72" s="126">
        <f t="shared" si="3"/>
        <v>3.4999999999999996E-2</v>
      </c>
    </row>
    <row r="73" spans="1:35" x14ac:dyDescent="0.25">
      <c r="A73" s="115" t="str">
        <f>VLOOKUP(C73,RosterActualizado!$C$2:$L$1000,7,0)</f>
        <v>Gonzalez Frau Emanuel Ariel</v>
      </c>
      <c r="B73" s="115" t="str">
        <f>VLOOKUP(C73,RosterActualizado!$C$2:$L$1000,10,0)</f>
        <v>Gramajo Candelaria</v>
      </c>
      <c r="C73" s="115">
        <f>RosterActualizado!C73</f>
        <v>4035893</v>
      </c>
      <c r="D73" s="115" t="str">
        <f>VLOOKUP(C73,RosterActualizado!$C$2:$L$1000,3,0)</f>
        <v>INTERNET HFC SCORE 3 A 5</v>
      </c>
      <c r="E73" s="115" t="str">
        <f t="shared" si="2"/>
        <v>HFC</v>
      </c>
      <c r="F73" s="116">
        <f>VLOOKUP(C73,Table1[],5,0)</f>
        <v>0.61722465886939604</v>
      </c>
      <c r="G73" s="117">
        <f>VLOOKUP(C73,Table13[],5,0)</f>
        <v>8.7719298245614002E-2</v>
      </c>
      <c r="H73" s="118">
        <f>VLOOKUP(C73,Table13[],3,0)</f>
        <v>57</v>
      </c>
      <c r="I73" s="117">
        <f>VLOOKUP(C73,Table13[],7,0)</f>
        <v>0.79245283018867896</v>
      </c>
      <c r="J73" s="117">
        <f>VLOOKUP(C73,Table13[],9,0)</f>
        <v>0.90566037735849103</v>
      </c>
      <c r="K73" s="116">
        <f>VLOOKUP(C73,Table16[[#All],[idccms]:[TMO]],5,0)</f>
        <v>1</v>
      </c>
      <c r="L73" s="119">
        <f>VLOOKUP(C73,Table18[[Columna1]:[Recuento de id_monitoring-caseId]],2,0)</f>
        <v>0</v>
      </c>
      <c r="M73" s="116">
        <f>VLOOKUP(C73,Table111[],7,0)</f>
        <v>0</v>
      </c>
      <c r="N73" s="118">
        <f>VLOOKUP(C73,Table111[],6,0)</f>
        <v>6</v>
      </c>
      <c r="O73" s="116">
        <f>VLOOKUP(C73,Table111[],8,0)</f>
        <v>0.66666666666666696</v>
      </c>
      <c r="P73" s="13" t="s">
        <v>116</v>
      </c>
      <c r="Q73" s="13" t="s">
        <v>116</v>
      </c>
      <c r="R73" s="13" t="s">
        <v>116</v>
      </c>
      <c r="S73" s="116">
        <f>VLOOKUP(C73,Table113[[idccms]:[Suma de Rellamados]],4,0)</f>
        <v>0.84969325153374198</v>
      </c>
      <c r="T73" s="13">
        <f>VLOOKUP(C73,Table115[[idccms]:[Suma de CvLlamSalientes]],3,0)</f>
        <v>600.470725995316</v>
      </c>
      <c r="U73" s="13">
        <f>VLOOKUP(C73,Table115[[idccms]:[Suma de CvLlamSalientes]],5,0)</f>
        <v>66.716627634660398</v>
      </c>
      <c r="V73" s="120">
        <f>VLOOKUP(C73,Table115[[idccms]:[Suma de CvLlamSalientes]],6,0)</f>
        <v>7.3138173302107701</v>
      </c>
      <c r="W73" s="13">
        <f>VLOOKUP(C73,Table115[[idccms]:[Suma de CvLlamSalientes]],7,0)</f>
        <v>526.44028103044502</v>
      </c>
      <c r="X73" s="116">
        <f>VLOOKUP(C73,Table118[[idccms]:[%Act Com N]],4,0)</f>
        <v>2.8103044496487099E-2</v>
      </c>
      <c r="Y73" s="116">
        <f>VLOOKUP(C73,Table118[[idccms]:[%Act Com N]],6,0)</f>
        <v>1.63934426229508E-2</v>
      </c>
      <c r="Z73" s="116">
        <f>VLOOKUP(C73,TRF!$B$2:$S$407,4,0)</f>
        <v>7.2599531615925098E-2</v>
      </c>
      <c r="AA73" s="116">
        <f>VLOOKUP(C73,CBS!$A$2:$F$395,4,0)</f>
        <v>7.0257611241217793E-2</v>
      </c>
      <c r="AB73" s="124">
        <f>IF(E73="HFC",(IF(L73&gt;=PliegoVigente!$U$9,PliegoVigente!$W$9,IF(L73&gt;=PliegoVigente!$U$8,PliegoVigente!$W$8,PliegoVigente!$W$7))),IF(E73="FLOW",(IF(L73&gt;=PliegoVigente!$U$25,PliegoVigente!$W$25,IF(L73&gt;=PliegoVigente!$U$24,PliegoVigente!$W$24,PliegoVigente!$W$23))),IF(E73="MASIVO",(IF(L73&gt;=PliegoVigente!$U$39,PliegoVigente!$W$39,IF(L73&gt;=PliegoVigente!$U$38,PliegoVigente!$W$38,PliegoVigente!$W$37))),(IF(L73&gt;=PliegoVigente!$U$53,PliegoVigente!$W$53,IF(L73&gt;=PliegoVigente!$U$52,PliegoVigente!$W$52,PliegoVigente!$W$51))))))</f>
        <v>-0.01</v>
      </c>
      <c r="AC73" s="124">
        <f>IF(E73="HFC",(IF(M73&gt;=PliegoVigente!$I$7,PliegoVigente!$K$7,IF(M73&gt;=PliegoVigente!$I$8,PliegoVigente!$K$8,IF(M73&gt;=PliegoVigente!$I$9,PliegoVigente!$K$9,IF(M73&gt;=PliegoVigente!$I$10,PliegoVigente!$K$10,IF(M73&gt;=PliegoVigente!$I$11,PliegoVigente!$K$11,IF(M73&gt;=PliegoVigente!$I$12,PliegoVigente!$K$12,IF(M73&gt;=PliegoVigente!$I$13,PliegoVigente!$K$13,IF(M73&gt;=PliegoVigente!$I$14,PliegoVigente!$K$14,PliegoVigente!$K$15))))))))),IF(E73="FLOW",(IF(M73&gt;=PliegoVigente!$I$23,PliegoVigente!$K$23,IF(M73&gt;=PliegoVigente!$I$24,PliegoVigente!$K$24,IF(M73&gt;=PliegoVigente!$I$25,PliegoVigente!$K$25,IF(M73&gt;=PliegoVigente!$I$26,PliegoVigente!$K$26,IF(M73&gt;=PliegoVigente!$I$27,PliegoVigente!$K$27,IF(M73&gt;=PliegoVigente!$I$28,PliegoVigente!$K$28,IF(M73&gt;=PliegoVigente!$I$29,PliegoVigente!$K$29,IF(M73&gt;=PliegoVigente!$I$30,PliegoVigente!$K$30,PliegoVigente!$K$31))))))))),IF(E73="MASIVO",(IF(M73&gt;=PliegoVigente!$I$37,PliegoVigente!$K$37,IF(M73&gt;=PliegoVigente!$I$38,PliegoVigente!$K$38,IF(M73&gt;=PliegoVigente!$I$39,PliegoVigente!$K$39,IF(M73&gt;=PliegoVigente!$I$40,PliegoVigente!$K$40,IF(M73&gt;=PliegoVigente!$I$41,PliegoVigente!$K$41,IF(M73&gt;=PliegoVigente!$I$42,PliegoVigente!$K$42,IF(M73&gt;=PliegoVigente!$I$43,PliegoVigente!$K$43,IF(M73&gt;=PliegoVigente!$I$44,PliegoVigente!$K$44,PliegoVigente!$K$45))))))))),(IF(M73&gt;=PliegoVigente!$I$51,PliegoVigente!$K$51,IF(M73&gt;=PliegoVigente!$I$52,PliegoVigente!$K$52,IF(M73&gt;=PliegoVigente!$I$53,PliegoVigente!$K$53,IF(M73&gt;=PliegoVigente!$I$54,PliegoVigente!$K$54,IF(M73&gt;=PliegoVigente!$I$55,PliegoVigente!$K$55,IF(M73&gt;=PliegoVigente!$I$56,PliegoVigente!$K$56,IF(M73&gt;=PliegoVigente!$I$57,PliegoVigente!$K$57,IF(M73&gt;=PliegoVigente!$I$58,PliegoVigente!$K$58,PliegoVigente!$K$59))))))))))))</f>
        <v>0.06</v>
      </c>
      <c r="AD73" s="124">
        <f>IF(E73="HFC",(IF(S73&gt;=PliegoVigente!$E$12,PliegoVigente!$G$12,IF(S73&gt;=PliegoVigente!$E$11,PliegoVigente!$G$11,IF(S73&gt;=PliegoVigente!$E$10,PliegoVigente!$G$10,IF(S73&gt;=PliegoVigente!$E$9,PliegoVigente!$G$9,IF(S73&gt;=PliegoVigente!$E$8,PliegoVigente!$G$8,PliegoVigente!$G$7)))))),IF(E73="FLOW",(IF(S73&gt;=PliegoVigente!$I$23,PliegoVigente!$K$23,IF(S73&gt;=PliegoVigente!$I$24,PliegoVigente!$K$24,IF(S73&gt;=PliegoVigente!$I$25,PliegoVigente!$K$25,IF(S73&gt;=PliegoVigente!$I$26,PliegoVigente!$K$26,IF(S73&gt;=PliegoVigente!$I$27,PliegoVigente!$K$27,IF(S73&gt;=PliegoVigente!$I$28,PliegoVigente!$K$28,IF(S73&gt;=PliegoVigente!$I$29,PliegoVigente!$K$29,IF(S73&gt;=PliegoVigente!$I$30,PliegoVigente!$K$30,PliegoVigente!$K$31))))))))),IF(E73="MASIVO",(IF(S73&gt;=PliegoVigente!$I$37,PliegoVigente!$K$37,IF(S73&gt;=PliegoVigente!$I$38,PliegoVigente!$K$38,IF(S73&gt;=PliegoVigente!$I$39,PliegoVigente!$K$39,IF(S73&gt;=PliegoVigente!$I$40,PliegoVigente!$K$40,IF(S73&gt;=PliegoVigente!$I$41,PliegoVigente!$K$41,IF(S73&gt;=PliegoVigente!$I$42,PliegoVigente!$K$42,IF(S73&gt;=PliegoVigente!$I$43,PliegoVigente!$K$43,IF(S73&gt;=PliegoVigente!$I$44,PliegoVigente!$K$44,PliegoVigente!$K$45))))))))),(IF(S73&gt;=PliegoVigente!$I$51,PliegoVigente!$K$51,IF(S73&gt;=PliegoVigente!$I$52,PliegoVigente!$K$52,IF(S73&gt;=PliegoVigente!$I$53,PliegoVigente!$K$53,IF(S73&gt;=PliegoVigente!$I$54,PliegoVigente!$K$54,IF(S73&gt;=PliegoVigente!$I$55,PliegoVigente!$K$55,IF(S73&gt;=PliegoVigente!$I$56,PliegoVigente!$K$56,IF(S73&gt;=PliegoVigente!$I$57,PliegoVigente!$K$57,IF(S73&gt;=PliegoVigente!$I$58,PliegoVigente!$K$58,PliegoVigente!$K$59))))))))))))</f>
        <v>0.04</v>
      </c>
      <c r="AE73" s="124">
        <f>IF(E73="HFC",(IF(T73&gt;=PliegoVigente!$A$10,PliegoVigente!$C$10,IF(T73&gt;PliegoVigente!$A$9,PliegoVigente!$C$9,IF(T73&gt;PliegoVigente!$A$8,PliegoVigente!$C$8,PliegoVigente!$C$7)))),IF(E73="FLOW",(IF(T73&gt;=PliegoVigente!$A$26,PliegoVigente!$C$26,IF(T73&gt;PliegoVigente!$A$25,PliegoVigente!$C$25,IF(T73&gt;PliegoVigente!$A$24,PliegoVigente!$C$24,PliegoVigente!$C$23)))),IF(E73="MASIVO",(IF(T73&gt;=PliegoVigente!$A$40,PliegoVigente!$C$40,IF(T73&gt;PliegoVigente!$A$39,PliegoVigente!$C$39,IF(T73&gt;PliegoVigente!$A$38,PliegoVigente!$C$38,PliegoVigente!$C$37)))),(IF(T73&gt;=PliegoVigente!$A$54,PliegoVigente!$C$54,IF(T73&gt;PliegoVigente!$A$53,PliegoVigente!$C$53,IF(T73&gt;PliegoVigente!$A$52,PliegoVigente!$C$52,PliegoVigente!$C$51)))))))</f>
        <v>-0.01</v>
      </c>
      <c r="AF73" s="124">
        <f>IF(E73="HFC",(IF(Y73&gt;=PliegoVigente!$Y$7,PliegoVigente!$AA$7,0)),IF(E73="FLOW",0,IF(E73="MASIVO",(IF(Y73&gt;=PliegoVigente!$Y$37,PliegoVigente!$AA$370)),(IF(Y73&gt;=PliegoVigente!$Y$51,PliegoVigente!$AA$51,0)))))</f>
        <v>0</v>
      </c>
      <c r="AG73" s="124">
        <f>IF(E73="HFC",(IF(Z73&gt;=PliegoVigente!$M$9,PliegoVigente!$O$9,IF(Z73&gt;=PliegoVigente!$M$8,PliegoVigente!$O$8,PliegoVigente!$O$7))),IF(E73="FLOW",(IF(Z73&gt;=PliegoVigente!$M$25,PliegoVigente!$O$25,IF(Z73&gt;=PliegoVigente!$M$24,PliegoVigente!$O$24,PliegoVigente!$O$23))),IF(E73="MASIVO",(IF(Z73&gt;=PliegoVigente!$M$39,PliegoVigente!$O$39,IF(Z73&gt;=PliegoVigente!$M$38,PliegoVigente!$O$38,PliegoVigente!$O$37))),(IF(Z73&gt;=PliegoVigente!$M$53,PliegoVigente!$O$53,IF(Z73&gt;=PliegoVigente!$M$52,PliegoVigente!$O$52,PliegoVigente!$O$51))))))</f>
        <v>5.0000000000000001E-3</v>
      </c>
      <c r="AH73" s="124">
        <f>IF(E73="HFC",(IF(AA73&gt;=PliegoVigente!$Q$9,PliegoVigente!$S$9,IF(AA73&gt;=PliegoVigente!$Q$8,PliegoVigente!$S$8,PliegoVigente!$S$7))),IF(E73="FLOW",(IF(AA73&gt;=PliegoVigente!$Q$25,PliegoVigente!$S$25,IF(AA73&gt;=PliegoVigente!$Q$24,PliegoVigente!$S$24,PliegoVigente!$S$23))),IF(E73="MASIVO",(IF(AA73&gt;=PliegoVigente!$Q$39,PliegoVigente!$S$39,IF(AA73&gt;=PliegoVigente!$Q$38,PliegoVigente!$S$38,PliegoVigente!$S$37))),(IF(AA73&gt;=PliegoVigente!$Q$53,PliegoVigente!$S$53,IF(AA73&gt;=PliegoVigente!$Q$52,PliegoVigente!$S$52,PliegoVigente!$S$51))))))</f>
        <v>-5.0000000000000001E-3</v>
      </c>
      <c r="AI73" s="126">
        <f t="shared" si="3"/>
        <v>0.08</v>
      </c>
    </row>
    <row r="74" spans="1:35" x14ac:dyDescent="0.25">
      <c r="A74" s="115" t="str">
        <f>VLOOKUP(C74,RosterActualizado!$C$2:$L$1000,7,0)</f>
        <v>Gonzalez Frau Emanuel Ariel</v>
      </c>
      <c r="B74" s="115" t="str">
        <f>VLOOKUP(C74,RosterActualizado!$C$2:$L$1000,10,0)</f>
        <v xml:space="preserve">Hernández Sabrina Abigail </v>
      </c>
      <c r="C74" s="115">
        <f>RosterActualizado!C74</f>
        <v>3888255</v>
      </c>
      <c r="D74" s="115" t="str">
        <f>VLOOKUP(C74,RosterActualizado!$C$2:$L$1000,3,0)</f>
        <v>FLOW Score 3 a 5</v>
      </c>
      <c r="E74" s="115" t="str">
        <f t="shared" si="2"/>
        <v>FLOW</v>
      </c>
      <c r="F74" s="116">
        <f>VLOOKUP(C74,Table1[],5,0)</f>
        <v>0.97148569023568998</v>
      </c>
      <c r="G74" s="117">
        <f>VLOOKUP(C74,Table13[],5,0)</f>
        <v>0.134328358208955</v>
      </c>
      <c r="H74" s="118">
        <f>VLOOKUP(C74,Table13[],3,0)</f>
        <v>67</v>
      </c>
      <c r="I74" s="117">
        <f>VLOOKUP(C74,Table13[],7,0)</f>
        <v>0.74193548387096797</v>
      </c>
      <c r="J74" s="117">
        <f>VLOOKUP(C74,Table13[],9,0)</f>
        <v>0.91525423728813604</v>
      </c>
      <c r="K74" s="116">
        <f>VLOOKUP(C74,Table16[[#All],[idccms]:[TMO]],5,0)</f>
        <v>0.88888888888888895</v>
      </c>
      <c r="L74" s="119">
        <f>VLOOKUP(C74,Table18[[Columna1]:[Recuento de id_monitoring-caseId]],2,0)</f>
        <v>0</v>
      </c>
      <c r="M74" s="116">
        <f>VLOOKUP(C74,Table111[],7,0)</f>
        <v>0</v>
      </c>
      <c r="N74" s="118">
        <f>VLOOKUP(C74,Table111[],6,0)</f>
        <v>9</v>
      </c>
      <c r="O74" s="116">
        <f>VLOOKUP(C74,Table111[],8,0)</f>
        <v>0.66666666666666696</v>
      </c>
      <c r="P74" s="13" t="s">
        <v>116</v>
      </c>
      <c r="Q74" s="13" t="s">
        <v>116</v>
      </c>
      <c r="R74" s="13" t="s">
        <v>116</v>
      </c>
      <c r="S74" s="116">
        <f>VLOOKUP(C74,Table113[[idccms]:[Suma de Rellamados]],4,0)</f>
        <v>0.72199170124481304</v>
      </c>
      <c r="T74" s="13">
        <f>VLOOKUP(C74,Table115[[idccms]:[Suma de CvLlamSalientes]],3,0)</f>
        <v>565.02290076335896</v>
      </c>
      <c r="U74" s="13">
        <f>VLOOKUP(C74,Table115[[idccms]:[Suma de CvLlamSalientes]],5,0)</f>
        <v>28.665648854961798</v>
      </c>
      <c r="V74" s="120">
        <f>VLOOKUP(C74,Table115[[idccms]:[Suma de CvLlamSalientes]],6,0)</f>
        <v>16.209160305343499</v>
      </c>
      <c r="W74" s="13">
        <f>VLOOKUP(C74,Table115[[idccms]:[Suma de CvLlamSalientes]],7,0)</f>
        <v>520.14809160305299</v>
      </c>
      <c r="X74" s="116">
        <f>VLOOKUP(C74,Table118[[idccms]:[%Act Com N]],4,0)</f>
        <v>6.9465648854961801E-2</v>
      </c>
      <c r="Y74" s="116">
        <f>VLOOKUP(C74,Table118[[idccms]:[%Act Com N]],6,0)</f>
        <v>5.0381679389312997E-2</v>
      </c>
      <c r="Z74" s="116">
        <f>VLOOKUP(C74,TRF!$B$2:$S$407,4,0)</f>
        <v>0.12824427480916001</v>
      </c>
      <c r="AA74" s="116">
        <f>VLOOKUP(C74,CBS!$A$2:$F$395,4,0)</f>
        <v>7.7862595419847302E-2</v>
      </c>
      <c r="AB74" s="124">
        <f>IF(E74="HFC",(IF(L74&gt;=PliegoVigente!$U$9,PliegoVigente!$W$9,IF(L74&gt;=PliegoVigente!$U$8,PliegoVigente!$W$8,PliegoVigente!$W$7))),IF(E74="FLOW",(IF(L74&gt;=PliegoVigente!$U$25,PliegoVigente!$W$25,IF(L74&gt;=PliegoVigente!$U$24,PliegoVigente!$W$24,PliegoVigente!$W$23))),IF(E74="MASIVO",(IF(L74&gt;=PliegoVigente!$U$39,PliegoVigente!$W$39,IF(L74&gt;=PliegoVigente!$U$38,PliegoVigente!$W$38,PliegoVigente!$W$37))),(IF(L74&gt;=PliegoVigente!$U$53,PliegoVigente!$W$53,IF(L74&gt;=PliegoVigente!$U$52,PliegoVigente!$W$52,PliegoVigente!$W$51))))))</f>
        <v>-0.01</v>
      </c>
      <c r="AC74" s="124">
        <f>IF(E74="HFC",(IF(M74&gt;=PliegoVigente!$I$7,PliegoVigente!$K$7,IF(M74&gt;=PliegoVigente!$I$8,PliegoVigente!$K$8,IF(M74&gt;=PliegoVigente!$I$9,PliegoVigente!$K$9,IF(M74&gt;=PliegoVigente!$I$10,PliegoVigente!$K$10,IF(M74&gt;=PliegoVigente!$I$11,PliegoVigente!$K$11,IF(M74&gt;=PliegoVigente!$I$12,PliegoVigente!$K$12,IF(M74&gt;=PliegoVigente!$I$13,PliegoVigente!$K$13,IF(M74&gt;=PliegoVigente!$I$14,PliegoVigente!$K$14,PliegoVigente!$K$15))))))))),IF(E74="FLOW",(IF(M74&gt;=PliegoVigente!$I$23,PliegoVigente!$K$23,IF(M74&gt;=PliegoVigente!$I$24,PliegoVigente!$K$24,IF(M74&gt;=PliegoVigente!$I$25,PliegoVigente!$K$25,IF(M74&gt;=PliegoVigente!$I$26,PliegoVigente!$K$26,IF(M74&gt;=PliegoVigente!$I$27,PliegoVigente!$K$27,IF(M74&gt;=PliegoVigente!$I$28,PliegoVigente!$K$28,IF(M74&gt;=PliegoVigente!$I$29,PliegoVigente!$K$29,IF(M74&gt;=PliegoVigente!$I$30,PliegoVigente!$K$30,PliegoVigente!$K$31))))))))),IF(E74="MASIVO",(IF(M74&gt;=PliegoVigente!$I$37,PliegoVigente!$K$37,IF(M74&gt;=PliegoVigente!$I$38,PliegoVigente!$K$38,IF(M74&gt;=PliegoVigente!$I$39,PliegoVigente!$K$39,IF(M74&gt;=PliegoVigente!$I$40,PliegoVigente!$K$40,IF(M74&gt;=PliegoVigente!$I$41,PliegoVigente!$K$41,IF(M74&gt;=PliegoVigente!$I$42,PliegoVigente!$K$42,IF(M74&gt;=PliegoVigente!$I$43,PliegoVigente!$K$43,IF(M74&gt;=PliegoVigente!$I$44,PliegoVigente!$K$44,PliegoVigente!$K$45))))))))),(IF(M74&gt;=PliegoVigente!$I$51,PliegoVigente!$K$51,IF(M74&gt;=PliegoVigente!$I$52,PliegoVigente!$K$52,IF(M74&gt;=PliegoVigente!$I$53,PliegoVigente!$K$53,IF(M74&gt;=PliegoVigente!$I$54,PliegoVigente!$K$54,IF(M74&gt;=PliegoVigente!$I$55,PliegoVigente!$K$55,IF(M74&gt;=PliegoVigente!$I$56,PliegoVigente!$K$56,IF(M74&gt;=PliegoVigente!$I$57,PliegoVigente!$K$57,IF(M74&gt;=PliegoVigente!$I$58,PliegoVigente!$K$58,PliegoVigente!$K$59))))))))))))</f>
        <v>0.05</v>
      </c>
      <c r="AD74" s="124">
        <f>IF(E74="HFC",(IF(S74&gt;=PliegoVigente!$E$12,PliegoVigente!$G$12,IF(S74&gt;=PliegoVigente!$E$11,PliegoVigente!$G$11,IF(S74&gt;=PliegoVigente!$E$10,PliegoVigente!$G$10,IF(S74&gt;=PliegoVigente!$E$9,PliegoVigente!$G$9,IF(S74&gt;=PliegoVigente!$E$8,PliegoVigente!$G$8,PliegoVigente!$G$7)))))),IF(E74="FLOW",(IF(S74&gt;=PliegoVigente!$I$23,PliegoVigente!$K$23,IF(S74&gt;=PliegoVigente!$I$24,PliegoVigente!$K$24,IF(S74&gt;=PliegoVigente!$I$25,PliegoVigente!$K$25,IF(S74&gt;=PliegoVigente!$I$26,PliegoVigente!$K$26,IF(S74&gt;=PliegoVigente!$I$27,PliegoVigente!$K$27,IF(S74&gt;=PliegoVigente!$I$28,PliegoVigente!$K$28,IF(S74&gt;=PliegoVigente!$I$29,PliegoVigente!$K$29,IF(S74&gt;=PliegoVigente!$I$30,PliegoVigente!$K$30,PliegoVigente!$K$31))))))))),IF(E74="MASIVO",(IF(S74&gt;=PliegoVigente!$I$37,PliegoVigente!$K$37,IF(S74&gt;=PliegoVigente!$I$38,PliegoVigente!$K$38,IF(S74&gt;=PliegoVigente!$I$39,PliegoVigente!$K$39,IF(S74&gt;=PliegoVigente!$I$40,PliegoVigente!$K$40,IF(S74&gt;=PliegoVigente!$I$41,PliegoVigente!$K$41,IF(S74&gt;=PliegoVigente!$I$42,PliegoVigente!$K$42,IF(S74&gt;=PliegoVigente!$I$43,PliegoVigente!$K$43,IF(S74&gt;=PliegoVigente!$I$44,PliegoVigente!$K$44,PliegoVigente!$K$45))))))))),(IF(S74&gt;=PliegoVigente!$I$51,PliegoVigente!$K$51,IF(S74&gt;=PliegoVigente!$I$52,PliegoVigente!$K$52,IF(S74&gt;=PliegoVigente!$I$53,PliegoVigente!$K$53,IF(S74&gt;=PliegoVigente!$I$54,PliegoVigente!$K$54,IF(S74&gt;=PliegoVigente!$I$55,PliegoVigente!$K$55,IF(S74&gt;=PliegoVigente!$I$56,PliegoVigente!$K$56,IF(S74&gt;=PliegoVigente!$I$57,PliegoVigente!$K$57,IF(S74&gt;=PliegoVigente!$I$58,PliegoVigente!$K$58,PliegoVigente!$K$59))))))))))))</f>
        <v>0.06</v>
      </c>
      <c r="AE74" s="124">
        <f>IF(E74="HFC",(IF(T74&gt;=PliegoVigente!$A$10,PliegoVigente!$C$10,IF(T74&gt;PliegoVigente!$A$9,PliegoVigente!$C$9,IF(T74&gt;PliegoVigente!$A$8,PliegoVigente!$C$8,PliegoVigente!$C$7)))),IF(E74="FLOW",(IF(T74&gt;=PliegoVigente!$A$26,PliegoVigente!$C$26,IF(T74&gt;PliegoVigente!$A$25,PliegoVigente!$C$25,IF(T74&gt;PliegoVigente!$A$24,PliegoVigente!$C$24,PliegoVigente!$C$23)))),IF(E74="MASIVO",(IF(T74&gt;=PliegoVigente!$A$40,PliegoVigente!$C$40,IF(T74&gt;PliegoVigente!$A$39,PliegoVigente!$C$39,IF(T74&gt;PliegoVigente!$A$38,PliegoVigente!$C$38,PliegoVigente!$C$37)))),(IF(T74&gt;=PliegoVigente!$A$54,PliegoVigente!$C$54,IF(T74&gt;PliegoVigente!$A$53,PliegoVigente!$C$53,IF(T74&gt;PliegoVigente!$A$52,PliegoVigente!$C$52,PliegoVigente!$C$51)))))))</f>
        <v>0</v>
      </c>
      <c r="AF74" s="124">
        <f>IF(E74="HFC",(IF(Y74&gt;=PliegoVigente!$Y$7,PliegoVigente!$AA$7,0)),IF(E74="FLOW",0,IF(E74="MASIVO",(IF(Y74&gt;=PliegoVigente!$Y$37,PliegoVigente!$AA$370)),(IF(Y74&gt;=PliegoVigente!$Y$51,PliegoVigente!$AA$51,0)))))</f>
        <v>0</v>
      </c>
      <c r="AG74" s="124">
        <f>IF(E74="HFC",(IF(Z74&gt;=PliegoVigente!$M$9,PliegoVigente!$O$9,IF(Z74&gt;=PliegoVigente!$M$8,PliegoVigente!$O$8,PliegoVigente!$O$7))),IF(E74="FLOW",(IF(Z74&gt;=PliegoVigente!$M$25,PliegoVigente!$O$25,IF(Z74&gt;=PliegoVigente!$M$24,PliegoVigente!$O$24,PliegoVigente!$O$23))),IF(E74="MASIVO",(IF(Z74&gt;=PliegoVigente!$M$39,PliegoVigente!$O$39,IF(Z74&gt;=PliegoVigente!$M$38,PliegoVigente!$O$38,PliegoVigente!$O$37))),(IF(Z74&gt;=PliegoVigente!$M$53,PliegoVigente!$O$53,IF(Z74&gt;=PliegoVigente!$M$52,PliegoVigente!$O$52,PliegoVigente!$O$51))))))</f>
        <v>-5.0000000000000001E-3</v>
      </c>
      <c r="AH74" s="124">
        <f>IF(E74="HFC",(IF(AA74&gt;=PliegoVigente!$Q$9,PliegoVigente!$S$9,IF(AA74&gt;=PliegoVigente!$Q$8,PliegoVigente!$S$8,PliegoVigente!$S$7))),IF(E74="FLOW",(IF(AA74&gt;=PliegoVigente!$Q$25,PliegoVigente!$S$25,IF(AA74&gt;=PliegoVigente!$Q$24,PliegoVigente!$S$24,PliegoVigente!$S$23))),IF(E74="MASIVO",(IF(AA74&gt;=PliegoVigente!$Q$39,PliegoVigente!$S$39,IF(AA74&gt;=PliegoVigente!$Q$38,PliegoVigente!$S$38,PliegoVigente!$S$37))),(IF(AA74&gt;=PliegoVigente!$Q$53,PliegoVigente!$S$53,IF(AA74&gt;=PliegoVigente!$Q$52,PliegoVigente!$S$52,PliegoVigente!$S$51))))))</f>
        <v>1.4999999999999999E-2</v>
      </c>
      <c r="AI74" s="126">
        <f t="shared" si="3"/>
        <v>0.11</v>
      </c>
    </row>
    <row r="75" spans="1:35" x14ac:dyDescent="0.25">
      <c r="A75" s="115" t="str">
        <f>VLOOKUP(C75,RosterActualizado!$C$2:$L$1000,7,0)</f>
        <v>Gonzalez Frau Emanuel Ariel</v>
      </c>
      <c r="B75" s="115" t="str">
        <f>VLOOKUP(C75,RosterActualizado!$C$2:$L$1000,10,0)</f>
        <v>Mancilla Huaita Bruno David</v>
      </c>
      <c r="C75" s="115">
        <f>RosterActualizado!C75</f>
        <v>3523453</v>
      </c>
      <c r="D75" s="115" t="str">
        <f>VLOOKUP(C75,RosterActualizado!$C$2:$L$1000,3,0)</f>
        <v xml:space="preserve">INTERNET HFC SCORE 3 A 5 + Solucion Remota </v>
      </c>
      <c r="E75" s="115" t="str">
        <f t="shared" si="2"/>
        <v>HFC</v>
      </c>
      <c r="F75" s="116">
        <f>VLOOKUP(C75,Table1[],5,0)</f>
        <v>0.72717592592592595</v>
      </c>
      <c r="G75" s="117">
        <f>VLOOKUP(C75,Table13[],5,0)</f>
        <v>0.125</v>
      </c>
      <c r="H75" s="118">
        <f>VLOOKUP(C75,Table13[],3,0)</f>
        <v>40</v>
      </c>
      <c r="I75" s="117">
        <f>VLOOKUP(C75,Table13[],7,0)</f>
        <v>0.84615384615384603</v>
      </c>
      <c r="J75" s="117">
        <f>VLOOKUP(C75,Table13[],9,0)</f>
        <v>0.94594594594594605</v>
      </c>
      <c r="K75" s="116">
        <f>VLOOKUP(C75,Table16[[#All],[idccms]:[TMO]],5,0)</f>
        <v>1</v>
      </c>
      <c r="L75" s="119">
        <f>VLOOKUP(C75,Table18[[Columna1]:[Recuento de id_monitoring-caseId]],2,0)</f>
        <v>1</v>
      </c>
      <c r="M75" s="116">
        <f>VLOOKUP(C75,Table111[],7,0)</f>
        <v>0.22222222222222199</v>
      </c>
      <c r="N75" s="118">
        <f>VLOOKUP(C75,Table111[],6,0)</f>
        <v>9</v>
      </c>
      <c r="O75" s="116">
        <f>VLOOKUP(C75,Table111[],8,0)</f>
        <v>0.77777777777777801</v>
      </c>
      <c r="P75" s="13" t="s">
        <v>116</v>
      </c>
      <c r="Q75" s="13" t="s">
        <v>116</v>
      </c>
      <c r="R75" s="13" t="s">
        <v>116</v>
      </c>
      <c r="S75" s="116">
        <f>VLOOKUP(C75,Table113[[idccms]:[Suma de Rellamados]],4,0)</f>
        <v>0.84974093264248696</v>
      </c>
      <c r="T75" s="13">
        <f>VLOOKUP(C75,Table115[[idccms]:[Suma de CvLlamSalientes]],3,0)</f>
        <v>583.33933933933895</v>
      </c>
      <c r="U75" s="13">
        <f>VLOOKUP(C75,Table115[[idccms]:[Suma de CvLlamSalientes]],5,0)</f>
        <v>10.490990990991</v>
      </c>
      <c r="V75" s="120">
        <f>VLOOKUP(C75,Table115[[idccms]:[Suma de CvLlamSalientes]],6,0)</f>
        <v>2.17867867867868</v>
      </c>
      <c r="W75" s="13">
        <f>VLOOKUP(C75,Table115[[idccms]:[Suma de CvLlamSalientes]],7,0)</f>
        <v>570.66966966967004</v>
      </c>
      <c r="X75" s="116">
        <f>VLOOKUP(C75,Table118[[idccms]:[%Act Com N]],4,0)</f>
        <v>2.7777777777777801E-2</v>
      </c>
      <c r="Y75" s="116">
        <f>VLOOKUP(C75,Table118[[idccms]:[%Act Com N]],6,0)</f>
        <v>2.0270270270270299E-2</v>
      </c>
      <c r="Z75" s="116">
        <f>VLOOKUP(C75,TRF!$B$2:$S$407,4,0)</f>
        <v>9.3093093093093104E-2</v>
      </c>
      <c r="AA75" s="116">
        <f>VLOOKUP(C75,CBS!$A$2:$F$395,4,0)</f>
        <v>2.2522522522522501E-2</v>
      </c>
      <c r="AB75" s="124">
        <f>IF(E75="HFC",(IF(L75&gt;=PliegoVigente!$U$9,PliegoVigente!$W$9,IF(L75&gt;=PliegoVigente!$U$8,PliegoVigente!$W$8,PliegoVigente!$W$7))),IF(E75="FLOW",(IF(L75&gt;=PliegoVigente!$U$25,PliegoVigente!$W$25,IF(L75&gt;=PliegoVigente!$U$24,PliegoVigente!$W$24,PliegoVigente!$W$23))),IF(E75="MASIVO",(IF(L75&gt;=PliegoVigente!$U$39,PliegoVigente!$W$39,IF(L75&gt;=PliegoVigente!$U$38,PliegoVigente!$W$38,PliegoVigente!$W$37))),(IF(L75&gt;=PliegoVigente!$U$53,PliegoVigente!$W$53,IF(L75&gt;=PliegoVigente!$U$52,PliegoVigente!$W$52,PliegoVigente!$W$51))))))</f>
        <v>0.01</v>
      </c>
      <c r="AC75" s="124">
        <f>IF(E75="HFC",(IF(M75&gt;=PliegoVigente!$I$7,PliegoVigente!$K$7,IF(M75&gt;=PliegoVigente!$I$8,PliegoVigente!$K$8,IF(M75&gt;=PliegoVigente!$I$9,PliegoVigente!$K$9,IF(M75&gt;=PliegoVigente!$I$10,PliegoVigente!$K$10,IF(M75&gt;=PliegoVigente!$I$11,PliegoVigente!$K$11,IF(M75&gt;=PliegoVigente!$I$12,PliegoVigente!$K$12,IF(M75&gt;=PliegoVigente!$I$13,PliegoVigente!$K$13,IF(M75&gt;=PliegoVigente!$I$14,PliegoVigente!$K$14,PliegoVigente!$K$15))))))))),IF(E75="FLOW",(IF(M75&gt;=PliegoVigente!$I$23,PliegoVigente!$K$23,IF(M75&gt;=PliegoVigente!$I$24,PliegoVigente!$K$24,IF(M75&gt;=PliegoVigente!$I$25,PliegoVigente!$K$25,IF(M75&gt;=PliegoVigente!$I$26,PliegoVigente!$K$26,IF(M75&gt;=PliegoVigente!$I$27,PliegoVigente!$K$27,IF(M75&gt;=PliegoVigente!$I$28,PliegoVigente!$K$28,IF(M75&gt;=PliegoVigente!$I$29,PliegoVigente!$K$29,IF(M75&gt;=PliegoVigente!$I$30,PliegoVigente!$K$30,PliegoVigente!$K$31))))))))),IF(E75="MASIVO",(IF(M75&gt;=PliegoVigente!$I$37,PliegoVigente!$K$37,IF(M75&gt;=PliegoVigente!$I$38,PliegoVigente!$K$38,IF(M75&gt;=PliegoVigente!$I$39,PliegoVigente!$K$39,IF(M75&gt;=PliegoVigente!$I$40,PliegoVigente!$K$40,IF(M75&gt;=PliegoVigente!$I$41,PliegoVigente!$K$41,IF(M75&gt;=PliegoVigente!$I$42,PliegoVigente!$K$42,IF(M75&gt;=PliegoVigente!$I$43,PliegoVigente!$K$43,IF(M75&gt;=PliegoVigente!$I$44,PliegoVigente!$K$44,PliegoVigente!$K$45))))))))),(IF(M75&gt;=PliegoVigente!$I$51,PliegoVigente!$K$51,IF(M75&gt;=PliegoVigente!$I$52,PliegoVigente!$K$52,IF(M75&gt;=PliegoVigente!$I$53,PliegoVigente!$K$53,IF(M75&gt;=PliegoVigente!$I$54,PliegoVigente!$K$54,IF(M75&gt;=PliegoVigente!$I$55,PliegoVigente!$K$55,IF(M75&gt;=PliegoVigente!$I$56,PliegoVigente!$K$56,IF(M75&gt;=PliegoVigente!$I$57,PliegoVigente!$K$57,IF(M75&gt;=PliegoVigente!$I$58,PliegoVigente!$K$58,PliegoVigente!$K$59))))))))))))</f>
        <v>0.06</v>
      </c>
      <c r="AD75" s="124">
        <f>IF(E75="HFC",(IF(S75&gt;=PliegoVigente!$E$12,PliegoVigente!$G$12,IF(S75&gt;=PliegoVigente!$E$11,PliegoVigente!$G$11,IF(S75&gt;=PliegoVigente!$E$10,PliegoVigente!$G$10,IF(S75&gt;=PliegoVigente!$E$9,PliegoVigente!$G$9,IF(S75&gt;=PliegoVigente!$E$8,PliegoVigente!$G$8,PliegoVigente!$G$7)))))),IF(E75="FLOW",(IF(S75&gt;=PliegoVigente!$I$23,PliegoVigente!$K$23,IF(S75&gt;=PliegoVigente!$I$24,PliegoVigente!$K$24,IF(S75&gt;=PliegoVigente!$I$25,PliegoVigente!$K$25,IF(S75&gt;=PliegoVigente!$I$26,PliegoVigente!$K$26,IF(S75&gt;=PliegoVigente!$I$27,PliegoVigente!$K$27,IF(S75&gt;=PliegoVigente!$I$28,PliegoVigente!$K$28,IF(S75&gt;=PliegoVigente!$I$29,PliegoVigente!$K$29,IF(S75&gt;=PliegoVigente!$I$30,PliegoVigente!$K$30,PliegoVigente!$K$31))))))))),IF(E75="MASIVO",(IF(S75&gt;=PliegoVigente!$I$37,PliegoVigente!$K$37,IF(S75&gt;=PliegoVigente!$I$38,PliegoVigente!$K$38,IF(S75&gt;=PliegoVigente!$I$39,PliegoVigente!$K$39,IF(S75&gt;=PliegoVigente!$I$40,PliegoVigente!$K$40,IF(S75&gt;=PliegoVigente!$I$41,PliegoVigente!$K$41,IF(S75&gt;=PliegoVigente!$I$42,PliegoVigente!$K$42,IF(S75&gt;=PliegoVigente!$I$43,PliegoVigente!$K$43,IF(S75&gt;=PliegoVigente!$I$44,PliegoVigente!$K$44,PliegoVigente!$K$45))))))))),(IF(S75&gt;=PliegoVigente!$I$51,PliegoVigente!$K$51,IF(S75&gt;=PliegoVigente!$I$52,PliegoVigente!$K$52,IF(S75&gt;=PliegoVigente!$I$53,PliegoVigente!$K$53,IF(S75&gt;=PliegoVigente!$I$54,PliegoVigente!$K$54,IF(S75&gt;=PliegoVigente!$I$55,PliegoVigente!$K$55,IF(S75&gt;=PliegoVigente!$I$56,PliegoVigente!$K$56,IF(S75&gt;=PliegoVigente!$I$57,PliegoVigente!$K$57,IF(S75&gt;=PliegoVigente!$I$58,PliegoVigente!$K$58,PliegoVigente!$K$59))))))))))))</f>
        <v>0.04</v>
      </c>
      <c r="AE75" s="124">
        <f>IF(E75="HFC",(IF(T75&gt;=PliegoVigente!$A$10,PliegoVigente!$C$10,IF(T75&gt;PliegoVigente!$A$9,PliegoVigente!$C$9,IF(T75&gt;PliegoVigente!$A$8,PliegoVigente!$C$8,PliegoVigente!$C$7)))),IF(E75="FLOW",(IF(T75&gt;=PliegoVigente!$A$26,PliegoVigente!$C$26,IF(T75&gt;PliegoVigente!$A$25,PliegoVigente!$C$25,IF(T75&gt;PliegoVigente!$A$24,PliegoVigente!$C$24,PliegoVigente!$C$23)))),IF(E75="MASIVO",(IF(T75&gt;=PliegoVigente!$A$40,PliegoVigente!$C$40,IF(T75&gt;PliegoVigente!$A$39,PliegoVigente!$C$39,IF(T75&gt;PliegoVigente!$A$38,PliegoVigente!$C$38,PliegoVigente!$C$37)))),(IF(T75&gt;=PliegoVigente!$A$54,PliegoVigente!$C$54,IF(T75&gt;PliegoVigente!$A$53,PliegoVigente!$C$53,IF(T75&gt;PliegoVigente!$A$52,PliegoVigente!$C$52,PliegoVigente!$C$51)))))))</f>
        <v>-0.01</v>
      </c>
      <c r="AF75" s="124">
        <f>IF(E75="HFC",(IF(Y75&gt;=PliegoVigente!$Y$7,PliegoVigente!$AA$7,0)),IF(E75="FLOW",0,IF(E75="MASIVO",(IF(Y75&gt;=PliegoVigente!$Y$37,PliegoVigente!$AA$370)),(IF(Y75&gt;=PliegoVigente!$Y$51,PliegoVigente!$AA$51,0)))))</f>
        <v>0</v>
      </c>
      <c r="AG75" s="124">
        <f>IF(E75="HFC",(IF(Z75&gt;=PliegoVigente!$M$9,PliegoVigente!$O$9,IF(Z75&gt;=PliegoVigente!$M$8,PliegoVigente!$O$8,PliegoVigente!$O$7))),IF(E75="FLOW",(IF(Z75&gt;=PliegoVigente!$M$25,PliegoVigente!$O$25,IF(Z75&gt;=PliegoVigente!$M$24,PliegoVigente!$O$24,PliegoVigente!$O$23))),IF(E75="MASIVO",(IF(Z75&gt;=PliegoVigente!$M$39,PliegoVigente!$O$39,IF(Z75&gt;=PliegoVigente!$M$38,PliegoVigente!$O$38,PliegoVigente!$O$37))),(IF(Z75&gt;=PliegoVigente!$M$53,PliegoVigente!$O$53,IF(Z75&gt;=PliegoVigente!$M$52,PliegoVigente!$O$52,PliegoVigente!$O$51))))))</f>
        <v>-5.0000000000000001E-3</v>
      </c>
      <c r="AH75" s="124">
        <f>IF(E75="HFC",(IF(AA75&gt;=PliegoVigente!$Q$9,PliegoVigente!$S$9,IF(AA75&gt;=PliegoVigente!$Q$8,PliegoVigente!$S$8,PliegoVigente!$S$7))),IF(E75="FLOW",(IF(AA75&gt;=PliegoVigente!$Q$25,PliegoVigente!$S$25,IF(AA75&gt;=PliegoVigente!$Q$24,PliegoVigente!$S$24,PliegoVigente!$S$23))),IF(E75="MASIVO",(IF(AA75&gt;=PliegoVigente!$Q$39,PliegoVigente!$S$39,IF(AA75&gt;=PliegoVigente!$Q$38,PliegoVigente!$S$38,PliegoVigente!$S$37))),(IF(AA75&gt;=PliegoVigente!$Q$53,PliegoVigente!$S$53,IF(AA75&gt;=PliegoVigente!$Q$52,PliegoVigente!$S$52,PliegoVigente!$S$51))))))</f>
        <v>5.0000000000000001E-3</v>
      </c>
      <c r="AI75" s="126">
        <f t="shared" si="3"/>
        <v>9.9999999999999992E-2</v>
      </c>
    </row>
    <row r="76" spans="1:35" x14ac:dyDescent="0.25">
      <c r="A76" s="115" t="str">
        <f>VLOOKUP(C76,RosterActualizado!$C$2:$L$1000,7,0)</f>
        <v>Gonzalez Frau Emanuel Ariel</v>
      </c>
      <c r="B76" s="115" t="str">
        <f>VLOOKUP(C76,RosterActualizado!$C$2:$L$1000,10,0)</f>
        <v>Morales Graciela Florencia</v>
      </c>
      <c r="C76" s="115">
        <f>RosterActualizado!C76</f>
        <v>2723532</v>
      </c>
      <c r="D76" s="115" t="str">
        <f>VLOOKUP(C76,RosterActualizado!$C$2:$L$1000,3,0)</f>
        <v xml:space="preserve">INTERNET HFC SCORE 3 A 5 + Solucion Remota </v>
      </c>
      <c r="E76" s="115" t="str">
        <f t="shared" si="2"/>
        <v>HFC</v>
      </c>
      <c r="F76" s="116">
        <f>VLOOKUP(C76,Table1[],5,0)</f>
        <v>0.470704966329966</v>
      </c>
      <c r="G76" s="117">
        <f>VLOOKUP(C76,Table13[],5,0)</f>
        <v>8.5106382978723402E-2</v>
      </c>
      <c r="H76" s="118">
        <f>VLOOKUP(C76,Table13[],3,0)</f>
        <v>47</v>
      </c>
      <c r="I76" s="117">
        <f>VLOOKUP(C76,Table13[],7,0)</f>
        <v>0.81818181818181801</v>
      </c>
      <c r="J76" s="117">
        <f>VLOOKUP(C76,Table13[],9,0)</f>
        <v>0.97674418604651203</v>
      </c>
      <c r="K76" s="116">
        <f>VLOOKUP(C76,Table16[[#All],[idccms]:[TMO]],5,0)</f>
        <v>0.96</v>
      </c>
      <c r="L76" s="119">
        <f>VLOOKUP(C76,Table18[[Columna1]:[Recuento de id_monitoring-caseId]],2,0)</f>
        <v>0</v>
      </c>
      <c r="M76" s="116">
        <f>VLOOKUP(C76,Table111[],7,0)</f>
        <v>-0.6</v>
      </c>
      <c r="N76" s="118">
        <f>VLOOKUP(C76,Table111[],6,0)</f>
        <v>5</v>
      </c>
      <c r="O76" s="116">
        <f>VLOOKUP(C76,Table111[],8,0)</f>
        <v>0.5</v>
      </c>
      <c r="P76" s="13" t="s">
        <v>116</v>
      </c>
      <c r="Q76" s="13" t="s">
        <v>116</v>
      </c>
      <c r="R76" s="13" t="s">
        <v>116</v>
      </c>
      <c r="S76" s="116">
        <f>VLOOKUP(C76,Table113[[idccms]:[Suma de Rellamados]],4,0)</f>
        <v>0.86454183266932305</v>
      </c>
      <c r="T76" s="13">
        <f>VLOOKUP(C76,Table115[[idccms]:[Suma de CvLlamSalientes]],3,0)</f>
        <v>638.07491856677495</v>
      </c>
      <c r="U76" s="13">
        <f>VLOOKUP(C76,Table115[[idccms]:[Suma de CvLlamSalientes]],5,0)</f>
        <v>33.534201954397403</v>
      </c>
      <c r="V76" s="120">
        <f>VLOOKUP(C76,Table115[[idccms]:[Suma de CvLlamSalientes]],6,0)</f>
        <v>14.237785016286599</v>
      </c>
      <c r="W76" s="13">
        <f>VLOOKUP(C76,Table115[[idccms]:[Suma de CvLlamSalientes]],7,0)</f>
        <v>590.30293159609096</v>
      </c>
      <c r="X76" s="116">
        <f>VLOOKUP(C76,Table118[[idccms]:[%Act Com N]],4,0)</f>
        <v>4.8859934853420203E-2</v>
      </c>
      <c r="Y76" s="116">
        <f>VLOOKUP(C76,Table118[[idccms]:[%Act Com N]],6,0)</f>
        <v>0</v>
      </c>
      <c r="Z76" s="116">
        <f>VLOOKUP(C76,TRF!$B$2:$S$407,4,0)</f>
        <v>7.4918566775244305E-2</v>
      </c>
      <c r="AA76" s="116">
        <f>VLOOKUP(C76,CBS!$A$2:$F$395,4,0)</f>
        <v>5.8631921824104198E-2</v>
      </c>
      <c r="AB76" s="124">
        <f>IF(E76="HFC",(IF(L76&gt;=PliegoVigente!$U$9,PliegoVigente!$W$9,IF(L76&gt;=PliegoVigente!$U$8,PliegoVigente!$W$8,PliegoVigente!$W$7))),IF(E76="FLOW",(IF(L76&gt;=PliegoVigente!$U$25,PliegoVigente!$W$25,IF(L76&gt;=PliegoVigente!$U$24,PliegoVigente!$W$24,PliegoVigente!$W$23))),IF(E76="MASIVO",(IF(L76&gt;=PliegoVigente!$U$39,PliegoVigente!$W$39,IF(L76&gt;=PliegoVigente!$U$38,PliegoVigente!$W$38,PliegoVigente!$W$37))),(IF(L76&gt;=PliegoVigente!$U$53,PliegoVigente!$W$53,IF(L76&gt;=PliegoVigente!$U$52,PliegoVigente!$W$52,PliegoVigente!$W$51))))))</f>
        <v>-0.01</v>
      </c>
      <c r="AC76" s="124">
        <f>IF(E76="HFC",(IF(M76&gt;=PliegoVigente!$I$7,PliegoVigente!$K$7,IF(M76&gt;=PliegoVigente!$I$8,PliegoVigente!$K$8,IF(M76&gt;=PliegoVigente!$I$9,PliegoVigente!$K$9,IF(M76&gt;=PliegoVigente!$I$10,PliegoVigente!$K$10,IF(M76&gt;=PliegoVigente!$I$11,PliegoVigente!$K$11,IF(M76&gt;=PliegoVigente!$I$12,PliegoVigente!$K$12,IF(M76&gt;=PliegoVigente!$I$13,PliegoVigente!$K$13,IF(M76&gt;=PliegoVigente!$I$14,PliegoVigente!$K$14,PliegoVigente!$K$15))))))))),IF(E76="FLOW",(IF(M76&gt;=PliegoVigente!$I$23,PliegoVigente!$K$23,IF(M76&gt;=PliegoVigente!$I$24,PliegoVigente!$K$24,IF(M76&gt;=PliegoVigente!$I$25,PliegoVigente!$K$25,IF(M76&gt;=PliegoVigente!$I$26,PliegoVigente!$K$26,IF(M76&gt;=PliegoVigente!$I$27,PliegoVigente!$K$27,IF(M76&gt;=PliegoVigente!$I$28,PliegoVigente!$K$28,IF(M76&gt;=PliegoVigente!$I$29,PliegoVigente!$K$29,IF(M76&gt;=PliegoVigente!$I$30,PliegoVigente!$K$30,PliegoVigente!$K$31))))))))),IF(E76="MASIVO",(IF(M76&gt;=PliegoVigente!$I$37,PliegoVigente!$K$37,IF(M76&gt;=PliegoVigente!$I$38,PliegoVigente!$K$38,IF(M76&gt;=PliegoVigente!$I$39,PliegoVigente!$K$39,IF(M76&gt;=PliegoVigente!$I$40,PliegoVigente!$K$40,IF(M76&gt;=PliegoVigente!$I$41,PliegoVigente!$K$41,IF(M76&gt;=PliegoVigente!$I$42,PliegoVigente!$K$42,IF(M76&gt;=PliegoVigente!$I$43,PliegoVigente!$K$43,IF(M76&gt;=PliegoVigente!$I$44,PliegoVigente!$K$44,PliegoVigente!$K$45))))))))),(IF(M76&gt;=PliegoVigente!$I$51,PliegoVigente!$K$51,IF(M76&gt;=PliegoVigente!$I$52,PliegoVigente!$K$52,IF(M76&gt;=PliegoVigente!$I$53,PliegoVigente!$K$53,IF(M76&gt;=PliegoVigente!$I$54,PliegoVigente!$K$54,IF(M76&gt;=PliegoVigente!$I$55,PliegoVigente!$K$55,IF(M76&gt;=PliegoVigente!$I$56,PliegoVigente!$K$56,IF(M76&gt;=PliegoVigente!$I$57,PliegoVigente!$K$57,IF(M76&gt;=PliegoVigente!$I$58,PliegoVigente!$K$58,PliegoVigente!$K$59))))))))))))</f>
        <v>-0.02</v>
      </c>
      <c r="AD76" s="124">
        <f>IF(E76="HFC",(IF(S76&gt;=PliegoVigente!$E$12,PliegoVigente!$G$12,IF(S76&gt;=PliegoVigente!$E$11,PliegoVigente!$G$11,IF(S76&gt;=PliegoVigente!$E$10,PliegoVigente!$G$10,IF(S76&gt;=PliegoVigente!$E$9,PliegoVigente!$G$9,IF(S76&gt;=PliegoVigente!$E$8,PliegoVigente!$G$8,PliegoVigente!$G$7)))))),IF(E76="FLOW",(IF(S76&gt;=PliegoVigente!$I$23,PliegoVigente!$K$23,IF(S76&gt;=PliegoVigente!$I$24,PliegoVigente!$K$24,IF(S76&gt;=PliegoVigente!$I$25,PliegoVigente!$K$25,IF(S76&gt;=PliegoVigente!$I$26,PliegoVigente!$K$26,IF(S76&gt;=PliegoVigente!$I$27,PliegoVigente!$K$27,IF(S76&gt;=PliegoVigente!$I$28,PliegoVigente!$K$28,IF(S76&gt;=PliegoVigente!$I$29,PliegoVigente!$K$29,IF(S76&gt;=PliegoVigente!$I$30,PliegoVigente!$K$30,PliegoVigente!$K$31))))))))),IF(E76="MASIVO",(IF(S76&gt;=PliegoVigente!$I$37,PliegoVigente!$K$37,IF(S76&gt;=PliegoVigente!$I$38,PliegoVigente!$K$38,IF(S76&gt;=PliegoVigente!$I$39,PliegoVigente!$K$39,IF(S76&gt;=PliegoVigente!$I$40,PliegoVigente!$K$40,IF(S76&gt;=PliegoVigente!$I$41,PliegoVigente!$K$41,IF(S76&gt;=PliegoVigente!$I$42,PliegoVigente!$K$42,IF(S76&gt;=PliegoVigente!$I$43,PliegoVigente!$K$43,IF(S76&gt;=PliegoVigente!$I$44,PliegoVigente!$K$44,PliegoVigente!$K$45))))))))),(IF(S76&gt;=PliegoVigente!$I$51,PliegoVigente!$K$51,IF(S76&gt;=PliegoVigente!$I$52,PliegoVigente!$K$52,IF(S76&gt;=PliegoVigente!$I$53,PliegoVigente!$K$53,IF(S76&gt;=PliegoVigente!$I$54,PliegoVigente!$K$54,IF(S76&gt;=PliegoVigente!$I$55,PliegoVigente!$K$55,IF(S76&gt;=PliegoVigente!$I$56,PliegoVigente!$K$56,IF(S76&gt;=PliegoVigente!$I$57,PliegoVigente!$K$57,IF(S76&gt;=PliegoVigente!$I$58,PliegoVigente!$K$58,PliegoVigente!$K$59))))))))))))</f>
        <v>0.04</v>
      </c>
      <c r="AE76" s="124">
        <f>IF(E76="HFC",(IF(T76&gt;=PliegoVigente!$A$10,PliegoVigente!$C$10,IF(T76&gt;PliegoVigente!$A$9,PliegoVigente!$C$9,IF(T76&gt;PliegoVigente!$A$8,PliegoVigente!$C$8,PliegoVigente!$C$7)))),IF(E76="FLOW",(IF(T76&gt;=PliegoVigente!$A$26,PliegoVigente!$C$26,IF(T76&gt;PliegoVigente!$A$25,PliegoVigente!$C$25,IF(T76&gt;PliegoVigente!$A$24,PliegoVigente!$C$24,PliegoVigente!$C$23)))),IF(E76="MASIVO",(IF(T76&gt;=PliegoVigente!$A$40,PliegoVigente!$C$40,IF(T76&gt;PliegoVigente!$A$39,PliegoVigente!$C$39,IF(T76&gt;PliegoVigente!$A$38,PliegoVigente!$C$38,PliegoVigente!$C$37)))),(IF(T76&gt;=PliegoVigente!$A$54,PliegoVigente!$C$54,IF(T76&gt;PliegoVigente!$A$53,PliegoVigente!$C$53,IF(T76&gt;PliegoVigente!$A$52,PliegoVigente!$C$52,PliegoVigente!$C$51)))))))</f>
        <v>-0.01</v>
      </c>
      <c r="AF76" s="124">
        <f>IF(E76="HFC",(IF(Y76&gt;=PliegoVigente!$Y$7,PliegoVigente!$AA$7,0)),IF(E76="FLOW",0,IF(E76="MASIVO",(IF(Y76&gt;=PliegoVigente!$Y$37,PliegoVigente!$AA$370)),(IF(Y76&gt;=PliegoVigente!$Y$51,PliegoVigente!$AA$51,0)))))</f>
        <v>0</v>
      </c>
      <c r="AG76" s="124">
        <f>IF(E76="HFC",(IF(Z76&gt;=PliegoVigente!$M$9,PliegoVigente!$O$9,IF(Z76&gt;=PliegoVigente!$M$8,PliegoVigente!$O$8,PliegoVigente!$O$7))),IF(E76="FLOW",(IF(Z76&gt;=PliegoVigente!$M$25,PliegoVigente!$O$25,IF(Z76&gt;=PliegoVigente!$M$24,PliegoVigente!$O$24,PliegoVigente!$O$23))),IF(E76="MASIVO",(IF(Z76&gt;=PliegoVigente!$M$39,PliegoVigente!$O$39,IF(Z76&gt;=PliegoVigente!$M$38,PliegoVigente!$O$38,PliegoVigente!$O$37))),(IF(Z76&gt;=PliegoVigente!$M$53,PliegoVigente!$O$53,IF(Z76&gt;=PliegoVigente!$M$52,PliegoVigente!$O$52,PliegoVigente!$O$51))))))</f>
        <v>5.0000000000000001E-3</v>
      </c>
      <c r="AH76" s="124">
        <f>IF(E76="HFC",(IF(AA76&gt;=PliegoVigente!$Q$9,PliegoVigente!$S$9,IF(AA76&gt;=PliegoVigente!$Q$8,PliegoVigente!$S$8,PliegoVigente!$S$7))),IF(E76="FLOW",(IF(AA76&gt;=PliegoVigente!$Q$25,PliegoVigente!$S$25,IF(AA76&gt;=PliegoVigente!$Q$24,PliegoVigente!$S$24,PliegoVigente!$S$23))),IF(E76="MASIVO",(IF(AA76&gt;=PliegoVigente!$Q$39,PliegoVigente!$S$39,IF(AA76&gt;=PliegoVigente!$Q$38,PliegoVigente!$S$38,PliegoVigente!$S$37))),(IF(AA76&gt;=PliegoVigente!$Q$53,PliegoVigente!$S$53,IF(AA76&gt;=PliegoVigente!$Q$52,PliegoVigente!$S$52,PliegoVigente!$S$51))))))</f>
        <v>-5.0000000000000001E-3</v>
      </c>
      <c r="AI76" s="126">
        <f t="shared" si="3"/>
        <v>0</v>
      </c>
    </row>
    <row r="77" spans="1:35" x14ac:dyDescent="0.25">
      <c r="A77" s="115" t="str">
        <f>VLOOKUP(C77,RosterActualizado!$C$2:$L$1000,7,0)</f>
        <v>Gonzalez Frau Emanuel Ariel</v>
      </c>
      <c r="B77" s="115" t="str">
        <f>VLOOKUP(C77,RosterActualizado!$C$2:$L$1000,10,0)</f>
        <v>Perez Facundo Javier</v>
      </c>
      <c r="C77" s="115">
        <f>RosterActualizado!C77</f>
        <v>3523450</v>
      </c>
      <c r="D77" s="115" t="str">
        <f>VLOOKUP(C77,RosterActualizado!$C$2:$L$1000,3,0)</f>
        <v xml:space="preserve">INTERNET HFC SCORE 2 + Solucion Remota </v>
      </c>
      <c r="E77" s="115" t="str">
        <f t="shared" si="2"/>
        <v>HFC</v>
      </c>
      <c r="F77" s="116">
        <f>VLOOKUP(C77,Table1[],5,0)</f>
        <v>0.827232905982906</v>
      </c>
      <c r="G77" s="117">
        <f>VLOOKUP(C77,Table13[],5,0)</f>
        <v>5.6000000000000001E-2</v>
      </c>
      <c r="H77" s="118">
        <f>VLOOKUP(C77,Table13[],3,0)</f>
        <v>125</v>
      </c>
      <c r="I77" s="117">
        <f>VLOOKUP(C77,Table13[],7,0)</f>
        <v>0.66101694915254205</v>
      </c>
      <c r="J77" s="117">
        <f>VLOOKUP(C77,Table13[],9,0)</f>
        <v>0.90434782608695696</v>
      </c>
      <c r="K77" s="116">
        <f>VLOOKUP(C77,Table16[[#All],[idccms]:[TMO]],5,0)</f>
        <v>1</v>
      </c>
      <c r="L77" s="119">
        <f>VLOOKUP(C77,Table18[[Columna1]:[Recuento de id_monitoring-caseId]],2,0)</f>
        <v>0</v>
      </c>
      <c r="M77" s="116">
        <f>VLOOKUP(C77,Table111[],7,0)</f>
        <v>-0.18181818181818199</v>
      </c>
      <c r="N77" s="118">
        <f>VLOOKUP(C77,Table111[],6,0)</f>
        <v>22</v>
      </c>
      <c r="O77" s="116">
        <f>VLOOKUP(C77,Table111[],8,0)</f>
        <v>0.58823529411764697</v>
      </c>
      <c r="P77" s="13" t="s">
        <v>116</v>
      </c>
      <c r="Q77" s="13" t="s">
        <v>116</v>
      </c>
      <c r="R77" s="13" t="s">
        <v>116</v>
      </c>
      <c r="S77" s="116">
        <f>VLOOKUP(C77,Table113[[idccms]:[Suma de Rellamados]],4,0)</f>
        <v>0.83559322033898298</v>
      </c>
      <c r="T77" s="13">
        <f>VLOOKUP(C77,Table115[[idccms]:[Suma de CvLlamSalientes]],3,0)</f>
        <v>555.07744565217399</v>
      </c>
      <c r="U77" s="13">
        <f>VLOOKUP(C77,Table115[[idccms]:[Suma de CvLlamSalientes]],5,0)</f>
        <v>25.804347826087</v>
      </c>
      <c r="V77" s="120">
        <f>VLOOKUP(C77,Table115[[idccms]:[Suma de CvLlamSalientes]],6,0)</f>
        <v>22.5774456521739</v>
      </c>
      <c r="W77" s="13">
        <f>VLOOKUP(C77,Table115[[idccms]:[Suma de CvLlamSalientes]],7,0)</f>
        <v>506.695652173913</v>
      </c>
      <c r="X77" s="116">
        <f>VLOOKUP(C77,Table118[[idccms]:[%Act Com N]],4,0)</f>
        <v>2.0380434782608699E-2</v>
      </c>
      <c r="Y77" s="116">
        <f>VLOOKUP(C77,Table118[[idccms]:[%Act Com N]],6,0)</f>
        <v>1.3586956521739101E-2</v>
      </c>
      <c r="Z77" s="116">
        <f>VLOOKUP(C77,TRF!$B$2:$S$407,4,0)</f>
        <v>9.375E-2</v>
      </c>
      <c r="AA77" s="116">
        <f>VLOOKUP(C77,CBS!$A$2:$F$395,4,0)</f>
        <v>6.7934782608695702E-3</v>
      </c>
      <c r="AB77" s="124">
        <f>IF(E77="HFC",(IF(L77&gt;=PliegoVigente!$U$9,PliegoVigente!$W$9,IF(L77&gt;=PliegoVigente!$U$8,PliegoVigente!$W$8,PliegoVigente!$W$7))),IF(E77="FLOW",(IF(L77&gt;=PliegoVigente!$U$25,PliegoVigente!$W$25,IF(L77&gt;=PliegoVigente!$U$24,PliegoVigente!$W$24,PliegoVigente!$W$23))),IF(E77="MASIVO",(IF(L77&gt;=PliegoVigente!$U$39,PliegoVigente!$W$39,IF(L77&gt;=PliegoVigente!$U$38,PliegoVigente!$W$38,PliegoVigente!$W$37))),(IF(L77&gt;=PliegoVigente!$U$53,PliegoVigente!$W$53,IF(L77&gt;=PliegoVigente!$U$52,PliegoVigente!$W$52,PliegoVigente!$W$51))))))</f>
        <v>-0.01</v>
      </c>
      <c r="AC77" s="124">
        <f>IF(E77="HFC",(IF(M77&gt;=PliegoVigente!$I$7,PliegoVigente!$K$7,IF(M77&gt;=PliegoVigente!$I$8,PliegoVigente!$K$8,IF(M77&gt;=PliegoVigente!$I$9,PliegoVigente!$K$9,IF(M77&gt;=PliegoVigente!$I$10,PliegoVigente!$K$10,IF(M77&gt;=PliegoVigente!$I$11,PliegoVigente!$K$11,IF(M77&gt;=PliegoVigente!$I$12,PliegoVigente!$K$12,IF(M77&gt;=PliegoVigente!$I$13,PliegoVigente!$K$13,IF(M77&gt;=PliegoVigente!$I$14,PliegoVigente!$K$14,PliegoVigente!$K$15))))))))),IF(E77="FLOW",(IF(M77&gt;=PliegoVigente!$I$23,PliegoVigente!$K$23,IF(M77&gt;=PliegoVigente!$I$24,PliegoVigente!$K$24,IF(M77&gt;=PliegoVigente!$I$25,PliegoVigente!$K$25,IF(M77&gt;=PliegoVigente!$I$26,PliegoVigente!$K$26,IF(M77&gt;=PliegoVigente!$I$27,PliegoVigente!$K$27,IF(M77&gt;=PliegoVigente!$I$28,PliegoVigente!$K$28,IF(M77&gt;=PliegoVigente!$I$29,PliegoVigente!$K$29,IF(M77&gt;=PliegoVigente!$I$30,PliegoVigente!$K$30,PliegoVigente!$K$31))))))))),IF(E77="MASIVO",(IF(M77&gt;=PliegoVigente!$I$37,PliegoVigente!$K$37,IF(M77&gt;=PliegoVigente!$I$38,PliegoVigente!$K$38,IF(M77&gt;=PliegoVigente!$I$39,PliegoVigente!$K$39,IF(M77&gt;=PliegoVigente!$I$40,PliegoVigente!$K$40,IF(M77&gt;=PliegoVigente!$I$41,PliegoVigente!$K$41,IF(M77&gt;=PliegoVigente!$I$42,PliegoVigente!$K$42,IF(M77&gt;=PliegoVigente!$I$43,PliegoVigente!$K$43,IF(M77&gt;=PliegoVigente!$I$44,PliegoVigente!$K$44,PliegoVigente!$K$45))))))))),(IF(M77&gt;=PliegoVigente!$I$51,PliegoVigente!$K$51,IF(M77&gt;=PliegoVigente!$I$52,PliegoVigente!$K$52,IF(M77&gt;=PliegoVigente!$I$53,PliegoVigente!$K$53,IF(M77&gt;=PliegoVigente!$I$54,PliegoVigente!$K$54,IF(M77&gt;=PliegoVigente!$I$55,PliegoVigente!$K$55,IF(M77&gt;=PliegoVigente!$I$56,PliegoVigente!$K$56,IF(M77&gt;=PliegoVigente!$I$57,PliegoVigente!$K$57,IF(M77&gt;=PliegoVigente!$I$58,PliegoVigente!$K$58,PliegoVigente!$K$59))))))))))))</f>
        <v>-0.01</v>
      </c>
      <c r="AD77" s="124">
        <f>IF(E77="HFC",(IF(S77&gt;=PliegoVigente!$E$12,PliegoVigente!$G$12,IF(S77&gt;=PliegoVigente!$E$11,PliegoVigente!$G$11,IF(S77&gt;=PliegoVigente!$E$10,PliegoVigente!$G$10,IF(S77&gt;=PliegoVigente!$E$9,PliegoVigente!$G$9,IF(S77&gt;=PliegoVigente!$E$8,PliegoVigente!$G$8,PliegoVigente!$G$7)))))),IF(E77="FLOW",(IF(S77&gt;=PliegoVigente!$I$23,PliegoVigente!$K$23,IF(S77&gt;=PliegoVigente!$I$24,PliegoVigente!$K$24,IF(S77&gt;=PliegoVigente!$I$25,PliegoVigente!$K$25,IF(S77&gt;=PliegoVigente!$I$26,PliegoVigente!$K$26,IF(S77&gt;=PliegoVigente!$I$27,PliegoVigente!$K$27,IF(S77&gt;=PliegoVigente!$I$28,PliegoVigente!$K$28,IF(S77&gt;=PliegoVigente!$I$29,PliegoVigente!$K$29,IF(S77&gt;=PliegoVigente!$I$30,PliegoVigente!$K$30,PliegoVigente!$K$31))))))))),IF(E77="MASIVO",(IF(S77&gt;=PliegoVigente!$I$37,PliegoVigente!$K$37,IF(S77&gt;=PliegoVigente!$I$38,PliegoVigente!$K$38,IF(S77&gt;=PliegoVigente!$I$39,PliegoVigente!$K$39,IF(S77&gt;=PliegoVigente!$I$40,PliegoVigente!$K$40,IF(S77&gt;=PliegoVigente!$I$41,PliegoVigente!$K$41,IF(S77&gt;=PliegoVigente!$I$42,PliegoVigente!$K$42,IF(S77&gt;=PliegoVigente!$I$43,PliegoVigente!$K$43,IF(S77&gt;=PliegoVigente!$I$44,PliegoVigente!$K$44,PliegoVigente!$K$45))))))))),(IF(S77&gt;=PliegoVigente!$I$51,PliegoVigente!$K$51,IF(S77&gt;=PliegoVigente!$I$52,PliegoVigente!$K$52,IF(S77&gt;=PliegoVigente!$I$53,PliegoVigente!$K$53,IF(S77&gt;=PliegoVigente!$I$54,PliegoVigente!$K$54,IF(S77&gt;=PliegoVigente!$I$55,PliegoVigente!$K$55,IF(S77&gt;=PliegoVigente!$I$56,PliegoVigente!$K$56,IF(S77&gt;=PliegoVigente!$I$57,PliegoVigente!$K$57,IF(S77&gt;=PliegoVigente!$I$58,PliegoVigente!$K$58,PliegoVigente!$K$59))))))))))))</f>
        <v>0.04</v>
      </c>
      <c r="AE77" s="124">
        <f>IF(E77="HFC",(IF(T77&gt;=PliegoVigente!$A$10,PliegoVigente!$C$10,IF(T77&gt;PliegoVigente!$A$9,PliegoVigente!$C$9,IF(T77&gt;PliegoVigente!$A$8,PliegoVigente!$C$8,PliegoVigente!$C$7)))),IF(E77="FLOW",(IF(T77&gt;=PliegoVigente!$A$26,PliegoVigente!$C$26,IF(T77&gt;PliegoVigente!$A$25,PliegoVigente!$C$25,IF(T77&gt;PliegoVigente!$A$24,PliegoVigente!$C$24,PliegoVigente!$C$23)))),IF(E77="MASIVO",(IF(T77&gt;=PliegoVigente!$A$40,PliegoVigente!$C$40,IF(T77&gt;PliegoVigente!$A$39,PliegoVigente!$C$39,IF(T77&gt;PliegoVigente!$A$38,PliegoVigente!$C$38,PliegoVigente!$C$37)))),(IF(T77&gt;=PliegoVigente!$A$54,PliegoVigente!$C$54,IF(T77&gt;PliegoVigente!$A$53,PliegoVigente!$C$53,IF(T77&gt;PliegoVigente!$A$52,PliegoVigente!$C$52,PliegoVigente!$C$51)))))))</f>
        <v>0</v>
      </c>
      <c r="AF77" s="124">
        <f>IF(E77="HFC",(IF(Y77&gt;=PliegoVigente!$Y$7,PliegoVigente!$AA$7,0)),IF(E77="FLOW",0,IF(E77="MASIVO",(IF(Y77&gt;=PliegoVigente!$Y$37,PliegoVigente!$AA$370)),(IF(Y77&gt;=PliegoVigente!$Y$51,PliegoVigente!$AA$51,0)))))</f>
        <v>0</v>
      </c>
      <c r="AG77" s="124">
        <f>IF(E77="HFC",(IF(Z77&gt;=PliegoVigente!$M$9,PliegoVigente!$O$9,IF(Z77&gt;=PliegoVigente!$M$8,PliegoVigente!$O$8,PliegoVigente!$O$7))),IF(E77="FLOW",(IF(Z77&gt;=PliegoVigente!$M$25,PliegoVigente!$O$25,IF(Z77&gt;=PliegoVigente!$M$24,PliegoVigente!$O$24,PliegoVigente!$O$23))),IF(E77="MASIVO",(IF(Z77&gt;=PliegoVigente!$M$39,PliegoVigente!$O$39,IF(Z77&gt;=PliegoVigente!$M$38,PliegoVigente!$O$38,PliegoVigente!$O$37))),(IF(Z77&gt;=PliegoVigente!$M$53,PliegoVigente!$O$53,IF(Z77&gt;=PliegoVigente!$M$52,PliegoVigente!$O$52,PliegoVigente!$O$51))))))</f>
        <v>-5.0000000000000001E-3</v>
      </c>
      <c r="AH77" s="124">
        <f>IF(E77="HFC",(IF(AA77&gt;=PliegoVigente!$Q$9,PliegoVigente!$S$9,IF(AA77&gt;=PliegoVigente!$Q$8,PliegoVigente!$S$8,PliegoVigente!$S$7))),IF(E77="FLOW",(IF(AA77&gt;=PliegoVigente!$Q$25,PliegoVigente!$S$25,IF(AA77&gt;=PliegoVigente!$Q$24,PliegoVigente!$S$24,PliegoVigente!$S$23))),IF(E77="MASIVO",(IF(AA77&gt;=PliegoVigente!$Q$39,PliegoVigente!$S$39,IF(AA77&gt;=PliegoVigente!$Q$38,PliegoVigente!$S$38,PliegoVigente!$S$37))),(IF(AA77&gt;=PliegoVigente!$Q$53,PliegoVigente!$S$53,IF(AA77&gt;=PliegoVigente!$Q$52,PliegoVigente!$S$52,PliegoVigente!$S$51))))))</f>
        <v>5.0000000000000001E-3</v>
      </c>
      <c r="AI77" s="126">
        <f t="shared" si="3"/>
        <v>0.02</v>
      </c>
    </row>
    <row r="78" spans="1:35" x14ac:dyDescent="0.25">
      <c r="A78" s="115" t="str">
        <f>VLOOKUP(C78,RosterActualizado!$C$2:$L$1000,7,0)</f>
        <v>Gonzalez Frau Emanuel Ariel</v>
      </c>
      <c r="B78" s="115" t="str">
        <f>VLOOKUP(C78,RosterActualizado!$C$2:$L$1000,10,0)</f>
        <v xml:space="preserve">Pucheta   Maximiliano Eduardo </v>
      </c>
      <c r="C78" s="115" t="str">
        <f>RosterActualizado!C78</f>
        <v>-</v>
      </c>
      <c r="D78" s="115" t="str">
        <f>VLOOKUP(C78,RosterActualizado!$C$2:$L$1000,3,0)</f>
        <v>MASIVO</v>
      </c>
      <c r="E78" s="115" t="str">
        <f t="shared" si="2"/>
        <v>MASIVO</v>
      </c>
      <c r="F78" s="116" t="e">
        <f>VLOOKUP(C78,Table1[],5,0)</f>
        <v>#N/A</v>
      </c>
      <c r="G78" s="117" t="e">
        <f>VLOOKUP(C78,Table13[],5,0)</f>
        <v>#N/A</v>
      </c>
      <c r="H78" s="118" t="e">
        <f>VLOOKUP(C78,Table13[],3,0)</f>
        <v>#N/A</v>
      </c>
      <c r="I78" s="117" t="e">
        <f>VLOOKUP(C78,Table13[],7,0)</f>
        <v>#N/A</v>
      </c>
      <c r="J78" s="117" t="e">
        <f>VLOOKUP(C78,Table13[],9,0)</f>
        <v>#N/A</v>
      </c>
      <c r="K78" s="116" t="e">
        <f>VLOOKUP(C78,Table16[[#All],[idccms]:[TMO]],5,0)</f>
        <v>#N/A</v>
      </c>
      <c r="L78" s="119" t="e">
        <f>VLOOKUP(C78,Table18[[Columna1]:[Recuento de id_monitoring-caseId]],2,0)</f>
        <v>#N/A</v>
      </c>
      <c r="M78" s="116" t="e">
        <f>VLOOKUP(C78,Table111[],7,0)</f>
        <v>#N/A</v>
      </c>
      <c r="N78" s="118" t="e">
        <f>VLOOKUP(C78,Table111[],6,0)</f>
        <v>#N/A</v>
      </c>
      <c r="O78" s="116" t="e">
        <f>VLOOKUP(C78,Table111[],8,0)</f>
        <v>#N/A</v>
      </c>
      <c r="P78" s="13" t="s">
        <v>116</v>
      </c>
      <c r="Q78" s="13" t="s">
        <v>116</v>
      </c>
      <c r="R78" s="13" t="s">
        <v>116</v>
      </c>
      <c r="S78" s="116" t="e">
        <f>VLOOKUP(C78,Table113[[idccms]:[Suma de Rellamados]],4,0)</f>
        <v>#N/A</v>
      </c>
      <c r="T78" s="13" t="e">
        <f>VLOOKUP(C78,Table115[[idccms]:[Suma de CvLlamSalientes]],3,0)</f>
        <v>#N/A</v>
      </c>
      <c r="U78" s="13" t="e">
        <f>VLOOKUP(C78,Table115[[idccms]:[Suma de CvLlamSalientes]],5,0)</f>
        <v>#N/A</v>
      </c>
      <c r="V78" s="120" t="e">
        <f>VLOOKUP(C78,Table115[[idccms]:[Suma de CvLlamSalientes]],6,0)</f>
        <v>#N/A</v>
      </c>
      <c r="W78" s="13" t="e">
        <f>VLOOKUP(C78,Table115[[idccms]:[Suma de CvLlamSalientes]],7,0)</f>
        <v>#N/A</v>
      </c>
      <c r="X78" s="116" t="e">
        <f>VLOOKUP(C78,Table118[[idccms]:[%Act Com N]],4,0)</f>
        <v>#N/A</v>
      </c>
      <c r="Y78" s="116" t="e">
        <f>VLOOKUP(C78,Table118[[idccms]:[%Act Com N]],6,0)</f>
        <v>#N/A</v>
      </c>
      <c r="Z78" s="116" t="e">
        <f>VLOOKUP(C78,TRF!$B$2:$S$407,4,0)</f>
        <v>#N/A</v>
      </c>
      <c r="AA78" s="116" t="e">
        <f>VLOOKUP(C78,CBS!$A$2:$F$395,4,0)</f>
        <v>#N/A</v>
      </c>
      <c r="AB78" s="124" t="e">
        <f>IF(E78="HFC",(IF(L78&gt;=PliegoVigente!$U$9,PliegoVigente!$W$9,IF(L78&gt;=PliegoVigente!$U$8,PliegoVigente!$W$8,PliegoVigente!$W$7))),IF(E78="FLOW",(IF(L78&gt;=PliegoVigente!$U$25,PliegoVigente!$W$25,IF(L78&gt;=PliegoVigente!$U$24,PliegoVigente!$W$24,PliegoVigente!$W$23))),IF(E78="MASIVO",(IF(L78&gt;=PliegoVigente!$U$39,PliegoVigente!$W$39,IF(L78&gt;=PliegoVigente!$U$38,PliegoVigente!$W$38,PliegoVigente!$W$37))),(IF(L78&gt;=PliegoVigente!$U$53,PliegoVigente!$W$53,IF(L78&gt;=PliegoVigente!$U$52,PliegoVigente!$W$52,PliegoVigente!$W$51))))))</f>
        <v>#N/A</v>
      </c>
      <c r="AC78" s="124" t="e">
        <f>IF(E78="HFC",(IF(M78&gt;=PliegoVigente!$I$7,PliegoVigente!$K$7,IF(M78&gt;=PliegoVigente!$I$8,PliegoVigente!$K$8,IF(M78&gt;=PliegoVigente!$I$9,PliegoVigente!$K$9,IF(M78&gt;=PliegoVigente!$I$10,PliegoVigente!$K$10,IF(M78&gt;=PliegoVigente!$I$11,PliegoVigente!$K$11,IF(M78&gt;=PliegoVigente!$I$12,PliegoVigente!$K$12,IF(M78&gt;=PliegoVigente!$I$13,PliegoVigente!$K$13,IF(M78&gt;=PliegoVigente!$I$14,PliegoVigente!$K$14,PliegoVigente!$K$15))))))))),IF(E78="FLOW",(IF(M78&gt;=PliegoVigente!$I$23,PliegoVigente!$K$23,IF(M78&gt;=PliegoVigente!$I$24,PliegoVigente!$K$24,IF(M78&gt;=PliegoVigente!$I$25,PliegoVigente!$K$25,IF(M78&gt;=PliegoVigente!$I$26,PliegoVigente!$K$26,IF(M78&gt;=PliegoVigente!$I$27,PliegoVigente!$K$27,IF(M78&gt;=PliegoVigente!$I$28,PliegoVigente!$K$28,IF(M78&gt;=PliegoVigente!$I$29,PliegoVigente!$K$29,IF(M78&gt;=PliegoVigente!$I$30,PliegoVigente!$K$30,PliegoVigente!$K$31))))))))),IF(E78="MASIVO",(IF(M78&gt;=PliegoVigente!$I$37,PliegoVigente!$K$37,IF(M78&gt;=PliegoVigente!$I$38,PliegoVigente!$K$38,IF(M78&gt;=PliegoVigente!$I$39,PliegoVigente!$K$39,IF(M78&gt;=PliegoVigente!$I$40,PliegoVigente!$K$40,IF(M78&gt;=PliegoVigente!$I$41,PliegoVigente!$K$41,IF(M78&gt;=PliegoVigente!$I$42,PliegoVigente!$K$42,IF(M78&gt;=PliegoVigente!$I$43,PliegoVigente!$K$43,IF(M78&gt;=PliegoVigente!$I$44,PliegoVigente!$K$44,PliegoVigente!$K$45))))))))),(IF(M78&gt;=PliegoVigente!$I$51,PliegoVigente!$K$51,IF(M78&gt;=PliegoVigente!$I$52,PliegoVigente!$K$52,IF(M78&gt;=PliegoVigente!$I$53,PliegoVigente!$K$53,IF(M78&gt;=PliegoVigente!$I$54,PliegoVigente!$K$54,IF(M78&gt;=PliegoVigente!$I$55,PliegoVigente!$K$55,IF(M78&gt;=PliegoVigente!$I$56,PliegoVigente!$K$56,IF(M78&gt;=PliegoVigente!$I$57,PliegoVigente!$K$57,IF(M78&gt;=PliegoVigente!$I$58,PliegoVigente!$K$58,PliegoVigente!$K$59))))))))))))</f>
        <v>#N/A</v>
      </c>
      <c r="AD78" s="124" t="e">
        <f>IF(E78="HFC",(IF(S78&gt;=PliegoVigente!$E$12,PliegoVigente!$G$12,IF(S78&gt;=PliegoVigente!$E$11,PliegoVigente!$G$11,IF(S78&gt;=PliegoVigente!$E$10,PliegoVigente!$G$10,IF(S78&gt;=PliegoVigente!$E$9,PliegoVigente!$G$9,IF(S78&gt;=PliegoVigente!$E$8,PliegoVigente!$G$8,PliegoVigente!$G$7)))))),IF(E78="FLOW",(IF(S78&gt;=PliegoVigente!$I$23,PliegoVigente!$K$23,IF(S78&gt;=PliegoVigente!$I$24,PliegoVigente!$K$24,IF(S78&gt;=PliegoVigente!$I$25,PliegoVigente!$K$25,IF(S78&gt;=PliegoVigente!$I$26,PliegoVigente!$K$26,IF(S78&gt;=PliegoVigente!$I$27,PliegoVigente!$K$27,IF(S78&gt;=PliegoVigente!$I$28,PliegoVigente!$K$28,IF(S78&gt;=PliegoVigente!$I$29,PliegoVigente!$K$29,IF(S78&gt;=PliegoVigente!$I$30,PliegoVigente!$K$30,PliegoVigente!$K$31))))))))),IF(E78="MASIVO",(IF(S78&gt;=PliegoVigente!$I$37,PliegoVigente!$K$37,IF(S78&gt;=PliegoVigente!$I$38,PliegoVigente!$K$38,IF(S78&gt;=PliegoVigente!$I$39,PliegoVigente!$K$39,IF(S78&gt;=PliegoVigente!$I$40,PliegoVigente!$K$40,IF(S78&gt;=PliegoVigente!$I$41,PliegoVigente!$K$41,IF(S78&gt;=PliegoVigente!$I$42,PliegoVigente!$K$42,IF(S78&gt;=PliegoVigente!$I$43,PliegoVigente!$K$43,IF(S78&gt;=PliegoVigente!$I$44,PliegoVigente!$K$44,PliegoVigente!$K$45))))))))),(IF(S78&gt;=PliegoVigente!$I$51,PliegoVigente!$K$51,IF(S78&gt;=PliegoVigente!$I$52,PliegoVigente!$K$52,IF(S78&gt;=PliegoVigente!$I$53,PliegoVigente!$K$53,IF(S78&gt;=PliegoVigente!$I$54,PliegoVigente!$K$54,IF(S78&gt;=PliegoVigente!$I$55,PliegoVigente!$K$55,IF(S78&gt;=PliegoVigente!$I$56,PliegoVigente!$K$56,IF(S78&gt;=PliegoVigente!$I$57,PliegoVigente!$K$57,IF(S78&gt;=PliegoVigente!$I$58,PliegoVigente!$K$58,PliegoVigente!$K$59))))))))))))</f>
        <v>#N/A</v>
      </c>
      <c r="AE78" s="124" t="e">
        <f>IF(E78="HFC",(IF(T78&gt;=PliegoVigente!$A$10,PliegoVigente!$C$10,IF(T78&gt;PliegoVigente!$A$9,PliegoVigente!$C$9,IF(T78&gt;PliegoVigente!$A$8,PliegoVigente!$C$8,PliegoVigente!$C$7)))),IF(E78="FLOW",(IF(T78&gt;=PliegoVigente!$A$26,PliegoVigente!$C$26,IF(T78&gt;PliegoVigente!$A$25,PliegoVigente!$C$25,IF(T78&gt;PliegoVigente!$A$24,PliegoVigente!$C$24,PliegoVigente!$C$23)))),IF(E78="MASIVO",(IF(T78&gt;=PliegoVigente!$A$40,PliegoVigente!$C$40,IF(T78&gt;PliegoVigente!$A$39,PliegoVigente!$C$39,IF(T78&gt;PliegoVigente!$A$38,PliegoVigente!$C$38,PliegoVigente!$C$37)))),(IF(T78&gt;=PliegoVigente!$A$54,PliegoVigente!$C$54,IF(T78&gt;PliegoVigente!$A$53,PliegoVigente!$C$53,IF(T78&gt;PliegoVigente!$A$52,PliegoVigente!$C$52,PliegoVigente!$C$51)))))))</f>
        <v>#N/A</v>
      </c>
      <c r="AF78" s="124" t="e">
        <f>IF(E78="HFC",(IF(Y78&gt;=PliegoVigente!$Y$7,PliegoVigente!$AA$7,0)),IF(E78="FLOW",0,IF(E78="MASIVO",(IF(Y78&gt;=PliegoVigente!$Y$37,PliegoVigente!$AA$370)),(IF(Y78&gt;=PliegoVigente!$Y$51,PliegoVigente!$AA$51,0)))))</f>
        <v>#N/A</v>
      </c>
      <c r="AG78" s="124" t="e">
        <f>IF(E78="HFC",(IF(Z78&gt;=PliegoVigente!$M$9,PliegoVigente!$O$9,IF(Z78&gt;=PliegoVigente!$M$8,PliegoVigente!$O$8,PliegoVigente!$O$7))),IF(E78="FLOW",(IF(Z78&gt;=PliegoVigente!$M$25,PliegoVigente!$O$25,IF(Z78&gt;=PliegoVigente!$M$24,PliegoVigente!$O$24,PliegoVigente!$O$23))),IF(E78="MASIVO",(IF(Z78&gt;=PliegoVigente!$M$39,PliegoVigente!$O$39,IF(Z78&gt;=PliegoVigente!$M$38,PliegoVigente!$O$38,PliegoVigente!$O$37))),(IF(Z78&gt;=PliegoVigente!$M$53,PliegoVigente!$O$53,IF(Z78&gt;=PliegoVigente!$M$52,PliegoVigente!$O$52,PliegoVigente!$O$51))))))</f>
        <v>#N/A</v>
      </c>
      <c r="AH78" s="124" t="e">
        <f>IF(E78="HFC",(IF(AA78&gt;=PliegoVigente!$Q$9,PliegoVigente!$S$9,IF(AA78&gt;=PliegoVigente!$Q$8,PliegoVigente!$S$8,PliegoVigente!$S$7))),IF(E78="FLOW",(IF(AA78&gt;=PliegoVigente!$Q$25,PliegoVigente!$S$25,IF(AA78&gt;=PliegoVigente!$Q$24,PliegoVigente!$S$24,PliegoVigente!$S$23))),IF(E78="MASIVO",(IF(AA78&gt;=PliegoVigente!$Q$39,PliegoVigente!$S$39,IF(AA78&gt;=PliegoVigente!$Q$38,PliegoVigente!$S$38,PliegoVigente!$S$37))),(IF(AA78&gt;=PliegoVigente!$Q$53,PliegoVigente!$S$53,IF(AA78&gt;=PliegoVigente!$Q$52,PliegoVigente!$S$52,PliegoVigente!$S$51))))))</f>
        <v>#N/A</v>
      </c>
      <c r="AI78" s="126" t="e">
        <f t="shared" si="3"/>
        <v>#N/A</v>
      </c>
    </row>
    <row r="79" spans="1:35" x14ac:dyDescent="0.25">
      <c r="A79" s="115" t="str">
        <f>VLOOKUP(C79,RosterActualizado!$C$2:$L$1000,7,0)</f>
        <v>Gonzalez Frau Emanuel Ariel</v>
      </c>
      <c r="B79" s="115" t="str">
        <f>VLOOKUP(C79,RosterActualizado!$C$2:$L$1000,10,0)</f>
        <v>Robra Simon Andres</v>
      </c>
      <c r="C79" s="115">
        <f>RosterActualizado!C79</f>
        <v>3523458</v>
      </c>
      <c r="D79" s="115" t="str">
        <f>VLOOKUP(C79,RosterActualizado!$C$2:$L$1000,3,0)</f>
        <v>INTERNET HFC SCORE 2</v>
      </c>
      <c r="E79" s="115" t="str">
        <f t="shared" si="2"/>
        <v>HFC</v>
      </c>
      <c r="F79" s="116">
        <f>VLOOKUP(C79,Table1[],5,0)</f>
        <v>0.83963134430727004</v>
      </c>
      <c r="G79" s="117">
        <f>VLOOKUP(C79,Table13[],5,0)</f>
        <v>0.108695652173913</v>
      </c>
      <c r="H79" s="118">
        <f>VLOOKUP(C79,Table13[],3,0)</f>
        <v>92</v>
      </c>
      <c r="I79" s="117">
        <f>VLOOKUP(C79,Table13[],7,0)</f>
        <v>0.64772727272727304</v>
      </c>
      <c r="J79" s="117">
        <f>VLOOKUP(C79,Table13[],9,0)</f>
        <v>0.8</v>
      </c>
      <c r="K79" s="116">
        <f>VLOOKUP(C79,Table16[[#All],[idccms]:[TMO]],5,0)</f>
        <v>0.9375</v>
      </c>
      <c r="L79" s="119">
        <f>VLOOKUP(C79,Table18[[Columna1]:[Recuento de id_monitoring-caseId]],2,0)</f>
        <v>1</v>
      </c>
      <c r="M79" s="116">
        <f>VLOOKUP(C79,Table111[],7,0)</f>
        <v>-0.625</v>
      </c>
      <c r="N79" s="118">
        <f>VLOOKUP(C79,Table111[],6,0)</f>
        <v>16</v>
      </c>
      <c r="O79" s="116">
        <f>VLOOKUP(C79,Table111[],8,0)</f>
        <v>0.266666666666667</v>
      </c>
      <c r="P79" s="13" t="s">
        <v>116</v>
      </c>
      <c r="Q79" s="13" t="s">
        <v>116</v>
      </c>
      <c r="R79" s="13" t="s">
        <v>116</v>
      </c>
      <c r="S79" s="116">
        <f>VLOOKUP(C79,Table113[[idccms]:[Suma de Rellamados]],4,0)</f>
        <v>0.77113402061855696</v>
      </c>
      <c r="T79" s="13">
        <f>VLOOKUP(C79,Table115[[idccms]:[Suma de CvLlamSalientes]],3,0)</f>
        <v>656.30244755244803</v>
      </c>
      <c r="U79" s="13">
        <f>VLOOKUP(C79,Table115[[idccms]:[Suma de CvLlamSalientes]],5,0)</f>
        <v>37.316433566433602</v>
      </c>
      <c r="V79" s="120">
        <f>VLOOKUP(C79,Table115[[idccms]:[Suma de CvLlamSalientes]],6,0)</f>
        <v>13.795454545454501</v>
      </c>
      <c r="W79" s="13">
        <f>VLOOKUP(C79,Table115[[idccms]:[Suma de CvLlamSalientes]],7,0)</f>
        <v>605.19055944055901</v>
      </c>
      <c r="X79" s="116">
        <f>VLOOKUP(C79,Table118[[idccms]:[%Act Com N]],4,0)</f>
        <v>5.6818181818181802E-2</v>
      </c>
      <c r="Y79" s="116">
        <f>VLOOKUP(C79,Table118[[idccms]:[%Act Com N]],6,0)</f>
        <v>3.8461538461538498E-2</v>
      </c>
      <c r="Z79" s="116">
        <f>VLOOKUP(C79,TRF!$B$2:$S$407,4,0)</f>
        <v>7.69230769230769E-2</v>
      </c>
      <c r="AA79" s="116">
        <f>VLOOKUP(C79,CBS!$A$2:$F$395,4,0)</f>
        <v>4.3706293706293697E-2</v>
      </c>
      <c r="AB79" s="124">
        <f>IF(E79="HFC",(IF(L79&gt;=PliegoVigente!$U$9,PliegoVigente!$W$9,IF(L79&gt;=PliegoVigente!$U$8,PliegoVigente!$W$8,PliegoVigente!$W$7))),IF(E79="FLOW",(IF(L79&gt;=PliegoVigente!$U$25,PliegoVigente!$W$25,IF(L79&gt;=PliegoVigente!$U$24,PliegoVigente!$W$24,PliegoVigente!$W$23))),IF(E79="MASIVO",(IF(L79&gt;=PliegoVigente!$U$39,PliegoVigente!$W$39,IF(L79&gt;=PliegoVigente!$U$38,PliegoVigente!$W$38,PliegoVigente!$W$37))),(IF(L79&gt;=PliegoVigente!$U$53,PliegoVigente!$W$53,IF(L79&gt;=PliegoVigente!$U$52,PliegoVigente!$W$52,PliegoVigente!$W$51))))))</f>
        <v>0.01</v>
      </c>
      <c r="AC79" s="124">
        <f>IF(E79="HFC",(IF(M79&gt;=PliegoVigente!$I$7,PliegoVigente!$K$7,IF(M79&gt;=PliegoVigente!$I$8,PliegoVigente!$K$8,IF(M79&gt;=PliegoVigente!$I$9,PliegoVigente!$K$9,IF(M79&gt;=PliegoVigente!$I$10,PliegoVigente!$K$10,IF(M79&gt;=PliegoVigente!$I$11,PliegoVigente!$K$11,IF(M79&gt;=PliegoVigente!$I$12,PliegoVigente!$K$12,IF(M79&gt;=PliegoVigente!$I$13,PliegoVigente!$K$13,IF(M79&gt;=PliegoVigente!$I$14,PliegoVigente!$K$14,PliegoVigente!$K$15))))))))),IF(E79="FLOW",(IF(M79&gt;=PliegoVigente!$I$23,PliegoVigente!$K$23,IF(M79&gt;=PliegoVigente!$I$24,PliegoVigente!$K$24,IF(M79&gt;=PliegoVigente!$I$25,PliegoVigente!$K$25,IF(M79&gt;=PliegoVigente!$I$26,PliegoVigente!$K$26,IF(M79&gt;=PliegoVigente!$I$27,PliegoVigente!$K$27,IF(M79&gt;=PliegoVigente!$I$28,PliegoVigente!$K$28,IF(M79&gt;=PliegoVigente!$I$29,PliegoVigente!$K$29,IF(M79&gt;=PliegoVigente!$I$30,PliegoVigente!$K$30,PliegoVigente!$K$31))))))))),IF(E79="MASIVO",(IF(M79&gt;=PliegoVigente!$I$37,PliegoVigente!$K$37,IF(M79&gt;=PliegoVigente!$I$38,PliegoVigente!$K$38,IF(M79&gt;=PliegoVigente!$I$39,PliegoVigente!$K$39,IF(M79&gt;=PliegoVigente!$I$40,PliegoVigente!$K$40,IF(M79&gt;=PliegoVigente!$I$41,PliegoVigente!$K$41,IF(M79&gt;=PliegoVigente!$I$42,PliegoVigente!$K$42,IF(M79&gt;=PliegoVigente!$I$43,PliegoVigente!$K$43,IF(M79&gt;=PliegoVigente!$I$44,PliegoVigente!$K$44,PliegoVigente!$K$45))))))))),(IF(M79&gt;=PliegoVigente!$I$51,PliegoVigente!$K$51,IF(M79&gt;=PliegoVigente!$I$52,PliegoVigente!$K$52,IF(M79&gt;=PliegoVigente!$I$53,PliegoVigente!$K$53,IF(M79&gt;=PliegoVigente!$I$54,PliegoVigente!$K$54,IF(M79&gt;=PliegoVigente!$I$55,PliegoVigente!$K$55,IF(M79&gt;=PliegoVigente!$I$56,PliegoVigente!$K$56,IF(M79&gt;=PliegoVigente!$I$57,PliegoVigente!$K$57,IF(M79&gt;=PliegoVigente!$I$58,PliegoVigente!$K$58,PliegoVigente!$K$59))))))))))))</f>
        <v>-0.02</v>
      </c>
      <c r="AD79" s="124">
        <f>IF(E79="HFC",(IF(S79&gt;=PliegoVigente!$E$12,PliegoVigente!$G$12,IF(S79&gt;=PliegoVigente!$E$11,PliegoVigente!$G$11,IF(S79&gt;=PliegoVigente!$E$10,PliegoVigente!$G$10,IF(S79&gt;=PliegoVigente!$E$9,PliegoVigente!$G$9,IF(S79&gt;=PliegoVigente!$E$8,PliegoVigente!$G$8,PliegoVigente!$G$7)))))),IF(E79="FLOW",(IF(S79&gt;=PliegoVigente!$I$23,PliegoVigente!$K$23,IF(S79&gt;=PliegoVigente!$I$24,PliegoVigente!$K$24,IF(S79&gt;=PliegoVigente!$I$25,PliegoVigente!$K$25,IF(S79&gt;=PliegoVigente!$I$26,PliegoVigente!$K$26,IF(S79&gt;=PliegoVigente!$I$27,PliegoVigente!$K$27,IF(S79&gt;=PliegoVigente!$I$28,PliegoVigente!$K$28,IF(S79&gt;=PliegoVigente!$I$29,PliegoVigente!$K$29,IF(S79&gt;=PliegoVigente!$I$30,PliegoVigente!$K$30,PliegoVigente!$K$31))))))))),IF(E79="MASIVO",(IF(S79&gt;=PliegoVigente!$I$37,PliegoVigente!$K$37,IF(S79&gt;=PliegoVigente!$I$38,PliegoVigente!$K$38,IF(S79&gt;=PliegoVigente!$I$39,PliegoVigente!$K$39,IF(S79&gt;=PliegoVigente!$I$40,PliegoVigente!$K$40,IF(S79&gt;=PliegoVigente!$I$41,PliegoVigente!$K$41,IF(S79&gt;=PliegoVigente!$I$42,PliegoVigente!$K$42,IF(S79&gt;=PliegoVigente!$I$43,PliegoVigente!$K$43,IF(S79&gt;=PliegoVigente!$I$44,PliegoVigente!$K$44,PliegoVigente!$K$45))))))))),(IF(S79&gt;=PliegoVigente!$I$51,PliegoVigente!$K$51,IF(S79&gt;=PliegoVigente!$I$52,PliegoVigente!$K$52,IF(S79&gt;=PliegoVigente!$I$53,PliegoVigente!$K$53,IF(S79&gt;=PliegoVigente!$I$54,PliegoVigente!$K$54,IF(S79&gt;=PliegoVigente!$I$55,PliegoVigente!$K$55,IF(S79&gt;=PliegoVigente!$I$56,PliegoVigente!$K$56,IF(S79&gt;=PliegoVigente!$I$57,PliegoVigente!$K$57,IF(S79&gt;=PliegoVigente!$I$58,PliegoVigente!$K$58,PliegoVigente!$K$59))))))))))))</f>
        <v>-0.01</v>
      </c>
      <c r="AE79" s="124">
        <f>IF(E79="HFC",(IF(T79&gt;=PliegoVigente!$A$10,PliegoVigente!$C$10,IF(T79&gt;PliegoVigente!$A$9,PliegoVigente!$C$9,IF(T79&gt;PliegoVigente!$A$8,PliegoVigente!$C$8,PliegoVigente!$C$7)))),IF(E79="FLOW",(IF(T79&gt;=PliegoVigente!$A$26,PliegoVigente!$C$26,IF(T79&gt;PliegoVigente!$A$25,PliegoVigente!$C$25,IF(T79&gt;PliegoVigente!$A$24,PliegoVigente!$C$24,PliegoVigente!$C$23)))),IF(E79="MASIVO",(IF(T79&gt;=PliegoVigente!$A$40,PliegoVigente!$C$40,IF(T79&gt;PliegoVigente!$A$39,PliegoVigente!$C$39,IF(T79&gt;PliegoVigente!$A$38,PliegoVigente!$C$38,PliegoVigente!$C$37)))),(IF(T79&gt;=PliegoVigente!$A$54,PliegoVigente!$C$54,IF(T79&gt;PliegoVigente!$A$53,PliegoVigente!$C$53,IF(T79&gt;PliegoVigente!$A$52,PliegoVigente!$C$52,PliegoVigente!$C$51)))))))</f>
        <v>-0.01</v>
      </c>
      <c r="AF79" s="124">
        <f>IF(E79="HFC",(IF(Y79&gt;=PliegoVigente!$Y$7,PliegoVigente!$AA$7,0)),IF(E79="FLOW",0,IF(E79="MASIVO",(IF(Y79&gt;=PliegoVigente!$Y$37,PliegoVigente!$AA$370)),(IF(Y79&gt;=PliegoVigente!$Y$51,PliegoVigente!$AA$51,0)))))</f>
        <v>0.01</v>
      </c>
      <c r="AG79" s="124">
        <f>IF(E79="HFC",(IF(Z79&gt;=PliegoVigente!$M$9,PliegoVigente!$O$9,IF(Z79&gt;=PliegoVigente!$M$8,PliegoVigente!$O$8,PliegoVigente!$O$7))),IF(E79="FLOW",(IF(Z79&gt;=PliegoVigente!$M$25,PliegoVigente!$O$25,IF(Z79&gt;=PliegoVigente!$M$24,PliegoVigente!$O$24,PliegoVigente!$O$23))),IF(E79="MASIVO",(IF(Z79&gt;=PliegoVigente!$M$39,PliegoVigente!$O$39,IF(Z79&gt;=PliegoVigente!$M$38,PliegoVigente!$O$38,PliegoVigente!$O$37))),(IF(Z79&gt;=PliegoVigente!$M$53,PliegoVigente!$O$53,IF(Z79&gt;=PliegoVigente!$M$52,PliegoVigente!$O$52,PliegoVigente!$O$51))))))</f>
        <v>5.0000000000000001E-3</v>
      </c>
      <c r="AH79" s="124">
        <f>IF(E79="HFC",(IF(AA79&gt;=PliegoVigente!$Q$9,PliegoVigente!$S$9,IF(AA79&gt;=PliegoVigente!$Q$8,PliegoVigente!$S$8,PliegoVigente!$S$7))),IF(E79="FLOW",(IF(AA79&gt;=PliegoVigente!$Q$25,PliegoVigente!$S$25,IF(AA79&gt;=PliegoVigente!$Q$24,PliegoVigente!$S$24,PliegoVigente!$S$23))),IF(E79="MASIVO",(IF(AA79&gt;=PliegoVigente!$Q$39,PliegoVigente!$S$39,IF(AA79&gt;=PliegoVigente!$Q$38,PliegoVigente!$S$38,PliegoVigente!$S$37))),(IF(AA79&gt;=PliegoVigente!$Q$53,PliegoVigente!$S$53,IF(AA79&gt;=PliegoVigente!$Q$52,PliegoVigente!$S$52,PliegoVigente!$S$51))))))</f>
        <v>5.0000000000000001E-3</v>
      </c>
      <c r="AI79" s="126">
        <f t="shared" si="3"/>
        <v>-9.999999999999995E-3</v>
      </c>
    </row>
    <row r="80" spans="1:35" x14ac:dyDescent="0.25">
      <c r="A80" s="115" t="str">
        <f>VLOOKUP(C80,RosterActualizado!$C$2:$L$1000,7,0)</f>
        <v>Paez Ramon Del Valle</v>
      </c>
      <c r="B80" s="115" t="str">
        <f>VLOOKUP(C80,RosterActualizado!$C$2:$L$1000,10,0)</f>
        <v>Soria Jesus Guillermo</v>
      </c>
      <c r="C80" s="115">
        <f>RosterActualizado!C80</f>
        <v>1047316</v>
      </c>
      <c r="D80" s="115" t="str">
        <f>VLOOKUP(C80,RosterActualizado!$C$2:$L$1000,3,0)</f>
        <v>MULTISKILL</v>
      </c>
      <c r="E80" s="115" t="str">
        <f t="shared" si="2"/>
        <v>MULTISKILL</v>
      </c>
      <c r="F80" s="116">
        <f>VLOOKUP(C80,Table1[],5,0)</f>
        <v>0.938594202898551</v>
      </c>
      <c r="G80" s="117">
        <f>VLOOKUP(C80,Table13[],5,0)</f>
        <v>8.2474226804123696E-2</v>
      </c>
      <c r="H80" s="118">
        <f>VLOOKUP(C80,Table13[],3,0)</f>
        <v>97</v>
      </c>
      <c r="I80" s="117">
        <f>VLOOKUP(C80,Table13[],7,0)</f>
        <v>0.78494623655913998</v>
      </c>
      <c r="J80" s="117">
        <f>VLOOKUP(C80,Table13[],9,0)</f>
        <v>0.91111111111111098</v>
      </c>
      <c r="K80" s="116">
        <f>VLOOKUP(C80,Table16[[#All],[idccms]:[TMO]],5,0)</f>
        <v>0.89473684210526305</v>
      </c>
      <c r="L80" s="119">
        <f>VLOOKUP(C80,Table18[[Columna1]:[Recuento de id_monitoring-caseId]],2,0)</f>
        <v>1</v>
      </c>
      <c r="M80" s="116">
        <f>VLOOKUP(C80,Table111[],7,0)</f>
        <v>7.1428571428571397E-2</v>
      </c>
      <c r="N80" s="118">
        <f>VLOOKUP(C80,Table111[],6,0)</f>
        <v>14</v>
      </c>
      <c r="O80" s="116">
        <f>VLOOKUP(C80,Table111[],8,0)</f>
        <v>0.81818181818181801</v>
      </c>
      <c r="P80" s="13" t="s">
        <v>116</v>
      </c>
      <c r="Q80" s="13" t="s">
        <v>116</v>
      </c>
      <c r="R80" s="13" t="s">
        <v>116</v>
      </c>
      <c r="S80" s="116">
        <f>VLOOKUP(C80,Table113[[idccms]:[Suma de Rellamados]],4,0)</f>
        <v>0.79565217391304299</v>
      </c>
      <c r="T80" s="13">
        <f>VLOOKUP(C80,Table115[[idccms]:[Suma de CvLlamSalientes]],3,0)</f>
        <v>575.76986754966902</v>
      </c>
      <c r="U80" s="13">
        <f>VLOOKUP(C80,Table115[[idccms]:[Suma de CvLlamSalientes]],5,0)</f>
        <v>34.4304635761589</v>
      </c>
      <c r="V80" s="120">
        <f>VLOOKUP(C80,Table115[[idccms]:[Suma de CvLlamSalientes]],6,0)</f>
        <v>9.2483443708609308</v>
      </c>
      <c r="W80" s="13">
        <f>VLOOKUP(C80,Table115[[idccms]:[Suma de CvLlamSalientes]],7,0)</f>
        <v>532.09105960264901</v>
      </c>
      <c r="X80" s="116">
        <f>VLOOKUP(C80,Table118[[idccms]:[%Act Com N]],4,0)</f>
        <v>0.111754966887417</v>
      </c>
      <c r="Y80" s="116">
        <f>VLOOKUP(C80,Table118[[idccms]:[%Act Com N]],6,0)</f>
        <v>9.0231788079470202E-2</v>
      </c>
      <c r="Z80" s="116">
        <f>VLOOKUP(C80,TRF!$B$2:$S$407,4,0)</f>
        <v>9.6026490066225198E-2</v>
      </c>
      <c r="AA80" s="116">
        <f>VLOOKUP(C80,CBS!$A$2:$F$395,4,0)</f>
        <v>3.4768211920529798E-2</v>
      </c>
      <c r="AB80" s="124">
        <f>IF(E80="HFC",(IF(L80&gt;=PliegoVigente!$U$9,PliegoVigente!$W$9,IF(L80&gt;=PliegoVigente!$U$8,PliegoVigente!$W$8,PliegoVigente!$W$7))),IF(E80="FLOW",(IF(L80&gt;=PliegoVigente!$U$25,PliegoVigente!$W$25,IF(L80&gt;=PliegoVigente!$U$24,PliegoVigente!$W$24,PliegoVigente!$W$23))),IF(E80="MASIVO",(IF(L80&gt;=PliegoVigente!$U$39,PliegoVigente!$W$39,IF(L80&gt;=PliegoVigente!$U$38,PliegoVigente!$W$38,PliegoVigente!$W$37))),(IF(L80&gt;=PliegoVigente!$U$53,PliegoVigente!$W$53,IF(L80&gt;=PliegoVigente!$U$52,PliegoVigente!$W$52,PliegoVigente!$W$51))))))</f>
        <v>0.01</v>
      </c>
      <c r="AC80" s="124">
        <f>IF(E80="HFC",(IF(M80&gt;=PliegoVigente!$I$7,PliegoVigente!$K$7,IF(M80&gt;=PliegoVigente!$I$8,PliegoVigente!$K$8,IF(M80&gt;=PliegoVigente!$I$9,PliegoVigente!$K$9,IF(M80&gt;=PliegoVigente!$I$10,PliegoVigente!$K$10,IF(M80&gt;=PliegoVigente!$I$11,PliegoVigente!$K$11,IF(M80&gt;=PliegoVigente!$I$12,PliegoVigente!$K$12,IF(M80&gt;=PliegoVigente!$I$13,PliegoVigente!$K$13,IF(M80&gt;=PliegoVigente!$I$14,PliegoVigente!$K$14,PliegoVigente!$K$15))))))))),IF(E80="FLOW",(IF(M80&gt;=PliegoVigente!$I$23,PliegoVigente!$K$23,IF(M80&gt;=PliegoVigente!$I$24,PliegoVigente!$K$24,IF(M80&gt;=PliegoVigente!$I$25,PliegoVigente!$K$25,IF(M80&gt;=PliegoVigente!$I$26,PliegoVigente!$K$26,IF(M80&gt;=PliegoVigente!$I$27,PliegoVigente!$K$27,IF(M80&gt;=PliegoVigente!$I$28,PliegoVigente!$K$28,IF(M80&gt;=PliegoVigente!$I$29,PliegoVigente!$K$29,IF(M80&gt;=PliegoVigente!$I$30,PliegoVigente!$K$30,PliegoVigente!$K$31))))))))),IF(E80="MASIVO",(IF(M80&gt;=PliegoVigente!$I$37,PliegoVigente!$K$37,IF(M80&gt;=PliegoVigente!$I$38,PliegoVigente!$K$38,IF(M80&gt;=PliegoVigente!$I$39,PliegoVigente!$K$39,IF(M80&gt;=PliegoVigente!$I$40,PliegoVigente!$K$40,IF(M80&gt;=PliegoVigente!$I$41,PliegoVigente!$K$41,IF(M80&gt;=PliegoVigente!$I$42,PliegoVigente!$K$42,IF(M80&gt;=PliegoVigente!$I$43,PliegoVigente!$K$43,IF(M80&gt;=PliegoVigente!$I$44,PliegoVigente!$K$44,PliegoVigente!$K$45))))))))),(IF(M80&gt;=PliegoVigente!$I$51,PliegoVigente!$K$51,IF(M80&gt;=PliegoVigente!$I$52,PliegoVigente!$K$52,IF(M80&gt;=PliegoVigente!$I$53,PliegoVigente!$K$53,IF(M80&gt;=PliegoVigente!$I$54,PliegoVigente!$K$54,IF(M80&gt;=PliegoVigente!$I$55,PliegoVigente!$K$55,IF(M80&gt;=PliegoVigente!$I$56,PliegoVigente!$K$56,IF(M80&gt;=PliegoVigente!$I$57,PliegoVigente!$K$57,IF(M80&gt;=PliegoVigente!$I$58,PliegoVigente!$K$58,PliegoVigente!$K$59))))))))))))</f>
        <v>0.06</v>
      </c>
      <c r="AD80" s="124">
        <f>IF(E80="HFC",(IF(S80&gt;=PliegoVigente!$E$12,PliegoVigente!$G$12,IF(S80&gt;=PliegoVigente!$E$11,PliegoVigente!$G$11,IF(S80&gt;=PliegoVigente!$E$10,PliegoVigente!$G$10,IF(S80&gt;=PliegoVigente!$E$9,PliegoVigente!$G$9,IF(S80&gt;=PliegoVigente!$E$8,PliegoVigente!$G$8,PliegoVigente!$G$7)))))),IF(E80="FLOW",(IF(S80&gt;=PliegoVigente!$I$23,PliegoVigente!$K$23,IF(S80&gt;=PliegoVigente!$I$24,PliegoVigente!$K$24,IF(S80&gt;=PliegoVigente!$I$25,PliegoVigente!$K$25,IF(S80&gt;=PliegoVigente!$I$26,PliegoVigente!$K$26,IF(S80&gt;=PliegoVigente!$I$27,PliegoVigente!$K$27,IF(S80&gt;=PliegoVigente!$I$28,PliegoVigente!$K$28,IF(S80&gt;=PliegoVigente!$I$29,PliegoVigente!$K$29,IF(S80&gt;=PliegoVigente!$I$30,PliegoVigente!$K$30,PliegoVigente!$K$31))))))))),IF(E80="MASIVO",(IF(S80&gt;=PliegoVigente!$I$37,PliegoVigente!$K$37,IF(S80&gt;=PliegoVigente!$I$38,PliegoVigente!$K$38,IF(S80&gt;=PliegoVigente!$I$39,PliegoVigente!$K$39,IF(S80&gt;=PliegoVigente!$I$40,PliegoVigente!$K$40,IF(S80&gt;=PliegoVigente!$I$41,PliegoVigente!$K$41,IF(S80&gt;=PliegoVigente!$I$42,PliegoVigente!$K$42,IF(S80&gt;=PliegoVigente!$I$43,PliegoVigente!$K$43,IF(S80&gt;=PliegoVigente!$I$44,PliegoVigente!$K$44,PliegoVigente!$K$45))))))))),(IF(S80&gt;=PliegoVigente!$I$51,PliegoVigente!$K$51,IF(S80&gt;=PliegoVigente!$I$52,PliegoVigente!$K$52,IF(S80&gt;=PliegoVigente!$I$53,PliegoVigente!$K$53,IF(S80&gt;=PliegoVigente!$I$54,PliegoVigente!$K$54,IF(S80&gt;=PliegoVigente!$I$55,PliegoVigente!$K$55,IF(S80&gt;=PliegoVigente!$I$56,PliegoVigente!$K$56,IF(S80&gt;=PliegoVigente!$I$57,PliegoVigente!$K$57,IF(S80&gt;=PliegoVigente!$I$58,PliegoVigente!$K$58,PliegoVigente!$K$59))))))))))))</f>
        <v>0.06</v>
      </c>
      <c r="AE80" s="124">
        <f>IF(E80="HFC",(IF(T80&gt;=PliegoVigente!$A$10,PliegoVigente!$C$10,IF(T80&gt;PliegoVigente!$A$9,PliegoVigente!$C$9,IF(T80&gt;PliegoVigente!$A$8,PliegoVigente!$C$8,PliegoVigente!$C$7)))),IF(E80="FLOW",(IF(T80&gt;=PliegoVigente!$A$26,PliegoVigente!$C$26,IF(T80&gt;PliegoVigente!$A$25,PliegoVigente!$C$25,IF(T80&gt;PliegoVigente!$A$24,PliegoVigente!$C$24,PliegoVigente!$C$23)))),IF(E80="MASIVO",(IF(T80&gt;=PliegoVigente!$A$40,PliegoVigente!$C$40,IF(T80&gt;PliegoVigente!$A$39,PliegoVigente!$C$39,IF(T80&gt;PliegoVigente!$A$38,PliegoVigente!$C$38,PliegoVigente!$C$37)))),(IF(T80&gt;=PliegoVigente!$A$54,PliegoVigente!$C$54,IF(T80&gt;PliegoVigente!$A$53,PliegoVigente!$C$53,IF(T80&gt;PliegoVigente!$A$52,PliegoVigente!$C$52,PliegoVigente!$C$51)))))))</f>
        <v>-0.01</v>
      </c>
      <c r="AF80" s="124">
        <f>IF(E80="HFC",(IF(Y80&gt;=PliegoVigente!$Y$7,PliegoVigente!$AA$7,0)),IF(E80="FLOW",0,IF(E80="MASIVO",(IF(Y80&gt;=PliegoVigente!$Y$37,PliegoVigente!$AA$370)),(IF(Y80&gt;=PliegoVigente!$Y$51,PliegoVigente!$AA$51,0)))))</f>
        <v>0.01</v>
      </c>
      <c r="AG80" s="124">
        <f>IF(E80="HFC",(IF(Z80&gt;=PliegoVigente!$M$9,PliegoVigente!$O$9,IF(Z80&gt;=PliegoVigente!$M$8,PliegoVigente!$O$8,PliegoVigente!$O$7))),IF(E80="FLOW",(IF(Z80&gt;=PliegoVigente!$M$25,PliegoVigente!$O$25,IF(Z80&gt;=PliegoVigente!$M$24,PliegoVigente!$O$24,PliegoVigente!$O$23))),IF(E80="MASIVO",(IF(Z80&gt;=PliegoVigente!$M$39,PliegoVigente!$O$39,IF(Z80&gt;=PliegoVigente!$M$38,PliegoVigente!$O$38,PliegoVigente!$O$37))),(IF(Z80&gt;=PliegoVigente!$M$53,PliegoVigente!$O$53,IF(Z80&gt;=PliegoVigente!$M$52,PliegoVigente!$O$52,PliegoVigente!$O$51))))))</f>
        <v>5.0000000000000001E-3</v>
      </c>
      <c r="AH80" s="124">
        <f>IF(E80="HFC",(IF(AA80&gt;=PliegoVigente!$Q$9,PliegoVigente!$S$9,IF(AA80&gt;=PliegoVigente!$Q$8,PliegoVigente!$S$8,PliegoVigente!$S$7))),IF(E80="FLOW",(IF(AA80&gt;=PliegoVigente!$Q$25,PliegoVigente!$S$25,IF(AA80&gt;=PliegoVigente!$Q$24,PliegoVigente!$S$24,PliegoVigente!$S$23))),IF(E80="MASIVO",(IF(AA80&gt;=PliegoVigente!$Q$39,PliegoVigente!$S$39,IF(AA80&gt;=PliegoVigente!$Q$38,PliegoVigente!$S$38,PliegoVigente!$S$37))),(IF(AA80&gt;=PliegoVigente!$Q$53,PliegoVigente!$S$53,IF(AA80&gt;=PliegoVigente!$Q$52,PliegoVigente!$S$52,PliegoVigente!$S$51))))))</f>
        <v>5.0000000000000001E-3</v>
      </c>
      <c r="AI80" s="126">
        <f t="shared" si="3"/>
        <v>0.14000000000000001</v>
      </c>
    </row>
    <row r="81" spans="1:35" x14ac:dyDescent="0.25">
      <c r="A81" s="115" t="str">
        <f>VLOOKUP(C81,RosterActualizado!$C$2:$L$1000,7,0)</f>
        <v>Gonzalez Frau Emanuel Ariel</v>
      </c>
      <c r="B81" s="115" t="str">
        <f>VLOOKUP(C81,RosterActualizado!$C$2:$L$1000,10,0)</f>
        <v>Torres Carlos Exequiel</v>
      </c>
      <c r="C81" s="115">
        <f>RosterActualizado!C81</f>
        <v>3853081</v>
      </c>
      <c r="D81" s="115" t="str">
        <f>VLOOKUP(C81,RosterActualizado!$C$2:$L$1000,3,0)</f>
        <v>FLOW Score 2</v>
      </c>
      <c r="E81" s="115" t="str">
        <f t="shared" si="2"/>
        <v>FLOW</v>
      </c>
      <c r="F81" s="116">
        <f>VLOOKUP(C81,Table1[],5,0)</f>
        <v>0.65934553872053903</v>
      </c>
      <c r="G81" s="117">
        <f>VLOOKUP(C81,Table13[],5,0)</f>
        <v>0.08</v>
      </c>
      <c r="H81" s="118">
        <f>VLOOKUP(C81,Table13[],3,0)</f>
        <v>25</v>
      </c>
      <c r="I81" s="117">
        <f>VLOOKUP(C81,Table13[],7,0)</f>
        <v>0.83333333333333304</v>
      </c>
      <c r="J81" s="117">
        <f>VLOOKUP(C81,Table13[],9,0)</f>
        <v>0.95833333333333304</v>
      </c>
      <c r="K81" s="116">
        <f>VLOOKUP(C81,Table16[[#All],[idccms]:[TMO]],5,0)</f>
        <v>0.95744680851063801</v>
      </c>
      <c r="L81" s="119">
        <f>VLOOKUP(C81,Table18[[Columna1]:[Recuento de id_monitoring-caseId]],2,0)</f>
        <v>1</v>
      </c>
      <c r="M81" s="116">
        <f>VLOOKUP(C81,Table111[],7,0)</f>
        <v>-0.45454545454545497</v>
      </c>
      <c r="N81" s="118">
        <f>VLOOKUP(C81,Table111[],6,0)</f>
        <v>11</v>
      </c>
      <c r="O81" s="116">
        <f>VLOOKUP(C81,Table111[],8,0)</f>
        <v>0.2</v>
      </c>
      <c r="P81" s="13" t="s">
        <v>116</v>
      </c>
      <c r="Q81" s="13" t="s">
        <v>116</v>
      </c>
      <c r="R81" s="13" t="s">
        <v>116</v>
      </c>
      <c r="S81" s="116">
        <f>VLOOKUP(C81,Table113[[idccms]:[Suma de Rellamados]],4,0)</f>
        <v>0.77891156462584998</v>
      </c>
      <c r="T81" s="13">
        <f>VLOOKUP(C81,Table115[[idccms]:[Suma de CvLlamSalientes]],3,0)</f>
        <v>572.86440677966095</v>
      </c>
      <c r="U81" s="13">
        <f>VLOOKUP(C81,Table115[[idccms]:[Suma de CvLlamSalientes]],5,0)</f>
        <v>29.4039548022599</v>
      </c>
      <c r="V81" s="120">
        <f>VLOOKUP(C81,Table115[[idccms]:[Suma de CvLlamSalientes]],6,0)</f>
        <v>1.0169491525423699</v>
      </c>
      <c r="W81" s="13">
        <f>VLOOKUP(C81,Table115[[idccms]:[Suma de CvLlamSalientes]],7,0)</f>
        <v>542.44350282485902</v>
      </c>
      <c r="X81" s="116">
        <f>VLOOKUP(C81,Table118[[idccms]:[%Act Com N]],4,0)</f>
        <v>0.11440677966101701</v>
      </c>
      <c r="Y81" s="116">
        <f>VLOOKUP(C81,Table118[[idccms]:[%Act Com N]],6,0)</f>
        <v>9.6045197740112997E-2</v>
      </c>
      <c r="Z81" s="116">
        <f>VLOOKUP(C81,TRF!$B$2:$S$407,4,0)</f>
        <v>6.21468926553672E-2</v>
      </c>
      <c r="AA81" s="116">
        <f>VLOOKUP(C81,CBS!$A$2:$F$395,4,0)</f>
        <v>5.0847457627118599E-2</v>
      </c>
      <c r="AB81" s="124">
        <f>IF(E81="HFC",(IF(L81&gt;=PliegoVigente!$U$9,PliegoVigente!$W$9,IF(L81&gt;=PliegoVigente!$U$8,PliegoVigente!$W$8,PliegoVigente!$W$7))),IF(E81="FLOW",(IF(L81&gt;=PliegoVigente!$U$25,PliegoVigente!$W$25,IF(L81&gt;=PliegoVigente!$U$24,PliegoVigente!$W$24,PliegoVigente!$W$23))),IF(E81="MASIVO",(IF(L81&gt;=PliegoVigente!$U$39,PliegoVigente!$W$39,IF(L81&gt;=PliegoVigente!$U$38,PliegoVigente!$W$38,PliegoVigente!$W$37))),(IF(L81&gt;=PliegoVigente!$U$53,PliegoVigente!$W$53,IF(L81&gt;=PliegoVigente!$U$52,PliegoVigente!$W$52,PliegoVigente!$W$51))))))</f>
        <v>0.01</v>
      </c>
      <c r="AC81" s="124">
        <f>IF(E81="HFC",(IF(M81&gt;=PliegoVigente!$I$7,PliegoVigente!$K$7,IF(M81&gt;=PliegoVigente!$I$8,PliegoVigente!$K$8,IF(M81&gt;=PliegoVigente!$I$9,PliegoVigente!$K$9,IF(M81&gt;=PliegoVigente!$I$10,PliegoVigente!$K$10,IF(M81&gt;=PliegoVigente!$I$11,PliegoVigente!$K$11,IF(M81&gt;=PliegoVigente!$I$12,PliegoVigente!$K$12,IF(M81&gt;=PliegoVigente!$I$13,PliegoVigente!$K$13,IF(M81&gt;=PliegoVigente!$I$14,PliegoVigente!$K$14,PliegoVigente!$K$15))))))))),IF(E81="FLOW",(IF(M81&gt;=PliegoVigente!$I$23,PliegoVigente!$K$23,IF(M81&gt;=PliegoVigente!$I$24,PliegoVigente!$K$24,IF(M81&gt;=PliegoVigente!$I$25,PliegoVigente!$K$25,IF(M81&gt;=PliegoVigente!$I$26,PliegoVigente!$K$26,IF(M81&gt;=PliegoVigente!$I$27,PliegoVigente!$K$27,IF(M81&gt;=PliegoVigente!$I$28,PliegoVigente!$K$28,IF(M81&gt;=PliegoVigente!$I$29,PliegoVigente!$K$29,IF(M81&gt;=PliegoVigente!$I$30,PliegoVigente!$K$30,PliegoVigente!$K$31))))))))),IF(E81="MASIVO",(IF(M81&gt;=PliegoVigente!$I$37,PliegoVigente!$K$37,IF(M81&gt;=PliegoVigente!$I$38,PliegoVigente!$K$38,IF(M81&gt;=PliegoVigente!$I$39,PliegoVigente!$K$39,IF(M81&gt;=PliegoVigente!$I$40,PliegoVigente!$K$40,IF(M81&gt;=PliegoVigente!$I$41,PliegoVigente!$K$41,IF(M81&gt;=PliegoVigente!$I$42,PliegoVigente!$K$42,IF(M81&gt;=PliegoVigente!$I$43,PliegoVigente!$K$43,IF(M81&gt;=PliegoVigente!$I$44,PliegoVigente!$K$44,PliegoVigente!$K$45))))))))),(IF(M81&gt;=PliegoVigente!$I$51,PliegoVigente!$K$51,IF(M81&gt;=PliegoVigente!$I$52,PliegoVigente!$K$52,IF(M81&gt;=PliegoVigente!$I$53,PliegoVigente!$K$53,IF(M81&gt;=PliegoVigente!$I$54,PliegoVigente!$K$54,IF(M81&gt;=PliegoVigente!$I$55,PliegoVigente!$K$55,IF(M81&gt;=PliegoVigente!$I$56,PliegoVigente!$K$56,IF(M81&gt;=PliegoVigente!$I$57,PliegoVigente!$K$57,IF(M81&gt;=PliegoVigente!$I$58,PliegoVigente!$K$58,PliegoVigente!$K$59))))))))))))</f>
        <v>-0.02</v>
      </c>
      <c r="AD81" s="124">
        <f>IF(E81="HFC",(IF(S81&gt;=PliegoVigente!$E$12,PliegoVigente!$G$12,IF(S81&gt;=PliegoVigente!$E$11,PliegoVigente!$G$11,IF(S81&gt;=PliegoVigente!$E$10,PliegoVigente!$G$10,IF(S81&gt;=PliegoVigente!$E$9,PliegoVigente!$G$9,IF(S81&gt;=PliegoVigente!$E$8,PliegoVigente!$G$8,PliegoVigente!$G$7)))))),IF(E81="FLOW",(IF(S81&gt;=PliegoVigente!$I$23,PliegoVigente!$K$23,IF(S81&gt;=PliegoVigente!$I$24,PliegoVigente!$K$24,IF(S81&gt;=PliegoVigente!$I$25,PliegoVigente!$K$25,IF(S81&gt;=PliegoVigente!$I$26,PliegoVigente!$K$26,IF(S81&gt;=PliegoVigente!$I$27,PliegoVigente!$K$27,IF(S81&gt;=PliegoVigente!$I$28,PliegoVigente!$K$28,IF(S81&gt;=PliegoVigente!$I$29,PliegoVigente!$K$29,IF(S81&gt;=PliegoVigente!$I$30,PliegoVigente!$K$30,PliegoVigente!$K$31))))))))),IF(E81="MASIVO",(IF(S81&gt;=PliegoVigente!$I$37,PliegoVigente!$K$37,IF(S81&gt;=PliegoVigente!$I$38,PliegoVigente!$K$38,IF(S81&gt;=PliegoVigente!$I$39,PliegoVigente!$K$39,IF(S81&gt;=PliegoVigente!$I$40,PliegoVigente!$K$40,IF(S81&gt;=PliegoVigente!$I$41,PliegoVigente!$K$41,IF(S81&gt;=PliegoVigente!$I$42,PliegoVigente!$K$42,IF(S81&gt;=PliegoVigente!$I$43,PliegoVigente!$K$43,IF(S81&gt;=PliegoVigente!$I$44,PliegoVigente!$K$44,PliegoVigente!$K$45))))))))),(IF(S81&gt;=PliegoVigente!$I$51,PliegoVigente!$K$51,IF(S81&gt;=PliegoVigente!$I$52,PliegoVigente!$K$52,IF(S81&gt;=PliegoVigente!$I$53,PliegoVigente!$K$53,IF(S81&gt;=PliegoVigente!$I$54,PliegoVigente!$K$54,IF(S81&gt;=PliegoVigente!$I$55,PliegoVigente!$K$55,IF(S81&gt;=PliegoVigente!$I$56,PliegoVigente!$K$56,IF(S81&gt;=PliegoVigente!$I$57,PliegoVigente!$K$57,IF(S81&gt;=PliegoVigente!$I$58,PliegoVigente!$K$58,PliegoVigente!$K$59))))))))))))</f>
        <v>0.06</v>
      </c>
      <c r="AE81" s="124">
        <f>IF(E81="HFC",(IF(T81&gt;=PliegoVigente!$A$10,PliegoVigente!$C$10,IF(T81&gt;PliegoVigente!$A$9,PliegoVigente!$C$9,IF(T81&gt;PliegoVigente!$A$8,PliegoVigente!$C$8,PliegoVigente!$C$7)))),IF(E81="FLOW",(IF(T81&gt;=PliegoVigente!$A$26,PliegoVigente!$C$26,IF(T81&gt;PliegoVigente!$A$25,PliegoVigente!$C$25,IF(T81&gt;PliegoVigente!$A$24,PliegoVigente!$C$24,PliegoVigente!$C$23)))),IF(E81="MASIVO",(IF(T81&gt;=PliegoVigente!$A$40,PliegoVigente!$C$40,IF(T81&gt;PliegoVigente!$A$39,PliegoVigente!$C$39,IF(T81&gt;PliegoVigente!$A$38,PliegoVigente!$C$38,PliegoVigente!$C$37)))),(IF(T81&gt;=PliegoVigente!$A$54,PliegoVigente!$C$54,IF(T81&gt;PliegoVigente!$A$53,PliegoVigente!$C$53,IF(T81&gt;PliegoVigente!$A$52,PliegoVigente!$C$52,PliegoVigente!$C$51)))))))</f>
        <v>-0.01</v>
      </c>
      <c r="AF81" s="124">
        <f>IF(E81="HFC",(IF(Y81&gt;=PliegoVigente!$Y$7,PliegoVigente!$AA$7,0)),IF(E81="FLOW",0,IF(E81="MASIVO",(IF(Y81&gt;=PliegoVigente!$Y$37,PliegoVigente!$AA$370)),(IF(Y81&gt;=PliegoVigente!$Y$51,PliegoVigente!$AA$51,0)))))</f>
        <v>0</v>
      </c>
      <c r="AG81" s="124">
        <f>IF(E81="HFC",(IF(Z81&gt;=PliegoVigente!$M$9,PliegoVigente!$O$9,IF(Z81&gt;=PliegoVigente!$M$8,PliegoVigente!$O$8,PliegoVigente!$O$7))),IF(E81="FLOW",(IF(Z81&gt;=PliegoVigente!$M$25,PliegoVigente!$O$25,IF(Z81&gt;=PliegoVigente!$M$24,PliegoVigente!$O$24,PliegoVigente!$O$23))),IF(E81="MASIVO",(IF(Z81&gt;=PliegoVigente!$M$39,PliegoVigente!$O$39,IF(Z81&gt;=PliegoVigente!$M$38,PliegoVigente!$O$38,PliegoVigente!$O$37))),(IF(Z81&gt;=PliegoVigente!$M$53,PliegoVigente!$O$53,IF(Z81&gt;=PliegoVigente!$M$52,PliegoVigente!$O$52,PliegoVigente!$O$51))))))</f>
        <v>5.0000000000000001E-3</v>
      </c>
      <c r="AH81" s="124">
        <f>IF(E81="HFC",(IF(AA81&gt;=PliegoVigente!$Q$9,PliegoVigente!$S$9,IF(AA81&gt;=PliegoVigente!$Q$8,PliegoVigente!$S$8,PliegoVigente!$S$7))),IF(E81="FLOW",(IF(AA81&gt;=PliegoVigente!$Q$25,PliegoVigente!$S$25,IF(AA81&gt;=PliegoVigente!$Q$24,PliegoVigente!$S$24,PliegoVigente!$S$23))),IF(E81="MASIVO",(IF(AA81&gt;=PliegoVigente!$Q$39,PliegoVigente!$S$39,IF(AA81&gt;=PliegoVigente!$Q$38,PliegoVigente!$S$38,PliegoVigente!$S$37))),(IF(AA81&gt;=PliegoVigente!$Q$53,PliegoVigente!$S$53,IF(AA81&gt;=PliegoVigente!$Q$52,PliegoVigente!$S$52,PliegoVigente!$S$51))))))</f>
        <v>1.4999999999999999E-2</v>
      </c>
      <c r="AI81" s="126">
        <f t="shared" si="3"/>
        <v>5.9999999999999991E-2</v>
      </c>
    </row>
    <row r="82" spans="1:35" x14ac:dyDescent="0.25">
      <c r="A82" s="115" t="str">
        <f>VLOOKUP(C82,RosterActualizado!$C$2:$L$1000,7,0)</f>
        <v>Gonzalez Frau Emanuel Ariel</v>
      </c>
      <c r="B82" s="115" t="str">
        <f>VLOOKUP(C82,RosterActualizado!$C$2:$L$1000,10,0)</f>
        <v>Urday Quiroga Ivan</v>
      </c>
      <c r="C82" s="115">
        <f>RosterActualizado!C82</f>
        <v>3851835</v>
      </c>
      <c r="D82" s="115" t="str">
        <f>VLOOKUP(C82,RosterActualizado!$C$2:$L$1000,3,0)</f>
        <v>INTERNET HFC SCORE 3 A 5</v>
      </c>
      <c r="E82" s="115" t="str">
        <f t="shared" si="2"/>
        <v>HFC</v>
      </c>
      <c r="F82" s="116">
        <f>VLOOKUP(C82,Table1[],5,0)</f>
        <v>0.67600168350168399</v>
      </c>
      <c r="G82" s="117">
        <f>VLOOKUP(C82,Table13[],5,0)</f>
        <v>0.16666666666666699</v>
      </c>
      <c r="H82" s="118">
        <f>VLOOKUP(C82,Table13[],3,0)</f>
        <v>24</v>
      </c>
      <c r="I82" s="117">
        <f>VLOOKUP(C82,Table13[],7,0)</f>
        <v>0.69565217391304301</v>
      </c>
      <c r="J82" s="117">
        <f>VLOOKUP(C82,Table13[],9,0)</f>
        <v>0.81818181818181801</v>
      </c>
      <c r="K82" s="116">
        <f>VLOOKUP(C82,Table16[[#All],[idccms]:[TMO]],5,0)</f>
        <v>1</v>
      </c>
      <c r="L82" s="119">
        <f>VLOOKUP(C82,Table18[[Columna1]:[Recuento de id_monitoring-caseId]],2,0)</f>
        <v>1</v>
      </c>
      <c r="M82" s="116">
        <f>VLOOKUP(C82,Table111[],7,0)</f>
        <v>6.6666666666666693E-2</v>
      </c>
      <c r="N82" s="118">
        <f>VLOOKUP(C82,Table111[],6,0)</f>
        <v>15</v>
      </c>
      <c r="O82" s="116">
        <f>VLOOKUP(C82,Table111[],8,0)</f>
        <v>0.46153846153846201</v>
      </c>
      <c r="P82" s="13" t="s">
        <v>116</v>
      </c>
      <c r="Q82" s="13" t="s">
        <v>116</v>
      </c>
      <c r="R82" s="13" t="s">
        <v>116</v>
      </c>
      <c r="S82" s="116">
        <f>VLOOKUP(C82,Table113[[idccms]:[Suma de Rellamados]],4,0)</f>
        <v>0.80747126436781602</v>
      </c>
      <c r="T82" s="13">
        <f>VLOOKUP(C82,Table115[[idccms]:[Suma de CvLlamSalientes]],3,0)</f>
        <v>619.97291196388301</v>
      </c>
      <c r="U82" s="13">
        <f>VLOOKUP(C82,Table115[[idccms]:[Suma de CvLlamSalientes]],5,0)</f>
        <v>107.864559819413</v>
      </c>
      <c r="V82" s="120">
        <f>VLOOKUP(C82,Table115[[idccms]:[Suma de CvLlamSalientes]],6,0)</f>
        <v>0</v>
      </c>
      <c r="W82" s="13">
        <f>VLOOKUP(C82,Table115[[idccms]:[Suma de CvLlamSalientes]],7,0)</f>
        <v>512.10835214447002</v>
      </c>
      <c r="X82" s="116">
        <f>VLOOKUP(C82,Table118[[idccms]:[%Act Com N]],4,0)</f>
        <v>3.9503386004514703E-2</v>
      </c>
      <c r="Y82" s="116">
        <f>VLOOKUP(C82,Table118[[idccms]:[%Act Com N]],6,0)</f>
        <v>2.8216704288939101E-2</v>
      </c>
      <c r="Z82" s="116">
        <f>VLOOKUP(C82,TRF!$B$2:$S$407,4,0)</f>
        <v>0.11512415349887101</v>
      </c>
      <c r="AA82" s="116">
        <f>VLOOKUP(C82,CBS!$A$2:$F$395,4,0)</f>
        <v>5.4176072234762999E-2</v>
      </c>
      <c r="AB82" s="124">
        <f>IF(E82="HFC",(IF(L82&gt;=PliegoVigente!$U$9,PliegoVigente!$W$9,IF(L82&gt;=PliegoVigente!$U$8,PliegoVigente!$W$8,PliegoVigente!$W$7))),IF(E82="FLOW",(IF(L82&gt;=PliegoVigente!$U$25,PliegoVigente!$W$25,IF(L82&gt;=PliegoVigente!$U$24,PliegoVigente!$W$24,PliegoVigente!$W$23))),IF(E82="MASIVO",(IF(L82&gt;=PliegoVigente!$U$39,PliegoVigente!$W$39,IF(L82&gt;=PliegoVigente!$U$38,PliegoVigente!$W$38,PliegoVigente!$W$37))),(IF(L82&gt;=PliegoVigente!$U$53,PliegoVigente!$W$53,IF(L82&gt;=PliegoVigente!$U$52,PliegoVigente!$W$52,PliegoVigente!$W$51))))))</f>
        <v>0.01</v>
      </c>
      <c r="AC82" s="124">
        <f>IF(E82="HFC",(IF(M82&gt;=PliegoVigente!$I$7,PliegoVigente!$K$7,IF(M82&gt;=PliegoVigente!$I$8,PliegoVigente!$K$8,IF(M82&gt;=PliegoVigente!$I$9,PliegoVigente!$K$9,IF(M82&gt;=PliegoVigente!$I$10,PliegoVigente!$K$10,IF(M82&gt;=PliegoVigente!$I$11,PliegoVigente!$K$11,IF(M82&gt;=PliegoVigente!$I$12,PliegoVigente!$K$12,IF(M82&gt;=PliegoVigente!$I$13,PliegoVigente!$K$13,IF(M82&gt;=PliegoVigente!$I$14,PliegoVigente!$K$14,PliegoVigente!$K$15))))))))),IF(E82="FLOW",(IF(M82&gt;=PliegoVigente!$I$23,PliegoVigente!$K$23,IF(M82&gt;=PliegoVigente!$I$24,PliegoVigente!$K$24,IF(M82&gt;=PliegoVigente!$I$25,PliegoVigente!$K$25,IF(M82&gt;=PliegoVigente!$I$26,PliegoVigente!$K$26,IF(M82&gt;=PliegoVigente!$I$27,PliegoVigente!$K$27,IF(M82&gt;=PliegoVigente!$I$28,PliegoVigente!$K$28,IF(M82&gt;=PliegoVigente!$I$29,PliegoVigente!$K$29,IF(M82&gt;=PliegoVigente!$I$30,PliegoVigente!$K$30,PliegoVigente!$K$31))))))))),IF(E82="MASIVO",(IF(M82&gt;=PliegoVigente!$I$37,PliegoVigente!$K$37,IF(M82&gt;=PliegoVigente!$I$38,PliegoVigente!$K$38,IF(M82&gt;=PliegoVigente!$I$39,PliegoVigente!$K$39,IF(M82&gt;=PliegoVigente!$I$40,PliegoVigente!$K$40,IF(M82&gt;=PliegoVigente!$I$41,PliegoVigente!$K$41,IF(M82&gt;=PliegoVigente!$I$42,PliegoVigente!$K$42,IF(M82&gt;=PliegoVigente!$I$43,PliegoVigente!$K$43,IF(M82&gt;=PliegoVigente!$I$44,PliegoVigente!$K$44,PliegoVigente!$K$45))))))))),(IF(M82&gt;=PliegoVigente!$I$51,PliegoVigente!$K$51,IF(M82&gt;=PliegoVigente!$I$52,PliegoVigente!$K$52,IF(M82&gt;=PliegoVigente!$I$53,PliegoVigente!$K$53,IF(M82&gt;=PliegoVigente!$I$54,PliegoVigente!$K$54,IF(M82&gt;=PliegoVigente!$I$55,PliegoVigente!$K$55,IF(M82&gt;=PliegoVigente!$I$56,PliegoVigente!$K$56,IF(M82&gt;=PliegoVigente!$I$57,PliegoVigente!$K$57,IF(M82&gt;=PliegoVigente!$I$58,PliegoVigente!$K$58,PliegoVigente!$K$59))))))))))))</f>
        <v>0.06</v>
      </c>
      <c r="AD82" s="124">
        <f>IF(E82="HFC",(IF(S82&gt;=PliegoVigente!$E$12,PliegoVigente!$G$12,IF(S82&gt;=PliegoVigente!$E$11,PliegoVigente!$G$11,IF(S82&gt;=PliegoVigente!$E$10,PliegoVigente!$G$10,IF(S82&gt;=PliegoVigente!$E$9,PliegoVigente!$G$9,IF(S82&gt;=PliegoVigente!$E$8,PliegoVigente!$G$8,PliegoVigente!$G$7)))))),IF(E82="FLOW",(IF(S82&gt;=PliegoVigente!$I$23,PliegoVigente!$K$23,IF(S82&gt;=PliegoVigente!$I$24,PliegoVigente!$K$24,IF(S82&gt;=PliegoVigente!$I$25,PliegoVigente!$K$25,IF(S82&gt;=PliegoVigente!$I$26,PliegoVigente!$K$26,IF(S82&gt;=PliegoVigente!$I$27,PliegoVigente!$K$27,IF(S82&gt;=PliegoVigente!$I$28,PliegoVigente!$K$28,IF(S82&gt;=PliegoVigente!$I$29,PliegoVigente!$K$29,IF(S82&gt;=PliegoVigente!$I$30,PliegoVigente!$K$30,PliegoVigente!$K$31))))))))),IF(E82="MASIVO",(IF(S82&gt;=PliegoVigente!$I$37,PliegoVigente!$K$37,IF(S82&gt;=PliegoVigente!$I$38,PliegoVigente!$K$38,IF(S82&gt;=PliegoVigente!$I$39,PliegoVigente!$K$39,IF(S82&gt;=PliegoVigente!$I$40,PliegoVigente!$K$40,IF(S82&gt;=PliegoVigente!$I$41,PliegoVigente!$K$41,IF(S82&gt;=PliegoVigente!$I$42,PliegoVigente!$K$42,IF(S82&gt;=PliegoVigente!$I$43,PliegoVigente!$K$43,IF(S82&gt;=PliegoVigente!$I$44,PliegoVigente!$K$44,PliegoVigente!$K$45))))))))),(IF(S82&gt;=PliegoVigente!$I$51,PliegoVigente!$K$51,IF(S82&gt;=PliegoVigente!$I$52,PliegoVigente!$K$52,IF(S82&gt;=PliegoVigente!$I$53,PliegoVigente!$K$53,IF(S82&gt;=PliegoVigente!$I$54,PliegoVigente!$K$54,IF(S82&gt;=PliegoVigente!$I$55,PliegoVigente!$K$55,IF(S82&gt;=PliegoVigente!$I$56,PliegoVigente!$K$56,IF(S82&gt;=PliegoVigente!$I$57,PliegoVigente!$K$57,IF(S82&gt;=PliegoVigente!$I$58,PliegoVigente!$K$58,PliegoVigente!$K$59))))))))))))</f>
        <v>-0.01</v>
      </c>
      <c r="AE82" s="124">
        <f>IF(E82="HFC",(IF(T82&gt;=PliegoVigente!$A$10,PliegoVigente!$C$10,IF(T82&gt;PliegoVigente!$A$9,PliegoVigente!$C$9,IF(T82&gt;PliegoVigente!$A$8,PliegoVigente!$C$8,PliegoVigente!$C$7)))),IF(E82="FLOW",(IF(T82&gt;=PliegoVigente!$A$26,PliegoVigente!$C$26,IF(T82&gt;PliegoVigente!$A$25,PliegoVigente!$C$25,IF(T82&gt;PliegoVigente!$A$24,PliegoVigente!$C$24,PliegoVigente!$C$23)))),IF(E82="MASIVO",(IF(T82&gt;=PliegoVigente!$A$40,PliegoVigente!$C$40,IF(T82&gt;PliegoVigente!$A$39,PliegoVigente!$C$39,IF(T82&gt;PliegoVigente!$A$38,PliegoVigente!$C$38,PliegoVigente!$C$37)))),(IF(T82&gt;=PliegoVigente!$A$54,PliegoVigente!$C$54,IF(T82&gt;PliegoVigente!$A$53,PliegoVigente!$C$53,IF(T82&gt;PliegoVigente!$A$52,PliegoVigente!$C$52,PliegoVigente!$C$51)))))))</f>
        <v>-0.01</v>
      </c>
      <c r="AF82" s="124">
        <f>IF(E82="HFC",(IF(Y82&gt;=PliegoVigente!$Y$7,PliegoVigente!$AA$7,0)),IF(E82="FLOW",0,IF(E82="MASIVO",(IF(Y82&gt;=PliegoVigente!$Y$37,PliegoVigente!$AA$370)),(IF(Y82&gt;=PliegoVigente!$Y$51,PliegoVigente!$AA$51,0)))))</f>
        <v>0</v>
      </c>
      <c r="AG82" s="124">
        <f>IF(E82="HFC",(IF(Z82&gt;=PliegoVigente!$M$9,PliegoVigente!$O$9,IF(Z82&gt;=PliegoVigente!$M$8,PliegoVigente!$O$8,PliegoVigente!$O$7))),IF(E82="FLOW",(IF(Z82&gt;=PliegoVigente!$M$25,PliegoVigente!$O$25,IF(Z82&gt;=PliegoVigente!$M$24,PliegoVigente!$O$24,PliegoVigente!$O$23))),IF(E82="MASIVO",(IF(Z82&gt;=PliegoVigente!$M$39,PliegoVigente!$O$39,IF(Z82&gt;=PliegoVigente!$M$38,PliegoVigente!$O$38,PliegoVigente!$O$37))),(IF(Z82&gt;=PliegoVigente!$M$53,PliegoVigente!$O$53,IF(Z82&gt;=PliegoVigente!$M$52,PliegoVigente!$O$52,PliegoVigente!$O$51))))))</f>
        <v>-5.0000000000000001E-3</v>
      </c>
      <c r="AH82" s="124">
        <f>IF(E82="HFC",(IF(AA82&gt;=PliegoVigente!$Q$9,PliegoVigente!$S$9,IF(AA82&gt;=PliegoVigente!$Q$8,PliegoVigente!$S$8,PliegoVigente!$S$7))),IF(E82="FLOW",(IF(AA82&gt;=PliegoVigente!$Q$25,PliegoVigente!$S$25,IF(AA82&gt;=PliegoVigente!$Q$24,PliegoVigente!$S$24,PliegoVigente!$S$23))),IF(E82="MASIVO",(IF(AA82&gt;=PliegoVigente!$Q$39,PliegoVigente!$S$39,IF(AA82&gt;=PliegoVigente!$Q$38,PliegoVigente!$S$38,PliegoVigente!$S$37))),(IF(AA82&gt;=PliegoVigente!$Q$53,PliegoVigente!$S$53,IF(AA82&gt;=PliegoVigente!$Q$52,PliegoVigente!$S$52,PliegoVigente!$S$51))))))</f>
        <v>0</v>
      </c>
      <c r="AI82" s="126">
        <f t="shared" si="3"/>
        <v>4.4999999999999991E-2</v>
      </c>
    </row>
    <row r="83" spans="1:35" x14ac:dyDescent="0.25">
      <c r="A83" s="115" t="str">
        <f>VLOOKUP(C83,RosterActualizado!$C$2:$L$1000,7,0)</f>
        <v>Gonzalez Frau Emanuel Ariel</v>
      </c>
      <c r="B83" s="115" t="str">
        <f>VLOOKUP(C83,RosterActualizado!$C$2:$L$1000,10,0)</f>
        <v>Yurquina Matias Exequiel</v>
      </c>
      <c r="C83" s="115">
        <f>RosterActualizado!C83</f>
        <v>3523464</v>
      </c>
      <c r="D83" s="115" t="str">
        <f>VLOOKUP(C83,RosterActualizado!$C$2:$L$1000,3,0)</f>
        <v>INTERNET HFC SCORE 3 A 5</v>
      </c>
      <c r="E83" s="115" t="str">
        <f t="shared" si="2"/>
        <v>HFC</v>
      </c>
      <c r="F83" s="116">
        <f>VLOOKUP(C83,Table1[],5,0)</f>
        <v>0.97669283413848595</v>
      </c>
      <c r="G83" s="117">
        <f>VLOOKUP(C83,Table13[],5,0)</f>
        <v>6.4516129032258104E-2</v>
      </c>
      <c r="H83" s="118">
        <f>VLOOKUP(C83,Table13[],3,0)</f>
        <v>62</v>
      </c>
      <c r="I83" s="117">
        <f>VLOOKUP(C83,Table13[],7,0)</f>
        <v>0.63157894736842102</v>
      </c>
      <c r="J83" s="117">
        <f>VLOOKUP(C83,Table13[],9,0)</f>
        <v>0.88888888888888895</v>
      </c>
      <c r="K83" s="116">
        <f>VLOOKUP(C83,Table16[[#All],[idccms]:[TMO]],5,0)</f>
        <v>1</v>
      </c>
      <c r="L83" s="119">
        <f>VLOOKUP(C83,Table18[[Columna1]:[Recuento de id_monitoring-caseId]],2,0)</f>
        <v>1</v>
      </c>
      <c r="M83" s="116">
        <f>VLOOKUP(C83,Table111[],7,0)</f>
        <v>-0.8</v>
      </c>
      <c r="N83" s="118">
        <f>VLOOKUP(C83,Table111[],6,0)</f>
        <v>5</v>
      </c>
      <c r="O83" s="116">
        <f>VLOOKUP(C83,Table111[],8,0)</f>
        <v>0.33333333333333298</v>
      </c>
      <c r="P83" s="13" t="s">
        <v>116</v>
      </c>
      <c r="Q83" s="13" t="s">
        <v>116</v>
      </c>
      <c r="R83" s="13" t="s">
        <v>116</v>
      </c>
      <c r="S83" s="116">
        <f>VLOOKUP(C83,Table113[[idccms]:[Suma de Rellamados]],4,0)</f>
        <v>0.83285302593659905</v>
      </c>
      <c r="T83" s="13">
        <f>VLOOKUP(C83,Table115[[idccms]:[Suma de CvLlamSalientes]],3,0)</f>
        <v>509.07692307692298</v>
      </c>
      <c r="U83" s="13">
        <f>VLOOKUP(C83,Table115[[idccms]:[Suma de CvLlamSalientes]],5,0)</f>
        <v>18.1809954751131</v>
      </c>
      <c r="V83" s="120">
        <f>VLOOKUP(C83,Table115[[idccms]:[Suma de CvLlamSalientes]],6,0)</f>
        <v>2.7194570135746599</v>
      </c>
      <c r="W83" s="13">
        <f>VLOOKUP(C83,Table115[[idccms]:[Suma de CvLlamSalientes]],7,0)</f>
        <v>488.17647058823502</v>
      </c>
      <c r="X83" s="116">
        <f>VLOOKUP(C83,Table118[[idccms]:[%Act Com N]],4,0)</f>
        <v>2.9411764705882401E-2</v>
      </c>
      <c r="Y83" s="116">
        <f>VLOOKUP(C83,Table118[[idccms]:[%Act Com N]],6,0)</f>
        <v>2.3755656108597301E-2</v>
      </c>
      <c r="Z83" s="116">
        <f>VLOOKUP(C83,TRF!$B$2:$S$407,4,0)</f>
        <v>6.7873303167420795E-2</v>
      </c>
      <c r="AA83" s="116">
        <f>VLOOKUP(C83,CBS!$A$2:$F$395,4,0)</f>
        <v>2.03619909502262E-2</v>
      </c>
      <c r="AB83" s="124">
        <f>IF(E83="HFC",(IF(L83&gt;=PliegoVigente!$U$9,PliegoVigente!$W$9,IF(L83&gt;=PliegoVigente!$U$8,PliegoVigente!$W$8,PliegoVigente!$W$7))),IF(E83="FLOW",(IF(L83&gt;=PliegoVigente!$U$25,PliegoVigente!$W$25,IF(L83&gt;=PliegoVigente!$U$24,PliegoVigente!$W$24,PliegoVigente!$W$23))),IF(E83="MASIVO",(IF(L83&gt;=PliegoVigente!$U$39,PliegoVigente!$W$39,IF(L83&gt;=PliegoVigente!$U$38,PliegoVigente!$W$38,PliegoVigente!$W$37))),(IF(L83&gt;=PliegoVigente!$U$53,PliegoVigente!$W$53,IF(L83&gt;=PliegoVigente!$U$52,PliegoVigente!$W$52,PliegoVigente!$W$51))))))</f>
        <v>0.01</v>
      </c>
      <c r="AC83" s="124">
        <f>IF(E83="HFC",(IF(M83&gt;=PliegoVigente!$I$7,PliegoVigente!$K$7,IF(M83&gt;=PliegoVigente!$I$8,PliegoVigente!$K$8,IF(M83&gt;=PliegoVigente!$I$9,PliegoVigente!$K$9,IF(M83&gt;=PliegoVigente!$I$10,PliegoVigente!$K$10,IF(M83&gt;=PliegoVigente!$I$11,PliegoVigente!$K$11,IF(M83&gt;=PliegoVigente!$I$12,PliegoVigente!$K$12,IF(M83&gt;=PliegoVigente!$I$13,PliegoVigente!$K$13,IF(M83&gt;=PliegoVigente!$I$14,PliegoVigente!$K$14,PliegoVigente!$K$15))))))))),IF(E83="FLOW",(IF(M83&gt;=PliegoVigente!$I$23,PliegoVigente!$K$23,IF(M83&gt;=PliegoVigente!$I$24,PliegoVigente!$K$24,IF(M83&gt;=PliegoVigente!$I$25,PliegoVigente!$K$25,IF(M83&gt;=PliegoVigente!$I$26,PliegoVigente!$K$26,IF(M83&gt;=PliegoVigente!$I$27,PliegoVigente!$K$27,IF(M83&gt;=PliegoVigente!$I$28,PliegoVigente!$K$28,IF(M83&gt;=PliegoVigente!$I$29,PliegoVigente!$K$29,IF(M83&gt;=PliegoVigente!$I$30,PliegoVigente!$K$30,PliegoVigente!$K$31))))))))),IF(E83="MASIVO",(IF(M83&gt;=PliegoVigente!$I$37,PliegoVigente!$K$37,IF(M83&gt;=PliegoVigente!$I$38,PliegoVigente!$K$38,IF(M83&gt;=PliegoVigente!$I$39,PliegoVigente!$K$39,IF(M83&gt;=PliegoVigente!$I$40,PliegoVigente!$K$40,IF(M83&gt;=PliegoVigente!$I$41,PliegoVigente!$K$41,IF(M83&gt;=PliegoVigente!$I$42,PliegoVigente!$K$42,IF(M83&gt;=PliegoVigente!$I$43,PliegoVigente!$K$43,IF(M83&gt;=PliegoVigente!$I$44,PliegoVigente!$K$44,PliegoVigente!$K$45))))))))),(IF(M83&gt;=PliegoVigente!$I$51,PliegoVigente!$K$51,IF(M83&gt;=PliegoVigente!$I$52,PliegoVigente!$K$52,IF(M83&gt;=PliegoVigente!$I$53,PliegoVigente!$K$53,IF(M83&gt;=PliegoVigente!$I$54,PliegoVigente!$K$54,IF(M83&gt;=PliegoVigente!$I$55,PliegoVigente!$K$55,IF(M83&gt;=PliegoVigente!$I$56,PliegoVigente!$K$56,IF(M83&gt;=PliegoVigente!$I$57,PliegoVigente!$K$57,IF(M83&gt;=PliegoVigente!$I$58,PliegoVigente!$K$58,PliegoVigente!$K$59))))))))))))</f>
        <v>-0.02</v>
      </c>
      <c r="AD83" s="124">
        <f>IF(E83="HFC",(IF(S83&gt;=PliegoVigente!$E$12,PliegoVigente!$G$12,IF(S83&gt;=PliegoVigente!$E$11,PliegoVigente!$G$11,IF(S83&gt;=PliegoVigente!$E$10,PliegoVigente!$G$10,IF(S83&gt;=PliegoVigente!$E$9,PliegoVigente!$G$9,IF(S83&gt;=PliegoVigente!$E$8,PliegoVigente!$G$8,PliegoVigente!$G$7)))))),IF(E83="FLOW",(IF(S83&gt;=PliegoVigente!$I$23,PliegoVigente!$K$23,IF(S83&gt;=PliegoVigente!$I$24,PliegoVigente!$K$24,IF(S83&gt;=PliegoVigente!$I$25,PliegoVigente!$K$25,IF(S83&gt;=PliegoVigente!$I$26,PliegoVigente!$K$26,IF(S83&gt;=PliegoVigente!$I$27,PliegoVigente!$K$27,IF(S83&gt;=PliegoVigente!$I$28,PliegoVigente!$K$28,IF(S83&gt;=PliegoVigente!$I$29,PliegoVigente!$K$29,IF(S83&gt;=PliegoVigente!$I$30,PliegoVigente!$K$30,PliegoVigente!$K$31))))))))),IF(E83="MASIVO",(IF(S83&gt;=PliegoVigente!$I$37,PliegoVigente!$K$37,IF(S83&gt;=PliegoVigente!$I$38,PliegoVigente!$K$38,IF(S83&gt;=PliegoVigente!$I$39,PliegoVigente!$K$39,IF(S83&gt;=PliegoVigente!$I$40,PliegoVigente!$K$40,IF(S83&gt;=PliegoVigente!$I$41,PliegoVigente!$K$41,IF(S83&gt;=PliegoVigente!$I$42,PliegoVigente!$K$42,IF(S83&gt;=PliegoVigente!$I$43,PliegoVigente!$K$43,IF(S83&gt;=PliegoVigente!$I$44,PliegoVigente!$K$44,PliegoVigente!$K$45))))))))),(IF(S83&gt;=PliegoVigente!$I$51,PliegoVigente!$K$51,IF(S83&gt;=PliegoVigente!$I$52,PliegoVigente!$K$52,IF(S83&gt;=PliegoVigente!$I$53,PliegoVigente!$K$53,IF(S83&gt;=PliegoVigente!$I$54,PliegoVigente!$K$54,IF(S83&gt;=PliegoVigente!$I$55,PliegoVigente!$K$55,IF(S83&gt;=PliegoVigente!$I$56,PliegoVigente!$K$56,IF(S83&gt;=PliegoVigente!$I$57,PliegoVigente!$K$57,IF(S83&gt;=PliegoVigente!$I$58,PliegoVigente!$K$58,PliegoVigente!$K$59))))))))))))</f>
        <v>0.04</v>
      </c>
      <c r="AE83" s="124">
        <f>IF(E83="HFC",(IF(T83&gt;=PliegoVigente!$A$10,PliegoVigente!$C$10,IF(T83&gt;PliegoVigente!$A$9,PliegoVigente!$C$9,IF(T83&gt;PliegoVigente!$A$8,PliegoVigente!$C$8,PliegoVigente!$C$7)))),IF(E83="FLOW",(IF(T83&gt;=PliegoVigente!$A$26,PliegoVigente!$C$26,IF(T83&gt;PliegoVigente!$A$25,PliegoVigente!$C$25,IF(T83&gt;PliegoVigente!$A$24,PliegoVigente!$C$24,PliegoVigente!$C$23)))),IF(E83="MASIVO",(IF(T83&gt;=PliegoVigente!$A$40,PliegoVigente!$C$40,IF(T83&gt;PliegoVigente!$A$39,PliegoVigente!$C$39,IF(T83&gt;PliegoVigente!$A$38,PliegoVigente!$C$38,PliegoVigente!$C$37)))),(IF(T83&gt;=PliegoVigente!$A$54,PliegoVigente!$C$54,IF(T83&gt;PliegoVigente!$A$53,PliegoVigente!$C$53,IF(T83&gt;PliegoVigente!$A$52,PliegoVigente!$C$52,PliegoVigente!$C$51)))))))</f>
        <v>0.02</v>
      </c>
      <c r="AF83" s="124">
        <f>IF(E83="HFC",(IF(Y83&gt;=PliegoVigente!$Y$7,PliegoVigente!$AA$7,0)),IF(E83="FLOW",0,IF(E83="MASIVO",(IF(Y83&gt;=PliegoVigente!$Y$37,PliegoVigente!$AA$370)),(IF(Y83&gt;=PliegoVigente!$Y$51,PliegoVigente!$AA$51,0)))))</f>
        <v>0</v>
      </c>
      <c r="AG83" s="124">
        <f>IF(E83="HFC",(IF(Z83&gt;=PliegoVigente!$M$9,PliegoVigente!$O$9,IF(Z83&gt;=PliegoVigente!$M$8,PliegoVigente!$O$8,PliegoVigente!$O$7))),IF(E83="FLOW",(IF(Z83&gt;=PliegoVigente!$M$25,PliegoVigente!$O$25,IF(Z83&gt;=PliegoVigente!$M$24,PliegoVigente!$O$24,PliegoVigente!$O$23))),IF(E83="MASIVO",(IF(Z83&gt;=PliegoVigente!$M$39,PliegoVigente!$O$39,IF(Z83&gt;=PliegoVigente!$M$38,PliegoVigente!$O$38,PliegoVigente!$O$37))),(IF(Z83&gt;=PliegoVigente!$M$53,PliegoVigente!$O$53,IF(Z83&gt;=PliegoVigente!$M$52,PliegoVigente!$O$52,PliegoVigente!$O$51))))))</f>
        <v>5.0000000000000001E-3</v>
      </c>
      <c r="AH83" s="124">
        <f>IF(E83="HFC",(IF(AA83&gt;=PliegoVigente!$Q$9,PliegoVigente!$S$9,IF(AA83&gt;=PliegoVigente!$Q$8,PliegoVigente!$S$8,PliegoVigente!$S$7))),IF(E83="FLOW",(IF(AA83&gt;=PliegoVigente!$Q$25,PliegoVigente!$S$25,IF(AA83&gt;=PliegoVigente!$Q$24,PliegoVigente!$S$24,PliegoVigente!$S$23))),IF(E83="MASIVO",(IF(AA83&gt;=PliegoVigente!$Q$39,PliegoVigente!$S$39,IF(AA83&gt;=PliegoVigente!$Q$38,PliegoVigente!$S$38,PliegoVigente!$S$37))),(IF(AA83&gt;=PliegoVigente!$Q$53,PliegoVigente!$S$53,IF(AA83&gt;=PliegoVigente!$Q$52,PliegoVigente!$S$52,PliegoVigente!$S$51))))))</f>
        <v>5.0000000000000001E-3</v>
      </c>
      <c r="AI83" s="126">
        <f t="shared" si="3"/>
        <v>0.06</v>
      </c>
    </row>
    <row r="84" spans="1:35" x14ac:dyDescent="0.25">
      <c r="A84" s="115" t="str">
        <f>VLOOKUP(C84,RosterActualizado!$C$2:$L$1000,7,0)</f>
        <v>Gonzalez Frau Emanuel Ariel</v>
      </c>
      <c r="B84" s="115" t="str">
        <f>VLOOKUP(C84,RosterActualizado!$C$2:$L$1000,10,0)</f>
        <v>Zeballos Lucas</v>
      </c>
      <c r="C84" s="115">
        <f>RosterActualizado!C84</f>
        <v>3419090</v>
      </c>
      <c r="D84" s="115" t="str">
        <f>VLOOKUP(C84,RosterActualizado!$C$2:$L$1000,3,0)</f>
        <v>INTERNET HFC SCORE 1</v>
      </c>
      <c r="E84" s="115" t="str">
        <f t="shared" si="2"/>
        <v>HFC</v>
      </c>
      <c r="F84" s="116">
        <f>VLOOKUP(C84,Table1[],5,0)</f>
        <v>0.97349275362318799</v>
      </c>
      <c r="G84" s="117">
        <f>VLOOKUP(C84,Table13[],5,0)</f>
        <v>0.08</v>
      </c>
      <c r="H84" s="118">
        <f>VLOOKUP(C84,Table13[],3,0)</f>
        <v>100</v>
      </c>
      <c r="I84" s="117">
        <f>VLOOKUP(C84,Table13[],7,0)</f>
        <v>0.53191489361702105</v>
      </c>
      <c r="J84" s="117">
        <f>VLOOKUP(C84,Table13[],9,0)</f>
        <v>0.91489361702127703</v>
      </c>
      <c r="K84" s="116">
        <f>VLOOKUP(C84,Table16[[#All],[idccms]:[TMO]],5,0)</f>
        <v>1</v>
      </c>
      <c r="L84" s="119">
        <f>VLOOKUP(C84,Table18[[Columna1]:[Recuento de id_monitoring-caseId]],2,0)</f>
        <v>0</v>
      </c>
      <c r="M84" s="116">
        <f>VLOOKUP(C84,Table111[],7,0)</f>
        <v>-0.6</v>
      </c>
      <c r="N84" s="118">
        <f>VLOOKUP(C84,Table111[],6,0)</f>
        <v>10</v>
      </c>
      <c r="O84" s="116">
        <f>VLOOKUP(C84,Table111[],8,0)</f>
        <v>0.4</v>
      </c>
      <c r="P84" s="13" t="s">
        <v>116</v>
      </c>
      <c r="Q84" s="13" t="s">
        <v>116</v>
      </c>
      <c r="R84" s="13" t="s">
        <v>116</v>
      </c>
      <c r="S84" s="116">
        <f>VLOOKUP(C84,Table113[[idccms]:[Suma de Rellamados]],4,0)</f>
        <v>0.85871964679911705</v>
      </c>
      <c r="T84" s="13">
        <f>VLOOKUP(C84,Table115[[idccms]:[Suma de CvLlamSalientes]],3,0)</f>
        <v>547.76936316695401</v>
      </c>
      <c r="U84" s="13">
        <f>VLOOKUP(C84,Table115[[idccms]:[Suma de CvLlamSalientes]],5,0)</f>
        <v>13.440619621342501</v>
      </c>
      <c r="V84" s="120">
        <f>VLOOKUP(C84,Table115[[idccms]:[Suma de CvLlamSalientes]],6,0)</f>
        <v>7.2289156626505993E-2</v>
      </c>
      <c r="W84" s="13">
        <f>VLOOKUP(C84,Table115[[idccms]:[Suma de CvLlamSalientes]],7,0)</f>
        <v>534.25645438898403</v>
      </c>
      <c r="X84" s="116">
        <f>VLOOKUP(C84,Table118[[idccms]:[%Act Com N]],4,0)</f>
        <v>2.58175559380379E-2</v>
      </c>
      <c r="Y84" s="116">
        <f>VLOOKUP(C84,Table118[[idccms]:[%Act Com N]],6,0)</f>
        <v>1.7211703958691899E-2</v>
      </c>
      <c r="Z84" s="116">
        <f>VLOOKUP(C84,TRF!$B$2:$S$407,4,0)</f>
        <v>4.3029259896729802E-2</v>
      </c>
      <c r="AA84" s="116">
        <f>VLOOKUP(C84,CBS!$A$2:$F$395,4,0)</f>
        <v>9.6385542168674704E-2</v>
      </c>
      <c r="AB84" s="124">
        <f>IF(E84="HFC",(IF(L84&gt;=PliegoVigente!$U$9,PliegoVigente!$W$9,IF(L84&gt;=PliegoVigente!$U$8,PliegoVigente!$W$8,PliegoVigente!$W$7))),IF(E84="FLOW",(IF(L84&gt;=PliegoVigente!$U$25,PliegoVigente!$W$25,IF(L84&gt;=PliegoVigente!$U$24,PliegoVigente!$W$24,PliegoVigente!$W$23))),IF(E84="MASIVO",(IF(L84&gt;=PliegoVigente!$U$39,PliegoVigente!$W$39,IF(L84&gt;=PliegoVigente!$U$38,PliegoVigente!$W$38,PliegoVigente!$W$37))),(IF(L84&gt;=PliegoVigente!$U$53,PliegoVigente!$W$53,IF(L84&gt;=PliegoVigente!$U$52,PliegoVigente!$W$52,PliegoVigente!$W$51))))))</f>
        <v>-0.01</v>
      </c>
      <c r="AC84" s="124">
        <f>IF(E84="HFC",(IF(M84&gt;=PliegoVigente!$I$7,PliegoVigente!$K$7,IF(M84&gt;=PliegoVigente!$I$8,PliegoVigente!$K$8,IF(M84&gt;=PliegoVigente!$I$9,PliegoVigente!$K$9,IF(M84&gt;=PliegoVigente!$I$10,PliegoVigente!$K$10,IF(M84&gt;=PliegoVigente!$I$11,PliegoVigente!$K$11,IF(M84&gt;=PliegoVigente!$I$12,PliegoVigente!$K$12,IF(M84&gt;=PliegoVigente!$I$13,PliegoVigente!$K$13,IF(M84&gt;=PliegoVigente!$I$14,PliegoVigente!$K$14,PliegoVigente!$K$15))))))))),IF(E84="FLOW",(IF(M84&gt;=PliegoVigente!$I$23,PliegoVigente!$K$23,IF(M84&gt;=PliegoVigente!$I$24,PliegoVigente!$K$24,IF(M84&gt;=PliegoVigente!$I$25,PliegoVigente!$K$25,IF(M84&gt;=PliegoVigente!$I$26,PliegoVigente!$K$26,IF(M84&gt;=PliegoVigente!$I$27,PliegoVigente!$K$27,IF(M84&gt;=PliegoVigente!$I$28,PliegoVigente!$K$28,IF(M84&gt;=PliegoVigente!$I$29,PliegoVigente!$K$29,IF(M84&gt;=PliegoVigente!$I$30,PliegoVigente!$K$30,PliegoVigente!$K$31))))))))),IF(E84="MASIVO",(IF(M84&gt;=PliegoVigente!$I$37,PliegoVigente!$K$37,IF(M84&gt;=PliegoVigente!$I$38,PliegoVigente!$K$38,IF(M84&gt;=PliegoVigente!$I$39,PliegoVigente!$K$39,IF(M84&gt;=PliegoVigente!$I$40,PliegoVigente!$K$40,IF(M84&gt;=PliegoVigente!$I$41,PliegoVigente!$K$41,IF(M84&gt;=PliegoVigente!$I$42,PliegoVigente!$K$42,IF(M84&gt;=PliegoVigente!$I$43,PliegoVigente!$K$43,IF(M84&gt;=PliegoVigente!$I$44,PliegoVigente!$K$44,PliegoVigente!$K$45))))))))),(IF(M84&gt;=PliegoVigente!$I$51,PliegoVigente!$K$51,IF(M84&gt;=PliegoVigente!$I$52,PliegoVigente!$K$52,IF(M84&gt;=PliegoVigente!$I$53,PliegoVigente!$K$53,IF(M84&gt;=PliegoVigente!$I$54,PliegoVigente!$K$54,IF(M84&gt;=PliegoVigente!$I$55,PliegoVigente!$K$55,IF(M84&gt;=PliegoVigente!$I$56,PliegoVigente!$K$56,IF(M84&gt;=PliegoVigente!$I$57,PliegoVigente!$K$57,IF(M84&gt;=PliegoVigente!$I$58,PliegoVigente!$K$58,PliegoVigente!$K$59))))))))))))</f>
        <v>-0.02</v>
      </c>
      <c r="AD84" s="124">
        <f>IF(E84="HFC",(IF(S84&gt;=PliegoVigente!$E$12,PliegoVigente!$G$12,IF(S84&gt;=PliegoVigente!$E$11,PliegoVigente!$G$11,IF(S84&gt;=PliegoVigente!$E$10,PliegoVigente!$G$10,IF(S84&gt;=PliegoVigente!$E$9,PliegoVigente!$G$9,IF(S84&gt;=PliegoVigente!$E$8,PliegoVigente!$G$8,PliegoVigente!$G$7)))))),IF(E84="FLOW",(IF(S84&gt;=PliegoVigente!$I$23,PliegoVigente!$K$23,IF(S84&gt;=PliegoVigente!$I$24,PliegoVigente!$K$24,IF(S84&gt;=PliegoVigente!$I$25,PliegoVigente!$K$25,IF(S84&gt;=PliegoVigente!$I$26,PliegoVigente!$K$26,IF(S84&gt;=PliegoVigente!$I$27,PliegoVigente!$K$27,IF(S84&gt;=PliegoVigente!$I$28,PliegoVigente!$K$28,IF(S84&gt;=PliegoVigente!$I$29,PliegoVigente!$K$29,IF(S84&gt;=PliegoVigente!$I$30,PliegoVigente!$K$30,PliegoVigente!$K$31))))))))),IF(E84="MASIVO",(IF(S84&gt;=PliegoVigente!$I$37,PliegoVigente!$K$37,IF(S84&gt;=PliegoVigente!$I$38,PliegoVigente!$K$38,IF(S84&gt;=PliegoVigente!$I$39,PliegoVigente!$K$39,IF(S84&gt;=PliegoVigente!$I$40,PliegoVigente!$K$40,IF(S84&gt;=PliegoVigente!$I$41,PliegoVigente!$K$41,IF(S84&gt;=PliegoVigente!$I$42,PliegoVigente!$K$42,IF(S84&gt;=PliegoVigente!$I$43,PliegoVigente!$K$43,IF(S84&gt;=PliegoVigente!$I$44,PliegoVigente!$K$44,PliegoVigente!$K$45))))))))),(IF(S84&gt;=PliegoVigente!$I$51,PliegoVigente!$K$51,IF(S84&gt;=PliegoVigente!$I$52,PliegoVigente!$K$52,IF(S84&gt;=PliegoVigente!$I$53,PliegoVigente!$K$53,IF(S84&gt;=PliegoVigente!$I$54,PliegoVigente!$K$54,IF(S84&gt;=PliegoVigente!$I$55,PliegoVigente!$K$55,IF(S84&gt;=PliegoVigente!$I$56,PliegoVigente!$K$56,IF(S84&gt;=PliegoVigente!$I$57,PliegoVigente!$K$57,IF(S84&gt;=PliegoVigente!$I$58,PliegoVigente!$K$58,PliegoVigente!$K$59))))))))))))</f>
        <v>0.04</v>
      </c>
      <c r="AE84" s="124">
        <f>IF(E84="HFC",(IF(T84&gt;=PliegoVigente!$A$10,PliegoVigente!$C$10,IF(T84&gt;PliegoVigente!$A$9,PliegoVigente!$C$9,IF(T84&gt;PliegoVigente!$A$8,PliegoVigente!$C$8,PliegoVigente!$C$7)))),IF(E84="FLOW",(IF(T84&gt;=PliegoVigente!$A$26,PliegoVigente!$C$26,IF(T84&gt;PliegoVigente!$A$25,PliegoVigente!$C$25,IF(T84&gt;PliegoVigente!$A$24,PliegoVigente!$C$24,PliegoVigente!$C$23)))),IF(E84="MASIVO",(IF(T84&gt;=PliegoVigente!$A$40,PliegoVigente!$C$40,IF(T84&gt;PliegoVigente!$A$39,PliegoVigente!$C$39,IF(T84&gt;PliegoVigente!$A$38,PliegoVigente!$C$38,PliegoVigente!$C$37)))),(IF(T84&gt;=PliegoVigente!$A$54,PliegoVigente!$C$54,IF(T84&gt;PliegoVigente!$A$53,PliegoVigente!$C$53,IF(T84&gt;PliegoVigente!$A$52,PliegoVigente!$C$52,PliegoVigente!$C$51)))))))</f>
        <v>0.01</v>
      </c>
      <c r="AF84" s="124">
        <f>IF(E84="HFC",(IF(Y84&gt;=PliegoVigente!$Y$7,PliegoVigente!$AA$7,0)),IF(E84="FLOW",0,IF(E84="MASIVO",(IF(Y84&gt;=PliegoVigente!$Y$37,PliegoVigente!$AA$370)),(IF(Y84&gt;=PliegoVigente!$Y$51,PliegoVigente!$AA$51,0)))))</f>
        <v>0</v>
      </c>
      <c r="AG84" s="124">
        <f>IF(E84="HFC",(IF(Z84&gt;=PliegoVigente!$M$9,PliegoVigente!$O$9,IF(Z84&gt;=PliegoVigente!$M$8,PliegoVigente!$O$8,PliegoVigente!$O$7))),IF(E84="FLOW",(IF(Z84&gt;=PliegoVigente!$M$25,PliegoVigente!$O$25,IF(Z84&gt;=PliegoVigente!$M$24,PliegoVigente!$O$24,PliegoVigente!$O$23))),IF(E84="MASIVO",(IF(Z84&gt;=PliegoVigente!$M$39,PliegoVigente!$O$39,IF(Z84&gt;=PliegoVigente!$M$38,PliegoVigente!$O$38,PliegoVigente!$O$37))),(IF(Z84&gt;=PliegoVigente!$M$53,PliegoVigente!$O$53,IF(Z84&gt;=PliegoVigente!$M$52,PliegoVigente!$O$52,PliegoVigente!$O$51))))))</f>
        <v>5.0000000000000001E-3</v>
      </c>
      <c r="AH84" s="124">
        <f>IF(E84="HFC",(IF(AA84&gt;=PliegoVigente!$Q$9,PliegoVigente!$S$9,IF(AA84&gt;=PliegoVigente!$Q$8,PliegoVigente!$S$8,PliegoVigente!$S$7))),IF(E84="FLOW",(IF(AA84&gt;=PliegoVigente!$Q$25,PliegoVigente!$S$25,IF(AA84&gt;=PliegoVigente!$Q$24,PliegoVigente!$S$24,PliegoVigente!$S$23))),IF(E84="MASIVO",(IF(AA84&gt;=PliegoVigente!$Q$39,PliegoVigente!$S$39,IF(AA84&gt;=PliegoVigente!$Q$38,PliegoVigente!$S$38,PliegoVigente!$S$37))),(IF(AA84&gt;=PliegoVigente!$Q$53,PliegoVigente!$S$53,IF(AA84&gt;=PliegoVigente!$Q$52,PliegoVigente!$S$52,PliegoVigente!$S$51))))))</f>
        <v>-5.0000000000000001E-3</v>
      </c>
      <c r="AI84" s="126">
        <f t="shared" si="3"/>
        <v>2.0000000000000004E-2</v>
      </c>
    </row>
    <row r="85" spans="1:35" x14ac:dyDescent="0.25">
      <c r="A85" s="115" t="str">
        <f>VLOOKUP(C85,RosterActualizado!$C$2:$L$1000,7,0)</f>
        <v>Hernandez Daniela del Valle</v>
      </c>
      <c r="B85" s="115" t="str">
        <f>VLOOKUP(C85,RosterActualizado!$C$2:$L$1000,10,0)</f>
        <v>Agu Jose Agustin</v>
      </c>
      <c r="C85" s="115">
        <f>RosterActualizado!C85</f>
        <v>3523451</v>
      </c>
      <c r="D85" s="115" t="str">
        <f>VLOOKUP(C85,RosterActualizado!$C$2:$L$1000,3,0)</f>
        <v>FLOW Score 2</v>
      </c>
      <c r="E85" s="115" t="str">
        <f t="shared" si="2"/>
        <v>FLOW</v>
      </c>
      <c r="F85" s="116">
        <f>VLOOKUP(C85,Table1[],5,0)</f>
        <v>0.70779629629629603</v>
      </c>
      <c r="G85" s="117">
        <f>VLOOKUP(C85,Table13[],5,0)</f>
        <v>4.7872340425531901E-2</v>
      </c>
      <c r="H85" s="118">
        <f>VLOOKUP(C85,Table13[],3,0)</f>
        <v>188</v>
      </c>
      <c r="I85" s="117">
        <f>VLOOKUP(C85,Table13[],7,0)</f>
        <v>0.71111111111111103</v>
      </c>
      <c r="J85" s="117">
        <f>VLOOKUP(C85,Table13[],9,0)</f>
        <v>0.95454545454545503</v>
      </c>
      <c r="K85" s="116">
        <f>VLOOKUP(C85,Table16[[#All],[idccms]:[TMO]],5,0)</f>
        <v>0.88461538461538503</v>
      </c>
      <c r="L85" s="119">
        <f>VLOOKUP(C85,Table18[[Columna1]:[Recuento de id_monitoring-caseId]],2,0)</f>
        <v>1</v>
      </c>
      <c r="M85" s="116">
        <f>VLOOKUP(C85,Table111[],7,0)</f>
        <v>0</v>
      </c>
      <c r="N85" s="118">
        <f>VLOOKUP(C85,Table111[],6,0)</f>
        <v>17</v>
      </c>
      <c r="O85" s="116">
        <f>VLOOKUP(C85,Table111[],8,0)</f>
        <v>0.66666666666666696</v>
      </c>
      <c r="P85" s="13" t="s">
        <v>116</v>
      </c>
      <c r="Q85" s="13" t="s">
        <v>116</v>
      </c>
      <c r="R85" s="13" t="s">
        <v>116</v>
      </c>
      <c r="S85" s="116">
        <f>VLOOKUP(C85,Table113[[idccms]:[Suma de Rellamados]],4,0)</f>
        <v>0.84231536926147699</v>
      </c>
      <c r="T85" s="13">
        <f>VLOOKUP(C85,Table115[[idccms]:[Suma de CvLlamSalientes]],3,0)</f>
        <v>569.57698541329</v>
      </c>
      <c r="U85" s="13">
        <f>VLOOKUP(C85,Table115[[idccms]:[Suma de CvLlamSalientes]],5,0)</f>
        <v>24.9935170178282</v>
      </c>
      <c r="V85" s="120">
        <f>VLOOKUP(C85,Table115[[idccms]:[Suma de CvLlamSalientes]],6,0)</f>
        <v>6.6450567260939994E-2</v>
      </c>
      <c r="W85" s="13">
        <f>VLOOKUP(C85,Table115[[idccms]:[Suma de CvLlamSalientes]],7,0)</f>
        <v>544.51701782820101</v>
      </c>
      <c r="X85" s="116">
        <f>VLOOKUP(C85,Table118[[idccms]:[%Act Com N]],4,0)</f>
        <v>9.4003241491085895E-2</v>
      </c>
      <c r="Y85" s="116">
        <f>VLOOKUP(C85,Table118[[idccms]:[%Act Com N]],6,0)</f>
        <v>7.3743922204213899E-2</v>
      </c>
      <c r="Z85" s="116">
        <f>VLOOKUP(C85,TRF!$B$2:$S$407,4,0)</f>
        <v>6.9692058346839503E-2</v>
      </c>
      <c r="AA85" s="116">
        <f>VLOOKUP(C85,CBS!$A$2:$F$395,4,0)</f>
        <v>0.128038897893031</v>
      </c>
      <c r="AB85" s="124">
        <f>IF(E85="HFC",(IF(L85&gt;=PliegoVigente!$U$9,PliegoVigente!$W$9,IF(L85&gt;=PliegoVigente!$U$8,PliegoVigente!$W$8,PliegoVigente!$W$7))),IF(E85="FLOW",(IF(L85&gt;=PliegoVigente!$U$25,PliegoVigente!$W$25,IF(L85&gt;=PliegoVigente!$U$24,PliegoVigente!$W$24,PliegoVigente!$W$23))),IF(E85="MASIVO",(IF(L85&gt;=PliegoVigente!$U$39,PliegoVigente!$W$39,IF(L85&gt;=PliegoVigente!$U$38,PliegoVigente!$W$38,PliegoVigente!$W$37))),(IF(L85&gt;=PliegoVigente!$U$53,PliegoVigente!$W$53,IF(L85&gt;=PliegoVigente!$U$52,PliegoVigente!$W$52,PliegoVigente!$W$51))))))</f>
        <v>0.01</v>
      </c>
      <c r="AC85" s="124">
        <f>IF(E85="HFC",(IF(M85&gt;=PliegoVigente!$I$7,PliegoVigente!$K$7,IF(M85&gt;=PliegoVigente!$I$8,PliegoVigente!$K$8,IF(M85&gt;=PliegoVigente!$I$9,PliegoVigente!$K$9,IF(M85&gt;=PliegoVigente!$I$10,PliegoVigente!$K$10,IF(M85&gt;=PliegoVigente!$I$11,PliegoVigente!$K$11,IF(M85&gt;=PliegoVigente!$I$12,PliegoVigente!$K$12,IF(M85&gt;=PliegoVigente!$I$13,PliegoVigente!$K$13,IF(M85&gt;=PliegoVigente!$I$14,PliegoVigente!$K$14,PliegoVigente!$K$15))))))))),IF(E85="FLOW",(IF(M85&gt;=PliegoVigente!$I$23,PliegoVigente!$K$23,IF(M85&gt;=PliegoVigente!$I$24,PliegoVigente!$K$24,IF(M85&gt;=PliegoVigente!$I$25,PliegoVigente!$K$25,IF(M85&gt;=PliegoVigente!$I$26,PliegoVigente!$K$26,IF(M85&gt;=PliegoVigente!$I$27,PliegoVigente!$K$27,IF(M85&gt;=PliegoVigente!$I$28,PliegoVigente!$K$28,IF(M85&gt;=PliegoVigente!$I$29,PliegoVigente!$K$29,IF(M85&gt;=PliegoVigente!$I$30,PliegoVigente!$K$30,PliegoVigente!$K$31))))))))),IF(E85="MASIVO",(IF(M85&gt;=PliegoVigente!$I$37,PliegoVigente!$K$37,IF(M85&gt;=PliegoVigente!$I$38,PliegoVigente!$K$38,IF(M85&gt;=PliegoVigente!$I$39,PliegoVigente!$K$39,IF(M85&gt;=PliegoVigente!$I$40,PliegoVigente!$K$40,IF(M85&gt;=PliegoVigente!$I$41,PliegoVigente!$K$41,IF(M85&gt;=PliegoVigente!$I$42,PliegoVigente!$K$42,IF(M85&gt;=PliegoVigente!$I$43,PliegoVigente!$K$43,IF(M85&gt;=PliegoVigente!$I$44,PliegoVigente!$K$44,PliegoVigente!$K$45))))))))),(IF(M85&gt;=PliegoVigente!$I$51,PliegoVigente!$K$51,IF(M85&gt;=PliegoVigente!$I$52,PliegoVigente!$K$52,IF(M85&gt;=PliegoVigente!$I$53,PliegoVigente!$K$53,IF(M85&gt;=PliegoVigente!$I$54,PliegoVigente!$K$54,IF(M85&gt;=PliegoVigente!$I$55,PliegoVigente!$K$55,IF(M85&gt;=PliegoVigente!$I$56,PliegoVigente!$K$56,IF(M85&gt;=PliegoVigente!$I$57,PliegoVigente!$K$57,IF(M85&gt;=PliegoVigente!$I$58,PliegoVigente!$K$58,PliegoVigente!$K$59))))))))))))</f>
        <v>0.05</v>
      </c>
      <c r="AD85" s="124">
        <f>IF(E85="HFC",(IF(S85&gt;=PliegoVigente!$E$12,PliegoVigente!$G$12,IF(S85&gt;=PliegoVigente!$E$11,PliegoVigente!$G$11,IF(S85&gt;=PliegoVigente!$E$10,PliegoVigente!$G$10,IF(S85&gt;=PliegoVigente!$E$9,PliegoVigente!$G$9,IF(S85&gt;=PliegoVigente!$E$8,PliegoVigente!$G$8,PliegoVigente!$G$7)))))),IF(E85="FLOW",(IF(S85&gt;=PliegoVigente!$I$23,PliegoVigente!$K$23,IF(S85&gt;=PliegoVigente!$I$24,PliegoVigente!$K$24,IF(S85&gt;=PliegoVigente!$I$25,PliegoVigente!$K$25,IF(S85&gt;=PliegoVigente!$I$26,PliegoVigente!$K$26,IF(S85&gt;=PliegoVigente!$I$27,PliegoVigente!$K$27,IF(S85&gt;=PliegoVigente!$I$28,PliegoVigente!$K$28,IF(S85&gt;=PliegoVigente!$I$29,PliegoVigente!$K$29,IF(S85&gt;=PliegoVigente!$I$30,PliegoVigente!$K$30,PliegoVigente!$K$31))))))))),IF(E85="MASIVO",(IF(S85&gt;=PliegoVigente!$I$37,PliegoVigente!$K$37,IF(S85&gt;=PliegoVigente!$I$38,PliegoVigente!$K$38,IF(S85&gt;=PliegoVigente!$I$39,PliegoVigente!$K$39,IF(S85&gt;=PliegoVigente!$I$40,PliegoVigente!$K$40,IF(S85&gt;=PliegoVigente!$I$41,PliegoVigente!$K$41,IF(S85&gt;=PliegoVigente!$I$42,PliegoVigente!$K$42,IF(S85&gt;=PliegoVigente!$I$43,PliegoVigente!$K$43,IF(S85&gt;=PliegoVigente!$I$44,PliegoVigente!$K$44,PliegoVigente!$K$45))))))))),(IF(S85&gt;=PliegoVigente!$I$51,PliegoVigente!$K$51,IF(S85&gt;=PliegoVigente!$I$52,PliegoVigente!$K$52,IF(S85&gt;=PliegoVigente!$I$53,PliegoVigente!$K$53,IF(S85&gt;=PliegoVigente!$I$54,PliegoVigente!$K$54,IF(S85&gt;=PliegoVigente!$I$55,PliegoVigente!$K$55,IF(S85&gt;=PliegoVigente!$I$56,PliegoVigente!$K$56,IF(S85&gt;=PliegoVigente!$I$57,PliegoVigente!$K$57,IF(S85&gt;=PliegoVigente!$I$58,PliegoVigente!$K$58,PliegoVigente!$K$59))))))))))))</f>
        <v>0.06</v>
      </c>
      <c r="AE85" s="124">
        <f>IF(E85="HFC",(IF(T85&gt;=PliegoVigente!$A$10,PliegoVigente!$C$10,IF(T85&gt;PliegoVigente!$A$9,PliegoVigente!$C$9,IF(T85&gt;PliegoVigente!$A$8,PliegoVigente!$C$8,PliegoVigente!$C$7)))),IF(E85="FLOW",(IF(T85&gt;=PliegoVigente!$A$26,PliegoVigente!$C$26,IF(T85&gt;PliegoVigente!$A$25,PliegoVigente!$C$25,IF(T85&gt;PliegoVigente!$A$24,PliegoVigente!$C$24,PliegoVigente!$C$23)))),IF(E85="MASIVO",(IF(T85&gt;=PliegoVigente!$A$40,PliegoVigente!$C$40,IF(T85&gt;PliegoVigente!$A$39,PliegoVigente!$C$39,IF(T85&gt;PliegoVigente!$A$38,PliegoVigente!$C$38,PliegoVigente!$C$37)))),(IF(T85&gt;=PliegoVigente!$A$54,PliegoVigente!$C$54,IF(T85&gt;PliegoVigente!$A$53,PliegoVigente!$C$53,IF(T85&gt;PliegoVigente!$A$52,PliegoVigente!$C$52,PliegoVigente!$C$51)))))))</f>
        <v>-0.01</v>
      </c>
      <c r="AF85" s="124">
        <f>IF(E85="HFC",(IF(Y85&gt;=PliegoVigente!$Y$7,PliegoVigente!$AA$7,0)),IF(E85="FLOW",0,IF(E85="MASIVO",(IF(Y85&gt;=PliegoVigente!$Y$37,PliegoVigente!$AA$370)),(IF(Y85&gt;=PliegoVigente!$Y$51,PliegoVigente!$AA$51,0)))))</f>
        <v>0</v>
      </c>
      <c r="AG85" s="124">
        <f>IF(E85="HFC",(IF(Z85&gt;=PliegoVigente!$M$9,PliegoVigente!$O$9,IF(Z85&gt;=PliegoVigente!$M$8,PliegoVigente!$O$8,PliegoVigente!$O$7))),IF(E85="FLOW",(IF(Z85&gt;=PliegoVigente!$M$25,PliegoVigente!$O$25,IF(Z85&gt;=PliegoVigente!$M$24,PliegoVigente!$O$24,PliegoVigente!$O$23))),IF(E85="MASIVO",(IF(Z85&gt;=PliegoVigente!$M$39,PliegoVigente!$O$39,IF(Z85&gt;=PliegoVigente!$M$38,PliegoVigente!$O$38,PliegoVigente!$O$37))),(IF(Z85&gt;=PliegoVigente!$M$53,PliegoVigente!$O$53,IF(Z85&gt;=PliegoVigente!$M$52,PliegoVigente!$O$52,PliegoVigente!$O$51))))))</f>
        <v>5.0000000000000001E-3</v>
      </c>
      <c r="AH85" s="124">
        <f>IF(E85="HFC",(IF(AA85&gt;=PliegoVigente!$Q$9,PliegoVigente!$S$9,IF(AA85&gt;=PliegoVigente!$Q$8,PliegoVigente!$S$8,PliegoVigente!$S$7))),IF(E85="FLOW",(IF(AA85&gt;=PliegoVigente!$Q$25,PliegoVigente!$S$25,IF(AA85&gt;=PliegoVigente!$Q$24,PliegoVigente!$S$24,PliegoVigente!$S$23))),IF(E85="MASIVO",(IF(AA85&gt;=PliegoVigente!$Q$39,PliegoVigente!$S$39,IF(AA85&gt;=PliegoVigente!$Q$38,PliegoVigente!$S$38,PliegoVigente!$S$37))),(IF(AA85&gt;=PliegoVigente!$Q$53,PliegoVigente!$S$53,IF(AA85&gt;=PliegoVigente!$Q$52,PliegoVigente!$S$52,PliegoVigente!$S$51))))))</f>
        <v>-5.0000000000000001E-3</v>
      </c>
      <c r="AI85" s="126">
        <f t="shared" si="3"/>
        <v>0.11</v>
      </c>
    </row>
    <row r="86" spans="1:35" x14ac:dyDescent="0.25">
      <c r="A86" s="115" t="str">
        <f>VLOOKUP(C86,RosterActualizado!$C$2:$L$1000,7,0)</f>
        <v>Hernandez Daniela del Valle</v>
      </c>
      <c r="B86" s="115" t="str">
        <f>VLOOKUP(C86,RosterActualizado!$C$2:$L$1000,10,0)</f>
        <v>Busnelli Mario David</v>
      </c>
      <c r="C86" s="115">
        <f>RosterActualizado!C86</f>
        <v>2052803</v>
      </c>
      <c r="D86" s="115" t="str">
        <f>VLOOKUP(C86,RosterActualizado!$C$2:$L$1000,3,0)</f>
        <v xml:space="preserve">INTERNET HFC SCORE 1 + Solucion Remota </v>
      </c>
      <c r="E86" s="115" t="str">
        <f t="shared" si="2"/>
        <v>HFC</v>
      </c>
      <c r="F86" s="116">
        <f>VLOOKUP(C86,Table1[],5,0)</f>
        <v>0.549470899470899</v>
      </c>
      <c r="G86" s="117">
        <f>VLOOKUP(C86,Table13[],5,0)</f>
        <v>4.7619047619047603E-2</v>
      </c>
      <c r="H86" s="118">
        <f>VLOOKUP(C86,Table13[],3,0)</f>
        <v>63</v>
      </c>
      <c r="I86" s="117">
        <f>VLOOKUP(C86,Table13[],7,0)</f>
        <v>0.70967741935483897</v>
      </c>
      <c r="J86" s="117">
        <f>VLOOKUP(C86,Table13[],9,0)</f>
        <v>0.98333333333333295</v>
      </c>
      <c r="K86" s="116">
        <f>VLOOKUP(C86,Table16[[#All],[idccms]:[TMO]],5,0)</f>
        <v>1</v>
      </c>
      <c r="L86" s="119">
        <f>VLOOKUP(C86,Table18[[Columna1]:[Recuento de id_monitoring-caseId]],2,0)</f>
        <v>0</v>
      </c>
      <c r="M86" s="116">
        <f>VLOOKUP(C86,Table111[],7,0)</f>
        <v>0.5</v>
      </c>
      <c r="N86" s="118">
        <f>VLOOKUP(C86,Table111[],6,0)</f>
        <v>6</v>
      </c>
      <c r="O86" s="116">
        <f>VLOOKUP(C86,Table111[],8,0)</f>
        <v>1</v>
      </c>
      <c r="P86" s="13" t="s">
        <v>116</v>
      </c>
      <c r="Q86" s="13" t="s">
        <v>116</v>
      </c>
      <c r="R86" s="13" t="s">
        <v>116</v>
      </c>
      <c r="S86" s="116">
        <f>VLOOKUP(C86,Table113[[idccms]:[Suma de Rellamados]],4,0)</f>
        <v>0.814035087719298</v>
      </c>
      <c r="T86" s="13">
        <f>VLOOKUP(C86,Table115[[idccms]:[Suma de CvLlamSalientes]],3,0)</f>
        <v>533.15485564304504</v>
      </c>
      <c r="U86" s="13">
        <f>VLOOKUP(C86,Table115[[idccms]:[Suma de CvLlamSalientes]],5,0)</f>
        <v>16.674540682414701</v>
      </c>
      <c r="V86" s="120">
        <f>VLOOKUP(C86,Table115[[idccms]:[Suma de CvLlamSalientes]],6,0)</f>
        <v>9.3018372703412098</v>
      </c>
      <c r="W86" s="13">
        <f>VLOOKUP(C86,Table115[[idccms]:[Suma de CvLlamSalientes]],7,0)</f>
        <v>507.17847769028901</v>
      </c>
      <c r="X86" s="116">
        <f>VLOOKUP(C86,Table118[[idccms]:[%Act Com N]],4,0)</f>
        <v>3.9370078740157501E-2</v>
      </c>
      <c r="Y86" s="116">
        <f>VLOOKUP(C86,Table118[[idccms]:[%Act Com N]],6,0)</f>
        <v>3.9370078740157501E-2</v>
      </c>
      <c r="Z86" s="116">
        <f>VLOOKUP(C86,TRF!$B$2:$S$407,4,0)</f>
        <v>9.4488188976377993E-2</v>
      </c>
      <c r="AA86" s="116">
        <f>VLOOKUP(C86,CBS!$A$2:$F$395,4,0)</f>
        <v>4.1994750656167999E-2</v>
      </c>
      <c r="AB86" s="124">
        <f>IF(E86="HFC",(IF(L86&gt;=PliegoVigente!$U$9,PliegoVigente!$W$9,IF(L86&gt;=PliegoVigente!$U$8,PliegoVigente!$W$8,PliegoVigente!$W$7))),IF(E86="FLOW",(IF(L86&gt;=PliegoVigente!$U$25,PliegoVigente!$W$25,IF(L86&gt;=PliegoVigente!$U$24,PliegoVigente!$W$24,PliegoVigente!$W$23))),IF(E86="MASIVO",(IF(L86&gt;=PliegoVigente!$U$39,PliegoVigente!$W$39,IF(L86&gt;=PliegoVigente!$U$38,PliegoVigente!$W$38,PliegoVigente!$W$37))),(IF(L86&gt;=PliegoVigente!$U$53,PliegoVigente!$W$53,IF(L86&gt;=PliegoVigente!$U$52,PliegoVigente!$W$52,PliegoVigente!$W$51))))))</f>
        <v>-0.01</v>
      </c>
      <c r="AC86" s="124">
        <f>IF(E86="HFC",(IF(M86&gt;=PliegoVigente!$I$7,PliegoVigente!$K$7,IF(M86&gt;=PliegoVigente!$I$8,PliegoVigente!$K$8,IF(M86&gt;=PliegoVigente!$I$9,PliegoVigente!$K$9,IF(M86&gt;=PliegoVigente!$I$10,PliegoVigente!$K$10,IF(M86&gt;=PliegoVigente!$I$11,PliegoVigente!$K$11,IF(M86&gt;=PliegoVigente!$I$12,PliegoVigente!$K$12,IF(M86&gt;=PliegoVigente!$I$13,PliegoVigente!$K$13,IF(M86&gt;=PliegoVigente!$I$14,PliegoVigente!$K$14,PliegoVigente!$K$15))))))))),IF(E86="FLOW",(IF(M86&gt;=PliegoVigente!$I$23,PliegoVigente!$K$23,IF(M86&gt;=PliegoVigente!$I$24,PliegoVigente!$K$24,IF(M86&gt;=PliegoVigente!$I$25,PliegoVigente!$K$25,IF(M86&gt;=PliegoVigente!$I$26,PliegoVigente!$K$26,IF(M86&gt;=PliegoVigente!$I$27,PliegoVigente!$K$27,IF(M86&gt;=PliegoVigente!$I$28,PliegoVigente!$K$28,IF(M86&gt;=PliegoVigente!$I$29,PliegoVigente!$K$29,IF(M86&gt;=PliegoVigente!$I$30,PliegoVigente!$K$30,PliegoVigente!$K$31))))))))),IF(E86="MASIVO",(IF(M86&gt;=PliegoVigente!$I$37,PliegoVigente!$K$37,IF(M86&gt;=PliegoVigente!$I$38,PliegoVigente!$K$38,IF(M86&gt;=PliegoVigente!$I$39,PliegoVigente!$K$39,IF(M86&gt;=PliegoVigente!$I$40,PliegoVigente!$K$40,IF(M86&gt;=PliegoVigente!$I$41,PliegoVigente!$K$41,IF(M86&gt;=PliegoVigente!$I$42,PliegoVigente!$K$42,IF(M86&gt;=PliegoVigente!$I$43,PliegoVigente!$K$43,IF(M86&gt;=PliegoVigente!$I$44,PliegoVigente!$K$44,PliegoVigente!$K$45))))))))),(IF(M86&gt;=PliegoVigente!$I$51,PliegoVigente!$K$51,IF(M86&gt;=PliegoVigente!$I$52,PliegoVigente!$K$52,IF(M86&gt;=PliegoVigente!$I$53,PliegoVigente!$K$53,IF(M86&gt;=PliegoVigente!$I$54,PliegoVigente!$K$54,IF(M86&gt;=PliegoVigente!$I$55,PliegoVigente!$K$55,IF(M86&gt;=PliegoVigente!$I$56,PliegoVigente!$K$56,IF(M86&gt;=PliegoVigente!$I$57,PliegoVigente!$K$57,IF(M86&gt;=PliegoVigente!$I$58,PliegoVigente!$K$58,PliegoVigente!$K$59))))))))))))</f>
        <v>0.06</v>
      </c>
      <c r="AD86" s="124">
        <f>IF(E86="HFC",(IF(S86&gt;=PliegoVigente!$E$12,PliegoVigente!$G$12,IF(S86&gt;=PliegoVigente!$E$11,PliegoVigente!$G$11,IF(S86&gt;=PliegoVigente!$E$10,PliegoVigente!$G$10,IF(S86&gt;=PliegoVigente!$E$9,PliegoVigente!$G$9,IF(S86&gt;=PliegoVigente!$E$8,PliegoVigente!$G$8,PliegoVigente!$G$7)))))),IF(E86="FLOW",(IF(S86&gt;=PliegoVigente!$I$23,PliegoVigente!$K$23,IF(S86&gt;=PliegoVigente!$I$24,PliegoVigente!$K$24,IF(S86&gt;=PliegoVigente!$I$25,PliegoVigente!$K$25,IF(S86&gt;=PliegoVigente!$I$26,PliegoVigente!$K$26,IF(S86&gt;=PliegoVigente!$I$27,PliegoVigente!$K$27,IF(S86&gt;=PliegoVigente!$I$28,PliegoVigente!$K$28,IF(S86&gt;=PliegoVigente!$I$29,PliegoVigente!$K$29,IF(S86&gt;=PliegoVigente!$I$30,PliegoVigente!$K$30,PliegoVigente!$K$31))))))))),IF(E86="MASIVO",(IF(S86&gt;=PliegoVigente!$I$37,PliegoVigente!$K$37,IF(S86&gt;=PliegoVigente!$I$38,PliegoVigente!$K$38,IF(S86&gt;=PliegoVigente!$I$39,PliegoVigente!$K$39,IF(S86&gt;=PliegoVigente!$I$40,PliegoVigente!$K$40,IF(S86&gt;=PliegoVigente!$I$41,PliegoVigente!$K$41,IF(S86&gt;=PliegoVigente!$I$42,PliegoVigente!$K$42,IF(S86&gt;=PliegoVigente!$I$43,PliegoVigente!$K$43,IF(S86&gt;=PliegoVigente!$I$44,PliegoVigente!$K$44,PliegoVigente!$K$45))))))))),(IF(S86&gt;=PliegoVigente!$I$51,PliegoVigente!$K$51,IF(S86&gt;=PliegoVigente!$I$52,PliegoVigente!$K$52,IF(S86&gt;=PliegoVigente!$I$53,PliegoVigente!$K$53,IF(S86&gt;=PliegoVigente!$I$54,PliegoVigente!$K$54,IF(S86&gt;=PliegoVigente!$I$55,PliegoVigente!$K$55,IF(S86&gt;=PliegoVigente!$I$56,PliegoVigente!$K$56,IF(S86&gt;=PliegoVigente!$I$57,PliegoVigente!$K$57,IF(S86&gt;=PliegoVigente!$I$58,PliegoVigente!$K$58,PliegoVigente!$K$59))))))))))))</f>
        <v>0</v>
      </c>
      <c r="AE86" s="124">
        <f>IF(E86="HFC",(IF(T86&gt;=PliegoVigente!$A$10,PliegoVigente!$C$10,IF(T86&gt;PliegoVigente!$A$9,PliegoVigente!$C$9,IF(T86&gt;PliegoVigente!$A$8,PliegoVigente!$C$8,PliegoVigente!$C$7)))),IF(E86="FLOW",(IF(T86&gt;=PliegoVigente!$A$26,PliegoVigente!$C$26,IF(T86&gt;PliegoVigente!$A$25,PliegoVigente!$C$25,IF(T86&gt;PliegoVigente!$A$24,PliegoVigente!$C$24,PliegoVigente!$C$23)))),IF(E86="MASIVO",(IF(T86&gt;=PliegoVigente!$A$40,PliegoVigente!$C$40,IF(T86&gt;PliegoVigente!$A$39,PliegoVigente!$C$39,IF(T86&gt;PliegoVigente!$A$38,PliegoVigente!$C$38,PliegoVigente!$C$37)))),(IF(T86&gt;=PliegoVigente!$A$54,PliegoVigente!$C$54,IF(T86&gt;PliegoVigente!$A$53,PliegoVigente!$C$53,IF(T86&gt;PliegoVigente!$A$52,PliegoVigente!$C$52,PliegoVigente!$C$51)))))))</f>
        <v>0.02</v>
      </c>
      <c r="AF86" s="124">
        <f>IF(E86="HFC",(IF(Y86&gt;=PliegoVigente!$Y$7,PliegoVigente!$AA$7,0)),IF(E86="FLOW",0,IF(E86="MASIVO",(IF(Y86&gt;=PliegoVigente!$Y$37,PliegoVigente!$AA$370)),(IF(Y86&gt;=PliegoVigente!$Y$51,PliegoVigente!$AA$51,0)))))</f>
        <v>0.01</v>
      </c>
      <c r="AG86" s="124">
        <f>IF(E86="HFC",(IF(Z86&gt;=PliegoVigente!$M$9,PliegoVigente!$O$9,IF(Z86&gt;=PliegoVigente!$M$8,PliegoVigente!$O$8,PliegoVigente!$O$7))),IF(E86="FLOW",(IF(Z86&gt;=PliegoVigente!$M$25,PliegoVigente!$O$25,IF(Z86&gt;=PliegoVigente!$M$24,PliegoVigente!$O$24,PliegoVigente!$O$23))),IF(E86="MASIVO",(IF(Z86&gt;=PliegoVigente!$M$39,PliegoVigente!$O$39,IF(Z86&gt;=PliegoVigente!$M$38,PliegoVigente!$O$38,PliegoVigente!$O$37))),(IF(Z86&gt;=PliegoVigente!$M$53,PliegoVigente!$O$53,IF(Z86&gt;=PliegoVigente!$M$52,PliegoVigente!$O$52,PliegoVigente!$O$51))))))</f>
        <v>-5.0000000000000001E-3</v>
      </c>
      <c r="AH86" s="124">
        <f>IF(E86="HFC",(IF(AA86&gt;=PliegoVigente!$Q$9,PliegoVigente!$S$9,IF(AA86&gt;=PliegoVigente!$Q$8,PliegoVigente!$S$8,PliegoVigente!$S$7))),IF(E86="FLOW",(IF(AA86&gt;=PliegoVigente!$Q$25,PliegoVigente!$S$25,IF(AA86&gt;=PliegoVigente!$Q$24,PliegoVigente!$S$24,PliegoVigente!$S$23))),IF(E86="MASIVO",(IF(AA86&gt;=PliegoVigente!$Q$39,PliegoVigente!$S$39,IF(AA86&gt;=PliegoVigente!$Q$38,PliegoVigente!$S$38,PliegoVigente!$S$37))),(IF(AA86&gt;=PliegoVigente!$Q$53,PliegoVigente!$S$53,IF(AA86&gt;=PliegoVigente!$Q$52,PliegoVigente!$S$52,PliegoVigente!$S$51))))))</f>
        <v>5.0000000000000001E-3</v>
      </c>
      <c r="AI86" s="126">
        <f t="shared" si="3"/>
        <v>7.9999999999999988E-2</v>
      </c>
    </row>
    <row r="87" spans="1:35" x14ac:dyDescent="0.25">
      <c r="A87" s="115" t="str">
        <f>VLOOKUP(C87,RosterActualizado!$C$2:$L$1000,7,0)</f>
        <v>Hernandez Daniela del Valle</v>
      </c>
      <c r="B87" s="115" t="str">
        <f>VLOOKUP(C87,RosterActualizado!$C$2:$L$1000,10,0)</f>
        <v>Chocobar Emilia</v>
      </c>
      <c r="C87" s="115">
        <f>RosterActualizado!C87</f>
        <v>4101064</v>
      </c>
      <c r="D87" s="115" t="str">
        <f>VLOOKUP(C87,RosterActualizado!$C$2:$L$1000,3,0)</f>
        <v xml:space="preserve">INTERNET HFC SCORE 2 + Solucion Remota </v>
      </c>
      <c r="E87" s="115" t="str">
        <f t="shared" si="2"/>
        <v>HFC</v>
      </c>
      <c r="F87" s="116">
        <f>VLOOKUP(C87,Table1[],5,0)</f>
        <v>0.84115079365079404</v>
      </c>
      <c r="G87" s="117">
        <f>VLOOKUP(C87,Table13[],5,0)</f>
        <v>7.7922077922077906E-2</v>
      </c>
      <c r="H87" s="118">
        <f>VLOOKUP(C87,Table13[],3,0)</f>
        <v>77</v>
      </c>
      <c r="I87" s="117">
        <f>VLOOKUP(C87,Table13[],7,0)</f>
        <v>0.77333333333333298</v>
      </c>
      <c r="J87" s="117">
        <f>VLOOKUP(C87,Table13[],9,0)</f>
        <v>0.91891891891891897</v>
      </c>
      <c r="K87" s="116">
        <f>VLOOKUP(C87,Table16[[#All],[idccms]:[TMO]],5,0)</f>
        <v>1</v>
      </c>
      <c r="L87" s="119">
        <f>VLOOKUP(C87,Table18[[Columna1]:[Recuento de id_monitoring-caseId]],2,0)</f>
        <v>1</v>
      </c>
      <c r="M87" s="116">
        <f>VLOOKUP(C87,Table111[],7,0)</f>
        <v>-0.14285714285714299</v>
      </c>
      <c r="N87" s="118">
        <f>VLOOKUP(C87,Table111[],6,0)</f>
        <v>14</v>
      </c>
      <c r="O87" s="116">
        <f>VLOOKUP(C87,Table111[],8,0)</f>
        <v>0.53846153846153799</v>
      </c>
      <c r="P87" s="13" t="s">
        <v>116</v>
      </c>
      <c r="Q87" s="13" t="s">
        <v>116</v>
      </c>
      <c r="R87" s="13" t="s">
        <v>116</v>
      </c>
      <c r="S87" s="116">
        <f>VLOOKUP(C87,Table113[[idccms]:[Suma de Rellamados]],4,0)</f>
        <v>0.89230769230769202</v>
      </c>
      <c r="T87" s="13">
        <f>VLOOKUP(C87,Table115[[idccms]:[Suma de CvLlamSalientes]],3,0)</f>
        <v>651.74110032362501</v>
      </c>
      <c r="U87" s="13">
        <f>VLOOKUP(C87,Table115[[idccms]:[Suma de CvLlamSalientes]],5,0)</f>
        <v>28.161812297734599</v>
      </c>
      <c r="V87" s="120">
        <f>VLOOKUP(C87,Table115[[idccms]:[Suma de CvLlamSalientes]],6,0)</f>
        <v>8.8317152103559895</v>
      </c>
      <c r="W87" s="13">
        <f>VLOOKUP(C87,Table115[[idccms]:[Suma de CvLlamSalientes]],7,0)</f>
        <v>614.747572815534</v>
      </c>
      <c r="X87" s="116">
        <f>VLOOKUP(C87,Table118[[idccms]:[%Act Com N]],4,0)</f>
        <v>0.113268608414239</v>
      </c>
      <c r="Y87" s="116">
        <f>VLOOKUP(C87,Table118[[idccms]:[%Act Com N]],6,0)</f>
        <v>8.8996763754045305E-2</v>
      </c>
      <c r="Z87" s="116">
        <f>VLOOKUP(C87,TRF!$B$2:$S$407,4,0)</f>
        <v>0.122977346278317</v>
      </c>
      <c r="AA87" s="116">
        <f>VLOOKUP(C87,CBS!$A$2:$F$395,4,0)</f>
        <v>6.1488673139158602E-2</v>
      </c>
      <c r="AB87" s="124">
        <f>IF(E87="HFC",(IF(L87&gt;=PliegoVigente!$U$9,PliegoVigente!$W$9,IF(L87&gt;=PliegoVigente!$U$8,PliegoVigente!$W$8,PliegoVigente!$W$7))),IF(E87="FLOW",(IF(L87&gt;=PliegoVigente!$U$25,PliegoVigente!$W$25,IF(L87&gt;=PliegoVigente!$U$24,PliegoVigente!$W$24,PliegoVigente!$W$23))),IF(E87="MASIVO",(IF(L87&gt;=PliegoVigente!$U$39,PliegoVigente!$W$39,IF(L87&gt;=PliegoVigente!$U$38,PliegoVigente!$W$38,PliegoVigente!$W$37))),(IF(L87&gt;=PliegoVigente!$U$53,PliegoVigente!$W$53,IF(L87&gt;=PliegoVigente!$U$52,PliegoVigente!$W$52,PliegoVigente!$W$51))))))</f>
        <v>0.01</v>
      </c>
      <c r="AC87" s="124">
        <f>IF(E87="HFC",(IF(M87&gt;=PliegoVigente!$I$7,PliegoVigente!$K$7,IF(M87&gt;=PliegoVigente!$I$8,PliegoVigente!$K$8,IF(M87&gt;=PliegoVigente!$I$9,PliegoVigente!$K$9,IF(M87&gt;=PliegoVigente!$I$10,PliegoVigente!$K$10,IF(M87&gt;=PliegoVigente!$I$11,PliegoVigente!$K$11,IF(M87&gt;=PliegoVigente!$I$12,PliegoVigente!$K$12,IF(M87&gt;=PliegoVigente!$I$13,PliegoVigente!$K$13,IF(M87&gt;=PliegoVigente!$I$14,PliegoVigente!$K$14,PliegoVigente!$K$15))))))))),IF(E87="FLOW",(IF(M87&gt;=PliegoVigente!$I$23,PliegoVigente!$K$23,IF(M87&gt;=PliegoVigente!$I$24,PliegoVigente!$K$24,IF(M87&gt;=PliegoVigente!$I$25,PliegoVigente!$K$25,IF(M87&gt;=PliegoVigente!$I$26,PliegoVigente!$K$26,IF(M87&gt;=PliegoVigente!$I$27,PliegoVigente!$K$27,IF(M87&gt;=PliegoVigente!$I$28,PliegoVigente!$K$28,IF(M87&gt;=PliegoVigente!$I$29,PliegoVigente!$K$29,IF(M87&gt;=PliegoVigente!$I$30,PliegoVigente!$K$30,PliegoVigente!$K$31))))))))),IF(E87="MASIVO",(IF(M87&gt;=PliegoVigente!$I$37,PliegoVigente!$K$37,IF(M87&gt;=PliegoVigente!$I$38,PliegoVigente!$K$38,IF(M87&gt;=PliegoVigente!$I$39,PliegoVigente!$K$39,IF(M87&gt;=PliegoVigente!$I$40,PliegoVigente!$K$40,IF(M87&gt;=PliegoVigente!$I$41,PliegoVigente!$K$41,IF(M87&gt;=PliegoVigente!$I$42,PliegoVigente!$K$42,IF(M87&gt;=PliegoVigente!$I$43,PliegoVigente!$K$43,IF(M87&gt;=PliegoVigente!$I$44,PliegoVigente!$K$44,PliegoVigente!$K$45))))))))),(IF(M87&gt;=PliegoVigente!$I$51,PliegoVigente!$K$51,IF(M87&gt;=PliegoVigente!$I$52,PliegoVigente!$K$52,IF(M87&gt;=PliegoVigente!$I$53,PliegoVigente!$K$53,IF(M87&gt;=PliegoVigente!$I$54,PliegoVigente!$K$54,IF(M87&gt;=PliegoVigente!$I$55,PliegoVigente!$K$55,IF(M87&gt;=PliegoVigente!$I$56,PliegoVigente!$K$56,IF(M87&gt;=PliegoVigente!$I$57,PliegoVigente!$K$57,IF(M87&gt;=PliegoVigente!$I$58,PliegoVigente!$K$58,PliegoVigente!$K$59))))))))))))</f>
        <v>-0.01</v>
      </c>
      <c r="AD87" s="124">
        <f>IF(E87="HFC",(IF(S87&gt;=PliegoVigente!$E$12,PliegoVigente!$G$12,IF(S87&gt;=PliegoVigente!$E$11,PliegoVigente!$G$11,IF(S87&gt;=PliegoVigente!$E$10,PliegoVigente!$G$10,IF(S87&gt;=PliegoVigente!$E$9,PliegoVigente!$G$9,IF(S87&gt;=PliegoVigente!$E$8,PliegoVigente!$G$8,PliegoVigente!$G$7)))))),IF(E87="FLOW",(IF(S87&gt;=PliegoVigente!$I$23,PliegoVigente!$K$23,IF(S87&gt;=PliegoVigente!$I$24,PliegoVigente!$K$24,IF(S87&gt;=PliegoVigente!$I$25,PliegoVigente!$K$25,IF(S87&gt;=PliegoVigente!$I$26,PliegoVigente!$K$26,IF(S87&gt;=PliegoVigente!$I$27,PliegoVigente!$K$27,IF(S87&gt;=PliegoVigente!$I$28,PliegoVigente!$K$28,IF(S87&gt;=PliegoVigente!$I$29,PliegoVigente!$K$29,IF(S87&gt;=PliegoVigente!$I$30,PliegoVigente!$K$30,PliegoVigente!$K$31))))))))),IF(E87="MASIVO",(IF(S87&gt;=PliegoVigente!$I$37,PliegoVigente!$K$37,IF(S87&gt;=PliegoVigente!$I$38,PliegoVigente!$K$38,IF(S87&gt;=PliegoVigente!$I$39,PliegoVigente!$K$39,IF(S87&gt;=PliegoVigente!$I$40,PliegoVigente!$K$40,IF(S87&gt;=PliegoVigente!$I$41,PliegoVigente!$K$41,IF(S87&gt;=PliegoVigente!$I$42,PliegoVigente!$K$42,IF(S87&gt;=PliegoVigente!$I$43,PliegoVigente!$K$43,IF(S87&gt;=PliegoVigente!$I$44,PliegoVigente!$K$44,PliegoVigente!$K$45))))))))),(IF(S87&gt;=PliegoVigente!$I$51,PliegoVigente!$K$51,IF(S87&gt;=PliegoVigente!$I$52,PliegoVigente!$K$52,IF(S87&gt;=PliegoVigente!$I$53,PliegoVigente!$K$53,IF(S87&gt;=PliegoVigente!$I$54,PliegoVigente!$K$54,IF(S87&gt;=PliegoVigente!$I$55,PliegoVigente!$K$55,IF(S87&gt;=PliegoVigente!$I$56,PliegoVigente!$K$56,IF(S87&gt;=PliegoVigente!$I$57,PliegoVigente!$K$57,IF(S87&gt;=PliegoVigente!$I$58,PliegoVigente!$K$58,PliegoVigente!$K$59))))))))))))</f>
        <v>0.04</v>
      </c>
      <c r="AE87" s="124">
        <f>IF(E87="HFC",(IF(T87&gt;=PliegoVigente!$A$10,PliegoVigente!$C$10,IF(T87&gt;PliegoVigente!$A$9,PliegoVigente!$C$9,IF(T87&gt;PliegoVigente!$A$8,PliegoVigente!$C$8,PliegoVigente!$C$7)))),IF(E87="FLOW",(IF(T87&gt;=PliegoVigente!$A$26,PliegoVigente!$C$26,IF(T87&gt;PliegoVigente!$A$25,PliegoVigente!$C$25,IF(T87&gt;PliegoVigente!$A$24,PliegoVigente!$C$24,PliegoVigente!$C$23)))),IF(E87="MASIVO",(IF(T87&gt;=PliegoVigente!$A$40,PliegoVigente!$C$40,IF(T87&gt;PliegoVigente!$A$39,PliegoVigente!$C$39,IF(T87&gt;PliegoVigente!$A$38,PliegoVigente!$C$38,PliegoVigente!$C$37)))),(IF(T87&gt;=PliegoVigente!$A$54,PliegoVigente!$C$54,IF(T87&gt;PliegoVigente!$A$53,PliegoVigente!$C$53,IF(T87&gt;PliegoVigente!$A$52,PliegoVigente!$C$52,PliegoVigente!$C$51)))))))</f>
        <v>-0.01</v>
      </c>
      <c r="AF87" s="124">
        <f>IF(E87="HFC",(IF(Y87&gt;=PliegoVigente!$Y$7,PliegoVigente!$AA$7,0)),IF(E87="FLOW",0,IF(E87="MASIVO",(IF(Y87&gt;=PliegoVigente!$Y$37,PliegoVigente!$AA$370)),(IF(Y87&gt;=PliegoVigente!$Y$51,PliegoVigente!$AA$51,0)))))</f>
        <v>0.01</v>
      </c>
      <c r="AG87" s="124">
        <f>IF(E87="HFC",(IF(Z87&gt;=PliegoVigente!$M$9,PliegoVigente!$O$9,IF(Z87&gt;=PliegoVigente!$M$8,PliegoVigente!$O$8,PliegoVigente!$O$7))),IF(E87="FLOW",(IF(Z87&gt;=PliegoVigente!$M$25,PliegoVigente!$O$25,IF(Z87&gt;=PliegoVigente!$M$24,PliegoVigente!$O$24,PliegoVigente!$O$23))),IF(E87="MASIVO",(IF(Z87&gt;=PliegoVigente!$M$39,PliegoVigente!$O$39,IF(Z87&gt;=PliegoVigente!$M$38,PliegoVigente!$O$38,PliegoVigente!$O$37))),(IF(Z87&gt;=PliegoVigente!$M$53,PliegoVigente!$O$53,IF(Z87&gt;=PliegoVigente!$M$52,PliegoVigente!$O$52,PliegoVigente!$O$51))))))</f>
        <v>-5.0000000000000001E-3</v>
      </c>
      <c r="AH87" s="124">
        <f>IF(E87="HFC",(IF(AA87&gt;=PliegoVigente!$Q$9,PliegoVigente!$S$9,IF(AA87&gt;=PliegoVigente!$Q$8,PliegoVigente!$S$8,PliegoVigente!$S$7))),IF(E87="FLOW",(IF(AA87&gt;=PliegoVigente!$Q$25,PliegoVigente!$S$25,IF(AA87&gt;=PliegoVigente!$Q$24,PliegoVigente!$S$24,PliegoVigente!$S$23))),IF(E87="MASIVO",(IF(AA87&gt;=PliegoVigente!$Q$39,PliegoVigente!$S$39,IF(AA87&gt;=PliegoVigente!$Q$38,PliegoVigente!$S$38,PliegoVigente!$S$37))),(IF(AA87&gt;=PliegoVigente!$Q$53,PliegoVigente!$S$53,IF(AA87&gt;=PliegoVigente!$Q$52,PliegoVigente!$S$52,PliegoVigente!$S$51))))))</f>
        <v>-5.0000000000000001E-3</v>
      </c>
      <c r="AI87" s="126">
        <f t="shared" si="3"/>
        <v>3.0000000000000002E-2</v>
      </c>
    </row>
    <row r="88" spans="1:35" x14ac:dyDescent="0.25">
      <c r="A88" s="115" t="str">
        <f>VLOOKUP(C88,RosterActualizado!$C$2:$L$1000,7,0)</f>
        <v>Hernandez Daniela del Valle</v>
      </c>
      <c r="B88" s="115" t="str">
        <f>VLOOKUP(C88,RosterActualizado!$C$2:$L$1000,10,0)</f>
        <v>Collavino Nicolas</v>
      </c>
      <c r="C88" s="115">
        <f>RosterActualizado!C88</f>
        <v>4101068</v>
      </c>
      <c r="D88" s="115" t="str">
        <f>VLOOKUP(C88,RosterActualizado!$C$2:$L$1000,3,0)</f>
        <v>FLOW Score 2</v>
      </c>
      <c r="E88" s="115" t="str">
        <f t="shared" si="2"/>
        <v>FLOW</v>
      </c>
      <c r="F88" s="116">
        <f>VLOOKUP(C88,Table1[],5,0)</f>
        <v>0.99060606060606105</v>
      </c>
      <c r="G88" s="117">
        <f>VLOOKUP(C88,Table13[],5,0)</f>
        <v>0.109677419354839</v>
      </c>
      <c r="H88" s="118">
        <f>VLOOKUP(C88,Table13[],3,0)</f>
        <v>155</v>
      </c>
      <c r="I88" s="117">
        <f>VLOOKUP(C88,Table13[],7,0)</f>
        <v>0.53642384105960295</v>
      </c>
      <c r="J88" s="117">
        <f>VLOOKUP(C88,Table13[],9,0)</f>
        <v>0.86896551724137905</v>
      </c>
      <c r="K88" s="116">
        <f>VLOOKUP(C88,Table16[[#All],[idccms]:[TMO]],5,0)</f>
        <v>0.84482758620689702</v>
      </c>
      <c r="L88" s="119">
        <f>VLOOKUP(C88,Table18[[Columna1]:[Recuento de id_monitoring-caseId]],2,0)</f>
        <v>0.5</v>
      </c>
      <c r="M88" s="116">
        <f>VLOOKUP(C88,Table111[],7,0)</f>
        <v>-0.105263157894737</v>
      </c>
      <c r="N88" s="118">
        <f>VLOOKUP(C88,Table111[],6,0)</f>
        <v>19</v>
      </c>
      <c r="O88" s="116">
        <f>VLOOKUP(C88,Table111[],8,0)</f>
        <v>0.44444444444444398</v>
      </c>
      <c r="P88" s="13" t="s">
        <v>116</v>
      </c>
      <c r="Q88" s="13" t="s">
        <v>116</v>
      </c>
      <c r="R88" s="13" t="s">
        <v>116</v>
      </c>
      <c r="S88" s="116">
        <f>VLOOKUP(C88,Table113[[idccms]:[Suma de Rellamados]],4,0)</f>
        <v>0.79338842975206603</v>
      </c>
      <c r="T88" s="13">
        <f>VLOOKUP(C88,Table115[[idccms]:[Suma de CvLlamSalientes]],3,0)</f>
        <v>551.59259259259295</v>
      </c>
      <c r="U88" s="13">
        <f>VLOOKUP(C88,Table115[[idccms]:[Suma de CvLlamSalientes]],5,0)</f>
        <v>20.969135802469101</v>
      </c>
      <c r="V88" s="120">
        <f>VLOOKUP(C88,Table115[[idccms]:[Suma de CvLlamSalientes]],6,0)</f>
        <v>8.4876543209876504E-2</v>
      </c>
      <c r="W88" s="13">
        <f>VLOOKUP(C88,Table115[[idccms]:[Suma de CvLlamSalientes]],7,0)</f>
        <v>530.53858024691397</v>
      </c>
      <c r="X88" s="116">
        <f>VLOOKUP(C88,Table118[[idccms]:[%Act Com N]],4,0)</f>
        <v>5.4012345679012299E-3</v>
      </c>
      <c r="Y88" s="116">
        <f>VLOOKUP(C88,Table118[[idccms]:[%Act Com N]],6,0)</f>
        <v>1.54320987654321E-3</v>
      </c>
      <c r="Z88" s="116">
        <f>VLOOKUP(C88,TRF!$B$2:$S$407,4,0)</f>
        <v>0.11111111111111099</v>
      </c>
      <c r="AA88" s="116">
        <f>VLOOKUP(C88,CBS!$A$2:$F$395,4,0)</f>
        <v>5.7098765432098797E-2</v>
      </c>
      <c r="AB88" s="124">
        <f>IF(E88="HFC",(IF(L88&gt;=PliegoVigente!$U$9,PliegoVigente!$W$9,IF(L88&gt;=PliegoVigente!$U$8,PliegoVigente!$W$8,PliegoVigente!$W$7))),IF(E88="FLOW",(IF(L88&gt;=PliegoVigente!$U$25,PliegoVigente!$W$25,IF(L88&gt;=PliegoVigente!$U$24,PliegoVigente!$W$24,PliegoVigente!$W$23))),IF(E88="MASIVO",(IF(L88&gt;=PliegoVigente!$U$39,PliegoVigente!$W$39,IF(L88&gt;=PliegoVigente!$U$38,PliegoVigente!$W$38,PliegoVigente!$W$37))),(IF(L88&gt;=PliegoVigente!$U$53,PliegoVigente!$W$53,IF(L88&gt;=PliegoVigente!$U$52,PliegoVigente!$W$52,PliegoVigente!$W$51))))))</f>
        <v>-0.01</v>
      </c>
      <c r="AC88" s="124">
        <f>IF(E88="HFC",(IF(M88&gt;=PliegoVigente!$I$7,PliegoVigente!$K$7,IF(M88&gt;=PliegoVigente!$I$8,PliegoVigente!$K$8,IF(M88&gt;=PliegoVigente!$I$9,PliegoVigente!$K$9,IF(M88&gt;=PliegoVigente!$I$10,PliegoVigente!$K$10,IF(M88&gt;=PliegoVigente!$I$11,PliegoVigente!$K$11,IF(M88&gt;=PliegoVigente!$I$12,PliegoVigente!$K$12,IF(M88&gt;=PliegoVigente!$I$13,PliegoVigente!$K$13,IF(M88&gt;=PliegoVigente!$I$14,PliegoVigente!$K$14,PliegoVigente!$K$15))))))))),IF(E88="FLOW",(IF(M88&gt;=PliegoVigente!$I$23,PliegoVigente!$K$23,IF(M88&gt;=PliegoVigente!$I$24,PliegoVigente!$K$24,IF(M88&gt;=PliegoVigente!$I$25,PliegoVigente!$K$25,IF(M88&gt;=PliegoVigente!$I$26,PliegoVigente!$K$26,IF(M88&gt;=PliegoVigente!$I$27,PliegoVigente!$K$27,IF(M88&gt;=PliegoVigente!$I$28,PliegoVigente!$K$28,IF(M88&gt;=PliegoVigente!$I$29,PliegoVigente!$K$29,IF(M88&gt;=PliegoVigente!$I$30,PliegoVigente!$K$30,PliegoVigente!$K$31))))))))),IF(E88="MASIVO",(IF(M88&gt;=PliegoVigente!$I$37,PliegoVigente!$K$37,IF(M88&gt;=PliegoVigente!$I$38,PliegoVigente!$K$38,IF(M88&gt;=PliegoVigente!$I$39,PliegoVigente!$K$39,IF(M88&gt;=PliegoVigente!$I$40,PliegoVigente!$K$40,IF(M88&gt;=PliegoVigente!$I$41,PliegoVigente!$K$41,IF(M88&gt;=PliegoVigente!$I$42,PliegoVigente!$K$42,IF(M88&gt;=PliegoVigente!$I$43,PliegoVigente!$K$43,IF(M88&gt;=PliegoVigente!$I$44,PliegoVigente!$K$44,PliegoVigente!$K$45))))))))),(IF(M88&gt;=PliegoVigente!$I$51,PliegoVigente!$K$51,IF(M88&gt;=PliegoVigente!$I$52,PliegoVigente!$K$52,IF(M88&gt;=PliegoVigente!$I$53,PliegoVigente!$K$53,IF(M88&gt;=PliegoVigente!$I$54,PliegoVigente!$K$54,IF(M88&gt;=PliegoVigente!$I$55,PliegoVigente!$K$55,IF(M88&gt;=PliegoVigente!$I$56,PliegoVigente!$K$56,IF(M88&gt;=PliegoVigente!$I$57,PliegoVigente!$K$57,IF(M88&gt;=PliegoVigente!$I$58,PliegoVigente!$K$58,PliegoVigente!$K$59))))))))))))</f>
        <v>-0.01</v>
      </c>
      <c r="AD88" s="124">
        <f>IF(E88="HFC",(IF(S88&gt;=PliegoVigente!$E$12,PliegoVigente!$G$12,IF(S88&gt;=PliegoVigente!$E$11,PliegoVigente!$G$11,IF(S88&gt;=PliegoVigente!$E$10,PliegoVigente!$G$10,IF(S88&gt;=PliegoVigente!$E$9,PliegoVigente!$G$9,IF(S88&gt;=PliegoVigente!$E$8,PliegoVigente!$G$8,PliegoVigente!$G$7)))))),IF(E88="FLOW",(IF(S88&gt;=PliegoVigente!$I$23,PliegoVigente!$K$23,IF(S88&gt;=PliegoVigente!$I$24,PliegoVigente!$K$24,IF(S88&gt;=PliegoVigente!$I$25,PliegoVigente!$K$25,IF(S88&gt;=PliegoVigente!$I$26,PliegoVigente!$K$26,IF(S88&gt;=PliegoVigente!$I$27,PliegoVigente!$K$27,IF(S88&gt;=PliegoVigente!$I$28,PliegoVigente!$K$28,IF(S88&gt;=PliegoVigente!$I$29,PliegoVigente!$K$29,IF(S88&gt;=PliegoVigente!$I$30,PliegoVigente!$K$30,PliegoVigente!$K$31))))))))),IF(E88="MASIVO",(IF(S88&gt;=PliegoVigente!$I$37,PliegoVigente!$K$37,IF(S88&gt;=PliegoVigente!$I$38,PliegoVigente!$K$38,IF(S88&gt;=PliegoVigente!$I$39,PliegoVigente!$K$39,IF(S88&gt;=PliegoVigente!$I$40,PliegoVigente!$K$40,IF(S88&gt;=PliegoVigente!$I$41,PliegoVigente!$K$41,IF(S88&gt;=PliegoVigente!$I$42,PliegoVigente!$K$42,IF(S88&gt;=PliegoVigente!$I$43,PliegoVigente!$K$43,IF(S88&gt;=PliegoVigente!$I$44,PliegoVigente!$K$44,PliegoVigente!$K$45))))))))),(IF(S88&gt;=PliegoVigente!$I$51,PliegoVigente!$K$51,IF(S88&gt;=PliegoVigente!$I$52,PliegoVigente!$K$52,IF(S88&gt;=PliegoVigente!$I$53,PliegoVigente!$K$53,IF(S88&gt;=PliegoVigente!$I$54,PliegoVigente!$K$54,IF(S88&gt;=PliegoVigente!$I$55,PliegoVigente!$K$55,IF(S88&gt;=PliegoVigente!$I$56,PliegoVigente!$K$56,IF(S88&gt;=PliegoVigente!$I$57,PliegoVigente!$K$57,IF(S88&gt;=PliegoVigente!$I$58,PliegoVigente!$K$58,PliegoVigente!$K$59))))))))))))</f>
        <v>0.06</v>
      </c>
      <c r="AE88" s="124">
        <f>IF(E88="HFC",(IF(T88&gt;=PliegoVigente!$A$10,PliegoVigente!$C$10,IF(T88&gt;PliegoVigente!$A$9,PliegoVigente!$C$9,IF(T88&gt;PliegoVigente!$A$8,PliegoVigente!$C$8,PliegoVigente!$C$7)))),IF(E88="FLOW",(IF(T88&gt;=PliegoVigente!$A$26,PliegoVigente!$C$26,IF(T88&gt;PliegoVigente!$A$25,PliegoVigente!$C$25,IF(T88&gt;PliegoVigente!$A$24,PliegoVigente!$C$24,PliegoVigente!$C$23)))),IF(E88="MASIVO",(IF(T88&gt;=PliegoVigente!$A$40,PliegoVigente!$C$40,IF(T88&gt;PliegoVigente!$A$39,PliegoVigente!$C$39,IF(T88&gt;PliegoVigente!$A$38,PliegoVigente!$C$38,PliegoVigente!$C$37)))),(IF(T88&gt;=PliegoVigente!$A$54,PliegoVigente!$C$54,IF(T88&gt;PliegoVigente!$A$53,PliegoVigente!$C$53,IF(T88&gt;PliegoVigente!$A$52,PliegoVigente!$C$52,PliegoVigente!$C$51)))))))</f>
        <v>0.01</v>
      </c>
      <c r="AF88" s="124">
        <f>IF(E88="HFC",(IF(Y88&gt;=PliegoVigente!$Y$7,PliegoVigente!$AA$7,0)),IF(E88="FLOW",0,IF(E88="MASIVO",(IF(Y88&gt;=PliegoVigente!$Y$37,PliegoVigente!$AA$370)),(IF(Y88&gt;=PliegoVigente!$Y$51,PliegoVigente!$AA$51,0)))))</f>
        <v>0</v>
      </c>
      <c r="AG88" s="124">
        <f>IF(E88="HFC",(IF(Z88&gt;=PliegoVigente!$M$9,PliegoVigente!$O$9,IF(Z88&gt;=PliegoVigente!$M$8,PliegoVigente!$O$8,PliegoVigente!$O$7))),IF(E88="FLOW",(IF(Z88&gt;=PliegoVigente!$M$25,PliegoVigente!$O$25,IF(Z88&gt;=PliegoVigente!$M$24,PliegoVigente!$O$24,PliegoVigente!$O$23))),IF(E88="MASIVO",(IF(Z88&gt;=PliegoVigente!$M$39,PliegoVigente!$O$39,IF(Z88&gt;=PliegoVigente!$M$38,PliegoVigente!$O$38,PliegoVigente!$O$37))),(IF(Z88&gt;=PliegoVigente!$M$53,PliegoVigente!$O$53,IF(Z88&gt;=PliegoVigente!$M$52,PliegoVigente!$O$52,PliegoVigente!$O$51))))))</f>
        <v>-5.0000000000000001E-3</v>
      </c>
      <c r="AH88" s="124">
        <f>IF(E88="HFC",(IF(AA88&gt;=PliegoVigente!$Q$9,PliegoVigente!$S$9,IF(AA88&gt;=PliegoVigente!$Q$8,PliegoVigente!$S$8,PliegoVigente!$S$7))),IF(E88="FLOW",(IF(AA88&gt;=PliegoVigente!$Q$25,PliegoVigente!$S$25,IF(AA88&gt;=PliegoVigente!$Q$24,PliegoVigente!$S$24,PliegoVigente!$S$23))),IF(E88="MASIVO",(IF(AA88&gt;=PliegoVigente!$Q$39,PliegoVigente!$S$39,IF(AA88&gt;=PliegoVigente!$Q$38,PliegoVigente!$S$38,PliegoVigente!$S$37))),(IF(AA88&gt;=PliegoVigente!$Q$53,PliegoVigente!$S$53,IF(AA88&gt;=PliegoVigente!$Q$52,PliegoVigente!$S$52,PliegoVigente!$S$51))))))</f>
        <v>1.4999999999999999E-2</v>
      </c>
      <c r="AI88" s="126">
        <f t="shared" si="3"/>
        <v>0.06</v>
      </c>
    </row>
    <row r="89" spans="1:35" x14ac:dyDescent="0.25">
      <c r="A89" s="115" t="str">
        <f>VLOOKUP(C89,RosterActualizado!$C$2:$L$1000,7,0)</f>
        <v>Hernandez Daniela del Valle</v>
      </c>
      <c r="B89" s="115" t="str">
        <f>VLOOKUP(C89,RosterActualizado!$C$2:$L$1000,10,0)</f>
        <v>Corbalan Maria Belen</v>
      </c>
      <c r="C89" s="115">
        <f>RosterActualizado!C89</f>
        <v>3852813</v>
      </c>
      <c r="D89" s="115" t="str">
        <f>VLOOKUP(C89,RosterActualizado!$C$2:$L$1000,3,0)</f>
        <v>FLOW Score 3 a 5</v>
      </c>
      <c r="E89" s="115" t="str">
        <f t="shared" si="2"/>
        <v>FLOW</v>
      </c>
      <c r="F89" s="116">
        <f>VLOOKUP(C89,Table1[],5,0)</f>
        <v>0.61379629629629595</v>
      </c>
      <c r="G89" s="117">
        <f>VLOOKUP(C89,Table13[],5,0)</f>
        <v>0.186046511627907</v>
      </c>
      <c r="H89" s="118">
        <f>VLOOKUP(C89,Table13[],3,0)</f>
        <v>43</v>
      </c>
      <c r="I89" s="117">
        <f>VLOOKUP(C89,Table13[],7,0)</f>
        <v>0.78571428571428603</v>
      </c>
      <c r="J89" s="117">
        <f>VLOOKUP(C89,Table13[],9,0)</f>
        <v>0.87179487179487203</v>
      </c>
      <c r="K89" s="116">
        <f>VLOOKUP(C89,Table16[[#All],[idccms]:[TMO]],5,0)</f>
        <v>1</v>
      </c>
      <c r="L89" s="119">
        <f>VLOOKUP(C89,Table18[[Columna1]:[Recuento de id_monitoring-caseId]],2,0)</f>
        <v>1</v>
      </c>
      <c r="M89" s="116">
        <f>VLOOKUP(C89,Table111[],7,0)</f>
        <v>0.33333333333333298</v>
      </c>
      <c r="N89" s="118">
        <f>VLOOKUP(C89,Table111[],6,0)</f>
        <v>9</v>
      </c>
      <c r="O89" s="116">
        <f>VLOOKUP(C89,Table111[],8,0)</f>
        <v>0.71428571428571397</v>
      </c>
      <c r="P89" s="13" t="s">
        <v>116</v>
      </c>
      <c r="Q89" s="13" t="s">
        <v>116</v>
      </c>
      <c r="R89" s="13" t="s">
        <v>116</v>
      </c>
      <c r="S89" s="116">
        <f>VLOOKUP(C89,Table113[[idccms]:[Suma de Rellamados]],4,0)</f>
        <v>0.78527607361963203</v>
      </c>
      <c r="T89" s="13">
        <f>VLOOKUP(C89,Table115[[idccms]:[Suma de CvLlamSalientes]],3,0)</f>
        <v>604.65489130434798</v>
      </c>
      <c r="U89" s="13">
        <f>VLOOKUP(C89,Table115[[idccms]:[Suma de CvLlamSalientes]],5,0)</f>
        <v>33</v>
      </c>
      <c r="V89" s="120">
        <f>VLOOKUP(C89,Table115[[idccms]:[Suma de CvLlamSalientes]],6,0)</f>
        <v>1.71467391304348</v>
      </c>
      <c r="W89" s="13">
        <f>VLOOKUP(C89,Table115[[idccms]:[Suma de CvLlamSalientes]],7,0)</f>
        <v>569.94021739130403</v>
      </c>
      <c r="X89" s="116">
        <f>VLOOKUP(C89,Table118[[idccms]:[%Act Com N]],4,0)</f>
        <v>9.5108695652173905E-2</v>
      </c>
      <c r="Y89" s="116">
        <f>VLOOKUP(C89,Table118[[idccms]:[%Act Com N]],6,0)</f>
        <v>6.7934782608695607E-2</v>
      </c>
      <c r="Z89" s="116">
        <f>VLOOKUP(C89,TRF!$B$2:$S$407,4,0)</f>
        <v>5.1630434782608703E-2</v>
      </c>
      <c r="AA89" s="116">
        <f>VLOOKUP(C89,CBS!$A$2:$F$395,4,0)</f>
        <v>9.5108695652173905E-2</v>
      </c>
      <c r="AB89" s="124">
        <f>IF(E89="HFC",(IF(L89&gt;=PliegoVigente!$U$9,PliegoVigente!$W$9,IF(L89&gt;=PliegoVigente!$U$8,PliegoVigente!$W$8,PliegoVigente!$W$7))),IF(E89="FLOW",(IF(L89&gt;=PliegoVigente!$U$25,PliegoVigente!$W$25,IF(L89&gt;=PliegoVigente!$U$24,PliegoVigente!$W$24,PliegoVigente!$W$23))),IF(E89="MASIVO",(IF(L89&gt;=PliegoVigente!$U$39,PliegoVigente!$W$39,IF(L89&gt;=PliegoVigente!$U$38,PliegoVigente!$W$38,PliegoVigente!$W$37))),(IF(L89&gt;=PliegoVigente!$U$53,PliegoVigente!$W$53,IF(L89&gt;=PliegoVigente!$U$52,PliegoVigente!$W$52,PliegoVigente!$W$51))))))</f>
        <v>0.01</v>
      </c>
      <c r="AC89" s="124">
        <f>IF(E89="HFC",(IF(M89&gt;=PliegoVigente!$I$7,PliegoVigente!$K$7,IF(M89&gt;=PliegoVigente!$I$8,PliegoVigente!$K$8,IF(M89&gt;=PliegoVigente!$I$9,PliegoVigente!$K$9,IF(M89&gt;=PliegoVigente!$I$10,PliegoVigente!$K$10,IF(M89&gt;=PliegoVigente!$I$11,PliegoVigente!$K$11,IF(M89&gt;=PliegoVigente!$I$12,PliegoVigente!$K$12,IF(M89&gt;=PliegoVigente!$I$13,PliegoVigente!$K$13,IF(M89&gt;=PliegoVigente!$I$14,PliegoVigente!$K$14,PliegoVigente!$K$15))))))))),IF(E89="FLOW",(IF(M89&gt;=PliegoVigente!$I$23,PliegoVigente!$K$23,IF(M89&gt;=PliegoVigente!$I$24,PliegoVigente!$K$24,IF(M89&gt;=PliegoVigente!$I$25,PliegoVigente!$K$25,IF(M89&gt;=PliegoVigente!$I$26,PliegoVigente!$K$26,IF(M89&gt;=PliegoVigente!$I$27,PliegoVigente!$K$27,IF(M89&gt;=PliegoVigente!$I$28,PliegoVigente!$K$28,IF(M89&gt;=PliegoVigente!$I$29,PliegoVigente!$K$29,IF(M89&gt;=PliegoVigente!$I$30,PliegoVigente!$K$30,PliegoVigente!$K$31))))))))),IF(E89="MASIVO",(IF(M89&gt;=PliegoVigente!$I$37,PliegoVigente!$K$37,IF(M89&gt;=PliegoVigente!$I$38,PliegoVigente!$K$38,IF(M89&gt;=PliegoVigente!$I$39,PliegoVigente!$K$39,IF(M89&gt;=PliegoVigente!$I$40,PliegoVigente!$K$40,IF(M89&gt;=PliegoVigente!$I$41,PliegoVigente!$K$41,IF(M89&gt;=PliegoVigente!$I$42,PliegoVigente!$K$42,IF(M89&gt;=PliegoVigente!$I$43,PliegoVigente!$K$43,IF(M89&gt;=PliegoVigente!$I$44,PliegoVigente!$K$44,PliegoVigente!$K$45))))))))),(IF(M89&gt;=PliegoVigente!$I$51,PliegoVigente!$K$51,IF(M89&gt;=PliegoVigente!$I$52,PliegoVigente!$K$52,IF(M89&gt;=PliegoVigente!$I$53,PliegoVigente!$K$53,IF(M89&gt;=PliegoVigente!$I$54,PliegoVigente!$K$54,IF(M89&gt;=PliegoVigente!$I$55,PliegoVigente!$K$55,IF(M89&gt;=PliegoVigente!$I$56,PliegoVigente!$K$56,IF(M89&gt;=PliegoVigente!$I$57,PliegoVigente!$K$57,IF(M89&gt;=PliegoVigente!$I$58,PliegoVigente!$K$58,PliegoVigente!$K$59))))))))))))</f>
        <v>0.06</v>
      </c>
      <c r="AD89" s="124">
        <f>IF(E89="HFC",(IF(S89&gt;=PliegoVigente!$E$12,PliegoVigente!$G$12,IF(S89&gt;=PliegoVigente!$E$11,PliegoVigente!$G$11,IF(S89&gt;=PliegoVigente!$E$10,PliegoVigente!$G$10,IF(S89&gt;=PliegoVigente!$E$9,PliegoVigente!$G$9,IF(S89&gt;=PliegoVigente!$E$8,PliegoVigente!$G$8,PliegoVigente!$G$7)))))),IF(E89="FLOW",(IF(S89&gt;=PliegoVigente!$I$23,PliegoVigente!$K$23,IF(S89&gt;=PliegoVigente!$I$24,PliegoVigente!$K$24,IF(S89&gt;=PliegoVigente!$I$25,PliegoVigente!$K$25,IF(S89&gt;=PliegoVigente!$I$26,PliegoVigente!$K$26,IF(S89&gt;=PliegoVigente!$I$27,PliegoVigente!$K$27,IF(S89&gt;=PliegoVigente!$I$28,PliegoVigente!$K$28,IF(S89&gt;=PliegoVigente!$I$29,PliegoVigente!$K$29,IF(S89&gt;=PliegoVigente!$I$30,PliegoVigente!$K$30,PliegoVigente!$K$31))))))))),IF(E89="MASIVO",(IF(S89&gt;=PliegoVigente!$I$37,PliegoVigente!$K$37,IF(S89&gt;=PliegoVigente!$I$38,PliegoVigente!$K$38,IF(S89&gt;=PliegoVigente!$I$39,PliegoVigente!$K$39,IF(S89&gt;=PliegoVigente!$I$40,PliegoVigente!$K$40,IF(S89&gt;=PliegoVigente!$I$41,PliegoVigente!$K$41,IF(S89&gt;=PliegoVigente!$I$42,PliegoVigente!$K$42,IF(S89&gt;=PliegoVigente!$I$43,PliegoVigente!$K$43,IF(S89&gt;=PliegoVigente!$I$44,PliegoVigente!$K$44,PliegoVigente!$K$45))))))))),(IF(S89&gt;=PliegoVigente!$I$51,PliegoVigente!$K$51,IF(S89&gt;=PliegoVigente!$I$52,PliegoVigente!$K$52,IF(S89&gt;=PliegoVigente!$I$53,PliegoVigente!$K$53,IF(S89&gt;=PliegoVigente!$I$54,PliegoVigente!$K$54,IF(S89&gt;=PliegoVigente!$I$55,PliegoVigente!$K$55,IF(S89&gt;=PliegoVigente!$I$56,PliegoVigente!$K$56,IF(S89&gt;=PliegoVigente!$I$57,PliegoVigente!$K$57,IF(S89&gt;=PliegoVigente!$I$58,PliegoVigente!$K$58,PliegoVigente!$K$59))))))))))))</f>
        <v>0.06</v>
      </c>
      <c r="AE89" s="124">
        <f>IF(E89="HFC",(IF(T89&gt;=PliegoVigente!$A$10,PliegoVigente!$C$10,IF(T89&gt;PliegoVigente!$A$9,PliegoVigente!$C$9,IF(T89&gt;PliegoVigente!$A$8,PliegoVigente!$C$8,PliegoVigente!$C$7)))),IF(E89="FLOW",(IF(T89&gt;=PliegoVigente!$A$26,PliegoVigente!$C$26,IF(T89&gt;PliegoVigente!$A$25,PliegoVigente!$C$25,IF(T89&gt;PliegoVigente!$A$24,PliegoVigente!$C$24,PliegoVigente!$C$23)))),IF(E89="MASIVO",(IF(T89&gt;=PliegoVigente!$A$40,PliegoVigente!$C$40,IF(T89&gt;PliegoVigente!$A$39,PliegoVigente!$C$39,IF(T89&gt;PliegoVigente!$A$38,PliegoVigente!$C$38,PliegoVigente!$C$37)))),(IF(T89&gt;=PliegoVigente!$A$54,PliegoVigente!$C$54,IF(T89&gt;PliegoVigente!$A$53,PliegoVigente!$C$53,IF(T89&gt;PliegoVigente!$A$52,PliegoVigente!$C$52,PliegoVigente!$C$51)))))))</f>
        <v>-0.01</v>
      </c>
      <c r="AF89" s="124">
        <f>IF(E89="HFC",(IF(Y89&gt;=PliegoVigente!$Y$7,PliegoVigente!$AA$7,0)),IF(E89="FLOW",0,IF(E89="MASIVO",(IF(Y89&gt;=PliegoVigente!$Y$37,PliegoVigente!$AA$370)),(IF(Y89&gt;=PliegoVigente!$Y$51,PliegoVigente!$AA$51,0)))))</f>
        <v>0</v>
      </c>
      <c r="AG89" s="124">
        <f>IF(E89="HFC",(IF(Z89&gt;=PliegoVigente!$M$9,PliegoVigente!$O$9,IF(Z89&gt;=PliegoVigente!$M$8,PliegoVigente!$O$8,PliegoVigente!$O$7))),IF(E89="FLOW",(IF(Z89&gt;=PliegoVigente!$M$25,PliegoVigente!$O$25,IF(Z89&gt;=PliegoVigente!$M$24,PliegoVigente!$O$24,PliegoVigente!$O$23))),IF(E89="MASIVO",(IF(Z89&gt;=PliegoVigente!$M$39,PliegoVigente!$O$39,IF(Z89&gt;=PliegoVigente!$M$38,PliegoVigente!$O$38,PliegoVigente!$O$37))),(IF(Z89&gt;=PliegoVigente!$M$53,PliegoVigente!$O$53,IF(Z89&gt;=PliegoVigente!$M$52,PliegoVigente!$O$52,PliegoVigente!$O$51))))))</f>
        <v>5.0000000000000001E-3</v>
      </c>
      <c r="AH89" s="124">
        <f>IF(E89="HFC",(IF(AA89&gt;=PliegoVigente!$Q$9,PliegoVigente!$S$9,IF(AA89&gt;=PliegoVigente!$Q$8,PliegoVigente!$S$8,PliegoVigente!$S$7))),IF(E89="FLOW",(IF(AA89&gt;=PliegoVigente!$Q$25,PliegoVigente!$S$25,IF(AA89&gt;=PliegoVigente!$Q$24,PliegoVigente!$S$24,PliegoVigente!$S$23))),IF(E89="MASIVO",(IF(AA89&gt;=PliegoVigente!$Q$39,PliegoVigente!$S$39,IF(AA89&gt;=PliegoVigente!$Q$38,PliegoVigente!$S$38,PliegoVigente!$S$37))),(IF(AA89&gt;=PliegoVigente!$Q$53,PliegoVigente!$S$53,IF(AA89&gt;=PliegoVigente!$Q$52,PliegoVigente!$S$52,PliegoVigente!$S$51))))))</f>
        <v>0</v>
      </c>
      <c r="AI89" s="126">
        <f t="shared" si="3"/>
        <v>0.125</v>
      </c>
    </row>
    <row r="90" spans="1:35" x14ac:dyDescent="0.25">
      <c r="A90" s="115" t="str">
        <f>VLOOKUP(C90,RosterActualizado!$C$2:$L$1000,7,0)</f>
        <v>Hernandez Daniela del Valle</v>
      </c>
      <c r="B90" s="115" t="str">
        <f>VLOOKUP(C90,RosterActualizado!$C$2:$L$1000,10,0)</f>
        <v>Ezquer Martin Alejandro</v>
      </c>
      <c r="C90" s="115">
        <f>RosterActualizado!C90</f>
        <v>2843709</v>
      </c>
      <c r="D90" s="115" t="str">
        <f>VLOOKUP(C90,RosterActualizado!$C$2:$L$1000,3,0)</f>
        <v xml:space="preserve">INTERNET HFC SCORE 3 A 5 + Solucion Remota </v>
      </c>
      <c r="E90" s="115" t="str">
        <f t="shared" si="2"/>
        <v>HFC</v>
      </c>
      <c r="F90" s="116">
        <f>VLOOKUP(C90,Table1[],5,0)</f>
        <v>0.99417962962963002</v>
      </c>
      <c r="G90" s="117">
        <f>VLOOKUP(C90,Table13[],5,0)</f>
        <v>6.5934065934065894E-2</v>
      </c>
      <c r="H90" s="118">
        <f>VLOOKUP(C90,Table13[],3,0)</f>
        <v>91</v>
      </c>
      <c r="I90" s="117">
        <f>VLOOKUP(C90,Table13[],7,0)</f>
        <v>0.69512195121951204</v>
      </c>
      <c r="J90" s="117">
        <f>VLOOKUP(C90,Table13[],9,0)</f>
        <v>0.89743589743589702</v>
      </c>
      <c r="K90" s="116">
        <f>VLOOKUP(C90,Table16[[#All],[idccms]:[TMO]],5,0)</f>
        <v>0.952380952380952</v>
      </c>
      <c r="L90" s="119">
        <f>VLOOKUP(C90,Table18[[Columna1]:[Recuento de id_monitoring-caseId]],2,0)</f>
        <v>1</v>
      </c>
      <c r="M90" s="116">
        <f>VLOOKUP(C90,Table111[],7,0)</f>
        <v>-0.42857142857142899</v>
      </c>
      <c r="N90" s="118">
        <f>VLOOKUP(C90,Table111[],6,0)</f>
        <v>7</v>
      </c>
      <c r="O90" s="116">
        <f>VLOOKUP(C90,Table111[],8,0)</f>
        <v>0.5</v>
      </c>
      <c r="P90" s="13" t="s">
        <v>116</v>
      </c>
      <c r="Q90" s="13" t="s">
        <v>116</v>
      </c>
      <c r="R90" s="13" t="s">
        <v>116</v>
      </c>
      <c r="S90" s="116">
        <f>VLOOKUP(C90,Table113[[idccms]:[Suma de Rellamados]],4,0)</f>
        <v>0.83435582822085896</v>
      </c>
      <c r="T90" s="13">
        <f>VLOOKUP(C90,Table115[[idccms]:[Suma de CvLlamSalientes]],3,0)</f>
        <v>588.75771971496397</v>
      </c>
      <c r="U90" s="13">
        <f>VLOOKUP(C90,Table115[[idccms]:[Suma de CvLlamSalientes]],5,0)</f>
        <v>10.779097387173399</v>
      </c>
      <c r="V90" s="120">
        <f>VLOOKUP(C90,Table115[[idccms]:[Suma de CvLlamSalientes]],6,0)</f>
        <v>3.3919239904988099</v>
      </c>
      <c r="W90" s="13">
        <f>VLOOKUP(C90,Table115[[idccms]:[Suma de CvLlamSalientes]],7,0)</f>
        <v>574.58669833729198</v>
      </c>
      <c r="X90" s="116">
        <f>VLOOKUP(C90,Table118[[idccms]:[%Act Com N]],4,0)</f>
        <v>4.1567695961995201E-2</v>
      </c>
      <c r="Y90" s="116">
        <f>VLOOKUP(C90,Table118[[idccms]:[%Act Com N]],6,0)</f>
        <v>3.5629453681710201E-2</v>
      </c>
      <c r="Z90" s="116">
        <f>VLOOKUP(C90,TRF!$B$2:$S$407,4,0)</f>
        <v>0.10926365795724501</v>
      </c>
      <c r="AA90" s="116">
        <f>VLOOKUP(C90,CBS!$A$2:$F$395,4,0)</f>
        <v>7.8384798099762495E-2</v>
      </c>
      <c r="AB90" s="124">
        <f>IF(E90="HFC",(IF(L90&gt;=PliegoVigente!$U$9,PliegoVigente!$W$9,IF(L90&gt;=PliegoVigente!$U$8,PliegoVigente!$W$8,PliegoVigente!$W$7))),IF(E90="FLOW",(IF(L90&gt;=PliegoVigente!$U$25,PliegoVigente!$W$25,IF(L90&gt;=PliegoVigente!$U$24,PliegoVigente!$W$24,PliegoVigente!$W$23))),IF(E90="MASIVO",(IF(L90&gt;=PliegoVigente!$U$39,PliegoVigente!$W$39,IF(L90&gt;=PliegoVigente!$U$38,PliegoVigente!$W$38,PliegoVigente!$W$37))),(IF(L90&gt;=PliegoVigente!$U$53,PliegoVigente!$W$53,IF(L90&gt;=PliegoVigente!$U$52,PliegoVigente!$W$52,PliegoVigente!$W$51))))))</f>
        <v>0.01</v>
      </c>
      <c r="AC90" s="124">
        <f>IF(E90="HFC",(IF(M90&gt;=PliegoVigente!$I$7,PliegoVigente!$K$7,IF(M90&gt;=PliegoVigente!$I$8,PliegoVigente!$K$8,IF(M90&gt;=PliegoVigente!$I$9,PliegoVigente!$K$9,IF(M90&gt;=PliegoVigente!$I$10,PliegoVigente!$K$10,IF(M90&gt;=PliegoVigente!$I$11,PliegoVigente!$K$11,IF(M90&gt;=PliegoVigente!$I$12,PliegoVigente!$K$12,IF(M90&gt;=PliegoVigente!$I$13,PliegoVigente!$K$13,IF(M90&gt;=PliegoVigente!$I$14,PliegoVigente!$K$14,PliegoVigente!$K$15))))))))),IF(E90="FLOW",(IF(M90&gt;=PliegoVigente!$I$23,PliegoVigente!$K$23,IF(M90&gt;=PliegoVigente!$I$24,PliegoVigente!$K$24,IF(M90&gt;=PliegoVigente!$I$25,PliegoVigente!$K$25,IF(M90&gt;=PliegoVigente!$I$26,PliegoVigente!$K$26,IF(M90&gt;=PliegoVigente!$I$27,PliegoVigente!$K$27,IF(M90&gt;=PliegoVigente!$I$28,PliegoVigente!$K$28,IF(M90&gt;=PliegoVigente!$I$29,PliegoVigente!$K$29,IF(M90&gt;=PliegoVigente!$I$30,PliegoVigente!$K$30,PliegoVigente!$K$31))))))))),IF(E90="MASIVO",(IF(M90&gt;=PliegoVigente!$I$37,PliegoVigente!$K$37,IF(M90&gt;=PliegoVigente!$I$38,PliegoVigente!$K$38,IF(M90&gt;=PliegoVigente!$I$39,PliegoVigente!$K$39,IF(M90&gt;=PliegoVigente!$I$40,PliegoVigente!$K$40,IF(M90&gt;=PliegoVigente!$I$41,PliegoVigente!$K$41,IF(M90&gt;=PliegoVigente!$I$42,PliegoVigente!$K$42,IF(M90&gt;=PliegoVigente!$I$43,PliegoVigente!$K$43,IF(M90&gt;=PliegoVigente!$I$44,PliegoVigente!$K$44,PliegoVigente!$K$45))))))))),(IF(M90&gt;=PliegoVigente!$I$51,PliegoVigente!$K$51,IF(M90&gt;=PliegoVigente!$I$52,PliegoVigente!$K$52,IF(M90&gt;=PliegoVigente!$I$53,PliegoVigente!$K$53,IF(M90&gt;=PliegoVigente!$I$54,PliegoVigente!$K$54,IF(M90&gt;=PliegoVigente!$I$55,PliegoVigente!$K$55,IF(M90&gt;=PliegoVigente!$I$56,PliegoVigente!$K$56,IF(M90&gt;=PliegoVigente!$I$57,PliegoVigente!$K$57,IF(M90&gt;=PliegoVigente!$I$58,PliegoVigente!$K$58,PliegoVigente!$K$59))))))))))))</f>
        <v>-0.02</v>
      </c>
      <c r="AD90" s="124">
        <f>IF(E90="HFC",(IF(S90&gt;=PliegoVigente!$E$12,PliegoVigente!$G$12,IF(S90&gt;=PliegoVigente!$E$11,PliegoVigente!$G$11,IF(S90&gt;=PliegoVigente!$E$10,PliegoVigente!$G$10,IF(S90&gt;=PliegoVigente!$E$9,PliegoVigente!$G$9,IF(S90&gt;=PliegoVigente!$E$8,PliegoVigente!$G$8,PliegoVigente!$G$7)))))),IF(E90="FLOW",(IF(S90&gt;=PliegoVigente!$I$23,PliegoVigente!$K$23,IF(S90&gt;=PliegoVigente!$I$24,PliegoVigente!$K$24,IF(S90&gt;=PliegoVigente!$I$25,PliegoVigente!$K$25,IF(S90&gt;=PliegoVigente!$I$26,PliegoVigente!$K$26,IF(S90&gt;=PliegoVigente!$I$27,PliegoVigente!$K$27,IF(S90&gt;=PliegoVigente!$I$28,PliegoVigente!$K$28,IF(S90&gt;=PliegoVigente!$I$29,PliegoVigente!$K$29,IF(S90&gt;=PliegoVigente!$I$30,PliegoVigente!$K$30,PliegoVigente!$K$31))))))))),IF(E90="MASIVO",(IF(S90&gt;=PliegoVigente!$I$37,PliegoVigente!$K$37,IF(S90&gt;=PliegoVigente!$I$38,PliegoVigente!$K$38,IF(S90&gt;=PliegoVigente!$I$39,PliegoVigente!$K$39,IF(S90&gt;=PliegoVigente!$I$40,PliegoVigente!$K$40,IF(S90&gt;=PliegoVigente!$I$41,PliegoVigente!$K$41,IF(S90&gt;=PliegoVigente!$I$42,PliegoVigente!$K$42,IF(S90&gt;=PliegoVigente!$I$43,PliegoVigente!$K$43,IF(S90&gt;=PliegoVigente!$I$44,PliegoVigente!$K$44,PliegoVigente!$K$45))))))))),(IF(S90&gt;=PliegoVigente!$I$51,PliegoVigente!$K$51,IF(S90&gt;=PliegoVigente!$I$52,PliegoVigente!$K$52,IF(S90&gt;=PliegoVigente!$I$53,PliegoVigente!$K$53,IF(S90&gt;=PliegoVigente!$I$54,PliegoVigente!$K$54,IF(S90&gt;=PliegoVigente!$I$55,PliegoVigente!$K$55,IF(S90&gt;=PliegoVigente!$I$56,PliegoVigente!$K$56,IF(S90&gt;=PliegoVigente!$I$57,PliegoVigente!$K$57,IF(S90&gt;=PliegoVigente!$I$58,PliegoVigente!$K$58,PliegoVigente!$K$59))))))))))))</f>
        <v>0.04</v>
      </c>
      <c r="AE90" s="124">
        <f>IF(E90="HFC",(IF(T90&gt;=PliegoVigente!$A$10,PliegoVigente!$C$10,IF(T90&gt;PliegoVigente!$A$9,PliegoVigente!$C$9,IF(T90&gt;PliegoVigente!$A$8,PliegoVigente!$C$8,PliegoVigente!$C$7)))),IF(E90="FLOW",(IF(T90&gt;=PliegoVigente!$A$26,PliegoVigente!$C$26,IF(T90&gt;PliegoVigente!$A$25,PliegoVigente!$C$25,IF(T90&gt;PliegoVigente!$A$24,PliegoVigente!$C$24,PliegoVigente!$C$23)))),IF(E90="MASIVO",(IF(T90&gt;=PliegoVigente!$A$40,PliegoVigente!$C$40,IF(T90&gt;PliegoVigente!$A$39,PliegoVigente!$C$39,IF(T90&gt;PliegoVigente!$A$38,PliegoVigente!$C$38,PliegoVigente!$C$37)))),(IF(T90&gt;=PliegoVigente!$A$54,PliegoVigente!$C$54,IF(T90&gt;PliegoVigente!$A$53,PliegoVigente!$C$53,IF(T90&gt;PliegoVigente!$A$52,PliegoVigente!$C$52,PliegoVigente!$C$51)))))))</f>
        <v>-0.01</v>
      </c>
      <c r="AF90" s="124">
        <f>IF(E90="HFC",(IF(Y90&gt;=PliegoVigente!$Y$7,PliegoVigente!$AA$7,0)),IF(E90="FLOW",0,IF(E90="MASIVO",(IF(Y90&gt;=PliegoVigente!$Y$37,PliegoVigente!$AA$370)),(IF(Y90&gt;=PliegoVigente!$Y$51,PliegoVigente!$AA$51,0)))))</f>
        <v>0.01</v>
      </c>
      <c r="AG90" s="124">
        <f>IF(E90="HFC",(IF(Z90&gt;=PliegoVigente!$M$9,PliegoVigente!$O$9,IF(Z90&gt;=PliegoVigente!$M$8,PliegoVigente!$O$8,PliegoVigente!$O$7))),IF(E90="FLOW",(IF(Z90&gt;=PliegoVigente!$M$25,PliegoVigente!$O$25,IF(Z90&gt;=PliegoVigente!$M$24,PliegoVigente!$O$24,PliegoVigente!$O$23))),IF(E90="MASIVO",(IF(Z90&gt;=PliegoVigente!$M$39,PliegoVigente!$O$39,IF(Z90&gt;=PliegoVigente!$M$38,PliegoVigente!$O$38,PliegoVigente!$O$37))),(IF(Z90&gt;=PliegoVigente!$M$53,PliegoVigente!$O$53,IF(Z90&gt;=PliegoVigente!$M$52,PliegoVigente!$O$52,PliegoVigente!$O$51))))))</f>
        <v>-5.0000000000000001E-3</v>
      </c>
      <c r="AH90" s="124">
        <f>IF(E90="HFC",(IF(AA90&gt;=PliegoVigente!$Q$9,PliegoVigente!$S$9,IF(AA90&gt;=PliegoVigente!$Q$8,PliegoVigente!$S$8,PliegoVigente!$S$7))),IF(E90="FLOW",(IF(AA90&gt;=PliegoVigente!$Q$25,PliegoVigente!$S$25,IF(AA90&gt;=PliegoVigente!$Q$24,PliegoVigente!$S$24,PliegoVigente!$S$23))),IF(E90="MASIVO",(IF(AA90&gt;=PliegoVigente!$Q$39,PliegoVigente!$S$39,IF(AA90&gt;=PliegoVigente!$Q$38,PliegoVigente!$S$38,PliegoVigente!$S$37))),(IF(AA90&gt;=PliegoVigente!$Q$53,PliegoVigente!$S$53,IF(AA90&gt;=PliegoVigente!$Q$52,PliegoVigente!$S$52,PliegoVigente!$S$51))))))</f>
        <v>-5.0000000000000001E-3</v>
      </c>
      <c r="AI90" s="126">
        <f t="shared" si="3"/>
        <v>1.9999999999999997E-2</v>
      </c>
    </row>
    <row r="91" spans="1:35" x14ac:dyDescent="0.25">
      <c r="A91" s="115" t="str">
        <f>VLOOKUP(C91,RosterActualizado!$C$2:$L$1000,7,0)</f>
        <v>Hernandez Daniela del Valle</v>
      </c>
      <c r="B91" s="115" t="str">
        <f>VLOOKUP(C91,RosterActualizado!$C$2:$L$1000,10,0)</f>
        <v>Flores Germán Emiliano</v>
      </c>
      <c r="C91" s="115">
        <f>RosterActualizado!C91</f>
        <v>4101071</v>
      </c>
      <c r="D91" s="115" t="str">
        <f>VLOOKUP(C91,RosterActualizado!$C$2:$L$1000,3,0)</f>
        <v>INTERNET HFC SCORE 2</v>
      </c>
      <c r="E91" s="115" t="str">
        <f t="shared" si="2"/>
        <v>HFC</v>
      </c>
      <c r="F91" s="116">
        <f>VLOOKUP(C91,Table1[],5,0)</f>
        <v>0.99117424242424201</v>
      </c>
      <c r="G91" s="117">
        <f>VLOOKUP(C91,Table13[],5,0)</f>
        <v>7.8947368421052599E-2</v>
      </c>
      <c r="H91" s="118">
        <f>VLOOKUP(C91,Table13[],3,0)</f>
        <v>38</v>
      </c>
      <c r="I91" s="117">
        <f>VLOOKUP(C91,Table13[],7,0)</f>
        <v>0.78947368421052599</v>
      </c>
      <c r="J91" s="117">
        <f>VLOOKUP(C91,Table13[],9,0)</f>
        <v>0.86486486486486502</v>
      </c>
      <c r="K91" s="116">
        <f>VLOOKUP(C91,Table16[[#All],[idccms]:[TMO]],5,0)</f>
        <v>0.98863636363636398</v>
      </c>
      <c r="L91" s="119">
        <f>VLOOKUP(C91,Table18[[Columna1]:[Recuento de id_monitoring-caseId]],2,0)</f>
        <v>1</v>
      </c>
      <c r="M91" s="116">
        <f>VLOOKUP(C91,Table111[],7,0)</f>
        <v>-0.15384615384615399</v>
      </c>
      <c r="N91" s="118">
        <f>VLOOKUP(C91,Table111[],6,0)</f>
        <v>13</v>
      </c>
      <c r="O91" s="116">
        <f>VLOOKUP(C91,Table111[],8,0)</f>
        <v>0.45454545454545497</v>
      </c>
      <c r="P91" s="13" t="s">
        <v>116</v>
      </c>
      <c r="Q91" s="13" t="s">
        <v>116</v>
      </c>
      <c r="R91" s="13" t="s">
        <v>116</v>
      </c>
      <c r="S91" s="116">
        <f>VLOOKUP(C91,Table113[[idccms]:[Suma de Rellamados]],4,0)</f>
        <v>0.83095723014256595</v>
      </c>
      <c r="T91" s="13">
        <f>VLOOKUP(C91,Table115[[idccms]:[Suma de CvLlamSalientes]],3,0)</f>
        <v>527.61198738170299</v>
      </c>
      <c r="U91" s="13">
        <f>VLOOKUP(C91,Table115[[idccms]:[Suma de CvLlamSalientes]],5,0)</f>
        <v>47.250788643533099</v>
      </c>
      <c r="V91" s="120">
        <f>VLOOKUP(C91,Table115[[idccms]:[Suma de CvLlamSalientes]],6,0)</f>
        <v>0.14984227129337499</v>
      </c>
      <c r="W91" s="13">
        <f>VLOOKUP(C91,Table115[[idccms]:[Suma de CvLlamSalientes]],7,0)</f>
        <v>480.21135646687702</v>
      </c>
      <c r="X91" s="116">
        <f>VLOOKUP(C91,Table118[[idccms]:[%Act Com N]],4,0)</f>
        <v>0.137223974763407</v>
      </c>
      <c r="Y91" s="116">
        <f>VLOOKUP(C91,Table118[[idccms]:[%Act Com N]],6,0)</f>
        <v>0.106466876971609</v>
      </c>
      <c r="Z91" s="116">
        <f>VLOOKUP(C91,TRF!$B$2:$S$407,4,0)</f>
        <v>7.4132492113564694E-2</v>
      </c>
      <c r="AA91" s="116">
        <f>VLOOKUP(C91,CBS!$A$2:$F$395,4,0)</f>
        <v>2.3659305993690899E-2</v>
      </c>
      <c r="AB91" s="124">
        <f>IF(E91="HFC",(IF(L91&gt;=PliegoVigente!$U$9,PliegoVigente!$W$9,IF(L91&gt;=PliegoVigente!$U$8,PliegoVigente!$W$8,PliegoVigente!$W$7))),IF(E91="FLOW",(IF(L91&gt;=PliegoVigente!$U$25,PliegoVigente!$W$25,IF(L91&gt;=PliegoVigente!$U$24,PliegoVigente!$W$24,PliegoVigente!$W$23))),IF(E91="MASIVO",(IF(L91&gt;=PliegoVigente!$U$39,PliegoVigente!$W$39,IF(L91&gt;=PliegoVigente!$U$38,PliegoVigente!$W$38,PliegoVigente!$W$37))),(IF(L91&gt;=PliegoVigente!$U$53,PliegoVigente!$W$53,IF(L91&gt;=PliegoVigente!$U$52,PliegoVigente!$W$52,PliegoVigente!$W$51))))))</f>
        <v>0.01</v>
      </c>
      <c r="AC91" s="124">
        <f>IF(E91="HFC",(IF(M91&gt;=PliegoVigente!$I$7,PliegoVigente!$K$7,IF(M91&gt;=PliegoVigente!$I$8,PliegoVigente!$K$8,IF(M91&gt;=PliegoVigente!$I$9,PliegoVigente!$K$9,IF(M91&gt;=PliegoVigente!$I$10,PliegoVigente!$K$10,IF(M91&gt;=PliegoVigente!$I$11,PliegoVigente!$K$11,IF(M91&gt;=PliegoVigente!$I$12,PliegoVigente!$K$12,IF(M91&gt;=PliegoVigente!$I$13,PliegoVigente!$K$13,IF(M91&gt;=PliegoVigente!$I$14,PliegoVigente!$K$14,PliegoVigente!$K$15))))))))),IF(E91="FLOW",(IF(M91&gt;=PliegoVigente!$I$23,PliegoVigente!$K$23,IF(M91&gt;=PliegoVigente!$I$24,PliegoVigente!$K$24,IF(M91&gt;=PliegoVigente!$I$25,PliegoVigente!$K$25,IF(M91&gt;=PliegoVigente!$I$26,PliegoVigente!$K$26,IF(M91&gt;=PliegoVigente!$I$27,PliegoVigente!$K$27,IF(M91&gt;=PliegoVigente!$I$28,PliegoVigente!$K$28,IF(M91&gt;=PliegoVigente!$I$29,PliegoVigente!$K$29,IF(M91&gt;=PliegoVigente!$I$30,PliegoVigente!$K$30,PliegoVigente!$K$31))))))))),IF(E91="MASIVO",(IF(M91&gt;=PliegoVigente!$I$37,PliegoVigente!$K$37,IF(M91&gt;=PliegoVigente!$I$38,PliegoVigente!$K$38,IF(M91&gt;=PliegoVigente!$I$39,PliegoVigente!$K$39,IF(M91&gt;=PliegoVigente!$I$40,PliegoVigente!$K$40,IF(M91&gt;=PliegoVigente!$I$41,PliegoVigente!$K$41,IF(M91&gt;=PliegoVigente!$I$42,PliegoVigente!$K$42,IF(M91&gt;=PliegoVigente!$I$43,PliegoVigente!$K$43,IF(M91&gt;=PliegoVigente!$I$44,PliegoVigente!$K$44,PliegoVigente!$K$45))))))))),(IF(M91&gt;=PliegoVigente!$I$51,PliegoVigente!$K$51,IF(M91&gt;=PliegoVigente!$I$52,PliegoVigente!$K$52,IF(M91&gt;=PliegoVigente!$I$53,PliegoVigente!$K$53,IF(M91&gt;=PliegoVigente!$I$54,PliegoVigente!$K$54,IF(M91&gt;=PliegoVigente!$I$55,PliegoVigente!$K$55,IF(M91&gt;=PliegoVigente!$I$56,PliegoVigente!$K$56,IF(M91&gt;=PliegoVigente!$I$57,PliegoVigente!$K$57,IF(M91&gt;=PliegoVigente!$I$58,PliegoVigente!$K$58,PliegoVigente!$K$59))))))))))))</f>
        <v>-0.01</v>
      </c>
      <c r="AD91" s="124">
        <f>IF(E91="HFC",(IF(S91&gt;=PliegoVigente!$E$12,PliegoVigente!$G$12,IF(S91&gt;=PliegoVigente!$E$11,PliegoVigente!$G$11,IF(S91&gt;=PliegoVigente!$E$10,PliegoVigente!$G$10,IF(S91&gt;=PliegoVigente!$E$9,PliegoVigente!$G$9,IF(S91&gt;=PliegoVigente!$E$8,PliegoVigente!$G$8,PliegoVigente!$G$7)))))),IF(E91="FLOW",(IF(S91&gt;=PliegoVigente!$I$23,PliegoVigente!$K$23,IF(S91&gt;=PliegoVigente!$I$24,PliegoVigente!$K$24,IF(S91&gt;=PliegoVigente!$I$25,PliegoVigente!$K$25,IF(S91&gt;=PliegoVigente!$I$26,PliegoVigente!$K$26,IF(S91&gt;=PliegoVigente!$I$27,PliegoVigente!$K$27,IF(S91&gt;=PliegoVigente!$I$28,PliegoVigente!$K$28,IF(S91&gt;=PliegoVigente!$I$29,PliegoVigente!$K$29,IF(S91&gt;=PliegoVigente!$I$30,PliegoVigente!$K$30,PliegoVigente!$K$31))))))))),IF(E91="MASIVO",(IF(S91&gt;=PliegoVigente!$I$37,PliegoVigente!$K$37,IF(S91&gt;=PliegoVigente!$I$38,PliegoVigente!$K$38,IF(S91&gt;=PliegoVigente!$I$39,PliegoVigente!$K$39,IF(S91&gt;=PliegoVigente!$I$40,PliegoVigente!$K$40,IF(S91&gt;=PliegoVigente!$I$41,PliegoVigente!$K$41,IF(S91&gt;=PliegoVigente!$I$42,PliegoVigente!$K$42,IF(S91&gt;=PliegoVigente!$I$43,PliegoVigente!$K$43,IF(S91&gt;=PliegoVigente!$I$44,PliegoVigente!$K$44,PliegoVigente!$K$45))))))))),(IF(S91&gt;=PliegoVigente!$I$51,PliegoVigente!$K$51,IF(S91&gt;=PliegoVigente!$I$52,PliegoVigente!$K$52,IF(S91&gt;=PliegoVigente!$I$53,PliegoVigente!$K$53,IF(S91&gt;=PliegoVigente!$I$54,PliegoVigente!$K$54,IF(S91&gt;=PliegoVigente!$I$55,PliegoVigente!$K$55,IF(S91&gt;=PliegoVigente!$I$56,PliegoVigente!$K$56,IF(S91&gt;=PliegoVigente!$I$57,PliegoVigente!$K$57,IF(S91&gt;=PliegoVigente!$I$58,PliegoVigente!$K$58,PliegoVigente!$K$59))))))))))))</f>
        <v>0.03</v>
      </c>
      <c r="AE91" s="124">
        <f>IF(E91="HFC",(IF(T91&gt;=PliegoVigente!$A$10,PliegoVigente!$C$10,IF(T91&gt;PliegoVigente!$A$9,PliegoVigente!$C$9,IF(T91&gt;PliegoVigente!$A$8,PliegoVigente!$C$8,PliegoVigente!$C$7)))),IF(E91="FLOW",(IF(T91&gt;=PliegoVigente!$A$26,PliegoVigente!$C$26,IF(T91&gt;PliegoVigente!$A$25,PliegoVigente!$C$25,IF(T91&gt;PliegoVigente!$A$24,PliegoVigente!$C$24,PliegoVigente!$C$23)))),IF(E91="MASIVO",(IF(T91&gt;=PliegoVigente!$A$40,PliegoVigente!$C$40,IF(T91&gt;PliegoVigente!$A$39,PliegoVigente!$C$39,IF(T91&gt;PliegoVigente!$A$38,PliegoVigente!$C$38,PliegoVigente!$C$37)))),(IF(T91&gt;=PliegoVigente!$A$54,PliegoVigente!$C$54,IF(T91&gt;PliegoVigente!$A$53,PliegoVigente!$C$53,IF(T91&gt;PliegoVigente!$A$52,PliegoVigente!$C$52,PliegoVigente!$C$51)))))))</f>
        <v>0.02</v>
      </c>
      <c r="AF91" s="124">
        <f>IF(E91="HFC",(IF(Y91&gt;=PliegoVigente!$Y$7,PliegoVigente!$AA$7,0)),IF(E91="FLOW",0,IF(E91="MASIVO",(IF(Y91&gt;=PliegoVigente!$Y$37,PliegoVigente!$AA$370)),(IF(Y91&gt;=PliegoVigente!$Y$51,PliegoVigente!$AA$51,0)))))</f>
        <v>0.01</v>
      </c>
      <c r="AG91" s="124">
        <f>IF(E91="HFC",(IF(Z91&gt;=PliegoVigente!$M$9,PliegoVigente!$O$9,IF(Z91&gt;=PliegoVigente!$M$8,PliegoVigente!$O$8,PliegoVigente!$O$7))),IF(E91="FLOW",(IF(Z91&gt;=PliegoVigente!$M$25,PliegoVigente!$O$25,IF(Z91&gt;=PliegoVigente!$M$24,PliegoVigente!$O$24,PliegoVigente!$O$23))),IF(E91="MASIVO",(IF(Z91&gt;=PliegoVigente!$M$39,PliegoVigente!$O$39,IF(Z91&gt;=PliegoVigente!$M$38,PliegoVigente!$O$38,PliegoVigente!$O$37))),(IF(Z91&gt;=PliegoVigente!$M$53,PliegoVigente!$O$53,IF(Z91&gt;=PliegoVigente!$M$52,PliegoVigente!$O$52,PliegoVigente!$O$51))))))</f>
        <v>5.0000000000000001E-3</v>
      </c>
      <c r="AH91" s="124">
        <f>IF(E91="HFC",(IF(AA91&gt;=PliegoVigente!$Q$9,PliegoVigente!$S$9,IF(AA91&gt;=PliegoVigente!$Q$8,PliegoVigente!$S$8,PliegoVigente!$S$7))),IF(E91="FLOW",(IF(AA91&gt;=PliegoVigente!$Q$25,PliegoVigente!$S$25,IF(AA91&gt;=PliegoVigente!$Q$24,PliegoVigente!$S$24,PliegoVigente!$S$23))),IF(E91="MASIVO",(IF(AA91&gt;=PliegoVigente!$Q$39,PliegoVigente!$S$39,IF(AA91&gt;=PliegoVigente!$Q$38,PliegoVigente!$S$38,PliegoVigente!$S$37))),(IF(AA91&gt;=PliegoVigente!$Q$53,PliegoVigente!$S$53,IF(AA91&gt;=PliegoVigente!$Q$52,PliegoVigente!$S$52,PliegoVigente!$S$51))))))</f>
        <v>5.0000000000000001E-3</v>
      </c>
      <c r="AI91" s="126">
        <f t="shared" si="3"/>
        <v>7.0000000000000007E-2</v>
      </c>
    </row>
    <row r="92" spans="1:35" x14ac:dyDescent="0.25">
      <c r="A92" s="115" t="str">
        <f>VLOOKUP(C92,RosterActualizado!$C$2:$L$1000,7,0)</f>
        <v>Hernandez Daniela del Valle</v>
      </c>
      <c r="B92" s="115" t="str">
        <f>VLOOKUP(C92,RosterActualizado!$C$2:$L$1000,10,0)</f>
        <v>Godoy Laura Daniela</v>
      </c>
      <c r="C92" s="115">
        <f>RosterActualizado!C92</f>
        <v>4101058</v>
      </c>
      <c r="D92" s="115" t="str">
        <f>VLOOKUP(C92,RosterActualizado!$C$2:$L$1000,3,0)</f>
        <v>INTERNET HFC SCORE 3 A 5</v>
      </c>
      <c r="E92" s="115" t="str">
        <f t="shared" si="2"/>
        <v>HFC</v>
      </c>
      <c r="F92" s="116">
        <f>VLOOKUP(C92,Table1[],5,0)</f>
        <v>0.98314898989899002</v>
      </c>
      <c r="G92" s="117">
        <f>VLOOKUP(C92,Table13[],5,0)</f>
        <v>0.114285714285714</v>
      </c>
      <c r="H92" s="118">
        <f>VLOOKUP(C92,Table13[],3,0)</f>
        <v>70</v>
      </c>
      <c r="I92" s="117">
        <f>VLOOKUP(C92,Table13[],7,0)</f>
        <v>0.72058823529411797</v>
      </c>
      <c r="J92" s="117">
        <f>VLOOKUP(C92,Table13[],9,0)</f>
        <v>0.96969696969696995</v>
      </c>
      <c r="K92" s="116">
        <f>VLOOKUP(C92,Table16[[#All],[idccms]:[TMO]],5,0)</f>
        <v>1</v>
      </c>
      <c r="L92" s="119">
        <f>VLOOKUP(C92,Table18[[Columna1]:[Recuento de id_monitoring-caseId]],2,0)</f>
        <v>0</v>
      </c>
      <c r="M92" s="116">
        <f>VLOOKUP(C92,Table111[],7,0)</f>
        <v>-0.1</v>
      </c>
      <c r="N92" s="118">
        <f>VLOOKUP(C92,Table111[],6,0)</f>
        <v>10</v>
      </c>
      <c r="O92" s="116">
        <f>VLOOKUP(C92,Table111[],8,0)</f>
        <v>0.6</v>
      </c>
      <c r="P92" s="13" t="s">
        <v>116</v>
      </c>
      <c r="Q92" s="13" t="s">
        <v>116</v>
      </c>
      <c r="R92" s="13" t="s">
        <v>116</v>
      </c>
      <c r="S92" s="116">
        <f>VLOOKUP(C92,Table113[[idccms]:[Suma de Rellamados]],4,0)</f>
        <v>0.84459459459459496</v>
      </c>
      <c r="T92" s="13">
        <f>VLOOKUP(C92,Table115[[idccms]:[Suma de CvLlamSalientes]],3,0)</f>
        <v>649.18511796733196</v>
      </c>
      <c r="U92" s="13">
        <f>VLOOKUP(C92,Table115[[idccms]:[Suma de CvLlamSalientes]],5,0)</f>
        <v>21.916515426497298</v>
      </c>
      <c r="V92" s="120">
        <f>VLOOKUP(C92,Table115[[idccms]:[Suma de CvLlamSalientes]],6,0)</f>
        <v>3.72595281306715</v>
      </c>
      <c r="W92" s="13">
        <f>VLOOKUP(C92,Table115[[idccms]:[Suma de CvLlamSalientes]],7,0)</f>
        <v>623.54264972776798</v>
      </c>
      <c r="X92" s="116">
        <f>VLOOKUP(C92,Table118[[idccms]:[%Act Com N]],4,0)</f>
        <v>5.2631578947368397E-2</v>
      </c>
      <c r="Y92" s="116">
        <f>VLOOKUP(C92,Table118[[idccms]:[%Act Com N]],6,0)</f>
        <v>5.2631578947368397E-2</v>
      </c>
      <c r="Z92" s="116">
        <f>VLOOKUP(C92,TRF!$B$2:$S$407,4,0)</f>
        <v>6.5335753176043607E-2</v>
      </c>
      <c r="AA92" s="116">
        <f>VLOOKUP(C92,CBS!$A$2:$F$395,4,0)</f>
        <v>2.5408348457350301E-2</v>
      </c>
      <c r="AB92" s="124">
        <f>IF(E92="HFC",(IF(L92&gt;=PliegoVigente!$U$9,PliegoVigente!$W$9,IF(L92&gt;=PliegoVigente!$U$8,PliegoVigente!$W$8,PliegoVigente!$W$7))),IF(E92="FLOW",(IF(L92&gt;=PliegoVigente!$U$25,PliegoVigente!$W$25,IF(L92&gt;=PliegoVigente!$U$24,PliegoVigente!$W$24,PliegoVigente!$W$23))),IF(E92="MASIVO",(IF(L92&gt;=PliegoVigente!$U$39,PliegoVigente!$W$39,IF(L92&gt;=PliegoVigente!$U$38,PliegoVigente!$W$38,PliegoVigente!$W$37))),(IF(L92&gt;=PliegoVigente!$U$53,PliegoVigente!$W$53,IF(L92&gt;=PliegoVigente!$U$52,PliegoVigente!$W$52,PliegoVigente!$W$51))))))</f>
        <v>-0.01</v>
      </c>
      <c r="AC92" s="124">
        <f>IF(E92="HFC",(IF(M92&gt;=PliegoVigente!$I$7,PliegoVigente!$K$7,IF(M92&gt;=PliegoVigente!$I$8,PliegoVigente!$K$8,IF(M92&gt;=PliegoVigente!$I$9,PliegoVigente!$K$9,IF(M92&gt;=PliegoVigente!$I$10,PliegoVigente!$K$10,IF(M92&gt;=PliegoVigente!$I$11,PliegoVigente!$K$11,IF(M92&gt;=PliegoVigente!$I$12,PliegoVigente!$K$12,IF(M92&gt;=PliegoVigente!$I$13,PliegoVigente!$K$13,IF(M92&gt;=PliegoVigente!$I$14,PliegoVigente!$K$14,PliegoVigente!$K$15))))))))),IF(E92="FLOW",(IF(M92&gt;=PliegoVigente!$I$23,PliegoVigente!$K$23,IF(M92&gt;=PliegoVigente!$I$24,PliegoVigente!$K$24,IF(M92&gt;=PliegoVigente!$I$25,PliegoVigente!$K$25,IF(M92&gt;=PliegoVigente!$I$26,PliegoVigente!$K$26,IF(M92&gt;=PliegoVigente!$I$27,PliegoVigente!$K$27,IF(M92&gt;=PliegoVigente!$I$28,PliegoVigente!$K$28,IF(M92&gt;=PliegoVigente!$I$29,PliegoVigente!$K$29,IF(M92&gt;=PliegoVigente!$I$30,PliegoVigente!$K$30,PliegoVigente!$K$31))))))))),IF(E92="MASIVO",(IF(M92&gt;=PliegoVigente!$I$37,PliegoVigente!$K$37,IF(M92&gt;=PliegoVigente!$I$38,PliegoVigente!$K$38,IF(M92&gt;=PliegoVigente!$I$39,PliegoVigente!$K$39,IF(M92&gt;=PliegoVigente!$I$40,PliegoVigente!$K$40,IF(M92&gt;=PliegoVigente!$I$41,PliegoVigente!$K$41,IF(M92&gt;=PliegoVigente!$I$42,PliegoVigente!$K$42,IF(M92&gt;=PliegoVigente!$I$43,PliegoVigente!$K$43,IF(M92&gt;=PliegoVigente!$I$44,PliegoVigente!$K$44,PliegoVigente!$K$45))))))))),(IF(M92&gt;=PliegoVigente!$I$51,PliegoVigente!$K$51,IF(M92&gt;=PliegoVigente!$I$52,PliegoVigente!$K$52,IF(M92&gt;=PliegoVigente!$I$53,PliegoVigente!$K$53,IF(M92&gt;=PliegoVigente!$I$54,PliegoVigente!$K$54,IF(M92&gt;=PliegoVigente!$I$55,PliegoVigente!$K$55,IF(M92&gt;=PliegoVigente!$I$56,PliegoVigente!$K$56,IF(M92&gt;=PliegoVigente!$I$57,PliegoVigente!$K$57,IF(M92&gt;=PliegoVigente!$I$58,PliegoVigente!$K$58,PliegoVigente!$K$59))))))))))))</f>
        <v>0</v>
      </c>
      <c r="AD92" s="124">
        <f>IF(E92="HFC",(IF(S92&gt;=PliegoVigente!$E$12,PliegoVigente!$G$12,IF(S92&gt;=PliegoVigente!$E$11,PliegoVigente!$G$11,IF(S92&gt;=PliegoVigente!$E$10,PliegoVigente!$G$10,IF(S92&gt;=PliegoVigente!$E$9,PliegoVigente!$G$9,IF(S92&gt;=PliegoVigente!$E$8,PliegoVigente!$G$8,PliegoVigente!$G$7)))))),IF(E92="FLOW",(IF(S92&gt;=PliegoVigente!$I$23,PliegoVigente!$K$23,IF(S92&gt;=PliegoVigente!$I$24,PliegoVigente!$K$24,IF(S92&gt;=PliegoVigente!$I$25,PliegoVigente!$K$25,IF(S92&gt;=PliegoVigente!$I$26,PliegoVigente!$K$26,IF(S92&gt;=PliegoVigente!$I$27,PliegoVigente!$K$27,IF(S92&gt;=PliegoVigente!$I$28,PliegoVigente!$K$28,IF(S92&gt;=PliegoVigente!$I$29,PliegoVigente!$K$29,IF(S92&gt;=PliegoVigente!$I$30,PliegoVigente!$K$30,PliegoVigente!$K$31))))))))),IF(E92="MASIVO",(IF(S92&gt;=PliegoVigente!$I$37,PliegoVigente!$K$37,IF(S92&gt;=PliegoVigente!$I$38,PliegoVigente!$K$38,IF(S92&gt;=PliegoVigente!$I$39,PliegoVigente!$K$39,IF(S92&gt;=PliegoVigente!$I$40,PliegoVigente!$K$40,IF(S92&gt;=PliegoVigente!$I$41,PliegoVigente!$K$41,IF(S92&gt;=PliegoVigente!$I$42,PliegoVigente!$K$42,IF(S92&gt;=PliegoVigente!$I$43,PliegoVigente!$K$43,IF(S92&gt;=PliegoVigente!$I$44,PliegoVigente!$K$44,PliegoVigente!$K$45))))))))),(IF(S92&gt;=PliegoVigente!$I$51,PliegoVigente!$K$51,IF(S92&gt;=PliegoVigente!$I$52,PliegoVigente!$K$52,IF(S92&gt;=PliegoVigente!$I$53,PliegoVigente!$K$53,IF(S92&gt;=PliegoVigente!$I$54,PliegoVigente!$K$54,IF(S92&gt;=PliegoVigente!$I$55,PliegoVigente!$K$55,IF(S92&gt;=PliegoVigente!$I$56,PliegoVigente!$K$56,IF(S92&gt;=PliegoVigente!$I$57,PliegoVigente!$K$57,IF(S92&gt;=PliegoVigente!$I$58,PliegoVigente!$K$58,PliegoVigente!$K$59))))))))))))</f>
        <v>0.04</v>
      </c>
      <c r="AE92" s="124">
        <f>IF(E92="HFC",(IF(T92&gt;=PliegoVigente!$A$10,PliegoVigente!$C$10,IF(T92&gt;PliegoVigente!$A$9,PliegoVigente!$C$9,IF(T92&gt;PliegoVigente!$A$8,PliegoVigente!$C$8,PliegoVigente!$C$7)))),IF(E92="FLOW",(IF(T92&gt;=PliegoVigente!$A$26,PliegoVigente!$C$26,IF(T92&gt;PliegoVigente!$A$25,PliegoVigente!$C$25,IF(T92&gt;PliegoVigente!$A$24,PliegoVigente!$C$24,PliegoVigente!$C$23)))),IF(E92="MASIVO",(IF(T92&gt;=PliegoVigente!$A$40,PliegoVigente!$C$40,IF(T92&gt;PliegoVigente!$A$39,PliegoVigente!$C$39,IF(T92&gt;PliegoVigente!$A$38,PliegoVigente!$C$38,PliegoVigente!$C$37)))),(IF(T92&gt;=PliegoVigente!$A$54,PliegoVigente!$C$54,IF(T92&gt;PliegoVigente!$A$53,PliegoVigente!$C$53,IF(T92&gt;PliegoVigente!$A$52,PliegoVigente!$C$52,PliegoVigente!$C$51)))))))</f>
        <v>-0.01</v>
      </c>
      <c r="AF92" s="124">
        <f>IF(E92="HFC",(IF(Y92&gt;=PliegoVigente!$Y$7,PliegoVigente!$AA$7,0)),IF(E92="FLOW",0,IF(E92="MASIVO",(IF(Y92&gt;=PliegoVigente!$Y$37,PliegoVigente!$AA$370)),(IF(Y92&gt;=PliegoVigente!$Y$51,PliegoVigente!$AA$51,0)))))</f>
        <v>0.01</v>
      </c>
      <c r="AG92" s="124">
        <f>IF(E92="HFC",(IF(Z92&gt;=PliegoVigente!$M$9,PliegoVigente!$O$9,IF(Z92&gt;=PliegoVigente!$M$8,PliegoVigente!$O$8,PliegoVigente!$O$7))),IF(E92="FLOW",(IF(Z92&gt;=PliegoVigente!$M$25,PliegoVigente!$O$25,IF(Z92&gt;=PliegoVigente!$M$24,PliegoVigente!$O$24,PliegoVigente!$O$23))),IF(E92="MASIVO",(IF(Z92&gt;=PliegoVigente!$M$39,PliegoVigente!$O$39,IF(Z92&gt;=PliegoVigente!$M$38,PliegoVigente!$O$38,PliegoVigente!$O$37))),(IF(Z92&gt;=PliegoVigente!$M$53,PliegoVigente!$O$53,IF(Z92&gt;=PliegoVigente!$M$52,PliegoVigente!$O$52,PliegoVigente!$O$51))))))</f>
        <v>5.0000000000000001E-3</v>
      </c>
      <c r="AH92" s="124">
        <f>IF(E92="HFC",(IF(AA92&gt;=PliegoVigente!$Q$9,PliegoVigente!$S$9,IF(AA92&gt;=PliegoVigente!$Q$8,PliegoVigente!$S$8,PliegoVigente!$S$7))),IF(E92="FLOW",(IF(AA92&gt;=PliegoVigente!$Q$25,PliegoVigente!$S$25,IF(AA92&gt;=PliegoVigente!$Q$24,PliegoVigente!$S$24,PliegoVigente!$S$23))),IF(E92="MASIVO",(IF(AA92&gt;=PliegoVigente!$Q$39,PliegoVigente!$S$39,IF(AA92&gt;=PliegoVigente!$Q$38,PliegoVigente!$S$38,PliegoVigente!$S$37))),(IF(AA92&gt;=PliegoVigente!$Q$53,PliegoVigente!$S$53,IF(AA92&gt;=PliegoVigente!$Q$52,PliegoVigente!$S$52,PliegoVigente!$S$51))))))</f>
        <v>5.0000000000000001E-3</v>
      </c>
      <c r="AI92" s="126">
        <f t="shared" si="3"/>
        <v>3.9999999999999994E-2</v>
      </c>
    </row>
    <row r="93" spans="1:35" x14ac:dyDescent="0.25">
      <c r="A93" s="115" t="str">
        <f>VLOOKUP(C93,RosterActualizado!$C$2:$L$1000,7,0)</f>
        <v>Hernandez Daniela del Valle</v>
      </c>
      <c r="B93" s="115" t="str">
        <f>VLOOKUP(C93,RosterActualizado!$C$2:$L$1000,10,0)</f>
        <v>Gomez Renganeschi Jesus Josemaria</v>
      </c>
      <c r="C93" s="115">
        <f>RosterActualizado!C93</f>
        <v>2294732</v>
      </c>
      <c r="D93" s="115" t="str">
        <f>VLOOKUP(C93,RosterActualizado!$C$2:$L$1000,3,0)</f>
        <v>FLOW Score 1</v>
      </c>
      <c r="E93" s="115" t="str">
        <f t="shared" si="2"/>
        <v>FLOW</v>
      </c>
      <c r="F93" s="116">
        <f>VLOOKUP(C93,Table1[],5,0)</f>
        <v>0.98277557319223996</v>
      </c>
      <c r="G93" s="117">
        <f>VLOOKUP(C93,Table13[],5,0)</f>
        <v>4.6296296296296301E-2</v>
      </c>
      <c r="H93" s="118">
        <f>VLOOKUP(C93,Table13[],3,0)</f>
        <v>108</v>
      </c>
      <c r="I93" s="117">
        <f>VLOOKUP(C93,Table13[],7,0)</f>
        <v>0.72380952380952401</v>
      </c>
      <c r="J93" s="117">
        <f>VLOOKUP(C93,Table13[],9,0)</f>
        <v>0.90196078431372595</v>
      </c>
      <c r="K93" s="116">
        <f>VLOOKUP(C93,Table16[[#All],[idccms]:[TMO]],5,0)</f>
        <v>1</v>
      </c>
      <c r="L93" s="119">
        <f>VLOOKUP(C93,Table18[[Columna1]:[Recuento de id_monitoring-caseId]],2,0)</f>
        <v>1</v>
      </c>
      <c r="M93" s="116">
        <f>VLOOKUP(C93,Table111[],7,0)</f>
        <v>-0.4</v>
      </c>
      <c r="N93" s="118">
        <f>VLOOKUP(C93,Table111[],6,0)</f>
        <v>10</v>
      </c>
      <c r="O93" s="116">
        <f>VLOOKUP(C93,Table111[],8,0)</f>
        <v>0.55555555555555602</v>
      </c>
      <c r="P93" s="13" t="s">
        <v>116</v>
      </c>
      <c r="Q93" s="13" t="s">
        <v>116</v>
      </c>
      <c r="R93" s="13" t="s">
        <v>116</v>
      </c>
      <c r="S93" s="116">
        <f>VLOOKUP(C93,Table113[[idccms]:[Suma de Rellamados]],4,0)</f>
        <v>0.84164859002169201</v>
      </c>
      <c r="T93" s="13">
        <f>VLOOKUP(C93,Table115[[idccms]:[Suma de CvLlamSalientes]],3,0)</f>
        <v>605.55236139630404</v>
      </c>
      <c r="U93" s="13">
        <f>VLOOKUP(C93,Table115[[idccms]:[Suma de CvLlamSalientes]],5,0)</f>
        <v>24.084188911704299</v>
      </c>
      <c r="V93" s="120">
        <f>VLOOKUP(C93,Table115[[idccms]:[Suma de CvLlamSalientes]],6,0)</f>
        <v>5.0184804928131399</v>
      </c>
      <c r="W93" s="13">
        <f>VLOOKUP(C93,Table115[[idccms]:[Suma de CvLlamSalientes]],7,0)</f>
        <v>576.44969199178604</v>
      </c>
      <c r="X93" s="116">
        <f>VLOOKUP(C93,Table118[[idccms]:[%Act Com N]],4,0)</f>
        <v>0.11806981519507199</v>
      </c>
      <c r="Y93" s="116">
        <f>VLOOKUP(C93,Table118[[idccms]:[%Act Com N]],6,0)</f>
        <v>9.0349075975359294E-2</v>
      </c>
      <c r="Z93" s="116">
        <f>VLOOKUP(C93,TRF!$B$2:$S$407,4,0)</f>
        <v>3.6960985626283402E-2</v>
      </c>
      <c r="AA93" s="116">
        <f>VLOOKUP(C93,CBS!$A$2:$F$395,4,0)</f>
        <v>0.121149897330595</v>
      </c>
      <c r="AB93" s="124">
        <f>IF(E93="HFC",(IF(L93&gt;=PliegoVigente!$U$9,PliegoVigente!$W$9,IF(L93&gt;=PliegoVigente!$U$8,PliegoVigente!$W$8,PliegoVigente!$W$7))),IF(E93="FLOW",(IF(L93&gt;=PliegoVigente!$U$25,PliegoVigente!$W$25,IF(L93&gt;=PliegoVigente!$U$24,PliegoVigente!$W$24,PliegoVigente!$W$23))),IF(E93="MASIVO",(IF(L93&gt;=PliegoVigente!$U$39,PliegoVigente!$W$39,IF(L93&gt;=PliegoVigente!$U$38,PliegoVigente!$W$38,PliegoVigente!$W$37))),(IF(L93&gt;=PliegoVigente!$U$53,PliegoVigente!$W$53,IF(L93&gt;=PliegoVigente!$U$52,PliegoVigente!$W$52,PliegoVigente!$W$51))))))</f>
        <v>0.01</v>
      </c>
      <c r="AC93" s="124">
        <f>IF(E93="HFC",(IF(M93&gt;=PliegoVigente!$I$7,PliegoVigente!$K$7,IF(M93&gt;=PliegoVigente!$I$8,PliegoVigente!$K$8,IF(M93&gt;=PliegoVigente!$I$9,PliegoVigente!$K$9,IF(M93&gt;=PliegoVigente!$I$10,PliegoVigente!$K$10,IF(M93&gt;=PliegoVigente!$I$11,PliegoVigente!$K$11,IF(M93&gt;=PliegoVigente!$I$12,PliegoVigente!$K$12,IF(M93&gt;=PliegoVigente!$I$13,PliegoVigente!$K$13,IF(M93&gt;=PliegoVigente!$I$14,PliegoVigente!$K$14,PliegoVigente!$K$15))))))))),IF(E93="FLOW",(IF(M93&gt;=PliegoVigente!$I$23,PliegoVigente!$K$23,IF(M93&gt;=PliegoVigente!$I$24,PliegoVigente!$K$24,IF(M93&gt;=PliegoVigente!$I$25,PliegoVigente!$K$25,IF(M93&gt;=PliegoVigente!$I$26,PliegoVigente!$K$26,IF(M93&gt;=PliegoVigente!$I$27,PliegoVigente!$K$27,IF(M93&gt;=PliegoVigente!$I$28,PliegoVigente!$K$28,IF(M93&gt;=PliegoVigente!$I$29,PliegoVigente!$K$29,IF(M93&gt;=PliegoVigente!$I$30,PliegoVigente!$K$30,PliegoVigente!$K$31))))))))),IF(E93="MASIVO",(IF(M93&gt;=PliegoVigente!$I$37,PliegoVigente!$K$37,IF(M93&gt;=PliegoVigente!$I$38,PliegoVigente!$K$38,IF(M93&gt;=PliegoVigente!$I$39,PliegoVigente!$K$39,IF(M93&gt;=PliegoVigente!$I$40,PliegoVigente!$K$40,IF(M93&gt;=PliegoVigente!$I$41,PliegoVigente!$K$41,IF(M93&gt;=PliegoVigente!$I$42,PliegoVigente!$K$42,IF(M93&gt;=PliegoVigente!$I$43,PliegoVigente!$K$43,IF(M93&gt;=PliegoVigente!$I$44,PliegoVigente!$K$44,PliegoVigente!$K$45))))))))),(IF(M93&gt;=PliegoVigente!$I$51,PliegoVigente!$K$51,IF(M93&gt;=PliegoVigente!$I$52,PliegoVigente!$K$52,IF(M93&gt;=PliegoVigente!$I$53,PliegoVigente!$K$53,IF(M93&gt;=PliegoVigente!$I$54,PliegoVigente!$K$54,IF(M93&gt;=PliegoVigente!$I$55,PliegoVigente!$K$55,IF(M93&gt;=PliegoVigente!$I$56,PliegoVigente!$K$56,IF(M93&gt;=PliegoVigente!$I$57,PliegoVigente!$K$57,IF(M93&gt;=PliegoVigente!$I$58,PliegoVigente!$K$58,PliegoVigente!$K$59))))))))))))</f>
        <v>-0.02</v>
      </c>
      <c r="AD93" s="124">
        <f>IF(E93="HFC",(IF(S93&gt;=PliegoVigente!$E$12,PliegoVigente!$G$12,IF(S93&gt;=PliegoVigente!$E$11,PliegoVigente!$G$11,IF(S93&gt;=PliegoVigente!$E$10,PliegoVigente!$G$10,IF(S93&gt;=PliegoVigente!$E$9,PliegoVigente!$G$9,IF(S93&gt;=PliegoVigente!$E$8,PliegoVigente!$G$8,PliegoVigente!$G$7)))))),IF(E93="FLOW",(IF(S93&gt;=PliegoVigente!$I$23,PliegoVigente!$K$23,IF(S93&gt;=PliegoVigente!$I$24,PliegoVigente!$K$24,IF(S93&gt;=PliegoVigente!$I$25,PliegoVigente!$K$25,IF(S93&gt;=PliegoVigente!$I$26,PliegoVigente!$K$26,IF(S93&gt;=PliegoVigente!$I$27,PliegoVigente!$K$27,IF(S93&gt;=PliegoVigente!$I$28,PliegoVigente!$K$28,IF(S93&gt;=PliegoVigente!$I$29,PliegoVigente!$K$29,IF(S93&gt;=PliegoVigente!$I$30,PliegoVigente!$K$30,PliegoVigente!$K$31))))))))),IF(E93="MASIVO",(IF(S93&gt;=PliegoVigente!$I$37,PliegoVigente!$K$37,IF(S93&gt;=PliegoVigente!$I$38,PliegoVigente!$K$38,IF(S93&gt;=PliegoVigente!$I$39,PliegoVigente!$K$39,IF(S93&gt;=PliegoVigente!$I$40,PliegoVigente!$K$40,IF(S93&gt;=PliegoVigente!$I$41,PliegoVigente!$K$41,IF(S93&gt;=PliegoVigente!$I$42,PliegoVigente!$K$42,IF(S93&gt;=PliegoVigente!$I$43,PliegoVigente!$K$43,IF(S93&gt;=PliegoVigente!$I$44,PliegoVigente!$K$44,PliegoVigente!$K$45))))))))),(IF(S93&gt;=PliegoVigente!$I$51,PliegoVigente!$K$51,IF(S93&gt;=PliegoVigente!$I$52,PliegoVigente!$K$52,IF(S93&gt;=PliegoVigente!$I$53,PliegoVigente!$K$53,IF(S93&gt;=PliegoVigente!$I$54,PliegoVigente!$K$54,IF(S93&gt;=PliegoVigente!$I$55,PliegoVigente!$K$55,IF(S93&gt;=PliegoVigente!$I$56,PliegoVigente!$K$56,IF(S93&gt;=PliegoVigente!$I$57,PliegoVigente!$K$57,IF(S93&gt;=PliegoVigente!$I$58,PliegoVigente!$K$58,PliegoVigente!$K$59))))))))))))</f>
        <v>0.06</v>
      </c>
      <c r="AE93" s="124">
        <f>IF(E93="HFC",(IF(T93&gt;=PliegoVigente!$A$10,PliegoVigente!$C$10,IF(T93&gt;PliegoVigente!$A$9,PliegoVigente!$C$9,IF(T93&gt;PliegoVigente!$A$8,PliegoVigente!$C$8,PliegoVigente!$C$7)))),IF(E93="FLOW",(IF(T93&gt;=PliegoVigente!$A$26,PliegoVigente!$C$26,IF(T93&gt;PliegoVigente!$A$25,PliegoVigente!$C$25,IF(T93&gt;PliegoVigente!$A$24,PliegoVigente!$C$24,PliegoVigente!$C$23)))),IF(E93="MASIVO",(IF(T93&gt;=PliegoVigente!$A$40,PliegoVigente!$C$40,IF(T93&gt;PliegoVigente!$A$39,PliegoVigente!$C$39,IF(T93&gt;PliegoVigente!$A$38,PliegoVigente!$C$38,PliegoVigente!$C$37)))),(IF(T93&gt;=PliegoVigente!$A$54,PliegoVigente!$C$54,IF(T93&gt;PliegoVigente!$A$53,PliegoVigente!$C$53,IF(T93&gt;PliegoVigente!$A$52,PliegoVigente!$C$52,PliegoVigente!$C$51)))))))</f>
        <v>-0.01</v>
      </c>
      <c r="AF93" s="124">
        <f>IF(E93="HFC",(IF(Y93&gt;=PliegoVigente!$Y$7,PliegoVigente!$AA$7,0)),IF(E93="FLOW",0,IF(E93="MASIVO",(IF(Y93&gt;=PliegoVigente!$Y$37,PliegoVigente!$AA$370)),(IF(Y93&gt;=PliegoVigente!$Y$51,PliegoVigente!$AA$51,0)))))</f>
        <v>0</v>
      </c>
      <c r="AG93" s="124">
        <f>IF(E93="HFC",(IF(Z93&gt;=PliegoVigente!$M$9,PliegoVigente!$O$9,IF(Z93&gt;=PliegoVigente!$M$8,PliegoVigente!$O$8,PliegoVigente!$O$7))),IF(E93="FLOW",(IF(Z93&gt;=PliegoVigente!$M$25,PliegoVigente!$O$25,IF(Z93&gt;=PliegoVigente!$M$24,PliegoVigente!$O$24,PliegoVigente!$O$23))),IF(E93="MASIVO",(IF(Z93&gt;=PliegoVigente!$M$39,PliegoVigente!$O$39,IF(Z93&gt;=PliegoVigente!$M$38,PliegoVigente!$O$38,PliegoVigente!$O$37))),(IF(Z93&gt;=PliegoVigente!$M$53,PliegoVigente!$O$53,IF(Z93&gt;=PliegoVigente!$M$52,PliegoVigente!$O$52,PliegoVigente!$O$51))))))</f>
        <v>5.0000000000000001E-3</v>
      </c>
      <c r="AH93" s="124">
        <f>IF(E93="HFC",(IF(AA93&gt;=PliegoVigente!$Q$9,PliegoVigente!$S$9,IF(AA93&gt;=PliegoVigente!$Q$8,PliegoVigente!$S$8,PliegoVigente!$S$7))),IF(E93="FLOW",(IF(AA93&gt;=PliegoVigente!$Q$25,PliegoVigente!$S$25,IF(AA93&gt;=PliegoVigente!$Q$24,PliegoVigente!$S$24,PliegoVigente!$S$23))),IF(E93="MASIVO",(IF(AA93&gt;=PliegoVigente!$Q$39,PliegoVigente!$S$39,IF(AA93&gt;=PliegoVigente!$Q$38,PliegoVigente!$S$38,PliegoVigente!$S$37))),(IF(AA93&gt;=PliegoVigente!$Q$53,PliegoVigente!$S$53,IF(AA93&gt;=PliegoVigente!$Q$52,PliegoVigente!$S$52,PliegoVigente!$S$51))))))</f>
        <v>-5.0000000000000001E-3</v>
      </c>
      <c r="AI93" s="126">
        <f t="shared" si="3"/>
        <v>3.9999999999999994E-2</v>
      </c>
    </row>
    <row r="94" spans="1:35" x14ac:dyDescent="0.25">
      <c r="A94" s="115" t="str">
        <f>VLOOKUP(C94,RosterActualizado!$C$2:$L$1000,7,0)</f>
        <v>Hernandez Daniela del Valle</v>
      </c>
      <c r="B94" s="115" t="str">
        <f>VLOOKUP(C94,RosterActualizado!$C$2:$L$1000,10,0)</f>
        <v>Gramajo Cristian Ismael</v>
      </c>
      <c r="C94" s="115">
        <f>RosterActualizado!C94</f>
        <v>3417590</v>
      </c>
      <c r="D94" s="115" t="str">
        <f>VLOOKUP(C94,RosterActualizado!$C$2:$L$1000,3,0)</f>
        <v>INTERNET HFC SCORE 2</v>
      </c>
      <c r="E94" s="115" t="str">
        <f t="shared" si="2"/>
        <v>HFC</v>
      </c>
      <c r="F94" s="116">
        <f>VLOOKUP(C94,Table1[],5,0)</f>
        <v>0.91039947089947104</v>
      </c>
      <c r="G94" s="117">
        <f>VLOOKUP(C94,Table13[],5,0)</f>
        <v>0.30864197530864201</v>
      </c>
      <c r="H94" s="118">
        <f>VLOOKUP(C94,Table13[],3,0)</f>
        <v>81</v>
      </c>
      <c r="I94" s="117">
        <f>VLOOKUP(C94,Table13[],7,0)</f>
        <v>0.506329113924051</v>
      </c>
      <c r="J94" s="117">
        <f>VLOOKUP(C94,Table13[],9,0)</f>
        <v>0.67948717948717996</v>
      </c>
      <c r="K94" s="116">
        <f>VLOOKUP(C94,Table16[[#All],[idccms]:[TMO]],5,0)</f>
        <v>0.96551724137931005</v>
      </c>
      <c r="L94" s="119">
        <f>VLOOKUP(C94,Table18[[Columna1]:[Recuento de id_monitoring-caseId]],2,0)</f>
        <v>0</v>
      </c>
      <c r="M94" s="116">
        <f>VLOOKUP(C94,Table111[],7,0)</f>
        <v>-0.2</v>
      </c>
      <c r="N94" s="118">
        <f>VLOOKUP(C94,Table111[],6,0)</f>
        <v>10</v>
      </c>
      <c r="O94" s="116">
        <f>VLOOKUP(C94,Table111[],8,0)</f>
        <v>0.44444444444444398</v>
      </c>
      <c r="P94" s="13" t="s">
        <v>116</v>
      </c>
      <c r="Q94" s="13" t="s">
        <v>116</v>
      </c>
      <c r="R94" s="13" t="s">
        <v>116</v>
      </c>
      <c r="S94" s="116">
        <f>VLOOKUP(C94,Table113[[idccms]:[Suma de Rellamados]],4,0)</f>
        <v>0.79022403258655805</v>
      </c>
      <c r="T94" s="13">
        <f>VLOOKUP(C94,Table115[[idccms]:[Suma de CvLlamSalientes]],3,0)</f>
        <v>497.930743243243</v>
      </c>
      <c r="U94" s="13">
        <f>VLOOKUP(C94,Table115[[idccms]:[Suma de CvLlamSalientes]],5,0)</f>
        <v>46.668918918918898</v>
      </c>
      <c r="V94" s="120">
        <f>VLOOKUP(C94,Table115[[idccms]:[Suma de CvLlamSalientes]],6,0)</f>
        <v>55.601351351351397</v>
      </c>
      <c r="W94" s="13">
        <f>VLOOKUP(C94,Table115[[idccms]:[Suma de CvLlamSalientes]],7,0)</f>
        <v>395.66047297297303</v>
      </c>
      <c r="X94" s="116">
        <f>VLOOKUP(C94,Table118[[idccms]:[%Act Com N]],4,0)</f>
        <v>5.5743243243243201E-2</v>
      </c>
      <c r="Y94" s="116">
        <f>VLOOKUP(C94,Table118[[idccms]:[%Act Com N]],6,0)</f>
        <v>4.72972972972973E-2</v>
      </c>
      <c r="Z94" s="116">
        <f>VLOOKUP(C94,TRF!$B$2:$S$407,4,0)</f>
        <v>6.41891891891892E-2</v>
      </c>
      <c r="AA94" s="116">
        <f>VLOOKUP(C94,CBS!$A$2:$F$395,4,0)</f>
        <v>4.0540540540540501E-2</v>
      </c>
      <c r="AB94" s="124">
        <f>IF(E94="HFC",(IF(L94&gt;=PliegoVigente!$U$9,PliegoVigente!$W$9,IF(L94&gt;=PliegoVigente!$U$8,PliegoVigente!$W$8,PliegoVigente!$W$7))),IF(E94="FLOW",(IF(L94&gt;=PliegoVigente!$U$25,PliegoVigente!$W$25,IF(L94&gt;=PliegoVigente!$U$24,PliegoVigente!$W$24,PliegoVigente!$W$23))),IF(E94="MASIVO",(IF(L94&gt;=PliegoVigente!$U$39,PliegoVigente!$W$39,IF(L94&gt;=PliegoVigente!$U$38,PliegoVigente!$W$38,PliegoVigente!$W$37))),(IF(L94&gt;=PliegoVigente!$U$53,PliegoVigente!$W$53,IF(L94&gt;=PliegoVigente!$U$52,PliegoVigente!$W$52,PliegoVigente!$W$51))))))</f>
        <v>-0.01</v>
      </c>
      <c r="AC94" s="124">
        <f>IF(E94="HFC",(IF(M94&gt;=PliegoVigente!$I$7,PliegoVigente!$K$7,IF(M94&gt;=PliegoVigente!$I$8,PliegoVigente!$K$8,IF(M94&gt;=PliegoVigente!$I$9,PliegoVigente!$K$9,IF(M94&gt;=PliegoVigente!$I$10,PliegoVigente!$K$10,IF(M94&gt;=PliegoVigente!$I$11,PliegoVigente!$K$11,IF(M94&gt;=PliegoVigente!$I$12,PliegoVigente!$K$12,IF(M94&gt;=PliegoVigente!$I$13,PliegoVigente!$K$13,IF(M94&gt;=PliegoVigente!$I$14,PliegoVigente!$K$14,PliegoVigente!$K$15))))))))),IF(E94="FLOW",(IF(M94&gt;=PliegoVigente!$I$23,PliegoVigente!$K$23,IF(M94&gt;=PliegoVigente!$I$24,PliegoVigente!$K$24,IF(M94&gt;=PliegoVigente!$I$25,PliegoVigente!$K$25,IF(M94&gt;=PliegoVigente!$I$26,PliegoVigente!$K$26,IF(M94&gt;=PliegoVigente!$I$27,PliegoVigente!$K$27,IF(M94&gt;=PliegoVigente!$I$28,PliegoVigente!$K$28,IF(M94&gt;=PliegoVigente!$I$29,PliegoVigente!$K$29,IF(M94&gt;=PliegoVigente!$I$30,PliegoVigente!$K$30,PliegoVigente!$K$31))))))))),IF(E94="MASIVO",(IF(M94&gt;=PliegoVigente!$I$37,PliegoVigente!$K$37,IF(M94&gt;=PliegoVigente!$I$38,PliegoVigente!$K$38,IF(M94&gt;=PliegoVigente!$I$39,PliegoVigente!$K$39,IF(M94&gt;=PliegoVigente!$I$40,PliegoVigente!$K$40,IF(M94&gt;=PliegoVigente!$I$41,PliegoVigente!$K$41,IF(M94&gt;=PliegoVigente!$I$42,PliegoVigente!$K$42,IF(M94&gt;=PliegoVigente!$I$43,PliegoVigente!$K$43,IF(M94&gt;=PliegoVigente!$I$44,PliegoVigente!$K$44,PliegoVigente!$K$45))))))))),(IF(M94&gt;=PliegoVigente!$I$51,PliegoVigente!$K$51,IF(M94&gt;=PliegoVigente!$I$52,PliegoVigente!$K$52,IF(M94&gt;=PliegoVigente!$I$53,PliegoVigente!$K$53,IF(M94&gt;=PliegoVigente!$I$54,PliegoVigente!$K$54,IF(M94&gt;=PliegoVigente!$I$55,PliegoVigente!$K$55,IF(M94&gt;=PliegoVigente!$I$56,PliegoVigente!$K$56,IF(M94&gt;=PliegoVigente!$I$57,PliegoVigente!$K$57,IF(M94&gt;=PliegoVigente!$I$58,PliegoVigente!$K$58,PliegoVigente!$K$59))))))))))))</f>
        <v>-0.02</v>
      </c>
      <c r="AD94" s="124">
        <f>IF(E94="HFC",(IF(S94&gt;=PliegoVigente!$E$12,PliegoVigente!$G$12,IF(S94&gt;=PliegoVigente!$E$11,PliegoVigente!$G$11,IF(S94&gt;=PliegoVigente!$E$10,PliegoVigente!$G$10,IF(S94&gt;=PliegoVigente!$E$9,PliegoVigente!$G$9,IF(S94&gt;=PliegoVigente!$E$8,PliegoVigente!$G$8,PliegoVigente!$G$7)))))),IF(E94="FLOW",(IF(S94&gt;=PliegoVigente!$I$23,PliegoVigente!$K$23,IF(S94&gt;=PliegoVigente!$I$24,PliegoVigente!$K$24,IF(S94&gt;=PliegoVigente!$I$25,PliegoVigente!$K$25,IF(S94&gt;=PliegoVigente!$I$26,PliegoVigente!$K$26,IF(S94&gt;=PliegoVigente!$I$27,PliegoVigente!$K$27,IF(S94&gt;=PliegoVigente!$I$28,PliegoVigente!$K$28,IF(S94&gt;=PliegoVigente!$I$29,PliegoVigente!$K$29,IF(S94&gt;=PliegoVigente!$I$30,PliegoVigente!$K$30,PliegoVigente!$K$31))))))))),IF(E94="MASIVO",(IF(S94&gt;=PliegoVigente!$I$37,PliegoVigente!$K$37,IF(S94&gt;=PliegoVigente!$I$38,PliegoVigente!$K$38,IF(S94&gt;=PliegoVigente!$I$39,PliegoVigente!$K$39,IF(S94&gt;=PliegoVigente!$I$40,PliegoVigente!$K$40,IF(S94&gt;=PliegoVigente!$I$41,PliegoVigente!$K$41,IF(S94&gt;=PliegoVigente!$I$42,PliegoVigente!$K$42,IF(S94&gt;=PliegoVigente!$I$43,PliegoVigente!$K$43,IF(S94&gt;=PliegoVigente!$I$44,PliegoVigente!$K$44,PliegoVigente!$K$45))))))))),(IF(S94&gt;=PliegoVigente!$I$51,PliegoVigente!$K$51,IF(S94&gt;=PliegoVigente!$I$52,PliegoVigente!$K$52,IF(S94&gt;=PliegoVigente!$I$53,PliegoVigente!$K$53,IF(S94&gt;=PliegoVigente!$I$54,PliegoVigente!$K$54,IF(S94&gt;=PliegoVigente!$I$55,PliegoVigente!$K$55,IF(S94&gt;=PliegoVigente!$I$56,PliegoVigente!$K$56,IF(S94&gt;=PliegoVigente!$I$57,PliegoVigente!$K$57,IF(S94&gt;=PliegoVigente!$I$58,PliegoVigente!$K$58,PliegoVigente!$K$59))))))))))))</f>
        <v>-0.01</v>
      </c>
      <c r="AE94" s="124">
        <f>IF(E94="HFC",(IF(T94&gt;=PliegoVigente!$A$10,PliegoVigente!$C$10,IF(T94&gt;PliegoVigente!$A$9,PliegoVigente!$C$9,IF(T94&gt;PliegoVigente!$A$8,PliegoVigente!$C$8,PliegoVigente!$C$7)))),IF(E94="FLOW",(IF(T94&gt;=PliegoVigente!$A$26,PliegoVigente!$C$26,IF(T94&gt;PliegoVigente!$A$25,PliegoVigente!$C$25,IF(T94&gt;PliegoVigente!$A$24,PliegoVigente!$C$24,PliegoVigente!$C$23)))),IF(E94="MASIVO",(IF(T94&gt;=PliegoVigente!$A$40,PliegoVigente!$C$40,IF(T94&gt;PliegoVigente!$A$39,PliegoVigente!$C$39,IF(T94&gt;PliegoVigente!$A$38,PliegoVigente!$C$38,PliegoVigente!$C$37)))),(IF(T94&gt;=PliegoVigente!$A$54,PliegoVigente!$C$54,IF(T94&gt;PliegoVigente!$A$53,PliegoVigente!$C$53,IF(T94&gt;PliegoVigente!$A$52,PliegoVigente!$C$52,PliegoVigente!$C$51)))))))</f>
        <v>0.02</v>
      </c>
      <c r="AF94" s="124">
        <f>IF(E94="HFC",(IF(Y94&gt;=PliegoVigente!$Y$7,PliegoVigente!$AA$7,0)),IF(E94="FLOW",0,IF(E94="MASIVO",(IF(Y94&gt;=PliegoVigente!$Y$37,PliegoVigente!$AA$370)),(IF(Y94&gt;=PliegoVigente!$Y$51,PliegoVigente!$AA$51,0)))))</f>
        <v>0.01</v>
      </c>
      <c r="AG94" s="124">
        <f>IF(E94="HFC",(IF(Z94&gt;=PliegoVigente!$M$9,PliegoVigente!$O$9,IF(Z94&gt;=PliegoVigente!$M$8,PliegoVigente!$O$8,PliegoVigente!$O$7))),IF(E94="FLOW",(IF(Z94&gt;=PliegoVigente!$M$25,PliegoVigente!$O$25,IF(Z94&gt;=PliegoVigente!$M$24,PliegoVigente!$O$24,PliegoVigente!$O$23))),IF(E94="MASIVO",(IF(Z94&gt;=PliegoVigente!$M$39,PliegoVigente!$O$39,IF(Z94&gt;=PliegoVigente!$M$38,PliegoVigente!$O$38,PliegoVigente!$O$37))),(IF(Z94&gt;=PliegoVigente!$M$53,PliegoVigente!$O$53,IF(Z94&gt;=PliegoVigente!$M$52,PliegoVigente!$O$52,PliegoVigente!$O$51))))))</f>
        <v>5.0000000000000001E-3</v>
      </c>
      <c r="AH94" s="124">
        <f>IF(E94="HFC",(IF(AA94&gt;=PliegoVigente!$Q$9,PliegoVigente!$S$9,IF(AA94&gt;=PliegoVigente!$Q$8,PliegoVigente!$S$8,PliegoVigente!$S$7))),IF(E94="FLOW",(IF(AA94&gt;=PliegoVigente!$Q$25,PliegoVigente!$S$25,IF(AA94&gt;=PliegoVigente!$Q$24,PliegoVigente!$S$24,PliegoVigente!$S$23))),IF(E94="MASIVO",(IF(AA94&gt;=PliegoVigente!$Q$39,PliegoVigente!$S$39,IF(AA94&gt;=PliegoVigente!$Q$38,PliegoVigente!$S$38,PliegoVigente!$S$37))),(IF(AA94&gt;=PliegoVigente!$Q$53,PliegoVigente!$S$53,IF(AA94&gt;=PliegoVigente!$Q$52,PliegoVigente!$S$52,PliegoVigente!$S$51))))))</f>
        <v>5.0000000000000001E-3</v>
      </c>
      <c r="AI94" s="126">
        <f t="shared" si="3"/>
        <v>0</v>
      </c>
    </row>
    <row r="95" spans="1:35" x14ac:dyDescent="0.25">
      <c r="A95" s="115" t="str">
        <f>VLOOKUP(C95,RosterActualizado!$C$2:$L$1000,7,0)</f>
        <v>Hernandez Daniela del Valle</v>
      </c>
      <c r="B95" s="115" t="str">
        <f>VLOOKUP(C95,RosterActualizado!$C$2:$L$1000,10,0)</f>
        <v>Inostroza Cintia Marina</v>
      </c>
      <c r="C95" s="115">
        <f>RosterActualizado!C95</f>
        <v>4101034</v>
      </c>
      <c r="D95" s="115" t="str">
        <f>VLOOKUP(C95,RosterActualizado!$C$2:$L$1000,3,0)</f>
        <v>INTERNET HFC SCORE 1</v>
      </c>
      <c r="E95" s="115" t="str">
        <f t="shared" si="2"/>
        <v>HFC</v>
      </c>
      <c r="F95" s="116">
        <f>VLOOKUP(C95,Table1[],5,0)</f>
        <v>0.99851322751322702</v>
      </c>
      <c r="G95" s="117">
        <f>VLOOKUP(C95,Table13[],5,0)</f>
        <v>4.3478260869565202E-2</v>
      </c>
      <c r="H95" s="118">
        <f>VLOOKUP(C95,Table13[],3,0)</f>
        <v>46</v>
      </c>
      <c r="I95" s="117">
        <f>VLOOKUP(C95,Table13[],7,0)</f>
        <v>0.77272727272727304</v>
      </c>
      <c r="J95" s="117">
        <f>VLOOKUP(C95,Table13[],9,0)</f>
        <v>1</v>
      </c>
      <c r="K95" s="116">
        <f>VLOOKUP(C95,Table16[[#All],[idccms]:[TMO]],5,0)</f>
        <v>1</v>
      </c>
      <c r="L95" s="119">
        <f>VLOOKUP(C95,Table18[[Columna1]:[Recuento de id_monitoring-caseId]],2,0)</f>
        <v>1</v>
      </c>
      <c r="M95" s="116">
        <f>VLOOKUP(C95,Table111[],7,0)</f>
        <v>-0.42857142857142899</v>
      </c>
      <c r="N95" s="118">
        <f>VLOOKUP(C95,Table111[],6,0)</f>
        <v>7</v>
      </c>
      <c r="O95" s="116">
        <f>VLOOKUP(C95,Table111[],8,0)</f>
        <v>0.33333333333333298</v>
      </c>
      <c r="P95" s="13" t="s">
        <v>116</v>
      </c>
      <c r="Q95" s="13" t="s">
        <v>116</v>
      </c>
      <c r="R95" s="13" t="s">
        <v>116</v>
      </c>
      <c r="S95" s="116">
        <f>VLOOKUP(C95,Table113[[idccms]:[Suma de Rellamados]],4,0)</f>
        <v>0.85526315789473695</v>
      </c>
      <c r="T95" s="13">
        <f>VLOOKUP(C95,Table115[[idccms]:[Suma de CvLlamSalientes]],3,0)</f>
        <v>549.03921568627402</v>
      </c>
      <c r="U95" s="13">
        <f>VLOOKUP(C95,Table115[[idccms]:[Suma de CvLlamSalientes]],5,0)</f>
        <v>47.039215686274503</v>
      </c>
      <c r="V95" s="120">
        <f>VLOOKUP(C95,Table115[[idccms]:[Suma de CvLlamSalientes]],6,0)</f>
        <v>2.0065359477124201</v>
      </c>
      <c r="W95" s="13">
        <f>VLOOKUP(C95,Table115[[idccms]:[Suma de CvLlamSalientes]],7,0)</f>
        <v>499.993464052288</v>
      </c>
      <c r="X95" s="116">
        <f>VLOOKUP(C95,Table118[[idccms]:[%Act Com N]],4,0)</f>
        <v>3.5947712418300699E-2</v>
      </c>
      <c r="Y95" s="116">
        <f>VLOOKUP(C95,Table118[[idccms]:[%Act Com N]],6,0)</f>
        <v>2.7777777777777801E-2</v>
      </c>
      <c r="Z95" s="116">
        <f>VLOOKUP(C95,TRF!$B$2:$S$407,4,0)</f>
        <v>4.5751633986928102E-2</v>
      </c>
      <c r="AA95" s="116">
        <f>VLOOKUP(C95,CBS!$A$2:$F$395,4,0)</f>
        <v>8.8235294117647106E-2</v>
      </c>
      <c r="AB95" s="124">
        <f>IF(E95="HFC",(IF(L95&gt;=PliegoVigente!$U$9,PliegoVigente!$W$9,IF(L95&gt;=PliegoVigente!$U$8,PliegoVigente!$W$8,PliegoVigente!$W$7))),IF(E95="FLOW",(IF(L95&gt;=PliegoVigente!$U$25,PliegoVigente!$W$25,IF(L95&gt;=PliegoVigente!$U$24,PliegoVigente!$W$24,PliegoVigente!$W$23))),IF(E95="MASIVO",(IF(L95&gt;=PliegoVigente!$U$39,PliegoVigente!$W$39,IF(L95&gt;=PliegoVigente!$U$38,PliegoVigente!$W$38,PliegoVigente!$W$37))),(IF(L95&gt;=PliegoVigente!$U$53,PliegoVigente!$W$53,IF(L95&gt;=PliegoVigente!$U$52,PliegoVigente!$W$52,PliegoVigente!$W$51))))))</f>
        <v>0.01</v>
      </c>
      <c r="AC95" s="124">
        <f>IF(E95="HFC",(IF(M95&gt;=PliegoVigente!$I$7,PliegoVigente!$K$7,IF(M95&gt;=PliegoVigente!$I$8,PliegoVigente!$K$8,IF(M95&gt;=PliegoVigente!$I$9,PliegoVigente!$K$9,IF(M95&gt;=PliegoVigente!$I$10,PliegoVigente!$K$10,IF(M95&gt;=PliegoVigente!$I$11,PliegoVigente!$K$11,IF(M95&gt;=PliegoVigente!$I$12,PliegoVigente!$K$12,IF(M95&gt;=PliegoVigente!$I$13,PliegoVigente!$K$13,IF(M95&gt;=PliegoVigente!$I$14,PliegoVigente!$K$14,PliegoVigente!$K$15))))))))),IF(E95="FLOW",(IF(M95&gt;=PliegoVigente!$I$23,PliegoVigente!$K$23,IF(M95&gt;=PliegoVigente!$I$24,PliegoVigente!$K$24,IF(M95&gt;=PliegoVigente!$I$25,PliegoVigente!$K$25,IF(M95&gt;=PliegoVigente!$I$26,PliegoVigente!$K$26,IF(M95&gt;=PliegoVigente!$I$27,PliegoVigente!$K$27,IF(M95&gt;=PliegoVigente!$I$28,PliegoVigente!$K$28,IF(M95&gt;=PliegoVigente!$I$29,PliegoVigente!$K$29,IF(M95&gt;=PliegoVigente!$I$30,PliegoVigente!$K$30,PliegoVigente!$K$31))))))))),IF(E95="MASIVO",(IF(M95&gt;=PliegoVigente!$I$37,PliegoVigente!$K$37,IF(M95&gt;=PliegoVigente!$I$38,PliegoVigente!$K$38,IF(M95&gt;=PliegoVigente!$I$39,PliegoVigente!$K$39,IF(M95&gt;=PliegoVigente!$I$40,PliegoVigente!$K$40,IF(M95&gt;=PliegoVigente!$I$41,PliegoVigente!$K$41,IF(M95&gt;=PliegoVigente!$I$42,PliegoVigente!$K$42,IF(M95&gt;=PliegoVigente!$I$43,PliegoVigente!$K$43,IF(M95&gt;=PliegoVigente!$I$44,PliegoVigente!$K$44,PliegoVigente!$K$45))))))))),(IF(M95&gt;=PliegoVigente!$I$51,PliegoVigente!$K$51,IF(M95&gt;=PliegoVigente!$I$52,PliegoVigente!$K$52,IF(M95&gt;=PliegoVigente!$I$53,PliegoVigente!$K$53,IF(M95&gt;=PliegoVigente!$I$54,PliegoVigente!$K$54,IF(M95&gt;=PliegoVigente!$I$55,PliegoVigente!$K$55,IF(M95&gt;=PliegoVigente!$I$56,PliegoVigente!$K$56,IF(M95&gt;=PliegoVigente!$I$57,PliegoVigente!$K$57,IF(M95&gt;=PliegoVigente!$I$58,PliegoVigente!$K$58,PliegoVigente!$K$59))))))))))))</f>
        <v>-0.02</v>
      </c>
      <c r="AD95" s="124">
        <f>IF(E95="HFC",(IF(S95&gt;=PliegoVigente!$E$12,PliegoVigente!$G$12,IF(S95&gt;=PliegoVigente!$E$11,PliegoVigente!$G$11,IF(S95&gt;=PliegoVigente!$E$10,PliegoVigente!$G$10,IF(S95&gt;=PliegoVigente!$E$9,PliegoVigente!$G$9,IF(S95&gt;=PliegoVigente!$E$8,PliegoVigente!$G$8,PliegoVigente!$G$7)))))),IF(E95="FLOW",(IF(S95&gt;=PliegoVigente!$I$23,PliegoVigente!$K$23,IF(S95&gt;=PliegoVigente!$I$24,PliegoVigente!$K$24,IF(S95&gt;=PliegoVigente!$I$25,PliegoVigente!$K$25,IF(S95&gt;=PliegoVigente!$I$26,PliegoVigente!$K$26,IF(S95&gt;=PliegoVigente!$I$27,PliegoVigente!$K$27,IF(S95&gt;=PliegoVigente!$I$28,PliegoVigente!$K$28,IF(S95&gt;=PliegoVigente!$I$29,PliegoVigente!$K$29,IF(S95&gt;=PliegoVigente!$I$30,PliegoVigente!$K$30,PliegoVigente!$K$31))))))))),IF(E95="MASIVO",(IF(S95&gt;=PliegoVigente!$I$37,PliegoVigente!$K$37,IF(S95&gt;=PliegoVigente!$I$38,PliegoVigente!$K$38,IF(S95&gt;=PliegoVigente!$I$39,PliegoVigente!$K$39,IF(S95&gt;=PliegoVigente!$I$40,PliegoVigente!$K$40,IF(S95&gt;=PliegoVigente!$I$41,PliegoVigente!$K$41,IF(S95&gt;=PliegoVigente!$I$42,PliegoVigente!$K$42,IF(S95&gt;=PliegoVigente!$I$43,PliegoVigente!$K$43,IF(S95&gt;=PliegoVigente!$I$44,PliegoVigente!$K$44,PliegoVigente!$K$45))))))))),(IF(S95&gt;=PliegoVigente!$I$51,PliegoVigente!$K$51,IF(S95&gt;=PliegoVigente!$I$52,PliegoVigente!$K$52,IF(S95&gt;=PliegoVigente!$I$53,PliegoVigente!$K$53,IF(S95&gt;=PliegoVigente!$I$54,PliegoVigente!$K$54,IF(S95&gt;=PliegoVigente!$I$55,PliegoVigente!$K$55,IF(S95&gt;=PliegoVigente!$I$56,PliegoVigente!$K$56,IF(S95&gt;=PliegoVigente!$I$57,PliegoVigente!$K$57,IF(S95&gt;=PliegoVigente!$I$58,PliegoVigente!$K$58,PliegoVigente!$K$59))))))))))))</f>
        <v>0.04</v>
      </c>
      <c r="AE95" s="124">
        <f>IF(E95="HFC",(IF(T95&gt;=PliegoVigente!$A$10,PliegoVigente!$C$10,IF(T95&gt;PliegoVigente!$A$9,PliegoVigente!$C$9,IF(T95&gt;PliegoVigente!$A$8,PliegoVigente!$C$8,PliegoVigente!$C$7)))),IF(E95="FLOW",(IF(T95&gt;=PliegoVigente!$A$26,PliegoVigente!$C$26,IF(T95&gt;PliegoVigente!$A$25,PliegoVigente!$C$25,IF(T95&gt;PliegoVigente!$A$24,PliegoVigente!$C$24,PliegoVigente!$C$23)))),IF(E95="MASIVO",(IF(T95&gt;=PliegoVigente!$A$40,PliegoVigente!$C$40,IF(T95&gt;PliegoVigente!$A$39,PliegoVigente!$C$39,IF(T95&gt;PliegoVigente!$A$38,PliegoVigente!$C$38,PliegoVigente!$C$37)))),(IF(T95&gt;=PliegoVigente!$A$54,PliegoVigente!$C$54,IF(T95&gt;PliegoVigente!$A$53,PliegoVigente!$C$53,IF(T95&gt;PliegoVigente!$A$52,PliegoVigente!$C$52,PliegoVigente!$C$51)))))))</f>
        <v>0.01</v>
      </c>
      <c r="AF95" s="124">
        <f>IF(E95="HFC",(IF(Y95&gt;=PliegoVigente!$Y$7,PliegoVigente!$AA$7,0)),IF(E95="FLOW",0,IF(E95="MASIVO",(IF(Y95&gt;=PliegoVigente!$Y$37,PliegoVigente!$AA$370)),(IF(Y95&gt;=PliegoVigente!$Y$51,PliegoVigente!$AA$51,0)))))</f>
        <v>0</v>
      </c>
      <c r="AG95" s="124">
        <f>IF(E95="HFC",(IF(Z95&gt;=PliegoVigente!$M$9,PliegoVigente!$O$9,IF(Z95&gt;=PliegoVigente!$M$8,PliegoVigente!$O$8,PliegoVigente!$O$7))),IF(E95="FLOW",(IF(Z95&gt;=PliegoVigente!$M$25,PliegoVigente!$O$25,IF(Z95&gt;=PliegoVigente!$M$24,PliegoVigente!$O$24,PliegoVigente!$O$23))),IF(E95="MASIVO",(IF(Z95&gt;=PliegoVigente!$M$39,PliegoVigente!$O$39,IF(Z95&gt;=PliegoVigente!$M$38,PliegoVigente!$O$38,PliegoVigente!$O$37))),(IF(Z95&gt;=PliegoVigente!$M$53,PliegoVigente!$O$53,IF(Z95&gt;=PliegoVigente!$M$52,PliegoVigente!$O$52,PliegoVigente!$O$51))))))</f>
        <v>5.0000000000000001E-3</v>
      </c>
      <c r="AH95" s="124">
        <f>IF(E95="HFC",(IF(AA95&gt;=PliegoVigente!$Q$9,PliegoVigente!$S$9,IF(AA95&gt;=PliegoVigente!$Q$8,PliegoVigente!$S$8,PliegoVigente!$S$7))),IF(E95="FLOW",(IF(AA95&gt;=PliegoVigente!$Q$25,PliegoVigente!$S$25,IF(AA95&gt;=PliegoVigente!$Q$24,PliegoVigente!$S$24,PliegoVigente!$S$23))),IF(E95="MASIVO",(IF(AA95&gt;=PliegoVigente!$Q$39,PliegoVigente!$S$39,IF(AA95&gt;=PliegoVigente!$Q$38,PliegoVigente!$S$38,PliegoVigente!$S$37))),(IF(AA95&gt;=PliegoVigente!$Q$53,PliegoVigente!$S$53,IF(AA95&gt;=PliegoVigente!$Q$52,PliegoVigente!$S$52,PliegoVigente!$S$51))))))</f>
        <v>-5.0000000000000001E-3</v>
      </c>
      <c r="AI95" s="126">
        <f t="shared" si="3"/>
        <v>0.04</v>
      </c>
    </row>
    <row r="96" spans="1:35" x14ac:dyDescent="0.25">
      <c r="A96" s="115" t="str">
        <f>VLOOKUP(C96,RosterActualizado!$C$2:$L$1000,7,0)</f>
        <v>Hernandez Daniela del Valle</v>
      </c>
      <c r="B96" s="115" t="str">
        <f>VLOOKUP(C96,RosterActualizado!$C$2:$L$1000,10,0)</f>
        <v>López Rocío Paola</v>
      </c>
      <c r="C96" s="115">
        <f>RosterActualizado!C96</f>
        <v>4101079</v>
      </c>
      <c r="D96" s="115" t="str">
        <f>VLOOKUP(C96,RosterActualizado!$C$2:$L$1000,3,0)</f>
        <v>FLOW Score 3 a 5</v>
      </c>
      <c r="E96" s="115" t="str">
        <f t="shared" si="2"/>
        <v>FLOW</v>
      </c>
      <c r="F96" s="116">
        <f>VLOOKUP(C96,Table1[],5,0)</f>
        <v>0.79970105820105797</v>
      </c>
      <c r="G96" s="117">
        <f>VLOOKUP(C96,Table13[],5,0)</f>
        <v>0.337837837837838</v>
      </c>
      <c r="H96" s="118">
        <f>VLOOKUP(C96,Table13[],3,0)</f>
        <v>74</v>
      </c>
      <c r="I96" s="117">
        <f>VLOOKUP(C96,Table13[],7,0)</f>
        <v>0.52173913043478304</v>
      </c>
      <c r="J96" s="117">
        <f>VLOOKUP(C96,Table13[],9,0)</f>
        <v>0.68656716417910402</v>
      </c>
      <c r="K96" s="116">
        <f>VLOOKUP(C96,Table16[[#All],[idccms]:[TMO]],5,0)</f>
        <v>0.8</v>
      </c>
      <c r="L96" s="119">
        <f>VLOOKUP(C96,Table18[[Columna1]:[Recuento de id_monitoring-caseId]],2,0)</f>
        <v>1</v>
      </c>
      <c r="M96" s="116">
        <f>VLOOKUP(C96,Table111[],7,0)</f>
        <v>0.22222222222222199</v>
      </c>
      <c r="N96" s="118">
        <f>VLOOKUP(C96,Table111[],6,0)</f>
        <v>9</v>
      </c>
      <c r="O96" s="116">
        <f>VLOOKUP(C96,Table111[],8,0)</f>
        <v>0.71428571428571397</v>
      </c>
      <c r="P96" s="13" t="s">
        <v>116</v>
      </c>
      <c r="Q96" s="13" t="s">
        <v>116</v>
      </c>
      <c r="R96" s="13" t="s">
        <v>116</v>
      </c>
      <c r="S96" s="116">
        <f>VLOOKUP(C96,Table113[[idccms]:[Suma de Rellamados]],4,0)</f>
        <v>0.73114754098360701</v>
      </c>
      <c r="T96" s="13">
        <f>VLOOKUP(C96,Table115[[idccms]:[Suma de CvLlamSalientes]],3,0)</f>
        <v>609.90370370370397</v>
      </c>
      <c r="U96" s="13">
        <f>VLOOKUP(C96,Table115[[idccms]:[Suma de CvLlamSalientes]],5,0)</f>
        <v>32.306172839506203</v>
      </c>
      <c r="V96" s="120">
        <f>VLOOKUP(C96,Table115[[idccms]:[Suma de CvLlamSalientes]],6,0)</f>
        <v>0.501234567901235</v>
      </c>
      <c r="W96" s="13">
        <f>VLOOKUP(C96,Table115[[idccms]:[Suma de CvLlamSalientes]],7,0)</f>
        <v>577.09629629629603</v>
      </c>
      <c r="X96" s="116">
        <f>VLOOKUP(C96,Table118[[idccms]:[%Act Com N]],4,0)</f>
        <v>3.3333333333333298E-2</v>
      </c>
      <c r="Y96" s="116">
        <f>VLOOKUP(C96,Table118[[idccms]:[%Act Com N]],6,0)</f>
        <v>2.09876543209877E-2</v>
      </c>
      <c r="Z96" s="116">
        <f>VLOOKUP(C96,TRF!$B$2:$S$407,4,0)</f>
        <v>7.4074074074074098E-2</v>
      </c>
      <c r="AA96" s="116">
        <f>VLOOKUP(C96,CBS!$A$2:$F$395,4,0)</f>
        <v>2.4691358024691401E-3</v>
      </c>
      <c r="AB96" s="124">
        <f>IF(E96="HFC",(IF(L96&gt;=PliegoVigente!$U$9,PliegoVigente!$W$9,IF(L96&gt;=PliegoVigente!$U$8,PliegoVigente!$W$8,PliegoVigente!$W$7))),IF(E96="FLOW",(IF(L96&gt;=PliegoVigente!$U$25,PliegoVigente!$W$25,IF(L96&gt;=PliegoVigente!$U$24,PliegoVigente!$W$24,PliegoVigente!$W$23))),IF(E96="MASIVO",(IF(L96&gt;=PliegoVigente!$U$39,PliegoVigente!$W$39,IF(L96&gt;=PliegoVigente!$U$38,PliegoVigente!$W$38,PliegoVigente!$W$37))),(IF(L96&gt;=PliegoVigente!$U$53,PliegoVigente!$W$53,IF(L96&gt;=PliegoVigente!$U$52,PliegoVigente!$W$52,PliegoVigente!$W$51))))))</f>
        <v>0.01</v>
      </c>
      <c r="AC96" s="124">
        <f>IF(E96="HFC",(IF(M96&gt;=PliegoVigente!$I$7,PliegoVigente!$K$7,IF(M96&gt;=PliegoVigente!$I$8,PliegoVigente!$K$8,IF(M96&gt;=PliegoVigente!$I$9,PliegoVigente!$K$9,IF(M96&gt;=PliegoVigente!$I$10,PliegoVigente!$K$10,IF(M96&gt;=PliegoVigente!$I$11,PliegoVigente!$K$11,IF(M96&gt;=PliegoVigente!$I$12,PliegoVigente!$K$12,IF(M96&gt;=PliegoVigente!$I$13,PliegoVigente!$K$13,IF(M96&gt;=PliegoVigente!$I$14,PliegoVigente!$K$14,PliegoVigente!$K$15))))))))),IF(E96="FLOW",(IF(M96&gt;=PliegoVigente!$I$23,PliegoVigente!$K$23,IF(M96&gt;=PliegoVigente!$I$24,PliegoVigente!$K$24,IF(M96&gt;=PliegoVigente!$I$25,PliegoVigente!$K$25,IF(M96&gt;=PliegoVigente!$I$26,PliegoVigente!$K$26,IF(M96&gt;=PliegoVigente!$I$27,PliegoVigente!$K$27,IF(M96&gt;=PliegoVigente!$I$28,PliegoVigente!$K$28,IF(M96&gt;=PliegoVigente!$I$29,PliegoVigente!$K$29,IF(M96&gt;=PliegoVigente!$I$30,PliegoVigente!$K$30,PliegoVigente!$K$31))))))))),IF(E96="MASIVO",(IF(M96&gt;=PliegoVigente!$I$37,PliegoVigente!$K$37,IF(M96&gt;=PliegoVigente!$I$38,PliegoVigente!$K$38,IF(M96&gt;=PliegoVigente!$I$39,PliegoVigente!$K$39,IF(M96&gt;=PliegoVigente!$I$40,PliegoVigente!$K$40,IF(M96&gt;=PliegoVigente!$I$41,PliegoVigente!$K$41,IF(M96&gt;=PliegoVigente!$I$42,PliegoVigente!$K$42,IF(M96&gt;=PliegoVigente!$I$43,PliegoVigente!$K$43,IF(M96&gt;=PliegoVigente!$I$44,PliegoVigente!$K$44,PliegoVigente!$K$45))))))))),(IF(M96&gt;=PliegoVigente!$I$51,PliegoVigente!$K$51,IF(M96&gt;=PliegoVigente!$I$52,PliegoVigente!$K$52,IF(M96&gt;=PliegoVigente!$I$53,PliegoVigente!$K$53,IF(M96&gt;=PliegoVigente!$I$54,PliegoVigente!$K$54,IF(M96&gt;=PliegoVigente!$I$55,PliegoVigente!$K$55,IF(M96&gt;=PliegoVigente!$I$56,PliegoVigente!$K$56,IF(M96&gt;=PliegoVigente!$I$57,PliegoVigente!$K$57,IF(M96&gt;=PliegoVigente!$I$58,PliegoVigente!$K$58,PliegoVigente!$K$59))))))))))))</f>
        <v>0.06</v>
      </c>
      <c r="AD96" s="124">
        <f>IF(E96="HFC",(IF(S96&gt;=PliegoVigente!$E$12,PliegoVigente!$G$12,IF(S96&gt;=PliegoVigente!$E$11,PliegoVigente!$G$11,IF(S96&gt;=PliegoVigente!$E$10,PliegoVigente!$G$10,IF(S96&gt;=PliegoVigente!$E$9,PliegoVigente!$G$9,IF(S96&gt;=PliegoVigente!$E$8,PliegoVigente!$G$8,PliegoVigente!$G$7)))))),IF(E96="FLOW",(IF(S96&gt;=PliegoVigente!$I$23,PliegoVigente!$K$23,IF(S96&gt;=PliegoVigente!$I$24,PliegoVigente!$K$24,IF(S96&gt;=PliegoVigente!$I$25,PliegoVigente!$K$25,IF(S96&gt;=PliegoVigente!$I$26,PliegoVigente!$K$26,IF(S96&gt;=PliegoVigente!$I$27,PliegoVigente!$K$27,IF(S96&gt;=PliegoVigente!$I$28,PliegoVigente!$K$28,IF(S96&gt;=PliegoVigente!$I$29,PliegoVigente!$K$29,IF(S96&gt;=PliegoVigente!$I$30,PliegoVigente!$K$30,PliegoVigente!$K$31))))))))),IF(E96="MASIVO",(IF(S96&gt;=PliegoVigente!$I$37,PliegoVigente!$K$37,IF(S96&gt;=PliegoVigente!$I$38,PliegoVigente!$K$38,IF(S96&gt;=PliegoVigente!$I$39,PliegoVigente!$K$39,IF(S96&gt;=PliegoVigente!$I$40,PliegoVigente!$K$40,IF(S96&gt;=PliegoVigente!$I$41,PliegoVigente!$K$41,IF(S96&gt;=PliegoVigente!$I$42,PliegoVigente!$K$42,IF(S96&gt;=PliegoVigente!$I$43,PliegoVigente!$K$43,IF(S96&gt;=PliegoVigente!$I$44,PliegoVigente!$K$44,PliegoVigente!$K$45))))))))),(IF(S96&gt;=PliegoVigente!$I$51,PliegoVigente!$K$51,IF(S96&gt;=PliegoVigente!$I$52,PliegoVigente!$K$52,IF(S96&gt;=PliegoVigente!$I$53,PliegoVigente!$K$53,IF(S96&gt;=PliegoVigente!$I$54,PliegoVigente!$K$54,IF(S96&gt;=PliegoVigente!$I$55,PliegoVigente!$K$55,IF(S96&gt;=PliegoVigente!$I$56,PliegoVigente!$K$56,IF(S96&gt;=PliegoVigente!$I$57,PliegoVigente!$K$57,IF(S96&gt;=PliegoVigente!$I$58,PliegoVigente!$K$58,PliegoVigente!$K$59))))))))))))</f>
        <v>0.06</v>
      </c>
      <c r="AE96" s="124">
        <f>IF(E96="HFC",(IF(T96&gt;=PliegoVigente!$A$10,PliegoVigente!$C$10,IF(T96&gt;PliegoVigente!$A$9,PliegoVigente!$C$9,IF(T96&gt;PliegoVigente!$A$8,PliegoVigente!$C$8,PliegoVigente!$C$7)))),IF(E96="FLOW",(IF(T96&gt;=PliegoVigente!$A$26,PliegoVigente!$C$26,IF(T96&gt;PliegoVigente!$A$25,PliegoVigente!$C$25,IF(T96&gt;PliegoVigente!$A$24,PliegoVigente!$C$24,PliegoVigente!$C$23)))),IF(E96="MASIVO",(IF(T96&gt;=PliegoVigente!$A$40,PliegoVigente!$C$40,IF(T96&gt;PliegoVigente!$A$39,PliegoVigente!$C$39,IF(T96&gt;PliegoVigente!$A$38,PliegoVigente!$C$38,PliegoVigente!$C$37)))),(IF(T96&gt;=PliegoVigente!$A$54,PliegoVigente!$C$54,IF(T96&gt;PliegoVigente!$A$53,PliegoVigente!$C$53,IF(T96&gt;PliegoVigente!$A$52,PliegoVigente!$C$52,PliegoVigente!$C$51)))))))</f>
        <v>-0.01</v>
      </c>
      <c r="AF96" s="124">
        <f>IF(E96="HFC",(IF(Y96&gt;=PliegoVigente!$Y$7,PliegoVigente!$AA$7,0)),IF(E96="FLOW",0,IF(E96="MASIVO",(IF(Y96&gt;=PliegoVigente!$Y$37,PliegoVigente!$AA$370)),(IF(Y96&gt;=PliegoVigente!$Y$51,PliegoVigente!$AA$51,0)))))</f>
        <v>0</v>
      </c>
      <c r="AG96" s="124">
        <f>IF(E96="HFC",(IF(Z96&gt;=PliegoVigente!$M$9,PliegoVigente!$O$9,IF(Z96&gt;=PliegoVigente!$M$8,PliegoVigente!$O$8,PliegoVigente!$O$7))),IF(E96="FLOW",(IF(Z96&gt;=PliegoVigente!$M$25,PliegoVigente!$O$25,IF(Z96&gt;=PliegoVigente!$M$24,PliegoVigente!$O$24,PliegoVigente!$O$23))),IF(E96="MASIVO",(IF(Z96&gt;=PliegoVigente!$M$39,PliegoVigente!$O$39,IF(Z96&gt;=PliegoVigente!$M$38,PliegoVigente!$O$38,PliegoVigente!$O$37))),(IF(Z96&gt;=PliegoVigente!$M$53,PliegoVigente!$O$53,IF(Z96&gt;=PliegoVigente!$M$52,PliegoVigente!$O$52,PliegoVigente!$O$51))))))</f>
        <v>5.0000000000000001E-3</v>
      </c>
      <c r="AH96" s="124">
        <f>IF(E96="HFC",(IF(AA96&gt;=PliegoVigente!$Q$9,PliegoVigente!$S$9,IF(AA96&gt;=PliegoVigente!$Q$8,PliegoVigente!$S$8,PliegoVigente!$S$7))),IF(E96="FLOW",(IF(AA96&gt;=PliegoVigente!$Q$25,PliegoVigente!$S$25,IF(AA96&gt;=PliegoVigente!$Q$24,PliegoVigente!$S$24,PliegoVigente!$S$23))),IF(E96="MASIVO",(IF(AA96&gt;=PliegoVigente!$Q$39,PliegoVigente!$S$39,IF(AA96&gt;=PliegoVigente!$Q$38,PliegoVigente!$S$38,PliegoVigente!$S$37))),(IF(AA96&gt;=PliegoVigente!$Q$53,PliegoVigente!$S$53,IF(AA96&gt;=PliegoVigente!$Q$52,PliegoVigente!$S$52,PliegoVigente!$S$51))))))</f>
        <v>1.4999999999999999E-2</v>
      </c>
      <c r="AI96" s="126">
        <f t="shared" si="3"/>
        <v>0.14000000000000001</v>
      </c>
    </row>
    <row r="97" spans="1:35" x14ac:dyDescent="0.25">
      <c r="A97" s="115" t="str">
        <f>VLOOKUP(C97,RosterActualizado!$C$2:$L$1000,7,0)</f>
        <v>Hernandez Daniela del Valle</v>
      </c>
      <c r="B97" s="115" t="str">
        <f>VLOOKUP(C97,RosterActualizado!$C$2:$L$1000,10,0)</f>
        <v>López Jorgelina</v>
      </c>
      <c r="C97" s="115">
        <f>RosterActualizado!C97</f>
        <v>4101029</v>
      </c>
      <c r="D97" s="115" t="str">
        <f>VLOOKUP(C97,RosterActualizado!$C$2:$L$1000,3,0)</f>
        <v>INTERNET HFC SCORE 3 A 5</v>
      </c>
      <c r="E97" s="115" t="str">
        <f t="shared" si="2"/>
        <v>HFC</v>
      </c>
      <c r="F97" s="116">
        <f>VLOOKUP(C97,Table1[],5,0)</f>
        <v>0.692534391534392</v>
      </c>
      <c r="G97" s="117">
        <f>VLOOKUP(C97,Table13[],5,0)</f>
        <v>0.10958904109589</v>
      </c>
      <c r="H97" s="118">
        <f>VLOOKUP(C97,Table13[],3,0)</f>
        <v>73</v>
      </c>
      <c r="I97" s="117">
        <f>VLOOKUP(C97,Table13[],7,0)</f>
        <v>0.66666666666666696</v>
      </c>
      <c r="J97" s="117">
        <f>VLOOKUP(C97,Table13[],9,0)</f>
        <v>0.94117647058823495</v>
      </c>
      <c r="K97" s="116">
        <f>VLOOKUP(C97,Table16[[#All],[idccms]:[TMO]],5,0)</f>
        <v>1</v>
      </c>
      <c r="L97" s="119">
        <f>VLOOKUP(C97,Table18[[Columna1]:[Recuento de id_monitoring-caseId]],2,0)</f>
        <v>0.66666666666666696</v>
      </c>
      <c r="M97" s="116">
        <f>VLOOKUP(C97,Table111[],7,0)</f>
        <v>7.1428571428571397E-2</v>
      </c>
      <c r="N97" s="118">
        <f>VLOOKUP(C97,Table111[],6,0)</f>
        <v>14</v>
      </c>
      <c r="O97" s="116">
        <f>VLOOKUP(C97,Table111[],8,0)</f>
        <v>0.5</v>
      </c>
      <c r="P97" s="13" t="s">
        <v>116</v>
      </c>
      <c r="Q97" s="13" t="s">
        <v>116</v>
      </c>
      <c r="R97" s="13" t="s">
        <v>116</v>
      </c>
      <c r="S97" s="116">
        <f>VLOOKUP(C97,Table113[[idccms]:[Suma de Rellamados]],4,0)</f>
        <v>0.82662538699690402</v>
      </c>
      <c r="T97" s="13">
        <f>VLOOKUP(C97,Table115[[idccms]:[Suma de CvLlamSalientes]],3,0)</f>
        <v>551.81220657277004</v>
      </c>
      <c r="U97" s="13">
        <f>VLOOKUP(C97,Table115[[idccms]:[Suma de CvLlamSalientes]],5,0)</f>
        <v>48.753521126760603</v>
      </c>
      <c r="V97" s="120">
        <f>VLOOKUP(C97,Table115[[idccms]:[Suma de CvLlamSalientes]],6,0)</f>
        <v>0.48356807511737099</v>
      </c>
      <c r="W97" s="13">
        <f>VLOOKUP(C97,Table115[[idccms]:[Suma de CvLlamSalientes]],7,0)</f>
        <v>502.57511737089197</v>
      </c>
      <c r="X97" s="116">
        <f>VLOOKUP(C97,Table118[[idccms]:[%Act Com N]],4,0)</f>
        <v>3.4037558685446001E-2</v>
      </c>
      <c r="Y97" s="116">
        <f>VLOOKUP(C97,Table118[[idccms]:[%Act Com N]],6,0)</f>
        <v>3.4037558685446001E-2</v>
      </c>
      <c r="Z97" s="116">
        <f>VLOOKUP(C97,TRF!$B$2:$S$407,4,0)</f>
        <v>6.8075117370892002E-2</v>
      </c>
      <c r="AA97" s="116">
        <f>VLOOKUP(C97,CBS!$A$2:$F$395,4,0)</f>
        <v>7.9812206572769995E-2</v>
      </c>
      <c r="AB97" s="124">
        <f>IF(E97="HFC",(IF(L97&gt;=PliegoVigente!$U$9,PliegoVigente!$W$9,IF(L97&gt;=PliegoVigente!$U$8,PliegoVigente!$W$8,PliegoVigente!$W$7))),IF(E97="FLOW",(IF(L97&gt;=PliegoVigente!$U$25,PliegoVigente!$W$25,IF(L97&gt;=PliegoVigente!$U$24,PliegoVigente!$W$24,PliegoVigente!$W$23))),IF(E97="MASIVO",(IF(L97&gt;=PliegoVigente!$U$39,PliegoVigente!$W$39,IF(L97&gt;=PliegoVigente!$U$38,PliegoVigente!$W$38,PliegoVigente!$W$37))),(IF(L97&gt;=PliegoVigente!$U$53,PliegoVigente!$W$53,IF(L97&gt;=PliegoVigente!$U$52,PliegoVigente!$W$52,PliegoVigente!$W$51))))))</f>
        <v>-0.01</v>
      </c>
      <c r="AC97" s="124">
        <f>IF(E97="HFC",(IF(M97&gt;=PliegoVigente!$I$7,PliegoVigente!$K$7,IF(M97&gt;=PliegoVigente!$I$8,PliegoVigente!$K$8,IF(M97&gt;=PliegoVigente!$I$9,PliegoVigente!$K$9,IF(M97&gt;=PliegoVigente!$I$10,PliegoVigente!$K$10,IF(M97&gt;=PliegoVigente!$I$11,PliegoVigente!$K$11,IF(M97&gt;=PliegoVigente!$I$12,PliegoVigente!$K$12,IF(M97&gt;=PliegoVigente!$I$13,PliegoVigente!$K$13,IF(M97&gt;=PliegoVigente!$I$14,PliegoVigente!$K$14,PliegoVigente!$K$15))))))))),IF(E97="FLOW",(IF(M97&gt;=PliegoVigente!$I$23,PliegoVigente!$K$23,IF(M97&gt;=PliegoVigente!$I$24,PliegoVigente!$K$24,IF(M97&gt;=PliegoVigente!$I$25,PliegoVigente!$K$25,IF(M97&gt;=PliegoVigente!$I$26,PliegoVigente!$K$26,IF(M97&gt;=PliegoVigente!$I$27,PliegoVigente!$K$27,IF(M97&gt;=PliegoVigente!$I$28,PliegoVigente!$K$28,IF(M97&gt;=PliegoVigente!$I$29,PliegoVigente!$K$29,IF(M97&gt;=PliegoVigente!$I$30,PliegoVigente!$K$30,PliegoVigente!$K$31))))))))),IF(E97="MASIVO",(IF(M97&gt;=PliegoVigente!$I$37,PliegoVigente!$K$37,IF(M97&gt;=PliegoVigente!$I$38,PliegoVigente!$K$38,IF(M97&gt;=PliegoVigente!$I$39,PliegoVigente!$K$39,IF(M97&gt;=PliegoVigente!$I$40,PliegoVigente!$K$40,IF(M97&gt;=PliegoVigente!$I$41,PliegoVigente!$K$41,IF(M97&gt;=PliegoVigente!$I$42,PliegoVigente!$K$42,IF(M97&gt;=PliegoVigente!$I$43,PliegoVigente!$K$43,IF(M97&gt;=PliegoVigente!$I$44,PliegoVigente!$K$44,PliegoVigente!$K$45))))))))),(IF(M97&gt;=PliegoVigente!$I$51,PliegoVigente!$K$51,IF(M97&gt;=PliegoVigente!$I$52,PliegoVigente!$K$52,IF(M97&gt;=PliegoVigente!$I$53,PliegoVigente!$K$53,IF(M97&gt;=PliegoVigente!$I$54,PliegoVigente!$K$54,IF(M97&gt;=PliegoVigente!$I$55,PliegoVigente!$K$55,IF(M97&gt;=PliegoVigente!$I$56,PliegoVigente!$K$56,IF(M97&gt;=PliegoVigente!$I$57,PliegoVigente!$K$57,IF(M97&gt;=PliegoVigente!$I$58,PliegoVigente!$K$58,PliegoVigente!$K$59))))))))))))</f>
        <v>0.06</v>
      </c>
      <c r="AD97" s="124">
        <f>IF(E97="HFC",(IF(S97&gt;=PliegoVigente!$E$12,PliegoVigente!$G$12,IF(S97&gt;=PliegoVigente!$E$11,PliegoVigente!$G$11,IF(S97&gt;=PliegoVigente!$E$10,PliegoVigente!$G$10,IF(S97&gt;=PliegoVigente!$E$9,PliegoVigente!$G$9,IF(S97&gt;=PliegoVigente!$E$8,PliegoVigente!$G$8,PliegoVigente!$G$7)))))),IF(E97="FLOW",(IF(S97&gt;=PliegoVigente!$I$23,PliegoVigente!$K$23,IF(S97&gt;=PliegoVigente!$I$24,PliegoVigente!$K$24,IF(S97&gt;=PliegoVigente!$I$25,PliegoVigente!$K$25,IF(S97&gt;=PliegoVigente!$I$26,PliegoVigente!$K$26,IF(S97&gt;=PliegoVigente!$I$27,PliegoVigente!$K$27,IF(S97&gt;=PliegoVigente!$I$28,PliegoVigente!$K$28,IF(S97&gt;=PliegoVigente!$I$29,PliegoVigente!$K$29,IF(S97&gt;=PliegoVigente!$I$30,PliegoVigente!$K$30,PliegoVigente!$K$31))))))))),IF(E97="MASIVO",(IF(S97&gt;=PliegoVigente!$I$37,PliegoVigente!$K$37,IF(S97&gt;=PliegoVigente!$I$38,PliegoVigente!$K$38,IF(S97&gt;=PliegoVigente!$I$39,PliegoVigente!$K$39,IF(S97&gt;=PliegoVigente!$I$40,PliegoVigente!$K$40,IF(S97&gt;=PliegoVigente!$I$41,PliegoVigente!$K$41,IF(S97&gt;=PliegoVigente!$I$42,PliegoVigente!$K$42,IF(S97&gt;=PliegoVigente!$I$43,PliegoVigente!$K$43,IF(S97&gt;=PliegoVigente!$I$44,PliegoVigente!$K$44,PliegoVigente!$K$45))))))))),(IF(S97&gt;=PliegoVigente!$I$51,PliegoVigente!$K$51,IF(S97&gt;=PliegoVigente!$I$52,PliegoVigente!$K$52,IF(S97&gt;=PliegoVigente!$I$53,PliegoVigente!$K$53,IF(S97&gt;=PliegoVigente!$I$54,PliegoVigente!$K$54,IF(S97&gt;=PliegoVigente!$I$55,PliegoVigente!$K$55,IF(S97&gt;=PliegoVigente!$I$56,PliegoVigente!$K$56,IF(S97&gt;=PliegoVigente!$I$57,PliegoVigente!$K$57,IF(S97&gt;=PliegoVigente!$I$58,PliegoVigente!$K$58,PliegoVigente!$K$59))))))))))))</f>
        <v>0.02</v>
      </c>
      <c r="AE97" s="124">
        <f>IF(E97="HFC",(IF(T97&gt;=PliegoVigente!$A$10,PliegoVigente!$C$10,IF(T97&gt;PliegoVigente!$A$9,PliegoVigente!$C$9,IF(T97&gt;PliegoVigente!$A$8,PliegoVigente!$C$8,PliegoVigente!$C$7)))),IF(E97="FLOW",(IF(T97&gt;=PliegoVigente!$A$26,PliegoVigente!$C$26,IF(T97&gt;PliegoVigente!$A$25,PliegoVigente!$C$25,IF(T97&gt;PliegoVigente!$A$24,PliegoVigente!$C$24,PliegoVigente!$C$23)))),IF(E97="MASIVO",(IF(T97&gt;=PliegoVigente!$A$40,PliegoVigente!$C$40,IF(T97&gt;PliegoVigente!$A$39,PliegoVigente!$C$39,IF(T97&gt;PliegoVigente!$A$38,PliegoVigente!$C$38,PliegoVigente!$C$37)))),(IF(T97&gt;=PliegoVigente!$A$54,PliegoVigente!$C$54,IF(T97&gt;PliegoVigente!$A$53,PliegoVigente!$C$53,IF(T97&gt;PliegoVigente!$A$52,PliegoVigente!$C$52,PliegoVigente!$C$51)))))))</f>
        <v>0.01</v>
      </c>
      <c r="AF97" s="124">
        <f>IF(E97="HFC",(IF(Y97&gt;=PliegoVigente!$Y$7,PliegoVigente!$AA$7,0)),IF(E97="FLOW",0,IF(E97="MASIVO",(IF(Y97&gt;=PliegoVigente!$Y$37,PliegoVigente!$AA$370)),(IF(Y97&gt;=PliegoVigente!$Y$51,PliegoVigente!$AA$51,0)))))</f>
        <v>0.01</v>
      </c>
      <c r="AG97" s="124">
        <f>IF(E97="HFC",(IF(Z97&gt;=PliegoVigente!$M$9,PliegoVigente!$O$9,IF(Z97&gt;=PliegoVigente!$M$8,PliegoVigente!$O$8,PliegoVigente!$O$7))),IF(E97="FLOW",(IF(Z97&gt;=PliegoVigente!$M$25,PliegoVigente!$O$25,IF(Z97&gt;=PliegoVigente!$M$24,PliegoVigente!$O$24,PliegoVigente!$O$23))),IF(E97="MASIVO",(IF(Z97&gt;=PliegoVigente!$M$39,PliegoVigente!$O$39,IF(Z97&gt;=PliegoVigente!$M$38,PliegoVigente!$O$38,PliegoVigente!$O$37))),(IF(Z97&gt;=PliegoVigente!$M$53,PliegoVigente!$O$53,IF(Z97&gt;=PliegoVigente!$M$52,PliegoVigente!$O$52,PliegoVigente!$O$51))))))</f>
        <v>5.0000000000000001E-3</v>
      </c>
      <c r="AH97" s="124">
        <f>IF(E97="HFC",(IF(AA97&gt;=PliegoVigente!$Q$9,PliegoVigente!$S$9,IF(AA97&gt;=PliegoVigente!$Q$8,PliegoVigente!$S$8,PliegoVigente!$S$7))),IF(E97="FLOW",(IF(AA97&gt;=PliegoVigente!$Q$25,PliegoVigente!$S$25,IF(AA97&gt;=PliegoVigente!$Q$24,PliegoVigente!$S$24,PliegoVigente!$S$23))),IF(E97="MASIVO",(IF(AA97&gt;=PliegoVigente!$Q$39,PliegoVigente!$S$39,IF(AA97&gt;=PliegoVigente!$Q$38,PliegoVigente!$S$38,PliegoVigente!$S$37))),(IF(AA97&gt;=PliegoVigente!$Q$53,PliegoVigente!$S$53,IF(AA97&gt;=PliegoVigente!$Q$52,PliegoVigente!$S$52,PliegoVigente!$S$51))))))</f>
        <v>-5.0000000000000001E-3</v>
      </c>
      <c r="AI97" s="126">
        <f t="shared" si="3"/>
        <v>8.9999999999999983E-2</v>
      </c>
    </row>
    <row r="98" spans="1:35" x14ac:dyDescent="0.25">
      <c r="A98" s="115" t="str">
        <f>VLOOKUP(C98,RosterActualizado!$C$2:$L$1000,7,0)</f>
        <v>Hernandez Daniela del Valle</v>
      </c>
      <c r="B98" s="115" t="str">
        <f>VLOOKUP(C98,RosterActualizado!$C$2:$L$1000,10,0)</f>
        <v>Nuñez Luis Manuel</v>
      </c>
      <c r="C98" s="115">
        <f>RosterActualizado!C98</f>
        <v>2389714</v>
      </c>
      <c r="D98" s="115" t="str">
        <f>VLOOKUP(C98,RosterActualizado!$C$2:$L$1000,3,0)</f>
        <v xml:space="preserve">INTERNET HFC SCORE 1 + Solucion Remota </v>
      </c>
      <c r="E98" s="115" t="str">
        <f t="shared" si="2"/>
        <v>HFC</v>
      </c>
      <c r="F98" s="116">
        <f>VLOOKUP(C98,Table1[],5,0)</f>
        <v>0.98938034188034196</v>
      </c>
      <c r="G98" s="117">
        <f>VLOOKUP(C98,Table13[],5,0)</f>
        <v>3.2258064516128997E-2</v>
      </c>
      <c r="H98" s="118">
        <f>VLOOKUP(C98,Table13[],3,0)</f>
        <v>62</v>
      </c>
      <c r="I98" s="117">
        <f>VLOOKUP(C98,Table13[],7,0)</f>
        <v>0.63333333333333297</v>
      </c>
      <c r="J98" s="117">
        <f>VLOOKUP(C98,Table13[],9,0)</f>
        <v>0.94915254237288105</v>
      </c>
      <c r="K98" s="116">
        <f>VLOOKUP(C98,Table16[[#All],[idccms]:[TMO]],5,0)</f>
        <v>1</v>
      </c>
      <c r="L98" s="119">
        <f>VLOOKUP(C98,Table18[[Columna1]:[Recuento de id_monitoring-caseId]],2,0)</f>
        <v>1</v>
      </c>
      <c r="M98" s="116">
        <f>VLOOKUP(C98,Table111[],7,0)</f>
        <v>0.11111111111111099</v>
      </c>
      <c r="N98" s="118">
        <f>VLOOKUP(C98,Table111[],6,0)</f>
        <v>9</v>
      </c>
      <c r="O98" s="116">
        <f>VLOOKUP(C98,Table111[],8,0)</f>
        <v>0.66666666666666696</v>
      </c>
      <c r="P98" s="13" t="s">
        <v>116</v>
      </c>
      <c r="Q98" s="13" t="s">
        <v>116</v>
      </c>
      <c r="R98" s="13" t="s">
        <v>116</v>
      </c>
      <c r="S98" s="116">
        <f>VLOOKUP(C98,Table113[[idccms]:[Suma de Rellamados]],4,0)</f>
        <v>0.85667752442996703</v>
      </c>
      <c r="T98" s="13">
        <f>VLOOKUP(C98,Table115[[idccms]:[Suma de CvLlamSalientes]],3,0)</f>
        <v>610.13213213213203</v>
      </c>
      <c r="U98" s="13">
        <f>VLOOKUP(C98,Table115[[idccms]:[Suma de CvLlamSalientes]],5,0)</f>
        <v>21.480480480480502</v>
      </c>
      <c r="V98" s="120">
        <f>VLOOKUP(C98,Table115[[idccms]:[Suma de CvLlamSalientes]],6,0)</f>
        <v>10.7417417417417</v>
      </c>
      <c r="W98" s="13">
        <f>VLOOKUP(C98,Table115[[idccms]:[Suma de CvLlamSalientes]],7,0)</f>
        <v>577.90990990990997</v>
      </c>
      <c r="X98" s="116">
        <f>VLOOKUP(C98,Table118[[idccms]:[%Act Com N]],4,0)</f>
        <v>2.2522522522522501E-2</v>
      </c>
      <c r="Y98" s="116">
        <f>VLOOKUP(C98,Table118[[idccms]:[%Act Com N]],6,0)</f>
        <v>2.2522522522522501E-2</v>
      </c>
      <c r="Z98" s="116">
        <f>VLOOKUP(C98,TRF!$B$2:$S$407,4,0)</f>
        <v>0.108108108108108</v>
      </c>
      <c r="AA98" s="116">
        <f>VLOOKUP(C98,CBS!$A$2:$F$395,4,0)</f>
        <v>3.3033033033033003E-2</v>
      </c>
      <c r="AB98" s="124">
        <f>IF(E98="HFC",(IF(L98&gt;=PliegoVigente!$U$9,PliegoVigente!$W$9,IF(L98&gt;=PliegoVigente!$U$8,PliegoVigente!$W$8,PliegoVigente!$W$7))),IF(E98="FLOW",(IF(L98&gt;=PliegoVigente!$U$25,PliegoVigente!$W$25,IF(L98&gt;=PliegoVigente!$U$24,PliegoVigente!$W$24,PliegoVigente!$W$23))),IF(E98="MASIVO",(IF(L98&gt;=PliegoVigente!$U$39,PliegoVigente!$W$39,IF(L98&gt;=PliegoVigente!$U$38,PliegoVigente!$W$38,PliegoVigente!$W$37))),(IF(L98&gt;=PliegoVigente!$U$53,PliegoVigente!$W$53,IF(L98&gt;=PliegoVigente!$U$52,PliegoVigente!$W$52,PliegoVigente!$W$51))))))</f>
        <v>0.01</v>
      </c>
      <c r="AC98" s="124">
        <f>IF(E98="HFC",(IF(M98&gt;=PliegoVigente!$I$7,PliegoVigente!$K$7,IF(M98&gt;=PliegoVigente!$I$8,PliegoVigente!$K$8,IF(M98&gt;=PliegoVigente!$I$9,PliegoVigente!$K$9,IF(M98&gt;=PliegoVigente!$I$10,PliegoVigente!$K$10,IF(M98&gt;=PliegoVigente!$I$11,PliegoVigente!$K$11,IF(M98&gt;=PliegoVigente!$I$12,PliegoVigente!$K$12,IF(M98&gt;=PliegoVigente!$I$13,PliegoVigente!$K$13,IF(M98&gt;=PliegoVigente!$I$14,PliegoVigente!$K$14,PliegoVigente!$K$15))))))))),IF(E98="FLOW",(IF(M98&gt;=PliegoVigente!$I$23,PliegoVigente!$K$23,IF(M98&gt;=PliegoVigente!$I$24,PliegoVigente!$K$24,IF(M98&gt;=PliegoVigente!$I$25,PliegoVigente!$K$25,IF(M98&gt;=PliegoVigente!$I$26,PliegoVigente!$K$26,IF(M98&gt;=PliegoVigente!$I$27,PliegoVigente!$K$27,IF(M98&gt;=PliegoVigente!$I$28,PliegoVigente!$K$28,IF(M98&gt;=PliegoVigente!$I$29,PliegoVigente!$K$29,IF(M98&gt;=PliegoVigente!$I$30,PliegoVigente!$K$30,PliegoVigente!$K$31))))))))),IF(E98="MASIVO",(IF(M98&gt;=PliegoVigente!$I$37,PliegoVigente!$K$37,IF(M98&gt;=PliegoVigente!$I$38,PliegoVigente!$K$38,IF(M98&gt;=PliegoVigente!$I$39,PliegoVigente!$K$39,IF(M98&gt;=PliegoVigente!$I$40,PliegoVigente!$K$40,IF(M98&gt;=PliegoVigente!$I$41,PliegoVigente!$K$41,IF(M98&gt;=PliegoVigente!$I$42,PliegoVigente!$K$42,IF(M98&gt;=PliegoVigente!$I$43,PliegoVigente!$K$43,IF(M98&gt;=PliegoVigente!$I$44,PliegoVigente!$K$44,PliegoVigente!$K$45))))))))),(IF(M98&gt;=PliegoVigente!$I$51,PliegoVigente!$K$51,IF(M98&gt;=PliegoVigente!$I$52,PliegoVigente!$K$52,IF(M98&gt;=PliegoVigente!$I$53,PliegoVigente!$K$53,IF(M98&gt;=PliegoVigente!$I$54,PliegoVigente!$K$54,IF(M98&gt;=PliegoVigente!$I$55,PliegoVigente!$K$55,IF(M98&gt;=PliegoVigente!$I$56,PliegoVigente!$K$56,IF(M98&gt;=PliegoVigente!$I$57,PliegoVigente!$K$57,IF(M98&gt;=PliegoVigente!$I$58,PliegoVigente!$K$58,PliegoVigente!$K$59))))))))))))</f>
        <v>0.06</v>
      </c>
      <c r="AD98" s="124">
        <f>IF(E98="HFC",(IF(S98&gt;=PliegoVigente!$E$12,PliegoVigente!$G$12,IF(S98&gt;=PliegoVigente!$E$11,PliegoVigente!$G$11,IF(S98&gt;=PliegoVigente!$E$10,PliegoVigente!$G$10,IF(S98&gt;=PliegoVigente!$E$9,PliegoVigente!$G$9,IF(S98&gt;=PliegoVigente!$E$8,PliegoVigente!$G$8,PliegoVigente!$G$7)))))),IF(E98="FLOW",(IF(S98&gt;=PliegoVigente!$I$23,PliegoVigente!$K$23,IF(S98&gt;=PliegoVigente!$I$24,PliegoVigente!$K$24,IF(S98&gt;=PliegoVigente!$I$25,PliegoVigente!$K$25,IF(S98&gt;=PliegoVigente!$I$26,PliegoVigente!$K$26,IF(S98&gt;=PliegoVigente!$I$27,PliegoVigente!$K$27,IF(S98&gt;=PliegoVigente!$I$28,PliegoVigente!$K$28,IF(S98&gt;=PliegoVigente!$I$29,PliegoVigente!$K$29,IF(S98&gt;=PliegoVigente!$I$30,PliegoVigente!$K$30,PliegoVigente!$K$31))))))))),IF(E98="MASIVO",(IF(S98&gt;=PliegoVigente!$I$37,PliegoVigente!$K$37,IF(S98&gt;=PliegoVigente!$I$38,PliegoVigente!$K$38,IF(S98&gt;=PliegoVigente!$I$39,PliegoVigente!$K$39,IF(S98&gt;=PliegoVigente!$I$40,PliegoVigente!$K$40,IF(S98&gt;=PliegoVigente!$I$41,PliegoVigente!$K$41,IF(S98&gt;=PliegoVigente!$I$42,PliegoVigente!$K$42,IF(S98&gt;=PliegoVigente!$I$43,PliegoVigente!$K$43,IF(S98&gt;=PliegoVigente!$I$44,PliegoVigente!$K$44,PliegoVigente!$K$45))))))))),(IF(S98&gt;=PliegoVigente!$I$51,PliegoVigente!$K$51,IF(S98&gt;=PliegoVigente!$I$52,PliegoVigente!$K$52,IF(S98&gt;=PliegoVigente!$I$53,PliegoVigente!$K$53,IF(S98&gt;=PliegoVigente!$I$54,PliegoVigente!$K$54,IF(S98&gt;=PliegoVigente!$I$55,PliegoVigente!$K$55,IF(S98&gt;=PliegoVigente!$I$56,PliegoVigente!$K$56,IF(S98&gt;=PliegoVigente!$I$57,PliegoVigente!$K$57,IF(S98&gt;=PliegoVigente!$I$58,PliegoVigente!$K$58,PliegoVigente!$K$59))))))))))))</f>
        <v>0.04</v>
      </c>
      <c r="AE98" s="124">
        <f>IF(E98="HFC",(IF(T98&gt;=PliegoVigente!$A$10,PliegoVigente!$C$10,IF(T98&gt;PliegoVigente!$A$9,PliegoVigente!$C$9,IF(T98&gt;PliegoVigente!$A$8,PliegoVigente!$C$8,PliegoVigente!$C$7)))),IF(E98="FLOW",(IF(T98&gt;=PliegoVigente!$A$26,PliegoVigente!$C$26,IF(T98&gt;PliegoVigente!$A$25,PliegoVigente!$C$25,IF(T98&gt;PliegoVigente!$A$24,PliegoVigente!$C$24,PliegoVigente!$C$23)))),IF(E98="MASIVO",(IF(T98&gt;=PliegoVigente!$A$40,PliegoVigente!$C$40,IF(T98&gt;PliegoVigente!$A$39,PliegoVigente!$C$39,IF(T98&gt;PliegoVigente!$A$38,PliegoVigente!$C$38,PliegoVigente!$C$37)))),(IF(T98&gt;=PliegoVigente!$A$54,PliegoVigente!$C$54,IF(T98&gt;PliegoVigente!$A$53,PliegoVigente!$C$53,IF(T98&gt;PliegoVigente!$A$52,PliegoVigente!$C$52,PliegoVigente!$C$51)))))))</f>
        <v>-0.01</v>
      </c>
      <c r="AF98" s="124">
        <f>IF(E98="HFC",(IF(Y98&gt;=PliegoVigente!$Y$7,PliegoVigente!$AA$7,0)),IF(E98="FLOW",0,IF(E98="MASIVO",(IF(Y98&gt;=PliegoVigente!$Y$37,PliegoVigente!$AA$370)),(IF(Y98&gt;=PliegoVigente!$Y$51,PliegoVigente!$AA$51,0)))))</f>
        <v>0</v>
      </c>
      <c r="AG98" s="124">
        <f>IF(E98="HFC",(IF(Z98&gt;=PliegoVigente!$M$9,PliegoVigente!$O$9,IF(Z98&gt;=PliegoVigente!$M$8,PliegoVigente!$O$8,PliegoVigente!$O$7))),IF(E98="FLOW",(IF(Z98&gt;=PliegoVigente!$M$25,PliegoVigente!$O$25,IF(Z98&gt;=PliegoVigente!$M$24,PliegoVigente!$O$24,PliegoVigente!$O$23))),IF(E98="MASIVO",(IF(Z98&gt;=PliegoVigente!$M$39,PliegoVigente!$O$39,IF(Z98&gt;=PliegoVigente!$M$38,PliegoVigente!$O$38,PliegoVigente!$O$37))),(IF(Z98&gt;=PliegoVigente!$M$53,PliegoVigente!$O$53,IF(Z98&gt;=PliegoVigente!$M$52,PliegoVigente!$O$52,PliegoVigente!$O$51))))))</f>
        <v>-5.0000000000000001E-3</v>
      </c>
      <c r="AH98" s="124">
        <f>IF(E98="HFC",(IF(AA98&gt;=PliegoVigente!$Q$9,PliegoVigente!$S$9,IF(AA98&gt;=PliegoVigente!$Q$8,PliegoVigente!$S$8,PliegoVigente!$S$7))),IF(E98="FLOW",(IF(AA98&gt;=PliegoVigente!$Q$25,PliegoVigente!$S$25,IF(AA98&gt;=PliegoVigente!$Q$24,PliegoVigente!$S$24,PliegoVigente!$S$23))),IF(E98="MASIVO",(IF(AA98&gt;=PliegoVigente!$Q$39,PliegoVigente!$S$39,IF(AA98&gt;=PliegoVigente!$Q$38,PliegoVigente!$S$38,PliegoVigente!$S$37))),(IF(AA98&gt;=PliegoVigente!$Q$53,PliegoVigente!$S$53,IF(AA98&gt;=PliegoVigente!$Q$52,PliegoVigente!$S$52,PliegoVigente!$S$51))))))</f>
        <v>5.0000000000000001E-3</v>
      </c>
      <c r="AI98" s="126">
        <f t="shared" si="3"/>
        <v>9.9999999999999992E-2</v>
      </c>
    </row>
    <row r="99" spans="1:35" x14ac:dyDescent="0.25">
      <c r="A99" s="115" t="str">
        <f>VLOOKUP(C99,RosterActualizado!$C$2:$L$1000,7,0)</f>
        <v>Hernandez Daniela del Valle</v>
      </c>
      <c r="B99" s="115" t="str">
        <f>VLOOKUP(C99,RosterActualizado!$C$2:$L$1000,10,0)</f>
        <v>Perez Ana Mariela</v>
      </c>
      <c r="C99" s="115">
        <f>RosterActualizado!C99</f>
        <v>1515761</v>
      </c>
      <c r="D99" s="115" t="str">
        <f>VLOOKUP(C99,RosterActualizado!$C$2:$L$1000,3,0)</f>
        <v>INTERNET HFC SCORE 2</v>
      </c>
      <c r="E99" s="115" t="str">
        <f t="shared" si="2"/>
        <v>HFC</v>
      </c>
      <c r="F99" s="116">
        <f>VLOOKUP(C99,Table1[],5,0)</f>
        <v>0.94242634680134696</v>
      </c>
      <c r="G99" s="117">
        <f>VLOOKUP(C99,Table13[],5,0)</f>
        <v>0.110294117647059</v>
      </c>
      <c r="H99" s="118">
        <f>VLOOKUP(C99,Table13[],3,0)</f>
        <v>136</v>
      </c>
      <c r="I99" s="117">
        <f>VLOOKUP(C99,Table13[],7,0)</f>
        <v>0.67669172932330801</v>
      </c>
      <c r="J99" s="117">
        <f>VLOOKUP(C99,Table13[],9,0)</f>
        <v>0.93181818181818199</v>
      </c>
      <c r="K99" s="116">
        <f>VLOOKUP(C99,Table16[[#All],[idccms]:[TMO]],5,0)</f>
        <v>0.96</v>
      </c>
      <c r="L99" s="119">
        <f>VLOOKUP(C99,Table18[[Columna1]:[Recuento de id_monitoring-caseId]],2,0)</f>
        <v>0</v>
      </c>
      <c r="M99" s="116">
        <f>VLOOKUP(C99,Table111[],7,0)</f>
        <v>7.1428571428571397E-2</v>
      </c>
      <c r="N99" s="118">
        <f>VLOOKUP(C99,Table111[],6,0)</f>
        <v>14</v>
      </c>
      <c r="O99" s="116">
        <f>VLOOKUP(C99,Table111[],8,0)</f>
        <v>0.53846153846153799</v>
      </c>
      <c r="P99" s="13" t="s">
        <v>116</v>
      </c>
      <c r="Q99" s="13" t="s">
        <v>116</v>
      </c>
      <c r="R99" s="13" t="s">
        <v>116</v>
      </c>
      <c r="S99" s="116">
        <f>VLOOKUP(C99,Table113[[idccms]:[Suma de Rellamados]],4,0)</f>
        <v>0.87368421052631595</v>
      </c>
      <c r="T99" s="13">
        <f>VLOOKUP(C99,Table115[[idccms]:[Suma de CvLlamSalientes]],3,0)</f>
        <v>673.19473684210504</v>
      </c>
      <c r="U99" s="13">
        <f>VLOOKUP(C99,Table115[[idccms]:[Suma de CvLlamSalientes]],5,0)</f>
        <v>15.335087719298199</v>
      </c>
      <c r="V99" s="120">
        <f>VLOOKUP(C99,Table115[[idccms]:[Suma de CvLlamSalientes]],6,0)</f>
        <v>1.1508771929824599</v>
      </c>
      <c r="W99" s="13">
        <f>VLOOKUP(C99,Table115[[idccms]:[Suma de CvLlamSalientes]],7,0)</f>
        <v>656.70877192982505</v>
      </c>
      <c r="X99" s="116">
        <f>VLOOKUP(C99,Table118[[idccms]:[%Act Com N]],4,0)</f>
        <v>4.29824561403509E-2</v>
      </c>
      <c r="Y99" s="116">
        <f>VLOOKUP(C99,Table118[[idccms]:[%Act Com N]],6,0)</f>
        <v>2.9824561403508799E-2</v>
      </c>
      <c r="Z99" s="116">
        <f>VLOOKUP(C99,TRF!$B$2:$S$407,4,0)</f>
        <v>5.6140350877192997E-2</v>
      </c>
      <c r="AA99" s="116">
        <f>VLOOKUP(C99,CBS!$A$2:$F$395,4,0)</f>
        <v>7.7192982456140397E-2</v>
      </c>
      <c r="AB99" s="124">
        <f>IF(E99="HFC",(IF(L99&gt;=PliegoVigente!$U$9,PliegoVigente!$W$9,IF(L99&gt;=PliegoVigente!$U$8,PliegoVigente!$W$8,PliegoVigente!$W$7))),IF(E99="FLOW",(IF(L99&gt;=PliegoVigente!$U$25,PliegoVigente!$W$25,IF(L99&gt;=PliegoVigente!$U$24,PliegoVigente!$W$24,PliegoVigente!$W$23))),IF(E99="MASIVO",(IF(L99&gt;=PliegoVigente!$U$39,PliegoVigente!$W$39,IF(L99&gt;=PliegoVigente!$U$38,PliegoVigente!$W$38,PliegoVigente!$W$37))),(IF(L99&gt;=PliegoVigente!$U$53,PliegoVigente!$W$53,IF(L99&gt;=PliegoVigente!$U$52,PliegoVigente!$W$52,PliegoVigente!$W$51))))))</f>
        <v>-0.01</v>
      </c>
      <c r="AC99" s="124">
        <f>IF(E99="HFC",(IF(M99&gt;=PliegoVigente!$I$7,PliegoVigente!$K$7,IF(M99&gt;=PliegoVigente!$I$8,PliegoVigente!$K$8,IF(M99&gt;=PliegoVigente!$I$9,PliegoVigente!$K$9,IF(M99&gt;=PliegoVigente!$I$10,PliegoVigente!$K$10,IF(M99&gt;=PliegoVigente!$I$11,PliegoVigente!$K$11,IF(M99&gt;=PliegoVigente!$I$12,PliegoVigente!$K$12,IF(M99&gt;=PliegoVigente!$I$13,PliegoVigente!$K$13,IF(M99&gt;=PliegoVigente!$I$14,PliegoVigente!$K$14,PliegoVigente!$K$15))))))))),IF(E99="FLOW",(IF(M99&gt;=PliegoVigente!$I$23,PliegoVigente!$K$23,IF(M99&gt;=PliegoVigente!$I$24,PliegoVigente!$K$24,IF(M99&gt;=PliegoVigente!$I$25,PliegoVigente!$K$25,IF(M99&gt;=PliegoVigente!$I$26,PliegoVigente!$K$26,IF(M99&gt;=PliegoVigente!$I$27,PliegoVigente!$K$27,IF(M99&gt;=PliegoVigente!$I$28,PliegoVigente!$K$28,IF(M99&gt;=PliegoVigente!$I$29,PliegoVigente!$K$29,IF(M99&gt;=PliegoVigente!$I$30,PliegoVigente!$K$30,PliegoVigente!$K$31))))))))),IF(E99="MASIVO",(IF(M99&gt;=PliegoVigente!$I$37,PliegoVigente!$K$37,IF(M99&gt;=PliegoVigente!$I$38,PliegoVigente!$K$38,IF(M99&gt;=PliegoVigente!$I$39,PliegoVigente!$K$39,IF(M99&gt;=PliegoVigente!$I$40,PliegoVigente!$K$40,IF(M99&gt;=PliegoVigente!$I$41,PliegoVigente!$K$41,IF(M99&gt;=PliegoVigente!$I$42,PliegoVigente!$K$42,IF(M99&gt;=PliegoVigente!$I$43,PliegoVigente!$K$43,IF(M99&gt;=PliegoVigente!$I$44,PliegoVigente!$K$44,PliegoVigente!$K$45))))))))),(IF(M99&gt;=PliegoVigente!$I$51,PliegoVigente!$K$51,IF(M99&gt;=PliegoVigente!$I$52,PliegoVigente!$K$52,IF(M99&gt;=PliegoVigente!$I$53,PliegoVigente!$K$53,IF(M99&gt;=PliegoVigente!$I$54,PliegoVigente!$K$54,IF(M99&gt;=PliegoVigente!$I$55,PliegoVigente!$K$55,IF(M99&gt;=PliegoVigente!$I$56,PliegoVigente!$K$56,IF(M99&gt;=PliegoVigente!$I$57,PliegoVigente!$K$57,IF(M99&gt;=PliegoVigente!$I$58,PliegoVigente!$K$58,PliegoVigente!$K$59))))))))))))</f>
        <v>0.06</v>
      </c>
      <c r="AD99" s="124">
        <f>IF(E99="HFC",(IF(S99&gt;=PliegoVigente!$E$12,PliegoVigente!$G$12,IF(S99&gt;=PliegoVigente!$E$11,PliegoVigente!$G$11,IF(S99&gt;=PliegoVigente!$E$10,PliegoVigente!$G$10,IF(S99&gt;=PliegoVigente!$E$9,PliegoVigente!$G$9,IF(S99&gt;=PliegoVigente!$E$8,PliegoVigente!$G$8,PliegoVigente!$G$7)))))),IF(E99="FLOW",(IF(S99&gt;=PliegoVigente!$I$23,PliegoVigente!$K$23,IF(S99&gt;=PliegoVigente!$I$24,PliegoVigente!$K$24,IF(S99&gt;=PliegoVigente!$I$25,PliegoVigente!$K$25,IF(S99&gt;=PliegoVigente!$I$26,PliegoVigente!$K$26,IF(S99&gt;=PliegoVigente!$I$27,PliegoVigente!$K$27,IF(S99&gt;=PliegoVigente!$I$28,PliegoVigente!$K$28,IF(S99&gt;=PliegoVigente!$I$29,PliegoVigente!$K$29,IF(S99&gt;=PliegoVigente!$I$30,PliegoVigente!$K$30,PliegoVigente!$K$31))))))))),IF(E99="MASIVO",(IF(S99&gt;=PliegoVigente!$I$37,PliegoVigente!$K$37,IF(S99&gt;=PliegoVigente!$I$38,PliegoVigente!$K$38,IF(S99&gt;=PliegoVigente!$I$39,PliegoVigente!$K$39,IF(S99&gt;=PliegoVigente!$I$40,PliegoVigente!$K$40,IF(S99&gt;=PliegoVigente!$I$41,PliegoVigente!$K$41,IF(S99&gt;=PliegoVigente!$I$42,PliegoVigente!$K$42,IF(S99&gt;=PliegoVigente!$I$43,PliegoVigente!$K$43,IF(S99&gt;=PliegoVigente!$I$44,PliegoVigente!$K$44,PliegoVigente!$K$45))))))))),(IF(S99&gt;=PliegoVigente!$I$51,PliegoVigente!$K$51,IF(S99&gt;=PliegoVigente!$I$52,PliegoVigente!$K$52,IF(S99&gt;=PliegoVigente!$I$53,PliegoVigente!$K$53,IF(S99&gt;=PliegoVigente!$I$54,PliegoVigente!$K$54,IF(S99&gt;=PliegoVigente!$I$55,PliegoVigente!$K$55,IF(S99&gt;=PliegoVigente!$I$56,PliegoVigente!$K$56,IF(S99&gt;=PliegoVigente!$I$57,PliegoVigente!$K$57,IF(S99&gt;=PliegoVigente!$I$58,PliegoVigente!$K$58,PliegoVigente!$K$59))))))))))))</f>
        <v>0.04</v>
      </c>
      <c r="AE99" s="124">
        <f>IF(E99="HFC",(IF(T99&gt;=PliegoVigente!$A$10,PliegoVigente!$C$10,IF(T99&gt;PliegoVigente!$A$9,PliegoVigente!$C$9,IF(T99&gt;PliegoVigente!$A$8,PliegoVigente!$C$8,PliegoVigente!$C$7)))),IF(E99="FLOW",(IF(T99&gt;=PliegoVigente!$A$26,PliegoVigente!$C$26,IF(T99&gt;PliegoVigente!$A$25,PliegoVigente!$C$25,IF(T99&gt;PliegoVigente!$A$24,PliegoVigente!$C$24,PliegoVigente!$C$23)))),IF(E99="MASIVO",(IF(T99&gt;=PliegoVigente!$A$40,PliegoVigente!$C$40,IF(T99&gt;PliegoVigente!$A$39,PliegoVigente!$C$39,IF(T99&gt;PliegoVigente!$A$38,PliegoVigente!$C$38,PliegoVigente!$C$37)))),(IF(T99&gt;=PliegoVigente!$A$54,PliegoVigente!$C$54,IF(T99&gt;PliegoVigente!$A$53,PliegoVigente!$C$53,IF(T99&gt;PliegoVigente!$A$52,PliegoVigente!$C$52,PliegoVigente!$C$51)))))))</f>
        <v>-0.01</v>
      </c>
      <c r="AF99" s="124">
        <f>IF(E99="HFC",(IF(Y99&gt;=PliegoVigente!$Y$7,PliegoVigente!$AA$7,0)),IF(E99="FLOW",0,IF(E99="MASIVO",(IF(Y99&gt;=PliegoVigente!$Y$37,PliegoVigente!$AA$370)),(IF(Y99&gt;=PliegoVigente!$Y$51,PliegoVigente!$AA$51,0)))))</f>
        <v>0</v>
      </c>
      <c r="AG99" s="124">
        <f>IF(E99="HFC",(IF(Z99&gt;=PliegoVigente!$M$9,PliegoVigente!$O$9,IF(Z99&gt;=PliegoVigente!$M$8,PliegoVigente!$O$8,PliegoVigente!$O$7))),IF(E99="FLOW",(IF(Z99&gt;=PliegoVigente!$M$25,PliegoVigente!$O$25,IF(Z99&gt;=PliegoVigente!$M$24,PliegoVigente!$O$24,PliegoVigente!$O$23))),IF(E99="MASIVO",(IF(Z99&gt;=PliegoVigente!$M$39,PliegoVigente!$O$39,IF(Z99&gt;=PliegoVigente!$M$38,PliegoVigente!$O$38,PliegoVigente!$O$37))),(IF(Z99&gt;=PliegoVigente!$M$53,PliegoVigente!$O$53,IF(Z99&gt;=PliegoVigente!$M$52,PliegoVigente!$O$52,PliegoVigente!$O$51))))))</f>
        <v>5.0000000000000001E-3</v>
      </c>
      <c r="AH99" s="124">
        <f>IF(E99="HFC",(IF(AA99&gt;=PliegoVigente!$Q$9,PliegoVigente!$S$9,IF(AA99&gt;=PliegoVigente!$Q$8,PliegoVigente!$S$8,PliegoVigente!$S$7))),IF(E99="FLOW",(IF(AA99&gt;=PliegoVigente!$Q$25,PliegoVigente!$S$25,IF(AA99&gt;=PliegoVigente!$Q$24,PliegoVigente!$S$24,PliegoVigente!$S$23))),IF(E99="MASIVO",(IF(AA99&gt;=PliegoVigente!$Q$39,PliegoVigente!$S$39,IF(AA99&gt;=PliegoVigente!$Q$38,PliegoVigente!$S$38,PliegoVigente!$S$37))),(IF(AA99&gt;=PliegoVigente!$Q$53,PliegoVigente!$S$53,IF(AA99&gt;=PliegoVigente!$Q$52,PliegoVigente!$S$52,PliegoVigente!$S$51))))))</f>
        <v>-5.0000000000000001E-3</v>
      </c>
      <c r="AI99" s="126">
        <f t="shared" si="3"/>
        <v>0.08</v>
      </c>
    </row>
    <row r="100" spans="1:35" x14ac:dyDescent="0.25">
      <c r="A100" s="115" t="str">
        <f>VLOOKUP(C100,RosterActualizado!$C$2:$L$1000,7,0)</f>
        <v>Hernandez Daniela del Valle</v>
      </c>
      <c r="B100" s="115" t="str">
        <f>VLOOKUP(C100,RosterActualizado!$C$2:$L$1000,10,0)</f>
        <v>Villafañe Ramos Carla</v>
      </c>
      <c r="C100" s="115">
        <f>RosterActualizado!C100</f>
        <v>2397185</v>
      </c>
      <c r="D100" s="115" t="str">
        <f>VLOOKUP(C100,RosterActualizado!$C$2:$L$1000,3,0)</f>
        <v xml:space="preserve">INTERNET HFC SCORE 1 + Solucion Remota </v>
      </c>
      <c r="E100" s="115" t="str">
        <f t="shared" si="2"/>
        <v>HFC</v>
      </c>
      <c r="F100" s="116">
        <f>VLOOKUP(C100,Table1[],5,0)</f>
        <v>0.94854232804232796</v>
      </c>
      <c r="G100" s="117">
        <f>VLOOKUP(C100,Table13[],5,0)</f>
        <v>5.2631578947368397E-2</v>
      </c>
      <c r="H100" s="118">
        <f>VLOOKUP(C100,Table13[],3,0)</f>
        <v>114</v>
      </c>
      <c r="I100" s="117">
        <f>VLOOKUP(C100,Table13[],7,0)</f>
        <v>0.63888888888888895</v>
      </c>
      <c r="J100" s="117">
        <f>VLOOKUP(C100,Table13[],9,0)</f>
        <v>0.92523364485981296</v>
      </c>
      <c r="K100" s="116">
        <f>VLOOKUP(C100,Table16[[#All],[idccms]:[TMO]],5,0)</f>
        <v>1</v>
      </c>
      <c r="L100" s="119">
        <f>VLOOKUP(C100,Table18[[Columna1]:[Recuento de id_monitoring-caseId]],2,0)</f>
        <v>0</v>
      </c>
      <c r="M100" s="116">
        <f>VLOOKUP(C100,Table111[],7,0)</f>
        <v>-0.2</v>
      </c>
      <c r="N100" s="118">
        <f>VLOOKUP(C100,Table111[],6,0)</f>
        <v>20</v>
      </c>
      <c r="O100" s="116">
        <f>VLOOKUP(C100,Table111[],8,0)</f>
        <v>0.52631578947368396</v>
      </c>
      <c r="P100" s="13" t="s">
        <v>116</v>
      </c>
      <c r="Q100" s="13" t="s">
        <v>116</v>
      </c>
      <c r="R100" s="13" t="s">
        <v>116</v>
      </c>
      <c r="S100" s="116">
        <f>VLOOKUP(C100,Table113[[idccms]:[Suma de Rellamados]],4,0)</f>
        <v>0.85339168490153205</v>
      </c>
      <c r="T100" s="13">
        <f>VLOOKUP(C100,Table115[[idccms]:[Suma de CvLlamSalientes]],3,0)</f>
        <v>576.52777777777806</v>
      </c>
      <c r="U100" s="13">
        <f>VLOOKUP(C100,Table115[[idccms]:[Suma de CvLlamSalientes]],5,0)</f>
        <v>29.657407407407401</v>
      </c>
      <c r="V100" s="120">
        <f>VLOOKUP(C100,Table115[[idccms]:[Suma de CvLlamSalientes]],6,0)</f>
        <v>4.1296296296296298</v>
      </c>
      <c r="W100" s="13">
        <f>VLOOKUP(C100,Table115[[idccms]:[Suma de CvLlamSalientes]],7,0)</f>
        <v>542.74074074074099</v>
      </c>
      <c r="X100" s="116">
        <f>VLOOKUP(C100,Table118[[idccms]:[%Act Com N]],4,0)</f>
        <v>5.9259259259259303E-2</v>
      </c>
      <c r="Y100" s="116">
        <f>VLOOKUP(C100,Table118[[idccms]:[%Act Com N]],6,0)</f>
        <v>5.9259259259259303E-2</v>
      </c>
      <c r="Z100" s="116">
        <f>VLOOKUP(C100,TRF!$B$2:$S$407,4,0)</f>
        <v>8.5185185185185197E-2</v>
      </c>
      <c r="AA100" s="116">
        <f>VLOOKUP(C100,CBS!$A$2:$F$395,4,0)</f>
        <v>0.05</v>
      </c>
      <c r="AB100" s="124">
        <f>IF(E100="HFC",(IF(L100&gt;=PliegoVigente!$U$9,PliegoVigente!$W$9,IF(L100&gt;=PliegoVigente!$U$8,PliegoVigente!$W$8,PliegoVigente!$W$7))),IF(E100="FLOW",(IF(L100&gt;=PliegoVigente!$U$25,PliegoVigente!$W$25,IF(L100&gt;=PliegoVigente!$U$24,PliegoVigente!$W$24,PliegoVigente!$W$23))),IF(E100="MASIVO",(IF(L100&gt;=PliegoVigente!$U$39,PliegoVigente!$W$39,IF(L100&gt;=PliegoVigente!$U$38,PliegoVigente!$W$38,PliegoVigente!$W$37))),(IF(L100&gt;=PliegoVigente!$U$53,PliegoVigente!$W$53,IF(L100&gt;=PliegoVigente!$U$52,PliegoVigente!$W$52,PliegoVigente!$W$51))))))</f>
        <v>-0.01</v>
      </c>
      <c r="AC100" s="124">
        <f>IF(E100="HFC",(IF(M100&gt;=PliegoVigente!$I$7,PliegoVigente!$K$7,IF(M100&gt;=PliegoVigente!$I$8,PliegoVigente!$K$8,IF(M100&gt;=PliegoVigente!$I$9,PliegoVigente!$K$9,IF(M100&gt;=PliegoVigente!$I$10,PliegoVigente!$K$10,IF(M100&gt;=PliegoVigente!$I$11,PliegoVigente!$K$11,IF(M100&gt;=PliegoVigente!$I$12,PliegoVigente!$K$12,IF(M100&gt;=PliegoVigente!$I$13,PliegoVigente!$K$13,IF(M100&gt;=PliegoVigente!$I$14,PliegoVigente!$K$14,PliegoVigente!$K$15))))))))),IF(E100="FLOW",(IF(M100&gt;=PliegoVigente!$I$23,PliegoVigente!$K$23,IF(M100&gt;=PliegoVigente!$I$24,PliegoVigente!$K$24,IF(M100&gt;=PliegoVigente!$I$25,PliegoVigente!$K$25,IF(M100&gt;=PliegoVigente!$I$26,PliegoVigente!$K$26,IF(M100&gt;=PliegoVigente!$I$27,PliegoVigente!$K$27,IF(M100&gt;=PliegoVigente!$I$28,PliegoVigente!$K$28,IF(M100&gt;=PliegoVigente!$I$29,PliegoVigente!$K$29,IF(M100&gt;=PliegoVigente!$I$30,PliegoVigente!$K$30,PliegoVigente!$K$31))))))))),IF(E100="MASIVO",(IF(M100&gt;=PliegoVigente!$I$37,PliegoVigente!$K$37,IF(M100&gt;=PliegoVigente!$I$38,PliegoVigente!$K$38,IF(M100&gt;=PliegoVigente!$I$39,PliegoVigente!$K$39,IF(M100&gt;=PliegoVigente!$I$40,PliegoVigente!$K$40,IF(M100&gt;=PliegoVigente!$I$41,PliegoVigente!$K$41,IF(M100&gt;=PliegoVigente!$I$42,PliegoVigente!$K$42,IF(M100&gt;=PliegoVigente!$I$43,PliegoVigente!$K$43,IF(M100&gt;=PliegoVigente!$I$44,PliegoVigente!$K$44,PliegoVigente!$K$45))))))))),(IF(M100&gt;=PliegoVigente!$I$51,PliegoVigente!$K$51,IF(M100&gt;=PliegoVigente!$I$52,PliegoVigente!$K$52,IF(M100&gt;=PliegoVigente!$I$53,PliegoVigente!$K$53,IF(M100&gt;=PliegoVigente!$I$54,PliegoVigente!$K$54,IF(M100&gt;=PliegoVigente!$I$55,PliegoVigente!$K$55,IF(M100&gt;=PliegoVigente!$I$56,PliegoVigente!$K$56,IF(M100&gt;=PliegoVigente!$I$57,PliegoVigente!$K$57,IF(M100&gt;=PliegoVigente!$I$58,PliegoVigente!$K$58,PliegoVigente!$K$59))))))))))))</f>
        <v>-0.02</v>
      </c>
      <c r="AD100" s="124">
        <f>IF(E100="HFC",(IF(S100&gt;=PliegoVigente!$E$12,PliegoVigente!$G$12,IF(S100&gt;=PliegoVigente!$E$11,PliegoVigente!$G$11,IF(S100&gt;=PliegoVigente!$E$10,PliegoVigente!$G$10,IF(S100&gt;=PliegoVigente!$E$9,PliegoVigente!$G$9,IF(S100&gt;=PliegoVigente!$E$8,PliegoVigente!$G$8,PliegoVigente!$G$7)))))),IF(E100="FLOW",(IF(S100&gt;=PliegoVigente!$I$23,PliegoVigente!$K$23,IF(S100&gt;=PliegoVigente!$I$24,PliegoVigente!$K$24,IF(S100&gt;=PliegoVigente!$I$25,PliegoVigente!$K$25,IF(S100&gt;=PliegoVigente!$I$26,PliegoVigente!$K$26,IF(S100&gt;=PliegoVigente!$I$27,PliegoVigente!$K$27,IF(S100&gt;=PliegoVigente!$I$28,PliegoVigente!$K$28,IF(S100&gt;=PliegoVigente!$I$29,PliegoVigente!$K$29,IF(S100&gt;=PliegoVigente!$I$30,PliegoVigente!$K$30,PliegoVigente!$K$31))))))))),IF(E100="MASIVO",(IF(S100&gt;=PliegoVigente!$I$37,PliegoVigente!$K$37,IF(S100&gt;=PliegoVigente!$I$38,PliegoVigente!$K$38,IF(S100&gt;=PliegoVigente!$I$39,PliegoVigente!$K$39,IF(S100&gt;=PliegoVigente!$I$40,PliegoVigente!$K$40,IF(S100&gt;=PliegoVigente!$I$41,PliegoVigente!$K$41,IF(S100&gt;=PliegoVigente!$I$42,PliegoVigente!$K$42,IF(S100&gt;=PliegoVigente!$I$43,PliegoVigente!$K$43,IF(S100&gt;=PliegoVigente!$I$44,PliegoVigente!$K$44,PliegoVigente!$K$45))))))))),(IF(S100&gt;=PliegoVigente!$I$51,PliegoVigente!$K$51,IF(S100&gt;=PliegoVigente!$I$52,PliegoVigente!$K$52,IF(S100&gt;=PliegoVigente!$I$53,PliegoVigente!$K$53,IF(S100&gt;=PliegoVigente!$I$54,PliegoVigente!$K$54,IF(S100&gt;=PliegoVigente!$I$55,PliegoVigente!$K$55,IF(S100&gt;=PliegoVigente!$I$56,PliegoVigente!$K$56,IF(S100&gt;=PliegoVigente!$I$57,PliegoVigente!$K$57,IF(S100&gt;=PliegoVigente!$I$58,PliegoVigente!$K$58,PliegoVigente!$K$59))))))))))))</f>
        <v>0.04</v>
      </c>
      <c r="AE100" s="124">
        <f>IF(E100="HFC",(IF(T100&gt;=PliegoVigente!$A$10,PliegoVigente!$C$10,IF(T100&gt;PliegoVigente!$A$9,PliegoVigente!$C$9,IF(T100&gt;PliegoVigente!$A$8,PliegoVigente!$C$8,PliegoVigente!$C$7)))),IF(E100="FLOW",(IF(T100&gt;=PliegoVigente!$A$26,PliegoVigente!$C$26,IF(T100&gt;PliegoVigente!$A$25,PliegoVigente!$C$25,IF(T100&gt;PliegoVigente!$A$24,PliegoVigente!$C$24,PliegoVigente!$C$23)))),IF(E100="MASIVO",(IF(T100&gt;=PliegoVigente!$A$40,PliegoVigente!$C$40,IF(T100&gt;PliegoVigente!$A$39,PliegoVigente!$C$39,IF(T100&gt;PliegoVigente!$A$38,PliegoVigente!$C$38,PliegoVigente!$C$37)))),(IF(T100&gt;=PliegoVigente!$A$54,PliegoVigente!$C$54,IF(T100&gt;PliegoVigente!$A$53,PliegoVigente!$C$53,IF(T100&gt;PliegoVigente!$A$52,PliegoVigente!$C$52,PliegoVigente!$C$51)))))))</f>
        <v>-0.01</v>
      </c>
      <c r="AF100" s="124">
        <f>IF(E100="HFC",(IF(Y100&gt;=PliegoVigente!$Y$7,PliegoVigente!$AA$7,0)),IF(E100="FLOW",0,IF(E100="MASIVO",(IF(Y100&gt;=PliegoVigente!$Y$37,PliegoVigente!$AA$370)),(IF(Y100&gt;=PliegoVigente!$Y$51,PliegoVigente!$AA$51,0)))))</f>
        <v>0.01</v>
      </c>
      <c r="AG100" s="124">
        <f>IF(E100="HFC",(IF(Z100&gt;=PliegoVigente!$M$9,PliegoVigente!$O$9,IF(Z100&gt;=PliegoVigente!$M$8,PliegoVigente!$O$8,PliegoVigente!$O$7))),IF(E100="FLOW",(IF(Z100&gt;=PliegoVigente!$M$25,PliegoVigente!$O$25,IF(Z100&gt;=PliegoVigente!$M$24,PliegoVigente!$O$24,PliegoVigente!$O$23))),IF(E100="MASIVO",(IF(Z100&gt;=PliegoVigente!$M$39,PliegoVigente!$O$39,IF(Z100&gt;=PliegoVigente!$M$38,PliegoVigente!$O$38,PliegoVigente!$O$37))),(IF(Z100&gt;=PliegoVigente!$M$53,PliegoVigente!$O$53,IF(Z100&gt;=PliegoVigente!$M$52,PliegoVigente!$O$52,PliegoVigente!$O$51))))))</f>
        <v>5.0000000000000001E-3</v>
      </c>
      <c r="AH100" s="124">
        <f>IF(E100="HFC",(IF(AA100&gt;=PliegoVigente!$Q$9,PliegoVigente!$S$9,IF(AA100&gt;=PliegoVigente!$Q$8,PliegoVigente!$S$8,PliegoVigente!$S$7))),IF(E100="FLOW",(IF(AA100&gt;=PliegoVigente!$Q$25,PliegoVigente!$S$25,IF(AA100&gt;=PliegoVigente!$Q$24,PliegoVigente!$S$24,PliegoVigente!$S$23))),IF(E100="MASIVO",(IF(AA100&gt;=PliegoVigente!$Q$39,PliegoVigente!$S$39,IF(AA100&gt;=PliegoVigente!$Q$38,PliegoVigente!$S$38,PliegoVigente!$S$37))),(IF(AA100&gt;=PliegoVigente!$Q$53,PliegoVigente!$S$53,IF(AA100&gt;=PliegoVigente!$Q$52,PliegoVigente!$S$52,PliegoVigente!$S$51))))))</f>
        <v>5.0000000000000001E-3</v>
      </c>
      <c r="AI100" s="126">
        <f t="shared" si="3"/>
        <v>2.0000000000000004E-2</v>
      </c>
    </row>
    <row r="101" spans="1:35" x14ac:dyDescent="0.25">
      <c r="A101" s="115" t="str">
        <f>VLOOKUP(C101,RosterActualizado!$C$2:$L$1000,7,0)</f>
        <v>Perez Maria Florencia</v>
      </c>
      <c r="B101" s="115" t="str">
        <f>VLOOKUP(C101,RosterActualizado!$C$2:$L$1000,10,0)</f>
        <v>Agüero Javier Alberto</v>
      </c>
      <c r="C101" s="115">
        <f>RosterActualizado!C101</f>
        <v>538955</v>
      </c>
      <c r="D101" s="115" t="str">
        <f>VLOOKUP(C101,RosterActualizado!$C$2:$L$1000,3,0)</f>
        <v>INTERNET HFC SCORE 1</v>
      </c>
      <c r="E101" s="115" t="str">
        <f t="shared" si="2"/>
        <v>HFC</v>
      </c>
      <c r="F101" s="116">
        <f>VLOOKUP(C101,Table1[],5,0)</f>
        <v>0.96040343915343895</v>
      </c>
      <c r="G101" s="117">
        <f>VLOOKUP(C101,Table13[],5,0)</f>
        <v>0.13157894736842099</v>
      </c>
      <c r="H101" s="118">
        <f>VLOOKUP(C101,Table13[],3,0)</f>
        <v>38</v>
      </c>
      <c r="I101" s="117">
        <f>VLOOKUP(C101,Table13[],7,0)</f>
        <v>0.78947368421052599</v>
      </c>
      <c r="J101" s="117">
        <f>VLOOKUP(C101,Table13[],9,0)</f>
        <v>0.94736842105263197</v>
      </c>
      <c r="K101" s="116">
        <f>VLOOKUP(C101,Table16[[#All],[idccms]:[TMO]],5,0)</f>
        <v>0.97142857142857097</v>
      </c>
      <c r="L101" s="119">
        <f>VLOOKUP(C101,Table18[[Columna1]:[Recuento de id_monitoring-caseId]],2,0)</f>
        <v>1</v>
      </c>
      <c r="M101" s="116">
        <f>VLOOKUP(C101,Table111[],7,0)</f>
        <v>0.66666666666666696</v>
      </c>
      <c r="N101" s="118">
        <f>VLOOKUP(C101,Table111[],6,0)</f>
        <v>3</v>
      </c>
      <c r="O101" s="116">
        <f>VLOOKUP(C101,Table111[],8,0)</f>
        <v>0.66666666666666696</v>
      </c>
      <c r="P101" s="13" t="s">
        <v>116</v>
      </c>
      <c r="Q101" s="13" t="s">
        <v>116</v>
      </c>
      <c r="R101" s="13" t="s">
        <v>116</v>
      </c>
      <c r="S101" s="116">
        <f>VLOOKUP(C101,Table113[[idccms]:[Suma de Rellamados]],4,0)</f>
        <v>0.81431005110732502</v>
      </c>
      <c r="T101" s="13">
        <f>VLOOKUP(C101,Table115[[idccms]:[Suma de CvLlamSalientes]],3,0)</f>
        <v>539.12962962963002</v>
      </c>
      <c r="U101" s="13">
        <f>VLOOKUP(C101,Table115[[idccms]:[Suma de CvLlamSalientes]],5,0)</f>
        <v>20.002314814814799</v>
      </c>
      <c r="V101" s="120">
        <f>VLOOKUP(C101,Table115[[idccms]:[Suma de CvLlamSalientes]],6,0)</f>
        <v>4.6296296296296302E-3</v>
      </c>
      <c r="W101" s="13">
        <f>VLOOKUP(C101,Table115[[idccms]:[Suma de CvLlamSalientes]],7,0)</f>
        <v>519.12268518518499</v>
      </c>
      <c r="X101" s="116">
        <f>VLOOKUP(C101,Table118[[idccms]:[%Act Com N]],4,0)</f>
        <v>0.101851851851852</v>
      </c>
      <c r="Y101" s="116">
        <f>VLOOKUP(C101,Table118[[idccms]:[%Act Com N]],6,0)</f>
        <v>7.6388888888888895E-2</v>
      </c>
      <c r="Z101" s="116">
        <f>VLOOKUP(C101,TRF!$B$2:$S$407,4,0)</f>
        <v>0.13167701863354001</v>
      </c>
      <c r="AA101" s="116">
        <f>VLOOKUP(C101,CBS!$A$2:$F$395,4,0)</f>
        <v>4.8611111111111098E-2</v>
      </c>
      <c r="AB101" s="124">
        <f>IF(E101="HFC",(IF(L101&gt;=PliegoVigente!$U$9,PliegoVigente!$W$9,IF(L101&gt;=PliegoVigente!$U$8,PliegoVigente!$W$8,PliegoVigente!$W$7))),IF(E101="FLOW",(IF(L101&gt;=PliegoVigente!$U$25,PliegoVigente!$W$25,IF(L101&gt;=PliegoVigente!$U$24,PliegoVigente!$W$24,PliegoVigente!$W$23))),IF(E101="MASIVO",(IF(L101&gt;=PliegoVigente!$U$39,PliegoVigente!$W$39,IF(L101&gt;=PliegoVigente!$U$38,PliegoVigente!$W$38,PliegoVigente!$W$37))),(IF(L101&gt;=PliegoVigente!$U$53,PliegoVigente!$W$53,IF(L101&gt;=PliegoVigente!$U$52,PliegoVigente!$W$52,PliegoVigente!$W$51))))))</f>
        <v>0.01</v>
      </c>
      <c r="AC101" s="124">
        <f>IF(E101="HFC",(IF(M101&gt;=PliegoVigente!$I$7,PliegoVigente!$K$7,IF(M101&gt;=PliegoVigente!$I$8,PliegoVigente!$K$8,IF(M101&gt;=PliegoVigente!$I$9,PliegoVigente!$K$9,IF(M101&gt;=PliegoVigente!$I$10,PliegoVigente!$K$10,IF(M101&gt;=PliegoVigente!$I$11,PliegoVigente!$K$11,IF(M101&gt;=PliegoVigente!$I$12,PliegoVigente!$K$12,IF(M101&gt;=PliegoVigente!$I$13,PliegoVigente!$K$13,IF(M101&gt;=PliegoVigente!$I$14,PliegoVigente!$K$14,PliegoVigente!$K$15))))))))),IF(E101="FLOW",(IF(M101&gt;=PliegoVigente!$I$23,PliegoVigente!$K$23,IF(M101&gt;=PliegoVigente!$I$24,PliegoVigente!$K$24,IF(M101&gt;=PliegoVigente!$I$25,PliegoVigente!$K$25,IF(M101&gt;=PliegoVigente!$I$26,PliegoVigente!$K$26,IF(M101&gt;=PliegoVigente!$I$27,PliegoVigente!$K$27,IF(M101&gt;=PliegoVigente!$I$28,PliegoVigente!$K$28,IF(M101&gt;=PliegoVigente!$I$29,PliegoVigente!$K$29,IF(M101&gt;=PliegoVigente!$I$30,PliegoVigente!$K$30,PliegoVigente!$K$31))))))))),IF(E101="MASIVO",(IF(M101&gt;=PliegoVigente!$I$37,PliegoVigente!$K$37,IF(M101&gt;=PliegoVigente!$I$38,PliegoVigente!$K$38,IF(M101&gt;=PliegoVigente!$I$39,PliegoVigente!$K$39,IF(M101&gt;=PliegoVigente!$I$40,PliegoVigente!$K$40,IF(M101&gt;=PliegoVigente!$I$41,PliegoVigente!$K$41,IF(M101&gt;=PliegoVigente!$I$42,PliegoVigente!$K$42,IF(M101&gt;=PliegoVigente!$I$43,PliegoVigente!$K$43,IF(M101&gt;=PliegoVigente!$I$44,PliegoVigente!$K$44,PliegoVigente!$K$45))))))))),(IF(M101&gt;=PliegoVigente!$I$51,PliegoVigente!$K$51,IF(M101&gt;=PliegoVigente!$I$52,PliegoVigente!$K$52,IF(M101&gt;=PliegoVigente!$I$53,PliegoVigente!$K$53,IF(M101&gt;=PliegoVigente!$I$54,PliegoVigente!$K$54,IF(M101&gt;=PliegoVigente!$I$55,PliegoVigente!$K$55,IF(M101&gt;=PliegoVigente!$I$56,PliegoVigente!$K$56,IF(M101&gt;=PliegoVigente!$I$57,PliegoVigente!$K$57,IF(M101&gt;=PliegoVigente!$I$58,PliegoVigente!$K$58,PliegoVigente!$K$59))))))))))))</f>
        <v>0.06</v>
      </c>
      <c r="AD101" s="124">
        <f>IF(E101="HFC",(IF(S101&gt;=PliegoVigente!$E$12,PliegoVigente!$G$12,IF(S101&gt;=PliegoVigente!$E$11,PliegoVigente!$G$11,IF(S101&gt;=PliegoVigente!$E$10,PliegoVigente!$G$10,IF(S101&gt;=PliegoVigente!$E$9,PliegoVigente!$G$9,IF(S101&gt;=PliegoVigente!$E$8,PliegoVigente!$G$8,PliegoVigente!$G$7)))))),IF(E101="FLOW",(IF(S101&gt;=PliegoVigente!$I$23,PliegoVigente!$K$23,IF(S101&gt;=PliegoVigente!$I$24,PliegoVigente!$K$24,IF(S101&gt;=PliegoVigente!$I$25,PliegoVigente!$K$25,IF(S101&gt;=PliegoVigente!$I$26,PliegoVigente!$K$26,IF(S101&gt;=PliegoVigente!$I$27,PliegoVigente!$K$27,IF(S101&gt;=PliegoVigente!$I$28,PliegoVigente!$K$28,IF(S101&gt;=PliegoVigente!$I$29,PliegoVigente!$K$29,IF(S101&gt;=PliegoVigente!$I$30,PliegoVigente!$K$30,PliegoVigente!$K$31))))))))),IF(E101="MASIVO",(IF(S101&gt;=PliegoVigente!$I$37,PliegoVigente!$K$37,IF(S101&gt;=PliegoVigente!$I$38,PliegoVigente!$K$38,IF(S101&gt;=PliegoVigente!$I$39,PliegoVigente!$K$39,IF(S101&gt;=PliegoVigente!$I$40,PliegoVigente!$K$40,IF(S101&gt;=PliegoVigente!$I$41,PliegoVigente!$K$41,IF(S101&gt;=PliegoVigente!$I$42,PliegoVigente!$K$42,IF(S101&gt;=PliegoVigente!$I$43,PliegoVigente!$K$43,IF(S101&gt;=PliegoVigente!$I$44,PliegoVigente!$K$44,PliegoVigente!$K$45))))))))),(IF(S101&gt;=PliegoVigente!$I$51,PliegoVigente!$K$51,IF(S101&gt;=PliegoVigente!$I$52,PliegoVigente!$K$52,IF(S101&gt;=PliegoVigente!$I$53,PliegoVigente!$K$53,IF(S101&gt;=PliegoVigente!$I$54,PliegoVigente!$K$54,IF(S101&gt;=PliegoVigente!$I$55,PliegoVigente!$K$55,IF(S101&gt;=PliegoVigente!$I$56,PliegoVigente!$K$56,IF(S101&gt;=PliegoVigente!$I$57,PliegoVigente!$K$57,IF(S101&gt;=PliegoVigente!$I$58,PliegoVigente!$K$58,PliegoVigente!$K$59))))))))))))</f>
        <v>0</v>
      </c>
      <c r="AE101" s="124">
        <f>IF(E101="HFC",(IF(T101&gt;=PliegoVigente!$A$10,PliegoVigente!$C$10,IF(T101&gt;PliegoVigente!$A$9,PliegoVigente!$C$9,IF(T101&gt;PliegoVigente!$A$8,PliegoVigente!$C$8,PliegoVigente!$C$7)))),IF(E101="FLOW",(IF(T101&gt;=PliegoVigente!$A$26,PliegoVigente!$C$26,IF(T101&gt;PliegoVigente!$A$25,PliegoVigente!$C$25,IF(T101&gt;PliegoVigente!$A$24,PliegoVigente!$C$24,PliegoVigente!$C$23)))),IF(E101="MASIVO",(IF(T101&gt;=PliegoVigente!$A$40,PliegoVigente!$C$40,IF(T101&gt;PliegoVigente!$A$39,PliegoVigente!$C$39,IF(T101&gt;PliegoVigente!$A$38,PliegoVigente!$C$38,PliegoVigente!$C$37)))),(IF(T101&gt;=PliegoVigente!$A$54,PliegoVigente!$C$54,IF(T101&gt;PliegoVigente!$A$53,PliegoVigente!$C$53,IF(T101&gt;PliegoVigente!$A$52,PliegoVigente!$C$52,PliegoVigente!$C$51)))))))</f>
        <v>0.02</v>
      </c>
      <c r="AF101" s="124">
        <f>IF(E101="HFC",(IF(Y101&gt;=PliegoVigente!$Y$7,PliegoVigente!$AA$7,0)),IF(E101="FLOW",0,IF(E101="MASIVO",(IF(Y101&gt;=PliegoVigente!$Y$37,PliegoVigente!$AA$370)),(IF(Y101&gt;=PliegoVigente!$Y$51,PliegoVigente!$AA$51,0)))))</f>
        <v>0.01</v>
      </c>
      <c r="AG101" s="124">
        <f>IF(E101="HFC",(IF(Z101&gt;=PliegoVigente!$M$9,PliegoVigente!$O$9,IF(Z101&gt;=PliegoVigente!$M$8,PliegoVigente!$O$8,PliegoVigente!$O$7))),IF(E101="FLOW",(IF(Z101&gt;=PliegoVigente!$M$25,PliegoVigente!$O$25,IF(Z101&gt;=PliegoVigente!$M$24,PliegoVigente!$O$24,PliegoVigente!$O$23))),IF(E101="MASIVO",(IF(Z101&gt;=PliegoVigente!$M$39,PliegoVigente!$O$39,IF(Z101&gt;=PliegoVigente!$M$38,PliegoVigente!$O$38,PliegoVigente!$O$37))),(IF(Z101&gt;=PliegoVigente!$M$53,PliegoVigente!$O$53,IF(Z101&gt;=PliegoVigente!$M$52,PliegoVigente!$O$52,PliegoVigente!$O$51))))))</f>
        <v>-5.0000000000000001E-3</v>
      </c>
      <c r="AH101" s="124">
        <f>IF(E101="HFC",(IF(AA101&gt;=PliegoVigente!$Q$9,PliegoVigente!$S$9,IF(AA101&gt;=PliegoVigente!$Q$8,PliegoVigente!$S$8,PliegoVigente!$S$7))),IF(E101="FLOW",(IF(AA101&gt;=PliegoVigente!$Q$25,PliegoVigente!$S$25,IF(AA101&gt;=PliegoVigente!$Q$24,PliegoVigente!$S$24,PliegoVigente!$S$23))),IF(E101="MASIVO",(IF(AA101&gt;=PliegoVigente!$Q$39,PliegoVigente!$S$39,IF(AA101&gt;=PliegoVigente!$Q$38,PliegoVigente!$S$38,PliegoVigente!$S$37))),(IF(AA101&gt;=PliegoVigente!$Q$53,PliegoVigente!$S$53,IF(AA101&gt;=PliegoVigente!$Q$52,PliegoVigente!$S$52,PliegoVigente!$S$51))))))</f>
        <v>5.0000000000000001E-3</v>
      </c>
      <c r="AI101" s="126">
        <f t="shared" si="3"/>
        <v>9.9999999999999992E-2</v>
      </c>
    </row>
    <row r="102" spans="1:35" x14ac:dyDescent="0.25">
      <c r="A102" s="115" t="str">
        <f>VLOOKUP(C102,RosterActualizado!$C$2:$L$1000,7,0)</f>
        <v>Perez Maria Florencia</v>
      </c>
      <c r="B102" s="115" t="str">
        <f>VLOOKUP(C102,RosterActualizado!$C$2:$L$1000,10,0)</f>
        <v>Alvarez Alejandra</v>
      </c>
      <c r="C102" s="115">
        <f>RosterActualizado!C102</f>
        <v>518512</v>
      </c>
      <c r="D102" s="115" t="str">
        <f>VLOOKUP(C102,RosterActualizado!$C$2:$L$1000,3,0)</f>
        <v>INTERNET HFC SCORE 3 A 5</v>
      </c>
      <c r="E102" s="115" t="str">
        <f t="shared" si="2"/>
        <v>HFC</v>
      </c>
      <c r="F102" s="116">
        <f>VLOOKUP(C102,Table1[],5,0)</f>
        <v>0.83741812865497101</v>
      </c>
      <c r="G102" s="117">
        <f>VLOOKUP(C102,Table13[],5,0)</f>
        <v>6.6666666666666693E-2</v>
      </c>
      <c r="H102" s="118">
        <f>VLOOKUP(C102,Table13[],3,0)</f>
        <v>15</v>
      </c>
      <c r="I102" s="117">
        <f>VLOOKUP(C102,Table13[],7,0)</f>
        <v>0.8</v>
      </c>
      <c r="J102" s="117">
        <f>VLOOKUP(C102,Table13[],9,0)</f>
        <v>0.8</v>
      </c>
      <c r="K102" s="116">
        <f>VLOOKUP(C102,Table16[[#All],[idccms]:[TMO]],5,0)</f>
        <v>0.99259259259259303</v>
      </c>
      <c r="L102" s="119">
        <f>VLOOKUP(C102,Table18[[Columna1]:[Recuento de id_monitoring-caseId]],2,0)</f>
        <v>0</v>
      </c>
      <c r="M102" s="116">
        <f>VLOOKUP(C102,Table111[],7,0)</f>
        <v>-0.125</v>
      </c>
      <c r="N102" s="118">
        <f>VLOOKUP(C102,Table111[],6,0)</f>
        <v>8</v>
      </c>
      <c r="O102" s="116">
        <f>VLOOKUP(C102,Table111[],8,0)</f>
        <v>0.375</v>
      </c>
      <c r="P102" s="13" t="s">
        <v>116</v>
      </c>
      <c r="Q102" s="13" t="s">
        <v>116</v>
      </c>
      <c r="R102" s="13" t="s">
        <v>116</v>
      </c>
      <c r="S102" s="116">
        <f>VLOOKUP(C102,Table113[[idccms]:[Suma de Rellamados]],4,0)</f>
        <v>0.74509803921568596</v>
      </c>
      <c r="T102" s="13">
        <f>VLOOKUP(C102,Table115[[idccms]:[Suma de CvLlamSalientes]],3,0)</f>
        <v>665.18367346938805</v>
      </c>
      <c r="U102" s="13">
        <f>VLOOKUP(C102,Table115[[idccms]:[Suma de CvLlamSalientes]],5,0)</f>
        <v>79.846938775510196</v>
      </c>
      <c r="V102" s="120">
        <f>VLOOKUP(C102,Table115[[idccms]:[Suma de CvLlamSalientes]],6,0)</f>
        <v>48.142857142857103</v>
      </c>
      <c r="W102" s="13">
        <f>VLOOKUP(C102,Table115[[idccms]:[Suma de CvLlamSalientes]],7,0)</f>
        <v>537.19387755102002</v>
      </c>
      <c r="X102" s="116">
        <f>VLOOKUP(C102,Table118[[idccms]:[%Act Com N]],4,0)</f>
        <v>0</v>
      </c>
      <c r="Y102" s="116">
        <f>VLOOKUP(C102,Table118[[idccms]:[%Act Com N]],6,0)</f>
        <v>0</v>
      </c>
      <c r="Z102" s="116">
        <f>VLOOKUP(C102,TRF!$B$2:$S$407,4,0)</f>
        <v>9.5238095238095205E-2</v>
      </c>
      <c r="AA102" s="116">
        <f>VLOOKUP(C102,CBS!$A$2:$F$395,4,0)</f>
        <v>1.02040816326531E-2</v>
      </c>
      <c r="AB102" s="124">
        <f>IF(E102="HFC",(IF(L102&gt;=PliegoVigente!$U$9,PliegoVigente!$W$9,IF(L102&gt;=PliegoVigente!$U$8,PliegoVigente!$W$8,PliegoVigente!$W$7))),IF(E102="FLOW",(IF(L102&gt;=PliegoVigente!$U$25,PliegoVigente!$W$25,IF(L102&gt;=PliegoVigente!$U$24,PliegoVigente!$W$24,PliegoVigente!$W$23))),IF(E102="MASIVO",(IF(L102&gt;=PliegoVigente!$U$39,PliegoVigente!$W$39,IF(L102&gt;=PliegoVigente!$U$38,PliegoVigente!$W$38,PliegoVigente!$W$37))),(IF(L102&gt;=PliegoVigente!$U$53,PliegoVigente!$W$53,IF(L102&gt;=PliegoVigente!$U$52,PliegoVigente!$W$52,PliegoVigente!$W$51))))))</f>
        <v>-0.01</v>
      </c>
      <c r="AC102" s="124">
        <f>IF(E102="HFC",(IF(M102&gt;=PliegoVigente!$I$7,PliegoVigente!$K$7,IF(M102&gt;=PliegoVigente!$I$8,PliegoVigente!$K$8,IF(M102&gt;=PliegoVigente!$I$9,PliegoVigente!$K$9,IF(M102&gt;=PliegoVigente!$I$10,PliegoVigente!$K$10,IF(M102&gt;=PliegoVigente!$I$11,PliegoVigente!$K$11,IF(M102&gt;=PliegoVigente!$I$12,PliegoVigente!$K$12,IF(M102&gt;=PliegoVigente!$I$13,PliegoVigente!$K$13,IF(M102&gt;=PliegoVigente!$I$14,PliegoVigente!$K$14,PliegoVigente!$K$15))))))))),IF(E102="FLOW",(IF(M102&gt;=PliegoVigente!$I$23,PliegoVigente!$K$23,IF(M102&gt;=PliegoVigente!$I$24,PliegoVigente!$K$24,IF(M102&gt;=PliegoVigente!$I$25,PliegoVigente!$K$25,IF(M102&gt;=PliegoVigente!$I$26,PliegoVigente!$K$26,IF(M102&gt;=PliegoVigente!$I$27,PliegoVigente!$K$27,IF(M102&gt;=PliegoVigente!$I$28,PliegoVigente!$K$28,IF(M102&gt;=PliegoVigente!$I$29,PliegoVigente!$K$29,IF(M102&gt;=PliegoVigente!$I$30,PliegoVigente!$K$30,PliegoVigente!$K$31))))))))),IF(E102="MASIVO",(IF(M102&gt;=PliegoVigente!$I$37,PliegoVigente!$K$37,IF(M102&gt;=PliegoVigente!$I$38,PliegoVigente!$K$38,IF(M102&gt;=PliegoVigente!$I$39,PliegoVigente!$K$39,IF(M102&gt;=PliegoVigente!$I$40,PliegoVigente!$K$40,IF(M102&gt;=PliegoVigente!$I$41,PliegoVigente!$K$41,IF(M102&gt;=PliegoVigente!$I$42,PliegoVigente!$K$42,IF(M102&gt;=PliegoVigente!$I$43,PliegoVigente!$K$43,IF(M102&gt;=PliegoVigente!$I$44,PliegoVigente!$K$44,PliegoVigente!$K$45))))))))),(IF(M102&gt;=PliegoVigente!$I$51,PliegoVigente!$K$51,IF(M102&gt;=PliegoVigente!$I$52,PliegoVigente!$K$52,IF(M102&gt;=PliegoVigente!$I$53,PliegoVigente!$K$53,IF(M102&gt;=PliegoVigente!$I$54,PliegoVigente!$K$54,IF(M102&gt;=PliegoVigente!$I$55,PliegoVigente!$K$55,IF(M102&gt;=PliegoVigente!$I$56,PliegoVigente!$K$56,IF(M102&gt;=PliegoVigente!$I$57,PliegoVigente!$K$57,IF(M102&gt;=PliegoVigente!$I$58,PliegoVigente!$K$58,PliegoVigente!$K$59))))))))))))</f>
        <v>-0.01</v>
      </c>
      <c r="AD102" s="124">
        <f>IF(E102="HFC",(IF(S102&gt;=PliegoVigente!$E$12,PliegoVigente!$G$12,IF(S102&gt;=PliegoVigente!$E$11,PliegoVigente!$G$11,IF(S102&gt;=PliegoVigente!$E$10,PliegoVigente!$G$10,IF(S102&gt;=PliegoVigente!$E$9,PliegoVigente!$G$9,IF(S102&gt;=PliegoVigente!$E$8,PliegoVigente!$G$8,PliegoVigente!$G$7)))))),IF(E102="FLOW",(IF(S102&gt;=PliegoVigente!$I$23,PliegoVigente!$K$23,IF(S102&gt;=PliegoVigente!$I$24,PliegoVigente!$K$24,IF(S102&gt;=PliegoVigente!$I$25,PliegoVigente!$K$25,IF(S102&gt;=PliegoVigente!$I$26,PliegoVigente!$K$26,IF(S102&gt;=PliegoVigente!$I$27,PliegoVigente!$K$27,IF(S102&gt;=PliegoVigente!$I$28,PliegoVigente!$K$28,IF(S102&gt;=PliegoVigente!$I$29,PliegoVigente!$K$29,IF(S102&gt;=PliegoVigente!$I$30,PliegoVigente!$K$30,PliegoVigente!$K$31))))))))),IF(E102="MASIVO",(IF(S102&gt;=PliegoVigente!$I$37,PliegoVigente!$K$37,IF(S102&gt;=PliegoVigente!$I$38,PliegoVigente!$K$38,IF(S102&gt;=PliegoVigente!$I$39,PliegoVigente!$K$39,IF(S102&gt;=PliegoVigente!$I$40,PliegoVigente!$K$40,IF(S102&gt;=PliegoVigente!$I$41,PliegoVigente!$K$41,IF(S102&gt;=PliegoVigente!$I$42,PliegoVigente!$K$42,IF(S102&gt;=PliegoVigente!$I$43,PliegoVigente!$K$43,IF(S102&gt;=PliegoVigente!$I$44,PliegoVigente!$K$44,PliegoVigente!$K$45))))))))),(IF(S102&gt;=PliegoVigente!$I$51,PliegoVigente!$K$51,IF(S102&gt;=PliegoVigente!$I$52,PliegoVigente!$K$52,IF(S102&gt;=PliegoVigente!$I$53,PliegoVigente!$K$53,IF(S102&gt;=PliegoVigente!$I$54,PliegoVigente!$K$54,IF(S102&gt;=PliegoVigente!$I$55,PliegoVigente!$K$55,IF(S102&gt;=PliegoVigente!$I$56,PliegoVigente!$K$56,IF(S102&gt;=PliegoVigente!$I$57,PliegoVigente!$K$57,IF(S102&gt;=PliegoVigente!$I$58,PliegoVigente!$K$58,PliegoVigente!$K$59))))))))))))</f>
        <v>-0.01</v>
      </c>
      <c r="AE102" s="124">
        <f>IF(E102="HFC",(IF(T102&gt;=PliegoVigente!$A$10,PliegoVigente!$C$10,IF(T102&gt;PliegoVigente!$A$9,PliegoVigente!$C$9,IF(T102&gt;PliegoVigente!$A$8,PliegoVigente!$C$8,PliegoVigente!$C$7)))),IF(E102="FLOW",(IF(T102&gt;=PliegoVigente!$A$26,PliegoVigente!$C$26,IF(T102&gt;PliegoVigente!$A$25,PliegoVigente!$C$25,IF(T102&gt;PliegoVigente!$A$24,PliegoVigente!$C$24,PliegoVigente!$C$23)))),IF(E102="MASIVO",(IF(T102&gt;=PliegoVigente!$A$40,PliegoVigente!$C$40,IF(T102&gt;PliegoVigente!$A$39,PliegoVigente!$C$39,IF(T102&gt;PliegoVigente!$A$38,PliegoVigente!$C$38,PliegoVigente!$C$37)))),(IF(T102&gt;=PliegoVigente!$A$54,PliegoVigente!$C$54,IF(T102&gt;PliegoVigente!$A$53,PliegoVigente!$C$53,IF(T102&gt;PliegoVigente!$A$52,PliegoVigente!$C$52,PliegoVigente!$C$51)))))))</f>
        <v>-0.01</v>
      </c>
      <c r="AF102" s="124">
        <f>IF(E102="HFC",(IF(Y102&gt;=PliegoVigente!$Y$7,PliegoVigente!$AA$7,0)),IF(E102="FLOW",0,IF(E102="MASIVO",(IF(Y102&gt;=PliegoVigente!$Y$37,PliegoVigente!$AA$370)),(IF(Y102&gt;=PliegoVigente!$Y$51,PliegoVigente!$AA$51,0)))))</f>
        <v>0</v>
      </c>
      <c r="AG102" s="124">
        <f>IF(E102="HFC",(IF(Z102&gt;=PliegoVigente!$M$9,PliegoVigente!$O$9,IF(Z102&gt;=PliegoVigente!$M$8,PliegoVigente!$O$8,PliegoVigente!$O$7))),IF(E102="FLOW",(IF(Z102&gt;=PliegoVigente!$M$25,PliegoVigente!$O$25,IF(Z102&gt;=PliegoVigente!$M$24,PliegoVigente!$O$24,PliegoVigente!$O$23))),IF(E102="MASIVO",(IF(Z102&gt;=PliegoVigente!$M$39,PliegoVigente!$O$39,IF(Z102&gt;=PliegoVigente!$M$38,PliegoVigente!$O$38,PliegoVigente!$O$37))),(IF(Z102&gt;=PliegoVigente!$M$53,PliegoVigente!$O$53,IF(Z102&gt;=PliegoVigente!$M$52,PliegoVigente!$O$52,PliegoVigente!$O$51))))))</f>
        <v>-5.0000000000000001E-3</v>
      </c>
      <c r="AH102" s="124">
        <f>IF(E102="HFC",(IF(AA102&gt;=PliegoVigente!$Q$9,PliegoVigente!$S$9,IF(AA102&gt;=PliegoVigente!$Q$8,PliegoVigente!$S$8,PliegoVigente!$S$7))),IF(E102="FLOW",(IF(AA102&gt;=PliegoVigente!$Q$25,PliegoVigente!$S$25,IF(AA102&gt;=PliegoVigente!$Q$24,PliegoVigente!$S$24,PliegoVigente!$S$23))),IF(E102="MASIVO",(IF(AA102&gt;=PliegoVigente!$Q$39,PliegoVigente!$S$39,IF(AA102&gt;=PliegoVigente!$Q$38,PliegoVigente!$S$38,PliegoVigente!$S$37))),(IF(AA102&gt;=PliegoVigente!$Q$53,PliegoVigente!$S$53,IF(AA102&gt;=PliegoVigente!$Q$52,PliegoVigente!$S$52,PliegoVigente!$S$51))))))</f>
        <v>5.0000000000000001E-3</v>
      </c>
      <c r="AI102" s="126">
        <f t="shared" si="3"/>
        <v>-0.04</v>
      </c>
    </row>
    <row r="103" spans="1:35" x14ac:dyDescent="0.25">
      <c r="A103" s="115" t="str">
        <f>VLOOKUP(C103,RosterActualizado!$C$2:$L$1000,7,0)</f>
        <v>Perez Maria Florencia</v>
      </c>
      <c r="B103" s="115" t="str">
        <f>VLOOKUP(C103,RosterActualizado!$C$2:$L$1000,10,0)</f>
        <v>Arganaraz Claudio Marcelo</v>
      </c>
      <c r="C103" s="115">
        <f>RosterActualizado!C103</f>
        <v>3852737</v>
      </c>
      <c r="D103" s="115" t="str">
        <f>VLOOKUP(C103,RosterActualizado!$C$2:$L$1000,3,0)</f>
        <v>INTERNET HFC SCORE 1</v>
      </c>
      <c r="E103" s="115" t="str">
        <f t="shared" si="2"/>
        <v>HFC</v>
      </c>
      <c r="F103" s="116">
        <f>VLOOKUP(C103,Table1[],5,0)</f>
        <v>0.80971990740740696</v>
      </c>
      <c r="G103" s="117">
        <f>VLOOKUP(C103,Table13[],5,0)</f>
        <v>0.27272727272727298</v>
      </c>
      <c r="H103" s="118">
        <f>VLOOKUP(C103,Table13[],3,0)</f>
        <v>33</v>
      </c>
      <c r="I103" s="117">
        <f>VLOOKUP(C103,Table13[],7,0)</f>
        <v>0.51515151515151503</v>
      </c>
      <c r="J103" s="117">
        <f>VLOOKUP(C103,Table13[],9,0)</f>
        <v>0.875</v>
      </c>
      <c r="K103" s="116">
        <f>VLOOKUP(C103,Table16[[#All],[idccms]:[TMO]],5,0)</f>
        <v>1</v>
      </c>
      <c r="L103" s="119">
        <f>VLOOKUP(C103,Table18[[Columna1]:[Recuento de id_monitoring-caseId]],2,0)</f>
        <v>1</v>
      </c>
      <c r="M103" s="116">
        <f>VLOOKUP(C103,Table111[],7,0)</f>
        <v>-1</v>
      </c>
      <c r="N103" s="118">
        <f>VLOOKUP(C103,Table111[],6,0)</f>
        <v>3</v>
      </c>
      <c r="O103" s="116">
        <f>VLOOKUP(C103,Table111[],8,0)</f>
        <v>0</v>
      </c>
      <c r="P103" s="13" t="s">
        <v>116</v>
      </c>
      <c r="Q103" s="13" t="s">
        <v>116</v>
      </c>
      <c r="R103" s="13" t="s">
        <v>116</v>
      </c>
      <c r="S103" s="116">
        <f>VLOOKUP(C103,Table113[[idccms]:[Suma de Rellamados]],4,0)</f>
        <v>0.81462140992167098</v>
      </c>
      <c r="T103" s="13">
        <f>VLOOKUP(C103,Table115[[idccms]:[Suma de CvLlamSalientes]],3,0)</f>
        <v>724.51803278688499</v>
      </c>
      <c r="U103" s="13">
        <f>VLOOKUP(C103,Table115[[idccms]:[Suma de CvLlamSalientes]],5,0)</f>
        <v>54.370491803278703</v>
      </c>
      <c r="V103" s="120">
        <f>VLOOKUP(C103,Table115[[idccms]:[Suma de CvLlamSalientes]],6,0)</f>
        <v>0.44262295081967201</v>
      </c>
      <c r="W103" s="13">
        <f>VLOOKUP(C103,Table115[[idccms]:[Suma de CvLlamSalientes]],7,0)</f>
        <v>669.70491803278696</v>
      </c>
      <c r="X103" s="116">
        <f>VLOOKUP(C103,Table118[[idccms]:[%Act Com N]],4,0)</f>
        <v>4.0983606557376998E-2</v>
      </c>
      <c r="Y103" s="116">
        <f>VLOOKUP(C103,Table118[[idccms]:[%Act Com N]],6,0)</f>
        <v>3.2786885245901599E-2</v>
      </c>
      <c r="Z103" s="116">
        <f>VLOOKUP(C103,TRF!$B$2:$S$407,4,0)</f>
        <v>8.8408644400785899E-2</v>
      </c>
      <c r="AA103" s="116">
        <f>VLOOKUP(C103,CBS!$A$2:$F$395,4,0)</f>
        <v>4.2622950819672101E-2</v>
      </c>
      <c r="AB103" s="124">
        <f>IF(E103="HFC",(IF(L103&gt;=PliegoVigente!$U$9,PliegoVigente!$W$9,IF(L103&gt;=PliegoVigente!$U$8,PliegoVigente!$W$8,PliegoVigente!$W$7))),IF(E103="FLOW",(IF(L103&gt;=PliegoVigente!$U$25,PliegoVigente!$W$25,IF(L103&gt;=PliegoVigente!$U$24,PliegoVigente!$W$24,PliegoVigente!$W$23))),IF(E103="MASIVO",(IF(L103&gt;=PliegoVigente!$U$39,PliegoVigente!$W$39,IF(L103&gt;=PliegoVigente!$U$38,PliegoVigente!$W$38,PliegoVigente!$W$37))),(IF(L103&gt;=PliegoVigente!$U$53,PliegoVigente!$W$53,IF(L103&gt;=PliegoVigente!$U$52,PliegoVigente!$W$52,PliegoVigente!$W$51))))))</f>
        <v>0.01</v>
      </c>
      <c r="AC103" s="124">
        <f>IF(E103="HFC",(IF(M103&gt;=PliegoVigente!$I$7,PliegoVigente!$K$7,IF(M103&gt;=PliegoVigente!$I$8,PliegoVigente!$K$8,IF(M103&gt;=PliegoVigente!$I$9,PliegoVigente!$K$9,IF(M103&gt;=PliegoVigente!$I$10,PliegoVigente!$K$10,IF(M103&gt;=PliegoVigente!$I$11,PliegoVigente!$K$11,IF(M103&gt;=PliegoVigente!$I$12,PliegoVigente!$K$12,IF(M103&gt;=PliegoVigente!$I$13,PliegoVigente!$K$13,IF(M103&gt;=PliegoVigente!$I$14,PliegoVigente!$K$14,PliegoVigente!$K$15))))))))),IF(E103="FLOW",(IF(M103&gt;=PliegoVigente!$I$23,PliegoVigente!$K$23,IF(M103&gt;=PliegoVigente!$I$24,PliegoVigente!$K$24,IF(M103&gt;=PliegoVigente!$I$25,PliegoVigente!$K$25,IF(M103&gt;=PliegoVigente!$I$26,PliegoVigente!$K$26,IF(M103&gt;=PliegoVigente!$I$27,PliegoVigente!$K$27,IF(M103&gt;=PliegoVigente!$I$28,PliegoVigente!$K$28,IF(M103&gt;=PliegoVigente!$I$29,PliegoVigente!$K$29,IF(M103&gt;=PliegoVigente!$I$30,PliegoVigente!$K$30,PliegoVigente!$K$31))))))))),IF(E103="MASIVO",(IF(M103&gt;=PliegoVigente!$I$37,PliegoVigente!$K$37,IF(M103&gt;=PliegoVigente!$I$38,PliegoVigente!$K$38,IF(M103&gt;=PliegoVigente!$I$39,PliegoVigente!$K$39,IF(M103&gt;=PliegoVigente!$I$40,PliegoVigente!$K$40,IF(M103&gt;=PliegoVigente!$I$41,PliegoVigente!$K$41,IF(M103&gt;=PliegoVigente!$I$42,PliegoVigente!$K$42,IF(M103&gt;=PliegoVigente!$I$43,PliegoVigente!$K$43,IF(M103&gt;=PliegoVigente!$I$44,PliegoVigente!$K$44,PliegoVigente!$K$45))))))))),(IF(M103&gt;=PliegoVigente!$I$51,PliegoVigente!$K$51,IF(M103&gt;=PliegoVigente!$I$52,PliegoVigente!$K$52,IF(M103&gt;=PliegoVigente!$I$53,PliegoVigente!$K$53,IF(M103&gt;=PliegoVigente!$I$54,PliegoVigente!$K$54,IF(M103&gt;=PliegoVigente!$I$55,PliegoVigente!$K$55,IF(M103&gt;=PliegoVigente!$I$56,PliegoVigente!$K$56,IF(M103&gt;=PliegoVigente!$I$57,PliegoVigente!$K$57,IF(M103&gt;=PliegoVigente!$I$58,PliegoVigente!$K$58,PliegoVigente!$K$59))))))))))))</f>
        <v>-0.02</v>
      </c>
      <c r="AD103" s="124">
        <f>IF(E103="HFC",(IF(S103&gt;=PliegoVigente!$E$12,PliegoVigente!$G$12,IF(S103&gt;=PliegoVigente!$E$11,PliegoVigente!$G$11,IF(S103&gt;=PliegoVigente!$E$10,PliegoVigente!$G$10,IF(S103&gt;=PliegoVigente!$E$9,PliegoVigente!$G$9,IF(S103&gt;=PliegoVigente!$E$8,PliegoVigente!$G$8,PliegoVigente!$G$7)))))),IF(E103="FLOW",(IF(S103&gt;=PliegoVigente!$I$23,PliegoVigente!$K$23,IF(S103&gt;=PliegoVigente!$I$24,PliegoVigente!$K$24,IF(S103&gt;=PliegoVigente!$I$25,PliegoVigente!$K$25,IF(S103&gt;=PliegoVigente!$I$26,PliegoVigente!$K$26,IF(S103&gt;=PliegoVigente!$I$27,PliegoVigente!$K$27,IF(S103&gt;=PliegoVigente!$I$28,PliegoVigente!$K$28,IF(S103&gt;=PliegoVigente!$I$29,PliegoVigente!$K$29,IF(S103&gt;=PliegoVigente!$I$30,PliegoVigente!$K$30,PliegoVigente!$K$31))))))))),IF(E103="MASIVO",(IF(S103&gt;=PliegoVigente!$I$37,PliegoVigente!$K$37,IF(S103&gt;=PliegoVigente!$I$38,PliegoVigente!$K$38,IF(S103&gt;=PliegoVigente!$I$39,PliegoVigente!$K$39,IF(S103&gt;=PliegoVigente!$I$40,PliegoVigente!$K$40,IF(S103&gt;=PliegoVigente!$I$41,PliegoVigente!$K$41,IF(S103&gt;=PliegoVigente!$I$42,PliegoVigente!$K$42,IF(S103&gt;=PliegoVigente!$I$43,PliegoVigente!$K$43,IF(S103&gt;=PliegoVigente!$I$44,PliegoVigente!$K$44,PliegoVigente!$K$45))))))))),(IF(S103&gt;=PliegoVigente!$I$51,PliegoVigente!$K$51,IF(S103&gt;=PliegoVigente!$I$52,PliegoVigente!$K$52,IF(S103&gt;=PliegoVigente!$I$53,PliegoVigente!$K$53,IF(S103&gt;=PliegoVigente!$I$54,PliegoVigente!$K$54,IF(S103&gt;=PliegoVigente!$I$55,PliegoVigente!$K$55,IF(S103&gt;=PliegoVigente!$I$56,PliegoVigente!$K$56,IF(S103&gt;=PliegoVigente!$I$57,PliegoVigente!$K$57,IF(S103&gt;=PliegoVigente!$I$58,PliegoVigente!$K$58,PliegoVigente!$K$59))))))))))))</f>
        <v>0</v>
      </c>
      <c r="AE103" s="124">
        <f>IF(E103="HFC",(IF(T103&gt;=PliegoVigente!$A$10,PliegoVigente!$C$10,IF(T103&gt;PliegoVigente!$A$9,PliegoVigente!$C$9,IF(T103&gt;PliegoVigente!$A$8,PliegoVigente!$C$8,PliegoVigente!$C$7)))),IF(E103="FLOW",(IF(T103&gt;=PliegoVigente!$A$26,PliegoVigente!$C$26,IF(T103&gt;PliegoVigente!$A$25,PliegoVigente!$C$25,IF(T103&gt;PliegoVigente!$A$24,PliegoVigente!$C$24,PliegoVigente!$C$23)))),IF(E103="MASIVO",(IF(T103&gt;=PliegoVigente!$A$40,PliegoVigente!$C$40,IF(T103&gt;PliegoVigente!$A$39,PliegoVigente!$C$39,IF(T103&gt;PliegoVigente!$A$38,PliegoVigente!$C$38,PliegoVigente!$C$37)))),(IF(T103&gt;=PliegoVigente!$A$54,PliegoVigente!$C$54,IF(T103&gt;PliegoVigente!$A$53,PliegoVigente!$C$53,IF(T103&gt;PliegoVigente!$A$52,PliegoVigente!$C$52,PliegoVigente!$C$51)))))))</f>
        <v>-0.01</v>
      </c>
      <c r="AF103" s="124">
        <f>IF(E103="HFC",(IF(Y103&gt;=PliegoVigente!$Y$7,PliegoVigente!$AA$7,0)),IF(E103="FLOW",0,IF(E103="MASIVO",(IF(Y103&gt;=PliegoVigente!$Y$37,PliegoVigente!$AA$370)),(IF(Y103&gt;=PliegoVigente!$Y$51,PliegoVigente!$AA$51,0)))))</f>
        <v>0.01</v>
      </c>
      <c r="AG103" s="124">
        <f>IF(E103="HFC",(IF(Z103&gt;=PliegoVigente!$M$9,PliegoVigente!$O$9,IF(Z103&gt;=PliegoVigente!$M$8,PliegoVigente!$O$8,PliegoVigente!$O$7))),IF(E103="FLOW",(IF(Z103&gt;=PliegoVigente!$M$25,PliegoVigente!$O$25,IF(Z103&gt;=PliegoVigente!$M$24,PliegoVigente!$O$24,PliegoVigente!$O$23))),IF(E103="MASIVO",(IF(Z103&gt;=PliegoVigente!$M$39,PliegoVigente!$O$39,IF(Z103&gt;=PliegoVigente!$M$38,PliegoVigente!$O$38,PliegoVigente!$O$37))),(IF(Z103&gt;=PliegoVigente!$M$53,PliegoVigente!$O$53,IF(Z103&gt;=PliegoVigente!$M$52,PliegoVigente!$O$52,PliegoVigente!$O$51))))))</f>
        <v>0</v>
      </c>
      <c r="AH103" s="124">
        <f>IF(E103="HFC",(IF(AA103&gt;=PliegoVigente!$Q$9,PliegoVigente!$S$9,IF(AA103&gt;=PliegoVigente!$Q$8,PliegoVigente!$S$8,PliegoVigente!$S$7))),IF(E103="FLOW",(IF(AA103&gt;=PliegoVigente!$Q$25,PliegoVigente!$S$25,IF(AA103&gt;=PliegoVigente!$Q$24,PliegoVigente!$S$24,PliegoVigente!$S$23))),IF(E103="MASIVO",(IF(AA103&gt;=PliegoVigente!$Q$39,PliegoVigente!$S$39,IF(AA103&gt;=PliegoVigente!$Q$38,PliegoVigente!$S$38,PliegoVigente!$S$37))),(IF(AA103&gt;=PliegoVigente!$Q$53,PliegoVigente!$S$53,IF(AA103&gt;=PliegoVigente!$Q$52,PliegoVigente!$S$52,PliegoVigente!$S$51))))))</f>
        <v>5.0000000000000001E-3</v>
      </c>
      <c r="AI103" s="126">
        <f t="shared" si="3"/>
        <v>-5.0000000000000001E-3</v>
      </c>
    </row>
    <row r="104" spans="1:35" x14ac:dyDescent="0.25">
      <c r="A104" s="115" t="str">
        <f>VLOOKUP(C104,RosterActualizado!$C$2:$L$1000,7,0)</f>
        <v>Perez Maria Florencia</v>
      </c>
      <c r="B104" s="115" t="str">
        <f>VLOOKUP(C104,RosterActualizado!$C$2:$L$1000,10,0)</f>
        <v>Aron Virginia</v>
      </c>
      <c r="C104" s="115">
        <f>RosterActualizado!C104</f>
        <v>2734904</v>
      </c>
      <c r="D104" s="115" t="str">
        <f>VLOOKUP(C104,RosterActualizado!$C$2:$L$1000,3,0)</f>
        <v>MASIVO</v>
      </c>
      <c r="E104" s="115" t="str">
        <f t="shared" si="2"/>
        <v>MASIVO</v>
      </c>
      <c r="F104" s="116">
        <f>VLOOKUP(C104,Table1[],5,0)</f>
        <v>0.71395282186948805</v>
      </c>
      <c r="G104" s="117">
        <f>VLOOKUP(C104,Table13[],5,0)</f>
        <v>0.5</v>
      </c>
      <c r="H104" s="118">
        <f>VLOOKUP(C104,Table13[],3,0)</f>
        <v>4</v>
      </c>
      <c r="I104" s="117">
        <f>VLOOKUP(C104,Table13[],7,0)</f>
        <v>1</v>
      </c>
      <c r="J104" s="117">
        <f>VLOOKUP(C104,Table13[],9,0)</f>
        <v>0.66666666666666696</v>
      </c>
      <c r="K104" s="116">
        <f>VLOOKUP(C104,Table16[[#All],[idccms]:[TMO]],5,0)</f>
        <v>0.5</v>
      </c>
      <c r="L104" s="119">
        <f>VLOOKUP(C104,Table18[[Columna1]:[Recuento de id_monitoring-caseId]],2,0)</f>
        <v>0</v>
      </c>
      <c r="M104" s="116" t="e">
        <f>VLOOKUP(C104,Table111[],7,0)</f>
        <v>#N/A</v>
      </c>
      <c r="N104" s="118" t="e">
        <f>VLOOKUP(C104,Table111[],6,0)</f>
        <v>#N/A</v>
      </c>
      <c r="O104" s="116" t="e">
        <f>VLOOKUP(C104,Table111[],8,0)</f>
        <v>#N/A</v>
      </c>
      <c r="P104" s="13" t="s">
        <v>116</v>
      </c>
      <c r="Q104" s="13" t="s">
        <v>116</v>
      </c>
      <c r="R104" s="13" t="s">
        <v>116</v>
      </c>
      <c r="S104" s="116">
        <f>VLOOKUP(C104,Table113[[idccms]:[Suma de Rellamados]],4,0)</f>
        <v>0.80769230769230804</v>
      </c>
      <c r="T104" s="13">
        <f>VLOOKUP(C104,Table115[[idccms]:[Suma de CvLlamSalientes]],3,0)</f>
        <v>483.85294117647101</v>
      </c>
      <c r="U104" s="13">
        <f>VLOOKUP(C104,Table115[[idccms]:[Suma de CvLlamSalientes]],5,0)</f>
        <v>61.852941176470601</v>
      </c>
      <c r="V104" s="120">
        <f>VLOOKUP(C104,Table115[[idccms]:[Suma de CvLlamSalientes]],6,0)</f>
        <v>35.588235294117602</v>
      </c>
      <c r="W104" s="13">
        <f>VLOOKUP(C104,Table115[[idccms]:[Suma de CvLlamSalientes]],7,0)</f>
        <v>386.41176470588198</v>
      </c>
      <c r="X104" s="116">
        <f>VLOOKUP(C104,Table118[[idccms]:[%Act Com N]],4,0)</f>
        <v>0</v>
      </c>
      <c r="Y104" s="116">
        <f>VLOOKUP(C104,Table118[[idccms]:[%Act Com N]],6,0)</f>
        <v>0</v>
      </c>
      <c r="Z104" s="116" t="e">
        <f>VLOOKUP(C104,TRF!$B$2:$S$407,4,0)</f>
        <v>#N/A</v>
      </c>
      <c r="AA104" s="116">
        <f>VLOOKUP(C104,CBS!$A$2:$F$395,4,0)</f>
        <v>5.8823529411764698E-2</v>
      </c>
      <c r="AB104" s="124">
        <f>IF(E104="HFC",(IF(L104&gt;=PliegoVigente!$U$9,PliegoVigente!$W$9,IF(L104&gt;=PliegoVigente!$U$8,PliegoVigente!$W$8,PliegoVigente!$W$7))),IF(E104="FLOW",(IF(L104&gt;=PliegoVigente!$U$25,PliegoVigente!$W$25,IF(L104&gt;=PliegoVigente!$U$24,PliegoVigente!$W$24,PliegoVigente!$W$23))),IF(E104="MASIVO",(IF(L104&gt;=PliegoVigente!$U$39,PliegoVigente!$W$39,IF(L104&gt;=PliegoVigente!$U$38,PliegoVigente!$W$38,PliegoVigente!$W$37))),(IF(L104&gt;=PliegoVigente!$U$53,PliegoVigente!$W$53,IF(L104&gt;=PliegoVigente!$U$52,PliegoVigente!$W$52,PliegoVigente!$W$51))))))</f>
        <v>-0.01</v>
      </c>
      <c r="AC104" s="124" t="e">
        <f>IF(E104="HFC",(IF(M104&gt;=PliegoVigente!$I$7,PliegoVigente!$K$7,IF(M104&gt;=PliegoVigente!$I$8,PliegoVigente!$K$8,IF(M104&gt;=PliegoVigente!$I$9,PliegoVigente!$K$9,IF(M104&gt;=PliegoVigente!$I$10,PliegoVigente!$K$10,IF(M104&gt;=PliegoVigente!$I$11,PliegoVigente!$K$11,IF(M104&gt;=PliegoVigente!$I$12,PliegoVigente!$K$12,IF(M104&gt;=PliegoVigente!$I$13,PliegoVigente!$K$13,IF(M104&gt;=PliegoVigente!$I$14,PliegoVigente!$K$14,PliegoVigente!$K$15))))))))),IF(E104="FLOW",(IF(M104&gt;=PliegoVigente!$I$23,PliegoVigente!$K$23,IF(M104&gt;=PliegoVigente!$I$24,PliegoVigente!$K$24,IF(M104&gt;=PliegoVigente!$I$25,PliegoVigente!$K$25,IF(M104&gt;=PliegoVigente!$I$26,PliegoVigente!$K$26,IF(M104&gt;=PliegoVigente!$I$27,PliegoVigente!$K$27,IF(M104&gt;=PliegoVigente!$I$28,PliegoVigente!$K$28,IF(M104&gt;=PliegoVigente!$I$29,PliegoVigente!$K$29,IF(M104&gt;=PliegoVigente!$I$30,PliegoVigente!$K$30,PliegoVigente!$K$31))))))))),IF(E104="MASIVO",(IF(M104&gt;=PliegoVigente!$I$37,PliegoVigente!$K$37,IF(M104&gt;=PliegoVigente!$I$38,PliegoVigente!$K$38,IF(M104&gt;=PliegoVigente!$I$39,PliegoVigente!$K$39,IF(M104&gt;=PliegoVigente!$I$40,PliegoVigente!$K$40,IF(M104&gt;=PliegoVigente!$I$41,PliegoVigente!$K$41,IF(M104&gt;=PliegoVigente!$I$42,PliegoVigente!$K$42,IF(M104&gt;=PliegoVigente!$I$43,PliegoVigente!$K$43,IF(M104&gt;=PliegoVigente!$I$44,PliegoVigente!$K$44,PliegoVigente!$K$45))))))))),(IF(M104&gt;=PliegoVigente!$I$51,PliegoVigente!$K$51,IF(M104&gt;=PliegoVigente!$I$52,PliegoVigente!$K$52,IF(M104&gt;=PliegoVigente!$I$53,PliegoVigente!$K$53,IF(M104&gt;=PliegoVigente!$I$54,PliegoVigente!$K$54,IF(M104&gt;=PliegoVigente!$I$55,PliegoVigente!$K$55,IF(M104&gt;=PliegoVigente!$I$56,PliegoVigente!$K$56,IF(M104&gt;=PliegoVigente!$I$57,PliegoVigente!$K$57,IF(M104&gt;=PliegoVigente!$I$58,PliegoVigente!$K$58,PliegoVigente!$K$59))))))))))))</f>
        <v>#N/A</v>
      </c>
      <c r="AD104" s="124">
        <f>IF(E104="HFC",(IF(S104&gt;=PliegoVigente!$E$12,PliegoVigente!$G$12,IF(S104&gt;=PliegoVigente!$E$11,PliegoVigente!$G$11,IF(S104&gt;=PliegoVigente!$E$10,PliegoVigente!$G$10,IF(S104&gt;=PliegoVigente!$E$9,PliegoVigente!$G$9,IF(S104&gt;=PliegoVigente!$E$8,PliegoVigente!$G$8,PliegoVigente!$G$7)))))),IF(E104="FLOW",(IF(S104&gt;=PliegoVigente!$I$23,PliegoVigente!$K$23,IF(S104&gt;=PliegoVigente!$I$24,PliegoVigente!$K$24,IF(S104&gt;=PliegoVigente!$I$25,PliegoVigente!$K$25,IF(S104&gt;=PliegoVigente!$I$26,PliegoVigente!$K$26,IF(S104&gt;=PliegoVigente!$I$27,PliegoVigente!$K$27,IF(S104&gt;=PliegoVigente!$I$28,PliegoVigente!$K$28,IF(S104&gt;=PliegoVigente!$I$29,PliegoVigente!$K$29,IF(S104&gt;=PliegoVigente!$I$30,PliegoVigente!$K$30,PliegoVigente!$K$31))))))))),IF(E104="MASIVO",(IF(S104&gt;=PliegoVigente!$I$37,PliegoVigente!$K$37,IF(S104&gt;=PliegoVigente!$I$38,PliegoVigente!$K$38,IF(S104&gt;=PliegoVigente!$I$39,PliegoVigente!$K$39,IF(S104&gt;=PliegoVigente!$I$40,PliegoVigente!$K$40,IF(S104&gt;=PliegoVigente!$I$41,PliegoVigente!$K$41,IF(S104&gt;=PliegoVigente!$I$42,PliegoVigente!$K$42,IF(S104&gt;=PliegoVigente!$I$43,PliegoVigente!$K$43,IF(S104&gt;=PliegoVigente!$I$44,PliegoVigente!$K$44,PliegoVigente!$K$45))))))))),(IF(S104&gt;=PliegoVigente!$I$51,PliegoVigente!$K$51,IF(S104&gt;=PliegoVigente!$I$52,PliegoVigente!$K$52,IF(S104&gt;=PliegoVigente!$I$53,PliegoVigente!$K$53,IF(S104&gt;=PliegoVigente!$I$54,PliegoVigente!$K$54,IF(S104&gt;=PliegoVigente!$I$55,PliegoVigente!$K$55,IF(S104&gt;=PliegoVigente!$I$56,PliegoVigente!$K$56,IF(S104&gt;=PliegoVigente!$I$57,PliegoVigente!$K$57,IF(S104&gt;=PliegoVigente!$I$58,PliegoVigente!$K$58,PliegoVigente!$K$59))))))))))))</f>
        <v>0.06</v>
      </c>
      <c r="AE104" s="124">
        <f>IF(E104="HFC",(IF(T104&gt;=PliegoVigente!$A$10,PliegoVigente!$C$10,IF(T104&gt;PliegoVigente!$A$9,PliegoVigente!$C$9,IF(T104&gt;PliegoVigente!$A$8,PliegoVigente!$C$8,PliegoVigente!$C$7)))),IF(E104="FLOW",(IF(T104&gt;=PliegoVigente!$A$26,PliegoVigente!$C$26,IF(T104&gt;PliegoVigente!$A$25,PliegoVigente!$C$25,IF(T104&gt;PliegoVigente!$A$24,PliegoVigente!$C$24,PliegoVigente!$C$23)))),IF(E104="MASIVO",(IF(T104&gt;=PliegoVigente!$A$40,PliegoVigente!$C$40,IF(T104&gt;PliegoVigente!$A$39,PliegoVigente!$C$39,IF(T104&gt;PliegoVigente!$A$38,PliegoVigente!$C$38,PliegoVigente!$C$37)))),(IF(T104&gt;=PliegoVigente!$A$54,PliegoVigente!$C$54,IF(T104&gt;PliegoVigente!$A$53,PliegoVigente!$C$53,IF(T104&gt;PliegoVigente!$A$52,PliegoVigente!$C$52,PliegoVigente!$C$51)))))))</f>
        <v>0.02</v>
      </c>
      <c r="AF104" s="124" t="b">
        <f>IF(E104="HFC",(IF(Y104&gt;=PliegoVigente!$Y$7,PliegoVigente!$AA$7,0)),IF(E104="FLOW",0,IF(E104="MASIVO",(IF(Y104&gt;=PliegoVigente!$Y$37,PliegoVigente!$AA$370)),(IF(Y104&gt;=PliegoVigente!$Y$51,PliegoVigente!$AA$51,0)))))</f>
        <v>0</v>
      </c>
      <c r="AG104" s="124" t="e">
        <f>IF(E104="HFC",(IF(Z104&gt;=PliegoVigente!$M$9,PliegoVigente!$O$9,IF(Z104&gt;=PliegoVigente!$M$8,PliegoVigente!$O$8,PliegoVigente!$O$7))),IF(E104="FLOW",(IF(Z104&gt;=PliegoVigente!$M$25,PliegoVigente!$O$25,IF(Z104&gt;=PliegoVigente!$M$24,PliegoVigente!$O$24,PliegoVigente!$O$23))),IF(E104="MASIVO",(IF(Z104&gt;=PliegoVigente!$M$39,PliegoVigente!$O$39,IF(Z104&gt;=PliegoVigente!$M$38,PliegoVigente!$O$38,PliegoVigente!$O$37))),(IF(Z104&gt;=PliegoVigente!$M$53,PliegoVigente!$O$53,IF(Z104&gt;=PliegoVigente!$M$52,PliegoVigente!$O$52,PliegoVigente!$O$51))))))</f>
        <v>#N/A</v>
      </c>
      <c r="AH104" s="124">
        <f>IF(E104="HFC",(IF(AA104&gt;=PliegoVigente!$Q$9,PliegoVigente!$S$9,IF(AA104&gt;=PliegoVigente!$Q$8,PliegoVigente!$S$8,PliegoVigente!$S$7))),IF(E104="FLOW",(IF(AA104&gt;=PliegoVigente!$Q$25,PliegoVigente!$S$25,IF(AA104&gt;=PliegoVigente!$Q$24,PliegoVigente!$S$24,PliegoVigente!$S$23))),IF(E104="MASIVO",(IF(AA104&gt;=PliegoVigente!$Q$39,PliegoVigente!$S$39,IF(AA104&gt;=PliegoVigente!$Q$38,PliegoVigente!$S$38,PliegoVigente!$S$37))),(IF(AA104&gt;=PliegoVigente!$Q$53,PliegoVigente!$S$53,IF(AA104&gt;=PliegoVigente!$Q$52,PliegoVigente!$S$52,PliegoVigente!$S$51))))))</f>
        <v>5.0000000000000001E-3</v>
      </c>
      <c r="AI104" s="126" t="e">
        <f t="shared" si="3"/>
        <v>#N/A</v>
      </c>
    </row>
    <row r="105" spans="1:35" x14ac:dyDescent="0.25">
      <c r="A105" s="115" t="str">
        <f>VLOOKUP(C105,RosterActualizado!$C$2:$L$1000,7,0)</f>
        <v>Perez Maria Florencia</v>
      </c>
      <c r="B105" s="115" t="str">
        <f>VLOOKUP(C105,RosterActualizado!$C$2:$L$1000,10,0)</f>
        <v>Blanco Natalia Maria del Milagro</v>
      </c>
      <c r="C105" s="115">
        <f>RosterActualizado!C105</f>
        <v>1390816</v>
      </c>
      <c r="D105" s="115" t="str">
        <f>VLOOKUP(C105,RosterActualizado!$C$2:$L$1000,3,0)</f>
        <v>INTERNET HFC SCORE 2</v>
      </c>
      <c r="E105" s="115" t="str">
        <f t="shared" si="2"/>
        <v>HFC</v>
      </c>
      <c r="F105" s="116">
        <f>VLOOKUP(C105,Table1[],5,0)</f>
        <v>0.28397266313933001</v>
      </c>
      <c r="G105" s="117">
        <f>VLOOKUP(C105,Table13[],5,0)</f>
        <v>7.69230769230769E-2</v>
      </c>
      <c r="H105" s="118">
        <f>VLOOKUP(C105,Table13[],3,0)</f>
        <v>26</v>
      </c>
      <c r="I105" s="117">
        <f>VLOOKUP(C105,Table13[],7,0)</f>
        <v>0.57692307692307698</v>
      </c>
      <c r="J105" s="117">
        <f>VLOOKUP(C105,Table13[],9,0)</f>
        <v>0.96153846153846201</v>
      </c>
      <c r="K105" s="116">
        <f>VLOOKUP(C105,Table16[[#All],[idccms]:[TMO]],5,0)</f>
        <v>1</v>
      </c>
      <c r="L105" s="119">
        <f>VLOOKUP(C105,Table18[[Columna1]:[Recuento de id_monitoring-caseId]],2,0)</f>
        <v>1</v>
      </c>
      <c r="M105" s="116">
        <f>VLOOKUP(C105,Table111[],7,0)</f>
        <v>-1</v>
      </c>
      <c r="N105" s="118">
        <f>VLOOKUP(C105,Table111[],6,0)</f>
        <v>1</v>
      </c>
      <c r="O105" s="116">
        <f>VLOOKUP(C105,Table111[],8,0)</f>
        <v>0</v>
      </c>
      <c r="P105" s="13" t="s">
        <v>116</v>
      </c>
      <c r="Q105" s="13" t="s">
        <v>116</v>
      </c>
      <c r="R105" s="13" t="s">
        <v>116</v>
      </c>
      <c r="S105" s="116">
        <f>VLOOKUP(C105,Table113[[idccms]:[Suma de Rellamados]],4,0)</f>
        <v>0.78333333333333299</v>
      </c>
      <c r="T105" s="13">
        <f>VLOOKUP(C105,Table115[[idccms]:[Suma de CvLlamSalientes]],3,0)</f>
        <v>729.77419354838696</v>
      </c>
      <c r="U105" s="13">
        <f>VLOOKUP(C105,Table115[[idccms]:[Suma de CvLlamSalientes]],5,0)</f>
        <v>34.322580645161302</v>
      </c>
      <c r="V105" s="120">
        <f>VLOOKUP(C105,Table115[[idccms]:[Suma de CvLlamSalientes]],6,0)</f>
        <v>0.83870967741935498</v>
      </c>
      <c r="W105" s="13">
        <f>VLOOKUP(C105,Table115[[idccms]:[Suma de CvLlamSalientes]],7,0)</f>
        <v>694.61290322580601</v>
      </c>
      <c r="X105" s="116">
        <f>VLOOKUP(C105,Table118[[idccms]:[%Act Com N]],4,0)</f>
        <v>0</v>
      </c>
      <c r="Y105" s="116">
        <f>VLOOKUP(C105,Table118[[idccms]:[%Act Com N]],6,0)</f>
        <v>0</v>
      </c>
      <c r="Z105" s="116">
        <f>VLOOKUP(C105,TRF!$B$2:$S$407,4,0)</f>
        <v>4.9586776859504099E-2</v>
      </c>
      <c r="AA105" s="116">
        <f>VLOOKUP(C105,CBS!$A$2:$F$395,4,0)</f>
        <v>1.6129032258064498E-2</v>
      </c>
      <c r="AB105" s="124">
        <f>IF(E105="HFC",(IF(L105&gt;=PliegoVigente!$U$9,PliegoVigente!$W$9,IF(L105&gt;=PliegoVigente!$U$8,PliegoVigente!$W$8,PliegoVigente!$W$7))),IF(E105="FLOW",(IF(L105&gt;=PliegoVigente!$U$25,PliegoVigente!$W$25,IF(L105&gt;=PliegoVigente!$U$24,PliegoVigente!$W$24,PliegoVigente!$W$23))),IF(E105="MASIVO",(IF(L105&gt;=PliegoVigente!$U$39,PliegoVigente!$W$39,IF(L105&gt;=PliegoVigente!$U$38,PliegoVigente!$W$38,PliegoVigente!$W$37))),(IF(L105&gt;=PliegoVigente!$U$53,PliegoVigente!$W$53,IF(L105&gt;=PliegoVigente!$U$52,PliegoVigente!$W$52,PliegoVigente!$W$51))))))</f>
        <v>0.01</v>
      </c>
      <c r="AC105" s="124">
        <f>IF(E105="HFC",(IF(M105&gt;=PliegoVigente!$I$7,PliegoVigente!$K$7,IF(M105&gt;=PliegoVigente!$I$8,PliegoVigente!$K$8,IF(M105&gt;=PliegoVigente!$I$9,PliegoVigente!$K$9,IF(M105&gt;=PliegoVigente!$I$10,PliegoVigente!$K$10,IF(M105&gt;=PliegoVigente!$I$11,PliegoVigente!$K$11,IF(M105&gt;=PliegoVigente!$I$12,PliegoVigente!$K$12,IF(M105&gt;=PliegoVigente!$I$13,PliegoVigente!$K$13,IF(M105&gt;=PliegoVigente!$I$14,PliegoVigente!$K$14,PliegoVigente!$K$15))))))))),IF(E105="FLOW",(IF(M105&gt;=PliegoVigente!$I$23,PliegoVigente!$K$23,IF(M105&gt;=PliegoVigente!$I$24,PliegoVigente!$K$24,IF(M105&gt;=PliegoVigente!$I$25,PliegoVigente!$K$25,IF(M105&gt;=PliegoVigente!$I$26,PliegoVigente!$K$26,IF(M105&gt;=PliegoVigente!$I$27,PliegoVigente!$K$27,IF(M105&gt;=PliegoVigente!$I$28,PliegoVigente!$K$28,IF(M105&gt;=PliegoVigente!$I$29,PliegoVigente!$K$29,IF(M105&gt;=PliegoVigente!$I$30,PliegoVigente!$K$30,PliegoVigente!$K$31))))))))),IF(E105="MASIVO",(IF(M105&gt;=PliegoVigente!$I$37,PliegoVigente!$K$37,IF(M105&gt;=PliegoVigente!$I$38,PliegoVigente!$K$38,IF(M105&gt;=PliegoVigente!$I$39,PliegoVigente!$K$39,IF(M105&gt;=PliegoVigente!$I$40,PliegoVigente!$K$40,IF(M105&gt;=PliegoVigente!$I$41,PliegoVigente!$K$41,IF(M105&gt;=PliegoVigente!$I$42,PliegoVigente!$K$42,IF(M105&gt;=PliegoVigente!$I$43,PliegoVigente!$K$43,IF(M105&gt;=PliegoVigente!$I$44,PliegoVigente!$K$44,PliegoVigente!$K$45))))))))),(IF(M105&gt;=PliegoVigente!$I$51,PliegoVigente!$K$51,IF(M105&gt;=PliegoVigente!$I$52,PliegoVigente!$K$52,IF(M105&gt;=PliegoVigente!$I$53,PliegoVigente!$K$53,IF(M105&gt;=PliegoVigente!$I$54,PliegoVigente!$K$54,IF(M105&gt;=PliegoVigente!$I$55,PliegoVigente!$K$55,IF(M105&gt;=PliegoVigente!$I$56,PliegoVigente!$K$56,IF(M105&gt;=PliegoVigente!$I$57,PliegoVigente!$K$57,IF(M105&gt;=PliegoVigente!$I$58,PliegoVigente!$K$58,PliegoVigente!$K$59))))))))))))</f>
        <v>-0.02</v>
      </c>
      <c r="AD105" s="124">
        <f>IF(E105="HFC",(IF(S105&gt;=PliegoVigente!$E$12,PliegoVigente!$G$12,IF(S105&gt;=PliegoVigente!$E$11,PliegoVigente!$G$11,IF(S105&gt;=PliegoVigente!$E$10,PliegoVigente!$G$10,IF(S105&gt;=PliegoVigente!$E$9,PliegoVigente!$G$9,IF(S105&gt;=PliegoVigente!$E$8,PliegoVigente!$G$8,PliegoVigente!$G$7)))))),IF(E105="FLOW",(IF(S105&gt;=PliegoVigente!$I$23,PliegoVigente!$K$23,IF(S105&gt;=PliegoVigente!$I$24,PliegoVigente!$K$24,IF(S105&gt;=PliegoVigente!$I$25,PliegoVigente!$K$25,IF(S105&gt;=PliegoVigente!$I$26,PliegoVigente!$K$26,IF(S105&gt;=PliegoVigente!$I$27,PliegoVigente!$K$27,IF(S105&gt;=PliegoVigente!$I$28,PliegoVigente!$K$28,IF(S105&gt;=PliegoVigente!$I$29,PliegoVigente!$K$29,IF(S105&gt;=PliegoVigente!$I$30,PliegoVigente!$K$30,PliegoVigente!$K$31))))))))),IF(E105="MASIVO",(IF(S105&gt;=PliegoVigente!$I$37,PliegoVigente!$K$37,IF(S105&gt;=PliegoVigente!$I$38,PliegoVigente!$K$38,IF(S105&gt;=PliegoVigente!$I$39,PliegoVigente!$K$39,IF(S105&gt;=PliegoVigente!$I$40,PliegoVigente!$K$40,IF(S105&gt;=PliegoVigente!$I$41,PliegoVigente!$K$41,IF(S105&gt;=PliegoVigente!$I$42,PliegoVigente!$K$42,IF(S105&gt;=PliegoVigente!$I$43,PliegoVigente!$K$43,IF(S105&gt;=PliegoVigente!$I$44,PliegoVigente!$K$44,PliegoVigente!$K$45))))))))),(IF(S105&gt;=PliegoVigente!$I$51,PliegoVigente!$K$51,IF(S105&gt;=PliegoVigente!$I$52,PliegoVigente!$K$52,IF(S105&gt;=PliegoVigente!$I$53,PliegoVigente!$K$53,IF(S105&gt;=PliegoVigente!$I$54,PliegoVigente!$K$54,IF(S105&gt;=PliegoVigente!$I$55,PliegoVigente!$K$55,IF(S105&gt;=PliegoVigente!$I$56,PliegoVigente!$K$56,IF(S105&gt;=PliegoVigente!$I$57,PliegoVigente!$K$57,IF(S105&gt;=PliegoVigente!$I$58,PliegoVigente!$K$58,PliegoVigente!$K$59))))))))))))</f>
        <v>-0.01</v>
      </c>
      <c r="AE105" s="124">
        <f>IF(E105="HFC",(IF(T105&gt;=PliegoVigente!$A$10,PliegoVigente!$C$10,IF(T105&gt;PliegoVigente!$A$9,PliegoVigente!$C$9,IF(T105&gt;PliegoVigente!$A$8,PliegoVigente!$C$8,PliegoVigente!$C$7)))),IF(E105="FLOW",(IF(T105&gt;=PliegoVigente!$A$26,PliegoVigente!$C$26,IF(T105&gt;PliegoVigente!$A$25,PliegoVigente!$C$25,IF(T105&gt;PliegoVigente!$A$24,PliegoVigente!$C$24,PliegoVigente!$C$23)))),IF(E105="MASIVO",(IF(T105&gt;=PliegoVigente!$A$40,PliegoVigente!$C$40,IF(T105&gt;PliegoVigente!$A$39,PliegoVigente!$C$39,IF(T105&gt;PliegoVigente!$A$38,PliegoVigente!$C$38,PliegoVigente!$C$37)))),(IF(T105&gt;=PliegoVigente!$A$54,PliegoVigente!$C$54,IF(T105&gt;PliegoVigente!$A$53,PliegoVigente!$C$53,IF(T105&gt;PliegoVigente!$A$52,PliegoVigente!$C$52,PliegoVigente!$C$51)))))))</f>
        <v>-0.01</v>
      </c>
      <c r="AF105" s="124">
        <f>IF(E105="HFC",(IF(Y105&gt;=PliegoVigente!$Y$7,PliegoVigente!$AA$7,0)),IF(E105="FLOW",0,IF(E105="MASIVO",(IF(Y105&gt;=PliegoVigente!$Y$37,PliegoVigente!$AA$370)),(IF(Y105&gt;=PliegoVigente!$Y$51,PliegoVigente!$AA$51,0)))))</f>
        <v>0</v>
      </c>
      <c r="AG105" s="124">
        <f>IF(E105="HFC",(IF(Z105&gt;=PliegoVigente!$M$9,PliegoVigente!$O$9,IF(Z105&gt;=PliegoVigente!$M$8,PliegoVigente!$O$8,PliegoVigente!$O$7))),IF(E105="FLOW",(IF(Z105&gt;=PliegoVigente!$M$25,PliegoVigente!$O$25,IF(Z105&gt;=PliegoVigente!$M$24,PliegoVigente!$O$24,PliegoVigente!$O$23))),IF(E105="MASIVO",(IF(Z105&gt;=PliegoVigente!$M$39,PliegoVigente!$O$39,IF(Z105&gt;=PliegoVigente!$M$38,PliegoVigente!$O$38,PliegoVigente!$O$37))),(IF(Z105&gt;=PliegoVigente!$M$53,PliegoVigente!$O$53,IF(Z105&gt;=PliegoVigente!$M$52,PliegoVigente!$O$52,PliegoVigente!$O$51))))))</f>
        <v>5.0000000000000001E-3</v>
      </c>
      <c r="AH105" s="124">
        <f>IF(E105="HFC",(IF(AA105&gt;=PliegoVigente!$Q$9,PliegoVigente!$S$9,IF(AA105&gt;=PliegoVigente!$Q$8,PliegoVigente!$S$8,PliegoVigente!$S$7))),IF(E105="FLOW",(IF(AA105&gt;=PliegoVigente!$Q$25,PliegoVigente!$S$25,IF(AA105&gt;=PliegoVigente!$Q$24,PliegoVigente!$S$24,PliegoVigente!$S$23))),IF(E105="MASIVO",(IF(AA105&gt;=PliegoVigente!$Q$39,PliegoVigente!$S$39,IF(AA105&gt;=PliegoVigente!$Q$38,PliegoVigente!$S$38,PliegoVigente!$S$37))),(IF(AA105&gt;=PliegoVigente!$Q$53,PliegoVigente!$S$53,IF(AA105&gt;=PliegoVigente!$Q$52,PliegoVigente!$S$52,PliegoVigente!$S$51))))))</f>
        <v>5.0000000000000001E-3</v>
      </c>
      <c r="AI105" s="126">
        <f t="shared" si="3"/>
        <v>-1.9999999999999997E-2</v>
      </c>
    </row>
    <row r="106" spans="1:35" x14ac:dyDescent="0.25">
      <c r="A106" s="115" t="str">
        <f>VLOOKUP(C106,RosterActualizado!$C$2:$L$1000,7,0)</f>
        <v>Perez Maria Florencia</v>
      </c>
      <c r="B106" s="115" t="str">
        <f>VLOOKUP(C106,RosterActualizado!$C$2:$L$1000,10,0)</f>
        <v>Bucci Villarrubia Celina Natalia</v>
      </c>
      <c r="C106" s="115">
        <f>RosterActualizado!C106</f>
        <v>1294123</v>
      </c>
      <c r="D106" s="115" t="str">
        <f>VLOOKUP(C106,RosterActualizado!$C$2:$L$1000,3,0)</f>
        <v>INTERNET HFC SCORE 2</v>
      </c>
      <c r="E106" s="115" t="str">
        <f t="shared" si="2"/>
        <v>HFC</v>
      </c>
      <c r="F106" s="116">
        <f>VLOOKUP(C106,Table1[],5,0)</f>
        <v>0.640074955908289</v>
      </c>
      <c r="G106" s="117">
        <f>VLOOKUP(C106,Table13[],5,0)</f>
        <v>5.4945054945054903E-2</v>
      </c>
      <c r="H106" s="118">
        <f>VLOOKUP(C106,Table13[],3,0)</f>
        <v>91</v>
      </c>
      <c r="I106" s="117">
        <f>VLOOKUP(C106,Table13[],7,0)</f>
        <v>0.67045454545454497</v>
      </c>
      <c r="J106" s="117">
        <f>VLOOKUP(C106,Table13[],9,0)</f>
        <v>0.91954022988505701</v>
      </c>
      <c r="K106" s="116">
        <f>VLOOKUP(C106,Table16[[#All],[idccms]:[TMO]],5,0)</f>
        <v>0.92727272727272703</v>
      </c>
      <c r="L106" s="119">
        <f>VLOOKUP(C106,Table18[[Columna1]:[Recuento de id_monitoring-caseId]],2,0)</f>
        <v>1</v>
      </c>
      <c r="M106" s="116">
        <f>VLOOKUP(C106,Table111[],7,0)</f>
        <v>-0.25</v>
      </c>
      <c r="N106" s="118">
        <f>VLOOKUP(C106,Table111[],6,0)</f>
        <v>4</v>
      </c>
      <c r="O106" s="116">
        <f>VLOOKUP(C106,Table111[],8,0)</f>
        <v>0.33333333333333298</v>
      </c>
      <c r="P106" s="13" t="s">
        <v>116</v>
      </c>
      <c r="Q106" s="13" t="s">
        <v>116</v>
      </c>
      <c r="R106" s="13" t="s">
        <v>116</v>
      </c>
      <c r="S106" s="116">
        <f>VLOOKUP(C106,Table113[[idccms]:[Suma de Rellamados]],4,0)</f>
        <v>0.79428571428571404</v>
      </c>
      <c r="T106" s="13">
        <f>VLOOKUP(C106,Table115[[idccms]:[Suma de CvLlamSalientes]],3,0)</f>
        <v>607.03956834532403</v>
      </c>
      <c r="U106" s="13">
        <f>VLOOKUP(C106,Table115[[idccms]:[Suma de CvLlamSalientes]],5,0)</f>
        <v>30.571942446043199</v>
      </c>
      <c r="V106" s="120">
        <f>VLOOKUP(C106,Table115[[idccms]:[Suma de CvLlamSalientes]],6,0)</f>
        <v>0.72661870503597104</v>
      </c>
      <c r="W106" s="13">
        <f>VLOOKUP(C106,Table115[[idccms]:[Suma de CvLlamSalientes]],7,0)</f>
        <v>575.74100719424496</v>
      </c>
      <c r="X106" s="116">
        <f>VLOOKUP(C106,Table118[[idccms]:[%Act Com N]],4,0)</f>
        <v>0.111510791366906</v>
      </c>
      <c r="Y106" s="116">
        <f>VLOOKUP(C106,Table118[[idccms]:[%Act Com N]],6,0)</f>
        <v>6.6546762589928102E-2</v>
      </c>
      <c r="Z106" s="116">
        <f>VLOOKUP(C106,TRF!$B$2:$S$407,4,0)</f>
        <v>9.0717299578059102E-2</v>
      </c>
      <c r="AA106" s="116">
        <f>VLOOKUP(C106,CBS!$A$2:$F$395,4,0)</f>
        <v>3.9568345323740997E-2</v>
      </c>
      <c r="AB106" s="124">
        <f>IF(E106="HFC",(IF(L106&gt;=PliegoVigente!$U$9,PliegoVigente!$W$9,IF(L106&gt;=PliegoVigente!$U$8,PliegoVigente!$W$8,PliegoVigente!$W$7))),IF(E106="FLOW",(IF(L106&gt;=PliegoVigente!$U$25,PliegoVigente!$W$25,IF(L106&gt;=PliegoVigente!$U$24,PliegoVigente!$W$24,PliegoVigente!$W$23))),IF(E106="MASIVO",(IF(L106&gt;=PliegoVigente!$U$39,PliegoVigente!$W$39,IF(L106&gt;=PliegoVigente!$U$38,PliegoVigente!$W$38,PliegoVigente!$W$37))),(IF(L106&gt;=PliegoVigente!$U$53,PliegoVigente!$W$53,IF(L106&gt;=PliegoVigente!$U$52,PliegoVigente!$W$52,PliegoVigente!$W$51))))))</f>
        <v>0.01</v>
      </c>
      <c r="AC106" s="124">
        <f>IF(E106="HFC",(IF(M106&gt;=PliegoVigente!$I$7,PliegoVigente!$K$7,IF(M106&gt;=PliegoVigente!$I$8,PliegoVigente!$K$8,IF(M106&gt;=PliegoVigente!$I$9,PliegoVigente!$K$9,IF(M106&gt;=PliegoVigente!$I$10,PliegoVigente!$K$10,IF(M106&gt;=PliegoVigente!$I$11,PliegoVigente!$K$11,IF(M106&gt;=PliegoVigente!$I$12,PliegoVigente!$K$12,IF(M106&gt;=PliegoVigente!$I$13,PliegoVigente!$K$13,IF(M106&gt;=PliegoVigente!$I$14,PliegoVigente!$K$14,PliegoVigente!$K$15))))))))),IF(E106="FLOW",(IF(M106&gt;=PliegoVigente!$I$23,PliegoVigente!$K$23,IF(M106&gt;=PliegoVigente!$I$24,PliegoVigente!$K$24,IF(M106&gt;=PliegoVigente!$I$25,PliegoVigente!$K$25,IF(M106&gt;=PliegoVigente!$I$26,PliegoVigente!$K$26,IF(M106&gt;=PliegoVigente!$I$27,PliegoVigente!$K$27,IF(M106&gt;=PliegoVigente!$I$28,PliegoVigente!$K$28,IF(M106&gt;=PliegoVigente!$I$29,PliegoVigente!$K$29,IF(M106&gt;=PliegoVigente!$I$30,PliegoVigente!$K$30,PliegoVigente!$K$31))))))))),IF(E106="MASIVO",(IF(M106&gt;=PliegoVigente!$I$37,PliegoVigente!$K$37,IF(M106&gt;=PliegoVigente!$I$38,PliegoVigente!$K$38,IF(M106&gt;=PliegoVigente!$I$39,PliegoVigente!$K$39,IF(M106&gt;=PliegoVigente!$I$40,PliegoVigente!$K$40,IF(M106&gt;=PliegoVigente!$I$41,PliegoVigente!$K$41,IF(M106&gt;=PliegoVigente!$I$42,PliegoVigente!$K$42,IF(M106&gt;=PliegoVigente!$I$43,PliegoVigente!$K$43,IF(M106&gt;=PliegoVigente!$I$44,PliegoVigente!$K$44,PliegoVigente!$K$45))))))))),(IF(M106&gt;=PliegoVigente!$I$51,PliegoVigente!$K$51,IF(M106&gt;=PliegoVigente!$I$52,PliegoVigente!$K$52,IF(M106&gt;=PliegoVigente!$I$53,PliegoVigente!$K$53,IF(M106&gt;=PliegoVigente!$I$54,PliegoVigente!$K$54,IF(M106&gt;=PliegoVigente!$I$55,PliegoVigente!$K$55,IF(M106&gt;=PliegoVigente!$I$56,PliegoVigente!$K$56,IF(M106&gt;=PliegoVigente!$I$57,PliegoVigente!$K$57,IF(M106&gt;=PliegoVigente!$I$58,PliegoVigente!$K$58,PliegoVigente!$K$59))))))))))))</f>
        <v>-0.02</v>
      </c>
      <c r="AD106" s="124">
        <f>IF(E106="HFC",(IF(S106&gt;=PliegoVigente!$E$12,PliegoVigente!$G$12,IF(S106&gt;=PliegoVigente!$E$11,PliegoVigente!$G$11,IF(S106&gt;=PliegoVigente!$E$10,PliegoVigente!$G$10,IF(S106&gt;=PliegoVigente!$E$9,PliegoVigente!$G$9,IF(S106&gt;=PliegoVigente!$E$8,PliegoVigente!$G$8,PliegoVigente!$G$7)))))),IF(E106="FLOW",(IF(S106&gt;=PliegoVigente!$I$23,PliegoVigente!$K$23,IF(S106&gt;=PliegoVigente!$I$24,PliegoVigente!$K$24,IF(S106&gt;=PliegoVigente!$I$25,PliegoVigente!$K$25,IF(S106&gt;=PliegoVigente!$I$26,PliegoVigente!$K$26,IF(S106&gt;=PliegoVigente!$I$27,PliegoVigente!$K$27,IF(S106&gt;=PliegoVigente!$I$28,PliegoVigente!$K$28,IF(S106&gt;=PliegoVigente!$I$29,PliegoVigente!$K$29,IF(S106&gt;=PliegoVigente!$I$30,PliegoVigente!$K$30,PliegoVigente!$K$31))))))))),IF(E106="MASIVO",(IF(S106&gt;=PliegoVigente!$I$37,PliegoVigente!$K$37,IF(S106&gt;=PliegoVigente!$I$38,PliegoVigente!$K$38,IF(S106&gt;=PliegoVigente!$I$39,PliegoVigente!$K$39,IF(S106&gt;=PliegoVigente!$I$40,PliegoVigente!$K$40,IF(S106&gt;=PliegoVigente!$I$41,PliegoVigente!$K$41,IF(S106&gt;=PliegoVigente!$I$42,PliegoVigente!$K$42,IF(S106&gt;=PliegoVigente!$I$43,PliegoVigente!$K$43,IF(S106&gt;=PliegoVigente!$I$44,PliegoVigente!$K$44,PliegoVigente!$K$45))))))))),(IF(S106&gt;=PliegoVigente!$I$51,PliegoVigente!$K$51,IF(S106&gt;=PliegoVigente!$I$52,PliegoVigente!$K$52,IF(S106&gt;=PliegoVigente!$I$53,PliegoVigente!$K$53,IF(S106&gt;=PliegoVigente!$I$54,PliegoVigente!$K$54,IF(S106&gt;=PliegoVigente!$I$55,PliegoVigente!$K$55,IF(S106&gt;=PliegoVigente!$I$56,PliegoVigente!$K$56,IF(S106&gt;=PliegoVigente!$I$57,PliegoVigente!$K$57,IF(S106&gt;=PliegoVigente!$I$58,PliegoVigente!$K$58,PliegoVigente!$K$59))))))))))))</f>
        <v>-0.01</v>
      </c>
      <c r="AE106" s="124">
        <f>IF(E106="HFC",(IF(T106&gt;=PliegoVigente!$A$10,PliegoVigente!$C$10,IF(T106&gt;PliegoVigente!$A$9,PliegoVigente!$C$9,IF(T106&gt;PliegoVigente!$A$8,PliegoVigente!$C$8,PliegoVigente!$C$7)))),IF(E106="FLOW",(IF(T106&gt;=PliegoVigente!$A$26,PliegoVigente!$C$26,IF(T106&gt;PliegoVigente!$A$25,PliegoVigente!$C$25,IF(T106&gt;PliegoVigente!$A$24,PliegoVigente!$C$24,PliegoVigente!$C$23)))),IF(E106="MASIVO",(IF(T106&gt;=PliegoVigente!$A$40,PliegoVigente!$C$40,IF(T106&gt;PliegoVigente!$A$39,PliegoVigente!$C$39,IF(T106&gt;PliegoVigente!$A$38,PliegoVigente!$C$38,PliegoVigente!$C$37)))),(IF(T106&gt;=PliegoVigente!$A$54,PliegoVigente!$C$54,IF(T106&gt;PliegoVigente!$A$53,PliegoVigente!$C$53,IF(T106&gt;PliegoVigente!$A$52,PliegoVigente!$C$52,PliegoVigente!$C$51)))))))</f>
        <v>-0.01</v>
      </c>
      <c r="AF106" s="124">
        <f>IF(E106="HFC",(IF(Y106&gt;=PliegoVigente!$Y$7,PliegoVigente!$AA$7,0)),IF(E106="FLOW",0,IF(E106="MASIVO",(IF(Y106&gt;=PliegoVigente!$Y$37,PliegoVigente!$AA$370)),(IF(Y106&gt;=PliegoVigente!$Y$51,PliegoVigente!$AA$51,0)))))</f>
        <v>0.01</v>
      </c>
      <c r="AG106" s="124">
        <f>IF(E106="HFC",(IF(Z106&gt;=PliegoVigente!$M$9,PliegoVigente!$O$9,IF(Z106&gt;=PliegoVigente!$M$8,PliegoVigente!$O$8,PliegoVigente!$O$7))),IF(E106="FLOW",(IF(Z106&gt;=PliegoVigente!$M$25,PliegoVigente!$O$25,IF(Z106&gt;=PliegoVigente!$M$24,PliegoVigente!$O$24,PliegoVigente!$O$23))),IF(E106="MASIVO",(IF(Z106&gt;=PliegoVigente!$M$39,PliegoVigente!$O$39,IF(Z106&gt;=PliegoVigente!$M$38,PliegoVigente!$O$38,PliegoVigente!$O$37))),(IF(Z106&gt;=PliegoVigente!$M$53,PliegoVigente!$O$53,IF(Z106&gt;=PliegoVigente!$M$52,PliegoVigente!$O$52,PliegoVigente!$O$51))))))</f>
        <v>0</v>
      </c>
      <c r="AH106" s="124">
        <f>IF(E106="HFC",(IF(AA106&gt;=PliegoVigente!$Q$9,PliegoVigente!$S$9,IF(AA106&gt;=PliegoVigente!$Q$8,PliegoVigente!$S$8,PliegoVigente!$S$7))),IF(E106="FLOW",(IF(AA106&gt;=PliegoVigente!$Q$25,PliegoVigente!$S$25,IF(AA106&gt;=PliegoVigente!$Q$24,PliegoVigente!$S$24,PliegoVigente!$S$23))),IF(E106="MASIVO",(IF(AA106&gt;=PliegoVigente!$Q$39,PliegoVigente!$S$39,IF(AA106&gt;=PliegoVigente!$Q$38,PliegoVigente!$S$38,PliegoVigente!$S$37))),(IF(AA106&gt;=PliegoVigente!$Q$53,PliegoVigente!$S$53,IF(AA106&gt;=PliegoVigente!$Q$52,PliegoVigente!$S$52,PliegoVigente!$S$51))))))</f>
        <v>5.0000000000000001E-3</v>
      </c>
      <c r="AI106" s="126">
        <f t="shared" si="3"/>
        <v>-1.4999999999999996E-2</v>
      </c>
    </row>
    <row r="107" spans="1:35" x14ac:dyDescent="0.25">
      <c r="A107" s="115" t="str">
        <f>VLOOKUP(C107,RosterActualizado!$C$2:$L$1000,7,0)</f>
        <v>Perez Maria Florencia</v>
      </c>
      <c r="B107" s="115" t="str">
        <f>VLOOKUP(C107,RosterActualizado!$C$2:$L$1000,10,0)</f>
        <v>Carretero Maria Ester</v>
      </c>
      <c r="C107" s="115">
        <f>RosterActualizado!C107</f>
        <v>1603146</v>
      </c>
      <c r="D107" s="115" t="str">
        <f>VLOOKUP(C107,RosterActualizado!$C$2:$L$1000,3,0)</f>
        <v>INTERNET HFC SCORE 3 A 5</v>
      </c>
      <c r="E107" s="115" t="str">
        <f t="shared" si="2"/>
        <v>HFC</v>
      </c>
      <c r="F107" s="116">
        <f>VLOOKUP(C107,Table1[],5,0)</f>
        <v>0.76115961199294502</v>
      </c>
      <c r="G107" s="117">
        <f>VLOOKUP(C107,Table13[],5,0)</f>
        <v>6.3492063492063502E-2</v>
      </c>
      <c r="H107" s="118">
        <f>VLOOKUP(C107,Table13[],3,0)</f>
        <v>63</v>
      </c>
      <c r="I107" s="117">
        <f>VLOOKUP(C107,Table13[],7,0)</f>
        <v>0.67741935483870996</v>
      </c>
      <c r="J107" s="117">
        <f>VLOOKUP(C107,Table13[],9,0)</f>
        <v>0.90163934426229497</v>
      </c>
      <c r="K107" s="116">
        <f>VLOOKUP(C107,Table16[[#All],[idccms]:[TMO]],5,0)</f>
        <v>0.95945945945945899</v>
      </c>
      <c r="L107" s="119">
        <f>VLOOKUP(C107,Table18[[Columna1]:[Recuento de id_monitoring-caseId]],2,0)</f>
        <v>1</v>
      </c>
      <c r="M107" s="116">
        <f>VLOOKUP(C107,Table111[],7,0)</f>
        <v>-0.36363636363636398</v>
      </c>
      <c r="N107" s="118">
        <f>VLOOKUP(C107,Table111[],6,0)</f>
        <v>11</v>
      </c>
      <c r="O107" s="116">
        <f>VLOOKUP(C107,Table111[],8,0)</f>
        <v>0.5</v>
      </c>
      <c r="P107" s="13" t="s">
        <v>116</v>
      </c>
      <c r="Q107" s="13" t="s">
        <v>116</v>
      </c>
      <c r="R107" s="13" t="s">
        <v>116</v>
      </c>
      <c r="S107" s="116">
        <f>VLOOKUP(C107,Table113[[idccms]:[Suma de Rellamados]],4,0)</f>
        <v>0.748648648648649</v>
      </c>
      <c r="T107" s="13">
        <f>VLOOKUP(C107,Table115[[idccms]:[Suma de CvLlamSalientes]],3,0)</f>
        <v>532.78015564202303</v>
      </c>
      <c r="U107" s="13">
        <f>VLOOKUP(C107,Table115[[idccms]:[Suma de CvLlamSalientes]],5,0)</f>
        <v>119.60700389105099</v>
      </c>
      <c r="V107" s="120">
        <f>VLOOKUP(C107,Table115[[idccms]:[Suma de CvLlamSalientes]],6,0)</f>
        <v>22.961089494163399</v>
      </c>
      <c r="W107" s="13">
        <f>VLOOKUP(C107,Table115[[idccms]:[Suma de CvLlamSalientes]],7,0)</f>
        <v>390.21206225680902</v>
      </c>
      <c r="X107" s="116">
        <f>VLOOKUP(C107,Table118[[idccms]:[%Act Com N]],4,0)</f>
        <v>3.4046692607003902E-2</v>
      </c>
      <c r="Y107" s="116">
        <f>VLOOKUP(C107,Table118[[idccms]:[%Act Com N]],6,0)</f>
        <v>3.4046692607003902E-2</v>
      </c>
      <c r="Z107" s="116">
        <f>VLOOKUP(C107,TRF!$B$2:$S$407,4,0)</f>
        <v>0.12062256809338499</v>
      </c>
      <c r="AA107" s="116">
        <f>VLOOKUP(C107,CBS!$A$2:$F$395,4,0)</f>
        <v>2.3346303501945501E-2</v>
      </c>
      <c r="AB107" s="124">
        <f>IF(E107="HFC",(IF(L107&gt;=PliegoVigente!$U$9,PliegoVigente!$W$9,IF(L107&gt;=PliegoVigente!$U$8,PliegoVigente!$W$8,PliegoVigente!$W$7))),IF(E107="FLOW",(IF(L107&gt;=PliegoVigente!$U$25,PliegoVigente!$W$25,IF(L107&gt;=PliegoVigente!$U$24,PliegoVigente!$W$24,PliegoVigente!$W$23))),IF(E107="MASIVO",(IF(L107&gt;=PliegoVigente!$U$39,PliegoVigente!$W$39,IF(L107&gt;=PliegoVigente!$U$38,PliegoVigente!$W$38,PliegoVigente!$W$37))),(IF(L107&gt;=PliegoVigente!$U$53,PliegoVigente!$W$53,IF(L107&gt;=PliegoVigente!$U$52,PliegoVigente!$W$52,PliegoVigente!$W$51))))))</f>
        <v>0.01</v>
      </c>
      <c r="AC107" s="124">
        <f>IF(E107="HFC",(IF(M107&gt;=PliegoVigente!$I$7,PliegoVigente!$K$7,IF(M107&gt;=PliegoVigente!$I$8,PliegoVigente!$K$8,IF(M107&gt;=PliegoVigente!$I$9,PliegoVigente!$K$9,IF(M107&gt;=PliegoVigente!$I$10,PliegoVigente!$K$10,IF(M107&gt;=PliegoVigente!$I$11,PliegoVigente!$K$11,IF(M107&gt;=PliegoVigente!$I$12,PliegoVigente!$K$12,IF(M107&gt;=PliegoVigente!$I$13,PliegoVigente!$K$13,IF(M107&gt;=PliegoVigente!$I$14,PliegoVigente!$K$14,PliegoVigente!$K$15))))))))),IF(E107="FLOW",(IF(M107&gt;=PliegoVigente!$I$23,PliegoVigente!$K$23,IF(M107&gt;=PliegoVigente!$I$24,PliegoVigente!$K$24,IF(M107&gt;=PliegoVigente!$I$25,PliegoVigente!$K$25,IF(M107&gt;=PliegoVigente!$I$26,PliegoVigente!$K$26,IF(M107&gt;=PliegoVigente!$I$27,PliegoVigente!$K$27,IF(M107&gt;=PliegoVigente!$I$28,PliegoVigente!$K$28,IF(M107&gt;=PliegoVigente!$I$29,PliegoVigente!$K$29,IF(M107&gt;=PliegoVigente!$I$30,PliegoVigente!$K$30,PliegoVigente!$K$31))))))))),IF(E107="MASIVO",(IF(M107&gt;=PliegoVigente!$I$37,PliegoVigente!$K$37,IF(M107&gt;=PliegoVigente!$I$38,PliegoVigente!$K$38,IF(M107&gt;=PliegoVigente!$I$39,PliegoVigente!$K$39,IF(M107&gt;=PliegoVigente!$I$40,PliegoVigente!$K$40,IF(M107&gt;=PliegoVigente!$I$41,PliegoVigente!$K$41,IF(M107&gt;=PliegoVigente!$I$42,PliegoVigente!$K$42,IF(M107&gt;=PliegoVigente!$I$43,PliegoVigente!$K$43,IF(M107&gt;=PliegoVigente!$I$44,PliegoVigente!$K$44,PliegoVigente!$K$45))))))))),(IF(M107&gt;=PliegoVigente!$I$51,PliegoVigente!$K$51,IF(M107&gt;=PliegoVigente!$I$52,PliegoVigente!$K$52,IF(M107&gt;=PliegoVigente!$I$53,PliegoVigente!$K$53,IF(M107&gt;=PliegoVigente!$I$54,PliegoVigente!$K$54,IF(M107&gt;=PliegoVigente!$I$55,PliegoVigente!$K$55,IF(M107&gt;=PliegoVigente!$I$56,PliegoVigente!$K$56,IF(M107&gt;=PliegoVigente!$I$57,PliegoVigente!$K$57,IF(M107&gt;=PliegoVigente!$I$58,PliegoVigente!$K$58,PliegoVigente!$K$59))))))))))))</f>
        <v>-0.02</v>
      </c>
      <c r="AD107" s="124">
        <f>IF(E107="HFC",(IF(S107&gt;=PliegoVigente!$E$12,PliegoVigente!$G$12,IF(S107&gt;=PliegoVigente!$E$11,PliegoVigente!$G$11,IF(S107&gt;=PliegoVigente!$E$10,PliegoVigente!$G$10,IF(S107&gt;=PliegoVigente!$E$9,PliegoVigente!$G$9,IF(S107&gt;=PliegoVigente!$E$8,PliegoVigente!$G$8,PliegoVigente!$G$7)))))),IF(E107="FLOW",(IF(S107&gt;=PliegoVigente!$I$23,PliegoVigente!$K$23,IF(S107&gt;=PliegoVigente!$I$24,PliegoVigente!$K$24,IF(S107&gt;=PliegoVigente!$I$25,PliegoVigente!$K$25,IF(S107&gt;=PliegoVigente!$I$26,PliegoVigente!$K$26,IF(S107&gt;=PliegoVigente!$I$27,PliegoVigente!$K$27,IF(S107&gt;=PliegoVigente!$I$28,PliegoVigente!$K$28,IF(S107&gt;=PliegoVigente!$I$29,PliegoVigente!$K$29,IF(S107&gt;=PliegoVigente!$I$30,PliegoVigente!$K$30,PliegoVigente!$K$31))))))))),IF(E107="MASIVO",(IF(S107&gt;=PliegoVigente!$I$37,PliegoVigente!$K$37,IF(S107&gt;=PliegoVigente!$I$38,PliegoVigente!$K$38,IF(S107&gt;=PliegoVigente!$I$39,PliegoVigente!$K$39,IF(S107&gt;=PliegoVigente!$I$40,PliegoVigente!$K$40,IF(S107&gt;=PliegoVigente!$I$41,PliegoVigente!$K$41,IF(S107&gt;=PliegoVigente!$I$42,PliegoVigente!$K$42,IF(S107&gt;=PliegoVigente!$I$43,PliegoVigente!$K$43,IF(S107&gt;=PliegoVigente!$I$44,PliegoVigente!$K$44,PliegoVigente!$K$45))))))))),(IF(S107&gt;=PliegoVigente!$I$51,PliegoVigente!$K$51,IF(S107&gt;=PliegoVigente!$I$52,PliegoVigente!$K$52,IF(S107&gt;=PliegoVigente!$I$53,PliegoVigente!$K$53,IF(S107&gt;=PliegoVigente!$I$54,PliegoVigente!$K$54,IF(S107&gt;=PliegoVigente!$I$55,PliegoVigente!$K$55,IF(S107&gt;=PliegoVigente!$I$56,PliegoVigente!$K$56,IF(S107&gt;=PliegoVigente!$I$57,PliegoVigente!$K$57,IF(S107&gt;=PliegoVigente!$I$58,PliegoVigente!$K$58,PliegoVigente!$K$59))))))))))))</f>
        <v>-0.01</v>
      </c>
      <c r="AE107" s="124">
        <f>IF(E107="HFC",(IF(T107&gt;=PliegoVigente!$A$10,PliegoVigente!$C$10,IF(T107&gt;PliegoVigente!$A$9,PliegoVigente!$C$9,IF(T107&gt;PliegoVigente!$A$8,PliegoVigente!$C$8,PliegoVigente!$C$7)))),IF(E107="FLOW",(IF(T107&gt;=PliegoVigente!$A$26,PliegoVigente!$C$26,IF(T107&gt;PliegoVigente!$A$25,PliegoVigente!$C$25,IF(T107&gt;PliegoVigente!$A$24,PliegoVigente!$C$24,PliegoVigente!$C$23)))),IF(E107="MASIVO",(IF(T107&gt;=PliegoVigente!$A$40,PliegoVigente!$C$40,IF(T107&gt;PliegoVigente!$A$39,PliegoVigente!$C$39,IF(T107&gt;PliegoVigente!$A$38,PliegoVigente!$C$38,PliegoVigente!$C$37)))),(IF(T107&gt;=PliegoVigente!$A$54,PliegoVigente!$C$54,IF(T107&gt;PliegoVigente!$A$53,PliegoVigente!$C$53,IF(T107&gt;PliegoVigente!$A$52,PliegoVigente!$C$52,PliegoVigente!$C$51)))))))</f>
        <v>0.02</v>
      </c>
      <c r="AF107" s="124">
        <f>IF(E107="HFC",(IF(Y107&gt;=PliegoVigente!$Y$7,PliegoVigente!$AA$7,0)),IF(E107="FLOW",0,IF(E107="MASIVO",(IF(Y107&gt;=PliegoVigente!$Y$37,PliegoVigente!$AA$370)),(IF(Y107&gt;=PliegoVigente!$Y$51,PliegoVigente!$AA$51,0)))))</f>
        <v>0.01</v>
      </c>
      <c r="AG107" s="124">
        <f>IF(E107="HFC",(IF(Z107&gt;=PliegoVigente!$M$9,PliegoVigente!$O$9,IF(Z107&gt;=PliegoVigente!$M$8,PliegoVigente!$O$8,PliegoVigente!$O$7))),IF(E107="FLOW",(IF(Z107&gt;=PliegoVigente!$M$25,PliegoVigente!$O$25,IF(Z107&gt;=PliegoVigente!$M$24,PliegoVigente!$O$24,PliegoVigente!$O$23))),IF(E107="MASIVO",(IF(Z107&gt;=PliegoVigente!$M$39,PliegoVigente!$O$39,IF(Z107&gt;=PliegoVigente!$M$38,PliegoVigente!$O$38,PliegoVigente!$O$37))),(IF(Z107&gt;=PliegoVigente!$M$53,PliegoVigente!$O$53,IF(Z107&gt;=PliegoVigente!$M$52,PliegoVigente!$O$52,PliegoVigente!$O$51))))))</f>
        <v>-5.0000000000000001E-3</v>
      </c>
      <c r="AH107" s="124">
        <f>IF(E107="HFC",(IF(AA107&gt;=PliegoVigente!$Q$9,PliegoVigente!$S$9,IF(AA107&gt;=PliegoVigente!$Q$8,PliegoVigente!$S$8,PliegoVigente!$S$7))),IF(E107="FLOW",(IF(AA107&gt;=PliegoVigente!$Q$25,PliegoVigente!$S$25,IF(AA107&gt;=PliegoVigente!$Q$24,PliegoVigente!$S$24,PliegoVigente!$S$23))),IF(E107="MASIVO",(IF(AA107&gt;=PliegoVigente!$Q$39,PliegoVigente!$S$39,IF(AA107&gt;=PliegoVigente!$Q$38,PliegoVigente!$S$38,PliegoVigente!$S$37))),(IF(AA107&gt;=PliegoVigente!$Q$53,PliegoVigente!$S$53,IF(AA107&gt;=PliegoVigente!$Q$52,PliegoVigente!$S$52,PliegoVigente!$S$51))))))</f>
        <v>5.0000000000000001E-3</v>
      </c>
      <c r="AI107" s="126">
        <f t="shared" si="3"/>
        <v>0.01</v>
      </c>
    </row>
    <row r="108" spans="1:35" x14ac:dyDescent="0.25">
      <c r="A108" s="115" t="str">
        <f>VLOOKUP(C108,RosterActualizado!$C$2:$L$1000,7,0)</f>
        <v>Perez Maria Florencia</v>
      </c>
      <c r="B108" s="115" t="str">
        <f>VLOOKUP(C108,RosterActualizado!$C$2:$L$1000,10,0)</f>
        <v>Kempa Vanesa Amanda</v>
      </c>
      <c r="C108" s="115">
        <f>RosterActualizado!C108</f>
        <v>795224</v>
      </c>
      <c r="D108" s="115" t="str">
        <f>VLOOKUP(C108,RosterActualizado!$C$2:$L$1000,3,0)</f>
        <v xml:space="preserve">INTERNET HFC SCORE 3 A 5 + Solucion Remota </v>
      </c>
      <c r="E108" s="115" t="str">
        <f t="shared" si="2"/>
        <v>HFC</v>
      </c>
      <c r="F108" s="116">
        <f>VLOOKUP(C108,Table1[],5,0)</f>
        <v>0.86578703703703697</v>
      </c>
      <c r="G108" s="117">
        <f>VLOOKUP(C108,Table13[],5,0)</f>
        <v>0.11111111111111099</v>
      </c>
      <c r="H108" s="118">
        <f>VLOOKUP(C108,Table13[],3,0)</f>
        <v>18</v>
      </c>
      <c r="I108" s="117">
        <f>VLOOKUP(C108,Table13[],7,0)</f>
        <v>0.72222222222222199</v>
      </c>
      <c r="J108" s="117">
        <f>VLOOKUP(C108,Table13[],9,0)</f>
        <v>0.88888888888888895</v>
      </c>
      <c r="K108" s="116">
        <f>VLOOKUP(C108,Table16[[#All],[idccms]:[TMO]],5,0)</f>
        <v>0.88095238095238104</v>
      </c>
      <c r="L108" s="119">
        <f>VLOOKUP(C108,Table18[[Columna1]:[Recuento de id_monitoring-caseId]],2,0)</f>
        <v>1</v>
      </c>
      <c r="M108" s="116">
        <f>VLOOKUP(C108,Table111[],7,0)</f>
        <v>-0.36363636363636398</v>
      </c>
      <c r="N108" s="118">
        <f>VLOOKUP(C108,Table111[],6,0)</f>
        <v>11</v>
      </c>
      <c r="O108" s="116">
        <f>VLOOKUP(C108,Table111[],8,0)</f>
        <v>0.27272727272727298</v>
      </c>
      <c r="P108" s="13" t="s">
        <v>116</v>
      </c>
      <c r="Q108" s="13" t="s">
        <v>116</v>
      </c>
      <c r="R108" s="13" t="s">
        <v>116</v>
      </c>
      <c r="S108" s="116">
        <f>VLOOKUP(C108,Table113[[idccms]:[Suma de Rellamados]],4,0)</f>
        <v>0.76515151515151503</v>
      </c>
      <c r="T108" s="13">
        <f>VLOOKUP(C108,Table115[[idccms]:[Suma de CvLlamSalientes]],3,0)</f>
        <v>640.43189964157705</v>
      </c>
      <c r="U108" s="13">
        <f>VLOOKUP(C108,Table115[[idccms]:[Suma de CvLlamSalientes]],5,0)</f>
        <v>61.164874551971302</v>
      </c>
      <c r="V108" s="120">
        <f>VLOOKUP(C108,Table115[[idccms]:[Suma de CvLlamSalientes]],6,0)</f>
        <v>27.939068100358401</v>
      </c>
      <c r="W108" s="13">
        <f>VLOOKUP(C108,Table115[[idccms]:[Suma de CvLlamSalientes]],7,0)</f>
        <v>551.32795698924701</v>
      </c>
      <c r="X108" s="116">
        <f>VLOOKUP(C108,Table118[[idccms]:[%Act Com N]],4,0)</f>
        <v>8.9605734767025103E-3</v>
      </c>
      <c r="Y108" s="116">
        <f>VLOOKUP(C108,Table118[[idccms]:[%Act Com N]],6,0)</f>
        <v>8.9605734767025103E-3</v>
      </c>
      <c r="Z108" s="116">
        <f>VLOOKUP(C108,TRF!$B$2:$S$407,4,0)</f>
        <v>0.11648745519713299</v>
      </c>
      <c r="AA108" s="116">
        <f>VLOOKUP(C108,CBS!$A$2:$F$395,4,0)</f>
        <v>0</v>
      </c>
      <c r="AB108" s="124">
        <f>IF(E108="HFC",(IF(L108&gt;=PliegoVigente!$U$9,PliegoVigente!$W$9,IF(L108&gt;=PliegoVigente!$U$8,PliegoVigente!$W$8,PliegoVigente!$W$7))),IF(E108="FLOW",(IF(L108&gt;=PliegoVigente!$U$25,PliegoVigente!$W$25,IF(L108&gt;=PliegoVigente!$U$24,PliegoVigente!$W$24,PliegoVigente!$W$23))),IF(E108="MASIVO",(IF(L108&gt;=PliegoVigente!$U$39,PliegoVigente!$W$39,IF(L108&gt;=PliegoVigente!$U$38,PliegoVigente!$W$38,PliegoVigente!$W$37))),(IF(L108&gt;=PliegoVigente!$U$53,PliegoVigente!$W$53,IF(L108&gt;=PliegoVigente!$U$52,PliegoVigente!$W$52,PliegoVigente!$W$51))))))</f>
        <v>0.01</v>
      </c>
      <c r="AC108" s="124">
        <f>IF(E108="HFC",(IF(M108&gt;=PliegoVigente!$I$7,PliegoVigente!$K$7,IF(M108&gt;=PliegoVigente!$I$8,PliegoVigente!$K$8,IF(M108&gt;=PliegoVigente!$I$9,PliegoVigente!$K$9,IF(M108&gt;=PliegoVigente!$I$10,PliegoVigente!$K$10,IF(M108&gt;=PliegoVigente!$I$11,PliegoVigente!$K$11,IF(M108&gt;=PliegoVigente!$I$12,PliegoVigente!$K$12,IF(M108&gt;=PliegoVigente!$I$13,PliegoVigente!$K$13,IF(M108&gt;=PliegoVigente!$I$14,PliegoVigente!$K$14,PliegoVigente!$K$15))))))))),IF(E108="FLOW",(IF(M108&gt;=PliegoVigente!$I$23,PliegoVigente!$K$23,IF(M108&gt;=PliegoVigente!$I$24,PliegoVigente!$K$24,IF(M108&gt;=PliegoVigente!$I$25,PliegoVigente!$K$25,IF(M108&gt;=PliegoVigente!$I$26,PliegoVigente!$K$26,IF(M108&gt;=PliegoVigente!$I$27,PliegoVigente!$K$27,IF(M108&gt;=PliegoVigente!$I$28,PliegoVigente!$K$28,IF(M108&gt;=PliegoVigente!$I$29,PliegoVigente!$K$29,IF(M108&gt;=PliegoVigente!$I$30,PliegoVigente!$K$30,PliegoVigente!$K$31))))))))),IF(E108="MASIVO",(IF(M108&gt;=PliegoVigente!$I$37,PliegoVigente!$K$37,IF(M108&gt;=PliegoVigente!$I$38,PliegoVigente!$K$38,IF(M108&gt;=PliegoVigente!$I$39,PliegoVigente!$K$39,IF(M108&gt;=PliegoVigente!$I$40,PliegoVigente!$K$40,IF(M108&gt;=PliegoVigente!$I$41,PliegoVigente!$K$41,IF(M108&gt;=PliegoVigente!$I$42,PliegoVigente!$K$42,IF(M108&gt;=PliegoVigente!$I$43,PliegoVigente!$K$43,IF(M108&gt;=PliegoVigente!$I$44,PliegoVigente!$K$44,PliegoVigente!$K$45))))))))),(IF(M108&gt;=PliegoVigente!$I$51,PliegoVigente!$K$51,IF(M108&gt;=PliegoVigente!$I$52,PliegoVigente!$K$52,IF(M108&gt;=PliegoVigente!$I$53,PliegoVigente!$K$53,IF(M108&gt;=PliegoVigente!$I$54,PliegoVigente!$K$54,IF(M108&gt;=PliegoVigente!$I$55,PliegoVigente!$K$55,IF(M108&gt;=PliegoVigente!$I$56,PliegoVigente!$K$56,IF(M108&gt;=PliegoVigente!$I$57,PliegoVigente!$K$57,IF(M108&gt;=PliegoVigente!$I$58,PliegoVigente!$K$58,PliegoVigente!$K$59))))))))))))</f>
        <v>-0.02</v>
      </c>
      <c r="AD108" s="124">
        <f>IF(E108="HFC",(IF(S108&gt;=PliegoVigente!$E$12,PliegoVigente!$G$12,IF(S108&gt;=PliegoVigente!$E$11,PliegoVigente!$G$11,IF(S108&gt;=PliegoVigente!$E$10,PliegoVigente!$G$10,IF(S108&gt;=PliegoVigente!$E$9,PliegoVigente!$G$9,IF(S108&gt;=PliegoVigente!$E$8,PliegoVigente!$G$8,PliegoVigente!$G$7)))))),IF(E108="FLOW",(IF(S108&gt;=PliegoVigente!$I$23,PliegoVigente!$K$23,IF(S108&gt;=PliegoVigente!$I$24,PliegoVigente!$K$24,IF(S108&gt;=PliegoVigente!$I$25,PliegoVigente!$K$25,IF(S108&gt;=PliegoVigente!$I$26,PliegoVigente!$K$26,IF(S108&gt;=PliegoVigente!$I$27,PliegoVigente!$K$27,IF(S108&gt;=PliegoVigente!$I$28,PliegoVigente!$K$28,IF(S108&gt;=PliegoVigente!$I$29,PliegoVigente!$K$29,IF(S108&gt;=PliegoVigente!$I$30,PliegoVigente!$K$30,PliegoVigente!$K$31))))))))),IF(E108="MASIVO",(IF(S108&gt;=PliegoVigente!$I$37,PliegoVigente!$K$37,IF(S108&gt;=PliegoVigente!$I$38,PliegoVigente!$K$38,IF(S108&gt;=PliegoVigente!$I$39,PliegoVigente!$K$39,IF(S108&gt;=PliegoVigente!$I$40,PliegoVigente!$K$40,IF(S108&gt;=PliegoVigente!$I$41,PliegoVigente!$K$41,IF(S108&gt;=PliegoVigente!$I$42,PliegoVigente!$K$42,IF(S108&gt;=PliegoVigente!$I$43,PliegoVigente!$K$43,IF(S108&gt;=PliegoVigente!$I$44,PliegoVigente!$K$44,PliegoVigente!$K$45))))))))),(IF(S108&gt;=PliegoVigente!$I$51,PliegoVigente!$K$51,IF(S108&gt;=PliegoVigente!$I$52,PliegoVigente!$K$52,IF(S108&gt;=PliegoVigente!$I$53,PliegoVigente!$K$53,IF(S108&gt;=PliegoVigente!$I$54,PliegoVigente!$K$54,IF(S108&gt;=PliegoVigente!$I$55,PliegoVigente!$K$55,IF(S108&gt;=PliegoVigente!$I$56,PliegoVigente!$K$56,IF(S108&gt;=PliegoVigente!$I$57,PliegoVigente!$K$57,IF(S108&gt;=PliegoVigente!$I$58,PliegoVigente!$K$58,PliegoVigente!$K$59))))))))))))</f>
        <v>-0.01</v>
      </c>
      <c r="AE108" s="124">
        <f>IF(E108="HFC",(IF(T108&gt;=PliegoVigente!$A$10,PliegoVigente!$C$10,IF(T108&gt;PliegoVigente!$A$9,PliegoVigente!$C$9,IF(T108&gt;PliegoVigente!$A$8,PliegoVigente!$C$8,PliegoVigente!$C$7)))),IF(E108="FLOW",(IF(T108&gt;=PliegoVigente!$A$26,PliegoVigente!$C$26,IF(T108&gt;PliegoVigente!$A$25,PliegoVigente!$C$25,IF(T108&gt;PliegoVigente!$A$24,PliegoVigente!$C$24,PliegoVigente!$C$23)))),IF(E108="MASIVO",(IF(T108&gt;=PliegoVigente!$A$40,PliegoVigente!$C$40,IF(T108&gt;PliegoVigente!$A$39,PliegoVigente!$C$39,IF(T108&gt;PliegoVigente!$A$38,PliegoVigente!$C$38,PliegoVigente!$C$37)))),(IF(T108&gt;=PliegoVigente!$A$54,PliegoVigente!$C$54,IF(T108&gt;PliegoVigente!$A$53,PliegoVigente!$C$53,IF(T108&gt;PliegoVigente!$A$52,PliegoVigente!$C$52,PliegoVigente!$C$51)))))))</f>
        <v>-0.01</v>
      </c>
      <c r="AF108" s="124">
        <f>IF(E108="HFC",(IF(Y108&gt;=PliegoVigente!$Y$7,PliegoVigente!$AA$7,0)),IF(E108="FLOW",0,IF(E108="MASIVO",(IF(Y108&gt;=PliegoVigente!$Y$37,PliegoVigente!$AA$370)),(IF(Y108&gt;=PliegoVigente!$Y$51,PliegoVigente!$AA$51,0)))))</f>
        <v>0</v>
      </c>
      <c r="AG108" s="124">
        <f>IF(E108="HFC",(IF(Z108&gt;=PliegoVigente!$M$9,PliegoVigente!$O$9,IF(Z108&gt;=PliegoVigente!$M$8,PliegoVigente!$O$8,PliegoVigente!$O$7))),IF(E108="FLOW",(IF(Z108&gt;=PliegoVigente!$M$25,PliegoVigente!$O$25,IF(Z108&gt;=PliegoVigente!$M$24,PliegoVigente!$O$24,PliegoVigente!$O$23))),IF(E108="MASIVO",(IF(Z108&gt;=PliegoVigente!$M$39,PliegoVigente!$O$39,IF(Z108&gt;=PliegoVigente!$M$38,PliegoVigente!$O$38,PliegoVigente!$O$37))),(IF(Z108&gt;=PliegoVigente!$M$53,PliegoVigente!$O$53,IF(Z108&gt;=PliegoVigente!$M$52,PliegoVigente!$O$52,PliegoVigente!$O$51))))))</f>
        <v>-5.0000000000000001E-3</v>
      </c>
      <c r="AH108" s="124">
        <f>IF(E108="HFC",(IF(AA108&gt;=PliegoVigente!$Q$9,PliegoVigente!$S$9,IF(AA108&gt;=PliegoVigente!$Q$8,PliegoVigente!$S$8,PliegoVigente!$S$7))),IF(E108="FLOW",(IF(AA108&gt;=PliegoVigente!$Q$25,PliegoVigente!$S$25,IF(AA108&gt;=PliegoVigente!$Q$24,PliegoVigente!$S$24,PliegoVigente!$S$23))),IF(E108="MASIVO",(IF(AA108&gt;=PliegoVigente!$Q$39,PliegoVigente!$S$39,IF(AA108&gt;=PliegoVigente!$Q$38,PliegoVigente!$S$38,PliegoVigente!$S$37))),(IF(AA108&gt;=PliegoVigente!$Q$53,PliegoVigente!$S$53,IF(AA108&gt;=PliegoVigente!$Q$52,PliegoVigente!$S$52,PliegoVigente!$S$51))))))</f>
        <v>5.0000000000000001E-3</v>
      </c>
      <c r="AI108" s="126">
        <f t="shared" si="3"/>
        <v>-2.9999999999999995E-2</v>
      </c>
    </row>
    <row r="109" spans="1:35" x14ac:dyDescent="0.25">
      <c r="A109" s="115" t="str">
        <f>VLOOKUP(C109,RosterActualizado!$C$2:$L$1000,7,0)</f>
        <v>Perez Maria Florencia</v>
      </c>
      <c r="B109" s="115" t="str">
        <f>VLOOKUP(C109,RosterActualizado!$C$2:$L$1000,10,0)</f>
        <v>Lescano Miguel Angel</v>
      </c>
      <c r="C109" s="115">
        <f>RosterActualizado!C109</f>
        <v>896062</v>
      </c>
      <c r="D109" s="115" t="str">
        <f>VLOOKUP(C109,RosterActualizado!$C$2:$L$1000,3,0)</f>
        <v>INTERNET HFC SCORE 2</v>
      </c>
      <c r="E109" s="115" t="str">
        <f t="shared" si="2"/>
        <v>HFC</v>
      </c>
      <c r="F109" s="116">
        <f>VLOOKUP(C109,Table1[],5,0)</f>
        <v>0.68828703703703698</v>
      </c>
      <c r="G109" s="117">
        <f>VLOOKUP(C109,Table13[],5,0)</f>
        <v>0.107142857142857</v>
      </c>
      <c r="H109" s="118">
        <f>VLOOKUP(C109,Table13[],3,0)</f>
        <v>56</v>
      </c>
      <c r="I109" s="117">
        <f>VLOOKUP(C109,Table13[],7,0)</f>
        <v>0.69811320754716999</v>
      </c>
      <c r="J109" s="117">
        <f>VLOOKUP(C109,Table13[],9,0)</f>
        <v>0.82692307692307698</v>
      </c>
      <c r="K109" s="116">
        <f>VLOOKUP(C109,Table16[[#All],[idccms]:[TMO]],5,0)</f>
        <v>1</v>
      </c>
      <c r="L109" s="119">
        <f>VLOOKUP(C109,Table18[[Columna1]:[Recuento de id_monitoring-caseId]],2,0)</f>
        <v>1</v>
      </c>
      <c r="M109" s="116">
        <f>VLOOKUP(C109,Table111[],7,0)</f>
        <v>-0.5</v>
      </c>
      <c r="N109" s="118">
        <f>VLOOKUP(C109,Table111[],6,0)</f>
        <v>8</v>
      </c>
      <c r="O109" s="116">
        <f>VLOOKUP(C109,Table111[],8,0)</f>
        <v>0.25</v>
      </c>
      <c r="P109" s="13" t="s">
        <v>116</v>
      </c>
      <c r="Q109" s="13" t="s">
        <v>116</v>
      </c>
      <c r="R109" s="13" t="s">
        <v>116</v>
      </c>
      <c r="S109" s="116">
        <f>VLOOKUP(C109,Table113[[idccms]:[Suma de Rellamados]],4,0)</f>
        <v>0.73820754716981096</v>
      </c>
      <c r="T109" s="13">
        <f>VLOOKUP(C109,Table115[[idccms]:[Suma de CvLlamSalientes]],3,0)</f>
        <v>512.32116788321196</v>
      </c>
      <c r="U109" s="13">
        <f>VLOOKUP(C109,Table115[[idccms]:[Suma de CvLlamSalientes]],5,0)</f>
        <v>112.715328467153</v>
      </c>
      <c r="V109" s="120">
        <f>VLOOKUP(C109,Table115[[idccms]:[Suma de CvLlamSalientes]],6,0)</f>
        <v>28.540145985401502</v>
      </c>
      <c r="W109" s="13">
        <f>VLOOKUP(C109,Table115[[idccms]:[Suma de CvLlamSalientes]],7,0)</f>
        <v>371.06569343065701</v>
      </c>
      <c r="X109" s="116">
        <f>VLOOKUP(C109,Table118[[idccms]:[%Act Com N]],4,0)</f>
        <v>3.46715328467153E-2</v>
      </c>
      <c r="Y109" s="116">
        <f>VLOOKUP(C109,Table118[[idccms]:[%Act Com N]],6,0)</f>
        <v>1.6423357664233602E-2</v>
      </c>
      <c r="Z109" s="116">
        <f>VLOOKUP(C109,TRF!$B$2:$S$407,4,0)</f>
        <v>8.8768115942029005E-2</v>
      </c>
      <c r="AA109" s="116">
        <f>VLOOKUP(C109,CBS!$A$2:$F$395,4,0)</f>
        <v>8.7591240875912399E-2</v>
      </c>
      <c r="AB109" s="124">
        <f>IF(E109="HFC",(IF(L109&gt;=PliegoVigente!$U$9,PliegoVigente!$W$9,IF(L109&gt;=PliegoVigente!$U$8,PliegoVigente!$W$8,PliegoVigente!$W$7))),IF(E109="FLOW",(IF(L109&gt;=PliegoVigente!$U$25,PliegoVigente!$W$25,IF(L109&gt;=PliegoVigente!$U$24,PliegoVigente!$W$24,PliegoVigente!$W$23))),IF(E109="MASIVO",(IF(L109&gt;=PliegoVigente!$U$39,PliegoVigente!$W$39,IF(L109&gt;=PliegoVigente!$U$38,PliegoVigente!$W$38,PliegoVigente!$W$37))),(IF(L109&gt;=PliegoVigente!$U$53,PliegoVigente!$W$53,IF(L109&gt;=PliegoVigente!$U$52,PliegoVigente!$W$52,PliegoVigente!$W$51))))))</f>
        <v>0.01</v>
      </c>
      <c r="AC109" s="124">
        <f>IF(E109="HFC",(IF(M109&gt;=PliegoVigente!$I$7,PliegoVigente!$K$7,IF(M109&gt;=PliegoVigente!$I$8,PliegoVigente!$K$8,IF(M109&gt;=PliegoVigente!$I$9,PliegoVigente!$K$9,IF(M109&gt;=PliegoVigente!$I$10,PliegoVigente!$K$10,IF(M109&gt;=PliegoVigente!$I$11,PliegoVigente!$K$11,IF(M109&gt;=PliegoVigente!$I$12,PliegoVigente!$K$12,IF(M109&gt;=PliegoVigente!$I$13,PliegoVigente!$K$13,IF(M109&gt;=PliegoVigente!$I$14,PliegoVigente!$K$14,PliegoVigente!$K$15))))))))),IF(E109="FLOW",(IF(M109&gt;=PliegoVigente!$I$23,PliegoVigente!$K$23,IF(M109&gt;=PliegoVigente!$I$24,PliegoVigente!$K$24,IF(M109&gt;=PliegoVigente!$I$25,PliegoVigente!$K$25,IF(M109&gt;=PliegoVigente!$I$26,PliegoVigente!$K$26,IF(M109&gt;=PliegoVigente!$I$27,PliegoVigente!$K$27,IF(M109&gt;=PliegoVigente!$I$28,PliegoVigente!$K$28,IF(M109&gt;=PliegoVigente!$I$29,PliegoVigente!$K$29,IF(M109&gt;=PliegoVigente!$I$30,PliegoVigente!$K$30,PliegoVigente!$K$31))))))))),IF(E109="MASIVO",(IF(M109&gt;=PliegoVigente!$I$37,PliegoVigente!$K$37,IF(M109&gt;=PliegoVigente!$I$38,PliegoVigente!$K$38,IF(M109&gt;=PliegoVigente!$I$39,PliegoVigente!$K$39,IF(M109&gt;=PliegoVigente!$I$40,PliegoVigente!$K$40,IF(M109&gt;=PliegoVigente!$I$41,PliegoVigente!$K$41,IF(M109&gt;=PliegoVigente!$I$42,PliegoVigente!$K$42,IF(M109&gt;=PliegoVigente!$I$43,PliegoVigente!$K$43,IF(M109&gt;=PliegoVigente!$I$44,PliegoVigente!$K$44,PliegoVigente!$K$45))))))))),(IF(M109&gt;=PliegoVigente!$I$51,PliegoVigente!$K$51,IF(M109&gt;=PliegoVigente!$I$52,PliegoVigente!$K$52,IF(M109&gt;=PliegoVigente!$I$53,PliegoVigente!$K$53,IF(M109&gt;=PliegoVigente!$I$54,PliegoVigente!$K$54,IF(M109&gt;=PliegoVigente!$I$55,PliegoVigente!$K$55,IF(M109&gt;=PliegoVigente!$I$56,PliegoVigente!$K$56,IF(M109&gt;=PliegoVigente!$I$57,PliegoVigente!$K$57,IF(M109&gt;=PliegoVigente!$I$58,PliegoVigente!$K$58,PliegoVigente!$K$59))))))))))))</f>
        <v>-0.02</v>
      </c>
      <c r="AD109" s="124">
        <f>IF(E109="HFC",(IF(S109&gt;=PliegoVigente!$E$12,PliegoVigente!$G$12,IF(S109&gt;=PliegoVigente!$E$11,PliegoVigente!$G$11,IF(S109&gt;=PliegoVigente!$E$10,PliegoVigente!$G$10,IF(S109&gt;=PliegoVigente!$E$9,PliegoVigente!$G$9,IF(S109&gt;=PliegoVigente!$E$8,PliegoVigente!$G$8,PliegoVigente!$G$7)))))),IF(E109="FLOW",(IF(S109&gt;=PliegoVigente!$I$23,PliegoVigente!$K$23,IF(S109&gt;=PliegoVigente!$I$24,PliegoVigente!$K$24,IF(S109&gt;=PliegoVigente!$I$25,PliegoVigente!$K$25,IF(S109&gt;=PliegoVigente!$I$26,PliegoVigente!$K$26,IF(S109&gt;=PliegoVigente!$I$27,PliegoVigente!$K$27,IF(S109&gt;=PliegoVigente!$I$28,PliegoVigente!$K$28,IF(S109&gt;=PliegoVigente!$I$29,PliegoVigente!$K$29,IF(S109&gt;=PliegoVigente!$I$30,PliegoVigente!$K$30,PliegoVigente!$K$31))))))))),IF(E109="MASIVO",(IF(S109&gt;=PliegoVigente!$I$37,PliegoVigente!$K$37,IF(S109&gt;=PliegoVigente!$I$38,PliegoVigente!$K$38,IF(S109&gt;=PliegoVigente!$I$39,PliegoVigente!$K$39,IF(S109&gt;=PliegoVigente!$I$40,PliegoVigente!$K$40,IF(S109&gt;=PliegoVigente!$I$41,PliegoVigente!$K$41,IF(S109&gt;=PliegoVigente!$I$42,PliegoVigente!$K$42,IF(S109&gt;=PliegoVigente!$I$43,PliegoVigente!$K$43,IF(S109&gt;=PliegoVigente!$I$44,PliegoVigente!$K$44,PliegoVigente!$K$45))))))))),(IF(S109&gt;=PliegoVigente!$I$51,PliegoVigente!$K$51,IF(S109&gt;=PliegoVigente!$I$52,PliegoVigente!$K$52,IF(S109&gt;=PliegoVigente!$I$53,PliegoVigente!$K$53,IF(S109&gt;=PliegoVigente!$I$54,PliegoVigente!$K$54,IF(S109&gt;=PliegoVigente!$I$55,PliegoVigente!$K$55,IF(S109&gt;=PliegoVigente!$I$56,PliegoVigente!$K$56,IF(S109&gt;=PliegoVigente!$I$57,PliegoVigente!$K$57,IF(S109&gt;=PliegoVigente!$I$58,PliegoVigente!$K$58,PliegoVigente!$K$59))))))))))))</f>
        <v>-0.01</v>
      </c>
      <c r="AE109" s="124">
        <f>IF(E109="HFC",(IF(T109&gt;=PliegoVigente!$A$10,PliegoVigente!$C$10,IF(T109&gt;PliegoVigente!$A$9,PliegoVigente!$C$9,IF(T109&gt;PliegoVigente!$A$8,PliegoVigente!$C$8,PliegoVigente!$C$7)))),IF(E109="FLOW",(IF(T109&gt;=PliegoVigente!$A$26,PliegoVigente!$C$26,IF(T109&gt;PliegoVigente!$A$25,PliegoVigente!$C$25,IF(T109&gt;PliegoVigente!$A$24,PliegoVigente!$C$24,PliegoVigente!$C$23)))),IF(E109="MASIVO",(IF(T109&gt;=PliegoVigente!$A$40,PliegoVigente!$C$40,IF(T109&gt;PliegoVigente!$A$39,PliegoVigente!$C$39,IF(T109&gt;PliegoVigente!$A$38,PliegoVigente!$C$38,PliegoVigente!$C$37)))),(IF(T109&gt;=PliegoVigente!$A$54,PliegoVigente!$C$54,IF(T109&gt;PliegoVigente!$A$53,PliegoVigente!$C$53,IF(T109&gt;PliegoVigente!$A$52,PliegoVigente!$C$52,PliegoVigente!$C$51)))))))</f>
        <v>0.02</v>
      </c>
      <c r="AF109" s="124">
        <f>IF(E109="HFC",(IF(Y109&gt;=PliegoVigente!$Y$7,PliegoVigente!$AA$7,0)),IF(E109="FLOW",0,IF(E109="MASIVO",(IF(Y109&gt;=PliegoVigente!$Y$37,PliegoVigente!$AA$370)),(IF(Y109&gt;=PliegoVigente!$Y$51,PliegoVigente!$AA$51,0)))))</f>
        <v>0</v>
      </c>
      <c r="AG109" s="124">
        <f>IF(E109="HFC",(IF(Z109&gt;=PliegoVigente!$M$9,PliegoVigente!$O$9,IF(Z109&gt;=PliegoVigente!$M$8,PliegoVigente!$O$8,PliegoVigente!$O$7))),IF(E109="FLOW",(IF(Z109&gt;=PliegoVigente!$M$25,PliegoVigente!$O$25,IF(Z109&gt;=PliegoVigente!$M$24,PliegoVigente!$O$24,PliegoVigente!$O$23))),IF(E109="MASIVO",(IF(Z109&gt;=PliegoVigente!$M$39,PliegoVigente!$O$39,IF(Z109&gt;=PliegoVigente!$M$38,PliegoVigente!$O$38,PliegoVigente!$O$37))),(IF(Z109&gt;=PliegoVigente!$M$53,PliegoVigente!$O$53,IF(Z109&gt;=PliegoVigente!$M$52,PliegoVigente!$O$52,PliegoVigente!$O$51))))))</f>
        <v>0</v>
      </c>
      <c r="AH109" s="124">
        <f>IF(E109="HFC",(IF(AA109&gt;=PliegoVigente!$Q$9,PliegoVigente!$S$9,IF(AA109&gt;=PliegoVigente!$Q$8,PliegoVigente!$S$8,PliegoVigente!$S$7))),IF(E109="FLOW",(IF(AA109&gt;=PliegoVigente!$Q$25,PliegoVigente!$S$25,IF(AA109&gt;=PliegoVigente!$Q$24,PliegoVigente!$S$24,PliegoVigente!$S$23))),IF(E109="MASIVO",(IF(AA109&gt;=PliegoVigente!$Q$39,PliegoVigente!$S$39,IF(AA109&gt;=PliegoVigente!$Q$38,PliegoVigente!$S$38,PliegoVigente!$S$37))),(IF(AA109&gt;=PliegoVigente!$Q$53,PliegoVigente!$S$53,IF(AA109&gt;=PliegoVigente!$Q$52,PliegoVigente!$S$52,PliegoVigente!$S$51))))))</f>
        <v>-5.0000000000000001E-3</v>
      </c>
      <c r="AI109" s="126">
        <f t="shared" si="3"/>
        <v>-5.0000000000000001E-3</v>
      </c>
    </row>
    <row r="110" spans="1:35" x14ac:dyDescent="0.25">
      <c r="A110" s="115" t="str">
        <f>VLOOKUP(C110,RosterActualizado!$C$2:$L$1000,7,0)</f>
        <v>Perez Maria Florencia</v>
      </c>
      <c r="B110" s="115" t="str">
        <f>VLOOKUP(C110,RosterActualizado!$C$2:$L$1000,10,0)</f>
        <v>Lescano Sinkovec Giuliana Guadalupe</v>
      </c>
      <c r="C110" s="115">
        <f>RosterActualizado!C110</f>
        <v>1846609</v>
      </c>
      <c r="D110" s="115" t="str">
        <f>VLOOKUP(C110,RosterActualizado!$C$2:$L$1000,3,0)</f>
        <v>INTERNET HFC SCORE 3 A 5</v>
      </c>
      <c r="E110" s="115" t="str">
        <f t="shared" si="2"/>
        <v>HFC</v>
      </c>
      <c r="F110" s="116">
        <f>VLOOKUP(C110,Table1[],5,0)</f>
        <v>0.98947916666666702</v>
      </c>
      <c r="G110" s="117">
        <f>VLOOKUP(C110,Table13[],5,0)</f>
        <v>0.08</v>
      </c>
      <c r="H110" s="118">
        <f>VLOOKUP(C110,Table13[],3,0)</f>
        <v>125</v>
      </c>
      <c r="I110" s="117">
        <f>VLOOKUP(C110,Table13[],7,0)</f>
        <v>0.70338983050847503</v>
      </c>
      <c r="J110" s="117">
        <f>VLOOKUP(C110,Table13[],9,0)</f>
        <v>0.91228070175438603</v>
      </c>
      <c r="K110" s="116">
        <f>VLOOKUP(C110,Table16[[#All],[idccms]:[TMO]],5,0)</f>
        <v>0.93055555555555602</v>
      </c>
      <c r="L110" s="119">
        <f>VLOOKUP(C110,Table18[[Columna1]:[Recuento de id_monitoring-caseId]],2,0)</f>
        <v>0</v>
      </c>
      <c r="M110" s="116">
        <f>VLOOKUP(C110,Table111[],7,0)</f>
        <v>-0.86956521739130399</v>
      </c>
      <c r="N110" s="118">
        <f>VLOOKUP(C110,Table111[],6,0)</f>
        <v>23</v>
      </c>
      <c r="O110" s="116">
        <f>VLOOKUP(C110,Table111[],8,0)</f>
        <v>0.29411764705882398</v>
      </c>
      <c r="P110" s="13" t="s">
        <v>116</v>
      </c>
      <c r="Q110" s="13" t="s">
        <v>116</v>
      </c>
      <c r="R110" s="13" t="s">
        <v>116</v>
      </c>
      <c r="S110" s="116">
        <f>VLOOKUP(C110,Table113[[idccms]:[Suma de Rellamados]],4,0)</f>
        <v>0.82226980728051402</v>
      </c>
      <c r="T110" s="13">
        <f>VLOOKUP(C110,Table115[[idccms]:[Suma de CvLlamSalientes]],3,0)</f>
        <v>616.71924290220795</v>
      </c>
      <c r="U110" s="13">
        <f>VLOOKUP(C110,Table115[[idccms]:[Suma de CvLlamSalientes]],5,0)</f>
        <v>35.365930599369101</v>
      </c>
      <c r="V110" s="120">
        <f>VLOOKUP(C110,Table115[[idccms]:[Suma de CvLlamSalientes]],6,0)</f>
        <v>3.2492113564668799</v>
      </c>
      <c r="W110" s="13">
        <f>VLOOKUP(C110,Table115[[idccms]:[Suma de CvLlamSalientes]],7,0)</f>
        <v>578.104100946372</v>
      </c>
      <c r="X110" s="116">
        <f>VLOOKUP(C110,Table118[[idccms]:[%Act Com N]],4,0)</f>
        <v>3.07570977917981E-2</v>
      </c>
      <c r="Y110" s="116">
        <f>VLOOKUP(C110,Table118[[idccms]:[%Act Com N]],6,0)</f>
        <v>5.5205047318612E-3</v>
      </c>
      <c r="Z110" s="116">
        <f>VLOOKUP(C110,TRF!$B$2:$S$407,4,0)</f>
        <v>0.137223974763407</v>
      </c>
      <c r="AA110" s="116">
        <f>VLOOKUP(C110,CBS!$A$2:$F$395,4,0)</f>
        <v>3.7854889589905398E-2</v>
      </c>
      <c r="AB110" s="124">
        <f>IF(E110="HFC",(IF(L110&gt;=PliegoVigente!$U$9,PliegoVigente!$W$9,IF(L110&gt;=PliegoVigente!$U$8,PliegoVigente!$W$8,PliegoVigente!$W$7))),IF(E110="FLOW",(IF(L110&gt;=PliegoVigente!$U$25,PliegoVigente!$W$25,IF(L110&gt;=PliegoVigente!$U$24,PliegoVigente!$W$24,PliegoVigente!$W$23))),IF(E110="MASIVO",(IF(L110&gt;=PliegoVigente!$U$39,PliegoVigente!$W$39,IF(L110&gt;=PliegoVigente!$U$38,PliegoVigente!$W$38,PliegoVigente!$W$37))),(IF(L110&gt;=PliegoVigente!$U$53,PliegoVigente!$W$53,IF(L110&gt;=PliegoVigente!$U$52,PliegoVigente!$W$52,PliegoVigente!$W$51))))))</f>
        <v>-0.01</v>
      </c>
      <c r="AC110" s="124">
        <f>IF(E110="HFC",(IF(M110&gt;=PliegoVigente!$I$7,PliegoVigente!$K$7,IF(M110&gt;=PliegoVigente!$I$8,PliegoVigente!$K$8,IF(M110&gt;=PliegoVigente!$I$9,PliegoVigente!$K$9,IF(M110&gt;=PliegoVigente!$I$10,PliegoVigente!$K$10,IF(M110&gt;=PliegoVigente!$I$11,PliegoVigente!$K$11,IF(M110&gt;=PliegoVigente!$I$12,PliegoVigente!$K$12,IF(M110&gt;=PliegoVigente!$I$13,PliegoVigente!$K$13,IF(M110&gt;=PliegoVigente!$I$14,PliegoVigente!$K$14,PliegoVigente!$K$15))))))))),IF(E110="FLOW",(IF(M110&gt;=PliegoVigente!$I$23,PliegoVigente!$K$23,IF(M110&gt;=PliegoVigente!$I$24,PliegoVigente!$K$24,IF(M110&gt;=PliegoVigente!$I$25,PliegoVigente!$K$25,IF(M110&gt;=PliegoVigente!$I$26,PliegoVigente!$K$26,IF(M110&gt;=PliegoVigente!$I$27,PliegoVigente!$K$27,IF(M110&gt;=PliegoVigente!$I$28,PliegoVigente!$K$28,IF(M110&gt;=PliegoVigente!$I$29,PliegoVigente!$K$29,IF(M110&gt;=PliegoVigente!$I$30,PliegoVigente!$K$30,PliegoVigente!$K$31))))))))),IF(E110="MASIVO",(IF(M110&gt;=PliegoVigente!$I$37,PliegoVigente!$K$37,IF(M110&gt;=PliegoVigente!$I$38,PliegoVigente!$K$38,IF(M110&gt;=PliegoVigente!$I$39,PliegoVigente!$K$39,IF(M110&gt;=PliegoVigente!$I$40,PliegoVigente!$K$40,IF(M110&gt;=PliegoVigente!$I$41,PliegoVigente!$K$41,IF(M110&gt;=PliegoVigente!$I$42,PliegoVigente!$K$42,IF(M110&gt;=PliegoVigente!$I$43,PliegoVigente!$K$43,IF(M110&gt;=PliegoVigente!$I$44,PliegoVigente!$K$44,PliegoVigente!$K$45))))))))),(IF(M110&gt;=PliegoVigente!$I$51,PliegoVigente!$K$51,IF(M110&gt;=PliegoVigente!$I$52,PliegoVigente!$K$52,IF(M110&gt;=PliegoVigente!$I$53,PliegoVigente!$K$53,IF(M110&gt;=PliegoVigente!$I$54,PliegoVigente!$K$54,IF(M110&gt;=PliegoVigente!$I$55,PliegoVigente!$K$55,IF(M110&gt;=PliegoVigente!$I$56,PliegoVigente!$K$56,IF(M110&gt;=PliegoVigente!$I$57,PliegoVigente!$K$57,IF(M110&gt;=PliegoVigente!$I$58,PliegoVigente!$K$58,PliegoVigente!$K$59))))))))))))</f>
        <v>-0.02</v>
      </c>
      <c r="AD110" s="124">
        <f>IF(E110="HFC",(IF(S110&gt;=PliegoVigente!$E$12,PliegoVigente!$G$12,IF(S110&gt;=PliegoVigente!$E$11,PliegoVigente!$G$11,IF(S110&gt;=PliegoVigente!$E$10,PliegoVigente!$G$10,IF(S110&gt;=PliegoVigente!$E$9,PliegoVigente!$G$9,IF(S110&gt;=PliegoVigente!$E$8,PliegoVigente!$G$8,PliegoVigente!$G$7)))))),IF(E110="FLOW",(IF(S110&gt;=PliegoVigente!$I$23,PliegoVigente!$K$23,IF(S110&gt;=PliegoVigente!$I$24,PliegoVigente!$K$24,IF(S110&gt;=PliegoVigente!$I$25,PliegoVigente!$K$25,IF(S110&gt;=PliegoVigente!$I$26,PliegoVigente!$K$26,IF(S110&gt;=PliegoVigente!$I$27,PliegoVigente!$K$27,IF(S110&gt;=PliegoVigente!$I$28,PliegoVigente!$K$28,IF(S110&gt;=PliegoVigente!$I$29,PliegoVigente!$K$29,IF(S110&gt;=PliegoVigente!$I$30,PliegoVigente!$K$30,PliegoVigente!$K$31))))))))),IF(E110="MASIVO",(IF(S110&gt;=PliegoVigente!$I$37,PliegoVigente!$K$37,IF(S110&gt;=PliegoVigente!$I$38,PliegoVigente!$K$38,IF(S110&gt;=PliegoVigente!$I$39,PliegoVigente!$K$39,IF(S110&gt;=PliegoVigente!$I$40,PliegoVigente!$K$40,IF(S110&gt;=PliegoVigente!$I$41,PliegoVigente!$K$41,IF(S110&gt;=PliegoVigente!$I$42,PliegoVigente!$K$42,IF(S110&gt;=PliegoVigente!$I$43,PliegoVigente!$K$43,IF(S110&gt;=PliegoVigente!$I$44,PliegoVigente!$K$44,PliegoVigente!$K$45))))))))),(IF(S110&gt;=PliegoVigente!$I$51,PliegoVigente!$K$51,IF(S110&gt;=PliegoVigente!$I$52,PliegoVigente!$K$52,IF(S110&gt;=PliegoVigente!$I$53,PliegoVigente!$K$53,IF(S110&gt;=PliegoVigente!$I$54,PliegoVigente!$K$54,IF(S110&gt;=PliegoVigente!$I$55,PliegoVigente!$K$55,IF(S110&gt;=PliegoVigente!$I$56,PliegoVigente!$K$56,IF(S110&gt;=PliegoVigente!$I$57,PliegoVigente!$K$57,IF(S110&gt;=PliegoVigente!$I$58,PliegoVigente!$K$58,PliegoVigente!$K$59))))))))))))</f>
        <v>0.02</v>
      </c>
      <c r="AE110" s="124">
        <f>IF(E110="HFC",(IF(T110&gt;=PliegoVigente!$A$10,PliegoVigente!$C$10,IF(T110&gt;PliegoVigente!$A$9,PliegoVigente!$C$9,IF(T110&gt;PliegoVigente!$A$8,PliegoVigente!$C$8,PliegoVigente!$C$7)))),IF(E110="FLOW",(IF(T110&gt;=PliegoVigente!$A$26,PliegoVigente!$C$26,IF(T110&gt;PliegoVigente!$A$25,PliegoVigente!$C$25,IF(T110&gt;PliegoVigente!$A$24,PliegoVigente!$C$24,PliegoVigente!$C$23)))),IF(E110="MASIVO",(IF(T110&gt;=PliegoVigente!$A$40,PliegoVigente!$C$40,IF(T110&gt;PliegoVigente!$A$39,PliegoVigente!$C$39,IF(T110&gt;PliegoVigente!$A$38,PliegoVigente!$C$38,PliegoVigente!$C$37)))),(IF(T110&gt;=PliegoVigente!$A$54,PliegoVigente!$C$54,IF(T110&gt;PliegoVigente!$A$53,PliegoVigente!$C$53,IF(T110&gt;PliegoVigente!$A$52,PliegoVigente!$C$52,PliegoVigente!$C$51)))))))</f>
        <v>-0.01</v>
      </c>
      <c r="AF110" s="124">
        <f>IF(E110="HFC",(IF(Y110&gt;=PliegoVigente!$Y$7,PliegoVigente!$AA$7,0)),IF(E110="FLOW",0,IF(E110="MASIVO",(IF(Y110&gt;=PliegoVigente!$Y$37,PliegoVigente!$AA$370)),(IF(Y110&gt;=PliegoVigente!$Y$51,PliegoVigente!$AA$51,0)))))</f>
        <v>0</v>
      </c>
      <c r="AG110" s="124">
        <f>IF(E110="HFC",(IF(Z110&gt;=PliegoVigente!$M$9,PliegoVigente!$O$9,IF(Z110&gt;=PliegoVigente!$M$8,PliegoVigente!$O$8,PliegoVigente!$O$7))),IF(E110="FLOW",(IF(Z110&gt;=PliegoVigente!$M$25,PliegoVigente!$O$25,IF(Z110&gt;=PliegoVigente!$M$24,PliegoVigente!$O$24,PliegoVigente!$O$23))),IF(E110="MASIVO",(IF(Z110&gt;=PliegoVigente!$M$39,PliegoVigente!$O$39,IF(Z110&gt;=PliegoVigente!$M$38,PliegoVigente!$O$38,PliegoVigente!$O$37))),(IF(Z110&gt;=PliegoVigente!$M$53,PliegoVigente!$O$53,IF(Z110&gt;=PliegoVigente!$M$52,PliegoVigente!$O$52,PliegoVigente!$O$51))))))</f>
        <v>-5.0000000000000001E-3</v>
      </c>
      <c r="AH110" s="124">
        <f>IF(E110="HFC",(IF(AA110&gt;=PliegoVigente!$Q$9,PliegoVigente!$S$9,IF(AA110&gt;=PliegoVigente!$Q$8,PliegoVigente!$S$8,PliegoVigente!$S$7))),IF(E110="FLOW",(IF(AA110&gt;=PliegoVigente!$Q$25,PliegoVigente!$S$25,IF(AA110&gt;=PliegoVigente!$Q$24,PliegoVigente!$S$24,PliegoVigente!$S$23))),IF(E110="MASIVO",(IF(AA110&gt;=PliegoVigente!$Q$39,PliegoVigente!$S$39,IF(AA110&gt;=PliegoVigente!$Q$38,PliegoVigente!$S$38,PliegoVigente!$S$37))),(IF(AA110&gt;=PliegoVigente!$Q$53,PliegoVigente!$S$53,IF(AA110&gt;=PliegoVigente!$Q$52,PliegoVigente!$S$52,PliegoVigente!$S$51))))))</f>
        <v>5.0000000000000001E-3</v>
      </c>
      <c r="AI110" s="126">
        <f t="shared" si="3"/>
        <v>-1.9999999999999997E-2</v>
      </c>
    </row>
    <row r="111" spans="1:35" x14ac:dyDescent="0.25">
      <c r="A111" s="115" t="str">
        <f>VLOOKUP(C111,RosterActualizado!$C$2:$L$1000,7,0)</f>
        <v>Perez Maria Florencia</v>
      </c>
      <c r="B111" s="115" t="str">
        <f>VLOOKUP(C111,RosterActualizado!$C$2:$L$1000,10,0)</f>
        <v>Montenegro Maria de los Angeles</v>
      </c>
      <c r="C111" s="115">
        <f>RosterActualizado!C111</f>
        <v>1290980</v>
      </c>
      <c r="D111" s="115" t="str">
        <f>VLOOKUP(C111,RosterActualizado!$C$2:$L$1000,3,0)</f>
        <v>INTERNET HFC SCORE 3 A 5</v>
      </c>
      <c r="E111" s="115" t="str">
        <f t="shared" si="2"/>
        <v>HFC</v>
      </c>
      <c r="F111" s="116">
        <f>VLOOKUP(C111,Table1[],5,0)</f>
        <v>0</v>
      </c>
      <c r="G111" s="117">
        <f>VLOOKUP(C111,Table13[],5,0)</f>
        <v>0</v>
      </c>
      <c r="H111" s="118">
        <f>VLOOKUP(C111,Table13[],3,0)</f>
        <v>0</v>
      </c>
      <c r="I111" s="117">
        <f>VLOOKUP(C111,Table13[],7,0)</f>
        <v>0</v>
      </c>
      <c r="J111" s="117">
        <f>VLOOKUP(C111,Table13[],9,0)</f>
        <v>0</v>
      </c>
      <c r="K111" s="116" t="e">
        <f>VLOOKUP(C111,Table16[[#All],[idccms]:[TMO]],5,0)</f>
        <v>#N/A</v>
      </c>
      <c r="L111" s="119" t="e">
        <f>VLOOKUP(C111,Table18[[Columna1]:[Recuento de id_monitoring-caseId]],2,0)</f>
        <v>#N/A</v>
      </c>
      <c r="M111" s="116" t="e">
        <f>VLOOKUP(C111,Table111[],7,0)</f>
        <v>#N/A</v>
      </c>
      <c r="N111" s="118" t="e">
        <f>VLOOKUP(C111,Table111[],6,0)</f>
        <v>#N/A</v>
      </c>
      <c r="O111" s="116" t="e">
        <f>VLOOKUP(C111,Table111[],8,0)</f>
        <v>#N/A</v>
      </c>
      <c r="P111" s="13" t="s">
        <v>116</v>
      </c>
      <c r="Q111" s="13" t="s">
        <v>116</v>
      </c>
      <c r="R111" s="13" t="s">
        <v>116</v>
      </c>
      <c r="S111" s="116" t="e">
        <f>VLOOKUP(C111,Table113[[idccms]:[Suma de Rellamados]],4,0)</f>
        <v>#N/A</v>
      </c>
      <c r="T111" s="13">
        <f>VLOOKUP(C111,Table115[[idccms]:[Suma de CvLlamSalientes]],3,0)</f>
        <v>0</v>
      </c>
      <c r="U111" s="13">
        <f>VLOOKUP(C111,Table115[[idccms]:[Suma de CvLlamSalientes]],5,0)</f>
        <v>0</v>
      </c>
      <c r="V111" s="120">
        <f>VLOOKUP(C111,Table115[[idccms]:[Suma de CvLlamSalientes]],6,0)</f>
        <v>0</v>
      </c>
      <c r="W111" s="13">
        <f>VLOOKUP(C111,Table115[[idccms]:[Suma de CvLlamSalientes]],7,0)</f>
        <v>0</v>
      </c>
      <c r="X111" s="116" t="e">
        <f>VLOOKUP(C111,Table118[[idccms]:[%Act Com N]],4,0)</f>
        <v>#N/A</v>
      </c>
      <c r="Y111" s="116" t="e">
        <f>VLOOKUP(C111,Table118[[idccms]:[%Act Com N]],6,0)</f>
        <v>#N/A</v>
      </c>
      <c r="Z111" s="116" t="e">
        <f>VLOOKUP(C111,TRF!$B$2:$S$407,4,0)</f>
        <v>#N/A</v>
      </c>
      <c r="AA111" s="116" t="e">
        <f>VLOOKUP(C111,CBS!$A$2:$F$395,4,0)</f>
        <v>#N/A</v>
      </c>
      <c r="AB111" s="124" t="e">
        <f>IF(E111="HFC",(IF(L111&gt;=PliegoVigente!$U$9,PliegoVigente!$W$9,IF(L111&gt;=PliegoVigente!$U$8,PliegoVigente!$W$8,PliegoVigente!$W$7))),IF(E111="FLOW",(IF(L111&gt;=PliegoVigente!$U$25,PliegoVigente!$W$25,IF(L111&gt;=PliegoVigente!$U$24,PliegoVigente!$W$24,PliegoVigente!$W$23))),IF(E111="MASIVO",(IF(L111&gt;=PliegoVigente!$U$39,PliegoVigente!$W$39,IF(L111&gt;=PliegoVigente!$U$38,PliegoVigente!$W$38,PliegoVigente!$W$37))),(IF(L111&gt;=PliegoVigente!$U$53,PliegoVigente!$W$53,IF(L111&gt;=PliegoVigente!$U$52,PliegoVigente!$W$52,PliegoVigente!$W$51))))))</f>
        <v>#N/A</v>
      </c>
      <c r="AC111" s="124" t="e">
        <f>IF(E111="HFC",(IF(M111&gt;=PliegoVigente!$I$7,PliegoVigente!$K$7,IF(M111&gt;=PliegoVigente!$I$8,PliegoVigente!$K$8,IF(M111&gt;=PliegoVigente!$I$9,PliegoVigente!$K$9,IF(M111&gt;=PliegoVigente!$I$10,PliegoVigente!$K$10,IF(M111&gt;=PliegoVigente!$I$11,PliegoVigente!$K$11,IF(M111&gt;=PliegoVigente!$I$12,PliegoVigente!$K$12,IF(M111&gt;=PliegoVigente!$I$13,PliegoVigente!$K$13,IF(M111&gt;=PliegoVigente!$I$14,PliegoVigente!$K$14,PliegoVigente!$K$15))))))))),IF(E111="FLOW",(IF(M111&gt;=PliegoVigente!$I$23,PliegoVigente!$K$23,IF(M111&gt;=PliegoVigente!$I$24,PliegoVigente!$K$24,IF(M111&gt;=PliegoVigente!$I$25,PliegoVigente!$K$25,IF(M111&gt;=PliegoVigente!$I$26,PliegoVigente!$K$26,IF(M111&gt;=PliegoVigente!$I$27,PliegoVigente!$K$27,IF(M111&gt;=PliegoVigente!$I$28,PliegoVigente!$K$28,IF(M111&gt;=PliegoVigente!$I$29,PliegoVigente!$K$29,IF(M111&gt;=PliegoVigente!$I$30,PliegoVigente!$K$30,PliegoVigente!$K$31))))))))),IF(E111="MASIVO",(IF(M111&gt;=PliegoVigente!$I$37,PliegoVigente!$K$37,IF(M111&gt;=PliegoVigente!$I$38,PliegoVigente!$K$38,IF(M111&gt;=PliegoVigente!$I$39,PliegoVigente!$K$39,IF(M111&gt;=PliegoVigente!$I$40,PliegoVigente!$K$40,IF(M111&gt;=PliegoVigente!$I$41,PliegoVigente!$K$41,IF(M111&gt;=PliegoVigente!$I$42,PliegoVigente!$K$42,IF(M111&gt;=PliegoVigente!$I$43,PliegoVigente!$K$43,IF(M111&gt;=PliegoVigente!$I$44,PliegoVigente!$K$44,PliegoVigente!$K$45))))))))),(IF(M111&gt;=PliegoVigente!$I$51,PliegoVigente!$K$51,IF(M111&gt;=PliegoVigente!$I$52,PliegoVigente!$K$52,IF(M111&gt;=PliegoVigente!$I$53,PliegoVigente!$K$53,IF(M111&gt;=PliegoVigente!$I$54,PliegoVigente!$K$54,IF(M111&gt;=PliegoVigente!$I$55,PliegoVigente!$K$55,IF(M111&gt;=PliegoVigente!$I$56,PliegoVigente!$K$56,IF(M111&gt;=PliegoVigente!$I$57,PliegoVigente!$K$57,IF(M111&gt;=PliegoVigente!$I$58,PliegoVigente!$K$58,PliegoVigente!$K$59))))))))))))</f>
        <v>#N/A</v>
      </c>
      <c r="AD111" s="124" t="e">
        <f>IF(E111="HFC",(IF(S111&gt;=PliegoVigente!$E$12,PliegoVigente!$G$12,IF(S111&gt;=PliegoVigente!$E$11,PliegoVigente!$G$11,IF(S111&gt;=PliegoVigente!$E$10,PliegoVigente!$G$10,IF(S111&gt;=PliegoVigente!$E$9,PliegoVigente!$G$9,IF(S111&gt;=PliegoVigente!$E$8,PliegoVigente!$G$8,PliegoVigente!$G$7)))))),IF(E111="FLOW",(IF(S111&gt;=PliegoVigente!$I$23,PliegoVigente!$K$23,IF(S111&gt;=PliegoVigente!$I$24,PliegoVigente!$K$24,IF(S111&gt;=PliegoVigente!$I$25,PliegoVigente!$K$25,IF(S111&gt;=PliegoVigente!$I$26,PliegoVigente!$K$26,IF(S111&gt;=PliegoVigente!$I$27,PliegoVigente!$K$27,IF(S111&gt;=PliegoVigente!$I$28,PliegoVigente!$K$28,IF(S111&gt;=PliegoVigente!$I$29,PliegoVigente!$K$29,IF(S111&gt;=PliegoVigente!$I$30,PliegoVigente!$K$30,PliegoVigente!$K$31))))))))),IF(E111="MASIVO",(IF(S111&gt;=PliegoVigente!$I$37,PliegoVigente!$K$37,IF(S111&gt;=PliegoVigente!$I$38,PliegoVigente!$K$38,IF(S111&gt;=PliegoVigente!$I$39,PliegoVigente!$K$39,IF(S111&gt;=PliegoVigente!$I$40,PliegoVigente!$K$40,IF(S111&gt;=PliegoVigente!$I$41,PliegoVigente!$K$41,IF(S111&gt;=PliegoVigente!$I$42,PliegoVigente!$K$42,IF(S111&gt;=PliegoVigente!$I$43,PliegoVigente!$K$43,IF(S111&gt;=PliegoVigente!$I$44,PliegoVigente!$K$44,PliegoVigente!$K$45))))))))),(IF(S111&gt;=PliegoVigente!$I$51,PliegoVigente!$K$51,IF(S111&gt;=PliegoVigente!$I$52,PliegoVigente!$K$52,IF(S111&gt;=PliegoVigente!$I$53,PliegoVigente!$K$53,IF(S111&gt;=PliegoVigente!$I$54,PliegoVigente!$K$54,IF(S111&gt;=PliegoVigente!$I$55,PliegoVigente!$K$55,IF(S111&gt;=PliegoVigente!$I$56,PliegoVigente!$K$56,IF(S111&gt;=PliegoVigente!$I$57,PliegoVigente!$K$57,IF(S111&gt;=PliegoVigente!$I$58,PliegoVigente!$K$58,PliegoVigente!$K$59))))))))))))</f>
        <v>#N/A</v>
      </c>
      <c r="AE111" s="124">
        <f>IF(E111="HFC",(IF(T111&gt;=PliegoVigente!$A$10,PliegoVigente!$C$10,IF(T111&gt;PliegoVigente!$A$9,PliegoVigente!$C$9,IF(T111&gt;PliegoVigente!$A$8,PliegoVigente!$C$8,PliegoVigente!$C$7)))),IF(E111="FLOW",(IF(T111&gt;=PliegoVigente!$A$26,PliegoVigente!$C$26,IF(T111&gt;PliegoVigente!$A$25,PliegoVigente!$C$25,IF(T111&gt;PliegoVigente!$A$24,PliegoVigente!$C$24,PliegoVigente!$C$23)))),IF(E111="MASIVO",(IF(T111&gt;=PliegoVigente!$A$40,PliegoVigente!$C$40,IF(T111&gt;PliegoVigente!$A$39,PliegoVigente!$C$39,IF(T111&gt;PliegoVigente!$A$38,PliegoVigente!$C$38,PliegoVigente!$C$37)))),(IF(T111&gt;=PliegoVigente!$A$54,PliegoVigente!$C$54,IF(T111&gt;PliegoVigente!$A$53,PliegoVigente!$C$53,IF(T111&gt;PliegoVigente!$A$52,PliegoVigente!$C$52,PliegoVigente!$C$51)))))))</f>
        <v>0.02</v>
      </c>
      <c r="AF111" s="124" t="e">
        <f>IF(E111="HFC",(IF(Y111&gt;=PliegoVigente!$Y$7,PliegoVigente!$AA$7,0)),IF(E111="FLOW",0,IF(E111="MASIVO",(IF(Y111&gt;=PliegoVigente!$Y$37,PliegoVigente!$AA$370)),(IF(Y111&gt;=PliegoVigente!$Y$51,PliegoVigente!$AA$51,0)))))</f>
        <v>#N/A</v>
      </c>
      <c r="AG111" s="124" t="e">
        <f>IF(E111="HFC",(IF(Z111&gt;=PliegoVigente!$M$9,PliegoVigente!$O$9,IF(Z111&gt;=PliegoVigente!$M$8,PliegoVigente!$O$8,PliegoVigente!$O$7))),IF(E111="FLOW",(IF(Z111&gt;=PliegoVigente!$M$25,PliegoVigente!$O$25,IF(Z111&gt;=PliegoVigente!$M$24,PliegoVigente!$O$24,PliegoVigente!$O$23))),IF(E111="MASIVO",(IF(Z111&gt;=PliegoVigente!$M$39,PliegoVigente!$O$39,IF(Z111&gt;=PliegoVigente!$M$38,PliegoVigente!$O$38,PliegoVigente!$O$37))),(IF(Z111&gt;=PliegoVigente!$M$53,PliegoVigente!$O$53,IF(Z111&gt;=PliegoVigente!$M$52,PliegoVigente!$O$52,PliegoVigente!$O$51))))))</f>
        <v>#N/A</v>
      </c>
      <c r="AH111" s="124" t="e">
        <f>IF(E111="HFC",(IF(AA111&gt;=PliegoVigente!$Q$9,PliegoVigente!$S$9,IF(AA111&gt;=PliegoVigente!$Q$8,PliegoVigente!$S$8,PliegoVigente!$S$7))),IF(E111="FLOW",(IF(AA111&gt;=PliegoVigente!$Q$25,PliegoVigente!$S$25,IF(AA111&gt;=PliegoVigente!$Q$24,PliegoVigente!$S$24,PliegoVigente!$S$23))),IF(E111="MASIVO",(IF(AA111&gt;=PliegoVigente!$Q$39,PliegoVigente!$S$39,IF(AA111&gt;=PliegoVigente!$Q$38,PliegoVigente!$S$38,PliegoVigente!$S$37))),(IF(AA111&gt;=PliegoVigente!$Q$53,PliegoVigente!$S$53,IF(AA111&gt;=PliegoVigente!$Q$52,PliegoVigente!$S$52,PliegoVigente!$S$51))))))</f>
        <v>#N/A</v>
      </c>
      <c r="AI111" s="126" t="e">
        <f t="shared" si="3"/>
        <v>#N/A</v>
      </c>
    </row>
    <row r="112" spans="1:35" x14ac:dyDescent="0.25">
      <c r="A112" s="115" t="str">
        <f>VLOOKUP(C112,RosterActualizado!$C$2:$L$1000,7,0)</f>
        <v>Perez Maria Florencia</v>
      </c>
      <c r="B112" s="115" t="str">
        <f>VLOOKUP(C112,RosterActualizado!$C$2:$L$1000,10,0)</f>
        <v>Paez Navarro Hernan Leonardo</v>
      </c>
      <c r="C112" s="115">
        <f>RosterActualizado!C112</f>
        <v>518958</v>
      </c>
      <c r="D112" s="115" t="str">
        <f>VLOOKUP(C112,RosterActualizado!$C$2:$L$1000,3,0)</f>
        <v xml:space="preserve">INTERNET HFC SCORE 1 + Solucion Remota </v>
      </c>
      <c r="E112" s="115" t="str">
        <f t="shared" si="2"/>
        <v>HFC</v>
      </c>
      <c r="F112" s="116">
        <f>VLOOKUP(C112,Table1[],5,0)</f>
        <v>0.64466049382716095</v>
      </c>
      <c r="G112" s="117">
        <f>VLOOKUP(C112,Table13[],5,0)</f>
        <v>0.125</v>
      </c>
      <c r="H112" s="118">
        <f>VLOOKUP(C112,Table13[],3,0)</f>
        <v>24</v>
      </c>
      <c r="I112" s="117">
        <f>VLOOKUP(C112,Table13[],7,0)</f>
        <v>0.75</v>
      </c>
      <c r="J112" s="117">
        <f>VLOOKUP(C112,Table13[],9,0)</f>
        <v>0.83333333333333304</v>
      </c>
      <c r="K112" s="116">
        <f>VLOOKUP(C112,Table16[[#All],[idccms]:[TMO]],5,0)</f>
        <v>1</v>
      </c>
      <c r="L112" s="119">
        <f>VLOOKUP(C112,Table18[[Columna1]:[Recuento de id_monitoring-caseId]],2,0)</f>
        <v>1</v>
      </c>
      <c r="M112" s="116">
        <f>VLOOKUP(C112,Table111[],7,0)</f>
        <v>-0.2</v>
      </c>
      <c r="N112" s="118">
        <f>VLOOKUP(C112,Table111[],6,0)</f>
        <v>5</v>
      </c>
      <c r="O112" s="116">
        <f>VLOOKUP(C112,Table111[],8,0)</f>
        <v>0.4</v>
      </c>
      <c r="P112" s="13" t="s">
        <v>116</v>
      </c>
      <c r="Q112" s="13" t="s">
        <v>116</v>
      </c>
      <c r="R112" s="13" t="s">
        <v>116</v>
      </c>
      <c r="S112" s="116">
        <f>VLOOKUP(C112,Table113[[idccms]:[Suma de Rellamados]],4,0)</f>
        <v>0.780120481927711</v>
      </c>
      <c r="T112" s="13">
        <f>VLOOKUP(C112,Table115[[idccms]:[Suma de CvLlamSalientes]],3,0)</f>
        <v>677.77253218884096</v>
      </c>
      <c r="U112" s="13">
        <f>VLOOKUP(C112,Table115[[idccms]:[Suma de CvLlamSalientes]],5,0)</f>
        <v>53.351931330472098</v>
      </c>
      <c r="V112" s="120">
        <f>VLOOKUP(C112,Table115[[idccms]:[Suma de CvLlamSalientes]],6,0)</f>
        <v>0.30472103004291801</v>
      </c>
      <c r="W112" s="13">
        <f>VLOOKUP(C112,Table115[[idccms]:[Suma de CvLlamSalientes]],7,0)</f>
        <v>624.115879828326</v>
      </c>
      <c r="X112" s="116">
        <f>VLOOKUP(C112,Table118[[idccms]:[%Act Com N]],4,0)</f>
        <v>0.12660944206008601</v>
      </c>
      <c r="Y112" s="116">
        <f>VLOOKUP(C112,Table118[[idccms]:[%Act Com N]],6,0)</f>
        <v>6.2231759656652397E-2</v>
      </c>
      <c r="Z112" s="116">
        <f>VLOOKUP(C112,TRF!$B$2:$S$407,4,0)</f>
        <v>6.0185185185185203E-2</v>
      </c>
      <c r="AA112" s="116">
        <f>VLOOKUP(C112,CBS!$A$2:$F$395,4,0)</f>
        <v>0.15450643776824</v>
      </c>
      <c r="AB112" s="124">
        <f>IF(E112="HFC",(IF(L112&gt;=PliegoVigente!$U$9,PliegoVigente!$W$9,IF(L112&gt;=PliegoVigente!$U$8,PliegoVigente!$W$8,PliegoVigente!$W$7))),IF(E112="FLOW",(IF(L112&gt;=PliegoVigente!$U$25,PliegoVigente!$W$25,IF(L112&gt;=PliegoVigente!$U$24,PliegoVigente!$W$24,PliegoVigente!$W$23))),IF(E112="MASIVO",(IF(L112&gt;=PliegoVigente!$U$39,PliegoVigente!$W$39,IF(L112&gt;=PliegoVigente!$U$38,PliegoVigente!$W$38,PliegoVigente!$W$37))),(IF(L112&gt;=PliegoVigente!$U$53,PliegoVigente!$W$53,IF(L112&gt;=PliegoVigente!$U$52,PliegoVigente!$W$52,PliegoVigente!$W$51))))))</f>
        <v>0.01</v>
      </c>
      <c r="AC112" s="124">
        <f>IF(E112="HFC",(IF(M112&gt;=PliegoVigente!$I$7,PliegoVigente!$K$7,IF(M112&gt;=PliegoVigente!$I$8,PliegoVigente!$K$8,IF(M112&gt;=PliegoVigente!$I$9,PliegoVigente!$K$9,IF(M112&gt;=PliegoVigente!$I$10,PliegoVigente!$K$10,IF(M112&gt;=PliegoVigente!$I$11,PliegoVigente!$K$11,IF(M112&gt;=PliegoVigente!$I$12,PliegoVigente!$K$12,IF(M112&gt;=PliegoVigente!$I$13,PliegoVigente!$K$13,IF(M112&gt;=PliegoVigente!$I$14,PliegoVigente!$K$14,PliegoVigente!$K$15))))))))),IF(E112="FLOW",(IF(M112&gt;=PliegoVigente!$I$23,PliegoVigente!$K$23,IF(M112&gt;=PliegoVigente!$I$24,PliegoVigente!$K$24,IF(M112&gt;=PliegoVigente!$I$25,PliegoVigente!$K$25,IF(M112&gt;=PliegoVigente!$I$26,PliegoVigente!$K$26,IF(M112&gt;=PliegoVigente!$I$27,PliegoVigente!$K$27,IF(M112&gt;=PliegoVigente!$I$28,PliegoVigente!$K$28,IF(M112&gt;=PliegoVigente!$I$29,PliegoVigente!$K$29,IF(M112&gt;=PliegoVigente!$I$30,PliegoVigente!$K$30,PliegoVigente!$K$31))))))))),IF(E112="MASIVO",(IF(M112&gt;=PliegoVigente!$I$37,PliegoVigente!$K$37,IF(M112&gt;=PliegoVigente!$I$38,PliegoVigente!$K$38,IF(M112&gt;=PliegoVigente!$I$39,PliegoVigente!$K$39,IF(M112&gt;=PliegoVigente!$I$40,PliegoVigente!$K$40,IF(M112&gt;=PliegoVigente!$I$41,PliegoVigente!$K$41,IF(M112&gt;=PliegoVigente!$I$42,PliegoVigente!$K$42,IF(M112&gt;=PliegoVigente!$I$43,PliegoVigente!$K$43,IF(M112&gt;=PliegoVigente!$I$44,PliegoVigente!$K$44,PliegoVigente!$K$45))))))))),(IF(M112&gt;=PliegoVigente!$I$51,PliegoVigente!$K$51,IF(M112&gt;=PliegoVigente!$I$52,PliegoVigente!$K$52,IF(M112&gt;=PliegoVigente!$I$53,PliegoVigente!$K$53,IF(M112&gt;=PliegoVigente!$I$54,PliegoVigente!$K$54,IF(M112&gt;=PliegoVigente!$I$55,PliegoVigente!$K$55,IF(M112&gt;=PliegoVigente!$I$56,PliegoVigente!$K$56,IF(M112&gt;=PliegoVigente!$I$57,PliegoVigente!$K$57,IF(M112&gt;=PliegoVigente!$I$58,PliegoVigente!$K$58,PliegoVigente!$K$59))))))))))))</f>
        <v>-0.02</v>
      </c>
      <c r="AD112" s="124">
        <f>IF(E112="HFC",(IF(S112&gt;=PliegoVigente!$E$12,PliegoVigente!$G$12,IF(S112&gt;=PliegoVigente!$E$11,PliegoVigente!$G$11,IF(S112&gt;=PliegoVigente!$E$10,PliegoVigente!$G$10,IF(S112&gt;=PliegoVigente!$E$9,PliegoVigente!$G$9,IF(S112&gt;=PliegoVigente!$E$8,PliegoVigente!$G$8,PliegoVigente!$G$7)))))),IF(E112="FLOW",(IF(S112&gt;=PliegoVigente!$I$23,PliegoVigente!$K$23,IF(S112&gt;=PliegoVigente!$I$24,PliegoVigente!$K$24,IF(S112&gt;=PliegoVigente!$I$25,PliegoVigente!$K$25,IF(S112&gt;=PliegoVigente!$I$26,PliegoVigente!$K$26,IF(S112&gt;=PliegoVigente!$I$27,PliegoVigente!$K$27,IF(S112&gt;=PliegoVigente!$I$28,PliegoVigente!$K$28,IF(S112&gt;=PliegoVigente!$I$29,PliegoVigente!$K$29,IF(S112&gt;=PliegoVigente!$I$30,PliegoVigente!$K$30,PliegoVigente!$K$31))))))))),IF(E112="MASIVO",(IF(S112&gt;=PliegoVigente!$I$37,PliegoVigente!$K$37,IF(S112&gt;=PliegoVigente!$I$38,PliegoVigente!$K$38,IF(S112&gt;=PliegoVigente!$I$39,PliegoVigente!$K$39,IF(S112&gt;=PliegoVigente!$I$40,PliegoVigente!$K$40,IF(S112&gt;=PliegoVigente!$I$41,PliegoVigente!$K$41,IF(S112&gt;=PliegoVigente!$I$42,PliegoVigente!$K$42,IF(S112&gt;=PliegoVigente!$I$43,PliegoVigente!$K$43,IF(S112&gt;=PliegoVigente!$I$44,PliegoVigente!$K$44,PliegoVigente!$K$45))))))))),(IF(S112&gt;=PliegoVigente!$I$51,PliegoVigente!$K$51,IF(S112&gt;=PliegoVigente!$I$52,PliegoVigente!$K$52,IF(S112&gt;=PliegoVigente!$I$53,PliegoVigente!$K$53,IF(S112&gt;=PliegoVigente!$I$54,PliegoVigente!$K$54,IF(S112&gt;=PliegoVigente!$I$55,PliegoVigente!$K$55,IF(S112&gt;=PliegoVigente!$I$56,PliegoVigente!$K$56,IF(S112&gt;=PliegoVigente!$I$57,PliegoVigente!$K$57,IF(S112&gt;=PliegoVigente!$I$58,PliegoVigente!$K$58,PliegoVigente!$K$59))))))))))))</f>
        <v>-0.01</v>
      </c>
      <c r="AE112" s="124">
        <f>IF(E112="HFC",(IF(T112&gt;=PliegoVigente!$A$10,PliegoVigente!$C$10,IF(T112&gt;PliegoVigente!$A$9,PliegoVigente!$C$9,IF(T112&gt;PliegoVigente!$A$8,PliegoVigente!$C$8,PliegoVigente!$C$7)))),IF(E112="FLOW",(IF(T112&gt;=PliegoVigente!$A$26,PliegoVigente!$C$26,IF(T112&gt;PliegoVigente!$A$25,PliegoVigente!$C$25,IF(T112&gt;PliegoVigente!$A$24,PliegoVigente!$C$24,PliegoVigente!$C$23)))),IF(E112="MASIVO",(IF(T112&gt;=PliegoVigente!$A$40,PliegoVigente!$C$40,IF(T112&gt;PliegoVigente!$A$39,PliegoVigente!$C$39,IF(T112&gt;PliegoVigente!$A$38,PliegoVigente!$C$38,PliegoVigente!$C$37)))),(IF(T112&gt;=PliegoVigente!$A$54,PliegoVigente!$C$54,IF(T112&gt;PliegoVigente!$A$53,PliegoVigente!$C$53,IF(T112&gt;PliegoVigente!$A$52,PliegoVigente!$C$52,PliegoVigente!$C$51)))))))</f>
        <v>-0.01</v>
      </c>
      <c r="AF112" s="124">
        <f>IF(E112="HFC",(IF(Y112&gt;=PliegoVigente!$Y$7,PliegoVigente!$AA$7,0)),IF(E112="FLOW",0,IF(E112="MASIVO",(IF(Y112&gt;=PliegoVigente!$Y$37,PliegoVigente!$AA$370)),(IF(Y112&gt;=PliegoVigente!$Y$51,PliegoVigente!$AA$51,0)))))</f>
        <v>0.01</v>
      </c>
      <c r="AG112" s="124">
        <f>IF(E112="HFC",(IF(Z112&gt;=PliegoVigente!$M$9,PliegoVigente!$O$9,IF(Z112&gt;=PliegoVigente!$M$8,PliegoVigente!$O$8,PliegoVigente!$O$7))),IF(E112="FLOW",(IF(Z112&gt;=PliegoVigente!$M$25,PliegoVigente!$O$25,IF(Z112&gt;=PliegoVigente!$M$24,PliegoVigente!$O$24,PliegoVigente!$O$23))),IF(E112="MASIVO",(IF(Z112&gt;=PliegoVigente!$M$39,PliegoVigente!$O$39,IF(Z112&gt;=PliegoVigente!$M$38,PliegoVigente!$O$38,PliegoVigente!$O$37))),(IF(Z112&gt;=PliegoVigente!$M$53,PliegoVigente!$O$53,IF(Z112&gt;=PliegoVigente!$M$52,PliegoVigente!$O$52,PliegoVigente!$O$51))))))</f>
        <v>5.0000000000000001E-3</v>
      </c>
      <c r="AH112" s="124">
        <f>IF(E112="HFC",(IF(AA112&gt;=PliegoVigente!$Q$9,PliegoVigente!$S$9,IF(AA112&gt;=PliegoVigente!$Q$8,PliegoVigente!$S$8,PliegoVigente!$S$7))),IF(E112="FLOW",(IF(AA112&gt;=PliegoVigente!$Q$25,PliegoVigente!$S$25,IF(AA112&gt;=PliegoVigente!$Q$24,PliegoVigente!$S$24,PliegoVigente!$S$23))),IF(E112="MASIVO",(IF(AA112&gt;=PliegoVigente!$Q$39,PliegoVigente!$S$39,IF(AA112&gt;=PliegoVigente!$Q$38,PliegoVigente!$S$38,PliegoVigente!$S$37))),(IF(AA112&gt;=PliegoVigente!$Q$53,PliegoVigente!$S$53,IF(AA112&gt;=PliegoVigente!$Q$52,PliegoVigente!$S$52,PliegoVigente!$S$51))))))</f>
        <v>-5.0000000000000001E-3</v>
      </c>
      <c r="AI112" s="126">
        <f t="shared" si="3"/>
        <v>-1.9999999999999997E-2</v>
      </c>
    </row>
    <row r="113" spans="1:35" x14ac:dyDescent="0.25">
      <c r="A113" s="115" t="str">
        <f>VLOOKUP(C113,RosterActualizado!$C$2:$L$1000,7,0)</f>
        <v>Perez Maria Florencia</v>
      </c>
      <c r="B113" s="115" t="str">
        <f>VLOOKUP(C113,RosterActualizado!$C$2:$L$1000,10,0)</f>
        <v>Paz Paula Alejandra</v>
      </c>
      <c r="C113" s="115">
        <f>RosterActualizado!C113</f>
        <v>2433097</v>
      </c>
      <c r="D113" s="115" t="str">
        <f>VLOOKUP(C113,RosterActualizado!$C$2:$L$1000,3,0)</f>
        <v>INTERNET HFC SCORE 3 A 5</v>
      </c>
      <c r="E113" s="115" t="str">
        <f t="shared" si="2"/>
        <v>HFC</v>
      </c>
      <c r="F113" s="116">
        <f>VLOOKUP(C113,Table1[],5,0)</f>
        <v>0</v>
      </c>
      <c r="G113" s="117">
        <f>VLOOKUP(C113,Table13[],5,0)</f>
        <v>0</v>
      </c>
      <c r="H113" s="118">
        <f>VLOOKUP(C113,Table13[],3,0)</f>
        <v>0</v>
      </c>
      <c r="I113" s="117">
        <f>VLOOKUP(C113,Table13[],7,0)</f>
        <v>0</v>
      </c>
      <c r="J113" s="117">
        <f>VLOOKUP(C113,Table13[],9,0)</f>
        <v>0</v>
      </c>
      <c r="K113" s="116" t="e">
        <f>VLOOKUP(C113,Table16[[#All],[idccms]:[TMO]],5,0)</f>
        <v>#N/A</v>
      </c>
      <c r="L113" s="119" t="e">
        <f>VLOOKUP(C113,Table18[[Columna1]:[Recuento de id_monitoring-caseId]],2,0)</f>
        <v>#N/A</v>
      </c>
      <c r="M113" s="116" t="e">
        <f>VLOOKUP(C113,Table111[],7,0)</f>
        <v>#N/A</v>
      </c>
      <c r="N113" s="118" t="e">
        <f>VLOOKUP(C113,Table111[],6,0)</f>
        <v>#N/A</v>
      </c>
      <c r="O113" s="116" t="e">
        <f>VLOOKUP(C113,Table111[],8,0)</f>
        <v>#N/A</v>
      </c>
      <c r="P113" s="13" t="s">
        <v>116</v>
      </c>
      <c r="Q113" s="13" t="s">
        <v>116</v>
      </c>
      <c r="R113" s="13" t="s">
        <v>116</v>
      </c>
      <c r="S113" s="116" t="e">
        <f>VLOOKUP(C113,Table113[[idccms]:[Suma de Rellamados]],4,0)</f>
        <v>#N/A</v>
      </c>
      <c r="T113" s="13">
        <f>VLOOKUP(C113,Table115[[idccms]:[Suma de CvLlamSalientes]],3,0)</f>
        <v>0</v>
      </c>
      <c r="U113" s="13">
        <f>VLOOKUP(C113,Table115[[idccms]:[Suma de CvLlamSalientes]],5,0)</f>
        <v>0</v>
      </c>
      <c r="V113" s="120">
        <f>VLOOKUP(C113,Table115[[idccms]:[Suma de CvLlamSalientes]],6,0)</f>
        <v>0</v>
      </c>
      <c r="W113" s="13">
        <f>VLOOKUP(C113,Table115[[idccms]:[Suma de CvLlamSalientes]],7,0)</f>
        <v>0</v>
      </c>
      <c r="X113" s="116" t="e">
        <f>VLOOKUP(C113,Table118[[idccms]:[%Act Com N]],4,0)</f>
        <v>#N/A</v>
      </c>
      <c r="Y113" s="116" t="e">
        <f>VLOOKUP(C113,Table118[[idccms]:[%Act Com N]],6,0)</f>
        <v>#N/A</v>
      </c>
      <c r="Z113" s="116" t="e">
        <f>VLOOKUP(C113,TRF!$B$2:$S$407,4,0)</f>
        <v>#N/A</v>
      </c>
      <c r="AA113" s="116" t="e">
        <f>VLOOKUP(C113,CBS!$A$2:$F$395,4,0)</f>
        <v>#N/A</v>
      </c>
      <c r="AB113" s="124" t="e">
        <f>IF(E113="HFC",(IF(L113&gt;=PliegoVigente!$U$9,PliegoVigente!$W$9,IF(L113&gt;=PliegoVigente!$U$8,PliegoVigente!$W$8,PliegoVigente!$W$7))),IF(E113="FLOW",(IF(L113&gt;=PliegoVigente!$U$25,PliegoVigente!$W$25,IF(L113&gt;=PliegoVigente!$U$24,PliegoVigente!$W$24,PliegoVigente!$W$23))),IF(E113="MASIVO",(IF(L113&gt;=PliegoVigente!$U$39,PliegoVigente!$W$39,IF(L113&gt;=PliegoVigente!$U$38,PliegoVigente!$W$38,PliegoVigente!$W$37))),(IF(L113&gt;=PliegoVigente!$U$53,PliegoVigente!$W$53,IF(L113&gt;=PliegoVigente!$U$52,PliegoVigente!$W$52,PliegoVigente!$W$51))))))</f>
        <v>#N/A</v>
      </c>
      <c r="AC113" s="124" t="e">
        <f>IF(E113="HFC",(IF(M113&gt;=PliegoVigente!$I$7,PliegoVigente!$K$7,IF(M113&gt;=PliegoVigente!$I$8,PliegoVigente!$K$8,IF(M113&gt;=PliegoVigente!$I$9,PliegoVigente!$K$9,IF(M113&gt;=PliegoVigente!$I$10,PliegoVigente!$K$10,IF(M113&gt;=PliegoVigente!$I$11,PliegoVigente!$K$11,IF(M113&gt;=PliegoVigente!$I$12,PliegoVigente!$K$12,IF(M113&gt;=PliegoVigente!$I$13,PliegoVigente!$K$13,IF(M113&gt;=PliegoVigente!$I$14,PliegoVigente!$K$14,PliegoVigente!$K$15))))))))),IF(E113="FLOW",(IF(M113&gt;=PliegoVigente!$I$23,PliegoVigente!$K$23,IF(M113&gt;=PliegoVigente!$I$24,PliegoVigente!$K$24,IF(M113&gt;=PliegoVigente!$I$25,PliegoVigente!$K$25,IF(M113&gt;=PliegoVigente!$I$26,PliegoVigente!$K$26,IF(M113&gt;=PliegoVigente!$I$27,PliegoVigente!$K$27,IF(M113&gt;=PliegoVigente!$I$28,PliegoVigente!$K$28,IF(M113&gt;=PliegoVigente!$I$29,PliegoVigente!$K$29,IF(M113&gt;=PliegoVigente!$I$30,PliegoVigente!$K$30,PliegoVigente!$K$31))))))))),IF(E113="MASIVO",(IF(M113&gt;=PliegoVigente!$I$37,PliegoVigente!$K$37,IF(M113&gt;=PliegoVigente!$I$38,PliegoVigente!$K$38,IF(M113&gt;=PliegoVigente!$I$39,PliegoVigente!$K$39,IF(M113&gt;=PliegoVigente!$I$40,PliegoVigente!$K$40,IF(M113&gt;=PliegoVigente!$I$41,PliegoVigente!$K$41,IF(M113&gt;=PliegoVigente!$I$42,PliegoVigente!$K$42,IF(M113&gt;=PliegoVigente!$I$43,PliegoVigente!$K$43,IF(M113&gt;=PliegoVigente!$I$44,PliegoVigente!$K$44,PliegoVigente!$K$45))))))))),(IF(M113&gt;=PliegoVigente!$I$51,PliegoVigente!$K$51,IF(M113&gt;=PliegoVigente!$I$52,PliegoVigente!$K$52,IF(M113&gt;=PliegoVigente!$I$53,PliegoVigente!$K$53,IF(M113&gt;=PliegoVigente!$I$54,PliegoVigente!$K$54,IF(M113&gt;=PliegoVigente!$I$55,PliegoVigente!$K$55,IF(M113&gt;=PliegoVigente!$I$56,PliegoVigente!$K$56,IF(M113&gt;=PliegoVigente!$I$57,PliegoVigente!$K$57,IF(M113&gt;=PliegoVigente!$I$58,PliegoVigente!$K$58,PliegoVigente!$K$59))))))))))))</f>
        <v>#N/A</v>
      </c>
      <c r="AD113" s="124" t="e">
        <f>IF(E113="HFC",(IF(S113&gt;=PliegoVigente!$E$12,PliegoVigente!$G$12,IF(S113&gt;=PliegoVigente!$E$11,PliegoVigente!$G$11,IF(S113&gt;=PliegoVigente!$E$10,PliegoVigente!$G$10,IF(S113&gt;=PliegoVigente!$E$9,PliegoVigente!$G$9,IF(S113&gt;=PliegoVigente!$E$8,PliegoVigente!$G$8,PliegoVigente!$G$7)))))),IF(E113="FLOW",(IF(S113&gt;=PliegoVigente!$I$23,PliegoVigente!$K$23,IF(S113&gt;=PliegoVigente!$I$24,PliegoVigente!$K$24,IF(S113&gt;=PliegoVigente!$I$25,PliegoVigente!$K$25,IF(S113&gt;=PliegoVigente!$I$26,PliegoVigente!$K$26,IF(S113&gt;=PliegoVigente!$I$27,PliegoVigente!$K$27,IF(S113&gt;=PliegoVigente!$I$28,PliegoVigente!$K$28,IF(S113&gt;=PliegoVigente!$I$29,PliegoVigente!$K$29,IF(S113&gt;=PliegoVigente!$I$30,PliegoVigente!$K$30,PliegoVigente!$K$31))))))))),IF(E113="MASIVO",(IF(S113&gt;=PliegoVigente!$I$37,PliegoVigente!$K$37,IF(S113&gt;=PliegoVigente!$I$38,PliegoVigente!$K$38,IF(S113&gt;=PliegoVigente!$I$39,PliegoVigente!$K$39,IF(S113&gt;=PliegoVigente!$I$40,PliegoVigente!$K$40,IF(S113&gt;=PliegoVigente!$I$41,PliegoVigente!$K$41,IF(S113&gt;=PliegoVigente!$I$42,PliegoVigente!$K$42,IF(S113&gt;=PliegoVigente!$I$43,PliegoVigente!$K$43,IF(S113&gt;=PliegoVigente!$I$44,PliegoVigente!$K$44,PliegoVigente!$K$45))))))))),(IF(S113&gt;=PliegoVigente!$I$51,PliegoVigente!$K$51,IF(S113&gt;=PliegoVigente!$I$52,PliegoVigente!$K$52,IF(S113&gt;=PliegoVigente!$I$53,PliegoVigente!$K$53,IF(S113&gt;=PliegoVigente!$I$54,PliegoVigente!$K$54,IF(S113&gt;=PliegoVigente!$I$55,PliegoVigente!$K$55,IF(S113&gt;=PliegoVigente!$I$56,PliegoVigente!$K$56,IF(S113&gt;=PliegoVigente!$I$57,PliegoVigente!$K$57,IF(S113&gt;=PliegoVigente!$I$58,PliegoVigente!$K$58,PliegoVigente!$K$59))))))))))))</f>
        <v>#N/A</v>
      </c>
      <c r="AE113" s="124">
        <f>IF(E113="HFC",(IF(T113&gt;=PliegoVigente!$A$10,PliegoVigente!$C$10,IF(T113&gt;PliegoVigente!$A$9,PliegoVigente!$C$9,IF(T113&gt;PliegoVigente!$A$8,PliegoVigente!$C$8,PliegoVigente!$C$7)))),IF(E113="FLOW",(IF(T113&gt;=PliegoVigente!$A$26,PliegoVigente!$C$26,IF(T113&gt;PliegoVigente!$A$25,PliegoVigente!$C$25,IF(T113&gt;PliegoVigente!$A$24,PliegoVigente!$C$24,PliegoVigente!$C$23)))),IF(E113="MASIVO",(IF(T113&gt;=PliegoVigente!$A$40,PliegoVigente!$C$40,IF(T113&gt;PliegoVigente!$A$39,PliegoVigente!$C$39,IF(T113&gt;PliegoVigente!$A$38,PliegoVigente!$C$38,PliegoVigente!$C$37)))),(IF(T113&gt;=PliegoVigente!$A$54,PliegoVigente!$C$54,IF(T113&gt;PliegoVigente!$A$53,PliegoVigente!$C$53,IF(T113&gt;PliegoVigente!$A$52,PliegoVigente!$C$52,PliegoVigente!$C$51)))))))</f>
        <v>0.02</v>
      </c>
      <c r="AF113" s="124" t="e">
        <f>IF(E113="HFC",(IF(Y113&gt;=PliegoVigente!$Y$7,PliegoVigente!$AA$7,0)),IF(E113="FLOW",0,IF(E113="MASIVO",(IF(Y113&gt;=PliegoVigente!$Y$37,PliegoVigente!$AA$370)),(IF(Y113&gt;=PliegoVigente!$Y$51,PliegoVigente!$AA$51,0)))))</f>
        <v>#N/A</v>
      </c>
      <c r="AG113" s="124" t="e">
        <f>IF(E113="HFC",(IF(Z113&gt;=PliegoVigente!$M$9,PliegoVigente!$O$9,IF(Z113&gt;=PliegoVigente!$M$8,PliegoVigente!$O$8,PliegoVigente!$O$7))),IF(E113="FLOW",(IF(Z113&gt;=PliegoVigente!$M$25,PliegoVigente!$O$25,IF(Z113&gt;=PliegoVigente!$M$24,PliegoVigente!$O$24,PliegoVigente!$O$23))),IF(E113="MASIVO",(IF(Z113&gt;=PliegoVigente!$M$39,PliegoVigente!$O$39,IF(Z113&gt;=PliegoVigente!$M$38,PliegoVigente!$O$38,PliegoVigente!$O$37))),(IF(Z113&gt;=PliegoVigente!$M$53,PliegoVigente!$O$53,IF(Z113&gt;=PliegoVigente!$M$52,PliegoVigente!$O$52,PliegoVigente!$O$51))))))</f>
        <v>#N/A</v>
      </c>
      <c r="AH113" s="124" t="e">
        <f>IF(E113="HFC",(IF(AA113&gt;=PliegoVigente!$Q$9,PliegoVigente!$S$9,IF(AA113&gt;=PliegoVigente!$Q$8,PliegoVigente!$S$8,PliegoVigente!$S$7))),IF(E113="FLOW",(IF(AA113&gt;=PliegoVigente!$Q$25,PliegoVigente!$S$25,IF(AA113&gt;=PliegoVigente!$Q$24,PliegoVigente!$S$24,PliegoVigente!$S$23))),IF(E113="MASIVO",(IF(AA113&gt;=PliegoVigente!$Q$39,PliegoVigente!$S$39,IF(AA113&gt;=PliegoVigente!$Q$38,PliegoVigente!$S$38,PliegoVigente!$S$37))),(IF(AA113&gt;=PliegoVigente!$Q$53,PliegoVigente!$S$53,IF(AA113&gt;=PliegoVigente!$Q$52,PliegoVigente!$S$52,PliegoVigente!$S$51))))))</f>
        <v>#N/A</v>
      </c>
      <c r="AI113" s="126" t="e">
        <f t="shared" si="3"/>
        <v>#N/A</v>
      </c>
    </row>
    <row r="114" spans="1:35" x14ac:dyDescent="0.25">
      <c r="A114" s="115" t="str">
        <f>VLOOKUP(C114,RosterActualizado!$C$2:$L$1000,7,0)</f>
        <v>Perez Maria Florencia</v>
      </c>
      <c r="B114" s="115" t="str">
        <f>VLOOKUP(C114,RosterActualizado!$C$2:$L$1000,10,0)</f>
        <v>Sandoval Gabriela Elizabeth</v>
      </c>
      <c r="C114" s="115">
        <f>RosterActualizado!C114</f>
        <v>815166</v>
      </c>
      <c r="D114" s="115" t="str">
        <f>VLOOKUP(C114,RosterActualizado!$C$2:$L$1000,3,0)</f>
        <v>INTERNET HFC SCORE 2</v>
      </c>
      <c r="E114" s="115" t="str">
        <f t="shared" si="2"/>
        <v>HFC</v>
      </c>
      <c r="F114" s="116">
        <f>VLOOKUP(C114,Table1[],5,0)</f>
        <v>0.73754629629629598</v>
      </c>
      <c r="G114" s="117">
        <f>VLOOKUP(C114,Table13[],5,0)</f>
        <v>0.102564102564103</v>
      </c>
      <c r="H114" s="118">
        <f>VLOOKUP(C114,Table13[],3,0)</f>
        <v>39</v>
      </c>
      <c r="I114" s="117">
        <f>VLOOKUP(C114,Table13[],7,0)</f>
        <v>0.73684210526315796</v>
      </c>
      <c r="J114" s="117">
        <f>VLOOKUP(C114,Table13[],9,0)</f>
        <v>0.89473684210526305</v>
      </c>
      <c r="K114" s="116">
        <f>VLOOKUP(C114,Table16[[#All],[idccms]:[TMO]],5,0)</f>
        <v>1</v>
      </c>
      <c r="L114" s="119">
        <f>VLOOKUP(C114,Table18[[Columna1]:[Recuento de id_monitoring-caseId]],2,0)</f>
        <v>0</v>
      </c>
      <c r="M114" s="116">
        <f>VLOOKUP(C114,Table111[],7,0)</f>
        <v>0.1</v>
      </c>
      <c r="N114" s="118">
        <f>VLOOKUP(C114,Table111[],6,0)</f>
        <v>10</v>
      </c>
      <c r="O114" s="116">
        <f>VLOOKUP(C114,Table111[],8,0)</f>
        <v>0.44444444444444398</v>
      </c>
      <c r="P114" s="13" t="s">
        <v>116</v>
      </c>
      <c r="Q114" s="13" t="s">
        <v>116</v>
      </c>
      <c r="R114" s="13" t="s">
        <v>116</v>
      </c>
      <c r="S114" s="116">
        <f>VLOOKUP(C114,Table113[[idccms]:[Suma de Rellamados]],4,0)</f>
        <v>0.80151228733459401</v>
      </c>
      <c r="T114" s="13">
        <f>VLOOKUP(C114,Table115[[idccms]:[Suma de CvLlamSalientes]],3,0)</f>
        <v>533.24705882352896</v>
      </c>
      <c r="U114" s="13">
        <f>VLOOKUP(C114,Table115[[idccms]:[Suma de CvLlamSalientes]],5,0)</f>
        <v>54.714705882352902</v>
      </c>
      <c r="V114" s="120">
        <f>VLOOKUP(C114,Table115[[idccms]:[Suma de CvLlamSalientes]],6,0)</f>
        <v>0</v>
      </c>
      <c r="W114" s="13">
        <f>VLOOKUP(C114,Table115[[idccms]:[Suma de CvLlamSalientes]],7,0)</f>
        <v>478.53235294117599</v>
      </c>
      <c r="X114" s="116">
        <f>VLOOKUP(C114,Table118[[idccms]:[%Act Com N]],4,0)</f>
        <v>2.3529411764705899E-2</v>
      </c>
      <c r="Y114" s="116">
        <f>VLOOKUP(C114,Table118[[idccms]:[%Act Com N]],6,0)</f>
        <v>8.8235294117647092E-3</v>
      </c>
      <c r="Z114" s="116">
        <f>VLOOKUP(C114,TRF!$B$2:$S$407,4,0)</f>
        <v>0.13364055299539199</v>
      </c>
      <c r="AA114" s="116">
        <f>VLOOKUP(C114,CBS!$A$2:$F$395,4,0)</f>
        <v>7.3529411764705899E-2</v>
      </c>
      <c r="AB114" s="124">
        <f>IF(E114="HFC",(IF(L114&gt;=PliegoVigente!$U$9,PliegoVigente!$W$9,IF(L114&gt;=PliegoVigente!$U$8,PliegoVigente!$W$8,PliegoVigente!$W$7))),IF(E114="FLOW",(IF(L114&gt;=PliegoVigente!$U$25,PliegoVigente!$W$25,IF(L114&gt;=PliegoVigente!$U$24,PliegoVigente!$W$24,PliegoVigente!$W$23))),IF(E114="MASIVO",(IF(L114&gt;=PliegoVigente!$U$39,PliegoVigente!$W$39,IF(L114&gt;=PliegoVigente!$U$38,PliegoVigente!$W$38,PliegoVigente!$W$37))),(IF(L114&gt;=PliegoVigente!$U$53,PliegoVigente!$W$53,IF(L114&gt;=PliegoVigente!$U$52,PliegoVigente!$W$52,PliegoVigente!$W$51))))))</f>
        <v>-0.01</v>
      </c>
      <c r="AC114" s="124">
        <f>IF(E114="HFC",(IF(M114&gt;=PliegoVigente!$I$7,PliegoVigente!$K$7,IF(M114&gt;=PliegoVigente!$I$8,PliegoVigente!$K$8,IF(M114&gt;=PliegoVigente!$I$9,PliegoVigente!$K$9,IF(M114&gt;=PliegoVigente!$I$10,PliegoVigente!$K$10,IF(M114&gt;=PliegoVigente!$I$11,PliegoVigente!$K$11,IF(M114&gt;=PliegoVigente!$I$12,PliegoVigente!$K$12,IF(M114&gt;=PliegoVigente!$I$13,PliegoVigente!$K$13,IF(M114&gt;=PliegoVigente!$I$14,PliegoVigente!$K$14,PliegoVigente!$K$15))))))))),IF(E114="FLOW",(IF(M114&gt;=PliegoVigente!$I$23,PliegoVigente!$K$23,IF(M114&gt;=PliegoVigente!$I$24,PliegoVigente!$K$24,IF(M114&gt;=PliegoVigente!$I$25,PliegoVigente!$K$25,IF(M114&gt;=PliegoVigente!$I$26,PliegoVigente!$K$26,IF(M114&gt;=PliegoVigente!$I$27,PliegoVigente!$K$27,IF(M114&gt;=PliegoVigente!$I$28,PliegoVigente!$K$28,IF(M114&gt;=PliegoVigente!$I$29,PliegoVigente!$K$29,IF(M114&gt;=PliegoVigente!$I$30,PliegoVigente!$K$30,PliegoVigente!$K$31))))))))),IF(E114="MASIVO",(IF(M114&gt;=PliegoVigente!$I$37,PliegoVigente!$K$37,IF(M114&gt;=PliegoVigente!$I$38,PliegoVigente!$K$38,IF(M114&gt;=PliegoVigente!$I$39,PliegoVigente!$K$39,IF(M114&gt;=PliegoVigente!$I$40,PliegoVigente!$K$40,IF(M114&gt;=PliegoVigente!$I$41,PliegoVigente!$K$41,IF(M114&gt;=PliegoVigente!$I$42,PliegoVigente!$K$42,IF(M114&gt;=PliegoVigente!$I$43,PliegoVigente!$K$43,IF(M114&gt;=PliegoVigente!$I$44,PliegoVigente!$K$44,PliegoVigente!$K$45))))))))),(IF(M114&gt;=PliegoVigente!$I$51,PliegoVigente!$K$51,IF(M114&gt;=PliegoVigente!$I$52,PliegoVigente!$K$52,IF(M114&gt;=PliegoVigente!$I$53,PliegoVigente!$K$53,IF(M114&gt;=PliegoVigente!$I$54,PliegoVigente!$K$54,IF(M114&gt;=PliegoVigente!$I$55,PliegoVigente!$K$55,IF(M114&gt;=PliegoVigente!$I$56,PliegoVigente!$K$56,IF(M114&gt;=PliegoVigente!$I$57,PliegoVigente!$K$57,IF(M114&gt;=PliegoVigente!$I$58,PliegoVigente!$K$58,PliegoVigente!$K$59))))))))))))</f>
        <v>0.06</v>
      </c>
      <c r="AD114" s="124">
        <f>IF(E114="HFC",(IF(S114&gt;=PliegoVigente!$E$12,PliegoVigente!$G$12,IF(S114&gt;=PliegoVigente!$E$11,PliegoVigente!$G$11,IF(S114&gt;=PliegoVigente!$E$10,PliegoVigente!$G$10,IF(S114&gt;=PliegoVigente!$E$9,PliegoVigente!$G$9,IF(S114&gt;=PliegoVigente!$E$8,PliegoVigente!$G$8,PliegoVigente!$G$7)))))),IF(E114="FLOW",(IF(S114&gt;=PliegoVigente!$I$23,PliegoVigente!$K$23,IF(S114&gt;=PliegoVigente!$I$24,PliegoVigente!$K$24,IF(S114&gt;=PliegoVigente!$I$25,PliegoVigente!$K$25,IF(S114&gt;=PliegoVigente!$I$26,PliegoVigente!$K$26,IF(S114&gt;=PliegoVigente!$I$27,PliegoVigente!$K$27,IF(S114&gt;=PliegoVigente!$I$28,PliegoVigente!$K$28,IF(S114&gt;=PliegoVigente!$I$29,PliegoVigente!$K$29,IF(S114&gt;=PliegoVigente!$I$30,PliegoVigente!$K$30,PliegoVigente!$K$31))))))))),IF(E114="MASIVO",(IF(S114&gt;=PliegoVigente!$I$37,PliegoVigente!$K$37,IF(S114&gt;=PliegoVigente!$I$38,PliegoVigente!$K$38,IF(S114&gt;=PliegoVigente!$I$39,PliegoVigente!$K$39,IF(S114&gt;=PliegoVigente!$I$40,PliegoVigente!$K$40,IF(S114&gt;=PliegoVigente!$I$41,PliegoVigente!$K$41,IF(S114&gt;=PliegoVigente!$I$42,PliegoVigente!$K$42,IF(S114&gt;=PliegoVigente!$I$43,PliegoVigente!$K$43,IF(S114&gt;=PliegoVigente!$I$44,PliegoVigente!$K$44,PliegoVigente!$K$45))))))))),(IF(S114&gt;=PliegoVigente!$I$51,PliegoVigente!$K$51,IF(S114&gt;=PliegoVigente!$I$52,PliegoVigente!$K$52,IF(S114&gt;=PliegoVigente!$I$53,PliegoVigente!$K$53,IF(S114&gt;=PliegoVigente!$I$54,PliegoVigente!$K$54,IF(S114&gt;=PliegoVigente!$I$55,PliegoVigente!$K$55,IF(S114&gt;=PliegoVigente!$I$56,PliegoVigente!$K$56,IF(S114&gt;=PliegoVigente!$I$57,PliegoVigente!$K$57,IF(S114&gt;=PliegoVigente!$I$58,PliegoVigente!$K$58,PliegoVigente!$K$59))))))))))))</f>
        <v>-0.01</v>
      </c>
      <c r="AE114" s="124">
        <f>IF(E114="HFC",(IF(T114&gt;=PliegoVigente!$A$10,PliegoVigente!$C$10,IF(T114&gt;PliegoVigente!$A$9,PliegoVigente!$C$9,IF(T114&gt;PliegoVigente!$A$8,PliegoVigente!$C$8,PliegoVigente!$C$7)))),IF(E114="FLOW",(IF(T114&gt;=PliegoVigente!$A$26,PliegoVigente!$C$26,IF(T114&gt;PliegoVigente!$A$25,PliegoVigente!$C$25,IF(T114&gt;PliegoVigente!$A$24,PliegoVigente!$C$24,PliegoVigente!$C$23)))),IF(E114="MASIVO",(IF(T114&gt;=PliegoVigente!$A$40,PliegoVigente!$C$40,IF(T114&gt;PliegoVigente!$A$39,PliegoVigente!$C$39,IF(T114&gt;PliegoVigente!$A$38,PliegoVigente!$C$38,PliegoVigente!$C$37)))),(IF(T114&gt;=PliegoVigente!$A$54,PliegoVigente!$C$54,IF(T114&gt;PliegoVigente!$A$53,PliegoVigente!$C$53,IF(T114&gt;PliegoVigente!$A$52,PliegoVigente!$C$52,PliegoVigente!$C$51)))))))</f>
        <v>0.02</v>
      </c>
      <c r="AF114" s="124">
        <f>IF(E114="HFC",(IF(Y114&gt;=PliegoVigente!$Y$7,PliegoVigente!$AA$7,0)),IF(E114="FLOW",0,IF(E114="MASIVO",(IF(Y114&gt;=PliegoVigente!$Y$37,PliegoVigente!$AA$370)),(IF(Y114&gt;=PliegoVigente!$Y$51,PliegoVigente!$AA$51,0)))))</f>
        <v>0</v>
      </c>
      <c r="AG114" s="124">
        <f>IF(E114="HFC",(IF(Z114&gt;=PliegoVigente!$M$9,PliegoVigente!$O$9,IF(Z114&gt;=PliegoVigente!$M$8,PliegoVigente!$O$8,PliegoVigente!$O$7))),IF(E114="FLOW",(IF(Z114&gt;=PliegoVigente!$M$25,PliegoVigente!$O$25,IF(Z114&gt;=PliegoVigente!$M$24,PliegoVigente!$O$24,PliegoVigente!$O$23))),IF(E114="MASIVO",(IF(Z114&gt;=PliegoVigente!$M$39,PliegoVigente!$O$39,IF(Z114&gt;=PliegoVigente!$M$38,PliegoVigente!$O$38,PliegoVigente!$O$37))),(IF(Z114&gt;=PliegoVigente!$M$53,PliegoVigente!$O$53,IF(Z114&gt;=PliegoVigente!$M$52,PliegoVigente!$O$52,PliegoVigente!$O$51))))))</f>
        <v>-5.0000000000000001E-3</v>
      </c>
      <c r="AH114" s="124">
        <f>IF(E114="HFC",(IF(AA114&gt;=PliegoVigente!$Q$9,PliegoVigente!$S$9,IF(AA114&gt;=PliegoVigente!$Q$8,PliegoVigente!$S$8,PliegoVigente!$S$7))),IF(E114="FLOW",(IF(AA114&gt;=PliegoVigente!$Q$25,PliegoVigente!$S$25,IF(AA114&gt;=PliegoVigente!$Q$24,PliegoVigente!$S$24,PliegoVigente!$S$23))),IF(E114="MASIVO",(IF(AA114&gt;=PliegoVigente!$Q$39,PliegoVigente!$S$39,IF(AA114&gt;=PliegoVigente!$Q$38,PliegoVigente!$S$38,PliegoVigente!$S$37))),(IF(AA114&gt;=PliegoVigente!$Q$53,PliegoVigente!$S$53,IF(AA114&gt;=PliegoVigente!$Q$52,PliegoVigente!$S$52,PliegoVigente!$S$51))))))</f>
        <v>-5.0000000000000001E-3</v>
      </c>
      <c r="AI114" s="126">
        <f t="shared" si="3"/>
        <v>0.05</v>
      </c>
    </row>
    <row r="115" spans="1:35" x14ac:dyDescent="0.25">
      <c r="A115" s="115" t="str">
        <f>VLOOKUP(C115,RosterActualizado!$C$2:$L$1000,7,0)</f>
        <v>Perez Maria Florencia</v>
      </c>
      <c r="B115" s="115" t="str">
        <f>VLOOKUP(C115,RosterActualizado!$C$2:$L$1000,10,0)</f>
        <v>Taberna Daniel Alejandro</v>
      </c>
      <c r="C115" s="115">
        <f>RosterActualizado!C115</f>
        <v>2802548</v>
      </c>
      <c r="D115" s="115" t="str">
        <f>VLOOKUP(C115,RosterActualizado!$C$2:$L$1000,3,0)</f>
        <v>INTERNET HFC SCORE 3 A 5</v>
      </c>
      <c r="E115" s="115" t="str">
        <f t="shared" si="2"/>
        <v>HFC</v>
      </c>
      <c r="F115" s="116">
        <f>VLOOKUP(C115,Table1[],5,0)</f>
        <v>0.51484567901234601</v>
      </c>
      <c r="G115" s="117">
        <f>VLOOKUP(C115,Table13[],5,0)</f>
        <v>0.125</v>
      </c>
      <c r="H115" s="118">
        <f>VLOOKUP(C115,Table13[],3,0)</f>
        <v>16</v>
      </c>
      <c r="I115" s="117">
        <f>VLOOKUP(C115,Table13[],7,0)</f>
        <v>0.5625</v>
      </c>
      <c r="J115" s="117">
        <f>VLOOKUP(C115,Table13[],9,0)</f>
        <v>0.875</v>
      </c>
      <c r="K115" s="116">
        <f>VLOOKUP(C115,Table16[[#All],[idccms]:[TMO]],5,0)</f>
        <v>0.83333333333333304</v>
      </c>
      <c r="L115" s="119">
        <f>VLOOKUP(C115,Table18[[Columna1]:[Recuento de id_monitoring-caseId]],2,0)</f>
        <v>0.2</v>
      </c>
      <c r="M115" s="116">
        <f>VLOOKUP(C115,Table111[],7,0)</f>
        <v>-1</v>
      </c>
      <c r="N115" s="118">
        <f>VLOOKUP(C115,Table111[],6,0)</f>
        <v>2</v>
      </c>
      <c r="O115" s="116">
        <f>VLOOKUP(C115,Table111[],8,0)</f>
        <v>0</v>
      </c>
      <c r="P115" s="13" t="s">
        <v>116</v>
      </c>
      <c r="Q115" s="13" t="s">
        <v>116</v>
      </c>
      <c r="R115" s="13" t="s">
        <v>116</v>
      </c>
      <c r="S115" s="116">
        <f>VLOOKUP(C115,Table113[[idccms]:[Suma de Rellamados]],4,0)</f>
        <v>0.79310344827586199</v>
      </c>
      <c r="T115" s="13">
        <f>VLOOKUP(C115,Table115[[idccms]:[Suma de CvLlamSalientes]],3,0)</f>
        <v>531.22857142857094</v>
      </c>
      <c r="U115" s="13">
        <f>VLOOKUP(C115,Table115[[idccms]:[Suma de CvLlamSalientes]],5,0)</f>
        <v>55.007142857142902</v>
      </c>
      <c r="V115" s="120">
        <f>VLOOKUP(C115,Table115[[idccms]:[Suma de CvLlamSalientes]],6,0)</f>
        <v>27.907142857142901</v>
      </c>
      <c r="W115" s="13">
        <f>VLOOKUP(C115,Table115[[idccms]:[Suma de CvLlamSalientes]],7,0)</f>
        <v>448.31428571428597</v>
      </c>
      <c r="X115" s="116">
        <f>VLOOKUP(C115,Table118[[idccms]:[%Act Com N]],4,0)</f>
        <v>1.7857142857142901E-2</v>
      </c>
      <c r="Y115" s="116">
        <f>VLOOKUP(C115,Table118[[idccms]:[%Act Com N]],6,0)</f>
        <v>1.7857142857142901E-2</v>
      </c>
      <c r="Z115" s="116">
        <f>VLOOKUP(C115,TRF!$B$2:$S$407,4,0)</f>
        <v>0.14285714285714299</v>
      </c>
      <c r="AA115" s="116">
        <f>VLOOKUP(C115,CBS!$A$2:$F$395,4,0)</f>
        <v>7.8571428571428598E-2</v>
      </c>
      <c r="AB115" s="124">
        <f>IF(E115="HFC",(IF(L115&gt;=PliegoVigente!$U$9,PliegoVigente!$W$9,IF(L115&gt;=PliegoVigente!$U$8,PliegoVigente!$W$8,PliegoVigente!$W$7))),IF(E115="FLOW",(IF(L115&gt;=PliegoVigente!$U$25,PliegoVigente!$W$25,IF(L115&gt;=PliegoVigente!$U$24,PliegoVigente!$W$24,PliegoVigente!$W$23))),IF(E115="MASIVO",(IF(L115&gt;=PliegoVigente!$U$39,PliegoVigente!$W$39,IF(L115&gt;=PliegoVigente!$U$38,PliegoVigente!$W$38,PliegoVigente!$W$37))),(IF(L115&gt;=PliegoVigente!$U$53,PliegoVigente!$W$53,IF(L115&gt;=PliegoVigente!$U$52,PliegoVigente!$W$52,PliegoVigente!$W$51))))))</f>
        <v>-0.01</v>
      </c>
      <c r="AC115" s="124">
        <f>IF(E115="HFC",(IF(M115&gt;=PliegoVigente!$I$7,PliegoVigente!$K$7,IF(M115&gt;=PliegoVigente!$I$8,PliegoVigente!$K$8,IF(M115&gt;=PliegoVigente!$I$9,PliegoVigente!$K$9,IF(M115&gt;=PliegoVigente!$I$10,PliegoVigente!$K$10,IF(M115&gt;=PliegoVigente!$I$11,PliegoVigente!$K$11,IF(M115&gt;=PliegoVigente!$I$12,PliegoVigente!$K$12,IF(M115&gt;=PliegoVigente!$I$13,PliegoVigente!$K$13,IF(M115&gt;=PliegoVigente!$I$14,PliegoVigente!$K$14,PliegoVigente!$K$15))))))))),IF(E115="FLOW",(IF(M115&gt;=PliegoVigente!$I$23,PliegoVigente!$K$23,IF(M115&gt;=PliegoVigente!$I$24,PliegoVigente!$K$24,IF(M115&gt;=PliegoVigente!$I$25,PliegoVigente!$K$25,IF(M115&gt;=PliegoVigente!$I$26,PliegoVigente!$K$26,IF(M115&gt;=PliegoVigente!$I$27,PliegoVigente!$K$27,IF(M115&gt;=PliegoVigente!$I$28,PliegoVigente!$K$28,IF(M115&gt;=PliegoVigente!$I$29,PliegoVigente!$K$29,IF(M115&gt;=PliegoVigente!$I$30,PliegoVigente!$K$30,PliegoVigente!$K$31))))))))),IF(E115="MASIVO",(IF(M115&gt;=PliegoVigente!$I$37,PliegoVigente!$K$37,IF(M115&gt;=PliegoVigente!$I$38,PliegoVigente!$K$38,IF(M115&gt;=PliegoVigente!$I$39,PliegoVigente!$K$39,IF(M115&gt;=PliegoVigente!$I$40,PliegoVigente!$K$40,IF(M115&gt;=PliegoVigente!$I$41,PliegoVigente!$K$41,IF(M115&gt;=PliegoVigente!$I$42,PliegoVigente!$K$42,IF(M115&gt;=PliegoVigente!$I$43,PliegoVigente!$K$43,IF(M115&gt;=PliegoVigente!$I$44,PliegoVigente!$K$44,PliegoVigente!$K$45))))))))),(IF(M115&gt;=PliegoVigente!$I$51,PliegoVigente!$K$51,IF(M115&gt;=PliegoVigente!$I$52,PliegoVigente!$K$52,IF(M115&gt;=PliegoVigente!$I$53,PliegoVigente!$K$53,IF(M115&gt;=PliegoVigente!$I$54,PliegoVigente!$K$54,IF(M115&gt;=PliegoVigente!$I$55,PliegoVigente!$K$55,IF(M115&gt;=PliegoVigente!$I$56,PliegoVigente!$K$56,IF(M115&gt;=PliegoVigente!$I$57,PliegoVigente!$K$57,IF(M115&gt;=PliegoVigente!$I$58,PliegoVigente!$K$58,PliegoVigente!$K$59))))))))))))</f>
        <v>-0.02</v>
      </c>
      <c r="AD115" s="124">
        <f>IF(E115="HFC",(IF(S115&gt;=PliegoVigente!$E$12,PliegoVigente!$G$12,IF(S115&gt;=PliegoVigente!$E$11,PliegoVigente!$G$11,IF(S115&gt;=PliegoVigente!$E$10,PliegoVigente!$G$10,IF(S115&gt;=PliegoVigente!$E$9,PliegoVigente!$G$9,IF(S115&gt;=PliegoVigente!$E$8,PliegoVigente!$G$8,PliegoVigente!$G$7)))))),IF(E115="FLOW",(IF(S115&gt;=PliegoVigente!$I$23,PliegoVigente!$K$23,IF(S115&gt;=PliegoVigente!$I$24,PliegoVigente!$K$24,IF(S115&gt;=PliegoVigente!$I$25,PliegoVigente!$K$25,IF(S115&gt;=PliegoVigente!$I$26,PliegoVigente!$K$26,IF(S115&gt;=PliegoVigente!$I$27,PliegoVigente!$K$27,IF(S115&gt;=PliegoVigente!$I$28,PliegoVigente!$K$28,IF(S115&gt;=PliegoVigente!$I$29,PliegoVigente!$K$29,IF(S115&gt;=PliegoVigente!$I$30,PliegoVigente!$K$30,PliegoVigente!$K$31))))))))),IF(E115="MASIVO",(IF(S115&gt;=PliegoVigente!$I$37,PliegoVigente!$K$37,IF(S115&gt;=PliegoVigente!$I$38,PliegoVigente!$K$38,IF(S115&gt;=PliegoVigente!$I$39,PliegoVigente!$K$39,IF(S115&gt;=PliegoVigente!$I$40,PliegoVigente!$K$40,IF(S115&gt;=PliegoVigente!$I$41,PliegoVigente!$K$41,IF(S115&gt;=PliegoVigente!$I$42,PliegoVigente!$K$42,IF(S115&gt;=PliegoVigente!$I$43,PliegoVigente!$K$43,IF(S115&gt;=PliegoVigente!$I$44,PliegoVigente!$K$44,PliegoVigente!$K$45))))))))),(IF(S115&gt;=PliegoVigente!$I$51,PliegoVigente!$K$51,IF(S115&gt;=PliegoVigente!$I$52,PliegoVigente!$K$52,IF(S115&gt;=PliegoVigente!$I$53,PliegoVigente!$K$53,IF(S115&gt;=PliegoVigente!$I$54,PliegoVigente!$K$54,IF(S115&gt;=PliegoVigente!$I$55,PliegoVigente!$K$55,IF(S115&gt;=PliegoVigente!$I$56,PliegoVigente!$K$56,IF(S115&gt;=PliegoVigente!$I$57,PliegoVigente!$K$57,IF(S115&gt;=PliegoVigente!$I$58,PliegoVigente!$K$58,PliegoVigente!$K$59))))))))))))</f>
        <v>-0.01</v>
      </c>
      <c r="AE115" s="124">
        <f>IF(E115="HFC",(IF(T115&gt;=PliegoVigente!$A$10,PliegoVigente!$C$10,IF(T115&gt;PliegoVigente!$A$9,PliegoVigente!$C$9,IF(T115&gt;PliegoVigente!$A$8,PliegoVigente!$C$8,PliegoVigente!$C$7)))),IF(E115="FLOW",(IF(T115&gt;=PliegoVigente!$A$26,PliegoVigente!$C$26,IF(T115&gt;PliegoVigente!$A$25,PliegoVigente!$C$25,IF(T115&gt;PliegoVigente!$A$24,PliegoVigente!$C$24,PliegoVigente!$C$23)))),IF(E115="MASIVO",(IF(T115&gt;=PliegoVigente!$A$40,PliegoVigente!$C$40,IF(T115&gt;PliegoVigente!$A$39,PliegoVigente!$C$39,IF(T115&gt;PliegoVigente!$A$38,PliegoVigente!$C$38,PliegoVigente!$C$37)))),(IF(T115&gt;=PliegoVigente!$A$54,PliegoVigente!$C$54,IF(T115&gt;PliegoVigente!$A$53,PliegoVigente!$C$53,IF(T115&gt;PliegoVigente!$A$52,PliegoVigente!$C$52,PliegoVigente!$C$51)))))))</f>
        <v>0.02</v>
      </c>
      <c r="AF115" s="124">
        <f>IF(E115="HFC",(IF(Y115&gt;=PliegoVigente!$Y$7,PliegoVigente!$AA$7,0)),IF(E115="FLOW",0,IF(E115="MASIVO",(IF(Y115&gt;=PliegoVigente!$Y$37,PliegoVigente!$AA$370)),(IF(Y115&gt;=PliegoVigente!$Y$51,PliegoVigente!$AA$51,0)))))</f>
        <v>0</v>
      </c>
      <c r="AG115" s="124">
        <f>IF(E115="HFC",(IF(Z115&gt;=PliegoVigente!$M$9,PliegoVigente!$O$9,IF(Z115&gt;=PliegoVigente!$M$8,PliegoVigente!$O$8,PliegoVigente!$O$7))),IF(E115="FLOW",(IF(Z115&gt;=PliegoVigente!$M$25,PliegoVigente!$O$25,IF(Z115&gt;=PliegoVigente!$M$24,PliegoVigente!$O$24,PliegoVigente!$O$23))),IF(E115="MASIVO",(IF(Z115&gt;=PliegoVigente!$M$39,PliegoVigente!$O$39,IF(Z115&gt;=PliegoVigente!$M$38,PliegoVigente!$O$38,PliegoVigente!$O$37))),(IF(Z115&gt;=PliegoVigente!$M$53,PliegoVigente!$O$53,IF(Z115&gt;=PliegoVigente!$M$52,PliegoVigente!$O$52,PliegoVigente!$O$51))))))</f>
        <v>-5.0000000000000001E-3</v>
      </c>
      <c r="AH115" s="124">
        <f>IF(E115="HFC",(IF(AA115&gt;=PliegoVigente!$Q$9,PliegoVigente!$S$9,IF(AA115&gt;=PliegoVigente!$Q$8,PliegoVigente!$S$8,PliegoVigente!$S$7))),IF(E115="FLOW",(IF(AA115&gt;=PliegoVigente!$Q$25,PliegoVigente!$S$25,IF(AA115&gt;=PliegoVigente!$Q$24,PliegoVigente!$S$24,PliegoVigente!$S$23))),IF(E115="MASIVO",(IF(AA115&gt;=PliegoVigente!$Q$39,PliegoVigente!$S$39,IF(AA115&gt;=PliegoVigente!$Q$38,PliegoVigente!$S$38,PliegoVigente!$S$37))),(IF(AA115&gt;=PliegoVigente!$Q$53,PliegoVigente!$S$53,IF(AA115&gt;=PliegoVigente!$Q$52,PliegoVigente!$S$52,PliegoVigente!$S$51))))))</f>
        <v>-5.0000000000000001E-3</v>
      </c>
      <c r="AI115" s="126">
        <f t="shared" si="3"/>
        <v>-3.0000000000000002E-2</v>
      </c>
    </row>
    <row r="116" spans="1:35" x14ac:dyDescent="0.25">
      <c r="A116" s="115" t="str">
        <f>VLOOKUP(C116,RosterActualizado!$C$2:$L$1000,7,0)</f>
        <v>Perez Maria Florencia</v>
      </c>
      <c r="B116" s="115" t="str">
        <f>VLOOKUP(C116,RosterActualizado!$C$2:$L$1000,10,0)</f>
        <v>Talassino Valentina Natalia</v>
      </c>
      <c r="C116" s="115">
        <f>RosterActualizado!C116</f>
        <v>606171</v>
      </c>
      <c r="D116" s="115" t="str">
        <f>VLOOKUP(C116,RosterActualizado!$C$2:$L$1000,3,0)</f>
        <v>INTERNET HFC SCORE 3 A 5</v>
      </c>
      <c r="E116" s="115" t="str">
        <f t="shared" si="2"/>
        <v>HFC</v>
      </c>
      <c r="F116" s="116">
        <f>VLOOKUP(C116,Table1[],5,0)</f>
        <v>0.94373677248677201</v>
      </c>
      <c r="G116" s="117">
        <f>VLOOKUP(C116,Table13[],5,0)</f>
        <v>0.2</v>
      </c>
      <c r="H116" s="118">
        <f>VLOOKUP(C116,Table13[],3,0)</f>
        <v>15</v>
      </c>
      <c r="I116" s="117">
        <f>VLOOKUP(C116,Table13[],7,0)</f>
        <v>0.57142857142857095</v>
      </c>
      <c r="J116" s="117">
        <f>VLOOKUP(C116,Table13[],9,0)</f>
        <v>0.92307692307692302</v>
      </c>
      <c r="K116" s="116">
        <f>VLOOKUP(C116,Table16[[#All],[idccms]:[TMO]],5,0)</f>
        <v>1</v>
      </c>
      <c r="L116" s="119">
        <f>VLOOKUP(C116,Table18[[Columna1]:[Recuento de id_monitoring-caseId]],2,0)</f>
        <v>0</v>
      </c>
      <c r="M116" s="116">
        <f>VLOOKUP(C116,Table111[],7,0)</f>
        <v>-0.7</v>
      </c>
      <c r="N116" s="118">
        <f>VLOOKUP(C116,Table111[],6,0)</f>
        <v>10</v>
      </c>
      <c r="O116" s="116">
        <f>VLOOKUP(C116,Table111[],8,0)</f>
        <v>0.14285714285714299</v>
      </c>
      <c r="P116" s="13" t="s">
        <v>116</v>
      </c>
      <c r="Q116" s="13" t="s">
        <v>116</v>
      </c>
      <c r="R116" s="13" t="s">
        <v>116</v>
      </c>
      <c r="S116" s="116">
        <f>VLOOKUP(C116,Table113[[idccms]:[Suma de Rellamados]],4,0)</f>
        <v>0.85148514851485102</v>
      </c>
      <c r="T116" s="13">
        <f>VLOOKUP(C116,Table115[[idccms]:[Suma de CvLlamSalientes]],3,0)</f>
        <v>533.19166666666695</v>
      </c>
      <c r="U116" s="13">
        <f>VLOOKUP(C116,Table115[[idccms]:[Suma de CvLlamSalientes]],5,0)</f>
        <v>18.616666666666699</v>
      </c>
      <c r="V116" s="120">
        <f>VLOOKUP(C116,Table115[[idccms]:[Suma de CvLlamSalientes]],6,0)</f>
        <v>2.0833333333333301E-2</v>
      </c>
      <c r="W116" s="13">
        <f>VLOOKUP(C116,Table115[[idccms]:[Suma de CvLlamSalientes]],7,0)</f>
        <v>514.55416666666702</v>
      </c>
      <c r="X116" s="116">
        <f>VLOOKUP(C116,Table118[[idccms]:[%Act Com N]],4,0)</f>
        <v>9.375E-2</v>
      </c>
      <c r="Y116" s="116">
        <f>VLOOKUP(C116,Table118[[idccms]:[%Act Com N]],6,0)</f>
        <v>9.375E-2</v>
      </c>
      <c r="Z116" s="116">
        <f>VLOOKUP(C116,TRF!$B$2:$S$407,4,0)</f>
        <v>3.7499999999999999E-2</v>
      </c>
      <c r="AA116" s="116">
        <f>VLOOKUP(C116,CBS!$A$2:$F$395,4,0)</f>
        <v>3.7499999999999999E-2</v>
      </c>
      <c r="AB116" s="124">
        <f>IF(E116="HFC",(IF(L116&gt;=PliegoVigente!$U$9,PliegoVigente!$W$9,IF(L116&gt;=PliegoVigente!$U$8,PliegoVigente!$W$8,PliegoVigente!$W$7))),IF(E116="FLOW",(IF(L116&gt;=PliegoVigente!$U$25,PliegoVigente!$W$25,IF(L116&gt;=PliegoVigente!$U$24,PliegoVigente!$W$24,PliegoVigente!$W$23))),IF(E116="MASIVO",(IF(L116&gt;=PliegoVigente!$U$39,PliegoVigente!$W$39,IF(L116&gt;=PliegoVigente!$U$38,PliegoVigente!$W$38,PliegoVigente!$W$37))),(IF(L116&gt;=PliegoVigente!$U$53,PliegoVigente!$W$53,IF(L116&gt;=PliegoVigente!$U$52,PliegoVigente!$W$52,PliegoVigente!$W$51))))))</f>
        <v>-0.01</v>
      </c>
      <c r="AC116" s="124">
        <f>IF(E116="HFC",(IF(M116&gt;=PliegoVigente!$I$7,PliegoVigente!$K$7,IF(M116&gt;=PliegoVigente!$I$8,PliegoVigente!$K$8,IF(M116&gt;=PliegoVigente!$I$9,PliegoVigente!$K$9,IF(M116&gt;=PliegoVigente!$I$10,PliegoVigente!$K$10,IF(M116&gt;=PliegoVigente!$I$11,PliegoVigente!$K$11,IF(M116&gt;=PliegoVigente!$I$12,PliegoVigente!$K$12,IF(M116&gt;=PliegoVigente!$I$13,PliegoVigente!$K$13,IF(M116&gt;=PliegoVigente!$I$14,PliegoVigente!$K$14,PliegoVigente!$K$15))))))))),IF(E116="FLOW",(IF(M116&gt;=PliegoVigente!$I$23,PliegoVigente!$K$23,IF(M116&gt;=PliegoVigente!$I$24,PliegoVigente!$K$24,IF(M116&gt;=PliegoVigente!$I$25,PliegoVigente!$K$25,IF(M116&gt;=PliegoVigente!$I$26,PliegoVigente!$K$26,IF(M116&gt;=PliegoVigente!$I$27,PliegoVigente!$K$27,IF(M116&gt;=PliegoVigente!$I$28,PliegoVigente!$K$28,IF(M116&gt;=PliegoVigente!$I$29,PliegoVigente!$K$29,IF(M116&gt;=PliegoVigente!$I$30,PliegoVigente!$K$30,PliegoVigente!$K$31))))))))),IF(E116="MASIVO",(IF(M116&gt;=PliegoVigente!$I$37,PliegoVigente!$K$37,IF(M116&gt;=PliegoVigente!$I$38,PliegoVigente!$K$38,IF(M116&gt;=PliegoVigente!$I$39,PliegoVigente!$K$39,IF(M116&gt;=PliegoVigente!$I$40,PliegoVigente!$K$40,IF(M116&gt;=PliegoVigente!$I$41,PliegoVigente!$K$41,IF(M116&gt;=PliegoVigente!$I$42,PliegoVigente!$K$42,IF(M116&gt;=PliegoVigente!$I$43,PliegoVigente!$K$43,IF(M116&gt;=PliegoVigente!$I$44,PliegoVigente!$K$44,PliegoVigente!$K$45))))))))),(IF(M116&gt;=PliegoVigente!$I$51,PliegoVigente!$K$51,IF(M116&gt;=PliegoVigente!$I$52,PliegoVigente!$K$52,IF(M116&gt;=PliegoVigente!$I$53,PliegoVigente!$K$53,IF(M116&gt;=PliegoVigente!$I$54,PliegoVigente!$K$54,IF(M116&gt;=PliegoVigente!$I$55,PliegoVigente!$K$55,IF(M116&gt;=PliegoVigente!$I$56,PliegoVigente!$K$56,IF(M116&gt;=PliegoVigente!$I$57,PliegoVigente!$K$57,IF(M116&gt;=PliegoVigente!$I$58,PliegoVigente!$K$58,PliegoVigente!$K$59))))))))))))</f>
        <v>-0.02</v>
      </c>
      <c r="AD116" s="124">
        <f>IF(E116="HFC",(IF(S116&gt;=PliegoVigente!$E$12,PliegoVigente!$G$12,IF(S116&gt;=PliegoVigente!$E$11,PliegoVigente!$G$11,IF(S116&gt;=PliegoVigente!$E$10,PliegoVigente!$G$10,IF(S116&gt;=PliegoVigente!$E$9,PliegoVigente!$G$9,IF(S116&gt;=PliegoVigente!$E$8,PliegoVigente!$G$8,PliegoVigente!$G$7)))))),IF(E116="FLOW",(IF(S116&gt;=PliegoVigente!$I$23,PliegoVigente!$K$23,IF(S116&gt;=PliegoVigente!$I$24,PliegoVigente!$K$24,IF(S116&gt;=PliegoVigente!$I$25,PliegoVigente!$K$25,IF(S116&gt;=PliegoVigente!$I$26,PliegoVigente!$K$26,IF(S116&gt;=PliegoVigente!$I$27,PliegoVigente!$K$27,IF(S116&gt;=PliegoVigente!$I$28,PliegoVigente!$K$28,IF(S116&gt;=PliegoVigente!$I$29,PliegoVigente!$K$29,IF(S116&gt;=PliegoVigente!$I$30,PliegoVigente!$K$30,PliegoVigente!$K$31))))))))),IF(E116="MASIVO",(IF(S116&gt;=PliegoVigente!$I$37,PliegoVigente!$K$37,IF(S116&gt;=PliegoVigente!$I$38,PliegoVigente!$K$38,IF(S116&gt;=PliegoVigente!$I$39,PliegoVigente!$K$39,IF(S116&gt;=PliegoVigente!$I$40,PliegoVigente!$K$40,IF(S116&gt;=PliegoVigente!$I$41,PliegoVigente!$K$41,IF(S116&gt;=PliegoVigente!$I$42,PliegoVigente!$K$42,IF(S116&gt;=PliegoVigente!$I$43,PliegoVigente!$K$43,IF(S116&gt;=PliegoVigente!$I$44,PliegoVigente!$K$44,PliegoVigente!$K$45))))))))),(IF(S116&gt;=PliegoVigente!$I$51,PliegoVigente!$K$51,IF(S116&gt;=PliegoVigente!$I$52,PliegoVigente!$K$52,IF(S116&gt;=PliegoVigente!$I$53,PliegoVigente!$K$53,IF(S116&gt;=PliegoVigente!$I$54,PliegoVigente!$K$54,IF(S116&gt;=PliegoVigente!$I$55,PliegoVigente!$K$55,IF(S116&gt;=PliegoVigente!$I$56,PliegoVigente!$K$56,IF(S116&gt;=PliegoVigente!$I$57,PliegoVigente!$K$57,IF(S116&gt;=PliegoVigente!$I$58,PliegoVigente!$K$58,PliegoVigente!$K$59))))))))))))</f>
        <v>0.04</v>
      </c>
      <c r="AE116" s="124">
        <f>IF(E116="HFC",(IF(T116&gt;=PliegoVigente!$A$10,PliegoVigente!$C$10,IF(T116&gt;PliegoVigente!$A$9,PliegoVigente!$C$9,IF(T116&gt;PliegoVigente!$A$8,PliegoVigente!$C$8,PliegoVigente!$C$7)))),IF(E116="FLOW",(IF(T116&gt;=PliegoVigente!$A$26,PliegoVigente!$C$26,IF(T116&gt;PliegoVigente!$A$25,PliegoVigente!$C$25,IF(T116&gt;PliegoVigente!$A$24,PliegoVigente!$C$24,PliegoVigente!$C$23)))),IF(E116="MASIVO",(IF(T116&gt;=PliegoVigente!$A$40,PliegoVigente!$C$40,IF(T116&gt;PliegoVigente!$A$39,PliegoVigente!$C$39,IF(T116&gt;PliegoVigente!$A$38,PliegoVigente!$C$38,PliegoVigente!$C$37)))),(IF(T116&gt;=PliegoVigente!$A$54,PliegoVigente!$C$54,IF(T116&gt;PliegoVigente!$A$53,PliegoVigente!$C$53,IF(T116&gt;PliegoVigente!$A$52,PliegoVigente!$C$52,PliegoVigente!$C$51)))))))</f>
        <v>0.02</v>
      </c>
      <c r="AF116" s="124">
        <f>IF(E116="HFC",(IF(Y116&gt;=PliegoVigente!$Y$7,PliegoVigente!$AA$7,0)),IF(E116="FLOW",0,IF(E116="MASIVO",(IF(Y116&gt;=PliegoVigente!$Y$37,PliegoVigente!$AA$370)),(IF(Y116&gt;=PliegoVigente!$Y$51,PliegoVigente!$AA$51,0)))))</f>
        <v>0.01</v>
      </c>
      <c r="AG116" s="124">
        <f>IF(E116="HFC",(IF(Z116&gt;=PliegoVigente!$M$9,PliegoVigente!$O$9,IF(Z116&gt;=PliegoVigente!$M$8,PliegoVigente!$O$8,PliegoVigente!$O$7))),IF(E116="FLOW",(IF(Z116&gt;=PliegoVigente!$M$25,PliegoVigente!$O$25,IF(Z116&gt;=PliegoVigente!$M$24,PliegoVigente!$O$24,PliegoVigente!$O$23))),IF(E116="MASIVO",(IF(Z116&gt;=PliegoVigente!$M$39,PliegoVigente!$O$39,IF(Z116&gt;=PliegoVigente!$M$38,PliegoVigente!$O$38,PliegoVigente!$O$37))),(IF(Z116&gt;=PliegoVigente!$M$53,PliegoVigente!$O$53,IF(Z116&gt;=PliegoVigente!$M$52,PliegoVigente!$O$52,PliegoVigente!$O$51))))))</f>
        <v>5.0000000000000001E-3</v>
      </c>
      <c r="AH116" s="124">
        <f>IF(E116="HFC",(IF(AA116&gt;=PliegoVigente!$Q$9,PliegoVigente!$S$9,IF(AA116&gt;=PliegoVigente!$Q$8,PliegoVigente!$S$8,PliegoVigente!$S$7))),IF(E116="FLOW",(IF(AA116&gt;=PliegoVigente!$Q$25,PliegoVigente!$S$25,IF(AA116&gt;=PliegoVigente!$Q$24,PliegoVigente!$S$24,PliegoVigente!$S$23))),IF(E116="MASIVO",(IF(AA116&gt;=PliegoVigente!$Q$39,PliegoVigente!$S$39,IF(AA116&gt;=PliegoVigente!$Q$38,PliegoVigente!$S$38,PliegoVigente!$S$37))),(IF(AA116&gt;=PliegoVigente!$Q$53,PliegoVigente!$S$53,IF(AA116&gt;=PliegoVigente!$Q$52,PliegoVigente!$S$52,PliegoVigente!$S$51))))))</f>
        <v>5.0000000000000001E-3</v>
      </c>
      <c r="AI116" s="126">
        <f t="shared" si="3"/>
        <v>4.9999999999999996E-2</v>
      </c>
    </row>
    <row r="117" spans="1:35" x14ac:dyDescent="0.25">
      <c r="A117" s="115" t="str">
        <f>VLOOKUP(C117,RosterActualizado!$C$2:$L$1000,7,0)</f>
        <v>Perez Maria Florencia</v>
      </c>
      <c r="B117" s="115" t="str">
        <f>VLOOKUP(C117,RosterActualizado!$C$2:$L$1000,10,0)</f>
        <v>Vergara Leandro</v>
      </c>
      <c r="C117" s="115">
        <f>RosterActualizado!C117</f>
        <v>2338319</v>
      </c>
      <c r="D117" s="115" t="str">
        <f>VLOOKUP(C117,RosterActualizado!$C$2:$L$1000,3,0)</f>
        <v>INTERNET HFC SCORE 3 A 5</v>
      </c>
      <c r="E117" s="115" t="str">
        <f t="shared" si="2"/>
        <v>HFC</v>
      </c>
      <c r="F117" s="116">
        <f>VLOOKUP(C117,Table1[],5,0)</f>
        <v>0.90984567901234603</v>
      </c>
      <c r="G117" s="117">
        <f>VLOOKUP(C117,Table13[],5,0)</f>
        <v>7.1428571428571397E-2</v>
      </c>
      <c r="H117" s="118">
        <f>VLOOKUP(C117,Table13[],3,0)</f>
        <v>98</v>
      </c>
      <c r="I117" s="117">
        <f>VLOOKUP(C117,Table13[],7,0)</f>
        <v>0.74444444444444402</v>
      </c>
      <c r="J117" s="117">
        <f>VLOOKUP(C117,Table13[],9,0)</f>
        <v>0.92222222222222205</v>
      </c>
      <c r="K117" s="116">
        <f>VLOOKUP(C117,Table16[[#All],[idccms]:[TMO]],5,0)</f>
        <v>1</v>
      </c>
      <c r="L117" s="119">
        <f>VLOOKUP(C117,Table18[[Columna1]:[Recuento de id_monitoring-caseId]],2,0)</f>
        <v>0</v>
      </c>
      <c r="M117" s="116">
        <f>VLOOKUP(C117,Table111[],7,0)</f>
        <v>-0.27272727272727298</v>
      </c>
      <c r="N117" s="118">
        <f>VLOOKUP(C117,Table111[],6,0)</f>
        <v>11</v>
      </c>
      <c r="O117" s="116">
        <f>VLOOKUP(C117,Table111[],8,0)</f>
        <v>0.5</v>
      </c>
      <c r="P117" s="13" t="s">
        <v>116</v>
      </c>
      <c r="Q117" s="13" t="s">
        <v>116</v>
      </c>
      <c r="R117" s="13" t="s">
        <v>116</v>
      </c>
      <c r="S117" s="116">
        <f>VLOOKUP(C117,Table113[[idccms]:[Suma de Rellamados]],4,0)</f>
        <v>0.83072916666666696</v>
      </c>
      <c r="T117" s="13">
        <f>VLOOKUP(C117,Table115[[idccms]:[Suma de CvLlamSalientes]],3,0)</f>
        <v>587.224609375</v>
      </c>
      <c r="U117" s="13">
        <f>VLOOKUP(C117,Table115[[idccms]:[Suma de CvLlamSalientes]],5,0)</f>
        <v>54.349609375</v>
      </c>
      <c r="V117" s="120">
        <f>VLOOKUP(C117,Table115[[idccms]:[Suma de CvLlamSalientes]],6,0)</f>
        <v>0.126953125</v>
      </c>
      <c r="W117" s="13">
        <f>VLOOKUP(C117,Table115[[idccms]:[Suma de CvLlamSalientes]],7,0)</f>
        <v>532.748046875</v>
      </c>
      <c r="X117" s="116">
        <f>VLOOKUP(C117,Table118[[idccms]:[%Act Com N]],4,0)</f>
        <v>9.375E-2</v>
      </c>
      <c r="Y117" s="116">
        <f>VLOOKUP(C117,Table118[[idccms]:[%Act Com N]],6,0)</f>
        <v>6.4453125E-2</v>
      </c>
      <c r="Z117" s="116">
        <f>VLOOKUP(C117,TRF!$B$2:$S$407,4,0)</f>
        <v>5.859375E-2</v>
      </c>
      <c r="AA117" s="116">
        <f>VLOOKUP(C117,CBS!$A$2:$F$395,4,0)</f>
        <v>1.3671875E-2</v>
      </c>
      <c r="AB117" s="124">
        <f>IF(E117="HFC",(IF(L117&gt;=PliegoVigente!$U$9,PliegoVigente!$W$9,IF(L117&gt;=PliegoVigente!$U$8,PliegoVigente!$W$8,PliegoVigente!$W$7))),IF(E117="FLOW",(IF(L117&gt;=PliegoVigente!$U$25,PliegoVigente!$W$25,IF(L117&gt;=PliegoVigente!$U$24,PliegoVigente!$W$24,PliegoVigente!$W$23))),IF(E117="MASIVO",(IF(L117&gt;=PliegoVigente!$U$39,PliegoVigente!$W$39,IF(L117&gt;=PliegoVigente!$U$38,PliegoVigente!$W$38,PliegoVigente!$W$37))),(IF(L117&gt;=PliegoVigente!$U$53,PliegoVigente!$W$53,IF(L117&gt;=PliegoVigente!$U$52,PliegoVigente!$W$52,PliegoVigente!$W$51))))))</f>
        <v>-0.01</v>
      </c>
      <c r="AC117" s="124">
        <f>IF(E117="HFC",(IF(M117&gt;=PliegoVigente!$I$7,PliegoVigente!$K$7,IF(M117&gt;=PliegoVigente!$I$8,PliegoVigente!$K$8,IF(M117&gt;=PliegoVigente!$I$9,PliegoVigente!$K$9,IF(M117&gt;=PliegoVigente!$I$10,PliegoVigente!$K$10,IF(M117&gt;=PliegoVigente!$I$11,PliegoVigente!$K$11,IF(M117&gt;=PliegoVigente!$I$12,PliegoVigente!$K$12,IF(M117&gt;=PliegoVigente!$I$13,PliegoVigente!$K$13,IF(M117&gt;=PliegoVigente!$I$14,PliegoVigente!$K$14,PliegoVigente!$K$15))))))))),IF(E117="FLOW",(IF(M117&gt;=PliegoVigente!$I$23,PliegoVigente!$K$23,IF(M117&gt;=PliegoVigente!$I$24,PliegoVigente!$K$24,IF(M117&gt;=PliegoVigente!$I$25,PliegoVigente!$K$25,IF(M117&gt;=PliegoVigente!$I$26,PliegoVigente!$K$26,IF(M117&gt;=PliegoVigente!$I$27,PliegoVigente!$K$27,IF(M117&gt;=PliegoVigente!$I$28,PliegoVigente!$K$28,IF(M117&gt;=PliegoVigente!$I$29,PliegoVigente!$K$29,IF(M117&gt;=PliegoVigente!$I$30,PliegoVigente!$K$30,PliegoVigente!$K$31))))))))),IF(E117="MASIVO",(IF(M117&gt;=PliegoVigente!$I$37,PliegoVigente!$K$37,IF(M117&gt;=PliegoVigente!$I$38,PliegoVigente!$K$38,IF(M117&gt;=PliegoVigente!$I$39,PliegoVigente!$K$39,IF(M117&gt;=PliegoVigente!$I$40,PliegoVigente!$K$40,IF(M117&gt;=PliegoVigente!$I$41,PliegoVigente!$K$41,IF(M117&gt;=PliegoVigente!$I$42,PliegoVigente!$K$42,IF(M117&gt;=PliegoVigente!$I$43,PliegoVigente!$K$43,IF(M117&gt;=PliegoVigente!$I$44,PliegoVigente!$K$44,PliegoVigente!$K$45))))))))),(IF(M117&gt;=PliegoVigente!$I$51,PliegoVigente!$K$51,IF(M117&gt;=PliegoVigente!$I$52,PliegoVigente!$K$52,IF(M117&gt;=PliegoVigente!$I$53,PliegoVigente!$K$53,IF(M117&gt;=PliegoVigente!$I$54,PliegoVigente!$K$54,IF(M117&gt;=PliegoVigente!$I$55,PliegoVigente!$K$55,IF(M117&gt;=PliegoVigente!$I$56,PliegoVigente!$K$56,IF(M117&gt;=PliegoVigente!$I$57,PliegoVigente!$K$57,IF(M117&gt;=PliegoVigente!$I$58,PliegoVigente!$K$58,PliegoVigente!$K$59))))))))))))</f>
        <v>-0.02</v>
      </c>
      <c r="AD117" s="124">
        <f>IF(E117="HFC",(IF(S117&gt;=PliegoVigente!$E$12,PliegoVigente!$G$12,IF(S117&gt;=PliegoVigente!$E$11,PliegoVigente!$G$11,IF(S117&gt;=PliegoVigente!$E$10,PliegoVigente!$G$10,IF(S117&gt;=PliegoVigente!$E$9,PliegoVigente!$G$9,IF(S117&gt;=PliegoVigente!$E$8,PliegoVigente!$G$8,PliegoVigente!$G$7)))))),IF(E117="FLOW",(IF(S117&gt;=PliegoVigente!$I$23,PliegoVigente!$K$23,IF(S117&gt;=PliegoVigente!$I$24,PliegoVigente!$K$24,IF(S117&gt;=PliegoVigente!$I$25,PliegoVigente!$K$25,IF(S117&gt;=PliegoVigente!$I$26,PliegoVigente!$K$26,IF(S117&gt;=PliegoVigente!$I$27,PliegoVigente!$K$27,IF(S117&gt;=PliegoVigente!$I$28,PliegoVigente!$K$28,IF(S117&gt;=PliegoVigente!$I$29,PliegoVigente!$K$29,IF(S117&gt;=PliegoVigente!$I$30,PliegoVigente!$K$30,PliegoVigente!$K$31))))))))),IF(E117="MASIVO",(IF(S117&gt;=PliegoVigente!$I$37,PliegoVigente!$K$37,IF(S117&gt;=PliegoVigente!$I$38,PliegoVigente!$K$38,IF(S117&gt;=PliegoVigente!$I$39,PliegoVigente!$K$39,IF(S117&gt;=PliegoVigente!$I$40,PliegoVigente!$K$40,IF(S117&gt;=PliegoVigente!$I$41,PliegoVigente!$K$41,IF(S117&gt;=PliegoVigente!$I$42,PliegoVigente!$K$42,IF(S117&gt;=PliegoVigente!$I$43,PliegoVigente!$K$43,IF(S117&gt;=PliegoVigente!$I$44,PliegoVigente!$K$44,PliegoVigente!$K$45))))))))),(IF(S117&gt;=PliegoVigente!$I$51,PliegoVigente!$K$51,IF(S117&gt;=PliegoVigente!$I$52,PliegoVigente!$K$52,IF(S117&gt;=PliegoVigente!$I$53,PliegoVigente!$K$53,IF(S117&gt;=PliegoVigente!$I$54,PliegoVigente!$K$54,IF(S117&gt;=PliegoVigente!$I$55,PliegoVigente!$K$55,IF(S117&gt;=PliegoVigente!$I$56,PliegoVigente!$K$56,IF(S117&gt;=PliegoVigente!$I$57,PliegoVigente!$K$57,IF(S117&gt;=PliegoVigente!$I$58,PliegoVigente!$K$58,PliegoVigente!$K$59))))))))))))</f>
        <v>0.03</v>
      </c>
      <c r="AE117" s="124">
        <f>IF(E117="HFC",(IF(T117&gt;=PliegoVigente!$A$10,PliegoVigente!$C$10,IF(T117&gt;PliegoVigente!$A$9,PliegoVigente!$C$9,IF(T117&gt;PliegoVigente!$A$8,PliegoVigente!$C$8,PliegoVigente!$C$7)))),IF(E117="FLOW",(IF(T117&gt;=PliegoVigente!$A$26,PliegoVigente!$C$26,IF(T117&gt;PliegoVigente!$A$25,PliegoVigente!$C$25,IF(T117&gt;PliegoVigente!$A$24,PliegoVigente!$C$24,PliegoVigente!$C$23)))),IF(E117="MASIVO",(IF(T117&gt;=PliegoVigente!$A$40,PliegoVigente!$C$40,IF(T117&gt;PliegoVigente!$A$39,PliegoVigente!$C$39,IF(T117&gt;PliegoVigente!$A$38,PliegoVigente!$C$38,PliegoVigente!$C$37)))),(IF(T117&gt;=PliegoVigente!$A$54,PliegoVigente!$C$54,IF(T117&gt;PliegoVigente!$A$53,PliegoVigente!$C$53,IF(T117&gt;PliegoVigente!$A$52,PliegoVigente!$C$52,PliegoVigente!$C$51)))))))</f>
        <v>-0.01</v>
      </c>
      <c r="AF117" s="124">
        <f>IF(E117="HFC",(IF(Y117&gt;=PliegoVigente!$Y$7,PliegoVigente!$AA$7,0)),IF(E117="FLOW",0,IF(E117="MASIVO",(IF(Y117&gt;=PliegoVigente!$Y$37,PliegoVigente!$AA$370)),(IF(Y117&gt;=PliegoVigente!$Y$51,PliegoVigente!$AA$51,0)))))</f>
        <v>0.01</v>
      </c>
      <c r="AG117" s="124">
        <f>IF(E117="HFC",(IF(Z117&gt;=PliegoVigente!$M$9,PliegoVigente!$O$9,IF(Z117&gt;=PliegoVigente!$M$8,PliegoVigente!$O$8,PliegoVigente!$O$7))),IF(E117="FLOW",(IF(Z117&gt;=PliegoVigente!$M$25,PliegoVigente!$O$25,IF(Z117&gt;=PliegoVigente!$M$24,PliegoVigente!$O$24,PliegoVigente!$O$23))),IF(E117="MASIVO",(IF(Z117&gt;=PliegoVigente!$M$39,PliegoVigente!$O$39,IF(Z117&gt;=PliegoVigente!$M$38,PliegoVigente!$O$38,PliegoVigente!$O$37))),(IF(Z117&gt;=PliegoVigente!$M$53,PliegoVigente!$O$53,IF(Z117&gt;=PliegoVigente!$M$52,PliegoVigente!$O$52,PliegoVigente!$O$51))))))</f>
        <v>5.0000000000000001E-3</v>
      </c>
      <c r="AH117" s="124">
        <f>IF(E117="HFC",(IF(AA117&gt;=PliegoVigente!$Q$9,PliegoVigente!$S$9,IF(AA117&gt;=PliegoVigente!$Q$8,PliegoVigente!$S$8,PliegoVigente!$S$7))),IF(E117="FLOW",(IF(AA117&gt;=PliegoVigente!$Q$25,PliegoVigente!$S$25,IF(AA117&gt;=PliegoVigente!$Q$24,PliegoVigente!$S$24,PliegoVigente!$S$23))),IF(E117="MASIVO",(IF(AA117&gt;=PliegoVigente!$Q$39,PliegoVigente!$S$39,IF(AA117&gt;=PliegoVigente!$Q$38,PliegoVigente!$S$38,PliegoVigente!$S$37))),(IF(AA117&gt;=PliegoVigente!$Q$53,PliegoVigente!$S$53,IF(AA117&gt;=PliegoVigente!$Q$52,PliegoVigente!$S$52,PliegoVigente!$S$51))))))</f>
        <v>5.0000000000000001E-3</v>
      </c>
      <c r="AI117" s="126">
        <f t="shared" si="3"/>
        <v>0.01</v>
      </c>
    </row>
    <row r="118" spans="1:35" x14ac:dyDescent="0.25">
      <c r="A118" s="115" t="str">
        <f>VLOOKUP(C118,RosterActualizado!$C$2:$L$1000,7,0)</f>
        <v>Rivera Leonardo Martin</v>
      </c>
      <c r="B118" s="115" t="str">
        <f>VLOOKUP(C118,RosterActualizado!$C$2:$L$1000,10,0)</f>
        <v>Andres Maria Florencia</v>
      </c>
      <c r="C118" s="115">
        <f>RosterActualizado!C118</f>
        <v>1210616</v>
      </c>
      <c r="D118" s="115" t="str">
        <f>VLOOKUP(C118,RosterActualizado!$C$2:$L$1000,3,0)</f>
        <v xml:space="preserve">INTERNET HFC SCORE 1 + Solucion Remota </v>
      </c>
      <c r="E118" s="115" t="str">
        <f t="shared" si="2"/>
        <v>HFC</v>
      </c>
      <c r="F118" s="116">
        <f>VLOOKUP(C118,Table1[],5,0)</f>
        <v>0.96885141093474403</v>
      </c>
      <c r="G118" s="117">
        <f>VLOOKUP(C118,Table13[],5,0)</f>
        <v>0.10101010101010099</v>
      </c>
      <c r="H118" s="118">
        <f>VLOOKUP(C118,Table13[],3,0)</f>
        <v>99</v>
      </c>
      <c r="I118" s="117">
        <f>VLOOKUP(C118,Table13[],7,0)</f>
        <v>0.58695652173913004</v>
      </c>
      <c r="J118" s="117">
        <f>VLOOKUP(C118,Table13[],9,0)</f>
        <v>0.898876404494382</v>
      </c>
      <c r="K118" s="116">
        <f>VLOOKUP(C118,Table16[[#All],[idccms]:[TMO]],5,0)</f>
        <v>1</v>
      </c>
      <c r="L118" s="119">
        <f>VLOOKUP(C118,Table18[[Columna1]:[Recuento de id_monitoring-caseId]],2,0)</f>
        <v>1</v>
      </c>
      <c r="M118" s="116">
        <f>VLOOKUP(C118,Table111[],7,0)</f>
        <v>-0.4</v>
      </c>
      <c r="N118" s="118">
        <f>VLOOKUP(C118,Table111[],6,0)</f>
        <v>15</v>
      </c>
      <c r="O118" s="116">
        <f>VLOOKUP(C118,Table111[],8,0)</f>
        <v>0.27272727272727298</v>
      </c>
      <c r="P118" s="13" t="s">
        <v>116</v>
      </c>
      <c r="Q118" s="13" t="s">
        <v>116</v>
      </c>
      <c r="R118" s="13" t="s">
        <v>116</v>
      </c>
      <c r="S118" s="116">
        <f>VLOOKUP(C118,Table113[[idccms]:[Suma de Rellamados]],4,0)</f>
        <v>0.74115044247787598</v>
      </c>
      <c r="T118" s="13">
        <f>VLOOKUP(C118,Table115[[idccms]:[Suma de CvLlamSalientes]],3,0)</f>
        <v>540.276295133438</v>
      </c>
      <c r="U118" s="13">
        <f>VLOOKUP(C118,Table115[[idccms]:[Suma de CvLlamSalientes]],5,0)</f>
        <v>67.270015698587102</v>
      </c>
      <c r="V118" s="120">
        <f>VLOOKUP(C118,Table115[[idccms]:[Suma de CvLlamSalientes]],6,0)</f>
        <v>6.8540031397174301</v>
      </c>
      <c r="W118" s="13">
        <f>VLOOKUP(C118,Table115[[idccms]:[Suma de CvLlamSalientes]],7,0)</f>
        <v>466.15227629513299</v>
      </c>
      <c r="X118" s="116">
        <f>VLOOKUP(C118,Table118[[idccms]:[%Act Com N]],4,0)</f>
        <v>5.2590266875981201E-2</v>
      </c>
      <c r="Y118" s="116">
        <f>VLOOKUP(C118,Table118[[idccms]:[%Act Com N]],6,0)</f>
        <v>3.6891679748822598E-2</v>
      </c>
      <c r="Z118" s="116">
        <f>VLOOKUP(C118,TRF!$B$2:$S$407,4,0)</f>
        <v>0.111459968602826</v>
      </c>
      <c r="AA118" s="116">
        <f>VLOOKUP(C118,CBS!$A$2:$F$395,4,0)</f>
        <v>0.100470957613815</v>
      </c>
      <c r="AB118" s="124">
        <f>IF(E118="HFC",(IF(L118&gt;=PliegoVigente!$U$9,PliegoVigente!$W$9,IF(L118&gt;=PliegoVigente!$U$8,PliegoVigente!$W$8,PliegoVigente!$W$7))),IF(E118="FLOW",(IF(L118&gt;=PliegoVigente!$U$25,PliegoVigente!$W$25,IF(L118&gt;=PliegoVigente!$U$24,PliegoVigente!$W$24,PliegoVigente!$W$23))),IF(E118="MASIVO",(IF(L118&gt;=PliegoVigente!$U$39,PliegoVigente!$W$39,IF(L118&gt;=PliegoVigente!$U$38,PliegoVigente!$W$38,PliegoVigente!$W$37))),(IF(L118&gt;=PliegoVigente!$U$53,PliegoVigente!$W$53,IF(L118&gt;=PliegoVigente!$U$52,PliegoVigente!$W$52,PliegoVigente!$W$51))))))</f>
        <v>0.01</v>
      </c>
      <c r="AC118" s="124">
        <f>IF(E118="HFC",(IF(M118&gt;=PliegoVigente!$I$7,PliegoVigente!$K$7,IF(M118&gt;=PliegoVigente!$I$8,PliegoVigente!$K$8,IF(M118&gt;=PliegoVigente!$I$9,PliegoVigente!$K$9,IF(M118&gt;=PliegoVigente!$I$10,PliegoVigente!$K$10,IF(M118&gt;=PliegoVigente!$I$11,PliegoVigente!$K$11,IF(M118&gt;=PliegoVigente!$I$12,PliegoVigente!$K$12,IF(M118&gt;=PliegoVigente!$I$13,PliegoVigente!$K$13,IF(M118&gt;=PliegoVigente!$I$14,PliegoVigente!$K$14,PliegoVigente!$K$15))))))))),IF(E118="FLOW",(IF(M118&gt;=PliegoVigente!$I$23,PliegoVigente!$K$23,IF(M118&gt;=PliegoVigente!$I$24,PliegoVigente!$K$24,IF(M118&gt;=PliegoVigente!$I$25,PliegoVigente!$K$25,IF(M118&gt;=PliegoVigente!$I$26,PliegoVigente!$K$26,IF(M118&gt;=PliegoVigente!$I$27,PliegoVigente!$K$27,IF(M118&gt;=PliegoVigente!$I$28,PliegoVigente!$K$28,IF(M118&gt;=PliegoVigente!$I$29,PliegoVigente!$K$29,IF(M118&gt;=PliegoVigente!$I$30,PliegoVigente!$K$30,PliegoVigente!$K$31))))))))),IF(E118="MASIVO",(IF(M118&gt;=PliegoVigente!$I$37,PliegoVigente!$K$37,IF(M118&gt;=PliegoVigente!$I$38,PliegoVigente!$K$38,IF(M118&gt;=PliegoVigente!$I$39,PliegoVigente!$K$39,IF(M118&gt;=PliegoVigente!$I$40,PliegoVigente!$K$40,IF(M118&gt;=PliegoVigente!$I$41,PliegoVigente!$K$41,IF(M118&gt;=PliegoVigente!$I$42,PliegoVigente!$K$42,IF(M118&gt;=PliegoVigente!$I$43,PliegoVigente!$K$43,IF(M118&gt;=PliegoVigente!$I$44,PliegoVigente!$K$44,PliegoVigente!$K$45))))))))),(IF(M118&gt;=PliegoVigente!$I$51,PliegoVigente!$K$51,IF(M118&gt;=PliegoVigente!$I$52,PliegoVigente!$K$52,IF(M118&gt;=PliegoVigente!$I$53,PliegoVigente!$K$53,IF(M118&gt;=PliegoVigente!$I$54,PliegoVigente!$K$54,IF(M118&gt;=PliegoVigente!$I$55,PliegoVigente!$K$55,IF(M118&gt;=PliegoVigente!$I$56,PliegoVigente!$K$56,IF(M118&gt;=PliegoVigente!$I$57,PliegoVigente!$K$57,IF(M118&gt;=PliegoVigente!$I$58,PliegoVigente!$K$58,PliegoVigente!$K$59))))))))))))</f>
        <v>-0.02</v>
      </c>
      <c r="AD118" s="124">
        <f>IF(E118="HFC",(IF(S118&gt;=PliegoVigente!$E$12,PliegoVigente!$G$12,IF(S118&gt;=PliegoVigente!$E$11,PliegoVigente!$G$11,IF(S118&gt;=PliegoVigente!$E$10,PliegoVigente!$G$10,IF(S118&gt;=PliegoVigente!$E$9,PliegoVigente!$G$9,IF(S118&gt;=PliegoVigente!$E$8,PliegoVigente!$G$8,PliegoVigente!$G$7)))))),IF(E118="FLOW",(IF(S118&gt;=PliegoVigente!$I$23,PliegoVigente!$K$23,IF(S118&gt;=PliegoVigente!$I$24,PliegoVigente!$K$24,IF(S118&gt;=PliegoVigente!$I$25,PliegoVigente!$K$25,IF(S118&gt;=PliegoVigente!$I$26,PliegoVigente!$K$26,IF(S118&gt;=PliegoVigente!$I$27,PliegoVigente!$K$27,IF(S118&gt;=PliegoVigente!$I$28,PliegoVigente!$K$28,IF(S118&gt;=PliegoVigente!$I$29,PliegoVigente!$K$29,IF(S118&gt;=PliegoVigente!$I$30,PliegoVigente!$K$30,PliegoVigente!$K$31))))))))),IF(E118="MASIVO",(IF(S118&gt;=PliegoVigente!$I$37,PliegoVigente!$K$37,IF(S118&gt;=PliegoVigente!$I$38,PliegoVigente!$K$38,IF(S118&gt;=PliegoVigente!$I$39,PliegoVigente!$K$39,IF(S118&gt;=PliegoVigente!$I$40,PliegoVigente!$K$40,IF(S118&gt;=PliegoVigente!$I$41,PliegoVigente!$K$41,IF(S118&gt;=PliegoVigente!$I$42,PliegoVigente!$K$42,IF(S118&gt;=PliegoVigente!$I$43,PliegoVigente!$K$43,IF(S118&gt;=PliegoVigente!$I$44,PliegoVigente!$K$44,PliegoVigente!$K$45))))))))),(IF(S118&gt;=PliegoVigente!$I$51,PliegoVigente!$K$51,IF(S118&gt;=PliegoVigente!$I$52,PliegoVigente!$K$52,IF(S118&gt;=PliegoVigente!$I$53,PliegoVigente!$K$53,IF(S118&gt;=PliegoVigente!$I$54,PliegoVigente!$K$54,IF(S118&gt;=PliegoVigente!$I$55,PliegoVigente!$K$55,IF(S118&gt;=PliegoVigente!$I$56,PliegoVigente!$K$56,IF(S118&gt;=PliegoVigente!$I$57,PliegoVigente!$K$57,IF(S118&gt;=PliegoVigente!$I$58,PliegoVigente!$K$58,PliegoVigente!$K$59))))))))))))</f>
        <v>-0.01</v>
      </c>
      <c r="AE118" s="124">
        <f>IF(E118="HFC",(IF(T118&gt;=PliegoVigente!$A$10,PliegoVigente!$C$10,IF(T118&gt;PliegoVigente!$A$9,PliegoVigente!$C$9,IF(T118&gt;PliegoVigente!$A$8,PliegoVigente!$C$8,PliegoVigente!$C$7)))),IF(E118="FLOW",(IF(T118&gt;=PliegoVigente!$A$26,PliegoVigente!$C$26,IF(T118&gt;PliegoVigente!$A$25,PliegoVigente!$C$25,IF(T118&gt;PliegoVigente!$A$24,PliegoVigente!$C$24,PliegoVigente!$C$23)))),IF(E118="MASIVO",(IF(T118&gt;=PliegoVigente!$A$40,PliegoVigente!$C$40,IF(T118&gt;PliegoVigente!$A$39,PliegoVigente!$C$39,IF(T118&gt;PliegoVigente!$A$38,PliegoVigente!$C$38,PliegoVigente!$C$37)))),(IF(T118&gt;=PliegoVigente!$A$54,PliegoVigente!$C$54,IF(T118&gt;PliegoVigente!$A$53,PliegoVigente!$C$53,IF(T118&gt;PliegoVigente!$A$52,PliegoVigente!$C$52,PliegoVigente!$C$51)))))))</f>
        <v>0.01</v>
      </c>
      <c r="AF118" s="124">
        <f>IF(E118="HFC",(IF(Y118&gt;=PliegoVigente!$Y$7,PliegoVigente!$AA$7,0)),IF(E118="FLOW",0,IF(E118="MASIVO",(IF(Y118&gt;=PliegoVigente!$Y$37,PliegoVigente!$AA$370)),(IF(Y118&gt;=PliegoVigente!$Y$51,PliegoVigente!$AA$51,0)))))</f>
        <v>0.01</v>
      </c>
      <c r="AG118" s="124">
        <f>IF(E118="HFC",(IF(Z118&gt;=PliegoVigente!$M$9,PliegoVigente!$O$9,IF(Z118&gt;=PliegoVigente!$M$8,PliegoVigente!$O$8,PliegoVigente!$O$7))),IF(E118="FLOW",(IF(Z118&gt;=PliegoVigente!$M$25,PliegoVigente!$O$25,IF(Z118&gt;=PliegoVigente!$M$24,PliegoVigente!$O$24,PliegoVigente!$O$23))),IF(E118="MASIVO",(IF(Z118&gt;=PliegoVigente!$M$39,PliegoVigente!$O$39,IF(Z118&gt;=PliegoVigente!$M$38,PliegoVigente!$O$38,PliegoVigente!$O$37))),(IF(Z118&gt;=PliegoVigente!$M$53,PliegoVigente!$O$53,IF(Z118&gt;=PliegoVigente!$M$52,PliegoVigente!$O$52,PliegoVigente!$O$51))))))</f>
        <v>-5.0000000000000001E-3</v>
      </c>
      <c r="AH118" s="124">
        <f>IF(E118="HFC",(IF(AA118&gt;=PliegoVigente!$Q$9,PliegoVigente!$S$9,IF(AA118&gt;=PliegoVigente!$Q$8,PliegoVigente!$S$8,PliegoVigente!$S$7))),IF(E118="FLOW",(IF(AA118&gt;=PliegoVigente!$Q$25,PliegoVigente!$S$25,IF(AA118&gt;=PliegoVigente!$Q$24,PliegoVigente!$S$24,PliegoVigente!$S$23))),IF(E118="MASIVO",(IF(AA118&gt;=PliegoVigente!$Q$39,PliegoVigente!$S$39,IF(AA118&gt;=PliegoVigente!$Q$38,PliegoVigente!$S$38,PliegoVigente!$S$37))),(IF(AA118&gt;=PliegoVigente!$Q$53,PliegoVigente!$S$53,IF(AA118&gt;=PliegoVigente!$Q$52,PliegoVigente!$S$52,PliegoVigente!$S$51))))))</f>
        <v>-5.0000000000000001E-3</v>
      </c>
      <c r="AI118" s="126">
        <f t="shared" si="3"/>
        <v>-0.01</v>
      </c>
    </row>
    <row r="119" spans="1:35" x14ac:dyDescent="0.25">
      <c r="A119" s="115" t="str">
        <f>VLOOKUP(C119,RosterActualizado!$C$2:$L$1000,7,0)</f>
        <v>Rivera Leonardo Martin</v>
      </c>
      <c r="B119" s="115" t="str">
        <f>VLOOKUP(C119,RosterActualizado!$C$2:$L$1000,10,0)</f>
        <v>Barrionuevo Paula Cecilia</v>
      </c>
      <c r="C119" s="115">
        <f>RosterActualizado!C119</f>
        <v>2718494</v>
      </c>
      <c r="D119" s="115" t="str">
        <f>VLOOKUP(C119,RosterActualizado!$C$2:$L$1000,3,0)</f>
        <v>INTERNET HFC SCORE 3 A 5</v>
      </c>
      <c r="E119" s="115" t="str">
        <f t="shared" si="2"/>
        <v>HFC</v>
      </c>
      <c r="F119" s="116">
        <f>VLOOKUP(C119,Table1[],5,0)</f>
        <v>0.68919753086419799</v>
      </c>
      <c r="G119" s="117">
        <f>VLOOKUP(C119,Table13[],5,0)</f>
        <v>6.5789473684210495E-2</v>
      </c>
      <c r="H119" s="118">
        <f>VLOOKUP(C119,Table13[],3,0)</f>
        <v>76</v>
      </c>
      <c r="I119" s="117">
        <f>VLOOKUP(C119,Table13[],7,0)</f>
        <v>0.59722222222222199</v>
      </c>
      <c r="J119" s="117">
        <f>VLOOKUP(C119,Table13[],9,0)</f>
        <v>0.94285714285714295</v>
      </c>
      <c r="K119" s="116">
        <f>VLOOKUP(C119,Table16[[#All],[idccms]:[TMO]],5,0)</f>
        <v>1</v>
      </c>
      <c r="L119" s="119">
        <f>VLOOKUP(C119,Table18[[Columna1]:[Recuento de id_monitoring-caseId]],2,0)</f>
        <v>0</v>
      </c>
      <c r="M119" s="116">
        <f>VLOOKUP(C119,Table111[],7,0)</f>
        <v>0</v>
      </c>
      <c r="N119" s="118">
        <f>VLOOKUP(C119,Table111[],6,0)</f>
        <v>10</v>
      </c>
      <c r="O119" s="116">
        <f>VLOOKUP(C119,Table111[],8,0)</f>
        <v>0.57142857142857095</v>
      </c>
      <c r="P119" s="13" t="s">
        <v>116</v>
      </c>
      <c r="Q119" s="13" t="s">
        <v>116</v>
      </c>
      <c r="R119" s="13" t="s">
        <v>116</v>
      </c>
      <c r="S119" s="116">
        <f>VLOOKUP(C119,Table113[[idccms]:[Suma de Rellamados]],4,0)</f>
        <v>0.84429065743944598</v>
      </c>
      <c r="T119" s="13">
        <f>VLOOKUP(C119,Table115[[idccms]:[Suma de CvLlamSalientes]],3,0)</f>
        <v>673.27894736842097</v>
      </c>
      <c r="U119" s="13">
        <f>VLOOKUP(C119,Table115[[idccms]:[Suma de CvLlamSalientes]],5,0)</f>
        <v>56.884210526315798</v>
      </c>
      <c r="V119" s="120">
        <f>VLOOKUP(C119,Table115[[idccms]:[Suma de CvLlamSalientes]],6,0)</f>
        <v>13.828947368421099</v>
      </c>
      <c r="W119" s="13">
        <f>VLOOKUP(C119,Table115[[idccms]:[Suma de CvLlamSalientes]],7,0)</f>
        <v>602.56578947368405</v>
      </c>
      <c r="X119" s="116">
        <f>VLOOKUP(C119,Table118[[idccms]:[%Act Com N]],4,0)</f>
        <v>6.4473684210526294E-2</v>
      </c>
      <c r="Y119" s="116">
        <f>VLOOKUP(C119,Table118[[idccms]:[%Act Com N]],6,0)</f>
        <v>4.6052631578947401E-2</v>
      </c>
      <c r="Z119" s="116">
        <f>VLOOKUP(C119,TRF!$B$2:$S$407,4,0)</f>
        <v>7.3684210526315796E-2</v>
      </c>
      <c r="AA119" s="116">
        <f>VLOOKUP(C119,CBS!$A$2:$F$395,4,0)</f>
        <v>7.1052631578947395E-2</v>
      </c>
      <c r="AB119" s="124">
        <f>IF(E119="HFC",(IF(L119&gt;=PliegoVigente!$U$9,PliegoVigente!$W$9,IF(L119&gt;=PliegoVigente!$U$8,PliegoVigente!$W$8,PliegoVigente!$W$7))),IF(E119="FLOW",(IF(L119&gt;=PliegoVigente!$U$25,PliegoVigente!$W$25,IF(L119&gt;=PliegoVigente!$U$24,PliegoVigente!$W$24,PliegoVigente!$W$23))),IF(E119="MASIVO",(IF(L119&gt;=PliegoVigente!$U$39,PliegoVigente!$W$39,IF(L119&gt;=PliegoVigente!$U$38,PliegoVigente!$W$38,PliegoVigente!$W$37))),(IF(L119&gt;=PliegoVigente!$U$53,PliegoVigente!$W$53,IF(L119&gt;=PliegoVigente!$U$52,PliegoVigente!$W$52,PliegoVigente!$W$51))))))</f>
        <v>-0.01</v>
      </c>
      <c r="AC119" s="124">
        <f>IF(E119="HFC",(IF(M119&gt;=PliegoVigente!$I$7,PliegoVigente!$K$7,IF(M119&gt;=PliegoVigente!$I$8,PliegoVigente!$K$8,IF(M119&gt;=PliegoVigente!$I$9,PliegoVigente!$K$9,IF(M119&gt;=PliegoVigente!$I$10,PliegoVigente!$K$10,IF(M119&gt;=PliegoVigente!$I$11,PliegoVigente!$K$11,IF(M119&gt;=PliegoVigente!$I$12,PliegoVigente!$K$12,IF(M119&gt;=PliegoVigente!$I$13,PliegoVigente!$K$13,IF(M119&gt;=PliegoVigente!$I$14,PliegoVigente!$K$14,PliegoVigente!$K$15))))))))),IF(E119="FLOW",(IF(M119&gt;=PliegoVigente!$I$23,PliegoVigente!$K$23,IF(M119&gt;=PliegoVigente!$I$24,PliegoVigente!$K$24,IF(M119&gt;=PliegoVigente!$I$25,PliegoVigente!$K$25,IF(M119&gt;=PliegoVigente!$I$26,PliegoVigente!$K$26,IF(M119&gt;=PliegoVigente!$I$27,PliegoVigente!$K$27,IF(M119&gt;=PliegoVigente!$I$28,PliegoVigente!$K$28,IF(M119&gt;=PliegoVigente!$I$29,PliegoVigente!$K$29,IF(M119&gt;=PliegoVigente!$I$30,PliegoVigente!$K$30,PliegoVigente!$K$31))))))))),IF(E119="MASIVO",(IF(M119&gt;=PliegoVigente!$I$37,PliegoVigente!$K$37,IF(M119&gt;=PliegoVigente!$I$38,PliegoVigente!$K$38,IF(M119&gt;=PliegoVigente!$I$39,PliegoVigente!$K$39,IF(M119&gt;=PliegoVigente!$I$40,PliegoVigente!$K$40,IF(M119&gt;=PliegoVigente!$I$41,PliegoVigente!$K$41,IF(M119&gt;=PliegoVigente!$I$42,PliegoVigente!$K$42,IF(M119&gt;=PliegoVigente!$I$43,PliegoVigente!$K$43,IF(M119&gt;=PliegoVigente!$I$44,PliegoVigente!$K$44,PliegoVigente!$K$45))))))))),(IF(M119&gt;=PliegoVigente!$I$51,PliegoVigente!$K$51,IF(M119&gt;=PliegoVigente!$I$52,PliegoVigente!$K$52,IF(M119&gt;=PliegoVigente!$I$53,PliegoVigente!$K$53,IF(M119&gt;=PliegoVigente!$I$54,PliegoVigente!$K$54,IF(M119&gt;=PliegoVigente!$I$55,PliegoVigente!$K$55,IF(M119&gt;=PliegoVigente!$I$56,PliegoVigente!$K$56,IF(M119&gt;=PliegoVigente!$I$57,PliegoVigente!$K$57,IF(M119&gt;=PliegoVigente!$I$58,PliegoVigente!$K$58,PliegoVigente!$K$59))))))))))))</f>
        <v>0.06</v>
      </c>
      <c r="AD119" s="124">
        <f>IF(E119="HFC",(IF(S119&gt;=PliegoVigente!$E$12,PliegoVigente!$G$12,IF(S119&gt;=PliegoVigente!$E$11,PliegoVigente!$G$11,IF(S119&gt;=PliegoVigente!$E$10,PliegoVigente!$G$10,IF(S119&gt;=PliegoVigente!$E$9,PliegoVigente!$G$9,IF(S119&gt;=PliegoVigente!$E$8,PliegoVigente!$G$8,PliegoVigente!$G$7)))))),IF(E119="FLOW",(IF(S119&gt;=PliegoVigente!$I$23,PliegoVigente!$K$23,IF(S119&gt;=PliegoVigente!$I$24,PliegoVigente!$K$24,IF(S119&gt;=PliegoVigente!$I$25,PliegoVigente!$K$25,IF(S119&gt;=PliegoVigente!$I$26,PliegoVigente!$K$26,IF(S119&gt;=PliegoVigente!$I$27,PliegoVigente!$K$27,IF(S119&gt;=PliegoVigente!$I$28,PliegoVigente!$K$28,IF(S119&gt;=PliegoVigente!$I$29,PliegoVigente!$K$29,IF(S119&gt;=PliegoVigente!$I$30,PliegoVigente!$K$30,PliegoVigente!$K$31))))))))),IF(E119="MASIVO",(IF(S119&gt;=PliegoVigente!$I$37,PliegoVigente!$K$37,IF(S119&gt;=PliegoVigente!$I$38,PliegoVigente!$K$38,IF(S119&gt;=PliegoVigente!$I$39,PliegoVigente!$K$39,IF(S119&gt;=PliegoVigente!$I$40,PliegoVigente!$K$40,IF(S119&gt;=PliegoVigente!$I$41,PliegoVigente!$K$41,IF(S119&gt;=PliegoVigente!$I$42,PliegoVigente!$K$42,IF(S119&gt;=PliegoVigente!$I$43,PliegoVigente!$K$43,IF(S119&gt;=PliegoVigente!$I$44,PliegoVigente!$K$44,PliegoVigente!$K$45))))))))),(IF(S119&gt;=PliegoVigente!$I$51,PliegoVigente!$K$51,IF(S119&gt;=PliegoVigente!$I$52,PliegoVigente!$K$52,IF(S119&gt;=PliegoVigente!$I$53,PliegoVigente!$K$53,IF(S119&gt;=PliegoVigente!$I$54,PliegoVigente!$K$54,IF(S119&gt;=PliegoVigente!$I$55,PliegoVigente!$K$55,IF(S119&gt;=PliegoVigente!$I$56,PliegoVigente!$K$56,IF(S119&gt;=PliegoVigente!$I$57,PliegoVigente!$K$57,IF(S119&gt;=PliegoVigente!$I$58,PliegoVigente!$K$58,PliegoVigente!$K$59))))))))))))</f>
        <v>0.04</v>
      </c>
      <c r="AE119" s="124">
        <f>IF(E119="HFC",(IF(T119&gt;=PliegoVigente!$A$10,PliegoVigente!$C$10,IF(T119&gt;PliegoVigente!$A$9,PliegoVigente!$C$9,IF(T119&gt;PliegoVigente!$A$8,PliegoVigente!$C$8,PliegoVigente!$C$7)))),IF(E119="FLOW",(IF(T119&gt;=PliegoVigente!$A$26,PliegoVigente!$C$26,IF(T119&gt;PliegoVigente!$A$25,PliegoVigente!$C$25,IF(T119&gt;PliegoVigente!$A$24,PliegoVigente!$C$24,PliegoVigente!$C$23)))),IF(E119="MASIVO",(IF(T119&gt;=PliegoVigente!$A$40,PliegoVigente!$C$40,IF(T119&gt;PliegoVigente!$A$39,PliegoVigente!$C$39,IF(T119&gt;PliegoVigente!$A$38,PliegoVigente!$C$38,PliegoVigente!$C$37)))),(IF(T119&gt;=PliegoVigente!$A$54,PliegoVigente!$C$54,IF(T119&gt;PliegoVigente!$A$53,PliegoVigente!$C$53,IF(T119&gt;PliegoVigente!$A$52,PliegoVigente!$C$52,PliegoVigente!$C$51)))))))</f>
        <v>-0.01</v>
      </c>
      <c r="AF119" s="124">
        <f>IF(E119="HFC",(IF(Y119&gt;=PliegoVigente!$Y$7,PliegoVigente!$AA$7,0)),IF(E119="FLOW",0,IF(E119="MASIVO",(IF(Y119&gt;=PliegoVigente!$Y$37,PliegoVigente!$AA$370)),(IF(Y119&gt;=PliegoVigente!$Y$51,PliegoVigente!$AA$51,0)))))</f>
        <v>0.01</v>
      </c>
      <c r="AG119" s="124">
        <f>IF(E119="HFC",(IF(Z119&gt;=PliegoVigente!$M$9,PliegoVigente!$O$9,IF(Z119&gt;=PliegoVigente!$M$8,PliegoVigente!$O$8,PliegoVigente!$O$7))),IF(E119="FLOW",(IF(Z119&gt;=PliegoVigente!$M$25,PliegoVigente!$O$25,IF(Z119&gt;=PliegoVigente!$M$24,PliegoVigente!$O$24,PliegoVigente!$O$23))),IF(E119="MASIVO",(IF(Z119&gt;=PliegoVigente!$M$39,PliegoVigente!$O$39,IF(Z119&gt;=PliegoVigente!$M$38,PliegoVigente!$O$38,PliegoVigente!$O$37))),(IF(Z119&gt;=PliegoVigente!$M$53,PliegoVigente!$O$53,IF(Z119&gt;=PliegoVigente!$M$52,PliegoVigente!$O$52,PliegoVigente!$O$51))))))</f>
        <v>5.0000000000000001E-3</v>
      </c>
      <c r="AH119" s="124">
        <f>IF(E119="HFC",(IF(AA119&gt;=PliegoVigente!$Q$9,PliegoVigente!$S$9,IF(AA119&gt;=PliegoVigente!$Q$8,PliegoVigente!$S$8,PliegoVigente!$S$7))),IF(E119="FLOW",(IF(AA119&gt;=PliegoVigente!$Q$25,PliegoVigente!$S$25,IF(AA119&gt;=PliegoVigente!$Q$24,PliegoVigente!$S$24,PliegoVigente!$S$23))),IF(E119="MASIVO",(IF(AA119&gt;=PliegoVigente!$Q$39,PliegoVigente!$S$39,IF(AA119&gt;=PliegoVigente!$Q$38,PliegoVigente!$S$38,PliegoVigente!$S$37))),(IF(AA119&gt;=PliegoVigente!$Q$53,PliegoVigente!$S$53,IF(AA119&gt;=PliegoVigente!$Q$52,PliegoVigente!$S$52,PliegoVigente!$S$51))))))</f>
        <v>-5.0000000000000001E-3</v>
      </c>
      <c r="AI119" s="126">
        <f t="shared" si="3"/>
        <v>0.09</v>
      </c>
    </row>
    <row r="120" spans="1:35" x14ac:dyDescent="0.25">
      <c r="A120" s="115" t="str">
        <f>VLOOKUP(C120,RosterActualizado!$C$2:$L$1000,7,0)</f>
        <v>Rivera Leonardo Martin</v>
      </c>
      <c r="B120" s="115" t="str">
        <f>VLOOKUP(C120,RosterActualizado!$C$2:$L$1000,10,0)</f>
        <v>Boassi Matias Exequiel</v>
      </c>
      <c r="C120" s="115">
        <f>RosterActualizado!C120</f>
        <v>3525914</v>
      </c>
      <c r="D120" s="115" t="str">
        <f>VLOOKUP(C120,RosterActualizado!$C$2:$L$1000,3,0)</f>
        <v>INTERNET HFC SCORE 3 A 5</v>
      </c>
      <c r="E120" s="115" t="str">
        <f t="shared" si="2"/>
        <v>HFC</v>
      </c>
      <c r="F120" s="116">
        <f>VLOOKUP(C120,Table1[],5,0)</f>
        <v>0.74317019400352702</v>
      </c>
      <c r="G120" s="117">
        <f>VLOOKUP(C120,Table13[],5,0)</f>
        <v>9.375E-2</v>
      </c>
      <c r="H120" s="118">
        <f>VLOOKUP(C120,Table13[],3,0)</f>
        <v>64</v>
      </c>
      <c r="I120" s="117">
        <f>VLOOKUP(C120,Table13[],7,0)</f>
        <v>0.61666666666666703</v>
      </c>
      <c r="J120" s="117">
        <f>VLOOKUP(C120,Table13[],9,0)</f>
        <v>0.81034482758620696</v>
      </c>
      <c r="K120" s="116">
        <f>VLOOKUP(C120,Table16[[#All],[idccms]:[TMO]],5,0)</f>
        <v>0.84848484848484895</v>
      </c>
      <c r="L120" s="119">
        <f>VLOOKUP(C120,Table18[[Columna1]:[Recuento de id_monitoring-caseId]],2,0)</f>
        <v>1</v>
      </c>
      <c r="M120" s="116">
        <f>VLOOKUP(C120,Table111[],7,0)</f>
        <v>0</v>
      </c>
      <c r="N120" s="118">
        <f>VLOOKUP(C120,Table111[],6,0)</f>
        <v>7</v>
      </c>
      <c r="O120" s="116">
        <f>VLOOKUP(C120,Table111[],8,0)</f>
        <v>0.66666666666666696</v>
      </c>
      <c r="P120" s="13" t="s">
        <v>116</v>
      </c>
      <c r="Q120" s="13" t="s">
        <v>116</v>
      </c>
      <c r="R120" s="13" t="s">
        <v>116</v>
      </c>
      <c r="S120" s="116">
        <f>VLOOKUP(C120,Table113[[idccms]:[Suma de Rellamados]],4,0)</f>
        <v>0.74193548387096797</v>
      </c>
      <c r="T120" s="13">
        <f>VLOOKUP(C120,Table115[[idccms]:[Suma de CvLlamSalientes]],3,0)</f>
        <v>627.43838862559198</v>
      </c>
      <c r="U120" s="13">
        <f>VLOOKUP(C120,Table115[[idccms]:[Suma de CvLlamSalientes]],5,0)</f>
        <v>46.533175355450197</v>
      </c>
      <c r="V120" s="120">
        <f>VLOOKUP(C120,Table115[[idccms]:[Suma de CvLlamSalientes]],6,0)</f>
        <v>58.497630331753598</v>
      </c>
      <c r="W120" s="13">
        <f>VLOOKUP(C120,Table115[[idccms]:[Suma de CvLlamSalientes]],7,0)</f>
        <v>522.40758293838906</v>
      </c>
      <c r="X120" s="116">
        <f>VLOOKUP(C120,Table118[[idccms]:[%Act Com N]],4,0)</f>
        <v>5.9241706161137402E-3</v>
      </c>
      <c r="Y120" s="116">
        <f>VLOOKUP(C120,Table118[[idccms]:[%Act Com N]],6,0)</f>
        <v>5.9241706161137402E-3</v>
      </c>
      <c r="Z120" s="116">
        <f>VLOOKUP(C120,TRF!$B$2:$S$407,4,0)</f>
        <v>7.8199052132701397E-2</v>
      </c>
      <c r="AA120" s="116">
        <f>VLOOKUP(C120,CBS!$A$2:$F$395,4,0)</f>
        <v>9.4786729857819895E-3</v>
      </c>
      <c r="AB120" s="124">
        <f>IF(E120="HFC",(IF(L120&gt;=PliegoVigente!$U$9,PliegoVigente!$W$9,IF(L120&gt;=PliegoVigente!$U$8,PliegoVigente!$W$8,PliegoVigente!$W$7))),IF(E120="FLOW",(IF(L120&gt;=PliegoVigente!$U$25,PliegoVigente!$W$25,IF(L120&gt;=PliegoVigente!$U$24,PliegoVigente!$W$24,PliegoVigente!$W$23))),IF(E120="MASIVO",(IF(L120&gt;=PliegoVigente!$U$39,PliegoVigente!$W$39,IF(L120&gt;=PliegoVigente!$U$38,PliegoVigente!$W$38,PliegoVigente!$W$37))),(IF(L120&gt;=PliegoVigente!$U$53,PliegoVigente!$W$53,IF(L120&gt;=PliegoVigente!$U$52,PliegoVigente!$W$52,PliegoVigente!$W$51))))))</f>
        <v>0.01</v>
      </c>
      <c r="AC120" s="124">
        <f>IF(E120="HFC",(IF(M120&gt;=PliegoVigente!$I$7,PliegoVigente!$K$7,IF(M120&gt;=PliegoVigente!$I$8,PliegoVigente!$K$8,IF(M120&gt;=PliegoVigente!$I$9,PliegoVigente!$K$9,IF(M120&gt;=PliegoVigente!$I$10,PliegoVigente!$K$10,IF(M120&gt;=PliegoVigente!$I$11,PliegoVigente!$K$11,IF(M120&gt;=PliegoVigente!$I$12,PliegoVigente!$K$12,IF(M120&gt;=PliegoVigente!$I$13,PliegoVigente!$K$13,IF(M120&gt;=PliegoVigente!$I$14,PliegoVigente!$K$14,PliegoVigente!$K$15))))))))),IF(E120="FLOW",(IF(M120&gt;=PliegoVigente!$I$23,PliegoVigente!$K$23,IF(M120&gt;=PliegoVigente!$I$24,PliegoVigente!$K$24,IF(M120&gt;=PliegoVigente!$I$25,PliegoVigente!$K$25,IF(M120&gt;=PliegoVigente!$I$26,PliegoVigente!$K$26,IF(M120&gt;=PliegoVigente!$I$27,PliegoVigente!$K$27,IF(M120&gt;=PliegoVigente!$I$28,PliegoVigente!$K$28,IF(M120&gt;=PliegoVigente!$I$29,PliegoVigente!$K$29,IF(M120&gt;=PliegoVigente!$I$30,PliegoVigente!$K$30,PliegoVigente!$K$31))))))))),IF(E120="MASIVO",(IF(M120&gt;=PliegoVigente!$I$37,PliegoVigente!$K$37,IF(M120&gt;=PliegoVigente!$I$38,PliegoVigente!$K$38,IF(M120&gt;=PliegoVigente!$I$39,PliegoVigente!$K$39,IF(M120&gt;=PliegoVigente!$I$40,PliegoVigente!$K$40,IF(M120&gt;=PliegoVigente!$I$41,PliegoVigente!$K$41,IF(M120&gt;=PliegoVigente!$I$42,PliegoVigente!$K$42,IF(M120&gt;=PliegoVigente!$I$43,PliegoVigente!$K$43,IF(M120&gt;=PliegoVigente!$I$44,PliegoVigente!$K$44,PliegoVigente!$K$45))))))))),(IF(M120&gt;=PliegoVigente!$I$51,PliegoVigente!$K$51,IF(M120&gt;=PliegoVigente!$I$52,PliegoVigente!$K$52,IF(M120&gt;=PliegoVigente!$I$53,PliegoVigente!$K$53,IF(M120&gt;=PliegoVigente!$I$54,PliegoVigente!$K$54,IF(M120&gt;=PliegoVigente!$I$55,PliegoVigente!$K$55,IF(M120&gt;=PliegoVigente!$I$56,PliegoVigente!$K$56,IF(M120&gt;=PliegoVigente!$I$57,PliegoVigente!$K$57,IF(M120&gt;=PliegoVigente!$I$58,PliegoVigente!$K$58,PliegoVigente!$K$59))))))))))))</f>
        <v>0.06</v>
      </c>
      <c r="AD120" s="124">
        <f>IF(E120="HFC",(IF(S120&gt;=PliegoVigente!$E$12,PliegoVigente!$G$12,IF(S120&gt;=PliegoVigente!$E$11,PliegoVigente!$G$11,IF(S120&gt;=PliegoVigente!$E$10,PliegoVigente!$G$10,IF(S120&gt;=PliegoVigente!$E$9,PliegoVigente!$G$9,IF(S120&gt;=PliegoVigente!$E$8,PliegoVigente!$G$8,PliegoVigente!$G$7)))))),IF(E120="FLOW",(IF(S120&gt;=PliegoVigente!$I$23,PliegoVigente!$K$23,IF(S120&gt;=PliegoVigente!$I$24,PliegoVigente!$K$24,IF(S120&gt;=PliegoVigente!$I$25,PliegoVigente!$K$25,IF(S120&gt;=PliegoVigente!$I$26,PliegoVigente!$K$26,IF(S120&gt;=PliegoVigente!$I$27,PliegoVigente!$K$27,IF(S120&gt;=PliegoVigente!$I$28,PliegoVigente!$K$28,IF(S120&gt;=PliegoVigente!$I$29,PliegoVigente!$K$29,IF(S120&gt;=PliegoVigente!$I$30,PliegoVigente!$K$30,PliegoVigente!$K$31))))))))),IF(E120="MASIVO",(IF(S120&gt;=PliegoVigente!$I$37,PliegoVigente!$K$37,IF(S120&gt;=PliegoVigente!$I$38,PliegoVigente!$K$38,IF(S120&gt;=PliegoVigente!$I$39,PliegoVigente!$K$39,IF(S120&gt;=PliegoVigente!$I$40,PliegoVigente!$K$40,IF(S120&gt;=PliegoVigente!$I$41,PliegoVigente!$K$41,IF(S120&gt;=PliegoVigente!$I$42,PliegoVigente!$K$42,IF(S120&gt;=PliegoVigente!$I$43,PliegoVigente!$K$43,IF(S120&gt;=PliegoVigente!$I$44,PliegoVigente!$K$44,PliegoVigente!$K$45))))))))),(IF(S120&gt;=PliegoVigente!$I$51,PliegoVigente!$K$51,IF(S120&gt;=PliegoVigente!$I$52,PliegoVigente!$K$52,IF(S120&gt;=PliegoVigente!$I$53,PliegoVigente!$K$53,IF(S120&gt;=PliegoVigente!$I$54,PliegoVigente!$K$54,IF(S120&gt;=PliegoVigente!$I$55,PliegoVigente!$K$55,IF(S120&gt;=PliegoVigente!$I$56,PliegoVigente!$K$56,IF(S120&gt;=PliegoVigente!$I$57,PliegoVigente!$K$57,IF(S120&gt;=PliegoVigente!$I$58,PliegoVigente!$K$58,PliegoVigente!$K$59))))))))))))</f>
        <v>-0.01</v>
      </c>
      <c r="AE120" s="124">
        <f>IF(E120="HFC",(IF(T120&gt;=PliegoVigente!$A$10,PliegoVigente!$C$10,IF(T120&gt;PliegoVigente!$A$9,PliegoVigente!$C$9,IF(T120&gt;PliegoVigente!$A$8,PliegoVigente!$C$8,PliegoVigente!$C$7)))),IF(E120="FLOW",(IF(T120&gt;=PliegoVigente!$A$26,PliegoVigente!$C$26,IF(T120&gt;PliegoVigente!$A$25,PliegoVigente!$C$25,IF(T120&gt;PliegoVigente!$A$24,PliegoVigente!$C$24,PliegoVigente!$C$23)))),IF(E120="MASIVO",(IF(T120&gt;=PliegoVigente!$A$40,PliegoVigente!$C$40,IF(T120&gt;PliegoVigente!$A$39,PliegoVigente!$C$39,IF(T120&gt;PliegoVigente!$A$38,PliegoVigente!$C$38,PliegoVigente!$C$37)))),(IF(T120&gt;=PliegoVigente!$A$54,PliegoVigente!$C$54,IF(T120&gt;PliegoVigente!$A$53,PliegoVigente!$C$53,IF(T120&gt;PliegoVigente!$A$52,PliegoVigente!$C$52,PliegoVigente!$C$51)))))))</f>
        <v>-0.01</v>
      </c>
      <c r="AF120" s="124">
        <f>IF(E120="HFC",(IF(Y120&gt;=PliegoVigente!$Y$7,PliegoVigente!$AA$7,0)),IF(E120="FLOW",0,IF(E120="MASIVO",(IF(Y120&gt;=PliegoVigente!$Y$37,PliegoVigente!$AA$370)),(IF(Y120&gt;=PliegoVigente!$Y$51,PliegoVigente!$AA$51,0)))))</f>
        <v>0</v>
      </c>
      <c r="AG120" s="124">
        <f>IF(E120="HFC",(IF(Z120&gt;=PliegoVigente!$M$9,PliegoVigente!$O$9,IF(Z120&gt;=PliegoVigente!$M$8,PliegoVigente!$O$8,PliegoVigente!$O$7))),IF(E120="FLOW",(IF(Z120&gt;=PliegoVigente!$M$25,PliegoVigente!$O$25,IF(Z120&gt;=PliegoVigente!$M$24,PliegoVigente!$O$24,PliegoVigente!$O$23))),IF(E120="MASIVO",(IF(Z120&gt;=PliegoVigente!$M$39,PliegoVigente!$O$39,IF(Z120&gt;=PliegoVigente!$M$38,PliegoVigente!$O$38,PliegoVigente!$O$37))),(IF(Z120&gt;=PliegoVigente!$M$53,PliegoVigente!$O$53,IF(Z120&gt;=PliegoVigente!$M$52,PliegoVigente!$O$52,PliegoVigente!$O$51))))))</f>
        <v>5.0000000000000001E-3</v>
      </c>
      <c r="AH120" s="124">
        <f>IF(E120="HFC",(IF(AA120&gt;=PliegoVigente!$Q$9,PliegoVigente!$S$9,IF(AA120&gt;=PliegoVigente!$Q$8,PliegoVigente!$S$8,PliegoVigente!$S$7))),IF(E120="FLOW",(IF(AA120&gt;=PliegoVigente!$Q$25,PliegoVigente!$S$25,IF(AA120&gt;=PliegoVigente!$Q$24,PliegoVigente!$S$24,PliegoVigente!$S$23))),IF(E120="MASIVO",(IF(AA120&gt;=PliegoVigente!$Q$39,PliegoVigente!$S$39,IF(AA120&gt;=PliegoVigente!$Q$38,PliegoVigente!$S$38,PliegoVigente!$S$37))),(IF(AA120&gt;=PliegoVigente!$Q$53,PliegoVigente!$S$53,IF(AA120&gt;=PliegoVigente!$Q$52,PliegoVigente!$S$52,PliegoVigente!$S$51))))))</f>
        <v>5.0000000000000001E-3</v>
      </c>
      <c r="AI120" s="126">
        <f t="shared" si="3"/>
        <v>5.9999999999999984E-2</v>
      </c>
    </row>
    <row r="121" spans="1:35" x14ac:dyDescent="0.25">
      <c r="A121" s="115" t="str">
        <f>VLOOKUP(C121,RosterActualizado!$C$2:$L$1000,7,0)</f>
        <v>Rivera Leonardo Martin</v>
      </c>
      <c r="B121" s="115" t="str">
        <f>VLOOKUP(C121,RosterActualizado!$C$2:$L$1000,10,0)</f>
        <v>Cabana Esteban Jose Antonio</v>
      </c>
      <c r="C121" s="115">
        <f>RosterActualizado!C121</f>
        <v>696437</v>
      </c>
      <c r="D121" s="115" t="str">
        <f>VLOOKUP(C121,RosterActualizado!$C$2:$L$1000,3,0)</f>
        <v>INTERNET HFC SCORE 3 A 5</v>
      </c>
      <c r="E121" s="115" t="str">
        <f t="shared" si="2"/>
        <v>HFC</v>
      </c>
      <c r="F121" s="116">
        <f>VLOOKUP(C121,Table1[],5,0)</f>
        <v>0.56804232804232802</v>
      </c>
      <c r="G121" s="117">
        <f>VLOOKUP(C121,Table13[],5,0)</f>
        <v>5.2631578947368397E-2</v>
      </c>
      <c r="H121" s="118">
        <f>VLOOKUP(C121,Table13[],3,0)</f>
        <v>76</v>
      </c>
      <c r="I121" s="117">
        <f>VLOOKUP(C121,Table13[],7,0)</f>
        <v>0.65333333333333299</v>
      </c>
      <c r="J121" s="117">
        <f>VLOOKUP(C121,Table13[],9,0)</f>
        <v>0.971830985915493</v>
      </c>
      <c r="K121" s="116">
        <f>VLOOKUP(C121,Table16[[#All],[idccms]:[TMO]],5,0)</f>
        <v>1</v>
      </c>
      <c r="L121" s="119">
        <f>VLOOKUP(C121,Table18[[Columna1]:[Recuento de id_monitoring-caseId]],2,0)</f>
        <v>0</v>
      </c>
      <c r="M121" s="116">
        <f>VLOOKUP(C121,Table111[],7,0)</f>
        <v>-8.3333333333333301E-2</v>
      </c>
      <c r="N121" s="118">
        <f>VLOOKUP(C121,Table111[],6,0)</f>
        <v>12</v>
      </c>
      <c r="O121" s="116">
        <f>VLOOKUP(C121,Table111[],8,0)</f>
        <v>0.63636363636363602</v>
      </c>
      <c r="P121" s="13" t="s">
        <v>116</v>
      </c>
      <c r="Q121" s="13" t="s">
        <v>116</v>
      </c>
      <c r="R121" s="13" t="s">
        <v>116</v>
      </c>
      <c r="S121" s="116">
        <f>VLOOKUP(C121,Table113[[idccms]:[Suma de Rellamados]],4,0)</f>
        <v>0.76258992805755399</v>
      </c>
      <c r="T121" s="13">
        <f>VLOOKUP(C121,Table115[[idccms]:[Suma de CvLlamSalientes]],3,0)</f>
        <v>618.43714285714304</v>
      </c>
      <c r="U121" s="13">
        <f>VLOOKUP(C121,Table115[[idccms]:[Suma de CvLlamSalientes]],5,0)</f>
        <v>64.325714285714298</v>
      </c>
      <c r="V121" s="120">
        <f>VLOOKUP(C121,Table115[[idccms]:[Suma de CvLlamSalientes]],6,0)</f>
        <v>1.4285714285714299E-2</v>
      </c>
      <c r="W121" s="13">
        <f>VLOOKUP(C121,Table115[[idccms]:[Suma de CvLlamSalientes]],7,0)</f>
        <v>554.09714285714301</v>
      </c>
      <c r="X121" s="116">
        <f>VLOOKUP(C121,Table118[[idccms]:[%Act Com N]],4,0)</f>
        <v>0</v>
      </c>
      <c r="Y121" s="116">
        <f>VLOOKUP(C121,Table118[[idccms]:[%Act Com N]],6,0)</f>
        <v>0</v>
      </c>
      <c r="Z121" s="116">
        <f>VLOOKUP(C121,TRF!$B$2:$S$407,4,0)</f>
        <v>6.5714285714285697E-2</v>
      </c>
      <c r="AA121" s="116">
        <f>VLOOKUP(C121,CBS!$A$2:$F$395,4,0)</f>
        <v>4.57142857142857E-2</v>
      </c>
      <c r="AB121" s="124">
        <f>IF(E121="HFC",(IF(L121&gt;=PliegoVigente!$U$9,PliegoVigente!$W$9,IF(L121&gt;=PliegoVigente!$U$8,PliegoVigente!$W$8,PliegoVigente!$W$7))),IF(E121="FLOW",(IF(L121&gt;=PliegoVigente!$U$25,PliegoVigente!$W$25,IF(L121&gt;=PliegoVigente!$U$24,PliegoVigente!$W$24,PliegoVigente!$W$23))),IF(E121="MASIVO",(IF(L121&gt;=PliegoVigente!$U$39,PliegoVigente!$W$39,IF(L121&gt;=PliegoVigente!$U$38,PliegoVigente!$W$38,PliegoVigente!$W$37))),(IF(L121&gt;=PliegoVigente!$U$53,PliegoVigente!$W$53,IF(L121&gt;=PliegoVigente!$U$52,PliegoVigente!$W$52,PliegoVigente!$W$51))))))</f>
        <v>-0.01</v>
      </c>
      <c r="AC121" s="124">
        <f>IF(E121="HFC",(IF(M121&gt;=PliegoVigente!$I$7,PliegoVigente!$K$7,IF(M121&gt;=PliegoVigente!$I$8,PliegoVigente!$K$8,IF(M121&gt;=PliegoVigente!$I$9,PliegoVigente!$K$9,IF(M121&gt;=PliegoVigente!$I$10,PliegoVigente!$K$10,IF(M121&gt;=PliegoVigente!$I$11,PliegoVigente!$K$11,IF(M121&gt;=PliegoVigente!$I$12,PliegoVigente!$K$12,IF(M121&gt;=PliegoVigente!$I$13,PliegoVigente!$K$13,IF(M121&gt;=PliegoVigente!$I$14,PliegoVigente!$K$14,PliegoVigente!$K$15))))))))),IF(E121="FLOW",(IF(M121&gt;=PliegoVigente!$I$23,PliegoVigente!$K$23,IF(M121&gt;=PliegoVigente!$I$24,PliegoVigente!$K$24,IF(M121&gt;=PliegoVigente!$I$25,PliegoVigente!$K$25,IF(M121&gt;=PliegoVigente!$I$26,PliegoVigente!$K$26,IF(M121&gt;=PliegoVigente!$I$27,PliegoVigente!$K$27,IF(M121&gt;=PliegoVigente!$I$28,PliegoVigente!$K$28,IF(M121&gt;=PliegoVigente!$I$29,PliegoVigente!$K$29,IF(M121&gt;=PliegoVigente!$I$30,PliegoVigente!$K$30,PliegoVigente!$K$31))))))))),IF(E121="MASIVO",(IF(M121&gt;=PliegoVigente!$I$37,PliegoVigente!$K$37,IF(M121&gt;=PliegoVigente!$I$38,PliegoVigente!$K$38,IF(M121&gt;=PliegoVigente!$I$39,PliegoVigente!$K$39,IF(M121&gt;=PliegoVigente!$I$40,PliegoVigente!$K$40,IF(M121&gt;=PliegoVigente!$I$41,PliegoVigente!$K$41,IF(M121&gt;=PliegoVigente!$I$42,PliegoVigente!$K$42,IF(M121&gt;=PliegoVigente!$I$43,PliegoVigente!$K$43,IF(M121&gt;=PliegoVigente!$I$44,PliegoVigente!$K$44,PliegoVigente!$K$45))))))))),(IF(M121&gt;=PliegoVigente!$I$51,PliegoVigente!$K$51,IF(M121&gt;=PliegoVigente!$I$52,PliegoVigente!$K$52,IF(M121&gt;=PliegoVigente!$I$53,PliegoVigente!$K$53,IF(M121&gt;=PliegoVigente!$I$54,PliegoVigente!$K$54,IF(M121&gt;=PliegoVigente!$I$55,PliegoVigente!$K$55,IF(M121&gt;=PliegoVigente!$I$56,PliegoVigente!$K$56,IF(M121&gt;=PliegoVigente!$I$57,PliegoVigente!$K$57,IF(M121&gt;=PliegoVigente!$I$58,PliegoVigente!$K$58,PliegoVigente!$K$59))))))))))))</f>
        <v>0</v>
      </c>
      <c r="AD121" s="124">
        <f>IF(E121="HFC",(IF(S121&gt;=PliegoVigente!$E$12,PliegoVigente!$G$12,IF(S121&gt;=PliegoVigente!$E$11,PliegoVigente!$G$11,IF(S121&gt;=PliegoVigente!$E$10,PliegoVigente!$G$10,IF(S121&gt;=PliegoVigente!$E$9,PliegoVigente!$G$9,IF(S121&gt;=PliegoVigente!$E$8,PliegoVigente!$G$8,PliegoVigente!$G$7)))))),IF(E121="FLOW",(IF(S121&gt;=PliegoVigente!$I$23,PliegoVigente!$K$23,IF(S121&gt;=PliegoVigente!$I$24,PliegoVigente!$K$24,IF(S121&gt;=PliegoVigente!$I$25,PliegoVigente!$K$25,IF(S121&gt;=PliegoVigente!$I$26,PliegoVigente!$K$26,IF(S121&gt;=PliegoVigente!$I$27,PliegoVigente!$K$27,IF(S121&gt;=PliegoVigente!$I$28,PliegoVigente!$K$28,IF(S121&gt;=PliegoVigente!$I$29,PliegoVigente!$K$29,IF(S121&gt;=PliegoVigente!$I$30,PliegoVigente!$K$30,PliegoVigente!$K$31))))))))),IF(E121="MASIVO",(IF(S121&gt;=PliegoVigente!$I$37,PliegoVigente!$K$37,IF(S121&gt;=PliegoVigente!$I$38,PliegoVigente!$K$38,IF(S121&gt;=PliegoVigente!$I$39,PliegoVigente!$K$39,IF(S121&gt;=PliegoVigente!$I$40,PliegoVigente!$K$40,IF(S121&gt;=PliegoVigente!$I$41,PliegoVigente!$K$41,IF(S121&gt;=PliegoVigente!$I$42,PliegoVigente!$K$42,IF(S121&gt;=PliegoVigente!$I$43,PliegoVigente!$K$43,IF(S121&gt;=PliegoVigente!$I$44,PliegoVigente!$K$44,PliegoVigente!$K$45))))))))),(IF(S121&gt;=PliegoVigente!$I$51,PliegoVigente!$K$51,IF(S121&gt;=PliegoVigente!$I$52,PliegoVigente!$K$52,IF(S121&gt;=PliegoVigente!$I$53,PliegoVigente!$K$53,IF(S121&gt;=PliegoVigente!$I$54,PliegoVigente!$K$54,IF(S121&gt;=PliegoVigente!$I$55,PliegoVigente!$K$55,IF(S121&gt;=PliegoVigente!$I$56,PliegoVigente!$K$56,IF(S121&gt;=PliegoVigente!$I$57,PliegoVigente!$K$57,IF(S121&gt;=PliegoVigente!$I$58,PliegoVigente!$K$58,PliegoVigente!$K$59))))))))))))</f>
        <v>-0.01</v>
      </c>
      <c r="AE121" s="124">
        <f>IF(E121="HFC",(IF(T121&gt;=PliegoVigente!$A$10,PliegoVigente!$C$10,IF(T121&gt;PliegoVigente!$A$9,PliegoVigente!$C$9,IF(T121&gt;PliegoVigente!$A$8,PliegoVigente!$C$8,PliegoVigente!$C$7)))),IF(E121="FLOW",(IF(T121&gt;=PliegoVigente!$A$26,PliegoVigente!$C$26,IF(T121&gt;PliegoVigente!$A$25,PliegoVigente!$C$25,IF(T121&gt;PliegoVigente!$A$24,PliegoVigente!$C$24,PliegoVigente!$C$23)))),IF(E121="MASIVO",(IF(T121&gt;=PliegoVigente!$A$40,PliegoVigente!$C$40,IF(T121&gt;PliegoVigente!$A$39,PliegoVigente!$C$39,IF(T121&gt;PliegoVigente!$A$38,PliegoVigente!$C$38,PliegoVigente!$C$37)))),(IF(T121&gt;=PliegoVigente!$A$54,PliegoVigente!$C$54,IF(T121&gt;PliegoVigente!$A$53,PliegoVigente!$C$53,IF(T121&gt;PliegoVigente!$A$52,PliegoVigente!$C$52,PliegoVigente!$C$51)))))))</f>
        <v>-0.01</v>
      </c>
      <c r="AF121" s="124">
        <f>IF(E121="HFC",(IF(Y121&gt;=PliegoVigente!$Y$7,PliegoVigente!$AA$7,0)),IF(E121="FLOW",0,IF(E121="MASIVO",(IF(Y121&gt;=PliegoVigente!$Y$37,PliegoVigente!$AA$370)),(IF(Y121&gt;=PliegoVigente!$Y$51,PliegoVigente!$AA$51,0)))))</f>
        <v>0</v>
      </c>
      <c r="AG121" s="124">
        <f>IF(E121="HFC",(IF(Z121&gt;=PliegoVigente!$M$9,PliegoVigente!$O$9,IF(Z121&gt;=PliegoVigente!$M$8,PliegoVigente!$O$8,PliegoVigente!$O$7))),IF(E121="FLOW",(IF(Z121&gt;=PliegoVigente!$M$25,PliegoVigente!$O$25,IF(Z121&gt;=PliegoVigente!$M$24,PliegoVigente!$O$24,PliegoVigente!$O$23))),IF(E121="MASIVO",(IF(Z121&gt;=PliegoVigente!$M$39,PliegoVigente!$O$39,IF(Z121&gt;=PliegoVigente!$M$38,PliegoVigente!$O$38,PliegoVigente!$O$37))),(IF(Z121&gt;=PliegoVigente!$M$53,PliegoVigente!$O$53,IF(Z121&gt;=PliegoVigente!$M$52,PliegoVigente!$O$52,PliegoVigente!$O$51))))))</f>
        <v>5.0000000000000001E-3</v>
      </c>
      <c r="AH121" s="124">
        <f>IF(E121="HFC",(IF(AA121&gt;=PliegoVigente!$Q$9,PliegoVigente!$S$9,IF(AA121&gt;=PliegoVigente!$Q$8,PliegoVigente!$S$8,PliegoVigente!$S$7))),IF(E121="FLOW",(IF(AA121&gt;=PliegoVigente!$Q$25,PliegoVigente!$S$25,IF(AA121&gt;=PliegoVigente!$Q$24,PliegoVigente!$S$24,PliegoVigente!$S$23))),IF(E121="MASIVO",(IF(AA121&gt;=PliegoVigente!$Q$39,PliegoVigente!$S$39,IF(AA121&gt;=PliegoVigente!$Q$38,PliegoVigente!$S$38,PliegoVigente!$S$37))),(IF(AA121&gt;=PliegoVigente!$Q$53,PliegoVigente!$S$53,IF(AA121&gt;=PliegoVigente!$Q$52,PliegoVigente!$S$52,PliegoVigente!$S$51))))))</f>
        <v>5.0000000000000001E-3</v>
      </c>
      <c r="AI121" s="126">
        <f t="shared" si="3"/>
        <v>-1.9999999999999997E-2</v>
      </c>
    </row>
    <row r="122" spans="1:35" x14ac:dyDescent="0.25">
      <c r="A122" s="115" t="str">
        <f>VLOOKUP(C122,RosterActualizado!$C$2:$L$1000,7,0)</f>
        <v>Rivera Leonardo Martin</v>
      </c>
      <c r="B122" s="115" t="str">
        <f>VLOOKUP(C122,RosterActualizado!$C$2:$L$1000,10,0)</f>
        <v>Cardozo Mariana Belen</v>
      </c>
      <c r="C122" s="115">
        <f>RosterActualizado!C122</f>
        <v>2338314</v>
      </c>
      <c r="D122" s="115" t="str">
        <f>VLOOKUP(C122,RosterActualizado!$C$2:$L$1000,3,0)</f>
        <v xml:space="preserve">INTERNET HFC SCORE 3 A 5 + Solucion Remota </v>
      </c>
      <c r="E122" s="115" t="str">
        <f t="shared" si="2"/>
        <v>HFC</v>
      </c>
      <c r="F122" s="116">
        <f>VLOOKUP(C122,Table1[],5,0)</f>
        <v>0.93989153439153394</v>
      </c>
      <c r="G122" s="117">
        <f>VLOOKUP(C122,Table13[],5,0)</f>
        <v>0.1</v>
      </c>
      <c r="H122" s="118">
        <f>VLOOKUP(C122,Table13[],3,0)</f>
        <v>70</v>
      </c>
      <c r="I122" s="117">
        <f>VLOOKUP(C122,Table13[],7,0)</f>
        <v>0.74626865671641796</v>
      </c>
      <c r="J122" s="117">
        <f>VLOOKUP(C122,Table13[],9,0)</f>
        <v>0.91044776119403004</v>
      </c>
      <c r="K122" s="116">
        <f>VLOOKUP(C122,Table16[[#All],[idccms]:[TMO]],5,0)</f>
        <v>0.96666666666666701</v>
      </c>
      <c r="L122" s="119">
        <f>VLOOKUP(C122,Table18[[Columna1]:[Recuento de id_monitoring-caseId]],2,0)</f>
        <v>0</v>
      </c>
      <c r="M122" s="116">
        <f>VLOOKUP(C122,Table111[],7,0)</f>
        <v>-0.57142857142857095</v>
      </c>
      <c r="N122" s="118">
        <f>VLOOKUP(C122,Table111[],6,0)</f>
        <v>7</v>
      </c>
      <c r="O122" s="116">
        <f>VLOOKUP(C122,Table111[],8,0)</f>
        <v>0.4</v>
      </c>
      <c r="P122" s="13" t="s">
        <v>116</v>
      </c>
      <c r="Q122" s="13" t="s">
        <v>116</v>
      </c>
      <c r="R122" s="13" t="s">
        <v>116</v>
      </c>
      <c r="S122" s="116">
        <f>VLOOKUP(C122,Table113[[idccms]:[Suma de Rellamados]],4,0)</f>
        <v>0.8</v>
      </c>
      <c r="T122" s="13">
        <f>VLOOKUP(C122,Table115[[idccms]:[Suma de CvLlamSalientes]],3,0)</f>
        <v>567.99631675874798</v>
      </c>
      <c r="U122" s="13">
        <f>VLOOKUP(C122,Table115[[idccms]:[Suma de CvLlamSalientes]],5,0)</f>
        <v>68.755064456721897</v>
      </c>
      <c r="V122" s="120">
        <f>VLOOKUP(C122,Table115[[idccms]:[Suma de CvLlamSalientes]],6,0)</f>
        <v>12.860036832412501</v>
      </c>
      <c r="W122" s="13">
        <f>VLOOKUP(C122,Table115[[idccms]:[Suma de CvLlamSalientes]],7,0)</f>
        <v>486.38121546961298</v>
      </c>
      <c r="X122" s="116">
        <f>VLOOKUP(C122,Table118[[idccms]:[%Act Com N]],4,0)</f>
        <v>4.6961325966850799E-2</v>
      </c>
      <c r="Y122" s="116">
        <f>VLOOKUP(C122,Table118[[idccms]:[%Act Com N]],6,0)</f>
        <v>3.77532228360958E-2</v>
      </c>
      <c r="Z122" s="116">
        <f>VLOOKUP(C122,TRF!$B$2:$S$407,4,0)</f>
        <v>0.14548802946593001</v>
      </c>
      <c r="AA122" s="116">
        <f>VLOOKUP(C122,CBS!$A$2:$F$395,4,0)</f>
        <v>2.5782688766114201E-2</v>
      </c>
      <c r="AB122" s="124">
        <f>IF(E122="HFC",(IF(L122&gt;=PliegoVigente!$U$9,PliegoVigente!$W$9,IF(L122&gt;=PliegoVigente!$U$8,PliegoVigente!$W$8,PliegoVigente!$W$7))),IF(E122="FLOW",(IF(L122&gt;=PliegoVigente!$U$25,PliegoVigente!$W$25,IF(L122&gt;=PliegoVigente!$U$24,PliegoVigente!$W$24,PliegoVigente!$W$23))),IF(E122="MASIVO",(IF(L122&gt;=PliegoVigente!$U$39,PliegoVigente!$W$39,IF(L122&gt;=PliegoVigente!$U$38,PliegoVigente!$W$38,PliegoVigente!$W$37))),(IF(L122&gt;=PliegoVigente!$U$53,PliegoVigente!$W$53,IF(L122&gt;=PliegoVigente!$U$52,PliegoVigente!$W$52,PliegoVigente!$W$51))))))</f>
        <v>-0.01</v>
      </c>
      <c r="AC122" s="124">
        <f>IF(E122="HFC",(IF(M122&gt;=PliegoVigente!$I$7,PliegoVigente!$K$7,IF(M122&gt;=PliegoVigente!$I$8,PliegoVigente!$K$8,IF(M122&gt;=PliegoVigente!$I$9,PliegoVigente!$K$9,IF(M122&gt;=PliegoVigente!$I$10,PliegoVigente!$K$10,IF(M122&gt;=PliegoVigente!$I$11,PliegoVigente!$K$11,IF(M122&gt;=PliegoVigente!$I$12,PliegoVigente!$K$12,IF(M122&gt;=PliegoVigente!$I$13,PliegoVigente!$K$13,IF(M122&gt;=PliegoVigente!$I$14,PliegoVigente!$K$14,PliegoVigente!$K$15))))))))),IF(E122="FLOW",(IF(M122&gt;=PliegoVigente!$I$23,PliegoVigente!$K$23,IF(M122&gt;=PliegoVigente!$I$24,PliegoVigente!$K$24,IF(M122&gt;=PliegoVigente!$I$25,PliegoVigente!$K$25,IF(M122&gt;=PliegoVigente!$I$26,PliegoVigente!$K$26,IF(M122&gt;=PliegoVigente!$I$27,PliegoVigente!$K$27,IF(M122&gt;=PliegoVigente!$I$28,PliegoVigente!$K$28,IF(M122&gt;=PliegoVigente!$I$29,PliegoVigente!$K$29,IF(M122&gt;=PliegoVigente!$I$30,PliegoVigente!$K$30,PliegoVigente!$K$31))))))))),IF(E122="MASIVO",(IF(M122&gt;=PliegoVigente!$I$37,PliegoVigente!$K$37,IF(M122&gt;=PliegoVigente!$I$38,PliegoVigente!$K$38,IF(M122&gt;=PliegoVigente!$I$39,PliegoVigente!$K$39,IF(M122&gt;=PliegoVigente!$I$40,PliegoVigente!$K$40,IF(M122&gt;=PliegoVigente!$I$41,PliegoVigente!$K$41,IF(M122&gt;=PliegoVigente!$I$42,PliegoVigente!$K$42,IF(M122&gt;=PliegoVigente!$I$43,PliegoVigente!$K$43,IF(M122&gt;=PliegoVigente!$I$44,PliegoVigente!$K$44,PliegoVigente!$K$45))))))))),(IF(M122&gt;=PliegoVigente!$I$51,PliegoVigente!$K$51,IF(M122&gt;=PliegoVigente!$I$52,PliegoVigente!$K$52,IF(M122&gt;=PliegoVigente!$I$53,PliegoVigente!$K$53,IF(M122&gt;=PliegoVigente!$I$54,PliegoVigente!$K$54,IF(M122&gt;=PliegoVigente!$I$55,PliegoVigente!$K$55,IF(M122&gt;=PliegoVigente!$I$56,PliegoVigente!$K$56,IF(M122&gt;=PliegoVigente!$I$57,PliegoVigente!$K$57,IF(M122&gt;=PliegoVigente!$I$58,PliegoVigente!$K$58,PliegoVigente!$K$59))))))))))))</f>
        <v>-0.02</v>
      </c>
      <c r="AD122" s="124">
        <f>IF(E122="HFC",(IF(S122&gt;=PliegoVigente!$E$12,PliegoVigente!$G$12,IF(S122&gt;=PliegoVigente!$E$11,PliegoVigente!$G$11,IF(S122&gt;=PliegoVigente!$E$10,PliegoVigente!$G$10,IF(S122&gt;=PliegoVigente!$E$9,PliegoVigente!$G$9,IF(S122&gt;=PliegoVigente!$E$8,PliegoVigente!$G$8,PliegoVigente!$G$7)))))),IF(E122="FLOW",(IF(S122&gt;=PliegoVigente!$I$23,PliegoVigente!$K$23,IF(S122&gt;=PliegoVigente!$I$24,PliegoVigente!$K$24,IF(S122&gt;=PliegoVigente!$I$25,PliegoVigente!$K$25,IF(S122&gt;=PliegoVigente!$I$26,PliegoVigente!$K$26,IF(S122&gt;=PliegoVigente!$I$27,PliegoVigente!$K$27,IF(S122&gt;=PliegoVigente!$I$28,PliegoVigente!$K$28,IF(S122&gt;=PliegoVigente!$I$29,PliegoVigente!$K$29,IF(S122&gt;=PliegoVigente!$I$30,PliegoVigente!$K$30,PliegoVigente!$K$31))))))))),IF(E122="MASIVO",(IF(S122&gt;=PliegoVigente!$I$37,PliegoVigente!$K$37,IF(S122&gt;=PliegoVigente!$I$38,PliegoVigente!$K$38,IF(S122&gt;=PliegoVigente!$I$39,PliegoVigente!$K$39,IF(S122&gt;=PliegoVigente!$I$40,PliegoVigente!$K$40,IF(S122&gt;=PliegoVigente!$I$41,PliegoVigente!$K$41,IF(S122&gt;=PliegoVigente!$I$42,PliegoVigente!$K$42,IF(S122&gt;=PliegoVigente!$I$43,PliegoVigente!$K$43,IF(S122&gt;=PliegoVigente!$I$44,PliegoVigente!$K$44,PliegoVigente!$K$45))))))))),(IF(S122&gt;=PliegoVigente!$I$51,PliegoVigente!$K$51,IF(S122&gt;=PliegoVigente!$I$52,PliegoVigente!$K$52,IF(S122&gt;=PliegoVigente!$I$53,PliegoVigente!$K$53,IF(S122&gt;=PliegoVigente!$I$54,PliegoVigente!$K$54,IF(S122&gt;=PliegoVigente!$I$55,PliegoVigente!$K$55,IF(S122&gt;=PliegoVigente!$I$56,PliegoVigente!$K$56,IF(S122&gt;=PliegoVigente!$I$57,PliegoVigente!$K$57,IF(S122&gt;=PliegoVigente!$I$58,PliegoVigente!$K$58,PliegoVigente!$K$59))))))))))))</f>
        <v>-0.01</v>
      </c>
      <c r="AE122" s="124">
        <f>IF(E122="HFC",(IF(T122&gt;=PliegoVigente!$A$10,PliegoVigente!$C$10,IF(T122&gt;PliegoVigente!$A$9,PliegoVigente!$C$9,IF(T122&gt;PliegoVigente!$A$8,PliegoVigente!$C$8,PliegoVigente!$C$7)))),IF(E122="FLOW",(IF(T122&gt;=PliegoVigente!$A$26,PliegoVigente!$C$26,IF(T122&gt;PliegoVigente!$A$25,PliegoVigente!$C$25,IF(T122&gt;PliegoVigente!$A$24,PliegoVigente!$C$24,PliegoVigente!$C$23)))),IF(E122="MASIVO",(IF(T122&gt;=PliegoVigente!$A$40,PliegoVigente!$C$40,IF(T122&gt;PliegoVigente!$A$39,PliegoVigente!$C$39,IF(T122&gt;PliegoVigente!$A$38,PliegoVigente!$C$38,PliegoVigente!$C$37)))),(IF(T122&gt;=PliegoVigente!$A$54,PliegoVigente!$C$54,IF(T122&gt;PliegoVigente!$A$53,PliegoVigente!$C$53,IF(T122&gt;PliegoVigente!$A$52,PliegoVigente!$C$52,PliegoVigente!$C$51)))))))</f>
        <v>-0.01</v>
      </c>
      <c r="AF122" s="124">
        <f>IF(E122="HFC",(IF(Y122&gt;=PliegoVigente!$Y$7,PliegoVigente!$AA$7,0)),IF(E122="FLOW",0,IF(E122="MASIVO",(IF(Y122&gt;=PliegoVigente!$Y$37,PliegoVigente!$AA$370)),(IF(Y122&gt;=PliegoVigente!$Y$51,PliegoVigente!$AA$51,0)))))</f>
        <v>0.01</v>
      </c>
      <c r="AG122" s="124">
        <f>IF(E122="HFC",(IF(Z122&gt;=PliegoVigente!$M$9,PliegoVigente!$O$9,IF(Z122&gt;=PliegoVigente!$M$8,PliegoVigente!$O$8,PliegoVigente!$O$7))),IF(E122="FLOW",(IF(Z122&gt;=PliegoVigente!$M$25,PliegoVigente!$O$25,IF(Z122&gt;=PliegoVigente!$M$24,PliegoVigente!$O$24,PliegoVigente!$O$23))),IF(E122="MASIVO",(IF(Z122&gt;=PliegoVigente!$M$39,PliegoVigente!$O$39,IF(Z122&gt;=PliegoVigente!$M$38,PliegoVigente!$O$38,PliegoVigente!$O$37))),(IF(Z122&gt;=PliegoVigente!$M$53,PliegoVigente!$O$53,IF(Z122&gt;=PliegoVigente!$M$52,PliegoVigente!$O$52,PliegoVigente!$O$51))))))</f>
        <v>-5.0000000000000001E-3</v>
      </c>
      <c r="AH122" s="124">
        <f>IF(E122="HFC",(IF(AA122&gt;=PliegoVigente!$Q$9,PliegoVigente!$S$9,IF(AA122&gt;=PliegoVigente!$Q$8,PliegoVigente!$S$8,PliegoVigente!$S$7))),IF(E122="FLOW",(IF(AA122&gt;=PliegoVigente!$Q$25,PliegoVigente!$S$25,IF(AA122&gt;=PliegoVigente!$Q$24,PliegoVigente!$S$24,PliegoVigente!$S$23))),IF(E122="MASIVO",(IF(AA122&gt;=PliegoVigente!$Q$39,PliegoVigente!$S$39,IF(AA122&gt;=PliegoVigente!$Q$38,PliegoVigente!$S$38,PliegoVigente!$S$37))),(IF(AA122&gt;=PliegoVigente!$Q$53,PliegoVigente!$S$53,IF(AA122&gt;=PliegoVigente!$Q$52,PliegoVigente!$S$52,PliegoVigente!$S$51))))))</f>
        <v>5.0000000000000001E-3</v>
      </c>
      <c r="AI122" s="126">
        <f t="shared" si="3"/>
        <v>-0.04</v>
      </c>
    </row>
    <row r="123" spans="1:35" x14ac:dyDescent="0.25">
      <c r="A123" s="115" t="str">
        <f>VLOOKUP(C123,RosterActualizado!$C$2:$L$1000,7,0)</f>
        <v>Rivera Leonardo Martin</v>
      </c>
      <c r="B123" s="115" t="str">
        <f>VLOOKUP(C123,RosterActualizado!$C$2:$L$1000,10,0)</f>
        <v>Clessi Hector Alberto</v>
      </c>
      <c r="C123" s="115">
        <f>RosterActualizado!C123</f>
        <v>2743754</v>
      </c>
      <c r="D123" s="115" t="str">
        <f>VLOOKUP(C123,RosterActualizado!$C$2:$L$1000,3,0)</f>
        <v>INTERNET HFC SCORE 2</v>
      </c>
      <c r="E123" s="115" t="str">
        <f t="shared" si="2"/>
        <v>HFC</v>
      </c>
      <c r="F123" s="116">
        <f>VLOOKUP(C123,Table1[],5,0)</f>
        <v>0.98804673721340397</v>
      </c>
      <c r="G123" s="117">
        <f>VLOOKUP(C123,Table13[],5,0)</f>
        <v>5.2980132450331098E-2</v>
      </c>
      <c r="H123" s="118">
        <f>VLOOKUP(C123,Table13[],3,0)</f>
        <v>151</v>
      </c>
      <c r="I123" s="117">
        <f>VLOOKUP(C123,Table13[],7,0)</f>
        <v>0.67361111111111105</v>
      </c>
      <c r="J123" s="117">
        <f>VLOOKUP(C123,Table13[],9,0)</f>
        <v>0.95070422535211296</v>
      </c>
      <c r="K123" s="116">
        <f>VLOOKUP(C123,Table16[[#All],[idccms]:[TMO]],5,0)</f>
        <v>0.98591549295774605</v>
      </c>
      <c r="L123" s="119">
        <f>VLOOKUP(C123,Table18[[Columna1]:[Recuento de id_monitoring-caseId]],2,0)</f>
        <v>0.5</v>
      </c>
      <c r="M123" s="116">
        <f>VLOOKUP(C123,Table111[],7,0)</f>
        <v>-0.4</v>
      </c>
      <c r="N123" s="118">
        <f>VLOOKUP(C123,Table111[],6,0)</f>
        <v>15</v>
      </c>
      <c r="O123" s="116">
        <f>VLOOKUP(C123,Table111[],8,0)</f>
        <v>0.41666666666666702</v>
      </c>
      <c r="P123" s="13" t="s">
        <v>116</v>
      </c>
      <c r="Q123" s="13" t="s">
        <v>116</v>
      </c>
      <c r="R123" s="13" t="s">
        <v>116</v>
      </c>
      <c r="S123" s="116">
        <f>VLOOKUP(C123,Table113[[idccms]:[Suma de Rellamados]],4,0)</f>
        <v>0.81274900398406402</v>
      </c>
      <c r="T123" s="13">
        <f>VLOOKUP(C123,Table115[[idccms]:[Suma de CvLlamSalientes]],3,0)</f>
        <v>575.41940298507495</v>
      </c>
      <c r="U123" s="13">
        <f>VLOOKUP(C123,Table115[[idccms]:[Suma de CvLlamSalientes]],5,0)</f>
        <v>44.004477611940302</v>
      </c>
      <c r="V123" s="120">
        <f>VLOOKUP(C123,Table115[[idccms]:[Suma de CvLlamSalientes]],6,0)</f>
        <v>0</v>
      </c>
      <c r="W123" s="13">
        <f>VLOOKUP(C123,Table115[[idccms]:[Suma de CvLlamSalientes]],7,0)</f>
        <v>531.414925373134</v>
      </c>
      <c r="X123" s="116">
        <f>VLOOKUP(C123,Table118[[idccms]:[%Act Com N]],4,0)</f>
        <v>1.9402985074626899E-2</v>
      </c>
      <c r="Y123" s="116">
        <f>VLOOKUP(C123,Table118[[idccms]:[%Act Com N]],6,0)</f>
        <v>8.2089552238806002E-3</v>
      </c>
      <c r="Z123" s="116">
        <f>VLOOKUP(C123,TRF!$B$2:$S$407,4,0)</f>
        <v>6.2686567164179099E-2</v>
      </c>
      <c r="AA123" s="116">
        <f>VLOOKUP(C123,CBS!$A$2:$F$395,4,0)</f>
        <v>0.111940298507463</v>
      </c>
      <c r="AB123" s="124">
        <f>IF(E123="HFC",(IF(L123&gt;=PliegoVigente!$U$9,PliegoVigente!$W$9,IF(L123&gt;=PliegoVigente!$U$8,PliegoVigente!$W$8,PliegoVigente!$W$7))),IF(E123="FLOW",(IF(L123&gt;=PliegoVigente!$U$25,PliegoVigente!$W$25,IF(L123&gt;=PliegoVigente!$U$24,PliegoVigente!$W$24,PliegoVigente!$W$23))),IF(E123="MASIVO",(IF(L123&gt;=PliegoVigente!$U$39,PliegoVigente!$W$39,IF(L123&gt;=PliegoVigente!$U$38,PliegoVigente!$W$38,PliegoVigente!$W$37))),(IF(L123&gt;=PliegoVigente!$U$53,PliegoVigente!$W$53,IF(L123&gt;=PliegoVigente!$U$52,PliegoVigente!$W$52,PliegoVigente!$W$51))))))</f>
        <v>-0.01</v>
      </c>
      <c r="AC123" s="124">
        <f>IF(E123="HFC",(IF(M123&gt;=PliegoVigente!$I$7,PliegoVigente!$K$7,IF(M123&gt;=PliegoVigente!$I$8,PliegoVigente!$K$8,IF(M123&gt;=PliegoVigente!$I$9,PliegoVigente!$K$9,IF(M123&gt;=PliegoVigente!$I$10,PliegoVigente!$K$10,IF(M123&gt;=PliegoVigente!$I$11,PliegoVigente!$K$11,IF(M123&gt;=PliegoVigente!$I$12,PliegoVigente!$K$12,IF(M123&gt;=PliegoVigente!$I$13,PliegoVigente!$K$13,IF(M123&gt;=PliegoVigente!$I$14,PliegoVigente!$K$14,PliegoVigente!$K$15))))))))),IF(E123="FLOW",(IF(M123&gt;=PliegoVigente!$I$23,PliegoVigente!$K$23,IF(M123&gt;=PliegoVigente!$I$24,PliegoVigente!$K$24,IF(M123&gt;=PliegoVigente!$I$25,PliegoVigente!$K$25,IF(M123&gt;=PliegoVigente!$I$26,PliegoVigente!$K$26,IF(M123&gt;=PliegoVigente!$I$27,PliegoVigente!$K$27,IF(M123&gt;=PliegoVigente!$I$28,PliegoVigente!$K$28,IF(M123&gt;=PliegoVigente!$I$29,PliegoVigente!$K$29,IF(M123&gt;=PliegoVigente!$I$30,PliegoVigente!$K$30,PliegoVigente!$K$31))))))))),IF(E123="MASIVO",(IF(M123&gt;=PliegoVigente!$I$37,PliegoVigente!$K$37,IF(M123&gt;=PliegoVigente!$I$38,PliegoVigente!$K$38,IF(M123&gt;=PliegoVigente!$I$39,PliegoVigente!$K$39,IF(M123&gt;=PliegoVigente!$I$40,PliegoVigente!$K$40,IF(M123&gt;=PliegoVigente!$I$41,PliegoVigente!$K$41,IF(M123&gt;=PliegoVigente!$I$42,PliegoVigente!$K$42,IF(M123&gt;=PliegoVigente!$I$43,PliegoVigente!$K$43,IF(M123&gt;=PliegoVigente!$I$44,PliegoVigente!$K$44,PliegoVigente!$K$45))))))))),(IF(M123&gt;=PliegoVigente!$I$51,PliegoVigente!$K$51,IF(M123&gt;=PliegoVigente!$I$52,PliegoVigente!$K$52,IF(M123&gt;=PliegoVigente!$I$53,PliegoVigente!$K$53,IF(M123&gt;=PliegoVigente!$I$54,PliegoVigente!$K$54,IF(M123&gt;=PliegoVigente!$I$55,PliegoVigente!$K$55,IF(M123&gt;=PliegoVigente!$I$56,PliegoVigente!$K$56,IF(M123&gt;=PliegoVigente!$I$57,PliegoVigente!$K$57,IF(M123&gt;=PliegoVigente!$I$58,PliegoVigente!$K$58,PliegoVigente!$K$59))))))))))))</f>
        <v>-0.02</v>
      </c>
      <c r="AD123" s="124">
        <f>IF(E123="HFC",(IF(S123&gt;=PliegoVigente!$E$12,PliegoVigente!$G$12,IF(S123&gt;=PliegoVigente!$E$11,PliegoVigente!$G$11,IF(S123&gt;=PliegoVigente!$E$10,PliegoVigente!$G$10,IF(S123&gt;=PliegoVigente!$E$9,PliegoVigente!$G$9,IF(S123&gt;=PliegoVigente!$E$8,PliegoVigente!$G$8,PliegoVigente!$G$7)))))),IF(E123="FLOW",(IF(S123&gt;=PliegoVigente!$I$23,PliegoVigente!$K$23,IF(S123&gt;=PliegoVigente!$I$24,PliegoVigente!$K$24,IF(S123&gt;=PliegoVigente!$I$25,PliegoVigente!$K$25,IF(S123&gt;=PliegoVigente!$I$26,PliegoVigente!$K$26,IF(S123&gt;=PliegoVigente!$I$27,PliegoVigente!$K$27,IF(S123&gt;=PliegoVigente!$I$28,PliegoVigente!$K$28,IF(S123&gt;=PliegoVigente!$I$29,PliegoVigente!$K$29,IF(S123&gt;=PliegoVigente!$I$30,PliegoVigente!$K$30,PliegoVigente!$K$31))))))))),IF(E123="MASIVO",(IF(S123&gt;=PliegoVigente!$I$37,PliegoVigente!$K$37,IF(S123&gt;=PliegoVigente!$I$38,PliegoVigente!$K$38,IF(S123&gt;=PliegoVigente!$I$39,PliegoVigente!$K$39,IF(S123&gt;=PliegoVigente!$I$40,PliegoVigente!$K$40,IF(S123&gt;=PliegoVigente!$I$41,PliegoVigente!$K$41,IF(S123&gt;=PliegoVigente!$I$42,PliegoVigente!$K$42,IF(S123&gt;=PliegoVigente!$I$43,PliegoVigente!$K$43,IF(S123&gt;=PliegoVigente!$I$44,PliegoVigente!$K$44,PliegoVigente!$K$45))))))))),(IF(S123&gt;=PliegoVigente!$I$51,PliegoVigente!$K$51,IF(S123&gt;=PliegoVigente!$I$52,PliegoVigente!$K$52,IF(S123&gt;=PliegoVigente!$I$53,PliegoVigente!$K$53,IF(S123&gt;=PliegoVigente!$I$54,PliegoVigente!$K$54,IF(S123&gt;=PliegoVigente!$I$55,PliegoVigente!$K$55,IF(S123&gt;=PliegoVigente!$I$56,PliegoVigente!$K$56,IF(S123&gt;=PliegoVigente!$I$57,PliegoVigente!$K$57,IF(S123&gt;=PliegoVigente!$I$58,PliegoVigente!$K$58,PliegoVigente!$K$59))))))))))))</f>
        <v>-0.01</v>
      </c>
      <c r="AE123" s="124">
        <f>IF(E123="HFC",(IF(T123&gt;=PliegoVigente!$A$10,PliegoVigente!$C$10,IF(T123&gt;PliegoVigente!$A$9,PliegoVigente!$C$9,IF(T123&gt;PliegoVigente!$A$8,PliegoVigente!$C$8,PliegoVigente!$C$7)))),IF(E123="FLOW",(IF(T123&gt;=PliegoVigente!$A$26,PliegoVigente!$C$26,IF(T123&gt;PliegoVigente!$A$25,PliegoVigente!$C$25,IF(T123&gt;PliegoVigente!$A$24,PliegoVigente!$C$24,PliegoVigente!$C$23)))),IF(E123="MASIVO",(IF(T123&gt;=PliegoVigente!$A$40,PliegoVigente!$C$40,IF(T123&gt;PliegoVigente!$A$39,PliegoVigente!$C$39,IF(T123&gt;PliegoVigente!$A$38,PliegoVigente!$C$38,PliegoVigente!$C$37)))),(IF(T123&gt;=PliegoVigente!$A$54,PliegoVigente!$C$54,IF(T123&gt;PliegoVigente!$A$53,PliegoVigente!$C$53,IF(T123&gt;PliegoVigente!$A$52,PliegoVigente!$C$52,PliegoVigente!$C$51)))))))</f>
        <v>-0.01</v>
      </c>
      <c r="AF123" s="124">
        <f>IF(E123="HFC",(IF(Y123&gt;=PliegoVigente!$Y$7,PliegoVigente!$AA$7,0)),IF(E123="FLOW",0,IF(E123="MASIVO",(IF(Y123&gt;=PliegoVigente!$Y$37,PliegoVigente!$AA$370)),(IF(Y123&gt;=PliegoVigente!$Y$51,PliegoVigente!$AA$51,0)))))</f>
        <v>0</v>
      </c>
      <c r="AG123" s="124">
        <f>IF(E123="HFC",(IF(Z123&gt;=PliegoVigente!$M$9,PliegoVigente!$O$9,IF(Z123&gt;=PliegoVigente!$M$8,PliegoVigente!$O$8,PliegoVigente!$O$7))),IF(E123="FLOW",(IF(Z123&gt;=PliegoVigente!$M$25,PliegoVigente!$O$25,IF(Z123&gt;=PliegoVigente!$M$24,PliegoVigente!$O$24,PliegoVigente!$O$23))),IF(E123="MASIVO",(IF(Z123&gt;=PliegoVigente!$M$39,PliegoVigente!$O$39,IF(Z123&gt;=PliegoVigente!$M$38,PliegoVigente!$O$38,PliegoVigente!$O$37))),(IF(Z123&gt;=PliegoVigente!$M$53,PliegoVigente!$O$53,IF(Z123&gt;=PliegoVigente!$M$52,PliegoVigente!$O$52,PliegoVigente!$O$51))))))</f>
        <v>5.0000000000000001E-3</v>
      </c>
      <c r="AH123" s="124">
        <f>IF(E123="HFC",(IF(AA123&gt;=PliegoVigente!$Q$9,PliegoVigente!$S$9,IF(AA123&gt;=PliegoVigente!$Q$8,PliegoVigente!$S$8,PliegoVigente!$S$7))),IF(E123="FLOW",(IF(AA123&gt;=PliegoVigente!$Q$25,PliegoVigente!$S$25,IF(AA123&gt;=PliegoVigente!$Q$24,PliegoVigente!$S$24,PliegoVigente!$S$23))),IF(E123="MASIVO",(IF(AA123&gt;=PliegoVigente!$Q$39,PliegoVigente!$S$39,IF(AA123&gt;=PliegoVigente!$Q$38,PliegoVigente!$S$38,PliegoVigente!$S$37))),(IF(AA123&gt;=PliegoVigente!$Q$53,PliegoVigente!$S$53,IF(AA123&gt;=PliegoVigente!$Q$52,PliegoVigente!$S$52,PliegoVigente!$S$51))))))</f>
        <v>-5.0000000000000001E-3</v>
      </c>
      <c r="AI123" s="126">
        <f t="shared" si="3"/>
        <v>-0.05</v>
      </c>
    </row>
    <row r="124" spans="1:35" x14ac:dyDescent="0.25">
      <c r="A124" s="115" t="str">
        <f>VLOOKUP(C124,RosterActualizado!$C$2:$L$1000,7,0)</f>
        <v>Rivera Leonardo Martin</v>
      </c>
      <c r="B124" s="115" t="str">
        <f>VLOOKUP(C124,RosterActualizado!$C$2:$L$1000,10,0)</f>
        <v>Diaz Facundo Leandro</v>
      </c>
      <c r="C124" s="115">
        <f>RosterActualizado!C124</f>
        <v>2714251</v>
      </c>
      <c r="D124" s="115" t="str">
        <f>VLOOKUP(C124,RosterActualizado!$C$2:$L$1000,3,0)</f>
        <v>INTERNET HFC SCORE 3 A 5</v>
      </c>
      <c r="E124" s="115" t="str">
        <f t="shared" si="2"/>
        <v>HFC</v>
      </c>
      <c r="F124" s="116">
        <f>VLOOKUP(C124,Table1[],5,0)</f>
        <v>0.69415564373897698</v>
      </c>
      <c r="G124" s="117">
        <f>VLOOKUP(C124,Table13[],5,0)</f>
        <v>0.10344827586206901</v>
      </c>
      <c r="H124" s="118">
        <f>VLOOKUP(C124,Table13[],3,0)</f>
        <v>58</v>
      </c>
      <c r="I124" s="117">
        <f>VLOOKUP(C124,Table13[],7,0)</f>
        <v>0.76785714285714302</v>
      </c>
      <c r="J124" s="117">
        <f>VLOOKUP(C124,Table13[],9,0)</f>
        <v>0.98181818181818203</v>
      </c>
      <c r="K124" s="116">
        <f>VLOOKUP(C124,Table16[[#All],[idccms]:[TMO]],5,0)</f>
        <v>1</v>
      </c>
      <c r="L124" s="119">
        <f>VLOOKUP(C124,Table18[[Columna1]:[Recuento de id_monitoring-caseId]],2,0)</f>
        <v>1</v>
      </c>
      <c r="M124" s="116">
        <f>VLOOKUP(C124,Table111[],7,0)</f>
        <v>0.25</v>
      </c>
      <c r="N124" s="118">
        <f>VLOOKUP(C124,Table111[],6,0)</f>
        <v>4</v>
      </c>
      <c r="O124" s="116">
        <f>VLOOKUP(C124,Table111[],8,0)</f>
        <v>1</v>
      </c>
      <c r="P124" s="13" t="s">
        <v>116</v>
      </c>
      <c r="Q124" s="13" t="s">
        <v>116</v>
      </c>
      <c r="R124" s="13" t="s">
        <v>116</v>
      </c>
      <c r="S124" s="116">
        <f>VLOOKUP(C124,Table113[[idccms]:[Suma de Rellamados]],4,0)</f>
        <v>0.81388012618296501</v>
      </c>
      <c r="T124" s="13">
        <f>VLOOKUP(C124,Table115[[idccms]:[Suma de CvLlamSalientes]],3,0)</f>
        <v>573.96028037383201</v>
      </c>
      <c r="U124" s="13">
        <f>VLOOKUP(C124,Table115[[idccms]:[Suma de CvLlamSalientes]],5,0)</f>
        <v>47.161214953270999</v>
      </c>
      <c r="V124" s="120">
        <f>VLOOKUP(C124,Table115[[idccms]:[Suma de CvLlamSalientes]],6,0)</f>
        <v>13.278037383177599</v>
      </c>
      <c r="W124" s="13">
        <f>VLOOKUP(C124,Table115[[idccms]:[Suma de CvLlamSalientes]],7,0)</f>
        <v>513.52102803738296</v>
      </c>
      <c r="X124" s="116">
        <f>VLOOKUP(C124,Table118[[idccms]:[%Act Com N]],4,0)</f>
        <v>8.7616822429906496E-2</v>
      </c>
      <c r="Y124" s="116">
        <f>VLOOKUP(C124,Table118[[idccms]:[%Act Com N]],6,0)</f>
        <v>8.1775700934579407E-2</v>
      </c>
      <c r="Z124" s="116">
        <f>VLOOKUP(C124,TRF!$B$2:$S$407,4,0)</f>
        <v>0.11448598130841101</v>
      </c>
      <c r="AA124" s="116">
        <f>VLOOKUP(C124,CBS!$A$2:$F$395,4,0)</f>
        <v>6.5420560747663503E-2</v>
      </c>
      <c r="AB124" s="124">
        <f>IF(E124="HFC",(IF(L124&gt;=PliegoVigente!$U$9,PliegoVigente!$W$9,IF(L124&gt;=PliegoVigente!$U$8,PliegoVigente!$W$8,PliegoVigente!$W$7))),IF(E124="FLOW",(IF(L124&gt;=PliegoVigente!$U$25,PliegoVigente!$W$25,IF(L124&gt;=PliegoVigente!$U$24,PliegoVigente!$W$24,PliegoVigente!$W$23))),IF(E124="MASIVO",(IF(L124&gt;=PliegoVigente!$U$39,PliegoVigente!$W$39,IF(L124&gt;=PliegoVigente!$U$38,PliegoVigente!$W$38,PliegoVigente!$W$37))),(IF(L124&gt;=PliegoVigente!$U$53,PliegoVigente!$W$53,IF(L124&gt;=PliegoVigente!$U$52,PliegoVigente!$W$52,PliegoVigente!$W$51))))))</f>
        <v>0.01</v>
      </c>
      <c r="AC124" s="124">
        <f>IF(E124="HFC",(IF(M124&gt;=PliegoVigente!$I$7,PliegoVigente!$K$7,IF(M124&gt;=PliegoVigente!$I$8,PliegoVigente!$K$8,IF(M124&gt;=PliegoVigente!$I$9,PliegoVigente!$K$9,IF(M124&gt;=PliegoVigente!$I$10,PliegoVigente!$K$10,IF(M124&gt;=PliegoVigente!$I$11,PliegoVigente!$K$11,IF(M124&gt;=PliegoVigente!$I$12,PliegoVigente!$K$12,IF(M124&gt;=PliegoVigente!$I$13,PliegoVigente!$K$13,IF(M124&gt;=PliegoVigente!$I$14,PliegoVigente!$K$14,PliegoVigente!$K$15))))))))),IF(E124="FLOW",(IF(M124&gt;=PliegoVigente!$I$23,PliegoVigente!$K$23,IF(M124&gt;=PliegoVigente!$I$24,PliegoVigente!$K$24,IF(M124&gt;=PliegoVigente!$I$25,PliegoVigente!$K$25,IF(M124&gt;=PliegoVigente!$I$26,PliegoVigente!$K$26,IF(M124&gt;=PliegoVigente!$I$27,PliegoVigente!$K$27,IF(M124&gt;=PliegoVigente!$I$28,PliegoVigente!$K$28,IF(M124&gt;=PliegoVigente!$I$29,PliegoVigente!$K$29,IF(M124&gt;=PliegoVigente!$I$30,PliegoVigente!$K$30,PliegoVigente!$K$31))))))))),IF(E124="MASIVO",(IF(M124&gt;=PliegoVigente!$I$37,PliegoVigente!$K$37,IF(M124&gt;=PliegoVigente!$I$38,PliegoVigente!$K$38,IF(M124&gt;=PliegoVigente!$I$39,PliegoVigente!$K$39,IF(M124&gt;=PliegoVigente!$I$40,PliegoVigente!$K$40,IF(M124&gt;=PliegoVigente!$I$41,PliegoVigente!$K$41,IF(M124&gt;=PliegoVigente!$I$42,PliegoVigente!$K$42,IF(M124&gt;=PliegoVigente!$I$43,PliegoVigente!$K$43,IF(M124&gt;=PliegoVigente!$I$44,PliegoVigente!$K$44,PliegoVigente!$K$45))))))))),(IF(M124&gt;=PliegoVigente!$I$51,PliegoVigente!$K$51,IF(M124&gt;=PliegoVigente!$I$52,PliegoVigente!$K$52,IF(M124&gt;=PliegoVigente!$I$53,PliegoVigente!$K$53,IF(M124&gt;=PliegoVigente!$I$54,PliegoVigente!$K$54,IF(M124&gt;=PliegoVigente!$I$55,PliegoVigente!$K$55,IF(M124&gt;=PliegoVigente!$I$56,PliegoVigente!$K$56,IF(M124&gt;=PliegoVigente!$I$57,PliegoVigente!$K$57,IF(M124&gt;=PliegoVigente!$I$58,PliegoVigente!$K$58,PliegoVigente!$K$59))))))))))))</f>
        <v>0.06</v>
      </c>
      <c r="AD124" s="124">
        <f>IF(E124="HFC",(IF(S124&gt;=PliegoVigente!$E$12,PliegoVigente!$G$12,IF(S124&gt;=PliegoVigente!$E$11,PliegoVigente!$G$11,IF(S124&gt;=PliegoVigente!$E$10,PliegoVigente!$G$10,IF(S124&gt;=PliegoVigente!$E$9,PliegoVigente!$G$9,IF(S124&gt;=PliegoVigente!$E$8,PliegoVigente!$G$8,PliegoVigente!$G$7)))))),IF(E124="FLOW",(IF(S124&gt;=PliegoVigente!$I$23,PliegoVigente!$K$23,IF(S124&gt;=PliegoVigente!$I$24,PliegoVigente!$K$24,IF(S124&gt;=PliegoVigente!$I$25,PliegoVigente!$K$25,IF(S124&gt;=PliegoVigente!$I$26,PliegoVigente!$K$26,IF(S124&gt;=PliegoVigente!$I$27,PliegoVigente!$K$27,IF(S124&gt;=PliegoVigente!$I$28,PliegoVigente!$K$28,IF(S124&gt;=PliegoVigente!$I$29,PliegoVigente!$K$29,IF(S124&gt;=PliegoVigente!$I$30,PliegoVigente!$K$30,PliegoVigente!$K$31))))))))),IF(E124="MASIVO",(IF(S124&gt;=PliegoVigente!$I$37,PliegoVigente!$K$37,IF(S124&gt;=PliegoVigente!$I$38,PliegoVigente!$K$38,IF(S124&gt;=PliegoVigente!$I$39,PliegoVigente!$K$39,IF(S124&gt;=PliegoVigente!$I$40,PliegoVigente!$K$40,IF(S124&gt;=PliegoVigente!$I$41,PliegoVigente!$K$41,IF(S124&gt;=PliegoVigente!$I$42,PliegoVigente!$K$42,IF(S124&gt;=PliegoVigente!$I$43,PliegoVigente!$K$43,IF(S124&gt;=PliegoVigente!$I$44,PliegoVigente!$K$44,PliegoVigente!$K$45))))))))),(IF(S124&gt;=PliegoVigente!$I$51,PliegoVigente!$K$51,IF(S124&gt;=PliegoVigente!$I$52,PliegoVigente!$K$52,IF(S124&gt;=PliegoVigente!$I$53,PliegoVigente!$K$53,IF(S124&gt;=PliegoVigente!$I$54,PliegoVigente!$K$54,IF(S124&gt;=PliegoVigente!$I$55,PliegoVigente!$K$55,IF(S124&gt;=PliegoVigente!$I$56,PliegoVigente!$K$56,IF(S124&gt;=PliegoVigente!$I$57,PliegoVigente!$K$57,IF(S124&gt;=PliegoVigente!$I$58,PliegoVigente!$K$58,PliegoVigente!$K$59))))))))))))</f>
        <v>0</v>
      </c>
      <c r="AE124" s="124">
        <f>IF(E124="HFC",(IF(T124&gt;=PliegoVigente!$A$10,PliegoVigente!$C$10,IF(T124&gt;PliegoVigente!$A$9,PliegoVigente!$C$9,IF(T124&gt;PliegoVigente!$A$8,PliegoVigente!$C$8,PliegoVigente!$C$7)))),IF(E124="FLOW",(IF(T124&gt;=PliegoVigente!$A$26,PliegoVigente!$C$26,IF(T124&gt;PliegoVigente!$A$25,PliegoVigente!$C$25,IF(T124&gt;PliegoVigente!$A$24,PliegoVigente!$C$24,PliegoVigente!$C$23)))),IF(E124="MASIVO",(IF(T124&gt;=PliegoVigente!$A$40,PliegoVigente!$C$40,IF(T124&gt;PliegoVigente!$A$39,PliegoVigente!$C$39,IF(T124&gt;PliegoVigente!$A$38,PliegoVigente!$C$38,PliegoVigente!$C$37)))),(IF(T124&gt;=PliegoVigente!$A$54,PliegoVigente!$C$54,IF(T124&gt;PliegoVigente!$A$53,PliegoVigente!$C$53,IF(T124&gt;PliegoVigente!$A$52,PliegoVigente!$C$52,PliegoVigente!$C$51)))))))</f>
        <v>-0.01</v>
      </c>
      <c r="AF124" s="124">
        <f>IF(E124="HFC",(IF(Y124&gt;=PliegoVigente!$Y$7,PliegoVigente!$AA$7,0)),IF(E124="FLOW",0,IF(E124="MASIVO",(IF(Y124&gt;=PliegoVigente!$Y$37,PliegoVigente!$AA$370)),(IF(Y124&gt;=PliegoVigente!$Y$51,PliegoVigente!$AA$51,0)))))</f>
        <v>0.01</v>
      </c>
      <c r="AG124" s="124">
        <f>IF(E124="HFC",(IF(Z124&gt;=PliegoVigente!$M$9,PliegoVigente!$O$9,IF(Z124&gt;=PliegoVigente!$M$8,PliegoVigente!$O$8,PliegoVigente!$O$7))),IF(E124="FLOW",(IF(Z124&gt;=PliegoVigente!$M$25,PliegoVigente!$O$25,IF(Z124&gt;=PliegoVigente!$M$24,PliegoVigente!$O$24,PliegoVigente!$O$23))),IF(E124="MASIVO",(IF(Z124&gt;=PliegoVigente!$M$39,PliegoVigente!$O$39,IF(Z124&gt;=PliegoVigente!$M$38,PliegoVigente!$O$38,PliegoVigente!$O$37))),(IF(Z124&gt;=PliegoVigente!$M$53,PliegoVigente!$O$53,IF(Z124&gt;=PliegoVigente!$M$52,PliegoVigente!$O$52,PliegoVigente!$O$51))))))</f>
        <v>-5.0000000000000001E-3</v>
      </c>
      <c r="AH124" s="124">
        <f>IF(E124="HFC",(IF(AA124&gt;=PliegoVigente!$Q$9,PliegoVigente!$S$9,IF(AA124&gt;=PliegoVigente!$Q$8,PliegoVigente!$S$8,PliegoVigente!$S$7))),IF(E124="FLOW",(IF(AA124&gt;=PliegoVigente!$Q$25,PliegoVigente!$S$25,IF(AA124&gt;=PliegoVigente!$Q$24,PliegoVigente!$S$24,PliegoVigente!$S$23))),IF(E124="MASIVO",(IF(AA124&gt;=PliegoVigente!$Q$39,PliegoVigente!$S$39,IF(AA124&gt;=PliegoVigente!$Q$38,PliegoVigente!$S$38,PliegoVigente!$S$37))),(IF(AA124&gt;=PliegoVigente!$Q$53,PliegoVigente!$S$53,IF(AA124&gt;=PliegoVigente!$Q$52,PliegoVigente!$S$52,PliegoVigente!$S$51))))))</f>
        <v>-5.0000000000000001E-3</v>
      </c>
      <c r="AI124" s="126">
        <f t="shared" si="3"/>
        <v>5.9999999999999991E-2</v>
      </c>
    </row>
    <row r="125" spans="1:35" x14ac:dyDescent="0.25">
      <c r="A125" s="115" t="str">
        <f>VLOOKUP(C125,RosterActualizado!$C$2:$L$1000,7,0)</f>
        <v>Rivera Leonardo Martin</v>
      </c>
      <c r="B125" s="115" t="str">
        <f>VLOOKUP(C125,RosterActualizado!$C$2:$L$1000,10,0)</f>
        <v>Dip Carlos Abel</v>
      </c>
      <c r="C125" s="115">
        <f>RosterActualizado!C125</f>
        <v>896123</v>
      </c>
      <c r="D125" s="115" t="str">
        <f>VLOOKUP(C125,RosterActualizado!$C$2:$L$1000,3,0)</f>
        <v>FLOW Score 3 a 5</v>
      </c>
      <c r="E125" s="115" t="str">
        <f t="shared" si="2"/>
        <v>FLOW</v>
      </c>
      <c r="F125" s="116">
        <f>VLOOKUP(C125,Table1[],5,0)</f>
        <v>0.54574166666666701</v>
      </c>
      <c r="G125" s="117">
        <f>VLOOKUP(C125,Table13[],5,0)</f>
        <v>0</v>
      </c>
      <c r="H125" s="118">
        <f>VLOOKUP(C125,Table13[],3,0)</f>
        <v>8</v>
      </c>
      <c r="I125" s="117">
        <f>VLOOKUP(C125,Table13[],7,0)</f>
        <v>1</v>
      </c>
      <c r="J125" s="117">
        <f>VLOOKUP(C125,Table13[],9,0)</f>
        <v>1</v>
      </c>
      <c r="K125" s="116">
        <f>VLOOKUP(C125,Table16[[#All],[idccms]:[TMO]],5,0)</f>
        <v>1</v>
      </c>
      <c r="L125" s="119">
        <f>VLOOKUP(C125,Table18[[Columna1]:[Recuento de id_monitoring-caseId]],2,0)</f>
        <v>0</v>
      </c>
      <c r="M125" s="116">
        <f>VLOOKUP(C125,Table111[],7,0)</f>
        <v>-0.6</v>
      </c>
      <c r="N125" s="118">
        <f>VLOOKUP(C125,Table111[],6,0)</f>
        <v>5</v>
      </c>
      <c r="O125" s="116">
        <f>VLOOKUP(C125,Table111[],8,0)</f>
        <v>0.75</v>
      </c>
      <c r="P125" s="13" t="s">
        <v>116</v>
      </c>
      <c r="Q125" s="13" t="s">
        <v>116</v>
      </c>
      <c r="R125" s="13" t="s">
        <v>116</v>
      </c>
      <c r="S125" s="116">
        <f>VLOOKUP(C125,Table113[[idccms]:[Suma de Rellamados]],4,0)</f>
        <v>0.82432432432432401</v>
      </c>
      <c r="T125" s="13">
        <f>VLOOKUP(C125,Table115[[idccms]:[Suma de CvLlamSalientes]],3,0)</f>
        <v>736.50295857988203</v>
      </c>
      <c r="U125" s="13">
        <f>VLOOKUP(C125,Table115[[idccms]:[Suma de CvLlamSalientes]],5,0)</f>
        <v>85.923076923076906</v>
      </c>
      <c r="V125" s="120">
        <f>VLOOKUP(C125,Table115[[idccms]:[Suma de CvLlamSalientes]],6,0)</f>
        <v>3.8047337278106501</v>
      </c>
      <c r="W125" s="13">
        <f>VLOOKUP(C125,Table115[[idccms]:[Suma de CvLlamSalientes]],7,0)</f>
        <v>646.77514792899399</v>
      </c>
      <c r="X125" s="116">
        <f>VLOOKUP(C125,Table118[[idccms]:[%Act Com N]],4,0)</f>
        <v>5.9171597633136098E-2</v>
      </c>
      <c r="Y125" s="116">
        <f>VLOOKUP(C125,Table118[[idccms]:[%Act Com N]],6,0)</f>
        <v>2.9585798816568001E-2</v>
      </c>
      <c r="Z125" s="116">
        <f>VLOOKUP(C125,TRF!$B$2:$S$407,4,0)</f>
        <v>7.69230769230769E-2</v>
      </c>
      <c r="AA125" s="116">
        <f>VLOOKUP(C125,CBS!$A$2:$F$395,4,0)</f>
        <v>8.2840236686390498E-2</v>
      </c>
      <c r="AB125" s="124">
        <f>IF(E125="HFC",(IF(L125&gt;=PliegoVigente!$U$9,PliegoVigente!$W$9,IF(L125&gt;=PliegoVigente!$U$8,PliegoVigente!$W$8,PliegoVigente!$W$7))),IF(E125="FLOW",(IF(L125&gt;=PliegoVigente!$U$25,PliegoVigente!$W$25,IF(L125&gt;=PliegoVigente!$U$24,PliegoVigente!$W$24,PliegoVigente!$W$23))),IF(E125="MASIVO",(IF(L125&gt;=PliegoVigente!$U$39,PliegoVigente!$W$39,IF(L125&gt;=PliegoVigente!$U$38,PliegoVigente!$W$38,PliegoVigente!$W$37))),(IF(L125&gt;=PliegoVigente!$U$53,PliegoVigente!$W$53,IF(L125&gt;=PliegoVigente!$U$52,PliegoVigente!$W$52,PliegoVigente!$W$51))))))</f>
        <v>-0.01</v>
      </c>
      <c r="AC125" s="124">
        <f>IF(E125="HFC",(IF(M125&gt;=PliegoVigente!$I$7,PliegoVigente!$K$7,IF(M125&gt;=PliegoVigente!$I$8,PliegoVigente!$K$8,IF(M125&gt;=PliegoVigente!$I$9,PliegoVigente!$K$9,IF(M125&gt;=PliegoVigente!$I$10,PliegoVigente!$K$10,IF(M125&gt;=PliegoVigente!$I$11,PliegoVigente!$K$11,IF(M125&gt;=PliegoVigente!$I$12,PliegoVigente!$K$12,IF(M125&gt;=PliegoVigente!$I$13,PliegoVigente!$K$13,IF(M125&gt;=PliegoVigente!$I$14,PliegoVigente!$K$14,PliegoVigente!$K$15))))))))),IF(E125="FLOW",(IF(M125&gt;=PliegoVigente!$I$23,PliegoVigente!$K$23,IF(M125&gt;=PliegoVigente!$I$24,PliegoVigente!$K$24,IF(M125&gt;=PliegoVigente!$I$25,PliegoVigente!$K$25,IF(M125&gt;=PliegoVigente!$I$26,PliegoVigente!$K$26,IF(M125&gt;=PliegoVigente!$I$27,PliegoVigente!$K$27,IF(M125&gt;=PliegoVigente!$I$28,PliegoVigente!$K$28,IF(M125&gt;=PliegoVigente!$I$29,PliegoVigente!$K$29,IF(M125&gt;=PliegoVigente!$I$30,PliegoVigente!$K$30,PliegoVigente!$K$31))))))))),IF(E125="MASIVO",(IF(M125&gt;=PliegoVigente!$I$37,PliegoVigente!$K$37,IF(M125&gt;=PliegoVigente!$I$38,PliegoVigente!$K$38,IF(M125&gt;=PliegoVigente!$I$39,PliegoVigente!$K$39,IF(M125&gt;=PliegoVigente!$I$40,PliegoVigente!$K$40,IF(M125&gt;=PliegoVigente!$I$41,PliegoVigente!$K$41,IF(M125&gt;=PliegoVigente!$I$42,PliegoVigente!$K$42,IF(M125&gt;=PliegoVigente!$I$43,PliegoVigente!$K$43,IF(M125&gt;=PliegoVigente!$I$44,PliegoVigente!$K$44,PliegoVigente!$K$45))))))))),(IF(M125&gt;=PliegoVigente!$I$51,PliegoVigente!$K$51,IF(M125&gt;=PliegoVigente!$I$52,PliegoVigente!$K$52,IF(M125&gt;=PliegoVigente!$I$53,PliegoVigente!$K$53,IF(M125&gt;=PliegoVigente!$I$54,PliegoVigente!$K$54,IF(M125&gt;=PliegoVigente!$I$55,PliegoVigente!$K$55,IF(M125&gt;=PliegoVigente!$I$56,PliegoVigente!$K$56,IF(M125&gt;=PliegoVigente!$I$57,PliegoVigente!$K$57,IF(M125&gt;=PliegoVigente!$I$58,PliegoVigente!$K$58,PliegoVigente!$K$59))))))))))))</f>
        <v>-0.02</v>
      </c>
      <c r="AD125" s="124">
        <f>IF(E125="HFC",(IF(S125&gt;=PliegoVigente!$E$12,PliegoVigente!$G$12,IF(S125&gt;=PliegoVigente!$E$11,PliegoVigente!$G$11,IF(S125&gt;=PliegoVigente!$E$10,PliegoVigente!$G$10,IF(S125&gt;=PliegoVigente!$E$9,PliegoVigente!$G$9,IF(S125&gt;=PliegoVigente!$E$8,PliegoVigente!$G$8,PliegoVigente!$G$7)))))),IF(E125="FLOW",(IF(S125&gt;=PliegoVigente!$I$23,PliegoVigente!$K$23,IF(S125&gt;=PliegoVigente!$I$24,PliegoVigente!$K$24,IF(S125&gt;=PliegoVigente!$I$25,PliegoVigente!$K$25,IF(S125&gt;=PliegoVigente!$I$26,PliegoVigente!$K$26,IF(S125&gt;=PliegoVigente!$I$27,PliegoVigente!$K$27,IF(S125&gt;=PliegoVigente!$I$28,PliegoVigente!$K$28,IF(S125&gt;=PliegoVigente!$I$29,PliegoVigente!$K$29,IF(S125&gt;=PliegoVigente!$I$30,PliegoVigente!$K$30,PliegoVigente!$K$31))))))))),IF(E125="MASIVO",(IF(S125&gt;=PliegoVigente!$I$37,PliegoVigente!$K$37,IF(S125&gt;=PliegoVigente!$I$38,PliegoVigente!$K$38,IF(S125&gt;=PliegoVigente!$I$39,PliegoVigente!$K$39,IF(S125&gt;=PliegoVigente!$I$40,PliegoVigente!$K$40,IF(S125&gt;=PliegoVigente!$I$41,PliegoVigente!$K$41,IF(S125&gt;=PliegoVigente!$I$42,PliegoVigente!$K$42,IF(S125&gt;=PliegoVigente!$I$43,PliegoVigente!$K$43,IF(S125&gt;=PliegoVigente!$I$44,PliegoVigente!$K$44,PliegoVigente!$K$45))))))))),(IF(S125&gt;=PliegoVigente!$I$51,PliegoVigente!$K$51,IF(S125&gt;=PliegoVigente!$I$52,PliegoVigente!$K$52,IF(S125&gt;=PliegoVigente!$I$53,PliegoVigente!$K$53,IF(S125&gt;=PliegoVigente!$I$54,PliegoVigente!$K$54,IF(S125&gt;=PliegoVigente!$I$55,PliegoVigente!$K$55,IF(S125&gt;=PliegoVigente!$I$56,PliegoVigente!$K$56,IF(S125&gt;=PliegoVigente!$I$57,PliegoVigente!$K$57,IF(S125&gt;=PliegoVigente!$I$58,PliegoVigente!$K$58,PliegoVigente!$K$59))))))))))))</f>
        <v>0.06</v>
      </c>
      <c r="AE125" s="124">
        <f>IF(E125="HFC",(IF(T125&gt;=PliegoVigente!$A$10,PliegoVigente!$C$10,IF(T125&gt;PliegoVigente!$A$9,PliegoVigente!$C$9,IF(T125&gt;PliegoVigente!$A$8,PliegoVigente!$C$8,PliegoVigente!$C$7)))),IF(E125="FLOW",(IF(T125&gt;=PliegoVigente!$A$26,PliegoVigente!$C$26,IF(T125&gt;PliegoVigente!$A$25,PliegoVigente!$C$25,IF(T125&gt;PliegoVigente!$A$24,PliegoVigente!$C$24,PliegoVigente!$C$23)))),IF(E125="MASIVO",(IF(T125&gt;=PliegoVigente!$A$40,PliegoVigente!$C$40,IF(T125&gt;PliegoVigente!$A$39,PliegoVigente!$C$39,IF(T125&gt;PliegoVigente!$A$38,PliegoVigente!$C$38,PliegoVigente!$C$37)))),(IF(T125&gt;=PliegoVigente!$A$54,PliegoVigente!$C$54,IF(T125&gt;PliegoVigente!$A$53,PliegoVigente!$C$53,IF(T125&gt;PliegoVigente!$A$52,PliegoVigente!$C$52,PliegoVigente!$C$51)))))))</f>
        <v>-0.01</v>
      </c>
      <c r="AF125" s="124">
        <f>IF(E125="HFC",(IF(Y125&gt;=PliegoVigente!$Y$7,PliegoVigente!$AA$7,0)),IF(E125="FLOW",0,IF(E125="MASIVO",(IF(Y125&gt;=PliegoVigente!$Y$37,PliegoVigente!$AA$370)),(IF(Y125&gt;=PliegoVigente!$Y$51,PliegoVigente!$AA$51,0)))))</f>
        <v>0</v>
      </c>
      <c r="AG125" s="124">
        <f>IF(E125="HFC",(IF(Z125&gt;=PliegoVigente!$M$9,PliegoVigente!$O$9,IF(Z125&gt;=PliegoVigente!$M$8,PliegoVigente!$O$8,PliegoVigente!$O$7))),IF(E125="FLOW",(IF(Z125&gt;=PliegoVigente!$M$25,PliegoVigente!$O$25,IF(Z125&gt;=PliegoVigente!$M$24,PliegoVigente!$O$24,PliegoVigente!$O$23))),IF(E125="MASIVO",(IF(Z125&gt;=PliegoVigente!$M$39,PliegoVigente!$O$39,IF(Z125&gt;=PliegoVigente!$M$38,PliegoVigente!$O$38,PliegoVigente!$O$37))),(IF(Z125&gt;=PliegoVigente!$M$53,PliegoVigente!$O$53,IF(Z125&gt;=PliegoVigente!$M$52,PliegoVigente!$O$52,PliegoVigente!$O$51))))))</f>
        <v>5.0000000000000001E-3</v>
      </c>
      <c r="AH125" s="124">
        <f>IF(E125="HFC",(IF(AA125&gt;=PliegoVigente!$Q$9,PliegoVigente!$S$9,IF(AA125&gt;=PliegoVigente!$Q$8,PliegoVigente!$S$8,PliegoVigente!$S$7))),IF(E125="FLOW",(IF(AA125&gt;=PliegoVigente!$Q$25,PliegoVigente!$S$25,IF(AA125&gt;=PliegoVigente!$Q$24,PliegoVigente!$S$24,PliegoVigente!$S$23))),IF(E125="MASIVO",(IF(AA125&gt;=PliegoVigente!$Q$39,PliegoVigente!$S$39,IF(AA125&gt;=PliegoVigente!$Q$38,PliegoVigente!$S$38,PliegoVigente!$S$37))),(IF(AA125&gt;=PliegoVigente!$Q$53,PliegoVigente!$S$53,IF(AA125&gt;=PliegoVigente!$Q$52,PliegoVigente!$S$52,PliegoVigente!$S$51))))))</f>
        <v>1.4999999999999999E-2</v>
      </c>
      <c r="AI125" s="126">
        <f t="shared" si="3"/>
        <v>3.9999999999999994E-2</v>
      </c>
    </row>
    <row r="126" spans="1:35" x14ac:dyDescent="0.25">
      <c r="A126" s="115" t="str">
        <f>VLOOKUP(C126,RosterActualizado!$C$2:$L$1000,7,0)</f>
        <v>Rivera Leonardo Martin</v>
      </c>
      <c r="B126" s="115" t="str">
        <f>VLOOKUP(C126,RosterActualizado!$C$2:$L$1000,10,0)</f>
        <v>Lobo Maia</v>
      </c>
      <c r="C126" s="115">
        <f>RosterActualizado!C126</f>
        <v>4035890</v>
      </c>
      <c r="D126" s="115" t="str">
        <f>VLOOKUP(C126,RosterActualizado!$C$2:$L$1000,3,0)</f>
        <v>INTERNET HFC SCORE 3 A 5</v>
      </c>
      <c r="E126" s="115" t="str">
        <f t="shared" si="2"/>
        <v>HFC</v>
      </c>
      <c r="F126" s="116">
        <f>VLOOKUP(C126,Table1[],5,0)</f>
        <v>0.92656388888888896</v>
      </c>
      <c r="G126" s="117">
        <f>VLOOKUP(C126,Table13[],5,0)</f>
        <v>6.4516129032258104E-2</v>
      </c>
      <c r="H126" s="118">
        <f>VLOOKUP(C126,Table13[],3,0)</f>
        <v>62</v>
      </c>
      <c r="I126" s="117">
        <f>VLOOKUP(C126,Table13[],7,0)</f>
        <v>0.77049180327868805</v>
      </c>
      <c r="J126" s="117">
        <f>VLOOKUP(C126,Table13[],9,0)</f>
        <v>0.94915254237288105</v>
      </c>
      <c r="K126" s="116">
        <f>VLOOKUP(C126,Table16[[#All],[idccms]:[TMO]],5,0)</f>
        <v>1</v>
      </c>
      <c r="L126" s="119">
        <f>VLOOKUP(C126,Table18[[Columna1]:[Recuento de id_monitoring-caseId]],2,0)</f>
        <v>0</v>
      </c>
      <c r="M126" s="116">
        <f>VLOOKUP(C126,Table111[],7,0)</f>
        <v>-0.5</v>
      </c>
      <c r="N126" s="118">
        <f>VLOOKUP(C126,Table111[],6,0)</f>
        <v>4</v>
      </c>
      <c r="O126" s="116">
        <f>VLOOKUP(C126,Table111[],8,0)</f>
        <v>0.25</v>
      </c>
      <c r="P126" s="13" t="s">
        <v>116</v>
      </c>
      <c r="Q126" s="13" t="s">
        <v>116</v>
      </c>
      <c r="R126" s="13" t="s">
        <v>116</v>
      </c>
      <c r="S126" s="116">
        <f>VLOOKUP(C126,Table113[[idccms]:[Suma de Rellamados]],4,0)</f>
        <v>0.84516129032258103</v>
      </c>
      <c r="T126" s="13">
        <f>VLOOKUP(C126,Table115[[idccms]:[Suma de CvLlamSalientes]],3,0)</f>
        <v>713.18137254902001</v>
      </c>
      <c r="U126" s="13">
        <f>VLOOKUP(C126,Table115[[idccms]:[Suma de CvLlamSalientes]],5,0)</f>
        <v>93.213235294117695</v>
      </c>
      <c r="V126" s="120">
        <f>VLOOKUP(C126,Table115[[idccms]:[Suma de CvLlamSalientes]],6,0)</f>
        <v>26.718137254902</v>
      </c>
      <c r="W126" s="13">
        <f>VLOOKUP(C126,Table115[[idccms]:[Suma de CvLlamSalientes]],7,0)</f>
        <v>593.25</v>
      </c>
      <c r="X126" s="116">
        <f>VLOOKUP(C126,Table118[[idccms]:[%Act Com N]],4,0)</f>
        <v>3.06372549019608E-2</v>
      </c>
      <c r="Y126" s="116">
        <f>VLOOKUP(C126,Table118[[idccms]:[%Act Com N]],6,0)</f>
        <v>3.06372549019608E-2</v>
      </c>
      <c r="Z126" s="116">
        <f>VLOOKUP(C126,TRF!$B$2:$S$407,4,0)</f>
        <v>0.110294117647059</v>
      </c>
      <c r="AA126" s="116">
        <f>VLOOKUP(C126,CBS!$A$2:$F$395,4,0)</f>
        <v>6.8627450980392204E-2</v>
      </c>
      <c r="AB126" s="124">
        <f>IF(E126="HFC",(IF(L126&gt;=PliegoVigente!$U$9,PliegoVigente!$W$9,IF(L126&gt;=PliegoVigente!$U$8,PliegoVigente!$W$8,PliegoVigente!$W$7))),IF(E126="FLOW",(IF(L126&gt;=PliegoVigente!$U$25,PliegoVigente!$W$25,IF(L126&gt;=PliegoVigente!$U$24,PliegoVigente!$W$24,PliegoVigente!$W$23))),IF(E126="MASIVO",(IF(L126&gt;=PliegoVigente!$U$39,PliegoVigente!$W$39,IF(L126&gt;=PliegoVigente!$U$38,PliegoVigente!$W$38,PliegoVigente!$W$37))),(IF(L126&gt;=PliegoVigente!$U$53,PliegoVigente!$W$53,IF(L126&gt;=PliegoVigente!$U$52,PliegoVigente!$W$52,PliegoVigente!$W$51))))))</f>
        <v>-0.01</v>
      </c>
      <c r="AC126" s="124">
        <f>IF(E126="HFC",(IF(M126&gt;=PliegoVigente!$I$7,PliegoVigente!$K$7,IF(M126&gt;=PliegoVigente!$I$8,PliegoVigente!$K$8,IF(M126&gt;=PliegoVigente!$I$9,PliegoVigente!$K$9,IF(M126&gt;=PliegoVigente!$I$10,PliegoVigente!$K$10,IF(M126&gt;=PliegoVigente!$I$11,PliegoVigente!$K$11,IF(M126&gt;=PliegoVigente!$I$12,PliegoVigente!$K$12,IF(M126&gt;=PliegoVigente!$I$13,PliegoVigente!$K$13,IF(M126&gt;=PliegoVigente!$I$14,PliegoVigente!$K$14,PliegoVigente!$K$15))))))))),IF(E126="FLOW",(IF(M126&gt;=PliegoVigente!$I$23,PliegoVigente!$K$23,IF(M126&gt;=PliegoVigente!$I$24,PliegoVigente!$K$24,IF(M126&gt;=PliegoVigente!$I$25,PliegoVigente!$K$25,IF(M126&gt;=PliegoVigente!$I$26,PliegoVigente!$K$26,IF(M126&gt;=PliegoVigente!$I$27,PliegoVigente!$K$27,IF(M126&gt;=PliegoVigente!$I$28,PliegoVigente!$K$28,IF(M126&gt;=PliegoVigente!$I$29,PliegoVigente!$K$29,IF(M126&gt;=PliegoVigente!$I$30,PliegoVigente!$K$30,PliegoVigente!$K$31))))))))),IF(E126="MASIVO",(IF(M126&gt;=PliegoVigente!$I$37,PliegoVigente!$K$37,IF(M126&gt;=PliegoVigente!$I$38,PliegoVigente!$K$38,IF(M126&gt;=PliegoVigente!$I$39,PliegoVigente!$K$39,IF(M126&gt;=PliegoVigente!$I$40,PliegoVigente!$K$40,IF(M126&gt;=PliegoVigente!$I$41,PliegoVigente!$K$41,IF(M126&gt;=PliegoVigente!$I$42,PliegoVigente!$K$42,IF(M126&gt;=PliegoVigente!$I$43,PliegoVigente!$K$43,IF(M126&gt;=PliegoVigente!$I$44,PliegoVigente!$K$44,PliegoVigente!$K$45))))))))),(IF(M126&gt;=PliegoVigente!$I$51,PliegoVigente!$K$51,IF(M126&gt;=PliegoVigente!$I$52,PliegoVigente!$K$52,IF(M126&gt;=PliegoVigente!$I$53,PliegoVigente!$K$53,IF(M126&gt;=PliegoVigente!$I$54,PliegoVigente!$K$54,IF(M126&gt;=PliegoVigente!$I$55,PliegoVigente!$K$55,IF(M126&gt;=PliegoVigente!$I$56,PliegoVigente!$K$56,IF(M126&gt;=PliegoVigente!$I$57,PliegoVigente!$K$57,IF(M126&gt;=PliegoVigente!$I$58,PliegoVigente!$K$58,PliegoVigente!$K$59))))))))))))</f>
        <v>-0.02</v>
      </c>
      <c r="AD126" s="124">
        <f>IF(E126="HFC",(IF(S126&gt;=PliegoVigente!$E$12,PliegoVigente!$G$12,IF(S126&gt;=PliegoVigente!$E$11,PliegoVigente!$G$11,IF(S126&gt;=PliegoVigente!$E$10,PliegoVigente!$G$10,IF(S126&gt;=PliegoVigente!$E$9,PliegoVigente!$G$9,IF(S126&gt;=PliegoVigente!$E$8,PliegoVigente!$G$8,PliegoVigente!$G$7)))))),IF(E126="FLOW",(IF(S126&gt;=PliegoVigente!$I$23,PliegoVigente!$K$23,IF(S126&gt;=PliegoVigente!$I$24,PliegoVigente!$K$24,IF(S126&gt;=PliegoVigente!$I$25,PliegoVigente!$K$25,IF(S126&gt;=PliegoVigente!$I$26,PliegoVigente!$K$26,IF(S126&gt;=PliegoVigente!$I$27,PliegoVigente!$K$27,IF(S126&gt;=PliegoVigente!$I$28,PliegoVigente!$K$28,IF(S126&gt;=PliegoVigente!$I$29,PliegoVigente!$K$29,IF(S126&gt;=PliegoVigente!$I$30,PliegoVigente!$K$30,PliegoVigente!$K$31))))))))),IF(E126="MASIVO",(IF(S126&gt;=PliegoVigente!$I$37,PliegoVigente!$K$37,IF(S126&gt;=PliegoVigente!$I$38,PliegoVigente!$K$38,IF(S126&gt;=PliegoVigente!$I$39,PliegoVigente!$K$39,IF(S126&gt;=PliegoVigente!$I$40,PliegoVigente!$K$40,IF(S126&gt;=PliegoVigente!$I$41,PliegoVigente!$K$41,IF(S126&gt;=PliegoVigente!$I$42,PliegoVigente!$K$42,IF(S126&gt;=PliegoVigente!$I$43,PliegoVigente!$K$43,IF(S126&gt;=PliegoVigente!$I$44,PliegoVigente!$K$44,PliegoVigente!$K$45))))))))),(IF(S126&gt;=PliegoVigente!$I$51,PliegoVigente!$K$51,IF(S126&gt;=PliegoVigente!$I$52,PliegoVigente!$K$52,IF(S126&gt;=PliegoVigente!$I$53,PliegoVigente!$K$53,IF(S126&gt;=PliegoVigente!$I$54,PliegoVigente!$K$54,IF(S126&gt;=PliegoVigente!$I$55,PliegoVigente!$K$55,IF(S126&gt;=PliegoVigente!$I$56,PliegoVigente!$K$56,IF(S126&gt;=PliegoVigente!$I$57,PliegoVigente!$K$57,IF(S126&gt;=PliegoVigente!$I$58,PliegoVigente!$K$58,PliegoVigente!$K$59))))))))))))</f>
        <v>0.04</v>
      </c>
      <c r="AE126" s="124">
        <f>IF(E126="HFC",(IF(T126&gt;=PliegoVigente!$A$10,PliegoVigente!$C$10,IF(T126&gt;PliegoVigente!$A$9,PliegoVigente!$C$9,IF(T126&gt;PliegoVigente!$A$8,PliegoVigente!$C$8,PliegoVigente!$C$7)))),IF(E126="FLOW",(IF(T126&gt;=PliegoVigente!$A$26,PliegoVigente!$C$26,IF(T126&gt;PliegoVigente!$A$25,PliegoVigente!$C$25,IF(T126&gt;PliegoVigente!$A$24,PliegoVigente!$C$24,PliegoVigente!$C$23)))),IF(E126="MASIVO",(IF(T126&gt;=PliegoVigente!$A$40,PliegoVigente!$C$40,IF(T126&gt;PliegoVigente!$A$39,PliegoVigente!$C$39,IF(T126&gt;PliegoVigente!$A$38,PliegoVigente!$C$38,PliegoVigente!$C$37)))),(IF(T126&gt;=PliegoVigente!$A$54,PliegoVigente!$C$54,IF(T126&gt;PliegoVigente!$A$53,PliegoVigente!$C$53,IF(T126&gt;PliegoVigente!$A$52,PliegoVigente!$C$52,PliegoVigente!$C$51)))))))</f>
        <v>-0.01</v>
      </c>
      <c r="AF126" s="124">
        <f>IF(E126="HFC",(IF(Y126&gt;=PliegoVigente!$Y$7,PliegoVigente!$AA$7,0)),IF(E126="FLOW",0,IF(E126="MASIVO",(IF(Y126&gt;=PliegoVigente!$Y$37,PliegoVigente!$AA$370)),(IF(Y126&gt;=PliegoVigente!$Y$51,PliegoVigente!$AA$51,0)))))</f>
        <v>0</v>
      </c>
      <c r="AG126" s="124">
        <f>IF(E126="HFC",(IF(Z126&gt;=PliegoVigente!$M$9,PliegoVigente!$O$9,IF(Z126&gt;=PliegoVigente!$M$8,PliegoVigente!$O$8,PliegoVigente!$O$7))),IF(E126="FLOW",(IF(Z126&gt;=PliegoVigente!$M$25,PliegoVigente!$O$25,IF(Z126&gt;=PliegoVigente!$M$24,PliegoVigente!$O$24,PliegoVigente!$O$23))),IF(E126="MASIVO",(IF(Z126&gt;=PliegoVigente!$M$39,PliegoVigente!$O$39,IF(Z126&gt;=PliegoVigente!$M$38,PliegoVigente!$O$38,PliegoVigente!$O$37))),(IF(Z126&gt;=PliegoVigente!$M$53,PliegoVigente!$O$53,IF(Z126&gt;=PliegoVigente!$M$52,PliegoVigente!$O$52,PliegoVigente!$O$51))))))</f>
        <v>-5.0000000000000001E-3</v>
      </c>
      <c r="AH126" s="124">
        <f>IF(E126="HFC",(IF(AA126&gt;=PliegoVigente!$Q$9,PliegoVigente!$S$9,IF(AA126&gt;=PliegoVigente!$Q$8,PliegoVigente!$S$8,PliegoVigente!$S$7))),IF(E126="FLOW",(IF(AA126&gt;=PliegoVigente!$Q$25,PliegoVigente!$S$25,IF(AA126&gt;=PliegoVigente!$Q$24,PliegoVigente!$S$24,PliegoVigente!$S$23))),IF(E126="MASIVO",(IF(AA126&gt;=PliegoVigente!$Q$39,PliegoVigente!$S$39,IF(AA126&gt;=PliegoVigente!$Q$38,PliegoVigente!$S$38,PliegoVigente!$S$37))),(IF(AA126&gt;=PliegoVigente!$Q$53,PliegoVigente!$S$53,IF(AA126&gt;=PliegoVigente!$Q$52,PliegoVigente!$S$52,PliegoVigente!$S$51))))))</f>
        <v>-5.0000000000000001E-3</v>
      </c>
      <c r="AI126" s="126">
        <f t="shared" si="3"/>
        <v>-9.9999999999999985E-3</v>
      </c>
    </row>
    <row r="127" spans="1:35" x14ac:dyDescent="0.25">
      <c r="A127" s="115" t="str">
        <f>VLOOKUP(C127,RosterActualizado!$C$2:$L$1000,7,0)</f>
        <v>Rivera Leonardo Martin</v>
      </c>
      <c r="B127" s="115" t="str">
        <f>VLOOKUP(C127,RosterActualizado!$C$2:$L$1000,10,0)</f>
        <v>Martinez Francisco</v>
      </c>
      <c r="C127" s="115">
        <f>RosterActualizado!C127</f>
        <v>2493915</v>
      </c>
      <c r="D127" s="115" t="str">
        <f>VLOOKUP(C127,RosterActualizado!$C$2:$L$1000,3,0)</f>
        <v>INTERNET HFC SCORE 3 A 5</v>
      </c>
      <c r="E127" s="115" t="str">
        <f t="shared" si="2"/>
        <v>HFC</v>
      </c>
      <c r="F127" s="116">
        <f>VLOOKUP(C127,Table1[],5,0)</f>
        <v>0.66397794741306204</v>
      </c>
      <c r="G127" s="117">
        <f>VLOOKUP(C127,Table13[],5,0)</f>
        <v>0.102272727272727</v>
      </c>
      <c r="H127" s="118">
        <f>VLOOKUP(C127,Table13[],3,0)</f>
        <v>88</v>
      </c>
      <c r="I127" s="117">
        <f>VLOOKUP(C127,Table13[],7,0)</f>
        <v>0.66666666666666696</v>
      </c>
      <c r="J127" s="117">
        <f>VLOOKUP(C127,Table13[],9,0)</f>
        <v>0.88749999999999996</v>
      </c>
      <c r="K127" s="116">
        <f>VLOOKUP(C127,Table16[[#All],[idccms]:[TMO]],5,0)</f>
        <v>1</v>
      </c>
      <c r="L127" s="119">
        <f>VLOOKUP(C127,Table18[[Columna1]:[Recuento de id_monitoring-caseId]],2,0)</f>
        <v>0</v>
      </c>
      <c r="M127" s="116">
        <f>VLOOKUP(C127,Table111[],7,0)</f>
        <v>-0.11111111111111099</v>
      </c>
      <c r="N127" s="118">
        <f>VLOOKUP(C127,Table111[],6,0)</f>
        <v>9</v>
      </c>
      <c r="O127" s="116">
        <f>VLOOKUP(C127,Table111[],8,0)</f>
        <v>0.55555555555555602</v>
      </c>
      <c r="P127" s="13" t="s">
        <v>116</v>
      </c>
      <c r="Q127" s="13" t="s">
        <v>116</v>
      </c>
      <c r="R127" s="13" t="s">
        <v>116</v>
      </c>
      <c r="S127" s="116">
        <f>VLOOKUP(C127,Table113[[idccms]:[Suma de Rellamados]],4,0)</f>
        <v>0.78609625668449201</v>
      </c>
      <c r="T127" s="13">
        <f>VLOOKUP(C127,Table115[[idccms]:[Suma de CvLlamSalientes]],3,0)</f>
        <v>575.10351966873702</v>
      </c>
      <c r="U127" s="13">
        <f>VLOOKUP(C127,Table115[[idccms]:[Suma de CvLlamSalientes]],5,0)</f>
        <v>49.472049689441</v>
      </c>
      <c r="V127" s="120">
        <f>VLOOKUP(C127,Table115[[idccms]:[Suma de CvLlamSalientes]],6,0)</f>
        <v>0.31055900621117999</v>
      </c>
      <c r="W127" s="13">
        <f>VLOOKUP(C127,Table115[[idccms]:[Suma de CvLlamSalientes]],7,0)</f>
        <v>525.32091097308501</v>
      </c>
      <c r="X127" s="116">
        <f>VLOOKUP(C127,Table118[[idccms]:[%Act Com N]],4,0)</f>
        <v>3.7267080745341602E-2</v>
      </c>
      <c r="Y127" s="116">
        <f>VLOOKUP(C127,Table118[[idccms]:[%Act Com N]],6,0)</f>
        <v>3.7267080745341602E-2</v>
      </c>
      <c r="Z127" s="116">
        <f>VLOOKUP(C127,TRF!$B$2:$S$407,4,0)</f>
        <v>0.10351966873706001</v>
      </c>
      <c r="AA127" s="116">
        <f>VLOOKUP(C127,CBS!$A$2:$F$395,4,0)</f>
        <v>6.2111801242236003E-3</v>
      </c>
      <c r="AB127" s="124">
        <f>IF(E127="HFC",(IF(L127&gt;=PliegoVigente!$U$9,PliegoVigente!$W$9,IF(L127&gt;=PliegoVigente!$U$8,PliegoVigente!$W$8,PliegoVigente!$W$7))),IF(E127="FLOW",(IF(L127&gt;=PliegoVigente!$U$25,PliegoVigente!$W$25,IF(L127&gt;=PliegoVigente!$U$24,PliegoVigente!$W$24,PliegoVigente!$W$23))),IF(E127="MASIVO",(IF(L127&gt;=PliegoVigente!$U$39,PliegoVigente!$W$39,IF(L127&gt;=PliegoVigente!$U$38,PliegoVigente!$W$38,PliegoVigente!$W$37))),(IF(L127&gt;=PliegoVigente!$U$53,PliegoVigente!$W$53,IF(L127&gt;=PliegoVigente!$U$52,PliegoVigente!$W$52,PliegoVigente!$W$51))))))</f>
        <v>-0.01</v>
      </c>
      <c r="AC127" s="124">
        <f>IF(E127="HFC",(IF(M127&gt;=PliegoVigente!$I$7,PliegoVigente!$K$7,IF(M127&gt;=PliegoVigente!$I$8,PliegoVigente!$K$8,IF(M127&gt;=PliegoVigente!$I$9,PliegoVigente!$K$9,IF(M127&gt;=PliegoVigente!$I$10,PliegoVigente!$K$10,IF(M127&gt;=PliegoVigente!$I$11,PliegoVigente!$K$11,IF(M127&gt;=PliegoVigente!$I$12,PliegoVigente!$K$12,IF(M127&gt;=PliegoVigente!$I$13,PliegoVigente!$K$13,IF(M127&gt;=PliegoVigente!$I$14,PliegoVigente!$K$14,PliegoVigente!$K$15))))))))),IF(E127="FLOW",(IF(M127&gt;=PliegoVigente!$I$23,PliegoVigente!$K$23,IF(M127&gt;=PliegoVigente!$I$24,PliegoVigente!$K$24,IF(M127&gt;=PliegoVigente!$I$25,PliegoVigente!$K$25,IF(M127&gt;=PliegoVigente!$I$26,PliegoVigente!$K$26,IF(M127&gt;=PliegoVigente!$I$27,PliegoVigente!$K$27,IF(M127&gt;=PliegoVigente!$I$28,PliegoVigente!$K$28,IF(M127&gt;=PliegoVigente!$I$29,PliegoVigente!$K$29,IF(M127&gt;=PliegoVigente!$I$30,PliegoVigente!$K$30,PliegoVigente!$K$31))))))))),IF(E127="MASIVO",(IF(M127&gt;=PliegoVigente!$I$37,PliegoVigente!$K$37,IF(M127&gt;=PliegoVigente!$I$38,PliegoVigente!$K$38,IF(M127&gt;=PliegoVigente!$I$39,PliegoVigente!$K$39,IF(M127&gt;=PliegoVigente!$I$40,PliegoVigente!$K$40,IF(M127&gt;=PliegoVigente!$I$41,PliegoVigente!$K$41,IF(M127&gt;=PliegoVigente!$I$42,PliegoVigente!$K$42,IF(M127&gt;=PliegoVigente!$I$43,PliegoVigente!$K$43,IF(M127&gt;=PliegoVigente!$I$44,PliegoVigente!$K$44,PliegoVigente!$K$45))))))))),(IF(M127&gt;=PliegoVigente!$I$51,PliegoVigente!$K$51,IF(M127&gt;=PliegoVigente!$I$52,PliegoVigente!$K$52,IF(M127&gt;=PliegoVigente!$I$53,PliegoVigente!$K$53,IF(M127&gt;=PliegoVigente!$I$54,PliegoVigente!$K$54,IF(M127&gt;=PliegoVigente!$I$55,PliegoVigente!$K$55,IF(M127&gt;=PliegoVigente!$I$56,PliegoVigente!$K$56,IF(M127&gt;=PliegoVigente!$I$57,PliegoVigente!$K$57,IF(M127&gt;=PliegoVigente!$I$58,PliegoVigente!$K$58,PliegoVigente!$K$59))))))))))))</f>
        <v>0</v>
      </c>
      <c r="AD127" s="124">
        <f>IF(E127="HFC",(IF(S127&gt;=PliegoVigente!$E$12,PliegoVigente!$G$12,IF(S127&gt;=PliegoVigente!$E$11,PliegoVigente!$G$11,IF(S127&gt;=PliegoVigente!$E$10,PliegoVigente!$G$10,IF(S127&gt;=PliegoVigente!$E$9,PliegoVigente!$G$9,IF(S127&gt;=PliegoVigente!$E$8,PliegoVigente!$G$8,PliegoVigente!$G$7)))))),IF(E127="FLOW",(IF(S127&gt;=PliegoVigente!$I$23,PliegoVigente!$K$23,IF(S127&gt;=PliegoVigente!$I$24,PliegoVigente!$K$24,IF(S127&gt;=PliegoVigente!$I$25,PliegoVigente!$K$25,IF(S127&gt;=PliegoVigente!$I$26,PliegoVigente!$K$26,IF(S127&gt;=PliegoVigente!$I$27,PliegoVigente!$K$27,IF(S127&gt;=PliegoVigente!$I$28,PliegoVigente!$K$28,IF(S127&gt;=PliegoVigente!$I$29,PliegoVigente!$K$29,IF(S127&gt;=PliegoVigente!$I$30,PliegoVigente!$K$30,PliegoVigente!$K$31))))))))),IF(E127="MASIVO",(IF(S127&gt;=PliegoVigente!$I$37,PliegoVigente!$K$37,IF(S127&gt;=PliegoVigente!$I$38,PliegoVigente!$K$38,IF(S127&gt;=PliegoVigente!$I$39,PliegoVigente!$K$39,IF(S127&gt;=PliegoVigente!$I$40,PliegoVigente!$K$40,IF(S127&gt;=PliegoVigente!$I$41,PliegoVigente!$K$41,IF(S127&gt;=PliegoVigente!$I$42,PliegoVigente!$K$42,IF(S127&gt;=PliegoVigente!$I$43,PliegoVigente!$K$43,IF(S127&gt;=PliegoVigente!$I$44,PliegoVigente!$K$44,PliegoVigente!$K$45))))))))),(IF(S127&gt;=PliegoVigente!$I$51,PliegoVigente!$K$51,IF(S127&gt;=PliegoVigente!$I$52,PliegoVigente!$K$52,IF(S127&gt;=PliegoVigente!$I$53,PliegoVigente!$K$53,IF(S127&gt;=PliegoVigente!$I$54,PliegoVigente!$K$54,IF(S127&gt;=PliegoVigente!$I$55,PliegoVigente!$K$55,IF(S127&gt;=PliegoVigente!$I$56,PliegoVigente!$K$56,IF(S127&gt;=PliegoVigente!$I$57,PliegoVigente!$K$57,IF(S127&gt;=PliegoVigente!$I$58,PliegoVigente!$K$58,PliegoVigente!$K$59))))))))))))</f>
        <v>-0.01</v>
      </c>
      <c r="AE127" s="124">
        <f>IF(E127="HFC",(IF(T127&gt;=PliegoVigente!$A$10,PliegoVigente!$C$10,IF(T127&gt;PliegoVigente!$A$9,PliegoVigente!$C$9,IF(T127&gt;PliegoVigente!$A$8,PliegoVigente!$C$8,PliegoVigente!$C$7)))),IF(E127="FLOW",(IF(T127&gt;=PliegoVigente!$A$26,PliegoVigente!$C$26,IF(T127&gt;PliegoVigente!$A$25,PliegoVigente!$C$25,IF(T127&gt;PliegoVigente!$A$24,PliegoVigente!$C$24,PliegoVigente!$C$23)))),IF(E127="MASIVO",(IF(T127&gt;=PliegoVigente!$A$40,PliegoVigente!$C$40,IF(T127&gt;PliegoVigente!$A$39,PliegoVigente!$C$39,IF(T127&gt;PliegoVigente!$A$38,PliegoVigente!$C$38,PliegoVigente!$C$37)))),(IF(T127&gt;=PliegoVigente!$A$54,PliegoVigente!$C$54,IF(T127&gt;PliegoVigente!$A$53,PliegoVigente!$C$53,IF(T127&gt;PliegoVigente!$A$52,PliegoVigente!$C$52,PliegoVigente!$C$51)))))))</f>
        <v>-0.01</v>
      </c>
      <c r="AF127" s="124">
        <f>IF(E127="HFC",(IF(Y127&gt;=PliegoVigente!$Y$7,PliegoVigente!$AA$7,0)),IF(E127="FLOW",0,IF(E127="MASIVO",(IF(Y127&gt;=PliegoVigente!$Y$37,PliegoVigente!$AA$370)),(IF(Y127&gt;=PliegoVigente!$Y$51,PliegoVigente!$AA$51,0)))))</f>
        <v>0.01</v>
      </c>
      <c r="AG127" s="124">
        <f>IF(E127="HFC",(IF(Z127&gt;=PliegoVigente!$M$9,PliegoVigente!$O$9,IF(Z127&gt;=PliegoVigente!$M$8,PliegoVigente!$O$8,PliegoVigente!$O$7))),IF(E127="FLOW",(IF(Z127&gt;=PliegoVigente!$M$25,PliegoVigente!$O$25,IF(Z127&gt;=PliegoVigente!$M$24,PliegoVigente!$O$24,PliegoVigente!$O$23))),IF(E127="MASIVO",(IF(Z127&gt;=PliegoVigente!$M$39,PliegoVigente!$O$39,IF(Z127&gt;=PliegoVigente!$M$38,PliegoVigente!$O$38,PliegoVigente!$O$37))),(IF(Z127&gt;=PliegoVigente!$M$53,PliegoVigente!$O$53,IF(Z127&gt;=PliegoVigente!$M$52,PliegoVigente!$O$52,PliegoVigente!$O$51))))))</f>
        <v>-5.0000000000000001E-3</v>
      </c>
      <c r="AH127" s="124">
        <f>IF(E127="HFC",(IF(AA127&gt;=PliegoVigente!$Q$9,PliegoVigente!$S$9,IF(AA127&gt;=PliegoVigente!$Q$8,PliegoVigente!$S$8,PliegoVigente!$S$7))),IF(E127="FLOW",(IF(AA127&gt;=PliegoVigente!$Q$25,PliegoVigente!$S$25,IF(AA127&gt;=PliegoVigente!$Q$24,PliegoVigente!$S$24,PliegoVigente!$S$23))),IF(E127="MASIVO",(IF(AA127&gt;=PliegoVigente!$Q$39,PliegoVigente!$S$39,IF(AA127&gt;=PliegoVigente!$Q$38,PliegoVigente!$S$38,PliegoVigente!$S$37))),(IF(AA127&gt;=PliegoVigente!$Q$53,PliegoVigente!$S$53,IF(AA127&gt;=PliegoVigente!$Q$52,PliegoVigente!$S$52,PliegoVigente!$S$51))))))</f>
        <v>5.0000000000000001E-3</v>
      </c>
      <c r="AI127" s="126">
        <f t="shared" si="3"/>
        <v>-1.9999999999999997E-2</v>
      </c>
    </row>
    <row r="128" spans="1:35" x14ac:dyDescent="0.25">
      <c r="A128" s="115" t="str">
        <f>VLOOKUP(C128,RosterActualizado!$C$2:$L$1000,7,0)</f>
        <v>Rivera Leonardo Martin</v>
      </c>
      <c r="B128" s="115" t="str">
        <f>VLOOKUP(C128,RosterActualizado!$C$2:$L$1000,10,0)</f>
        <v>Pirini Erica Gisela</v>
      </c>
      <c r="C128" s="115">
        <f>RosterActualizado!C128</f>
        <v>677773</v>
      </c>
      <c r="D128" s="115" t="str">
        <f>VLOOKUP(C128,RosterActualizado!$C$2:$L$1000,3,0)</f>
        <v>INTERNET HFC SCORE 3 A 5</v>
      </c>
      <c r="E128" s="115" t="str">
        <f t="shared" si="2"/>
        <v>HFC</v>
      </c>
      <c r="F128" s="116">
        <f>VLOOKUP(C128,Table1[],5,0)</f>
        <v>0.97900132275132301</v>
      </c>
      <c r="G128" s="117">
        <f>VLOOKUP(C128,Table13[],5,0)</f>
        <v>8.1081081081081099E-2</v>
      </c>
      <c r="H128" s="118">
        <f>VLOOKUP(C128,Table13[],3,0)</f>
        <v>74</v>
      </c>
      <c r="I128" s="117">
        <f>VLOOKUP(C128,Table13[],7,0)</f>
        <v>0.71621621621621601</v>
      </c>
      <c r="J128" s="117">
        <f>VLOOKUP(C128,Table13[],9,0)</f>
        <v>0.95833333333333304</v>
      </c>
      <c r="K128" s="116">
        <f>VLOOKUP(C128,Table16[[#All],[idccms]:[TMO]],5,0)</f>
        <v>0.96638655462184897</v>
      </c>
      <c r="L128" s="119">
        <f>VLOOKUP(C128,Table18[[Columna1]:[Recuento de id_monitoring-caseId]],2,0)</f>
        <v>0</v>
      </c>
      <c r="M128" s="116">
        <f>VLOOKUP(C128,Table111[],7,0)</f>
        <v>-0.22222222222222199</v>
      </c>
      <c r="N128" s="118">
        <f>VLOOKUP(C128,Table111[],6,0)</f>
        <v>9</v>
      </c>
      <c r="O128" s="116">
        <f>VLOOKUP(C128,Table111[],8,0)</f>
        <v>0.33333333333333298</v>
      </c>
      <c r="P128" s="13" t="s">
        <v>116</v>
      </c>
      <c r="Q128" s="13" t="s">
        <v>116</v>
      </c>
      <c r="R128" s="13" t="s">
        <v>116</v>
      </c>
      <c r="S128" s="116">
        <f>VLOOKUP(C128,Table113[[idccms]:[Suma de Rellamados]],4,0)</f>
        <v>0.82926829268292701</v>
      </c>
      <c r="T128" s="13">
        <f>VLOOKUP(C128,Table115[[idccms]:[Suma de CvLlamSalientes]],3,0)</f>
        <v>655.89767441860499</v>
      </c>
      <c r="U128" s="13">
        <f>VLOOKUP(C128,Table115[[idccms]:[Suma de CvLlamSalientes]],5,0)</f>
        <v>26.420930232558099</v>
      </c>
      <c r="V128" s="120">
        <f>VLOOKUP(C128,Table115[[idccms]:[Suma de CvLlamSalientes]],6,0)</f>
        <v>79.786046511627902</v>
      </c>
      <c r="W128" s="13">
        <f>VLOOKUP(C128,Table115[[idccms]:[Suma de CvLlamSalientes]],7,0)</f>
        <v>549.69069767441897</v>
      </c>
      <c r="X128" s="116">
        <f>VLOOKUP(C128,Table118[[idccms]:[%Act Com N]],4,0)</f>
        <v>1.74418604651163E-2</v>
      </c>
      <c r="Y128" s="116">
        <f>VLOOKUP(C128,Table118[[idccms]:[%Act Com N]],6,0)</f>
        <v>1.16279069767442E-2</v>
      </c>
      <c r="Z128" s="116">
        <f>VLOOKUP(C128,TRF!$B$2:$S$407,4,0)</f>
        <v>0.13720930232558101</v>
      </c>
      <c r="AA128" s="116">
        <f>VLOOKUP(C128,CBS!$A$2:$F$395,4,0)</f>
        <v>7.9069767441860506E-2</v>
      </c>
      <c r="AB128" s="124">
        <f>IF(E128="HFC",(IF(L128&gt;=PliegoVigente!$U$9,PliegoVigente!$W$9,IF(L128&gt;=PliegoVigente!$U$8,PliegoVigente!$W$8,PliegoVigente!$W$7))),IF(E128="FLOW",(IF(L128&gt;=PliegoVigente!$U$25,PliegoVigente!$W$25,IF(L128&gt;=PliegoVigente!$U$24,PliegoVigente!$W$24,PliegoVigente!$W$23))),IF(E128="MASIVO",(IF(L128&gt;=PliegoVigente!$U$39,PliegoVigente!$W$39,IF(L128&gt;=PliegoVigente!$U$38,PliegoVigente!$W$38,PliegoVigente!$W$37))),(IF(L128&gt;=PliegoVigente!$U$53,PliegoVigente!$W$53,IF(L128&gt;=PliegoVigente!$U$52,PliegoVigente!$W$52,PliegoVigente!$W$51))))))</f>
        <v>-0.01</v>
      </c>
      <c r="AC128" s="124">
        <f>IF(E128="HFC",(IF(M128&gt;=PliegoVigente!$I$7,PliegoVigente!$K$7,IF(M128&gt;=PliegoVigente!$I$8,PliegoVigente!$K$8,IF(M128&gt;=PliegoVigente!$I$9,PliegoVigente!$K$9,IF(M128&gt;=PliegoVigente!$I$10,PliegoVigente!$K$10,IF(M128&gt;=PliegoVigente!$I$11,PliegoVigente!$K$11,IF(M128&gt;=PliegoVigente!$I$12,PliegoVigente!$K$12,IF(M128&gt;=PliegoVigente!$I$13,PliegoVigente!$K$13,IF(M128&gt;=PliegoVigente!$I$14,PliegoVigente!$K$14,PliegoVigente!$K$15))))))))),IF(E128="FLOW",(IF(M128&gt;=PliegoVigente!$I$23,PliegoVigente!$K$23,IF(M128&gt;=PliegoVigente!$I$24,PliegoVigente!$K$24,IF(M128&gt;=PliegoVigente!$I$25,PliegoVigente!$K$25,IF(M128&gt;=PliegoVigente!$I$26,PliegoVigente!$K$26,IF(M128&gt;=PliegoVigente!$I$27,PliegoVigente!$K$27,IF(M128&gt;=PliegoVigente!$I$28,PliegoVigente!$K$28,IF(M128&gt;=PliegoVigente!$I$29,PliegoVigente!$K$29,IF(M128&gt;=PliegoVigente!$I$30,PliegoVigente!$K$30,PliegoVigente!$K$31))))))))),IF(E128="MASIVO",(IF(M128&gt;=PliegoVigente!$I$37,PliegoVigente!$K$37,IF(M128&gt;=PliegoVigente!$I$38,PliegoVigente!$K$38,IF(M128&gt;=PliegoVigente!$I$39,PliegoVigente!$K$39,IF(M128&gt;=PliegoVigente!$I$40,PliegoVigente!$K$40,IF(M128&gt;=PliegoVigente!$I$41,PliegoVigente!$K$41,IF(M128&gt;=PliegoVigente!$I$42,PliegoVigente!$K$42,IF(M128&gt;=PliegoVigente!$I$43,PliegoVigente!$K$43,IF(M128&gt;=PliegoVigente!$I$44,PliegoVigente!$K$44,PliegoVigente!$K$45))))))))),(IF(M128&gt;=PliegoVigente!$I$51,PliegoVigente!$K$51,IF(M128&gt;=PliegoVigente!$I$52,PliegoVigente!$K$52,IF(M128&gt;=PliegoVigente!$I$53,PliegoVigente!$K$53,IF(M128&gt;=PliegoVigente!$I$54,PliegoVigente!$K$54,IF(M128&gt;=PliegoVigente!$I$55,PliegoVigente!$K$55,IF(M128&gt;=PliegoVigente!$I$56,PliegoVigente!$K$56,IF(M128&gt;=PliegoVigente!$I$57,PliegoVigente!$K$57,IF(M128&gt;=PliegoVigente!$I$58,PliegoVigente!$K$58,PliegoVigente!$K$59))))))))))))</f>
        <v>-0.02</v>
      </c>
      <c r="AD128" s="124">
        <f>IF(E128="HFC",(IF(S128&gt;=PliegoVigente!$E$12,PliegoVigente!$G$12,IF(S128&gt;=PliegoVigente!$E$11,PliegoVigente!$G$11,IF(S128&gt;=PliegoVigente!$E$10,PliegoVigente!$G$10,IF(S128&gt;=PliegoVigente!$E$9,PliegoVigente!$G$9,IF(S128&gt;=PliegoVigente!$E$8,PliegoVigente!$G$8,PliegoVigente!$G$7)))))),IF(E128="FLOW",(IF(S128&gt;=PliegoVigente!$I$23,PliegoVigente!$K$23,IF(S128&gt;=PliegoVigente!$I$24,PliegoVigente!$K$24,IF(S128&gt;=PliegoVigente!$I$25,PliegoVigente!$K$25,IF(S128&gt;=PliegoVigente!$I$26,PliegoVigente!$K$26,IF(S128&gt;=PliegoVigente!$I$27,PliegoVigente!$K$27,IF(S128&gt;=PliegoVigente!$I$28,PliegoVigente!$K$28,IF(S128&gt;=PliegoVigente!$I$29,PliegoVigente!$K$29,IF(S128&gt;=PliegoVigente!$I$30,PliegoVigente!$K$30,PliegoVigente!$K$31))))))))),IF(E128="MASIVO",(IF(S128&gt;=PliegoVigente!$I$37,PliegoVigente!$K$37,IF(S128&gt;=PliegoVigente!$I$38,PliegoVigente!$K$38,IF(S128&gt;=PliegoVigente!$I$39,PliegoVigente!$K$39,IF(S128&gt;=PliegoVigente!$I$40,PliegoVigente!$K$40,IF(S128&gt;=PliegoVigente!$I$41,PliegoVigente!$K$41,IF(S128&gt;=PliegoVigente!$I$42,PliegoVigente!$K$42,IF(S128&gt;=PliegoVigente!$I$43,PliegoVigente!$K$43,IF(S128&gt;=PliegoVigente!$I$44,PliegoVigente!$K$44,PliegoVigente!$K$45))))))))),(IF(S128&gt;=PliegoVigente!$I$51,PliegoVigente!$K$51,IF(S128&gt;=PliegoVigente!$I$52,PliegoVigente!$K$52,IF(S128&gt;=PliegoVigente!$I$53,PliegoVigente!$K$53,IF(S128&gt;=PliegoVigente!$I$54,PliegoVigente!$K$54,IF(S128&gt;=PliegoVigente!$I$55,PliegoVigente!$K$55,IF(S128&gt;=PliegoVigente!$I$56,PliegoVigente!$K$56,IF(S128&gt;=PliegoVigente!$I$57,PliegoVigente!$K$57,IF(S128&gt;=PliegoVigente!$I$58,PliegoVigente!$K$58,PliegoVigente!$K$59))))))))))))</f>
        <v>0.03</v>
      </c>
      <c r="AE128" s="124">
        <f>IF(E128="HFC",(IF(T128&gt;=PliegoVigente!$A$10,PliegoVigente!$C$10,IF(T128&gt;PliegoVigente!$A$9,PliegoVigente!$C$9,IF(T128&gt;PliegoVigente!$A$8,PliegoVigente!$C$8,PliegoVigente!$C$7)))),IF(E128="FLOW",(IF(T128&gt;=PliegoVigente!$A$26,PliegoVigente!$C$26,IF(T128&gt;PliegoVigente!$A$25,PliegoVigente!$C$25,IF(T128&gt;PliegoVigente!$A$24,PliegoVigente!$C$24,PliegoVigente!$C$23)))),IF(E128="MASIVO",(IF(T128&gt;=PliegoVigente!$A$40,PliegoVigente!$C$40,IF(T128&gt;PliegoVigente!$A$39,PliegoVigente!$C$39,IF(T128&gt;PliegoVigente!$A$38,PliegoVigente!$C$38,PliegoVigente!$C$37)))),(IF(T128&gt;=PliegoVigente!$A$54,PliegoVigente!$C$54,IF(T128&gt;PliegoVigente!$A$53,PliegoVigente!$C$53,IF(T128&gt;PliegoVigente!$A$52,PliegoVigente!$C$52,PliegoVigente!$C$51)))))))</f>
        <v>-0.01</v>
      </c>
      <c r="AF128" s="124">
        <f>IF(E128="HFC",(IF(Y128&gt;=PliegoVigente!$Y$7,PliegoVigente!$AA$7,0)),IF(E128="FLOW",0,IF(E128="MASIVO",(IF(Y128&gt;=PliegoVigente!$Y$37,PliegoVigente!$AA$370)),(IF(Y128&gt;=PliegoVigente!$Y$51,PliegoVigente!$AA$51,0)))))</f>
        <v>0</v>
      </c>
      <c r="AG128" s="124">
        <f>IF(E128="HFC",(IF(Z128&gt;=PliegoVigente!$M$9,PliegoVigente!$O$9,IF(Z128&gt;=PliegoVigente!$M$8,PliegoVigente!$O$8,PliegoVigente!$O$7))),IF(E128="FLOW",(IF(Z128&gt;=PliegoVigente!$M$25,PliegoVigente!$O$25,IF(Z128&gt;=PliegoVigente!$M$24,PliegoVigente!$O$24,PliegoVigente!$O$23))),IF(E128="MASIVO",(IF(Z128&gt;=PliegoVigente!$M$39,PliegoVigente!$O$39,IF(Z128&gt;=PliegoVigente!$M$38,PliegoVigente!$O$38,PliegoVigente!$O$37))),(IF(Z128&gt;=PliegoVigente!$M$53,PliegoVigente!$O$53,IF(Z128&gt;=PliegoVigente!$M$52,PliegoVigente!$O$52,PliegoVigente!$O$51))))))</f>
        <v>-5.0000000000000001E-3</v>
      </c>
      <c r="AH128" s="124">
        <f>IF(E128="HFC",(IF(AA128&gt;=PliegoVigente!$Q$9,PliegoVigente!$S$9,IF(AA128&gt;=PliegoVigente!$Q$8,PliegoVigente!$S$8,PliegoVigente!$S$7))),IF(E128="FLOW",(IF(AA128&gt;=PliegoVigente!$Q$25,PliegoVigente!$S$25,IF(AA128&gt;=PliegoVigente!$Q$24,PliegoVigente!$S$24,PliegoVigente!$S$23))),IF(E128="MASIVO",(IF(AA128&gt;=PliegoVigente!$Q$39,PliegoVigente!$S$39,IF(AA128&gt;=PliegoVigente!$Q$38,PliegoVigente!$S$38,PliegoVigente!$S$37))),(IF(AA128&gt;=PliegoVigente!$Q$53,PliegoVigente!$S$53,IF(AA128&gt;=PliegoVigente!$Q$52,PliegoVigente!$S$52,PliegoVigente!$S$51))))))</f>
        <v>-5.0000000000000001E-3</v>
      </c>
      <c r="AI128" s="126">
        <f t="shared" si="3"/>
        <v>-0.02</v>
      </c>
    </row>
    <row r="129" spans="1:35" x14ac:dyDescent="0.25">
      <c r="A129" s="115" t="str">
        <f>VLOOKUP(C129,RosterActualizado!$C$2:$L$1000,7,0)</f>
        <v>Rivera Leonardo Martin</v>
      </c>
      <c r="B129" s="115" t="str">
        <f>VLOOKUP(C129,RosterActualizado!$C$2:$L$1000,10,0)</f>
        <v>Rios Maria Fernanda</v>
      </c>
      <c r="C129" s="115">
        <f>RosterActualizado!C129</f>
        <v>3525583</v>
      </c>
      <c r="D129" s="115" t="str">
        <f>VLOOKUP(C129,RosterActualizado!$C$2:$L$1000,3,0)</f>
        <v xml:space="preserve">INTERNET HFC SCORE 2 + Solucion Remota </v>
      </c>
      <c r="E129" s="115" t="str">
        <f t="shared" si="2"/>
        <v>HFC</v>
      </c>
      <c r="F129" s="116">
        <f>VLOOKUP(C129,Table1[],5,0)</f>
        <v>0.85303130511463798</v>
      </c>
      <c r="G129" s="117">
        <f>VLOOKUP(C129,Table13[],5,0)</f>
        <v>7.3529411764705899E-2</v>
      </c>
      <c r="H129" s="118">
        <f>VLOOKUP(C129,Table13[],3,0)</f>
        <v>136</v>
      </c>
      <c r="I129" s="117">
        <f>VLOOKUP(C129,Table13[],7,0)</f>
        <v>0.68992248062015504</v>
      </c>
      <c r="J129" s="117">
        <f>VLOOKUP(C129,Table13[],9,0)</f>
        <v>0.90243902439024404</v>
      </c>
      <c r="K129" s="116">
        <f>VLOOKUP(C129,Table16[[#All],[idccms]:[TMO]],5,0)</f>
        <v>0.92500000000000004</v>
      </c>
      <c r="L129" s="119">
        <f>VLOOKUP(C129,Table18[[Columna1]:[Recuento de id_monitoring-caseId]],2,0)</f>
        <v>1</v>
      </c>
      <c r="M129" s="116">
        <f>VLOOKUP(C129,Table111[],7,0)</f>
        <v>-0.230769230769231</v>
      </c>
      <c r="N129" s="118">
        <f>VLOOKUP(C129,Table111[],6,0)</f>
        <v>13</v>
      </c>
      <c r="O129" s="116">
        <f>VLOOKUP(C129,Table111[],8,0)</f>
        <v>0.45454545454545497</v>
      </c>
      <c r="P129" s="13" t="s">
        <v>116</v>
      </c>
      <c r="Q129" s="13" t="s">
        <v>116</v>
      </c>
      <c r="R129" s="13" t="s">
        <v>116</v>
      </c>
      <c r="S129" s="116">
        <f>VLOOKUP(C129,Table113[[idccms]:[Suma de Rellamados]],4,0)</f>
        <v>0.82608695652173902</v>
      </c>
      <c r="T129" s="13">
        <f>VLOOKUP(C129,Table115[[idccms]:[Suma de CvLlamSalientes]],3,0)</f>
        <v>566.43728222996504</v>
      </c>
      <c r="U129" s="13">
        <f>VLOOKUP(C129,Table115[[idccms]:[Suma de CvLlamSalientes]],5,0)</f>
        <v>51.099303135888498</v>
      </c>
      <c r="V129" s="120">
        <f>VLOOKUP(C129,Table115[[idccms]:[Suma de CvLlamSalientes]],6,0)</f>
        <v>6.6620209059233497</v>
      </c>
      <c r="W129" s="13">
        <f>VLOOKUP(C129,Table115[[idccms]:[Suma de CvLlamSalientes]],7,0)</f>
        <v>508.675958188153</v>
      </c>
      <c r="X129" s="116">
        <f>VLOOKUP(C129,Table118[[idccms]:[%Act Com N]],4,0)</f>
        <v>8.4494773519163804E-2</v>
      </c>
      <c r="Y129" s="116">
        <f>VLOOKUP(C129,Table118[[idccms]:[%Act Com N]],6,0)</f>
        <v>7.1428571428571397E-2</v>
      </c>
      <c r="Z129" s="116">
        <f>VLOOKUP(C129,TRF!$B$2:$S$407,4,0)</f>
        <v>7.8397212543554001E-2</v>
      </c>
      <c r="AA129" s="116">
        <f>VLOOKUP(C129,CBS!$A$2:$F$395,4,0)</f>
        <v>4.5296167247386797E-2</v>
      </c>
      <c r="AB129" s="124">
        <f>IF(E129="HFC",(IF(L129&gt;=PliegoVigente!$U$9,PliegoVigente!$W$9,IF(L129&gt;=PliegoVigente!$U$8,PliegoVigente!$W$8,PliegoVigente!$W$7))),IF(E129="FLOW",(IF(L129&gt;=PliegoVigente!$U$25,PliegoVigente!$W$25,IF(L129&gt;=PliegoVigente!$U$24,PliegoVigente!$W$24,PliegoVigente!$W$23))),IF(E129="MASIVO",(IF(L129&gt;=PliegoVigente!$U$39,PliegoVigente!$W$39,IF(L129&gt;=PliegoVigente!$U$38,PliegoVigente!$W$38,PliegoVigente!$W$37))),(IF(L129&gt;=PliegoVigente!$U$53,PliegoVigente!$W$53,IF(L129&gt;=PliegoVigente!$U$52,PliegoVigente!$W$52,PliegoVigente!$W$51))))))</f>
        <v>0.01</v>
      </c>
      <c r="AC129" s="124">
        <f>IF(E129="HFC",(IF(M129&gt;=PliegoVigente!$I$7,PliegoVigente!$K$7,IF(M129&gt;=PliegoVigente!$I$8,PliegoVigente!$K$8,IF(M129&gt;=PliegoVigente!$I$9,PliegoVigente!$K$9,IF(M129&gt;=PliegoVigente!$I$10,PliegoVigente!$K$10,IF(M129&gt;=PliegoVigente!$I$11,PliegoVigente!$K$11,IF(M129&gt;=PliegoVigente!$I$12,PliegoVigente!$K$12,IF(M129&gt;=PliegoVigente!$I$13,PliegoVigente!$K$13,IF(M129&gt;=PliegoVigente!$I$14,PliegoVigente!$K$14,PliegoVigente!$K$15))))))))),IF(E129="FLOW",(IF(M129&gt;=PliegoVigente!$I$23,PliegoVigente!$K$23,IF(M129&gt;=PliegoVigente!$I$24,PliegoVigente!$K$24,IF(M129&gt;=PliegoVigente!$I$25,PliegoVigente!$K$25,IF(M129&gt;=PliegoVigente!$I$26,PliegoVigente!$K$26,IF(M129&gt;=PliegoVigente!$I$27,PliegoVigente!$K$27,IF(M129&gt;=PliegoVigente!$I$28,PliegoVigente!$K$28,IF(M129&gt;=PliegoVigente!$I$29,PliegoVigente!$K$29,IF(M129&gt;=PliegoVigente!$I$30,PliegoVigente!$K$30,PliegoVigente!$K$31))))))))),IF(E129="MASIVO",(IF(M129&gt;=PliegoVigente!$I$37,PliegoVigente!$K$37,IF(M129&gt;=PliegoVigente!$I$38,PliegoVigente!$K$38,IF(M129&gt;=PliegoVigente!$I$39,PliegoVigente!$K$39,IF(M129&gt;=PliegoVigente!$I$40,PliegoVigente!$K$40,IF(M129&gt;=PliegoVigente!$I$41,PliegoVigente!$K$41,IF(M129&gt;=PliegoVigente!$I$42,PliegoVigente!$K$42,IF(M129&gt;=PliegoVigente!$I$43,PliegoVigente!$K$43,IF(M129&gt;=PliegoVigente!$I$44,PliegoVigente!$K$44,PliegoVigente!$K$45))))))))),(IF(M129&gt;=PliegoVigente!$I$51,PliegoVigente!$K$51,IF(M129&gt;=PliegoVigente!$I$52,PliegoVigente!$K$52,IF(M129&gt;=PliegoVigente!$I$53,PliegoVigente!$K$53,IF(M129&gt;=PliegoVigente!$I$54,PliegoVigente!$K$54,IF(M129&gt;=PliegoVigente!$I$55,PliegoVigente!$K$55,IF(M129&gt;=PliegoVigente!$I$56,PliegoVigente!$K$56,IF(M129&gt;=PliegoVigente!$I$57,PliegoVigente!$K$57,IF(M129&gt;=PliegoVigente!$I$58,PliegoVigente!$K$58,PliegoVigente!$K$59))))))))))))</f>
        <v>-0.02</v>
      </c>
      <c r="AD129" s="124">
        <f>IF(E129="HFC",(IF(S129&gt;=PliegoVigente!$E$12,PliegoVigente!$G$12,IF(S129&gt;=PliegoVigente!$E$11,PliegoVigente!$G$11,IF(S129&gt;=PliegoVigente!$E$10,PliegoVigente!$G$10,IF(S129&gt;=PliegoVigente!$E$9,PliegoVigente!$G$9,IF(S129&gt;=PliegoVigente!$E$8,PliegoVigente!$G$8,PliegoVigente!$G$7)))))),IF(E129="FLOW",(IF(S129&gt;=PliegoVigente!$I$23,PliegoVigente!$K$23,IF(S129&gt;=PliegoVigente!$I$24,PliegoVigente!$K$24,IF(S129&gt;=PliegoVigente!$I$25,PliegoVigente!$K$25,IF(S129&gt;=PliegoVigente!$I$26,PliegoVigente!$K$26,IF(S129&gt;=PliegoVigente!$I$27,PliegoVigente!$K$27,IF(S129&gt;=PliegoVigente!$I$28,PliegoVigente!$K$28,IF(S129&gt;=PliegoVigente!$I$29,PliegoVigente!$K$29,IF(S129&gt;=PliegoVigente!$I$30,PliegoVigente!$K$30,PliegoVigente!$K$31))))))))),IF(E129="MASIVO",(IF(S129&gt;=PliegoVigente!$I$37,PliegoVigente!$K$37,IF(S129&gt;=PliegoVigente!$I$38,PliegoVigente!$K$38,IF(S129&gt;=PliegoVigente!$I$39,PliegoVigente!$K$39,IF(S129&gt;=PliegoVigente!$I$40,PliegoVigente!$K$40,IF(S129&gt;=PliegoVigente!$I$41,PliegoVigente!$K$41,IF(S129&gt;=PliegoVigente!$I$42,PliegoVigente!$K$42,IF(S129&gt;=PliegoVigente!$I$43,PliegoVigente!$K$43,IF(S129&gt;=PliegoVigente!$I$44,PliegoVigente!$K$44,PliegoVigente!$K$45))))))))),(IF(S129&gt;=PliegoVigente!$I$51,PliegoVigente!$K$51,IF(S129&gt;=PliegoVigente!$I$52,PliegoVigente!$K$52,IF(S129&gt;=PliegoVigente!$I$53,PliegoVigente!$K$53,IF(S129&gt;=PliegoVigente!$I$54,PliegoVigente!$K$54,IF(S129&gt;=PliegoVigente!$I$55,PliegoVigente!$K$55,IF(S129&gt;=PliegoVigente!$I$56,PliegoVigente!$K$56,IF(S129&gt;=PliegoVigente!$I$57,PliegoVigente!$K$57,IF(S129&gt;=PliegoVigente!$I$58,PliegoVigente!$K$58,PliegoVigente!$K$59))))))))))))</f>
        <v>0.02</v>
      </c>
      <c r="AE129" s="124">
        <f>IF(E129="HFC",(IF(T129&gt;=PliegoVigente!$A$10,PliegoVigente!$C$10,IF(T129&gt;PliegoVigente!$A$9,PliegoVigente!$C$9,IF(T129&gt;PliegoVigente!$A$8,PliegoVigente!$C$8,PliegoVigente!$C$7)))),IF(E129="FLOW",(IF(T129&gt;=PliegoVigente!$A$26,PliegoVigente!$C$26,IF(T129&gt;PliegoVigente!$A$25,PliegoVigente!$C$25,IF(T129&gt;PliegoVigente!$A$24,PliegoVigente!$C$24,PliegoVigente!$C$23)))),IF(E129="MASIVO",(IF(T129&gt;=PliegoVigente!$A$40,PliegoVigente!$C$40,IF(T129&gt;PliegoVigente!$A$39,PliegoVigente!$C$39,IF(T129&gt;PliegoVigente!$A$38,PliegoVigente!$C$38,PliegoVigente!$C$37)))),(IF(T129&gt;=PliegoVigente!$A$54,PliegoVigente!$C$54,IF(T129&gt;PliegoVigente!$A$53,PliegoVigente!$C$53,IF(T129&gt;PliegoVigente!$A$52,PliegoVigente!$C$52,PliegoVigente!$C$51)))))))</f>
        <v>-0.01</v>
      </c>
      <c r="AF129" s="124">
        <f>IF(E129="HFC",(IF(Y129&gt;=PliegoVigente!$Y$7,PliegoVigente!$AA$7,0)),IF(E129="FLOW",0,IF(E129="MASIVO",(IF(Y129&gt;=PliegoVigente!$Y$37,PliegoVigente!$AA$370)),(IF(Y129&gt;=PliegoVigente!$Y$51,PliegoVigente!$AA$51,0)))))</f>
        <v>0.01</v>
      </c>
      <c r="AG129" s="124">
        <f>IF(E129="HFC",(IF(Z129&gt;=PliegoVigente!$M$9,PliegoVigente!$O$9,IF(Z129&gt;=PliegoVigente!$M$8,PliegoVigente!$O$8,PliegoVigente!$O$7))),IF(E129="FLOW",(IF(Z129&gt;=PliegoVigente!$M$25,PliegoVigente!$O$25,IF(Z129&gt;=PliegoVigente!$M$24,PliegoVigente!$O$24,PliegoVigente!$O$23))),IF(E129="MASIVO",(IF(Z129&gt;=PliegoVigente!$M$39,PliegoVigente!$O$39,IF(Z129&gt;=PliegoVigente!$M$38,PliegoVigente!$O$38,PliegoVigente!$O$37))),(IF(Z129&gt;=PliegoVigente!$M$53,PliegoVigente!$O$53,IF(Z129&gt;=PliegoVigente!$M$52,PliegoVigente!$O$52,PliegoVigente!$O$51))))))</f>
        <v>5.0000000000000001E-3</v>
      </c>
      <c r="AH129" s="124">
        <f>IF(E129="HFC",(IF(AA129&gt;=PliegoVigente!$Q$9,PliegoVigente!$S$9,IF(AA129&gt;=PliegoVigente!$Q$8,PliegoVigente!$S$8,PliegoVigente!$S$7))),IF(E129="FLOW",(IF(AA129&gt;=PliegoVigente!$Q$25,PliegoVigente!$S$25,IF(AA129&gt;=PliegoVigente!$Q$24,PliegoVigente!$S$24,PliegoVigente!$S$23))),IF(E129="MASIVO",(IF(AA129&gt;=PliegoVigente!$Q$39,PliegoVigente!$S$39,IF(AA129&gt;=PliegoVigente!$Q$38,PliegoVigente!$S$38,PliegoVigente!$S$37))),(IF(AA129&gt;=PliegoVigente!$Q$53,PliegoVigente!$S$53,IF(AA129&gt;=PliegoVigente!$Q$52,PliegoVigente!$S$52,PliegoVigente!$S$51))))))</f>
        <v>5.0000000000000001E-3</v>
      </c>
      <c r="AI129" s="126">
        <f t="shared" si="3"/>
        <v>0.02</v>
      </c>
    </row>
    <row r="130" spans="1:35" x14ac:dyDescent="0.25">
      <c r="A130" s="115" t="str">
        <f>VLOOKUP(C130,RosterActualizado!$C$2:$L$1000,7,0)</f>
        <v>Rivera Leonardo Martin</v>
      </c>
      <c r="B130" s="115" t="str">
        <f>VLOOKUP(C130,RosterActualizado!$C$2:$L$1000,10,0)</f>
        <v>Salomon Gabriela Eugenia</v>
      </c>
      <c r="C130" s="115">
        <f>RosterActualizado!C130</f>
        <v>717226</v>
      </c>
      <c r="D130" s="115" t="str">
        <f>VLOOKUP(C130,RosterActualizado!$C$2:$L$1000,3,0)</f>
        <v>FLOW Score 2</v>
      </c>
      <c r="E130" s="115" t="str">
        <f t="shared" si="2"/>
        <v>FLOW</v>
      </c>
      <c r="F130" s="116">
        <f>VLOOKUP(C130,Table1[],5,0)</f>
        <v>0.70913139329805996</v>
      </c>
      <c r="G130" s="117">
        <f>VLOOKUP(C130,Table13[],5,0)</f>
        <v>2.7397260273972601E-2</v>
      </c>
      <c r="H130" s="118">
        <f>VLOOKUP(C130,Table13[],3,0)</f>
        <v>73</v>
      </c>
      <c r="I130" s="117">
        <f>VLOOKUP(C130,Table13[],7,0)</f>
        <v>0.55555555555555602</v>
      </c>
      <c r="J130" s="117">
        <f>VLOOKUP(C130,Table13[],9,0)</f>
        <v>0.91549295774647899</v>
      </c>
      <c r="K130" s="116">
        <f>VLOOKUP(C130,Table16[[#All],[idccms]:[TMO]],5,0)</f>
        <v>1</v>
      </c>
      <c r="L130" s="119">
        <f>VLOOKUP(C130,Table18[[Columna1]:[Recuento de id_monitoring-caseId]],2,0)</f>
        <v>0</v>
      </c>
      <c r="M130" s="116">
        <f>VLOOKUP(C130,Table111[],7,0)</f>
        <v>-0.22222222222222199</v>
      </c>
      <c r="N130" s="118">
        <f>VLOOKUP(C130,Table111[],6,0)</f>
        <v>18</v>
      </c>
      <c r="O130" s="116">
        <f>VLOOKUP(C130,Table111[],8,0)</f>
        <v>0.266666666666667</v>
      </c>
      <c r="P130" s="13" t="s">
        <v>116</v>
      </c>
      <c r="Q130" s="13" t="s">
        <v>116</v>
      </c>
      <c r="R130" s="13" t="s">
        <v>116</v>
      </c>
      <c r="S130" s="116">
        <f>VLOOKUP(C130,Table113[[idccms]:[Suma de Rellamados]],4,0)</f>
        <v>0.77714285714285702</v>
      </c>
      <c r="T130" s="13">
        <f>VLOOKUP(C130,Table115[[idccms]:[Suma de CvLlamSalientes]],3,0)</f>
        <v>620.85</v>
      </c>
      <c r="U130" s="13">
        <f>VLOOKUP(C130,Table115[[idccms]:[Suma de CvLlamSalientes]],5,0)</f>
        <v>58.685416666666697</v>
      </c>
      <c r="V130" s="120">
        <f>VLOOKUP(C130,Table115[[idccms]:[Suma de CvLlamSalientes]],6,0)</f>
        <v>7.3958333333333304</v>
      </c>
      <c r="W130" s="13">
        <f>VLOOKUP(C130,Table115[[idccms]:[Suma de CvLlamSalientes]],7,0)</f>
        <v>554.76874999999995</v>
      </c>
      <c r="X130" s="116">
        <f>VLOOKUP(C130,Table118[[idccms]:[%Act Com N]],4,0)</f>
        <v>2.6041666666666699E-2</v>
      </c>
      <c r="Y130" s="116">
        <f>VLOOKUP(C130,Table118[[idccms]:[%Act Com N]],6,0)</f>
        <v>2.6041666666666699E-2</v>
      </c>
      <c r="Z130" s="116">
        <f>VLOOKUP(C130,TRF!$B$2:$S$407,4,0)</f>
        <v>5.2083333333333301E-2</v>
      </c>
      <c r="AA130" s="116">
        <f>VLOOKUP(C130,CBS!$A$2:$F$395,4,0)</f>
        <v>5.6250000000000001E-2</v>
      </c>
      <c r="AB130" s="124">
        <f>IF(E130="HFC",(IF(L130&gt;=PliegoVigente!$U$9,PliegoVigente!$W$9,IF(L130&gt;=PliegoVigente!$U$8,PliegoVigente!$W$8,PliegoVigente!$W$7))),IF(E130="FLOW",(IF(L130&gt;=PliegoVigente!$U$25,PliegoVigente!$W$25,IF(L130&gt;=PliegoVigente!$U$24,PliegoVigente!$W$24,PliegoVigente!$W$23))),IF(E130="MASIVO",(IF(L130&gt;=PliegoVigente!$U$39,PliegoVigente!$W$39,IF(L130&gt;=PliegoVigente!$U$38,PliegoVigente!$W$38,PliegoVigente!$W$37))),(IF(L130&gt;=PliegoVigente!$U$53,PliegoVigente!$W$53,IF(L130&gt;=PliegoVigente!$U$52,PliegoVigente!$W$52,PliegoVigente!$W$51))))))</f>
        <v>-0.01</v>
      </c>
      <c r="AC130" s="124">
        <f>IF(E130="HFC",(IF(M130&gt;=PliegoVigente!$I$7,PliegoVigente!$K$7,IF(M130&gt;=PliegoVigente!$I$8,PliegoVigente!$K$8,IF(M130&gt;=PliegoVigente!$I$9,PliegoVigente!$K$9,IF(M130&gt;=PliegoVigente!$I$10,PliegoVigente!$K$10,IF(M130&gt;=PliegoVigente!$I$11,PliegoVigente!$K$11,IF(M130&gt;=PliegoVigente!$I$12,PliegoVigente!$K$12,IF(M130&gt;=PliegoVigente!$I$13,PliegoVigente!$K$13,IF(M130&gt;=PliegoVigente!$I$14,PliegoVigente!$K$14,PliegoVigente!$K$15))))))))),IF(E130="FLOW",(IF(M130&gt;=PliegoVigente!$I$23,PliegoVigente!$K$23,IF(M130&gt;=PliegoVigente!$I$24,PliegoVigente!$K$24,IF(M130&gt;=PliegoVigente!$I$25,PliegoVigente!$K$25,IF(M130&gt;=PliegoVigente!$I$26,PliegoVigente!$K$26,IF(M130&gt;=PliegoVigente!$I$27,PliegoVigente!$K$27,IF(M130&gt;=PliegoVigente!$I$28,PliegoVigente!$K$28,IF(M130&gt;=PliegoVigente!$I$29,PliegoVigente!$K$29,IF(M130&gt;=PliegoVigente!$I$30,PliegoVigente!$K$30,PliegoVigente!$K$31))))))))),IF(E130="MASIVO",(IF(M130&gt;=PliegoVigente!$I$37,PliegoVigente!$K$37,IF(M130&gt;=PliegoVigente!$I$38,PliegoVigente!$K$38,IF(M130&gt;=PliegoVigente!$I$39,PliegoVigente!$K$39,IF(M130&gt;=PliegoVigente!$I$40,PliegoVigente!$K$40,IF(M130&gt;=PliegoVigente!$I$41,PliegoVigente!$K$41,IF(M130&gt;=PliegoVigente!$I$42,PliegoVigente!$K$42,IF(M130&gt;=PliegoVigente!$I$43,PliegoVigente!$K$43,IF(M130&gt;=PliegoVigente!$I$44,PliegoVigente!$K$44,PliegoVigente!$K$45))))))))),(IF(M130&gt;=PliegoVigente!$I$51,PliegoVigente!$K$51,IF(M130&gt;=PliegoVigente!$I$52,PliegoVigente!$K$52,IF(M130&gt;=PliegoVigente!$I$53,PliegoVigente!$K$53,IF(M130&gt;=PliegoVigente!$I$54,PliegoVigente!$K$54,IF(M130&gt;=PliegoVigente!$I$55,PliegoVigente!$K$55,IF(M130&gt;=PliegoVigente!$I$56,PliegoVigente!$K$56,IF(M130&gt;=PliegoVigente!$I$57,PliegoVigente!$K$57,IF(M130&gt;=PliegoVigente!$I$58,PliegoVigente!$K$58,PliegoVigente!$K$59))))))))))))</f>
        <v>-0.02</v>
      </c>
      <c r="AD130" s="124">
        <f>IF(E130="HFC",(IF(S130&gt;=PliegoVigente!$E$12,PliegoVigente!$G$12,IF(S130&gt;=PliegoVigente!$E$11,PliegoVigente!$G$11,IF(S130&gt;=PliegoVigente!$E$10,PliegoVigente!$G$10,IF(S130&gt;=PliegoVigente!$E$9,PliegoVigente!$G$9,IF(S130&gt;=PliegoVigente!$E$8,PliegoVigente!$G$8,PliegoVigente!$G$7)))))),IF(E130="FLOW",(IF(S130&gt;=PliegoVigente!$I$23,PliegoVigente!$K$23,IF(S130&gt;=PliegoVigente!$I$24,PliegoVigente!$K$24,IF(S130&gt;=PliegoVigente!$I$25,PliegoVigente!$K$25,IF(S130&gt;=PliegoVigente!$I$26,PliegoVigente!$K$26,IF(S130&gt;=PliegoVigente!$I$27,PliegoVigente!$K$27,IF(S130&gt;=PliegoVigente!$I$28,PliegoVigente!$K$28,IF(S130&gt;=PliegoVigente!$I$29,PliegoVigente!$K$29,IF(S130&gt;=PliegoVigente!$I$30,PliegoVigente!$K$30,PliegoVigente!$K$31))))))))),IF(E130="MASIVO",(IF(S130&gt;=PliegoVigente!$I$37,PliegoVigente!$K$37,IF(S130&gt;=PliegoVigente!$I$38,PliegoVigente!$K$38,IF(S130&gt;=PliegoVigente!$I$39,PliegoVigente!$K$39,IF(S130&gt;=PliegoVigente!$I$40,PliegoVigente!$K$40,IF(S130&gt;=PliegoVigente!$I$41,PliegoVigente!$K$41,IF(S130&gt;=PliegoVigente!$I$42,PliegoVigente!$K$42,IF(S130&gt;=PliegoVigente!$I$43,PliegoVigente!$K$43,IF(S130&gt;=PliegoVigente!$I$44,PliegoVigente!$K$44,PliegoVigente!$K$45))))))))),(IF(S130&gt;=PliegoVigente!$I$51,PliegoVigente!$K$51,IF(S130&gt;=PliegoVigente!$I$52,PliegoVigente!$K$52,IF(S130&gt;=PliegoVigente!$I$53,PliegoVigente!$K$53,IF(S130&gt;=PliegoVigente!$I$54,PliegoVigente!$K$54,IF(S130&gt;=PliegoVigente!$I$55,PliegoVigente!$K$55,IF(S130&gt;=PliegoVigente!$I$56,PliegoVigente!$K$56,IF(S130&gt;=PliegoVigente!$I$57,PliegoVigente!$K$57,IF(S130&gt;=PliegoVigente!$I$58,PliegoVigente!$K$58,PliegoVigente!$K$59))))))))))))</f>
        <v>0.06</v>
      </c>
      <c r="AE130" s="124">
        <f>IF(E130="HFC",(IF(T130&gt;=PliegoVigente!$A$10,PliegoVigente!$C$10,IF(T130&gt;PliegoVigente!$A$9,PliegoVigente!$C$9,IF(T130&gt;PliegoVigente!$A$8,PliegoVigente!$C$8,PliegoVigente!$C$7)))),IF(E130="FLOW",(IF(T130&gt;=PliegoVigente!$A$26,PliegoVigente!$C$26,IF(T130&gt;PliegoVigente!$A$25,PliegoVigente!$C$25,IF(T130&gt;PliegoVigente!$A$24,PliegoVigente!$C$24,PliegoVigente!$C$23)))),IF(E130="MASIVO",(IF(T130&gt;=PliegoVigente!$A$40,PliegoVigente!$C$40,IF(T130&gt;PliegoVigente!$A$39,PliegoVigente!$C$39,IF(T130&gt;PliegoVigente!$A$38,PliegoVigente!$C$38,PliegoVigente!$C$37)))),(IF(T130&gt;=PliegoVigente!$A$54,PliegoVigente!$C$54,IF(T130&gt;PliegoVigente!$A$53,PliegoVigente!$C$53,IF(T130&gt;PliegoVigente!$A$52,PliegoVigente!$C$52,PliegoVigente!$C$51)))))))</f>
        <v>-0.01</v>
      </c>
      <c r="AF130" s="124">
        <f>IF(E130="HFC",(IF(Y130&gt;=PliegoVigente!$Y$7,PliegoVigente!$AA$7,0)),IF(E130="FLOW",0,IF(E130="MASIVO",(IF(Y130&gt;=PliegoVigente!$Y$37,PliegoVigente!$AA$370)),(IF(Y130&gt;=PliegoVigente!$Y$51,PliegoVigente!$AA$51,0)))))</f>
        <v>0</v>
      </c>
      <c r="AG130" s="124">
        <f>IF(E130="HFC",(IF(Z130&gt;=PliegoVigente!$M$9,PliegoVigente!$O$9,IF(Z130&gt;=PliegoVigente!$M$8,PliegoVigente!$O$8,PliegoVigente!$O$7))),IF(E130="FLOW",(IF(Z130&gt;=PliegoVigente!$M$25,PliegoVigente!$O$25,IF(Z130&gt;=PliegoVigente!$M$24,PliegoVigente!$O$24,PliegoVigente!$O$23))),IF(E130="MASIVO",(IF(Z130&gt;=PliegoVigente!$M$39,PliegoVigente!$O$39,IF(Z130&gt;=PliegoVigente!$M$38,PliegoVigente!$O$38,PliegoVigente!$O$37))),(IF(Z130&gt;=PliegoVigente!$M$53,PliegoVigente!$O$53,IF(Z130&gt;=PliegoVigente!$M$52,PliegoVigente!$O$52,PliegoVigente!$O$51))))))</f>
        <v>5.0000000000000001E-3</v>
      </c>
      <c r="AH130" s="124">
        <f>IF(E130="HFC",(IF(AA130&gt;=PliegoVigente!$Q$9,PliegoVigente!$S$9,IF(AA130&gt;=PliegoVigente!$Q$8,PliegoVigente!$S$8,PliegoVigente!$S$7))),IF(E130="FLOW",(IF(AA130&gt;=PliegoVigente!$Q$25,PliegoVigente!$S$25,IF(AA130&gt;=PliegoVigente!$Q$24,PliegoVigente!$S$24,PliegoVigente!$S$23))),IF(E130="MASIVO",(IF(AA130&gt;=PliegoVigente!$Q$39,PliegoVigente!$S$39,IF(AA130&gt;=PliegoVigente!$Q$38,PliegoVigente!$S$38,PliegoVigente!$S$37))),(IF(AA130&gt;=PliegoVigente!$Q$53,PliegoVigente!$S$53,IF(AA130&gt;=PliegoVigente!$Q$52,PliegoVigente!$S$52,PliegoVigente!$S$51))))))</f>
        <v>1.4999999999999999E-2</v>
      </c>
      <c r="AI130" s="126">
        <f t="shared" si="3"/>
        <v>3.9999999999999994E-2</v>
      </c>
    </row>
    <row r="131" spans="1:35" x14ac:dyDescent="0.25">
      <c r="A131" s="115" t="str">
        <f>VLOOKUP(C131,RosterActualizado!$C$2:$L$1000,7,0)</f>
        <v>Rivera Leonardo Martin</v>
      </c>
      <c r="B131" s="115" t="str">
        <f>VLOOKUP(C131,RosterActualizado!$C$2:$L$1000,10,0)</f>
        <v>Toledo Cynthia del Valle</v>
      </c>
      <c r="C131" s="115">
        <f>RosterActualizado!C131</f>
        <v>524761</v>
      </c>
      <c r="D131" s="115" t="str">
        <f>VLOOKUP(C131,RosterActualizado!$C$2:$L$1000,3,0)</f>
        <v xml:space="preserve">INTERNET HFC SCORE 1 + Solucion Remota </v>
      </c>
      <c r="E131" s="115" t="str">
        <f t="shared" ref="E131:E194" si="4">IF(D131="FLOW Score 3 a 5","FLOW",IF(D131="FLOW Score 1","FLOW",IF(D131="FLOW Score 2","FLOW",IF(D131="MASIVO","MASIVO",IF(D131="INTERNET HFC SCORE 1","HFC",IF(D131="INTERNET HFC SCORE 2","HFC",IF(D131="INTERNET HFC SCORE 3 A 5","HFC",IF(D131="VIP","MASIVO",IF(D131="INTERNET HFC SCORE 1 + Solucion Remota ","HFC",IF(D131="INTERNET HFC SCORE 2 + Solucion Remota ","HFC",IF(D131="INTERNET HFC SCORE 3 A 5 + Solucion Remota ","HFC","MULTISKILL")))))))))))</f>
        <v>HFC</v>
      </c>
      <c r="F131" s="116">
        <f>VLOOKUP(C131,Table1[],5,0)</f>
        <v>0.98735229276895897</v>
      </c>
      <c r="G131" s="117">
        <f>VLOOKUP(C131,Table13[],5,0)</f>
        <v>4.6875E-2</v>
      </c>
      <c r="H131" s="118">
        <f>VLOOKUP(C131,Table13[],3,0)</f>
        <v>64</v>
      </c>
      <c r="I131" s="117">
        <f>VLOOKUP(C131,Table13[],7,0)</f>
        <v>0.70491803278688503</v>
      </c>
      <c r="J131" s="117">
        <f>VLOOKUP(C131,Table13[],9,0)</f>
        <v>0.88135593220339004</v>
      </c>
      <c r="K131" s="116">
        <f>VLOOKUP(C131,Table16[[#All],[idccms]:[TMO]],5,0)</f>
        <v>1</v>
      </c>
      <c r="L131" s="119">
        <f>VLOOKUP(C131,Table18[[Columna1]:[Recuento de id_monitoring-caseId]],2,0)</f>
        <v>1</v>
      </c>
      <c r="M131" s="116">
        <f>VLOOKUP(C131,Table111[],7,0)</f>
        <v>-0.3</v>
      </c>
      <c r="N131" s="118">
        <f>VLOOKUP(C131,Table111[],6,0)</f>
        <v>10</v>
      </c>
      <c r="O131" s="116">
        <f>VLOOKUP(C131,Table111[],8,0)</f>
        <v>0.55555555555555602</v>
      </c>
      <c r="P131" s="13" t="s">
        <v>116</v>
      </c>
      <c r="Q131" s="13" t="s">
        <v>116</v>
      </c>
      <c r="R131" s="13" t="s">
        <v>116</v>
      </c>
      <c r="S131" s="116">
        <f>VLOOKUP(C131,Table113[[idccms]:[Suma de Rellamados]],4,0)</f>
        <v>0.80800000000000005</v>
      </c>
      <c r="T131" s="13">
        <f>VLOOKUP(C131,Table115[[idccms]:[Suma de CvLlamSalientes]],3,0)</f>
        <v>480.24790619765503</v>
      </c>
      <c r="U131" s="13">
        <f>VLOOKUP(C131,Table115[[idccms]:[Suma de CvLlamSalientes]],5,0)</f>
        <v>69.7654941373534</v>
      </c>
      <c r="V131" s="120">
        <f>VLOOKUP(C131,Table115[[idccms]:[Suma de CvLlamSalientes]],6,0)</f>
        <v>44.693467336683398</v>
      </c>
      <c r="W131" s="13">
        <f>VLOOKUP(C131,Table115[[idccms]:[Suma de CvLlamSalientes]],7,0)</f>
        <v>365.78894472361799</v>
      </c>
      <c r="X131" s="116">
        <f>VLOOKUP(C131,Table118[[idccms]:[%Act Com N]],4,0)</f>
        <v>5.9463986599665002E-2</v>
      </c>
      <c r="Y131" s="116">
        <f>VLOOKUP(C131,Table118[[idccms]:[%Act Com N]],6,0)</f>
        <v>4.6901172529313202E-2</v>
      </c>
      <c r="Z131" s="116">
        <f>VLOOKUP(C131,TRF!$B$2:$S$407,4,0)</f>
        <v>0.115577889447236</v>
      </c>
      <c r="AA131" s="116">
        <f>VLOOKUP(C131,CBS!$A$2:$F$395,4,0)</f>
        <v>4.1876046901172498E-2</v>
      </c>
      <c r="AB131" s="124">
        <f>IF(E131="HFC",(IF(L131&gt;=PliegoVigente!$U$9,PliegoVigente!$W$9,IF(L131&gt;=PliegoVigente!$U$8,PliegoVigente!$W$8,PliegoVigente!$W$7))),IF(E131="FLOW",(IF(L131&gt;=PliegoVigente!$U$25,PliegoVigente!$W$25,IF(L131&gt;=PliegoVigente!$U$24,PliegoVigente!$W$24,PliegoVigente!$W$23))),IF(E131="MASIVO",(IF(L131&gt;=PliegoVigente!$U$39,PliegoVigente!$W$39,IF(L131&gt;=PliegoVigente!$U$38,PliegoVigente!$W$38,PliegoVigente!$W$37))),(IF(L131&gt;=PliegoVigente!$U$53,PliegoVigente!$W$53,IF(L131&gt;=PliegoVigente!$U$52,PliegoVigente!$W$52,PliegoVigente!$W$51))))))</f>
        <v>0.01</v>
      </c>
      <c r="AC131" s="124">
        <f>IF(E131="HFC",(IF(M131&gt;=PliegoVigente!$I$7,PliegoVigente!$K$7,IF(M131&gt;=PliegoVigente!$I$8,PliegoVigente!$K$8,IF(M131&gt;=PliegoVigente!$I$9,PliegoVigente!$K$9,IF(M131&gt;=PliegoVigente!$I$10,PliegoVigente!$K$10,IF(M131&gt;=PliegoVigente!$I$11,PliegoVigente!$K$11,IF(M131&gt;=PliegoVigente!$I$12,PliegoVigente!$K$12,IF(M131&gt;=PliegoVigente!$I$13,PliegoVigente!$K$13,IF(M131&gt;=PliegoVigente!$I$14,PliegoVigente!$K$14,PliegoVigente!$K$15))))))))),IF(E131="FLOW",(IF(M131&gt;=PliegoVigente!$I$23,PliegoVigente!$K$23,IF(M131&gt;=PliegoVigente!$I$24,PliegoVigente!$K$24,IF(M131&gt;=PliegoVigente!$I$25,PliegoVigente!$K$25,IF(M131&gt;=PliegoVigente!$I$26,PliegoVigente!$K$26,IF(M131&gt;=PliegoVigente!$I$27,PliegoVigente!$K$27,IF(M131&gt;=PliegoVigente!$I$28,PliegoVigente!$K$28,IF(M131&gt;=PliegoVigente!$I$29,PliegoVigente!$K$29,IF(M131&gt;=PliegoVigente!$I$30,PliegoVigente!$K$30,PliegoVigente!$K$31))))))))),IF(E131="MASIVO",(IF(M131&gt;=PliegoVigente!$I$37,PliegoVigente!$K$37,IF(M131&gt;=PliegoVigente!$I$38,PliegoVigente!$K$38,IF(M131&gt;=PliegoVigente!$I$39,PliegoVigente!$K$39,IF(M131&gt;=PliegoVigente!$I$40,PliegoVigente!$K$40,IF(M131&gt;=PliegoVigente!$I$41,PliegoVigente!$K$41,IF(M131&gt;=PliegoVigente!$I$42,PliegoVigente!$K$42,IF(M131&gt;=PliegoVigente!$I$43,PliegoVigente!$K$43,IF(M131&gt;=PliegoVigente!$I$44,PliegoVigente!$K$44,PliegoVigente!$K$45))))))))),(IF(M131&gt;=PliegoVigente!$I$51,PliegoVigente!$K$51,IF(M131&gt;=PliegoVigente!$I$52,PliegoVigente!$K$52,IF(M131&gt;=PliegoVigente!$I$53,PliegoVigente!$K$53,IF(M131&gt;=PliegoVigente!$I$54,PliegoVigente!$K$54,IF(M131&gt;=PliegoVigente!$I$55,PliegoVigente!$K$55,IF(M131&gt;=PliegoVigente!$I$56,PliegoVigente!$K$56,IF(M131&gt;=PliegoVigente!$I$57,PliegoVigente!$K$57,IF(M131&gt;=PliegoVigente!$I$58,PliegoVigente!$K$58,PliegoVigente!$K$59))))))))))))</f>
        <v>-0.02</v>
      </c>
      <c r="AD131" s="124">
        <f>IF(E131="HFC",(IF(S131&gt;=PliegoVigente!$E$12,PliegoVigente!$G$12,IF(S131&gt;=PliegoVigente!$E$11,PliegoVigente!$G$11,IF(S131&gt;=PliegoVigente!$E$10,PliegoVigente!$G$10,IF(S131&gt;=PliegoVigente!$E$9,PliegoVigente!$G$9,IF(S131&gt;=PliegoVigente!$E$8,PliegoVigente!$G$8,PliegoVigente!$G$7)))))),IF(E131="FLOW",(IF(S131&gt;=PliegoVigente!$I$23,PliegoVigente!$K$23,IF(S131&gt;=PliegoVigente!$I$24,PliegoVigente!$K$24,IF(S131&gt;=PliegoVigente!$I$25,PliegoVigente!$K$25,IF(S131&gt;=PliegoVigente!$I$26,PliegoVigente!$K$26,IF(S131&gt;=PliegoVigente!$I$27,PliegoVigente!$K$27,IF(S131&gt;=PliegoVigente!$I$28,PliegoVigente!$K$28,IF(S131&gt;=PliegoVigente!$I$29,PliegoVigente!$K$29,IF(S131&gt;=PliegoVigente!$I$30,PliegoVigente!$K$30,PliegoVigente!$K$31))))))))),IF(E131="MASIVO",(IF(S131&gt;=PliegoVigente!$I$37,PliegoVigente!$K$37,IF(S131&gt;=PliegoVigente!$I$38,PliegoVigente!$K$38,IF(S131&gt;=PliegoVigente!$I$39,PliegoVigente!$K$39,IF(S131&gt;=PliegoVigente!$I$40,PliegoVigente!$K$40,IF(S131&gt;=PliegoVigente!$I$41,PliegoVigente!$K$41,IF(S131&gt;=PliegoVigente!$I$42,PliegoVigente!$K$42,IF(S131&gt;=PliegoVigente!$I$43,PliegoVigente!$K$43,IF(S131&gt;=PliegoVigente!$I$44,PliegoVigente!$K$44,PliegoVigente!$K$45))))))))),(IF(S131&gt;=PliegoVigente!$I$51,PliegoVigente!$K$51,IF(S131&gt;=PliegoVigente!$I$52,PliegoVigente!$K$52,IF(S131&gt;=PliegoVigente!$I$53,PliegoVigente!$K$53,IF(S131&gt;=PliegoVigente!$I$54,PliegoVigente!$K$54,IF(S131&gt;=PliegoVigente!$I$55,PliegoVigente!$K$55,IF(S131&gt;=PliegoVigente!$I$56,PliegoVigente!$K$56,IF(S131&gt;=PliegoVigente!$I$57,PliegoVigente!$K$57,IF(S131&gt;=PliegoVigente!$I$58,PliegoVigente!$K$58,PliegoVigente!$K$59))))))))))))</f>
        <v>-0.01</v>
      </c>
      <c r="AE131" s="124">
        <f>IF(E131="HFC",(IF(T131&gt;=PliegoVigente!$A$10,PliegoVigente!$C$10,IF(T131&gt;PliegoVigente!$A$9,PliegoVigente!$C$9,IF(T131&gt;PliegoVigente!$A$8,PliegoVigente!$C$8,PliegoVigente!$C$7)))),IF(E131="FLOW",(IF(T131&gt;=PliegoVigente!$A$26,PliegoVigente!$C$26,IF(T131&gt;PliegoVigente!$A$25,PliegoVigente!$C$25,IF(T131&gt;PliegoVigente!$A$24,PliegoVigente!$C$24,PliegoVigente!$C$23)))),IF(E131="MASIVO",(IF(T131&gt;=PliegoVigente!$A$40,PliegoVigente!$C$40,IF(T131&gt;PliegoVigente!$A$39,PliegoVigente!$C$39,IF(T131&gt;PliegoVigente!$A$38,PliegoVigente!$C$38,PliegoVigente!$C$37)))),(IF(T131&gt;=PliegoVigente!$A$54,PliegoVigente!$C$54,IF(T131&gt;PliegoVigente!$A$53,PliegoVigente!$C$53,IF(T131&gt;PliegoVigente!$A$52,PliegoVigente!$C$52,PliegoVigente!$C$51)))))))</f>
        <v>0.02</v>
      </c>
      <c r="AF131" s="124">
        <f>IF(E131="HFC",(IF(Y131&gt;=PliegoVigente!$Y$7,PliegoVigente!$AA$7,0)),IF(E131="FLOW",0,IF(E131="MASIVO",(IF(Y131&gt;=PliegoVigente!$Y$37,PliegoVigente!$AA$370)),(IF(Y131&gt;=PliegoVigente!$Y$51,PliegoVigente!$AA$51,0)))))</f>
        <v>0.01</v>
      </c>
      <c r="AG131" s="124">
        <f>IF(E131="HFC",(IF(Z131&gt;=PliegoVigente!$M$9,PliegoVigente!$O$9,IF(Z131&gt;=PliegoVigente!$M$8,PliegoVigente!$O$8,PliegoVigente!$O$7))),IF(E131="FLOW",(IF(Z131&gt;=PliegoVigente!$M$25,PliegoVigente!$O$25,IF(Z131&gt;=PliegoVigente!$M$24,PliegoVigente!$O$24,PliegoVigente!$O$23))),IF(E131="MASIVO",(IF(Z131&gt;=PliegoVigente!$M$39,PliegoVigente!$O$39,IF(Z131&gt;=PliegoVigente!$M$38,PliegoVigente!$O$38,PliegoVigente!$O$37))),(IF(Z131&gt;=PliegoVigente!$M$53,PliegoVigente!$O$53,IF(Z131&gt;=PliegoVigente!$M$52,PliegoVigente!$O$52,PliegoVigente!$O$51))))))</f>
        <v>-5.0000000000000001E-3</v>
      </c>
      <c r="AH131" s="124">
        <f>IF(E131="HFC",(IF(AA131&gt;=PliegoVigente!$Q$9,PliegoVigente!$S$9,IF(AA131&gt;=PliegoVigente!$Q$8,PliegoVigente!$S$8,PliegoVigente!$S$7))),IF(E131="FLOW",(IF(AA131&gt;=PliegoVigente!$Q$25,PliegoVigente!$S$25,IF(AA131&gt;=PliegoVigente!$Q$24,PliegoVigente!$S$24,PliegoVigente!$S$23))),IF(E131="MASIVO",(IF(AA131&gt;=PliegoVigente!$Q$39,PliegoVigente!$S$39,IF(AA131&gt;=PliegoVigente!$Q$38,PliegoVigente!$S$38,PliegoVigente!$S$37))),(IF(AA131&gt;=PliegoVigente!$Q$53,PliegoVigente!$S$53,IF(AA131&gt;=PliegoVigente!$Q$52,PliegoVigente!$S$52,PliegoVigente!$S$51))))))</f>
        <v>5.0000000000000001E-3</v>
      </c>
      <c r="AI131" s="126">
        <f t="shared" ref="AI131:AI194" si="5">SUM(AB131:AH131)</f>
        <v>0.01</v>
      </c>
    </row>
    <row r="132" spans="1:35" x14ac:dyDescent="0.25">
      <c r="A132" s="115" t="str">
        <f>VLOOKUP(C132,RosterActualizado!$C$2:$L$1000,7,0)</f>
        <v>Rivera Leonardo Martin</v>
      </c>
      <c r="B132" s="115" t="str">
        <f>VLOOKUP(C132,RosterActualizado!$C$2:$L$1000,10,0)</f>
        <v>Vaca Carla Elizabeth</v>
      </c>
      <c r="C132" s="115">
        <f>RosterActualizado!C132</f>
        <v>502054</v>
      </c>
      <c r="D132" s="115" t="str">
        <f>VLOOKUP(C132,RosterActualizado!$C$2:$L$1000,3,0)</f>
        <v xml:space="preserve">INTERNET HFC SCORE 3 A 5 + Solucion Remota </v>
      </c>
      <c r="E132" s="115" t="str">
        <f t="shared" si="4"/>
        <v>HFC</v>
      </c>
      <c r="F132" s="116">
        <f>VLOOKUP(C132,Table1[],5,0)</f>
        <v>0.95723280423280399</v>
      </c>
      <c r="G132" s="117">
        <f>VLOOKUP(C132,Table13[],5,0)</f>
        <v>5.63380281690141E-2</v>
      </c>
      <c r="H132" s="118">
        <f>VLOOKUP(C132,Table13[],3,0)</f>
        <v>71</v>
      </c>
      <c r="I132" s="117">
        <f>VLOOKUP(C132,Table13[],7,0)</f>
        <v>0.59090909090909105</v>
      </c>
      <c r="J132" s="117">
        <f>VLOOKUP(C132,Table13[],9,0)</f>
        <v>0.921875</v>
      </c>
      <c r="K132" s="116">
        <f>VLOOKUP(C132,Table16[[#All],[idccms]:[TMO]],5,0)</f>
        <v>0.98876404494381998</v>
      </c>
      <c r="L132" s="119">
        <f>VLOOKUP(C132,Table18[[Columna1]:[Recuento de id_monitoring-caseId]],2,0)</f>
        <v>1</v>
      </c>
      <c r="M132" s="116">
        <f>VLOOKUP(C132,Table111[],7,0)</f>
        <v>-0.28571428571428598</v>
      </c>
      <c r="N132" s="118">
        <f>VLOOKUP(C132,Table111[],6,0)</f>
        <v>7</v>
      </c>
      <c r="O132" s="116">
        <f>VLOOKUP(C132,Table111[],8,0)</f>
        <v>0.16666666666666699</v>
      </c>
      <c r="P132" s="13" t="s">
        <v>116</v>
      </c>
      <c r="Q132" s="13" t="s">
        <v>116</v>
      </c>
      <c r="R132" s="13" t="s">
        <v>116</v>
      </c>
      <c r="S132" s="116">
        <f>VLOOKUP(C132,Table113[[idccms]:[Suma de Rellamados]],4,0)</f>
        <v>0.79403794037940401</v>
      </c>
      <c r="T132" s="13">
        <f>VLOOKUP(C132,Table115[[idccms]:[Suma de CvLlamSalientes]],3,0)</f>
        <v>614.587991718426</v>
      </c>
      <c r="U132" s="13">
        <f>VLOOKUP(C132,Table115[[idccms]:[Suma de CvLlamSalientes]],5,0)</f>
        <v>32.329192546583798</v>
      </c>
      <c r="V132" s="120">
        <f>VLOOKUP(C132,Table115[[idccms]:[Suma de CvLlamSalientes]],6,0)</f>
        <v>12.004140786749501</v>
      </c>
      <c r="W132" s="13">
        <f>VLOOKUP(C132,Table115[[idccms]:[Suma de CvLlamSalientes]],7,0)</f>
        <v>570.25465838509297</v>
      </c>
      <c r="X132" s="116">
        <f>VLOOKUP(C132,Table118[[idccms]:[%Act Com N]],4,0)</f>
        <v>1.0351966873706001E-2</v>
      </c>
      <c r="Y132" s="116">
        <f>VLOOKUP(C132,Table118[[idccms]:[%Act Com N]],6,0)</f>
        <v>0</v>
      </c>
      <c r="Z132" s="116">
        <f>VLOOKUP(C132,TRF!$B$2:$S$407,4,0)</f>
        <v>9.9378881987577605E-2</v>
      </c>
      <c r="AA132" s="116">
        <f>VLOOKUP(C132,CBS!$A$2:$F$395,4,0)</f>
        <v>7.6604554865424404E-2</v>
      </c>
      <c r="AB132" s="124">
        <f>IF(E132="HFC",(IF(L132&gt;=PliegoVigente!$U$9,PliegoVigente!$W$9,IF(L132&gt;=PliegoVigente!$U$8,PliegoVigente!$W$8,PliegoVigente!$W$7))),IF(E132="FLOW",(IF(L132&gt;=PliegoVigente!$U$25,PliegoVigente!$W$25,IF(L132&gt;=PliegoVigente!$U$24,PliegoVigente!$W$24,PliegoVigente!$W$23))),IF(E132="MASIVO",(IF(L132&gt;=PliegoVigente!$U$39,PliegoVigente!$W$39,IF(L132&gt;=PliegoVigente!$U$38,PliegoVigente!$W$38,PliegoVigente!$W$37))),(IF(L132&gt;=PliegoVigente!$U$53,PliegoVigente!$W$53,IF(L132&gt;=PliegoVigente!$U$52,PliegoVigente!$W$52,PliegoVigente!$W$51))))))</f>
        <v>0.01</v>
      </c>
      <c r="AC132" s="124">
        <f>IF(E132="HFC",(IF(M132&gt;=PliegoVigente!$I$7,PliegoVigente!$K$7,IF(M132&gt;=PliegoVigente!$I$8,PliegoVigente!$K$8,IF(M132&gt;=PliegoVigente!$I$9,PliegoVigente!$K$9,IF(M132&gt;=PliegoVigente!$I$10,PliegoVigente!$K$10,IF(M132&gt;=PliegoVigente!$I$11,PliegoVigente!$K$11,IF(M132&gt;=PliegoVigente!$I$12,PliegoVigente!$K$12,IF(M132&gt;=PliegoVigente!$I$13,PliegoVigente!$K$13,IF(M132&gt;=PliegoVigente!$I$14,PliegoVigente!$K$14,PliegoVigente!$K$15))))))))),IF(E132="FLOW",(IF(M132&gt;=PliegoVigente!$I$23,PliegoVigente!$K$23,IF(M132&gt;=PliegoVigente!$I$24,PliegoVigente!$K$24,IF(M132&gt;=PliegoVigente!$I$25,PliegoVigente!$K$25,IF(M132&gt;=PliegoVigente!$I$26,PliegoVigente!$K$26,IF(M132&gt;=PliegoVigente!$I$27,PliegoVigente!$K$27,IF(M132&gt;=PliegoVigente!$I$28,PliegoVigente!$K$28,IF(M132&gt;=PliegoVigente!$I$29,PliegoVigente!$K$29,IF(M132&gt;=PliegoVigente!$I$30,PliegoVigente!$K$30,PliegoVigente!$K$31))))))))),IF(E132="MASIVO",(IF(M132&gt;=PliegoVigente!$I$37,PliegoVigente!$K$37,IF(M132&gt;=PliegoVigente!$I$38,PliegoVigente!$K$38,IF(M132&gt;=PliegoVigente!$I$39,PliegoVigente!$K$39,IF(M132&gt;=PliegoVigente!$I$40,PliegoVigente!$K$40,IF(M132&gt;=PliegoVigente!$I$41,PliegoVigente!$K$41,IF(M132&gt;=PliegoVigente!$I$42,PliegoVigente!$K$42,IF(M132&gt;=PliegoVigente!$I$43,PliegoVigente!$K$43,IF(M132&gt;=PliegoVigente!$I$44,PliegoVigente!$K$44,PliegoVigente!$K$45))))))))),(IF(M132&gt;=PliegoVigente!$I$51,PliegoVigente!$K$51,IF(M132&gt;=PliegoVigente!$I$52,PliegoVigente!$K$52,IF(M132&gt;=PliegoVigente!$I$53,PliegoVigente!$K$53,IF(M132&gt;=PliegoVigente!$I$54,PliegoVigente!$K$54,IF(M132&gt;=PliegoVigente!$I$55,PliegoVigente!$K$55,IF(M132&gt;=PliegoVigente!$I$56,PliegoVigente!$K$56,IF(M132&gt;=PliegoVigente!$I$57,PliegoVigente!$K$57,IF(M132&gt;=PliegoVigente!$I$58,PliegoVigente!$K$58,PliegoVigente!$K$59))))))))))))</f>
        <v>-0.02</v>
      </c>
      <c r="AD132" s="124">
        <f>IF(E132="HFC",(IF(S132&gt;=PliegoVigente!$E$12,PliegoVigente!$G$12,IF(S132&gt;=PliegoVigente!$E$11,PliegoVigente!$G$11,IF(S132&gt;=PliegoVigente!$E$10,PliegoVigente!$G$10,IF(S132&gt;=PliegoVigente!$E$9,PliegoVigente!$G$9,IF(S132&gt;=PliegoVigente!$E$8,PliegoVigente!$G$8,PliegoVigente!$G$7)))))),IF(E132="FLOW",(IF(S132&gt;=PliegoVigente!$I$23,PliegoVigente!$K$23,IF(S132&gt;=PliegoVigente!$I$24,PliegoVigente!$K$24,IF(S132&gt;=PliegoVigente!$I$25,PliegoVigente!$K$25,IF(S132&gt;=PliegoVigente!$I$26,PliegoVigente!$K$26,IF(S132&gt;=PliegoVigente!$I$27,PliegoVigente!$K$27,IF(S132&gt;=PliegoVigente!$I$28,PliegoVigente!$K$28,IF(S132&gt;=PliegoVigente!$I$29,PliegoVigente!$K$29,IF(S132&gt;=PliegoVigente!$I$30,PliegoVigente!$K$30,PliegoVigente!$K$31))))))))),IF(E132="MASIVO",(IF(S132&gt;=PliegoVigente!$I$37,PliegoVigente!$K$37,IF(S132&gt;=PliegoVigente!$I$38,PliegoVigente!$K$38,IF(S132&gt;=PliegoVigente!$I$39,PliegoVigente!$K$39,IF(S132&gt;=PliegoVigente!$I$40,PliegoVigente!$K$40,IF(S132&gt;=PliegoVigente!$I$41,PliegoVigente!$K$41,IF(S132&gt;=PliegoVigente!$I$42,PliegoVigente!$K$42,IF(S132&gt;=PliegoVigente!$I$43,PliegoVigente!$K$43,IF(S132&gt;=PliegoVigente!$I$44,PliegoVigente!$K$44,PliegoVigente!$K$45))))))))),(IF(S132&gt;=PliegoVigente!$I$51,PliegoVigente!$K$51,IF(S132&gt;=PliegoVigente!$I$52,PliegoVigente!$K$52,IF(S132&gt;=PliegoVigente!$I$53,PliegoVigente!$K$53,IF(S132&gt;=PliegoVigente!$I$54,PliegoVigente!$K$54,IF(S132&gt;=PliegoVigente!$I$55,PliegoVigente!$K$55,IF(S132&gt;=PliegoVigente!$I$56,PliegoVigente!$K$56,IF(S132&gt;=PliegoVigente!$I$57,PliegoVigente!$K$57,IF(S132&gt;=PliegoVigente!$I$58,PliegoVigente!$K$58,PliegoVigente!$K$59))))))))))))</f>
        <v>-0.01</v>
      </c>
      <c r="AE132" s="124">
        <f>IF(E132="HFC",(IF(T132&gt;=PliegoVigente!$A$10,PliegoVigente!$C$10,IF(T132&gt;PliegoVigente!$A$9,PliegoVigente!$C$9,IF(T132&gt;PliegoVigente!$A$8,PliegoVigente!$C$8,PliegoVigente!$C$7)))),IF(E132="FLOW",(IF(T132&gt;=PliegoVigente!$A$26,PliegoVigente!$C$26,IF(T132&gt;PliegoVigente!$A$25,PliegoVigente!$C$25,IF(T132&gt;PliegoVigente!$A$24,PliegoVigente!$C$24,PliegoVigente!$C$23)))),IF(E132="MASIVO",(IF(T132&gt;=PliegoVigente!$A$40,PliegoVigente!$C$40,IF(T132&gt;PliegoVigente!$A$39,PliegoVigente!$C$39,IF(T132&gt;PliegoVigente!$A$38,PliegoVigente!$C$38,PliegoVigente!$C$37)))),(IF(T132&gt;=PliegoVigente!$A$54,PliegoVigente!$C$54,IF(T132&gt;PliegoVigente!$A$53,PliegoVigente!$C$53,IF(T132&gt;PliegoVigente!$A$52,PliegoVigente!$C$52,PliegoVigente!$C$51)))))))</f>
        <v>-0.01</v>
      </c>
      <c r="AF132" s="124">
        <f>IF(E132="HFC",(IF(Y132&gt;=PliegoVigente!$Y$7,PliegoVigente!$AA$7,0)),IF(E132="FLOW",0,IF(E132="MASIVO",(IF(Y132&gt;=PliegoVigente!$Y$37,PliegoVigente!$AA$370)),(IF(Y132&gt;=PliegoVigente!$Y$51,PliegoVigente!$AA$51,0)))))</f>
        <v>0</v>
      </c>
      <c r="AG132" s="124">
        <f>IF(E132="HFC",(IF(Z132&gt;=PliegoVigente!$M$9,PliegoVigente!$O$9,IF(Z132&gt;=PliegoVigente!$M$8,PliegoVigente!$O$8,PliegoVigente!$O$7))),IF(E132="FLOW",(IF(Z132&gt;=PliegoVigente!$M$25,PliegoVigente!$O$25,IF(Z132&gt;=PliegoVigente!$M$24,PliegoVigente!$O$24,PliegoVigente!$O$23))),IF(E132="MASIVO",(IF(Z132&gt;=PliegoVigente!$M$39,PliegoVigente!$O$39,IF(Z132&gt;=PliegoVigente!$M$38,PliegoVigente!$O$38,PliegoVigente!$O$37))),(IF(Z132&gt;=PliegoVigente!$M$53,PliegoVigente!$O$53,IF(Z132&gt;=PliegoVigente!$M$52,PliegoVigente!$O$52,PliegoVigente!$O$51))))))</f>
        <v>-5.0000000000000001E-3</v>
      </c>
      <c r="AH132" s="124">
        <f>IF(E132="HFC",(IF(AA132&gt;=PliegoVigente!$Q$9,PliegoVigente!$S$9,IF(AA132&gt;=PliegoVigente!$Q$8,PliegoVigente!$S$8,PliegoVigente!$S$7))),IF(E132="FLOW",(IF(AA132&gt;=PliegoVigente!$Q$25,PliegoVigente!$S$25,IF(AA132&gt;=PliegoVigente!$Q$24,PliegoVigente!$S$24,PliegoVigente!$S$23))),IF(E132="MASIVO",(IF(AA132&gt;=PliegoVigente!$Q$39,PliegoVigente!$S$39,IF(AA132&gt;=PliegoVigente!$Q$38,PliegoVigente!$S$38,PliegoVigente!$S$37))),(IF(AA132&gt;=PliegoVigente!$Q$53,PliegoVigente!$S$53,IF(AA132&gt;=PliegoVigente!$Q$52,PliegoVigente!$S$52,PliegoVigente!$S$51))))))</f>
        <v>-5.0000000000000001E-3</v>
      </c>
      <c r="AI132" s="126">
        <f t="shared" si="5"/>
        <v>-3.9999999999999994E-2</v>
      </c>
    </row>
    <row r="133" spans="1:35" x14ac:dyDescent="0.25">
      <c r="A133" s="115" t="str">
        <f>VLOOKUP(C133,RosterActualizado!$C$2:$L$1000,7,0)</f>
        <v>Diez Marta Elena</v>
      </c>
      <c r="B133" s="115" t="str">
        <f>VLOOKUP(C133,RosterActualizado!$C$2:$L$1000,10,0)</f>
        <v>Brandan Carlos Cristian David</v>
      </c>
      <c r="C133" s="115">
        <f>RosterActualizado!C133</f>
        <v>598335</v>
      </c>
      <c r="D133" s="115" t="str">
        <f>VLOOKUP(C133,RosterActualizado!$C$2:$L$1000,3,0)</f>
        <v xml:space="preserve">INTERNET HFC SCORE 2 + Solucion Remota </v>
      </c>
      <c r="E133" s="115" t="str">
        <f t="shared" si="4"/>
        <v>HFC</v>
      </c>
      <c r="F133" s="116">
        <f>VLOOKUP(C133,Table1[],5,0)</f>
        <v>0.98885714285714299</v>
      </c>
      <c r="G133" s="117">
        <f>VLOOKUP(C133,Table13[],5,0)</f>
        <v>8.7499999999999994E-2</v>
      </c>
      <c r="H133" s="118">
        <f>VLOOKUP(C133,Table13[],3,0)</f>
        <v>80</v>
      </c>
      <c r="I133" s="117">
        <f>VLOOKUP(C133,Table13[],7,0)</f>
        <v>0.74358974358974395</v>
      </c>
      <c r="J133" s="117">
        <f>VLOOKUP(C133,Table13[],9,0)</f>
        <v>0.97260273972602695</v>
      </c>
      <c r="K133" s="116">
        <f>VLOOKUP(C133,Table16[[#All],[idccms]:[TMO]],5,0)</f>
        <v>1</v>
      </c>
      <c r="L133" s="119">
        <f>VLOOKUP(C133,Table18[[Columna1]:[Recuento de id_monitoring-caseId]],2,0)</f>
        <v>1</v>
      </c>
      <c r="M133" s="116">
        <f>VLOOKUP(C133,Table111[],7,0)</f>
        <v>-0.16666666666666699</v>
      </c>
      <c r="N133" s="118">
        <f>VLOOKUP(C133,Table111[],6,0)</f>
        <v>12</v>
      </c>
      <c r="O133" s="116">
        <f>VLOOKUP(C133,Table111[],8,0)</f>
        <v>0.63636363636363602</v>
      </c>
      <c r="P133" s="13" t="s">
        <v>116</v>
      </c>
      <c r="Q133" s="13" t="s">
        <v>116</v>
      </c>
      <c r="R133" s="13" t="s">
        <v>116</v>
      </c>
      <c r="S133" s="116">
        <f>VLOOKUP(C133,Table113[[idccms]:[Suma de Rellamados]],4,0)</f>
        <v>0.83288409703503996</v>
      </c>
      <c r="T133" s="13">
        <f>VLOOKUP(C133,Table115[[idccms]:[Suma de CvLlamSalientes]],3,0)</f>
        <v>656.66956521739098</v>
      </c>
      <c r="U133" s="13">
        <f>VLOOKUP(C133,Table115[[idccms]:[Suma de CvLlamSalientes]],5,0)</f>
        <v>47.347826086956502</v>
      </c>
      <c r="V133" s="120">
        <f>VLOOKUP(C133,Table115[[idccms]:[Suma de CvLlamSalientes]],6,0)</f>
        <v>38.0717391304348</v>
      </c>
      <c r="W133" s="13">
        <f>VLOOKUP(C133,Table115[[idccms]:[Suma de CvLlamSalientes]],7,0)</f>
        <v>571.25</v>
      </c>
      <c r="X133" s="116">
        <f>VLOOKUP(C133,Table118[[idccms]:[%Act Com N]],4,0)</f>
        <v>1.0869565217391301E-2</v>
      </c>
      <c r="Y133" s="116">
        <f>VLOOKUP(C133,Table118[[idccms]:[%Act Com N]],6,0)</f>
        <v>1.0869565217391301E-2</v>
      </c>
      <c r="Z133" s="116">
        <f>VLOOKUP(C133,TRF!$B$2:$S$407,4,0)</f>
        <v>8.2608695652173894E-2</v>
      </c>
      <c r="AA133" s="116">
        <f>VLOOKUP(C133,CBS!$A$2:$F$395,4,0)</f>
        <v>6.73913043478261E-2</v>
      </c>
      <c r="AB133" s="124">
        <f>IF(E133="HFC",(IF(L133&gt;=PliegoVigente!$U$9,PliegoVigente!$W$9,IF(L133&gt;=PliegoVigente!$U$8,PliegoVigente!$W$8,PliegoVigente!$W$7))),IF(E133="FLOW",(IF(L133&gt;=PliegoVigente!$U$25,PliegoVigente!$W$25,IF(L133&gt;=PliegoVigente!$U$24,PliegoVigente!$W$24,PliegoVigente!$W$23))),IF(E133="MASIVO",(IF(L133&gt;=PliegoVigente!$U$39,PliegoVigente!$W$39,IF(L133&gt;=PliegoVigente!$U$38,PliegoVigente!$W$38,PliegoVigente!$W$37))),(IF(L133&gt;=PliegoVigente!$U$53,PliegoVigente!$W$53,IF(L133&gt;=PliegoVigente!$U$52,PliegoVigente!$W$52,PliegoVigente!$W$51))))))</f>
        <v>0.01</v>
      </c>
      <c r="AC133" s="124">
        <f>IF(E133="HFC",(IF(M133&gt;=PliegoVigente!$I$7,PliegoVigente!$K$7,IF(M133&gt;=PliegoVigente!$I$8,PliegoVigente!$K$8,IF(M133&gt;=PliegoVigente!$I$9,PliegoVigente!$K$9,IF(M133&gt;=PliegoVigente!$I$10,PliegoVigente!$K$10,IF(M133&gt;=PliegoVigente!$I$11,PliegoVigente!$K$11,IF(M133&gt;=PliegoVigente!$I$12,PliegoVigente!$K$12,IF(M133&gt;=PliegoVigente!$I$13,PliegoVigente!$K$13,IF(M133&gt;=PliegoVigente!$I$14,PliegoVigente!$K$14,PliegoVigente!$K$15))))))))),IF(E133="FLOW",(IF(M133&gt;=PliegoVigente!$I$23,PliegoVigente!$K$23,IF(M133&gt;=PliegoVigente!$I$24,PliegoVigente!$K$24,IF(M133&gt;=PliegoVigente!$I$25,PliegoVigente!$K$25,IF(M133&gt;=PliegoVigente!$I$26,PliegoVigente!$K$26,IF(M133&gt;=PliegoVigente!$I$27,PliegoVigente!$K$27,IF(M133&gt;=PliegoVigente!$I$28,PliegoVigente!$K$28,IF(M133&gt;=PliegoVigente!$I$29,PliegoVigente!$K$29,IF(M133&gt;=PliegoVigente!$I$30,PliegoVigente!$K$30,PliegoVigente!$K$31))))))))),IF(E133="MASIVO",(IF(M133&gt;=PliegoVigente!$I$37,PliegoVigente!$K$37,IF(M133&gt;=PliegoVigente!$I$38,PliegoVigente!$K$38,IF(M133&gt;=PliegoVigente!$I$39,PliegoVigente!$K$39,IF(M133&gt;=PliegoVigente!$I$40,PliegoVigente!$K$40,IF(M133&gt;=PliegoVigente!$I$41,PliegoVigente!$K$41,IF(M133&gt;=PliegoVigente!$I$42,PliegoVigente!$K$42,IF(M133&gt;=PliegoVigente!$I$43,PliegoVigente!$K$43,IF(M133&gt;=PliegoVigente!$I$44,PliegoVigente!$K$44,PliegoVigente!$K$45))))))))),(IF(M133&gt;=PliegoVigente!$I$51,PliegoVigente!$K$51,IF(M133&gt;=PliegoVigente!$I$52,PliegoVigente!$K$52,IF(M133&gt;=PliegoVigente!$I$53,PliegoVigente!$K$53,IF(M133&gt;=PliegoVigente!$I$54,PliegoVigente!$K$54,IF(M133&gt;=PliegoVigente!$I$55,PliegoVigente!$K$55,IF(M133&gt;=PliegoVigente!$I$56,PliegoVigente!$K$56,IF(M133&gt;=PliegoVigente!$I$57,PliegoVigente!$K$57,IF(M133&gt;=PliegoVigente!$I$58,PliegoVigente!$K$58,PliegoVigente!$K$59))))))))))))</f>
        <v>-0.01</v>
      </c>
      <c r="AD133" s="124">
        <f>IF(E133="HFC",(IF(S133&gt;=PliegoVigente!$E$12,PliegoVigente!$G$12,IF(S133&gt;=PliegoVigente!$E$11,PliegoVigente!$G$11,IF(S133&gt;=PliegoVigente!$E$10,PliegoVigente!$G$10,IF(S133&gt;=PliegoVigente!$E$9,PliegoVigente!$G$9,IF(S133&gt;=PliegoVigente!$E$8,PliegoVigente!$G$8,PliegoVigente!$G$7)))))),IF(E133="FLOW",(IF(S133&gt;=PliegoVigente!$I$23,PliegoVigente!$K$23,IF(S133&gt;=PliegoVigente!$I$24,PliegoVigente!$K$24,IF(S133&gt;=PliegoVigente!$I$25,PliegoVigente!$K$25,IF(S133&gt;=PliegoVigente!$I$26,PliegoVigente!$K$26,IF(S133&gt;=PliegoVigente!$I$27,PliegoVigente!$K$27,IF(S133&gt;=PliegoVigente!$I$28,PliegoVigente!$K$28,IF(S133&gt;=PliegoVigente!$I$29,PliegoVigente!$K$29,IF(S133&gt;=PliegoVigente!$I$30,PliegoVigente!$K$30,PliegoVigente!$K$31))))))))),IF(E133="MASIVO",(IF(S133&gt;=PliegoVigente!$I$37,PliegoVigente!$K$37,IF(S133&gt;=PliegoVigente!$I$38,PliegoVigente!$K$38,IF(S133&gt;=PliegoVigente!$I$39,PliegoVigente!$K$39,IF(S133&gt;=PliegoVigente!$I$40,PliegoVigente!$K$40,IF(S133&gt;=PliegoVigente!$I$41,PliegoVigente!$K$41,IF(S133&gt;=PliegoVigente!$I$42,PliegoVigente!$K$42,IF(S133&gt;=PliegoVigente!$I$43,PliegoVigente!$K$43,IF(S133&gt;=PliegoVigente!$I$44,PliegoVigente!$K$44,PliegoVigente!$K$45))))))))),(IF(S133&gt;=PliegoVigente!$I$51,PliegoVigente!$K$51,IF(S133&gt;=PliegoVigente!$I$52,PliegoVigente!$K$52,IF(S133&gt;=PliegoVigente!$I$53,PliegoVigente!$K$53,IF(S133&gt;=PliegoVigente!$I$54,PliegoVigente!$K$54,IF(S133&gt;=PliegoVigente!$I$55,PliegoVigente!$K$55,IF(S133&gt;=PliegoVigente!$I$56,PliegoVigente!$K$56,IF(S133&gt;=PliegoVigente!$I$57,PliegoVigente!$K$57,IF(S133&gt;=PliegoVigente!$I$58,PliegoVigente!$K$58,PliegoVigente!$K$59))))))))))))</f>
        <v>0.04</v>
      </c>
      <c r="AE133" s="124">
        <f>IF(E133="HFC",(IF(T133&gt;=PliegoVigente!$A$10,PliegoVigente!$C$10,IF(T133&gt;PliegoVigente!$A$9,PliegoVigente!$C$9,IF(T133&gt;PliegoVigente!$A$8,PliegoVigente!$C$8,PliegoVigente!$C$7)))),IF(E133="FLOW",(IF(T133&gt;=PliegoVigente!$A$26,PliegoVigente!$C$26,IF(T133&gt;PliegoVigente!$A$25,PliegoVigente!$C$25,IF(T133&gt;PliegoVigente!$A$24,PliegoVigente!$C$24,PliegoVigente!$C$23)))),IF(E133="MASIVO",(IF(T133&gt;=PliegoVigente!$A$40,PliegoVigente!$C$40,IF(T133&gt;PliegoVigente!$A$39,PliegoVigente!$C$39,IF(T133&gt;PliegoVigente!$A$38,PliegoVigente!$C$38,PliegoVigente!$C$37)))),(IF(T133&gt;=PliegoVigente!$A$54,PliegoVigente!$C$54,IF(T133&gt;PliegoVigente!$A$53,PliegoVigente!$C$53,IF(T133&gt;PliegoVigente!$A$52,PliegoVigente!$C$52,PliegoVigente!$C$51)))))))</f>
        <v>-0.01</v>
      </c>
      <c r="AF133" s="124">
        <f>IF(E133="HFC",(IF(Y133&gt;=PliegoVigente!$Y$7,PliegoVigente!$AA$7,0)),IF(E133="FLOW",0,IF(E133="MASIVO",(IF(Y133&gt;=PliegoVigente!$Y$37,PliegoVigente!$AA$370)),(IF(Y133&gt;=PliegoVigente!$Y$51,PliegoVigente!$AA$51,0)))))</f>
        <v>0</v>
      </c>
      <c r="AG133" s="124">
        <f>IF(E133="HFC",(IF(Z133&gt;=PliegoVigente!$M$9,PliegoVigente!$O$9,IF(Z133&gt;=PliegoVigente!$M$8,PliegoVigente!$O$8,PliegoVigente!$O$7))),IF(E133="FLOW",(IF(Z133&gt;=PliegoVigente!$M$25,PliegoVigente!$O$25,IF(Z133&gt;=PliegoVigente!$M$24,PliegoVigente!$O$24,PliegoVigente!$O$23))),IF(E133="MASIVO",(IF(Z133&gt;=PliegoVigente!$M$39,PliegoVigente!$O$39,IF(Z133&gt;=PliegoVigente!$M$38,PliegoVigente!$O$38,PliegoVigente!$O$37))),(IF(Z133&gt;=PliegoVigente!$M$53,PliegoVigente!$O$53,IF(Z133&gt;=PliegoVigente!$M$52,PliegoVigente!$O$52,PliegoVigente!$O$51))))))</f>
        <v>5.0000000000000001E-3</v>
      </c>
      <c r="AH133" s="124">
        <f>IF(E133="HFC",(IF(AA133&gt;=PliegoVigente!$Q$9,PliegoVigente!$S$9,IF(AA133&gt;=PliegoVigente!$Q$8,PliegoVigente!$S$8,PliegoVigente!$S$7))),IF(E133="FLOW",(IF(AA133&gt;=PliegoVigente!$Q$25,PliegoVigente!$S$25,IF(AA133&gt;=PliegoVigente!$Q$24,PliegoVigente!$S$24,PliegoVigente!$S$23))),IF(E133="MASIVO",(IF(AA133&gt;=PliegoVigente!$Q$39,PliegoVigente!$S$39,IF(AA133&gt;=PliegoVigente!$Q$38,PliegoVigente!$S$38,PliegoVigente!$S$37))),(IF(AA133&gt;=PliegoVigente!$Q$53,PliegoVigente!$S$53,IF(AA133&gt;=PliegoVigente!$Q$52,PliegoVigente!$S$52,PliegoVigente!$S$51))))))</f>
        <v>-5.0000000000000001E-3</v>
      </c>
      <c r="AI133" s="126">
        <f t="shared" si="5"/>
        <v>2.9999999999999995E-2</v>
      </c>
    </row>
    <row r="134" spans="1:35" x14ac:dyDescent="0.25">
      <c r="A134" s="115" t="str">
        <f>VLOOKUP(C134,RosterActualizado!$C$2:$L$1000,7,0)</f>
        <v>Diez Marta Elena</v>
      </c>
      <c r="B134" s="115" t="str">
        <f>VLOOKUP(C134,RosterActualizado!$C$2:$L$1000,10,0)</f>
        <v>Eljatib Hafez  Andres</v>
      </c>
      <c r="C134" s="115">
        <f>RosterActualizado!C134</f>
        <v>4587977</v>
      </c>
      <c r="D134" s="115" t="str">
        <f>VLOOKUP(C134,RosterActualizado!$C$2:$L$1000,3,0)</f>
        <v>MASIVO</v>
      </c>
      <c r="E134" s="115" t="str">
        <f t="shared" si="4"/>
        <v>MASIVO</v>
      </c>
      <c r="F134" s="116" t="e">
        <f>VLOOKUP(C134,Table1[],5,0)</f>
        <v>#N/A</v>
      </c>
      <c r="G134" s="117">
        <f>VLOOKUP(C134,Table13[],5,0)</f>
        <v>0</v>
      </c>
      <c r="H134" s="118">
        <f>VLOOKUP(C134,Table13[],3,0)</f>
        <v>0</v>
      </c>
      <c r="I134" s="117">
        <f>VLOOKUP(C134,Table13[],7,0)</f>
        <v>0</v>
      </c>
      <c r="J134" s="117">
        <f>VLOOKUP(C134,Table13[],9,0)</f>
        <v>0</v>
      </c>
      <c r="K134" s="116" t="e">
        <f>VLOOKUP(C134,Table16[[#All],[idccms]:[TMO]],5,0)</f>
        <v>#N/A</v>
      </c>
      <c r="L134" s="119" t="e">
        <f>VLOOKUP(C134,Table18[[Columna1]:[Recuento de id_monitoring-caseId]],2,0)</f>
        <v>#N/A</v>
      </c>
      <c r="M134" s="116" t="e">
        <f>VLOOKUP(C134,Table111[],7,0)</f>
        <v>#N/A</v>
      </c>
      <c r="N134" s="118" t="e">
        <f>VLOOKUP(C134,Table111[],6,0)</f>
        <v>#N/A</v>
      </c>
      <c r="O134" s="116" t="e">
        <f>VLOOKUP(C134,Table111[],8,0)</f>
        <v>#N/A</v>
      </c>
      <c r="P134" s="13" t="s">
        <v>116</v>
      </c>
      <c r="Q134" s="13" t="s">
        <v>116</v>
      </c>
      <c r="R134" s="13" t="s">
        <v>116</v>
      </c>
      <c r="S134" s="116" t="e">
        <f>VLOOKUP(C134,Table113[[idccms]:[Suma de Rellamados]],4,0)</f>
        <v>#N/A</v>
      </c>
      <c r="T134" s="13">
        <f>VLOOKUP(C134,Table115[[idccms]:[Suma de CvLlamSalientes]],3,0)</f>
        <v>0</v>
      </c>
      <c r="U134" s="13">
        <f>VLOOKUP(C134,Table115[[idccms]:[Suma de CvLlamSalientes]],5,0)</f>
        <v>0</v>
      </c>
      <c r="V134" s="120">
        <f>VLOOKUP(C134,Table115[[idccms]:[Suma de CvLlamSalientes]],6,0)</f>
        <v>0</v>
      </c>
      <c r="W134" s="13">
        <f>VLOOKUP(C134,Table115[[idccms]:[Suma de CvLlamSalientes]],7,0)</f>
        <v>0</v>
      </c>
      <c r="X134" s="116" t="e">
        <f>VLOOKUP(C134,Table118[[idccms]:[%Act Com N]],4,0)</f>
        <v>#N/A</v>
      </c>
      <c r="Y134" s="116" t="e">
        <f>VLOOKUP(C134,Table118[[idccms]:[%Act Com N]],6,0)</f>
        <v>#N/A</v>
      </c>
      <c r="Z134" s="116" t="e">
        <f>VLOOKUP(C134,TRF!$B$2:$S$407,4,0)</f>
        <v>#N/A</v>
      </c>
      <c r="AA134" s="116" t="e">
        <f>VLOOKUP(C134,CBS!$A$2:$F$395,4,0)</f>
        <v>#N/A</v>
      </c>
      <c r="AB134" s="124" t="e">
        <f>IF(E134="HFC",(IF(L134&gt;=PliegoVigente!$U$9,PliegoVigente!$W$9,IF(L134&gt;=PliegoVigente!$U$8,PliegoVigente!$W$8,PliegoVigente!$W$7))),IF(E134="FLOW",(IF(L134&gt;=PliegoVigente!$U$25,PliegoVigente!$W$25,IF(L134&gt;=PliegoVigente!$U$24,PliegoVigente!$W$24,PliegoVigente!$W$23))),IF(E134="MASIVO",(IF(L134&gt;=PliegoVigente!$U$39,PliegoVigente!$W$39,IF(L134&gt;=PliegoVigente!$U$38,PliegoVigente!$W$38,PliegoVigente!$W$37))),(IF(L134&gt;=PliegoVigente!$U$53,PliegoVigente!$W$53,IF(L134&gt;=PliegoVigente!$U$52,PliegoVigente!$W$52,PliegoVigente!$W$51))))))</f>
        <v>#N/A</v>
      </c>
      <c r="AC134" s="124" t="e">
        <f>IF(E134="HFC",(IF(M134&gt;=PliegoVigente!$I$7,PliegoVigente!$K$7,IF(M134&gt;=PliegoVigente!$I$8,PliegoVigente!$K$8,IF(M134&gt;=PliegoVigente!$I$9,PliegoVigente!$K$9,IF(M134&gt;=PliegoVigente!$I$10,PliegoVigente!$K$10,IF(M134&gt;=PliegoVigente!$I$11,PliegoVigente!$K$11,IF(M134&gt;=PliegoVigente!$I$12,PliegoVigente!$K$12,IF(M134&gt;=PliegoVigente!$I$13,PliegoVigente!$K$13,IF(M134&gt;=PliegoVigente!$I$14,PliegoVigente!$K$14,PliegoVigente!$K$15))))))))),IF(E134="FLOW",(IF(M134&gt;=PliegoVigente!$I$23,PliegoVigente!$K$23,IF(M134&gt;=PliegoVigente!$I$24,PliegoVigente!$K$24,IF(M134&gt;=PliegoVigente!$I$25,PliegoVigente!$K$25,IF(M134&gt;=PliegoVigente!$I$26,PliegoVigente!$K$26,IF(M134&gt;=PliegoVigente!$I$27,PliegoVigente!$K$27,IF(M134&gt;=PliegoVigente!$I$28,PliegoVigente!$K$28,IF(M134&gt;=PliegoVigente!$I$29,PliegoVigente!$K$29,IF(M134&gt;=PliegoVigente!$I$30,PliegoVigente!$K$30,PliegoVigente!$K$31))))))))),IF(E134="MASIVO",(IF(M134&gt;=PliegoVigente!$I$37,PliegoVigente!$K$37,IF(M134&gt;=PliegoVigente!$I$38,PliegoVigente!$K$38,IF(M134&gt;=PliegoVigente!$I$39,PliegoVigente!$K$39,IF(M134&gt;=PliegoVigente!$I$40,PliegoVigente!$K$40,IF(M134&gt;=PliegoVigente!$I$41,PliegoVigente!$K$41,IF(M134&gt;=PliegoVigente!$I$42,PliegoVigente!$K$42,IF(M134&gt;=PliegoVigente!$I$43,PliegoVigente!$K$43,IF(M134&gt;=PliegoVigente!$I$44,PliegoVigente!$K$44,PliegoVigente!$K$45))))))))),(IF(M134&gt;=PliegoVigente!$I$51,PliegoVigente!$K$51,IF(M134&gt;=PliegoVigente!$I$52,PliegoVigente!$K$52,IF(M134&gt;=PliegoVigente!$I$53,PliegoVigente!$K$53,IF(M134&gt;=PliegoVigente!$I$54,PliegoVigente!$K$54,IF(M134&gt;=PliegoVigente!$I$55,PliegoVigente!$K$55,IF(M134&gt;=PliegoVigente!$I$56,PliegoVigente!$K$56,IF(M134&gt;=PliegoVigente!$I$57,PliegoVigente!$K$57,IF(M134&gt;=PliegoVigente!$I$58,PliegoVigente!$K$58,PliegoVigente!$K$59))))))))))))</f>
        <v>#N/A</v>
      </c>
      <c r="AD134" s="124" t="e">
        <f>IF(E134="HFC",(IF(S134&gt;=PliegoVigente!$E$12,PliegoVigente!$G$12,IF(S134&gt;=PliegoVigente!$E$11,PliegoVigente!$G$11,IF(S134&gt;=PliegoVigente!$E$10,PliegoVigente!$G$10,IF(S134&gt;=PliegoVigente!$E$9,PliegoVigente!$G$9,IF(S134&gt;=PliegoVigente!$E$8,PliegoVigente!$G$8,PliegoVigente!$G$7)))))),IF(E134="FLOW",(IF(S134&gt;=PliegoVigente!$I$23,PliegoVigente!$K$23,IF(S134&gt;=PliegoVigente!$I$24,PliegoVigente!$K$24,IF(S134&gt;=PliegoVigente!$I$25,PliegoVigente!$K$25,IF(S134&gt;=PliegoVigente!$I$26,PliegoVigente!$K$26,IF(S134&gt;=PliegoVigente!$I$27,PliegoVigente!$K$27,IF(S134&gt;=PliegoVigente!$I$28,PliegoVigente!$K$28,IF(S134&gt;=PliegoVigente!$I$29,PliegoVigente!$K$29,IF(S134&gt;=PliegoVigente!$I$30,PliegoVigente!$K$30,PliegoVigente!$K$31))))))))),IF(E134="MASIVO",(IF(S134&gt;=PliegoVigente!$I$37,PliegoVigente!$K$37,IF(S134&gt;=PliegoVigente!$I$38,PliegoVigente!$K$38,IF(S134&gt;=PliegoVigente!$I$39,PliegoVigente!$K$39,IF(S134&gt;=PliegoVigente!$I$40,PliegoVigente!$K$40,IF(S134&gt;=PliegoVigente!$I$41,PliegoVigente!$K$41,IF(S134&gt;=PliegoVigente!$I$42,PliegoVigente!$K$42,IF(S134&gt;=PliegoVigente!$I$43,PliegoVigente!$K$43,IF(S134&gt;=PliegoVigente!$I$44,PliegoVigente!$K$44,PliegoVigente!$K$45))))))))),(IF(S134&gt;=PliegoVigente!$I$51,PliegoVigente!$K$51,IF(S134&gt;=PliegoVigente!$I$52,PliegoVigente!$K$52,IF(S134&gt;=PliegoVigente!$I$53,PliegoVigente!$K$53,IF(S134&gt;=PliegoVigente!$I$54,PliegoVigente!$K$54,IF(S134&gt;=PliegoVigente!$I$55,PliegoVigente!$K$55,IF(S134&gt;=PliegoVigente!$I$56,PliegoVigente!$K$56,IF(S134&gt;=PliegoVigente!$I$57,PliegoVigente!$K$57,IF(S134&gt;=PliegoVigente!$I$58,PliegoVigente!$K$58,PliegoVigente!$K$59))))))))))))</f>
        <v>#N/A</v>
      </c>
      <c r="AE134" s="124">
        <f>IF(E134="HFC",(IF(T134&gt;=PliegoVigente!$A$10,PliegoVigente!$C$10,IF(T134&gt;PliegoVigente!$A$9,PliegoVigente!$C$9,IF(T134&gt;PliegoVigente!$A$8,PliegoVigente!$C$8,PliegoVigente!$C$7)))),IF(E134="FLOW",(IF(T134&gt;=PliegoVigente!$A$26,PliegoVigente!$C$26,IF(T134&gt;PliegoVigente!$A$25,PliegoVigente!$C$25,IF(T134&gt;PliegoVigente!$A$24,PliegoVigente!$C$24,PliegoVigente!$C$23)))),IF(E134="MASIVO",(IF(T134&gt;=PliegoVigente!$A$40,PliegoVigente!$C$40,IF(T134&gt;PliegoVigente!$A$39,PliegoVigente!$C$39,IF(T134&gt;PliegoVigente!$A$38,PliegoVigente!$C$38,PliegoVigente!$C$37)))),(IF(T134&gt;=PliegoVigente!$A$54,PliegoVigente!$C$54,IF(T134&gt;PliegoVigente!$A$53,PliegoVigente!$C$53,IF(T134&gt;PliegoVigente!$A$52,PliegoVigente!$C$52,PliegoVigente!$C$51)))))))</f>
        <v>0.02</v>
      </c>
      <c r="AF134" s="124" t="e">
        <f>IF(E134="HFC",(IF(Y134&gt;=PliegoVigente!$Y$7,PliegoVigente!$AA$7,0)),IF(E134="FLOW",0,IF(E134="MASIVO",(IF(Y134&gt;=PliegoVigente!$Y$37,PliegoVigente!$AA$370)),(IF(Y134&gt;=PliegoVigente!$Y$51,PliegoVigente!$AA$51,0)))))</f>
        <v>#N/A</v>
      </c>
      <c r="AG134" s="124" t="e">
        <f>IF(E134="HFC",(IF(Z134&gt;=PliegoVigente!$M$9,PliegoVigente!$O$9,IF(Z134&gt;=PliegoVigente!$M$8,PliegoVigente!$O$8,PliegoVigente!$O$7))),IF(E134="FLOW",(IF(Z134&gt;=PliegoVigente!$M$25,PliegoVigente!$O$25,IF(Z134&gt;=PliegoVigente!$M$24,PliegoVigente!$O$24,PliegoVigente!$O$23))),IF(E134="MASIVO",(IF(Z134&gt;=PliegoVigente!$M$39,PliegoVigente!$O$39,IF(Z134&gt;=PliegoVigente!$M$38,PliegoVigente!$O$38,PliegoVigente!$O$37))),(IF(Z134&gt;=PliegoVigente!$M$53,PliegoVigente!$O$53,IF(Z134&gt;=PliegoVigente!$M$52,PliegoVigente!$O$52,PliegoVigente!$O$51))))))</f>
        <v>#N/A</v>
      </c>
      <c r="AH134" s="124" t="e">
        <f>IF(E134="HFC",(IF(AA134&gt;=PliegoVigente!$Q$9,PliegoVigente!$S$9,IF(AA134&gt;=PliegoVigente!$Q$8,PliegoVigente!$S$8,PliegoVigente!$S$7))),IF(E134="FLOW",(IF(AA134&gt;=PliegoVigente!$Q$25,PliegoVigente!$S$25,IF(AA134&gt;=PliegoVigente!$Q$24,PliegoVigente!$S$24,PliegoVigente!$S$23))),IF(E134="MASIVO",(IF(AA134&gt;=PliegoVigente!$Q$39,PliegoVigente!$S$39,IF(AA134&gt;=PliegoVigente!$Q$38,PliegoVigente!$S$38,PliegoVigente!$S$37))),(IF(AA134&gt;=PliegoVigente!$Q$53,PliegoVigente!$S$53,IF(AA134&gt;=PliegoVigente!$Q$52,PliegoVigente!$S$52,PliegoVigente!$S$51))))))</f>
        <v>#N/A</v>
      </c>
      <c r="AI134" s="126" t="e">
        <f t="shared" si="5"/>
        <v>#N/A</v>
      </c>
    </row>
    <row r="135" spans="1:35" x14ac:dyDescent="0.25">
      <c r="A135" s="115" t="str">
        <f>VLOOKUP(C135,RosterActualizado!$C$2:$L$1000,7,0)</f>
        <v>Diez Marta Elena</v>
      </c>
      <c r="B135" s="115" t="str">
        <f>VLOOKUP(C135,RosterActualizado!$C$2:$L$1000,10,0)</f>
        <v>Fernandez Angel Alfredo</v>
      </c>
      <c r="C135" s="115">
        <f>RosterActualizado!C135</f>
        <v>573348</v>
      </c>
      <c r="D135" s="115" t="str">
        <f>VLOOKUP(C135,RosterActualizado!$C$2:$L$1000,3,0)</f>
        <v xml:space="preserve">INTERNET HFC SCORE 1 + Solucion Remota </v>
      </c>
      <c r="E135" s="115" t="str">
        <f t="shared" si="4"/>
        <v>HFC</v>
      </c>
      <c r="F135" s="116">
        <f>VLOOKUP(C135,Table1[],5,0)</f>
        <v>0.59524074074074096</v>
      </c>
      <c r="G135" s="117">
        <f>VLOOKUP(C135,Table13[],5,0)</f>
        <v>0.11111111111111099</v>
      </c>
      <c r="H135" s="118">
        <f>VLOOKUP(C135,Table13[],3,0)</f>
        <v>72</v>
      </c>
      <c r="I135" s="117">
        <f>VLOOKUP(C135,Table13[],7,0)</f>
        <v>0.54285714285714304</v>
      </c>
      <c r="J135" s="117">
        <f>VLOOKUP(C135,Table13[],9,0)</f>
        <v>0.88235294117647101</v>
      </c>
      <c r="K135" s="116">
        <f>VLOOKUP(C135,Table16[[#All],[idccms]:[TMO]],5,0)</f>
        <v>0.95833333333333304</v>
      </c>
      <c r="L135" s="119">
        <f>VLOOKUP(C135,Table18[[Columna1]:[Recuento de id_monitoring-caseId]],2,0)</f>
        <v>1</v>
      </c>
      <c r="M135" s="116">
        <f>VLOOKUP(C135,Table111[],7,0)</f>
        <v>-0.4</v>
      </c>
      <c r="N135" s="118">
        <f>VLOOKUP(C135,Table111[],6,0)</f>
        <v>10</v>
      </c>
      <c r="O135" s="116">
        <f>VLOOKUP(C135,Table111[],8,0)</f>
        <v>0.44444444444444398</v>
      </c>
      <c r="P135" s="13" t="s">
        <v>116</v>
      </c>
      <c r="Q135" s="13" t="s">
        <v>116</v>
      </c>
      <c r="R135" s="13" t="s">
        <v>116</v>
      </c>
      <c r="S135" s="116">
        <f>VLOOKUP(C135,Table113[[idccms]:[Suma de Rellamados]],4,0)</f>
        <v>0.85338345864661702</v>
      </c>
      <c r="T135" s="13">
        <f>VLOOKUP(C135,Table115[[idccms]:[Suma de CvLlamSalientes]],3,0)</f>
        <v>533.97878787878801</v>
      </c>
      <c r="U135" s="13">
        <f>VLOOKUP(C135,Table115[[idccms]:[Suma de CvLlamSalientes]],5,0)</f>
        <v>44.051515151515197</v>
      </c>
      <c r="V135" s="120">
        <f>VLOOKUP(C135,Table115[[idccms]:[Suma de CvLlamSalientes]],6,0)</f>
        <v>25.7878787878788</v>
      </c>
      <c r="W135" s="13">
        <f>VLOOKUP(C135,Table115[[idccms]:[Suma de CvLlamSalientes]],7,0)</f>
        <v>464.13939393939398</v>
      </c>
      <c r="X135" s="116">
        <f>VLOOKUP(C135,Table118[[idccms]:[%Act Com N]],4,0)</f>
        <v>0</v>
      </c>
      <c r="Y135" s="116">
        <f>VLOOKUP(C135,Table118[[idccms]:[%Act Com N]],6,0)</f>
        <v>0</v>
      </c>
      <c r="Z135" s="116">
        <f>VLOOKUP(C135,TRF!$B$2:$S$407,4,0)</f>
        <v>7.8787878787878796E-2</v>
      </c>
      <c r="AA135" s="116">
        <f>VLOOKUP(C135,CBS!$A$2:$F$395,4,0)</f>
        <v>8.7878787878787903E-2</v>
      </c>
      <c r="AB135" s="124">
        <f>IF(E135="HFC",(IF(L135&gt;=PliegoVigente!$U$9,PliegoVigente!$W$9,IF(L135&gt;=PliegoVigente!$U$8,PliegoVigente!$W$8,PliegoVigente!$W$7))),IF(E135="FLOW",(IF(L135&gt;=PliegoVigente!$U$25,PliegoVigente!$W$25,IF(L135&gt;=PliegoVigente!$U$24,PliegoVigente!$W$24,PliegoVigente!$W$23))),IF(E135="MASIVO",(IF(L135&gt;=PliegoVigente!$U$39,PliegoVigente!$W$39,IF(L135&gt;=PliegoVigente!$U$38,PliegoVigente!$W$38,PliegoVigente!$W$37))),(IF(L135&gt;=PliegoVigente!$U$53,PliegoVigente!$W$53,IF(L135&gt;=PliegoVigente!$U$52,PliegoVigente!$W$52,PliegoVigente!$W$51))))))</f>
        <v>0.01</v>
      </c>
      <c r="AC135" s="124">
        <f>IF(E135="HFC",(IF(M135&gt;=PliegoVigente!$I$7,PliegoVigente!$K$7,IF(M135&gt;=PliegoVigente!$I$8,PliegoVigente!$K$8,IF(M135&gt;=PliegoVigente!$I$9,PliegoVigente!$K$9,IF(M135&gt;=PliegoVigente!$I$10,PliegoVigente!$K$10,IF(M135&gt;=PliegoVigente!$I$11,PliegoVigente!$K$11,IF(M135&gt;=PliegoVigente!$I$12,PliegoVigente!$K$12,IF(M135&gt;=PliegoVigente!$I$13,PliegoVigente!$K$13,IF(M135&gt;=PliegoVigente!$I$14,PliegoVigente!$K$14,PliegoVigente!$K$15))))))))),IF(E135="FLOW",(IF(M135&gt;=PliegoVigente!$I$23,PliegoVigente!$K$23,IF(M135&gt;=PliegoVigente!$I$24,PliegoVigente!$K$24,IF(M135&gt;=PliegoVigente!$I$25,PliegoVigente!$K$25,IF(M135&gt;=PliegoVigente!$I$26,PliegoVigente!$K$26,IF(M135&gt;=PliegoVigente!$I$27,PliegoVigente!$K$27,IF(M135&gt;=PliegoVigente!$I$28,PliegoVigente!$K$28,IF(M135&gt;=PliegoVigente!$I$29,PliegoVigente!$K$29,IF(M135&gt;=PliegoVigente!$I$30,PliegoVigente!$K$30,PliegoVigente!$K$31))))))))),IF(E135="MASIVO",(IF(M135&gt;=PliegoVigente!$I$37,PliegoVigente!$K$37,IF(M135&gt;=PliegoVigente!$I$38,PliegoVigente!$K$38,IF(M135&gt;=PliegoVigente!$I$39,PliegoVigente!$K$39,IF(M135&gt;=PliegoVigente!$I$40,PliegoVigente!$K$40,IF(M135&gt;=PliegoVigente!$I$41,PliegoVigente!$K$41,IF(M135&gt;=PliegoVigente!$I$42,PliegoVigente!$K$42,IF(M135&gt;=PliegoVigente!$I$43,PliegoVigente!$K$43,IF(M135&gt;=PliegoVigente!$I$44,PliegoVigente!$K$44,PliegoVigente!$K$45))))))))),(IF(M135&gt;=PliegoVigente!$I$51,PliegoVigente!$K$51,IF(M135&gt;=PliegoVigente!$I$52,PliegoVigente!$K$52,IF(M135&gt;=PliegoVigente!$I$53,PliegoVigente!$K$53,IF(M135&gt;=PliegoVigente!$I$54,PliegoVigente!$K$54,IF(M135&gt;=PliegoVigente!$I$55,PliegoVigente!$K$55,IF(M135&gt;=PliegoVigente!$I$56,PliegoVigente!$K$56,IF(M135&gt;=PliegoVigente!$I$57,PliegoVigente!$K$57,IF(M135&gt;=PliegoVigente!$I$58,PliegoVigente!$K$58,PliegoVigente!$K$59))))))))))))</f>
        <v>-0.02</v>
      </c>
      <c r="AD135" s="124">
        <f>IF(E135="HFC",(IF(S135&gt;=PliegoVigente!$E$12,PliegoVigente!$G$12,IF(S135&gt;=PliegoVigente!$E$11,PliegoVigente!$G$11,IF(S135&gt;=PliegoVigente!$E$10,PliegoVigente!$G$10,IF(S135&gt;=PliegoVigente!$E$9,PliegoVigente!$G$9,IF(S135&gt;=PliegoVigente!$E$8,PliegoVigente!$G$8,PliegoVigente!$G$7)))))),IF(E135="FLOW",(IF(S135&gt;=PliegoVigente!$I$23,PliegoVigente!$K$23,IF(S135&gt;=PliegoVigente!$I$24,PliegoVigente!$K$24,IF(S135&gt;=PliegoVigente!$I$25,PliegoVigente!$K$25,IF(S135&gt;=PliegoVigente!$I$26,PliegoVigente!$K$26,IF(S135&gt;=PliegoVigente!$I$27,PliegoVigente!$K$27,IF(S135&gt;=PliegoVigente!$I$28,PliegoVigente!$K$28,IF(S135&gt;=PliegoVigente!$I$29,PliegoVigente!$K$29,IF(S135&gt;=PliegoVigente!$I$30,PliegoVigente!$K$30,PliegoVigente!$K$31))))))))),IF(E135="MASIVO",(IF(S135&gt;=PliegoVigente!$I$37,PliegoVigente!$K$37,IF(S135&gt;=PliegoVigente!$I$38,PliegoVigente!$K$38,IF(S135&gt;=PliegoVigente!$I$39,PliegoVigente!$K$39,IF(S135&gt;=PliegoVigente!$I$40,PliegoVigente!$K$40,IF(S135&gt;=PliegoVigente!$I$41,PliegoVigente!$K$41,IF(S135&gt;=PliegoVigente!$I$42,PliegoVigente!$K$42,IF(S135&gt;=PliegoVigente!$I$43,PliegoVigente!$K$43,IF(S135&gt;=PliegoVigente!$I$44,PliegoVigente!$K$44,PliegoVigente!$K$45))))))))),(IF(S135&gt;=PliegoVigente!$I$51,PliegoVigente!$K$51,IF(S135&gt;=PliegoVigente!$I$52,PliegoVigente!$K$52,IF(S135&gt;=PliegoVigente!$I$53,PliegoVigente!$K$53,IF(S135&gt;=PliegoVigente!$I$54,PliegoVigente!$K$54,IF(S135&gt;=PliegoVigente!$I$55,PliegoVigente!$K$55,IF(S135&gt;=PliegoVigente!$I$56,PliegoVigente!$K$56,IF(S135&gt;=PliegoVigente!$I$57,PliegoVigente!$K$57,IF(S135&gt;=PliegoVigente!$I$58,PliegoVigente!$K$58,PliegoVigente!$K$59))))))))))))</f>
        <v>0.04</v>
      </c>
      <c r="AE135" s="124">
        <f>IF(E135="HFC",(IF(T135&gt;=PliegoVigente!$A$10,PliegoVigente!$C$10,IF(T135&gt;PliegoVigente!$A$9,PliegoVigente!$C$9,IF(T135&gt;PliegoVigente!$A$8,PliegoVigente!$C$8,PliegoVigente!$C$7)))),IF(E135="FLOW",(IF(T135&gt;=PliegoVigente!$A$26,PliegoVigente!$C$26,IF(T135&gt;PliegoVigente!$A$25,PliegoVigente!$C$25,IF(T135&gt;PliegoVigente!$A$24,PliegoVigente!$C$24,PliegoVigente!$C$23)))),IF(E135="MASIVO",(IF(T135&gt;=PliegoVigente!$A$40,PliegoVigente!$C$40,IF(T135&gt;PliegoVigente!$A$39,PliegoVigente!$C$39,IF(T135&gt;PliegoVigente!$A$38,PliegoVigente!$C$38,PliegoVigente!$C$37)))),(IF(T135&gt;=PliegoVigente!$A$54,PliegoVigente!$C$54,IF(T135&gt;PliegoVigente!$A$53,PliegoVigente!$C$53,IF(T135&gt;PliegoVigente!$A$52,PliegoVigente!$C$52,PliegoVigente!$C$51)))))))</f>
        <v>0.02</v>
      </c>
      <c r="AF135" s="124">
        <f>IF(E135="HFC",(IF(Y135&gt;=PliegoVigente!$Y$7,PliegoVigente!$AA$7,0)),IF(E135="FLOW",0,IF(E135="MASIVO",(IF(Y135&gt;=PliegoVigente!$Y$37,PliegoVigente!$AA$370)),(IF(Y135&gt;=PliegoVigente!$Y$51,PliegoVigente!$AA$51,0)))))</f>
        <v>0</v>
      </c>
      <c r="AG135" s="124">
        <f>IF(E135="HFC",(IF(Z135&gt;=PliegoVigente!$M$9,PliegoVigente!$O$9,IF(Z135&gt;=PliegoVigente!$M$8,PliegoVigente!$O$8,PliegoVigente!$O$7))),IF(E135="FLOW",(IF(Z135&gt;=PliegoVigente!$M$25,PliegoVigente!$O$25,IF(Z135&gt;=PliegoVigente!$M$24,PliegoVigente!$O$24,PliegoVigente!$O$23))),IF(E135="MASIVO",(IF(Z135&gt;=PliegoVigente!$M$39,PliegoVigente!$O$39,IF(Z135&gt;=PliegoVigente!$M$38,PliegoVigente!$O$38,PliegoVigente!$O$37))),(IF(Z135&gt;=PliegoVigente!$M$53,PliegoVigente!$O$53,IF(Z135&gt;=PliegoVigente!$M$52,PliegoVigente!$O$52,PliegoVigente!$O$51))))))</f>
        <v>5.0000000000000001E-3</v>
      </c>
      <c r="AH135" s="124">
        <f>IF(E135="HFC",(IF(AA135&gt;=PliegoVigente!$Q$9,PliegoVigente!$S$9,IF(AA135&gt;=PliegoVigente!$Q$8,PliegoVigente!$S$8,PliegoVigente!$S$7))),IF(E135="FLOW",(IF(AA135&gt;=PliegoVigente!$Q$25,PliegoVigente!$S$25,IF(AA135&gt;=PliegoVigente!$Q$24,PliegoVigente!$S$24,PliegoVigente!$S$23))),IF(E135="MASIVO",(IF(AA135&gt;=PliegoVigente!$Q$39,PliegoVigente!$S$39,IF(AA135&gt;=PliegoVigente!$Q$38,PliegoVigente!$S$38,PliegoVigente!$S$37))),(IF(AA135&gt;=PliegoVigente!$Q$53,PliegoVigente!$S$53,IF(AA135&gt;=PliegoVigente!$Q$52,PliegoVigente!$S$52,PliegoVigente!$S$51))))))</f>
        <v>-5.0000000000000001E-3</v>
      </c>
      <c r="AI135" s="126">
        <f t="shared" si="5"/>
        <v>0.05</v>
      </c>
    </row>
    <row r="136" spans="1:35" x14ac:dyDescent="0.25">
      <c r="A136" s="115" t="str">
        <f>VLOOKUP(C136,RosterActualizado!$C$2:$L$1000,7,0)</f>
        <v>Diez Marta Elena</v>
      </c>
      <c r="B136" s="115" t="str">
        <f>VLOOKUP(C136,RosterActualizado!$C$2:$L$1000,10,0)</f>
        <v>Fernandez Maria de los Angeles</v>
      </c>
      <c r="C136" s="115">
        <f>RosterActualizado!C136</f>
        <v>1117110</v>
      </c>
      <c r="D136" s="115" t="str">
        <f>VLOOKUP(C136,RosterActualizado!$C$2:$L$1000,3,0)</f>
        <v xml:space="preserve">INTERNET HFC SCORE 1 + Solucion Remota </v>
      </c>
      <c r="E136" s="115" t="str">
        <f t="shared" si="4"/>
        <v>HFC</v>
      </c>
      <c r="F136" s="116">
        <f>VLOOKUP(C136,Table1[],5,0)</f>
        <v>0.88240740740740697</v>
      </c>
      <c r="G136" s="117">
        <f>VLOOKUP(C136,Table13[],5,0)</f>
        <v>0</v>
      </c>
      <c r="H136" s="118">
        <f>VLOOKUP(C136,Table13[],3,0)</f>
        <v>31</v>
      </c>
      <c r="I136" s="117">
        <f>VLOOKUP(C136,Table13[],7,0)</f>
        <v>0.83870967741935498</v>
      </c>
      <c r="J136" s="117">
        <f>VLOOKUP(C136,Table13[],9,0)</f>
        <v>0.96666666666666701</v>
      </c>
      <c r="K136" s="116">
        <f>VLOOKUP(C136,Table16[[#All],[idccms]:[TMO]],5,0)</f>
        <v>0.95652173913043503</v>
      </c>
      <c r="L136" s="119">
        <f>VLOOKUP(C136,Table18[[Columna1]:[Recuento de id_monitoring-caseId]],2,0)</f>
        <v>1</v>
      </c>
      <c r="M136" s="116">
        <f>VLOOKUP(C136,Table111[],7,0)</f>
        <v>-0.6</v>
      </c>
      <c r="N136" s="118">
        <f>VLOOKUP(C136,Table111[],6,0)</f>
        <v>10</v>
      </c>
      <c r="O136" s="116">
        <f>VLOOKUP(C136,Table111[],8,0)</f>
        <v>0.44444444444444398</v>
      </c>
      <c r="P136" s="13" t="s">
        <v>116</v>
      </c>
      <c r="Q136" s="13" t="s">
        <v>116</v>
      </c>
      <c r="R136" s="13" t="s">
        <v>116</v>
      </c>
      <c r="S136" s="116">
        <f>VLOOKUP(C136,Table113[[idccms]:[Suma de Rellamados]],4,0)</f>
        <v>0.82798833819242001</v>
      </c>
      <c r="T136" s="13">
        <f>VLOOKUP(C136,Table115[[idccms]:[Suma de CvLlamSalientes]],3,0)</f>
        <v>604.36570247933901</v>
      </c>
      <c r="U136" s="13">
        <f>VLOOKUP(C136,Table115[[idccms]:[Suma de CvLlamSalientes]],5,0)</f>
        <v>37.289256198347097</v>
      </c>
      <c r="V136" s="120">
        <f>VLOOKUP(C136,Table115[[idccms]:[Suma de CvLlamSalientes]],6,0)</f>
        <v>2.1859504132231402</v>
      </c>
      <c r="W136" s="13">
        <f>VLOOKUP(C136,Table115[[idccms]:[Suma de CvLlamSalientes]],7,0)</f>
        <v>564.890495867769</v>
      </c>
      <c r="X136" s="116">
        <f>VLOOKUP(C136,Table118[[idccms]:[%Act Com N]],4,0)</f>
        <v>1.5495867768595E-2</v>
      </c>
      <c r="Y136" s="116">
        <f>VLOOKUP(C136,Table118[[idccms]:[%Act Com N]],6,0)</f>
        <v>1.03305785123967E-2</v>
      </c>
      <c r="Z136" s="116">
        <f>VLOOKUP(C136,TRF!$B$2:$S$407,4,0)</f>
        <v>0.11570247933884301</v>
      </c>
      <c r="AA136" s="116">
        <f>VLOOKUP(C136,CBS!$A$2:$F$395,4,0)</f>
        <v>4.9586776859504099E-2</v>
      </c>
      <c r="AB136" s="124">
        <f>IF(E136="HFC",(IF(L136&gt;=PliegoVigente!$U$9,PliegoVigente!$W$9,IF(L136&gt;=PliegoVigente!$U$8,PliegoVigente!$W$8,PliegoVigente!$W$7))),IF(E136="FLOW",(IF(L136&gt;=PliegoVigente!$U$25,PliegoVigente!$W$25,IF(L136&gt;=PliegoVigente!$U$24,PliegoVigente!$W$24,PliegoVigente!$W$23))),IF(E136="MASIVO",(IF(L136&gt;=PliegoVigente!$U$39,PliegoVigente!$W$39,IF(L136&gt;=PliegoVigente!$U$38,PliegoVigente!$W$38,PliegoVigente!$W$37))),(IF(L136&gt;=PliegoVigente!$U$53,PliegoVigente!$W$53,IF(L136&gt;=PliegoVigente!$U$52,PliegoVigente!$W$52,PliegoVigente!$W$51))))))</f>
        <v>0.01</v>
      </c>
      <c r="AC136" s="124">
        <f>IF(E136="HFC",(IF(M136&gt;=PliegoVigente!$I$7,PliegoVigente!$K$7,IF(M136&gt;=PliegoVigente!$I$8,PliegoVigente!$K$8,IF(M136&gt;=PliegoVigente!$I$9,PliegoVigente!$K$9,IF(M136&gt;=PliegoVigente!$I$10,PliegoVigente!$K$10,IF(M136&gt;=PliegoVigente!$I$11,PliegoVigente!$K$11,IF(M136&gt;=PliegoVigente!$I$12,PliegoVigente!$K$12,IF(M136&gt;=PliegoVigente!$I$13,PliegoVigente!$K$13,IF(M136&gt;=PliegoVigente!$I$14,PliegoVigente!$K$14,PliegoVigente!$K$15))))))))),IF(E136="FLOW",(IF(M136&gt;=PliegoVigente!$I$23,PliegoVigente!$K$23,IF(M136&gt;=PliegoVigente!$I$24,PliegoVigente!$K$24,IF(M136&gt;=PliegoVigente!$I$25,PliegoVigente!$K$25,IF(M136&gt;=PliegoVigente!$I$26,PliegoVigente!$K$26,IF(M136&gt;=PliegoVigente!$I$27,PliegoVigente!$K$27,IF(M136&gt;=PliegoVigente!$I$28,PliegoVigente!$K$28,IF(M136&gt;=PliegoVigente!$I$29,PliegoVigente!$K$29,IF(M136&gt;=PliegoVigente!$I$30,PliegoVigente!$K$30,PliegoVigente!$K$31))))))))),IF(E136="MASIVO",(IF(M136&gt;=PliegoVigente!$I$37,PliegoVigente!$K$37,IF(M136&gt;=PliegoVigente!$I$38,PliegoVigente!$K$38,IF(M136&gt;=PliegoVigente!$I$39,PliegoVigente!$K$39,IF(M136&gt;=PliegoVigente!$I$40,PliegoVigente!$K$40,IF(M136&gt;=PliegoVigente!$I$41,PliegoVigente!$K$41,IF(M136&gt;=PliegoVigente!$I$42,PliegoVigente!$K$42,IF(M136&gt;=PliegoVigente!$I$43,PliegoVigente!$K$43,IF(M136&gt;=PliegoVigente!$I$44,PliegoVigente!$K$44,PliegoVigente!$K$45))))))))),(IF(M136&gt;=PliegoVigente!$I$51,PliegoVigente!$K$51,IF(M136&gt;=PliegoVigente!$I$52,PliegoVigente!$K$52,IF(M136&gt;=PliegoVigente!$I$53,PliegoVigente!$K$53,IF(M136&gt;=PliegoVigente!$I$54,PliegoVigente!$K$54,IF(M136&gt;=PliegoVigente!$I$55,PliegoVigente!$K$55,IF(M136&gt;=PliegoVigente!$I$56,PliegoVigente!$K$56,IF(M136&gt;=PliegoVigente!$I$57,PliegoVigente!$K$57,IF(M136&gt;=PliegoVigente!$I$58,PliegoVigente!$K$58,PliegoVigente!$K$59))))))))))))</f>
        <v>-0.02</v>
      </c>
      <c r="AD136" s="124">
        <f>IF(E136="HFC",(IF(S136&gt;=PliegoVigente!$E$12,PliegoVigente!$G$12,IF(S136&gt;=PliegoVigente!$E$11,PliegoVigente!$G$11,IF(S136&gt;=PliegoVigente!$E$10,PliegoVigente!$G$10,IF(S136&gt;=PliegoVigente!$E$9,PliegoVigente!$G$9,IF(S136&gt;=PliegoVigente!$E$8,PliegoVigente!$G$8,PliegoVigente!$G$7)))))),IF(E136="FLOW",(IF(S136&gt;=PliegoVigente!$I$23,PliegoVigente!$K$23,IF(S136&gt;=PliegoVigente!$I$24,PliegoVigente!$K$24,IF(S136&gt;=PliegoVigente!$I$25,PliegoVigente!$K$25,IF(S136&gt;=PliegoVigente!$I$26,PliegoVigente!$K$26,IF(S136&gt;=PliegoVigente!$I$27,PliegoVigente!$K$27,IF(S136&gt;=PliegoVigente!$I$28,PliegoVigente!$K$28,IF(S136&gt;=PliegoVigente!$I$29,PliegoVigente!$K$29,IF(S136&gt;=PliegoVigente!$I$30,PliegoVigente!$K$30,PliegoVigente!$K$31))))))))),IF(E136="MASIVO",(IF(S136&gt;=PliegoVigente!$I$37,PliegoVigente!$K$37,IF(S136&gt;=PliegoVigente!$I$38,PliegoVigente!$K$38,IF(S136&gt;=PliegoVigente!$I$39,PliegoVigente!$K$39,IF(S136&gt;=PliegoVigente!$I$40,PliegoVigente!$K$40,IF(S136&gt;=PliegoVigente!$I$41,PliegoVigente!$K$41,IF(S136&gt;=PliegoVigente!$I$42,PliegoVigente!$K$42,IF(S136&gt;=PliegoVigente!$I$43,PliegoVigente!$K$43,IF(S136&gt;=PliegoVigente!$I$44,PliegoVigente!$K$44,PliegoVigente!$K$45))))))))),(IF(S136&gt;=PliegoVigente!$I$51,PliegoVigente!$K$51,IF(S136&gt;=PliegoVigente!$I$52,PliegoVigente!$K$52,IF(S136&gt;=PliegoVigente!$I$53,PliegoVigente!$K$53,IF(S136&gt;=PliegoVigente!$I$54,PliegoVigente!$K$54,IF(S136&gt;=PliegoVigente!$I$55,PliegoVigente!$K$55,IF(S136&gt;=PliegoVigente!$I$56,PliegoVigente!$K$56,IF(S136&gt;=PliegoVigente!$I$57,PliegoVigente!$K$57,IF(S136&gt;=PliegoVigente!$I$58,PliegoVigente!$K$58,PliegoVigente!$K$59))))))))))))</f>
        <v>0.03</v>
      </c>
      <c r="AE136" s="124">
        <f>IF(E136="HFC",(IF(T136&gt;=PliegoVigente!$A$10,PliegoVigente!$C$10,IF(T136&gt;PliegoVigente!$A$9,PliegoVigente!$C$9,IF(T136&gt;PliegoVigente!$A$8,PliegoVigente!$C$8,PliegoVigente!$C$7)))),IF(E136="FLOW",(IF(T136&gt;=PliegoVigente!$A$26,PliegoVigente!$C$26,IF(T136&gt;PliegoVigente!$A$25,PliegoVigente!$C$25,IF(T136&gt;PliegoVigente!$A$24,PliegoVigente!$C$24,PliegoVigente!$C$23)))),IF(E136="MASIVO",(IF(T136&gt;=PliegoVigente!$A$40,PliegoVigente!$C$40,IF(T136&gt;PliegoVigente!$A$39,PliegoVigente!$C$39,IF(T136&gt;PliegoVigente!$A$38,PliegoVigente!$C$38,PliegoVigente!$C$37)))),(IF(T136&gt;=PliegoVigente!$A$54,PliegoVigente!$C$54,IF(T136&gt;PliegoVigente!$A$53,PliegoVigente!$C$53,IF(T136&gt;PliegoVigente!$A$52,PliegoVigente!$C$52,PliegoVigente!$C$51)))))))</f>
        <v>-0.01</v>
      </c>
      <c r="AF136" s="124">
        <f>IF(E136="HFC",(IF(Y136&gt;=PliegoVigente!$Y$7,PliegoVigente!$AA$7,0)),IF(E136="FLOW",0,IF(E136="MASIVO",(IF(Y136&gt;=PliegoVigente!$Y$37,PliegoVigente!$AA$370)),(IF(Y136&gt;=PliegoVigente!$Y$51,PliegoVigente!$AA$51,0)))))</f>
        <v>0</v>
      </c>
      <c r="AG136" s="124">
        <f>IF(E136="HFC",(IF(Z136&gt;=PliegoVigente!$M$9,PliegoVigente!$O$9,IF(Z136&gt;=PliegoVigente!$M$8,PliegoVigente!$O$8,PliegoVigente!$O$7))),IF(E136="FLOW",(IF(Z136&gt;=PliegoVigente!$M$25,PliegoVigente!$O$25,IF(Z136&gt;=PliegoVigente!$M$24,PliegoVigente!$O$24,PliegoVigente!$O$23))),IF(E136="MASIVO",(IF(Z136&gt;=PliegoVigente!$M$39,PliegoVigente!$O$39,IF(Z136&gt;=PliegoVigente!$M$38,PliegoVigente!$O$38,PliegoVigente!$O$37))),(IF(Z136&gt;=PliegoVigente!$M$53,PliegoVigente!$O$53,IF(Z136&gt;=PliegoVigente!$M$52,PliegoVigente!$O$52,PliegoVigente!$O$51))))))</f>
        <v>-5.0000000000000001E-3</v>
      </c>
      <c r="AH136" s="124">
        <f>IF(E136="HFC",(IF(AA136&gt;=PliegoVigente!$Q$9,PliegoVigente!$S$9,IF(AA136&gt;=PliegoVigente!$Q$8,PliegoVigente!$S$8,PliegoVigente!$S$7))),IF(E136="FLOW",(IF(AA136&gt;=PliegoVigente!$Q$25,PliegoVigente!$S$25,IF(AA136&gt;=PliegoVigente!$Q$24,PliegoVigente!$S$24,PliegoVigente!$S$23))),IF(E136="MASIVO",(IF(AA136&gt;=PliegoVigente!$Q$39,PliegoVigente!$S$39,IF(AA136&gt;=PliegoVigente!$Q$38,PliegoVigente!$S$38,PliegoVigente!$S$37))),(IF(AA136&gt;=PliegoVigente!$Q$53,PliegoVigente!$S$53,IF(AA136&gt;=PliegoVigente!$Q$52,PliegoVigente!$S$52,PliegoVigente!$S$51))))))</f>
        <v>5.0000000000000001E-3</v>
      </c>
      <c r="AI136" s="126">
        <f t="shared" si="5"/>
        <v>9.9999999999999967E-3</v>
      </c>
    </row>
    <row r="137" spans="1:35" x14ac:dyDescent="0.25">
      <c r="A137" s="115" t="str">
        <f>VLOOKUP(C137,RosterActualizado!$C$2:$L$1000,7,0)</f>
        <v>Diez Marta Elena</v>
      </c>
      <c r="B137" s="115" t="str">
        <f>VLOOKUP(C137,RosterActualizado!$C$2:$L$1000,10,0)</f>
        <v>Hillen Maria Sofia</v>
      </c>
      <c r="C137" s="115">
        <f>RosterActualizado!C137</f>
        <v>1423026</v>
      </c>
      <c r="D137" s="115" t="str">
        <f>VLOOKUP(C137,RosterActualizado!$C$2:$L$1000,3,0)</f>
        <v>INTERNET HFC SCORE 2</v>
      </c>
      <c r="E137" s="115" t="str">
        <f t="shared" si="4"/>
        <v>HFC</v>
      </c>
      <c r="F137" s="116">
        <f>VLOOKUP(C137,Table1[],5,0)</f>
        <v>0.63988425925925896</v>
      </c>
      <c r="G137" s="117">
        <f>VLOOKUP(C137,Table13[],5,0)</f>
        <v>0.214285714285714</v>
      </c>
      <c r="H137" s="118">
        <f>VLOOKUP(C137,Table13[],3,0)</f>
        <v>14</v>
      </c>
      <c r="I137" s="117">
        <f>VLOOKUP(C137,Table13[],7,0)</f>
        <v>0.57142857142857095</v>
      </c>
      <c r="J137" s="117">
        <f>VLOOKUP(C137,Table13[],9,0)</f>
        <v>0.71428571428571397</v>
      </c>
      <c r="K137" s="116">
        <f>VLOOKUP(C137,Table16[[#All],[idccms]:[TMO]],5,0)</f>
        <v>0.9</v>
      </c>
      <c r="L137" s="119">
        <f>VLOOKUP(C137,Table18[[Columna1]:[Recuento de id_monitoring-caseId]],2,0)</f>
        <v>0</v>
      </c>
      <c r="M137" s="116">
        <f>VLOOKUP(C137,Table111[],7,0)</f>
        <v>-1</v>
      </c>
      <c r="N137" s="118">
        <f>VLOOKUP(C137,Table111[],6,0)</f>
        <v>6</v>
      </c>
      <c r="O137" s="116">
        <f>VLOOKUP(C137,Table111[],8,0)</f>
        <v>0</v>
      </c>
      <c r="P137" s="13" t="s">
        <v>116</v>
      </c>
      <c r="Q137" s="13" t="s">
        <v>116</v>
      </c>
      <c r="R137" s="13" t="s">
        <v>116</v>
      </c>
      <c r="S137" s="116">
        <f>VLOOKUP(C137,Table113[[idccms]:[Suma de Rellamados]],4,0)</f>
        <v>0.75496688741721896</v>
      </c>
      <c r="T137" s="13">
        <f>VLOOKUP(C137,Table115[[idccms]:[Suma de CvLlamSalientes]],3,0)</f>
        <v>576.20052770448501</v>
      </c>
      <c r="U137" s="13">
        <f>VLOOKUP(C137,Table115[[idccms]:[Suma de CvLlamSalientes]],5,0)</f>
        <v>31.649076517150402</v>
      </c>
      <c r="V137" s="120">
        <f>VLOOKUP(C137,Table115[[idccms]:[Suma de CvLlamSalientes]],6,0)</f>
        <v>0.83113456464379898</v>
      </c>
      <c r="W137" s="13">
        <f>VLOOKUP(C137,Table115[[idccms]:[Suma de CvLlamSalientes]],7,0)</f>
        <v>543.72031662269103</v>
      </c>
      <c r="X137" s="116">
        <f>VLOOKUP(C137,Table118[[idccms]:[%Act Com N]],4,0)</f>
        <v>0</v>
      </c>
      <c r="Y137" s="116">
        <f>VLOOKUP(C137,Table118[[idccms]:[%Act Com N]],6,0)</f>
        <v>0</v>
      </c>
      <c r="Z137" s="116">
        <f>VLOOKUP(C137,TRF!$B$2:$S$407,4,0)</f>
        <v>6.5963060686015804E-2</v>
      </c>
      <c r="AA137" s="116">
        <f>VLOOKUP(C137,CBS!$A$2:$F$395,4,0)</f>
        <v>5.5408970976253302E-2</v>
      </c>
      <c r="AB137" s="124">
        <f>IF(E137="HFC",(IF(L137&gt;=PliegoVigente!$U$9,PliegoVigente!$W$9,IF(L137&gt;=PliegoVigente!$U$8,PliegoVigente!$W$8,PliegoVigente!$W$7))),IF(E137="FLOW",(IF(L137&gt;=PliegoVigente!$U$25,PliegoVigente!$W$25,IF(L137&gt;=PliegoVigente!$U$24,PliegoVigente!$W$24,PliegoVigente!$W$23))),IF(E137="MASIVO",(IF(L137&gt;=PliegoVigente!$U$39,PliegoVigente!$W$39,IF(L137&gt;=PliegoVigente!$U$38,PliegoVigente!$W$38,PliegoVigente!$W$37))),(IF(L137&gt;=PliegoVigente!$U$53,PliegoVigente!$W$53,IF(L137&gt;=PliegoVigente!$U$52,PliegoVigente!$W$52,PliegoVigente!$W$51))))))</f>
        <v>-0.01</v>
      </c>
      <c r="AC137" s="124">
        <f>IF(E137="HFC",(IF(M137&gt;=PliegoVigente!$I$7,PliegoVigente!$K$7,IF(M137&gt;=PliegoVigente!$I$8,PliegoVigente!$K$8,IF(M137&gt;=PliegoVigente!$I$9,PliegoVigente!$K$9,IF(M137&gt;=PliegoVigente!$I$10,PliegoVigente!$K$10,IF(M137&gt;=PliegoVigente!$I$11,PliegoVigente!$K$11,IF(M137&gt;=PliegoVigente!$I$12,PliegoVigente!$K$12,IF(M137&gt;=PliegoVigente!$I$13,PliegoVigente!$K$13,IF(M137&gt;=PliegoVigente!$I$14,PliegoVigente!$K$14,PliegoVigente!$K$15))))))))),IF(E137="FLOW",(IF(M137&gt;=PliegoVigente!$I$23,PliegoVigente!$K$23,IF(M137&gt;=PliegoVigente!$I$24,PliegoVigente!$K$24,IF(M137&gt;=PliegoVigente!$I$25,PliegoVigente!$K$25,IF(M137&gt;=PliegoVigente!$I$26,PliegoVigente!$K$26,IF(M137&gt;=PliegoVigente!$I$27,PliegoVigente!$K$27,IF(M137&gt;=PliegoVigente!$I$28,PliegoVigente!$K$28,IF(M137&gt;=PliegoVigente!$I$29,PliegoVigente!$K$29,IF(M137&gt;=PliegoVigente!$I$30,PliegoVigente!$K$30,PliegoVigente!$K$31))))))))),IF(E137="MASIVO",(IF(M137&gt;=PliegoVigente!$I$37,PliegoVigente!$K$37,IF(M137&gt;=PliegoVigente!$I$38,PliegoVigente!$K$38,IF(M137&gt;=PliegoVigente!$I$39,PliegoVigente!$K$39,IF(M137&gt;=PliegoVigente!$I$40,PliegoVigente!$K$40,IF(M137&gt;=PliegoVigente!$I$41,PliegoVigente!$K$41,IF(M137&gt;=PliegoVigente!$I$42,PliegoVigente!$K$42,IF(M137&gt;=PliegoVigente!$I$43,PliegoVigente!$K$43,IF(M137&gt;=PliegoVigente!$I$44,PliegoVigente!$K$44,PliegoVigente!$K$45))))))))),(IF(M137&gt;=PliegoVigente!$I$51,PliegoVigente!$K$51,IF(M137&gt;=PliegoVigente!$I$52,PliegoVigente!$K$52,IF(M137&gt;=PliegoVigente!$I$53,PliegoVigente!$K$53,IF(M137&gt;=PliegoVigente!$I$54,PliegoVigente!$K$54,IF(M137&gt;=PliegoVigente!$I$55,PliegoVigente!$K$55,IF(M137&gt;=PliegoVigente!$I$56,PliegoVigente!$K$56,IF(M137&gt;=PliegoVigente!$I$57,PliegoVigente!$K$57,IF(M137&gt;=PliegoVigente!$I$58,PliegoVigente!$K$58,PliegoVigente!$K$59))))))))))))</f>
        <v>-0.02</v>
      </c>
      <c r="AD137" s="124">
        <f>IF(E137="HFC",(IF(S137&gt;=PliegoVigente!$E$12,PliegoVigente!$G$12,IF(S137&gt;=PliegoVigente!$E$11,PliegoVigente!$G$11,IF(S137&gt;=PliegoVigente!$E$10,PliegoVigente!$G$10,IF(S137&gt;=PliegoVigente!$E$9,PliegoVigente!$G$9,IF(S137&gt;=PliegoVigente!$E$8,PliegoVigente!$G$8,PliegoVigente!$G$7)))))),IF(E137="FLOW",(IF(S137&gt;=PliegoVigente!$I$23,PliegoVigente!$K$23,IF(S137&gt;=PliegoVigente!$I$24,PliegoVigente!$K$24,IF(S137&gt;=PliegoVigente!$I$25,PliegoVigente!$K$25,IF(S137&gt;=PliegoVigente!$I$26,PliegoVigente!$K$26,IF(S137&gt;=PliegoVigente!$I$27,PliegoVigente!$K$27,IF(S137&gt;=PliegoVigente!$I$28,PliegoVigente!$K$28,IF(S137&gt;=PliegoVigente!$I$29,PliegoVigente!$K$29,IF(S137&gt;=PliegoVigente!$I$30,PliegoVigente!$K$30,PliegoVigente!$K$31))))))))),IF(E137="MASIVO",(IF(S137&gt;=PliegoVigente!$I$37,PliegoVigente!$K$37,IF(S137&gt;=PliegoVigente!$I$38,PliegoVigente!$K$38,IF(S137&gt;=PliegoVigente!$I$39,PliegoVigente!$K$39,IF(S137&gt;=PliegoVigente!$I$40,PliegoVigente!$K$40,IF(S137&gt;=PliegoVigente!$I$41,PliegoVigente!$K$41,IF(S137&gt;=PliegoVigente!$I$42,PliegoVigente!$K$42,IF(S137&gt;=PliegoVigente!$I$43,PliegoVigente!$K$43,IF(S137&gt;=PliegoVigente!$I$44,PliegoVigente!$K$44,PliegoVigente!$K$45))))))))),(IF(S137&gt;=PliegoVigente!$I$51,PliegoVigente!$K$51,IF(S137&gt;=PliegoVigente!$I$52,PliegoVigente!$K$52,IF(S137&gt;=PliegoVigente!$I$53,PliegoVigente!$K$53,IF(S137&gt;=PliegoVigente!$I$54,PliegoVigente!$K$54,IF(S137&gt;=PliegoVigente!$I$55,PliegoVigente!$K$55,IF(S137&gt;=PliegoVigente!$I$56,PliegoVigente!$K$56,IF(S137&gt;=PliegoVigente!$I$57,PliegoVigente!$K$57,IF(S137&gt;=PliegoVigente!$I$58,PliegoVigente!$K$58,PliegoVigente!$K$59))))))))))))</f>
        <v>-0.01</v>
      </c>
      <c r="AE137" s="124">
        <f>IF(E137="HFC",(IF(T137&gt;=PliegoVigente!$A$10,PliegoVigente!$C$10,IF(T137&gt;PliegoVigente!$A$9,PliegoVigente!$C$9,IF(T137&gt;PliegoVigente!$A$8,PliegoVigente!$C$8,PliegoVigente!$C$7)))),IF(E137="FLOW",(IF(T137&gt;=PliegoVigente!$A$26,PliegoVigente!$C$26,IF(T137&gt;PliegoVigente!$A$25,PliegoVigente!$C$25,IF(T137&gt;PliegoVigente!$A$24,PliegoVigente!$C$24,PliegoVigente!$C$23)))),IF(E137="MASIVO",(IF(T137&gt;=PliegoVigente!$A$40,PliegoVigente!$C$40,IF(T137&gt;PliegoVigente!$A$39,PliegoVigente!$C$39,IF(T137&gt;PliegoVigente!$A$38,PliegoVigente!$C$38,PliegoVigente!$C$37)))),(IF(T137&gt;=PliegoVigente!$A$54,PliegoVigente!$C$54,IF(T137&gt;PliegoVigente!$A$53,PliegoVigente!$C$53,IF(T137&gt;PliegoVigente!$A$52,PliegoVigente!$C$52,PliegoVigente!$C$51)))))))</f>
        <v>-0.01</v>
      </c>
      <c r="AF137" s="124">
        <f>IF(E137="HFC",(IF(Y137&gt;=PliegoVigente!$Y$7,PliegoVigente!$AA$7,0)),IF(E137="FLOW",0,IF(E137="MASIVO",(IF(Y137&gt;=PliegoVigente!$Y$37,PliegoVigente!$AA$370)),(IF(Y137&gt;=PliegoVigente!$Y$51,PliegoVigente!$AA$51,0)))))</f>
        <v>0</v>
      </c>
      <c r="AG137" s="124">
        <f>IF(E137="HFC",(IF(Z137&gt;=PliegoVigente!$M$9,PliegoVigente!$O$9,IF(Z137&gt;=PliegoVigente!$M$8,PliegoVigente!$O$8,PliegoVigente!$O$7))),IF(E137="FLOW",(IF(Z137&gt;=PliegoVigente!$M$25,PliegoVigente!$O$25,IF(Z137&gt;=PliegoVigente!$M$24,PliegoVigente!$O$24,PliegoVigente!$O$23))),IF(E137="MASIVO",(IF(Z137&gt;=PliegoVigente!$M$39,PliegoVigente!$O$39,IF(Z137&gt;=PliegoVigente!$M$38,PliegoVigente!$O$38,PliegoVigente!$O$37))),(IF(Z137&gt;=PliegoVigente!$M$53,PliegoVigente!$O$53,IF(Z137&gt;=PliegoVigente!$M$52,PliegoVigente!$O$52,PliegoVigente!$O$51))))))</f>
        <v>5.0000000000000001E-3</v>
      </c>
      <c r="AH137" s="124">
        <f>IF(E137="HFC",(IF(AA137&gt;=PliegoVigente!$Q$9,PliegoVigente!$S$9,IF(AA137&gt;=PliegoVigente!$Q$8,PliegoVigente!$S$8,PliegoVigente!$S$7))),IF(E137="FLOW",(IF(AA137&gt;=PliegoVigente!$Q$25,PliegoVigente!$S$25,IF(AA137&gt;=PliegoVigente!$Q$24,PliegoVigente!$S$24,PliegoVigente!$S$23))),IF(E137="MASIVO",(IF(AA137&gt;=PliegoVigente!$Q$39,PliegoVigente!$S$39,IF(AA137&gt;=PliegoVigente!$Q$38,PliegoVigente!$S$38,PliegoVigente!$S$37))),(IF(AA137&gt;=PliegoVigente!$Q$53,PliegoVigente!$S$53,IF(AA137&gt;=PliegoVigente!$Q$52,PliegoVigente!$S$52,PliegoVigente!$S$51))))))</f>
        <v>0</v>
      </c>
      <c r="AI137" s="126">
        <f t="shared" si="5"/>
        <v>-4.5000000000000005E-2</v>
      </c>
    </row>
    <row r="138" spans="1:35" x14ac:dyDescent="0.25">
      <c r="A138" s="115" t="str">
        <f>VLOOKUP(C138,RosterActualizado!$C$2:$L$1000,7,0)</f>
        <v>Diez Marta Elena</v>
      </c>
      <c r="B138" s="115" t="str">
        <f>VLOOKUP(C138,RosterActualizado!$C$2:$L$1000,10,0)</f>
        <v>Jotar Maximiliano Alberto</v>
      </c>
      <c r="C138" s="115">
        <f>RosterActualizado!C138</f>
        <v>1990108</v>
      </c>
      <c r="D138" s="115" t="str">
        <f>VLOOKUP(C138,RosterActualizado!$C$2:$L$1000,3,0)</f>
        <v>INTERNET HFC SCORE 3 A 5</v>
      </c>
      <c r="E138" s="115" t="str">
        <f t="shared" si="4"/>
        <v>HFC</v>
      </c>
      <c r="F138" s="116">
        <f>VLOOKUP(C138,Table1[],5,0)</f>
        <v>0.56486552028218695</v>
      </c>
      <c r="G138" s="117">
        <f>VLOOKUP(C138,Table13[],5,0)</f>
        <v>0.22727272727272699</v>
      </c>
      <c r="H138" s="118">
        <f>VLOOKUP(C138,Table13[],3,0)</f>
        <v>22</v>
      </c>
      <c r="I138" s="117">
        <f>VLOOKUP(C138,Table13[],7,0)</f>
        <v>0.61904761904761896</v>
      </c>
      <c r="J138" s="117">
        <f>VLOOKUP(C138,Table13[],9,0)</f>
        <v>0.71428571428571397</v>
      </c>
      <c r="K138" s="116">
        <f>VLOOKUP(C138,Table16[[#All],[idccms]:[TMO]],5,0)</f>
        <v>0.72727272727272696</v>
      </c>
      <c r="L138" s="119">
        <f>VLOOKUP(C138,Table18[[Columna1]:[Recuento de id_monitoring-caseId]],2,0)</f>
        <v>0</v>
      </c>
      <c r="M138" s="116">
        <f>VLOOKUP(C138,Table111[],7,0)</f>
        <v>-0.22222222222222199</v>
      </c>
      <c r="N138" s="118">
        <f>VLOOKUP(C138,Table111[],6,0)</f>
        <v>9</v>
      </c>
      <c r="O138" s="116">
        <f>VLOOKUP(C138,Table111[],8,0)</f>
        <v>0.33333333333333298</v>
      </c>
      <c r="P138" s="13" t="s">
        <v>116</v>
      </c>
      <c r="Q138" s="13" t="s">
        <v>116</v>
      </c>
      <c r="R138" s="13" t="s">
        <v>116</v>
      </c>
      <c r="S138" s="116">
        <f>VLOOKUP(C138,Table113[[idccms]:[Suma de Rellamados]],4,0)</f>
        <v>0.80368098159509205</v>
      </c>
      <c r="T138" s="13">
        <f>VLOOKUP(C138,Table115[[idccms]:[Suma de CvLlamSalientes]],3,0)</f>
        <v>554.84323040380002</v>
      </c>
      <c r="U138" s="13">
        <f>VLOOKUP(C138,Table115[[idccms]:[Suma de CvLlamSalientes]],5,0)</f>
        <v>46.467933491686502</v>
      </c>
      <c r="V138" s="120">
        <f>VLOOKUP(C138,Table115[[idccms]:[Suma de CvLlamSalientes]],6,0)</f>
        <v>23.377672209026102</v>
      </c>
      <c r="W138" s="13">
        <f>VLOOKUP(C138,Table115[[idccms]:[Suma de CvLlamSalientes]],7,0)</f>
        <v>484.99762470308798</v>
      </c>
      <c r="X138" s="116">
        <f>VLOOKUP(C138,Table118[[idccms]:[%Act Com N]],4,0)</f>
        <v>2.9691211401425201E-2</v>
      </c>
      <c r="Y138" s="116">
        <f>VLOOKUP(C138,Table118[[idccms]:[%Act Com N]],6,0)</f>
        <v>1.78147268408551E-2</v>
      </c>
      <c r="Z138" s="116">
        <f>VLOOKUP(C138,TRF!$B$2:$S$407,4,0)</f>
        <v>0.11401425178147299</v>
      </c>
      <c r="AA138" s="116">
        <f>VLOOKUP(C138,CBS!$A$2:$F$395,4,0)</f>
        <v>4.5130641330166303E-2</v>
      </c>
      <c r="AB138" s="124">
        <f>IF(E138="HFC",(IF(L138&gt;=PliegoVigente!$U$9,PliegoVigente!$W$9,IF(L138&gt;=PliegoVigente!$U$8,PliegoVigente!$W$8,PliegoVigente!$W$7))),IF(E138="FLOW",(IF(L138&gt;=PliegoVigente!$U$25,PliegoVigente!$W$25,IF(L138&gt;=PliegoVigente!$U$24,PliegoVigente!$W$24,PliegoVigente!$W$23))),IF(E138="MASIVO",(IF(L138&gt;=PliegoVigente!$U$39,PliegoVigente!$W$39,IF(L138&gt;=PliegoVigente!$U$38,PliegoVigente!$W$38,PliegoVigente!$W$37))),(IF(L138&gt;=PliegoVigente!$U$53,PliegoVigente!$W$53,IF(L138&gt;=PliegoVigente!$U$52,PliegoVigente!$W$52,PliegoVigente!$W$51))))))</f>
        <v>-0.01</v>
      </c>
      <c r="AC138" s="124">
        <f>IF(E138="HFC",(IF(M138&gt;=PliegoVigente!$I$7,PliegoVigente!$K$7,IF(M138&gt;=PliegoVigente!$I$8,PliegoVigente!$K$8,IF(M138&gt;=PliegoVigente!$I$9,PliegoVigente!$K$9,IF(M138&gt;=PliegoVigente!$I$10,PliegoVigente!$K$10,IF(M138&gt;=PliegoVigente!$I$11,PliegoVigente!$K$11,IF(M138&gt;=PliegoVigente!$I$12,PliegoVigente!$K$12,IF(M138&gt;=PliegoVigente!$I$13,PliegoVigente!$K$13,IF(M138&gt;=PliegoVigente!$I$14,PliegoVigente!$K$14,PliegoVigente!$K$15))))))))),IF(E138="FLOW",(IF(M138&gt;=PliegoVigente!$I$23,PliegoVigente!$K$23,IF(M138&gt;=PliegoVigente!$I$24,PliegoVigente!$K$24,IF(M138&gt;=PliegoVigente!$I$25,PliegoVigente!$K$25,IF(M138&gt;=PliegoVigente!$I$26,PliegoVigente!$K$26,IF(M138&gt;=PliegoVigente!$I$27,PliegoVigente!$K$27,IF(M138&gt;=PliegoVigente!$I$28,PliegoVigente!$K$28,IF(M138&gt;=PliegoVigente!$I$29,PliegoVigente!$K$29,IF(M138&gt;=PliegoVigente!$I$30,PliegoVigente!$K$30,PliegoVigente!$K$31))))))))),IF(E138="MASIVO",(IF(M138&gt;=PliegoVigente!$I$37,PliegoVigente!$K$37,IF(M138&gt;=PliegoVigente!$I$38,PliegoVigente!$K$38,IF(M138&gt;=PliegoVigente!$I$39,PliegoVigente!$K$39,IF(M138&gt;=PliegoVigente!$I$40,PliegoVigente!$K$40,IF(M138&gt;=PliegoVigente!$I$41,PliegoVigente!$K$41,IF(M138&gt;=PliegoVigente!$I$42,PliegoVigente!$K$42,IF(M138&gt;=PliegoVigente!$I$43,PliegoVigente!$K$43,IF(M138&gt;=PliegoVigente!$I$44,PliegoVigente!$K$44,PliegoVigente!$K$45))))))))),(IF(M138&gt;=PliegoVigente!$I$51,PliegoVigente!$K$51,IF(M138&gt;=PliegoVigente!$I$52,PliegoVigente!$K$52,IF(M138&gt;=PliegoVigente!$I$53,PliegoVigente!$K$53,IF(M138&gt;=PliegoVigente!$I$54,PliegoVigente!$K$54,IF(M138&gt;=PliegoVigente!$I$55,PliegoVigente!$K$55,IF(M138&gt;=PliegoVigente!$I$56,PliegoVigente!$K$56,IF(M138&gt;=PliegoVigente!$I$57,PliegoVigente!$K$57,IF(M138&gt;=PliegoVigente!$I$58,PliegoVigente!$K$58,PliegoVigente!$K$59))))))))))))</f>
        <v>-0.02</v>
      </c>
      <c r="AD138" s="124">
        <f>IF(E138="HFC",(IF(S138&gt;=PliegoVigente!$E$12,PliegoVigente!$G$12,IF(S138&gt;=PliegoVigente!$E$11,PliegoVigente!$G$11,IF(S138&gt;=PliegoVigente!$E$10,PliegoVigente!$G$10,IF(S138&gt;=PliegoVigente!$E$9,PliegoVigente!$G$9,IF(S138&gt;=PliegoVigente!$E$8,PliegoVigente!$G$8,PliegoVigente!$G$7)))))),IF(E138="FLOW",(IF(S138&gt;=PliegoVigente!$I$23,PliegoVigente!$K$23,IF(S138&gt;=PliegoVigente!$I$24,PliegoVigente!$K$24,IF(S138&gt;=PliegoVigente!$I$25,PliegoVigente!$K$25,IF(S138&gt;=PliegoVigente!$I$26,PliegoVigente!$K$26,IF(S138&gt;=PliegoVigente!$I$27,PliegoVigente!$K$27,IF(S138&gt;=PliegoVigente!$I$28,PliegoVigente!$K$28,IF(S138&gt;=PliegoVigente!$I$29,PliegoVigente!$K$29,IF(S138&gt;=PliegoVigente!$I$30,PliegoVigente!$K$30,PliegoVigente!$K$31))))))))),IF(E138="MASIVO",(IF(S138&gt;=PliegoVigente!$I$37,PliegoVigente!$K$37,IF(S138&gt;=PliegoVigente!$I$38,PliegoVigente!$K$38,IF(S138&gt;=PliegoVigente!$I$39,PliegoVigente!$K$39,IF(S138&gt;=PliegoVigente!$I$40,PliegoVigente!$K$40,IF(S138&gt;=PliegoVigente!$I$41,PliegoVigente!$K$41,IF(S138&gt;=PliegoVigente!$I$42,PliegoVigente!$K$42,IF(S138&gt;=PliegoVigente!$I$43,PliegoVigente!$K$43,IF(S138&gt;=PliegoVigente!$I$44,PliegoVigente!$K$44,PliegoVigente!$K$45))))))))),(IF(S138&gt;=PliegoVigente!$I$51,PliegoVigente!$K$51,IF(S138&gt;=PliegoVigente!$I$52,PliegoVigente!$K$52,IF(S138&gt;=PliegoVigente!$I$53,PliegoVigente!$K$53,IF(S138&gt;=PliegoVigente!$I$54,PliegoVigente!$K$54,IF(S138&gt;=PliegoVigente!$I$55,PliegoVigente!$K$55,IF(S138&gt;=PliegoVigente!$I$56,PliegoVigente!$K$56,IF(S138&gt;=PliegoVigente!$I$57,PliegoVigente!$K$57,IF(S138&gt;=PliegoVigente!$I$58,PliegoVigente!$K$58,PliegoVigente!$K$59))))))))))))</f>
        <v>-0.01</v>
      </c>
      <c r="AE138" s="124">
        <f>IF(E138="HFC",(IF(T138&gt;=PliegoVigente!$A$10,PliegoVigente!$C$10,IF(T138&gt;PliegoVigente!$A$9,PliegoVigente!$C$9,IF(T138&gt;PliegoVigente!$A$8,PliegoVigente!$C$8,PliegoVigente!$C$7)))),IF(E138="FLOW",(IF(T138&gt;=PliegoVigente!$A$26,PliegoVigente!$C$26,IF(T138&gt;PliegoVigente!$A$25,PliegoVigente!$C$25,IF(T138&gt;PliegoVigente!$A$24,PliegoVigente!$C$24,PliegoVigente!$C$23)))),IF(E138="MASIVO",(IF(T138&gt;=PliegoVigente!$A$40,PliegoVigente!$C$40,IF(T138&gt;PliegoVigente!$A$39,PliegoVigente!$C$39,IF(T138&gt;PliegoVigente!$A$38,PliegoVigente!$C$38,PliegoVigente!$C$37)))),(IF(T138&gt;=PliegoVigente!$A$54,PliegoVigente!$C$54,IF(T138&gt;PliegoVigente!$A$53,PliegoVigente!$C$53,IF(T138&gt;PliegoVigente!$A$52,PliegoVigente!$C$52,PliegoVigente!$C$51)))))))</f>
        <v>0</v>
      </c>
      <c r="AF138" s="124">
        <f>IF(E138="HFC",(IF(Y138&gt;=PliegoVigente!$Y$7,PliegoVigente!$AA$7,0)),IF(E138="FLOW",0,IF(E138="MASIVO",(IF(Y138&gt;=PliegoVigente!$Y$37,PliegoVigente!$AA$370)),(IF(Y138&gt;=PliegoVigente!$Y$51,PliegoVigente!$AA$51,0)))))</f>
        <v>0</v>
      </c>
      <c r="AG138" s="124">
        <f>IF(E138="HFC",(IF(Z138&gt;=PliegoVigente!$M$9,PliegoVigente!$O$9,IF(Z138&gt;=PliegoVigente!$M$8,PliegoVigente!$O$8,PliegoVigente!$O$7))),IF(E138="FLOW",(IF(Z138&gt;=PliegoVigente!$M$25,PliegoVigente!$O$25,IF(Z138&gt;=PliegoVigente!$M$24,PliegoVigente!$O$24,PliegoVigente!$O$23))),IF(E138="MASIVO",(IF(Z138&gt;=PliegoVigente!$M$39,PliegoVigente!$O$39,IF(Z138&gt;=PliegoVigente!$M$38,PliegoVigente!$O$38,PliegoVigente!$O$37))),(IF(Z138&gt;=PliegoVigente!$M$53,PliegoVigente!$O$53,IF(Z138&gt;=PliegoVigente!$M$52,PliegoVigente!$O$52,PliegoVigente!$O$51))))))</f>
        <v>-5.0000000000000001E-3</v>
      </c>
      <c r="AH138" s="124">
        <f>IF(E138="HFC",(IF(AA138&gt;=PliegoVigente!$Q$9,PliegoVigente!$S$9,IF(AA138&gt;=PliegoVigente!$Q$8,PliegoVigente!$S$8,PliegoVigente!$S$7))),IF(E138="FLOW",(IF(AA138&gt;=PliegoVigente!$Q$25,PliegoVigente!$S$25,IF(AA138&gt;=PliegoVigente!$Q$24,PliegoVigente!$S$24,PliegoVigente!$S$23))),IF(E138="MASIVO",(IF(AA138&gt;=PliegoVigente!$Q$39,PliegoVigente!$S$39,IF(AA138&gt;=PliegoVigente!$Q$38,PliegoVigente!$S$38,PliegoVigente!$S$37))),(IF(AA138&gt;=PliegoVigente!$Q$53,PliegoVigente!$S$53,IF(AA138&gt;=PliegoVigente!$Q$52,PliegoVigente!$S$52,PliegoVigente!$S$51))))))</f>
        <v>5.0000000000000001E-3</v>
      </c>
      <c r="AI138" s="126">
        <f t="shared" si="5"/>
        <v>-0.04</v>
      </c>
    </row>
    <row r="139" spans="1:35" x14ac:dyDescent="0.25">
      <c r="A139" s="115" t="str">
        <f>VLOOKUP(C139,RosterActualizado!$C$2:$L$1000,7,0)</f>
        <v>Diez Marta Elena</v>
      </c>
      <c r="B139" s="115" t="str">
        <f>VLOOKUP(C139,RosterActualizado!$C$2:$L$1000,10,0)</f>
        <v>Lamas Felix Eloy</v>
      </c>
      <c r="C139" s="115">
        <f>RosterActualizado!C139</f>
        <v>706438</v>
      </c>
      <c r="D139" s="115" t="str">
        <f>VLOOKUP(C139,RosterActualizado!$C$2:$L$1000,3,0)</f>
        <v xml:space="preserve">INTERNET HFC SCORE 3 A 5 + Solucion Remota </v>
      </c>
      <c r="E139" s="115" t="str">
        <f t="shared" si="4"/>
        <v>HFC</v>
      </c>
      <c r="F139" s="116">
        <f>VLOOKUP(C139,Table1[],5,0)</f>
        <v>0.97889329805996494</v>
      </c>
      <c r="G139" s="117">
        <f>VLOOKUP(C139,Table13[],5,0)</f>
        <v>8.9552238805970102E-2</v>
      </c>
      <c r="H139" s="118">
        <f>VLOOKUP(C139,Table13[],3,0)</f>
        <v>67</v>
      </c>
      <c r="I139" s="117">
        <f>VLOOKUP(C139,Table13[],7,0)</f>
        <v>0.76190476190476197</v>
      </c>
      <c r="J139" s="117">
        <f>VLOOKUP(C139,Table13[],9,0)</f>
        <v>0.87719298245613997</v>
      </c>
      <c r="K139" s="116">
        <f>VLOOKUP(C139,Table16[[#All],[idccms]:[TMO]],5,0)</f>
        <v>0.98666666666666702</v>
      </c>
      <c r="L139" s="119">
        <f>VLOOKUP(C139,Table18[[Columna1]:[Recuento de id_monitoring-caseId]],2,0)</f>
        <v>0.5</v>
      </c>
      <c r="M139" s="116">
        <f>VLOOKUP(C139,Table111[],7,0)</f>
        <v>-0.35714285714285698</v>
      </c>
      <c r="N139" s="118">
        <f>VLOOKUP(C139,Table111[],6,0)</f>
        <v>14</v>
      </c>
      <c r="O139" s="116">
        <f>VLOOKUP(C139,Table111[],8,0)</f>
        <v>0.46153846153846201</v>
      </c>
      <c r="P139" s="13" t="s">
        <v>116</v>
      </c>
      <c r="Q139" s="13" t="s">
        <v>116</v>
      </c>
      <c r="R139" s="13" t="s">
        <v>116</v>
      </c>
      <c r="S139" s="116">
        <f>VLOOKUP(C139,Table113[[idccms]:[Suma de Rellamados]],4,0)</f>
        <v>0.78065630397236596</v>
      </c>
      <c r="T139" s="13">
        <f>VLOOKUP(C139,Table115[[idccms]:[Suma de CvLlamSalientes]],3,0)</f>
        <v>488.29284750337399</v>
      </c>
      <c r="U139" s="13">
        <f>VLOOKUP(C139,Table115[[idccms]:[Suma de CvLlamSalientes]],5,0)</f>
        <v>42.6410256410256</v>
      </c>
      <c r="V139" s="120">
        <f>VLOOKUP(C139,Table115[[idccms]:[Suma de CvLlamSalientes]],6,0)</f>
        <v>0.80566801619433204</v>
      </c>
      <c r="W139" s="13">
        <f>VLOOKUP(C139,Table115[[idccms]:[Suma de CvLlamSalientes]],7,0)</f>
        <v>444.84615384615398</v>
      </c>
      <c r="X139" s="116">
        <f>VLOOKUP(C139,Table118[[idccms]:[%Act Com N]],4,0)</f>
        <v>3.3738191632928499E-3</v>
      </c>
      <c r="Y139" s="116">
        <f>VLOOKUP(C139,Table118[[idccms]:[%Act Com N]],6,0)</f>
        <v>3.3738191632928499E-3</v>
      </c>
      <c r="Z139" s="116">
        <f>VLOOKUP(C139,TRF!$B$2:$S$407,4,0)</f>
        <v>9.9865047233468299E-2</v>
      </c>
      <c r="AA139" s="116">
        <f>VLOOKUP(C139,CBS!$A$2:$F$395,4,0)</f>
        <v>4.9932523616734101E-2</v>
      </c>
      <c r="AB139" s="124">
        <f>IF(E139="HFC",(IF(L139&gt;=PliegoVigente!$U$9,PliegoVigente!$W$9,IF(L139&gt;=PliegoVigente!$U$8,PliegoVigente!$W$8,PliegoVigente!$W$7))),IF(E139="FLOW",(IF(L139&gt;=PliegoVigente!$U$25,PliegoVigente!$W$25,IF(L139&gt;=PliegoVigente!$U$24,PliegoVigente!$W$24,PliegoVigente!$W$23))),IF(E139="MASIVO",(IF(L139&gt;=PliegoVigente!$U$39,PliegoVigente!$W$39,IF(L139&gt;=PliegoVigente!$U$38,PliegoVigente!$W$38,PliegoVigente!$W$37))),(IF(L139&gt;=PliegoVigente!$U$53,PliegoVigente!$W$53,IF(L139&gt;=PliegoVigente!$U$52,PliegoVigente!$W$52,PliegoVigente!$W$51))))))</f>
        <v>-0.01</v>
      </c>
      <c r="AC139" s="124">
        <f>IF(E139="HFC",(IF(M139&gt;=PliegoVigente!$I$7,PliegoVigente!$K$7,IF(M139&gt;=PliegoVigente!$I$8,PliegoVigente!$K$8,IF(M139&gt;=PliegoVigente!$I$9,PliegoVigente!$K$9,IF(M139&gt;=PliegoVigente!$I$10,PliegoVigente!$K$10,IF(M139&gt;=PliegoVigente!$I$11,PliegoVigente!$K$11,IF(M139&gt;=PliegoVigente!$I$12,PliegoVigente!$K$12,IF(M139&gt;=PliegoVigente!$I$13,PliegoVigente!$K$13,IF(M139&gt;=PliegoVigente!$I$14,PliegoVigente!$K$14,PliegoVigente!$K$15))))))))),IF(E139="FLOW",(IF(M139&gt;=PliegoVigente!$I$23,PliegoVigente!$K$23,IF(M139&gt;=PliegoVigente!$I$24,PliegoVigente!$K$24,IF(M139&gt;=PliegoVigente!$I$25,PliegoVigente!$K$25,IF(M139&gt;=PliegoVigente!$I$26,PliegoVigente!$K$26,IF(M139&gt;=PliegoVigente!$I$27,PliegoVigente!$K$27,IF(M139&gt;=PliegoVigente!$I$28,PliegoVigente!$K$28,IF(M139&gt;=PliegoVigente!$I$29,PliegoVigente!$K$29,IF(M139&gt;=PliegoVigente!$I$30,PliegoVigente!$K$30,PliegoVigente!$K$31))))))))),IF(E139="MASIVO",(IF(M139&gt;=PliegoVigente!$I$37,PliegoVigente!$K$37,IF(M139&gt;=PliegoVigente!$I$38,PliegoVigente!$K$38,IF(M139&gt;=PliegoVigente!$I$39,PliegoVigente!$K$39,IF(M139&gt;=PliegoVigente!$I$40,PliegoVigente!$K$40,IF(M139&gt;=PliegoVigente!$I$41,PliegoVigente!$K$41,IF(M139&gt;=PliegoVigente!$I$42,PliegoVigente!$K$42,IF(M139&gt;=PliegoVigente!$I$43,PliegoVigente!$K$43,IF(M139&gt;=PliegoVigente!$I$44,PliegoVigente!$K$44,PliegoVigente!$K$45))))))))),(IF(M139&gt;=PliegoVigente!$I$51,PliegoVigente!$K$51,IF(M139&gt;=PliegoVigente!$I$52,PliegoVigente!$K$52,IF(M139&gt;=PliegoVigente!$I$53,PliegoVigente!$K$53,IF(M139&gt;=PliegoVigente!$I$54,PliegoVigente!$K$54,IF(M139&gt;=PliegoVigente!$I$55,PliegoVigente!$K$55,IF(M139&gt;=PliegoVigente!$I$56,PliegoVigente!$K$56,IF(M139&gt;=PliegoVigente!$I$57,PliegoVigente!$K$57,IF(M139&gt;=PliegoVigente!$I$58,PliegoVigente!$K$58,PliegoVigente!$K$59))))))))))))</f>
        <v>-0.02</v>
      </c>
      <c r="AD139" s="124">
        <f>IF(E139="HFC",(IF(S139&gt;=PliegoVigente!$E$12,PliegoVigente!$G$12,IF(S139&gt;=PliegoVigente!$E$11,PliegoVigente!$G$11,IF(S139&gt;=PliegoVigente!$E$10,PliegoVigente!$G$10,IF(S139&gt;=PliegoVigente!$E$9,PliegoVigente!$G$9,IF(S139&gt;=PliegoVigente!$E$8,PliegoVigente!$G$8,PliegoVigente!$G$7)))))),IF(E139="FLOW",(IF(S139&gt;=PliegoVigente!$I$23,PliegoVigente!$K$23,IF(S139&gt;=PliegoVigente!$I$24,PliegoVigente!$K$24,IF(S139&gt;=PliegoVigente!$I$25,PliegoVigente!$K$25,IF(S139&gt;=PliegoVigente!$I$26,PliegoVigente!$K$26,IF(S139&gt;=PliegoVigente!$I$27,PliegoVigente!$K$27,IF(S139&gt;=PliegoVigente!$I$28,PliegoVigente!$K$28,IF(S139&gt;=PliegoVigente!$I$29,PliegoVigente!$K$29,IF(S139&gt;=PliegoVigente!$I$30,PliegoVigente!$K$30,PliegoVigente!$K$31))))))))),IF(E139="MASIVO",(IF(S139&gt;=PliegoVigente!$I$37,PliegoVigente!$K$37,IF(S139&gt;=PliegoVigente!$I$38,PliegoVigente!$K$38,IF(S139&gt;=PliegoVigente!$I$39,PliegoVigente!$K$39,IF(S139&gt;=PliegoVigente!$I$40,PliegoVigente!$K$40,IF(S139&gt;=PliegoVigente!$I$41,PliegoVigente!$K$41,IF(S139&gt;=PliegoVigente!$I$42,PliegoVigente!$K$42,IF(S139&gt;=PliegoVigente!$I$43,PliegoVigente!$K$43,IF(S139&gt;=PliegoVigente!$I$44,PliegoVigente!$K$44,PliegoVigente!$K$45))))))))),(IF(S139&gt;=PliegoVigente!$I$51,PliegoVigente!$K$51,IF(S139&gt;=PliegoVigente!$I$52,PliegoVigente!$K$52,IF(S139&gt;=PliegoVigente!$I$53,PliegoVigente!$K$53,IF(S139&gt;=PliegoVigente!$I$54,PliegoVigente!$K$54,IF(S139&gt;=PliegoVigente!$I$55,PliegoVigente!$K$55,IF(S139&gt;=PliegoVigente!$I$56,PliegoVigente!$K$56,IF(S139&gt;=PliegoVigente!$I$57,PliegoVigente!$K$57,IF(S139&gt;=PliegoVigente!$I$58,PliegoVigente!$K$58,PliegoVigente!$K$59))))))))))))</f>
        <v>-0.01</v>
      </c>
      <c r="AE139" s="124">
        <f>IF(E139="HFC",(IF(T139&gt;=PliegoVigente!$A$10,PliegoVigente!$C$10,IF(T139&gt;PliegoVigente!$A$9,PliegoVigente!$C$9,IF(T139&gt;PliegoVigente!$A$8,PliegoVigente!$C$8,PliegoVigente!$C$7)))),IF(E139="FLOW",(IF(T139&gt;=PliegoVigente!$A$26,PliegoVigente!$C$26,IF(T139&gt;PliegoVigente!$A$25,PliegoVigente!$C$25,IF(T139&gt;PliegoVigente!$A$24,PliegoVigente!$C$24,PliegoVigente!$C$23)))),IF(E139="MASIVO",(IF(T139&gt;=PliegoVigente!$A$40,PliegoVigente!$C$40,IF(T139&gt;PliegoVigente!$A$39,PliegoVigente!$C$39,IF(T139&gt;PliegoVigente!$A$38,PliegoVigente!$C$38,PliegoVigente!$C$37)))),(IF(T139&gt;=PliegoVigente!$A$54,PliegoVigente!$C$54,IF(T139&gt;PliegoVigente!$A$53,PliegoVigente!$C$53,IF(T139&gt;PliegoVigente!$A$52,PliegoVigente!$C$52,PliegoVigente!$C$51)))))))</f>
        <v>0.02</v>
      </c>
      <c r="AF139" s="124">
        <f>IF(E139="HFC",(IF(Y139&gt;=PliegoVigente!$Y$7,PliegoVigente!$AA$7,0)),IF(E139="FLOW",0,IF(E139="MASIVO",(IF(Y139&gt;=PliegoVigente!$Y$37,PliegoVigente!$AA$370)),(IF(Y139&gt;=PliegoVigente!$Y$51,PliegoVigente!$AA$51,0)))))</f>
        <v>0</v>
      </c>
      <c r="AG139" s="124">
        <f>IF(E139="HFC",(IF(Z139&gt;=PliegoVigente!$M$9,PliegoVigente!$O$9,IF(Z139&gt;=PliegoVigente!$M$8,PliegoVigente!$O$8,PliegoVigente!$O$7))),IF(E139="FLOW",(IF(Z139&gt;=PliegoVigente!$M$25,PliegoVigente!$O$25,IF(Z139&gt;=PliegoVigente!$M$24,PliegoVigente!$O$24,PliegoVigente!$O$23))),IF(E139="MASIVO",(IF(Z139&gt;=PliegoVigente!$M$39,PliegoVigente!$O$39,IF(Z139&gt;=PliegoVigente!$M$38,PliegoVigente!$O$38,PliegoVigente!$O$37))),(IF(Z139&gt;=PliegoVigente!$M$53,PliegoVigente!$O$53,IF(Z139&gt;=PliegoVigente!$M$52,PliegoVigente!$O$52,PliegoVigente!$O$51))))))</f>
        <v>-5.0000000000000001E-3</v>
      </c>
      <c r="AH139" s="124">
        <f>IF(E139="HFC",(IF(AA139&gt;=PliegoVigente!$Q$9,PliegoVigente!$S$9,IF(AA139&gt;=PliegoVigente!$Q$8,PliegoVigente!$S$8,PliegoVigente!$S$7))),IF(E139="FLOW",(IF(AA139&gt;=PliegoVigente!$Q$25,PliegoVigente!$S$25,IF(AA139&gt;=PliegoVigente!$Q$24,PliegoVigente!$S$24,PliegoVigente!$S$23))),IF(E139="MASIVO",(IF(AA139&gt;=PliegoVigente!$Q$39,PliegoVigente!$S$39,IF(AA139&gt;=PliegoVigente!$Q$38,PliegoVigente!$S$38,PliegoVigente!$S$37))),(IF(AA139&gt;=PliegoVigente!$Q$53,PliegoVigente!$S$53,IF(AA139&gt;=PliegoVigente!$Q$52,PliegoVigente!$S$52,PliegoVigente!$S$51))))))</f>
        <v>5.0000000000000001E-3</v>
      </c>
      <c r="AI139" s="126">
        <f t="shared" si="5"/>
        <v>-0.02</v>
      </c>
    </row>
    <row r="140" spans="1:35" x14ac:dyDescent="0.25">
      <c r="A140" s="115" t="str">
        <f>VLOOKUP(C140,RosterActualizado!$C$2:$L$1000,7,0)</f>
        <v>Diez Marta Elena</v>
      </c>
      <c r="B140" s="115" t="str">
        <f>VLOOKUP(C140,RosterActualizado!$C$2:$L$1000,10,0)</f>
        <v>Ludueña Lourdes Denise</v>
      </c>
      <c r="C140" s="115">
        <f>RosterActualizado!C140</f>
        <v>1116045</v>
      </c>
      <c r="D140" s="115" t="str">
        <f>VLOOKUP(C140,RosterActualizado!$C$2:$L$1000,3,0)</f>
        <v>INTERNET HFC SCORE 1</v>
      </c>
      <c r="E140" s="115" t="str">
        <f t="shared" si="4"/>
        <v>HFC</v>
      </c>
      <c r="F140" s="116">
        <f>VLOOKUP(C140,Table1[],5,0)</f>
        <v>0.90162500000000001</v>
      </c>
      <c r="G140" s="117">
        <f>VLOOKUP(C140,Table13[],5,0)</f>
        <v>0.123711340206186</v>
      </c>
      <c r="H140" s="118">
        <f>VLOOKUP(C140,Table13[],3,0)</f>
        <v>97</v>
      </c>
      <c r="I140" s="117">
        <f>VLOOKUP(C140,Table13[],7,0)</f>
        <v>0.63157894736842102</v>
      </c>
      <c r="J140" s="117">
        <f>VLOOKUP(C140,Table13[],9,0)</f>
        <v>0.93406593406593397</v>
      </c>
      <c r="K140" s="116">
        <f>VLOOKUP(C140,Table16[[#All],[idccms]:[TMO]],5,0)</f>
        <v>0.98809523809523803</v>
      </c>
      <c r="L140" s="119">
        <f>VLOOKUP(C140,Table18[[Columna1]:[Recuento de id_monitoring-caseId]],2,0)</f>
        <v>1</v>
      </c>
      <c r="M140" s="116">
        <f>VLOOKUP(C140,Table111[],7,0)</f>
        <v>0.2</v>
      </c>
      <c r="N140" s="118">
        <f>VLOOKUP(C140,Table111[],6,0)</f>
        <v>10</v>
      </c>
      <c r="O140" s="116">
        <f>VLOOKUP(C140,Table111[],8,0)</f>
        <v>0.77777777777777801</v>
      </c>
      <c r="P140" s="13" t="s">
        <v>116</v>
      </c>
      <c r="Q140" s="13" t="s">
        <v>116</v>
      </c>
      <c r="R140" s="13" t="s">
        <v>116</v>
      </c>
      <c r="S140" s="116">
        <f>VLOOKUP(C140,Table113[[idccms]:[Suma de Rellamados]],4,0)</f>
        <v>0.82352941176470595</v>
      </c>
      <c r="T140" s="13">
        <f>VLOOKUP(C140,Table115[[idccms]:[Suma de CvLlamSalientes]],3,0)</f>
        <v>578.035523978686</v>
      </c>
      <c r="U140" s="13">
        <f>VLOOKUP(C140,Table115[[idccms]:[Suma de CvLlamSalientes]],5,0)</f>
        <v>16.303730017762</v>
      </c>
      <c r="V140" s="120">
        <f>VLOOKUP(C140,Table115[[idccms]:[Suma de CvLlamSalientes]],6,0)</f>
        <v>32.412078152753097</v>
      </c>
      <c r="W140" s="13">
        <f>VLOOKUP(C140,Table115[[idccms]:[Suma de CvLlamSalientes]],7,0)</f>
        <v>529.31971580817003</v>
      </c>
      <c r="X140" s="116">
        <f>VLOOKUP(C140,Table118[[idccms]:[%Act Com N]],4,0)</f>
        <v>3.4635879218472498E-2</v>
      </c>
      <c r="Y140" s="116">
        <f>VLOOKUP(C140,Table118[[idccms]:[%Act Com N]],6,0)</f>
        <v>3.0195381882770898E-2</v>
      </c>
      <c r="Z140" s="116">
        <f>VLOOKUP(C140,TRF!$B$2:$S$407,4,0)</f>
        <v>7.6376554174067496E-2</v>
      </c>
      <c r="AA140" s="116">
        <f>VLOOKUP(C140,CBS!$A$2:$F$395,4,0)</f>
        <v>4.0852575488454702E-2</v>
      </c>
      <c r="AB140" s="124">
        <f>IF(E140="HFC",(IF(L140&gt;=PliegoVigente!$U$9,PliegoVigente!$W$9,IF(L140&gt;=PliegoVigente!$U$8,PliegoVigente!$W$8,PliegoVigente!$W$7))),IF(E140="FLOW",(IF(L140&gt;=PliegoVigente!$U$25,PliegoVigente!$W$25,IF(L140&gt;=PliegoVigente!$U$24,PliegoVigente!$W$24,PliegoVigente!$W$23))),IF(E140="MASIVO",(IF(L140&gt;=PliegoVigente!$U$39,PliegoVigente!$W$39,IF(L140&gt;=PliegoVigente!$U$38,PliegoVigente!$W$38,PliegoVigente!$W$37))),(IF(L140&gt;=PliegoVigente!$U$53,PliegoVigente!$W$53,IF(L140&gt;=PliegoVigente!$U$52,PliegoVigente!$W$52,PliegoVigente!$W$51))))))</f>
        <v>0.01</v>
      </c>
      <c r="AC140" s="124">
        <f>IF(E140="HFC",(IF(M140&gt;=PliegoVigente!$I$7,PliegoVigente!$K$7,IF(M140&gt;=PliegoVigente!$I$8,PliegoVigente!$K$8,IF(M140&gt;=PliegoVigente!$I$9,PliegoVigente!$K$9,IF(M140&gt;=PliegoVigente!$I$10,PliegoVigente!$K$10,IF(M140&gt;=PliegoVigente!$I$11,PliegoVigente!$K$11,IF(M140&gt;=PliegoVigente!$I$12,PliegoVigente!$K$12,IF(M140&gt;=PliegoVigente!$I$13,PliegoVigente!$K$13,IF(M140&gt;=PliegoVigente!$I$14,PliegoVigente!$K$14,PliegoVigente!$K$15))))))))),IF(E140="FLOW",(IF(M140&gt;=PliegoVigente!$I$23,PliegoVigente!$K$23,IF(M140&gt;=PliegoVigente!$I$24,PliegoVigente!$K$24,IF(M140&gt;=PliegoVigente!$I$25,PliegoVigente!$K$25,IF(M140&gt;=PliegoVigente!$I$26,PliegoVigente!$K$26,IF(M140&gt;=PliegoVigente!$I$27,PliegoVigente!$K$27,IF(M140&gt;=PliegoVigente!$I$28,PliegoVigente!$K$28,IF(M140&gt;=PliegoVigente!$I$29,PliegoVigente!$K$29,IF(M140&gt;=PliegoVigente!$I$30,PliegoVigente!$K$30,PliegoVigente!$K$31))))))))),IF(E140="MASIVO",(IF(M140&gt;=PliegoVigente!$I$37,PliegoVigente!$K$37,IF(M140&gt;=PliegoVigente!$I$38,PliegoVigente!$K$38,IF(M140&gt;=PliegoVigente!$I$39,PliegoVigente!$K$39,IF(M140&gt;=PliegoVigente!$I$40,PliegoVigente!$K$40,IF(M140&gt;=PliegoVigente!$I$41,PliegoVigente!$K$41,IF(M140&gt;=PliegoVigente!$I$42,PliegoVigente!$K$42,IF(M140&gt;=PliegoVigente!$I$43,PliegoVigente!$K$43,IF(M140&gt;=PliegoVigente!$I$44,PliegoVigente!$K$44,PliegoVigente!$K$45))))))))),(IF(M140&gt;=PliegoVigente!$I$51,PliegoVigente!$K$51,IF(M140&gt;=PliegoVigente!$I$52,PliegoVigente!$K$52,IF(M140&gt;=PliegoVigente!$I$53,PliegoVigente!$K$53,IF(M140&gt;=PliegoVigente!$I$54,PliegoVigente!$K$54,IF(M140&gt;=PliegoVigente!$I$55,PliegoVigente!$K$55,IF(M140&gt;=PliegoVigente!$I$56,PliegoVigente!$K$56,IF(M140&gt;=PliegoVigente!$I$57,PliegoVigente!$K$57,IF(M140&gt;=PliegoVigente!$I$58,PliegoVigente!$K$58,PliegoVigente!$K$59))))))))))))</f>
        <v>0.06</v>
      </c>
      <c r="AD140" s="124">
        <f>IF(E140="HFC",(IF(S140&gt;=PliegoVigente!$E$12,PliegoVigente!$G$12,IF(S140&gt;=PliegoVigente!$E$11,PliegoVigente!$G$11,IF(S140&gt;=PliegoVigente!$E$10,PliegoVigente!$G$10,IF(S140&gt;=PliegoVigente!$E$9,PliegoVigente!$G$9,IF(S140&gt;=PliegoVigente!$E$8,PliegoVigente!$G$8,PliegoVigente!$G$7)))))),IF(E140="FLOW",(IF(S140&gt;=PliegoVigente!$I$23,PliegoVigente!$K$23,IF(S140&gt;=PliegoVigente!$I$24,PliegoVigente!$K$24,IF(S140&gt;=PliegoVigente!$I$25,PliegoVigente!$K$25,IF(S140&gt;=PliegoVigente!$I$26,PliegoVigente!$K$26,IF(S140&gt;=PliegoVigente!$I$27,PliegoVigente!$K$27,IF(S140&gt;=PliegoVigente!$I$28,PliegoVigente!$K$28,IF(S140&gt;=PliegoVigente!$I$29,PliegoVigente!$K$29,IF(S140&gt;=PliegoVigente!$I$30,PliegoVigente!$K$30,PliegoVigente!$K$31))))))))),IF(E140="MASIVO",(IF(S140&gt;=PliegoVigente!$I$37,PliegoVigente!$K$37,IF(S140&gt;=PliegoVigente!$I$38,PliegoVigente!$K$38,IF(S140&gt;=PliegoVigente!$I$39,PliegoVigente!$K$39,IF(S140&gt;=PliegoVigente!$I$40,PliegoVigente!$K$40,IF(S140&gt;=PliegoVigente!$I$41,PliegoVigente!$K$41,IF(S140&gt;=PliegoVigente!$I$42,PliegoVigente!$K$42,IF(S140&gt;=PliegoVigente!$I$43,PliegoVigente!$K$43,IF(S140&gt;=PliegoVigente!$I$44,PliegoVigente!$K$44,PliegoVigente!$K$45))))))))),(IF(S140&gt;=PliegoVigente!$I$51,PliegoVigente!$K$51,IF(S140&gt;=PliegoVigente!$I$52,PliegoVigente!$K$52,IF(S140&gt;=PliegoVigente!$I$53,PliegoVigente!$K$53,IF(S140&gt;=PliegoVigente!$I$54,PliegoVigente!$K$54,IF(S140&gt;=PliegoVigente!$I$55,PliegoVigente!$K$55,IF(S140&gt;=PliegoVigente!$I$56,PliegoVigente!$K$56,IF(S140&gt;=PliegoVigente!$I$57,PliegoVigente!$K$57,IF(S140&gt;=PliegoVigente!$I$58,PliegoVigente!$K$58,PliegoVigente!$K$59))))))))))))</f>
        <v>0.02</v>
      </c>
      <c r="AE140" s="124">
        <f>IF(E140="HFC",(IF(T140&gt;=PliegoVigente!$A$10,PliegoVigente!$C$10,IF(T140&gt;PliegoVigente!$A$9,PliegoVigente!$C$9,IF(T140&gt;PliegoVigente!$A$8,PliegoVigente!$C$8,PliegoVigente!$C$7)))),IF(E140="FLOW",(IF(T140&gt;=PliegoVigente!$A$26,PliegoVigente!$C$26,IF(T140&gt;PliegoVigente!$A$25,PliegoVigente!$C$25,IF(T140&gt;PliegoVigente!$A$24,PliegoVigente!$C$24,PliegoVigente!$C$23)))),IF(E140="MASIVO",(IF(T140&gt;=PliegoVigente!$A$40,PliegoVigente!$C$40,IF(T140&gt;PliegoVigente!$A$39,PliegoVigente!$C$39,IF(T140&gt;PliegoVigente!$A$38,PliegoVigente!$C$38,PliegoVigente!$C$37)))),(IF(T140&gt;=PliegoVigente!$A$54,PliegoVigente!$C$54,IF(T140&gt;PliegoVigente!$A$53,PliegoVigente!$C$53,IF(T140&gt;PliegoVigente!$A$52,PliegoVigente!$C$52,PliegoVigente!$C$51)))))))</f>
        <v>-0.01</v>
      </c>
      <c r="AF140" s="124">
        <f>IF(E140="HFC",(IF(Y140&gt;=PliegoVigente!$Y$7,PliegoVigente!$AA$7,0)),IF(E140="FLOW",0,IF(E140="MASIVO",(IF(Y140&gt;=PliegoVigente!$Y$37,PliegoVigente!$AA$370)),(IF(Y140&gt;=PliegoVigente!$Y$51,PliegoVigente!$AA$51,0)))))</f>
        <v>0</v>
      </c>
      <c r="AG140" s="124">
        <f>IF(E140="HFC",(IF(Z140&gt;=PliegoVigente!$M$9,PliegoVigente!$O$9,IF(Z140&gt;=PliegoVigente!$M$8,PliegoVigente!$O$8,PliegoVigente!$O$7))),IF(E140="FLOW",(IF(Z140&gt;=PliegoVigente!$M$25,PliegoVigente!$O$25,IF(Z140&gt;=PliegoVigente!$M$24,PliegoVigente!$O$24,PliegoVigente!$O$23))),IF(E140="MASIVO",(IF(Z140&gt;=PliegoVigente!$M$39,PliegoVigente!$O$39,IF(Z140&gt;=PliegoVigente!$M$38,PliegoVigente!$O$38,PliegoVigente!$O$37))),(IF(Z140&gt;=PliegoVigente!$M$53,PliegoVigente!$O$53,IF(Z140&gt;=PliegoVigente!$M$52,PliegoVigente!$O$52,PliegoVigente!$O$51))))))</f>
        <v>5.0000000000000001E-3</v>
      </c>
      <c r="AH140" s="124">
        <f>IF(E140="HFC",(IF(AA140&gt;=PliegoVigente!$Q$9,PliegoVigente!$S$9,IF(AA140&gt;=PliegoVigente!$Q$8,PliegoVigente!$S$8,PliegoVigente!$S$7))),IF(E140="FLOW",(IF(AA140&gt;=PliegoVigente!$Q$25,PliegoVigente!$S$25,IF(AA140&gt;=PliegoVigente!$Q$24,PliegoVigente!$S$24,PliegoVigente!$S$23))),IF(E140="MASIVO",(IF(AA140&gt;=PliegoVigente!$Q$39,PliegoVigente!$S$39,IF(AA140&gt;=PliegoVigente!$Q$38,PliegoVigente!$S$38,PliegoVigente!$S$37))),(IF(AA140&gt;=PliegoVigente!$Q$53,PliegoVigente!$S$53,IF(AA140&gt;=PliegoVigente!$Q$52,PliegoVigente!$S$52,PliegoVigente!$S$51))))))</f>
        <v>5.0000000000000001E-3</v>
      </c>
      <c r="AI140" s="126">
        <f t="shared" si="5"/>
        <v>9.0000000000000011E-2</v>
      </c>
    </row>
    <row r="141" spans="1:35" x14ac:dyDescent="0.25">
      <c r="A141" s="115" t="str">
        <f>VLOOKUP(C141,RosterActualizado!$C$2:$L$1000,7,0)</f>
        <v>Diez Marta Elena</v>
      </c>
      <c r="B141" s="115" t="str">
        <f>VLOOKUP(C141,RosterActualizado!$C$2:$L$1000,10,0)</f>
        <v>Martinez Alexia Tamhara</v>
      </c>
      <c r="C141" s="115">
        <f>RosterActualizado!C141</f>
        <v>1389080</v>
      </c>
      <c r="D141" s="115" t="str">
        <f>VLOOKUP(C141,RosterActualizado!$C$2:$L$1000,3,0)</f>
        <v>FLOW Score 2</v>
      </c>
      <c r="E141" s="115" t="str">
        <f t="shared" si="4"/>
        <v>FLOW</v>
      </c>
      <c r="F141" s="116">
        <f>VLOOKUP(C141,Table1[],5,0)</f>
        <v>0.64736111111111105</v>
      </c>
      <c r="G141" s="117">
        <f>VLOOKUP(C141,Table13[],5,0)</f>
        <v>0.15</v>
      </c>
      <c r="H141" s="118">
        <f>VLOOKUP(C141,Table13[],3,0)</f>
        <v>20</v>
      </c>
      <c r="I141" s="117">
        <f>VLOOKUP(C141,Table13[],7,0)</f>
        <v>0.68421052631578905</v>
      </c>
      <c r="J141" s="117">
        <f>VLOOKUP(C141,Table13[],9,0)</f>
        <v>0.84210526315789502</v>
      </c>
      <c r="K141" s="116">
        <f>VLOOKUP(C141,Table16[[#All],[idccms]:[TMO]],5,0)</f>
        <v>0.95833333333333304</v>
      </c>
      <c r="L141" s="119">
        <f>VLOOKUP(C141,Table18[[Columna1]:[Recuento de id_monitoring-caseId]],2,0)</f>
        <v>0</v>
      </c>
      <c r="M141" s="116">
        <f>VLOOKUP(C141,Table111[],7,0)</f>
        <v>0.25</v>
      </c>
      <c r="N141" s="118">
        <f>VLOOKUP(C141,Table111[],6,0)</f>
        <v>4</v>
      </c>
      <c r="O141" s="116">
        <f>VLOOKUP(C141,Table111[],8,0)</f>
        <v>1</v>
      </c>
      <c r="P141" s="13" t="s">
        <v>116</v>
      </c>
      <c r="Q141" s="13" t="s">
        <v>116</v>
      </c>
      <c r="R141" s="13" t="s">
        <v>116</v>
      </c>
      <c r="S141" s="116">
        <f>VLOOKUP(C141,Table113[[idccms]:[Suma de Rellamados]],4,0)</f>
        <v>0.83257918552036203</v>
      </c>
      <c r="T141" s="13">
        <f>VLOOKUP(C141,Table115[[idccms]:[Suma de CvLlamSalientes]],3,0)</f>
        <v>692.17821782178203</v>
      </c>
      <c r="U141" s="13">
        <f>VLOOKUP(C141,Table115[[idccms]:[Suma de CvLlamSalientes]],5,0)</f>
        <v>56.468646864686498</v>
      </c>
      <c r="V141" s="120">
        <f>VLOOKUP(C141,Table115[[idccms]:[Suma de CvLlamSalientes]],6,0)</f>
        <v>63.254125412541299</v>
      </c>
      <c r="W141" s="13">
        <f>VLOOKUP(C141,Table115[[idccms]:[Suma de CvLlamSalientes]],7,0)</f>
        <v>572.45544554455398</v>
      </c>
      <c r="X141" s="116">
        <f>VLOOKUP(C141,Table118[[idccms]:[%Act Com N]],4,0)</f>
        <v>0.113861386138614</v>
      </c>
      <c r="Y141" s="116">
        <f>VLOOKUP(C141,Table118[[idccms]:[%Act Com N]],6,0)</f>
        <v>7.2607260726072598E-2</v>
      </c>
      <c r="Z141" s="116">
        <f>VLOOKUP(C141,TRF!$B$2:$S$407,4,0)</f>
        <v>0.105610561056106</v>
      </c>
      <c r="AA141" s="116">
        <f>VLOOKUP(C141,CBS!$A$2:$F$395,4,0)</f>
        <v>5.2805280528052799E-2</v>
      </c>
      <c r="AB141" s="124">
        <f>IF(E141="HFC",(IF(L141&gt;=PliegoVigente!$U$9,PliegoVigente!$W$9,IF(L141&gt;=PliegoVigente!$U$8,PliegoVigente!$W$8,PliegoVigente!$W$7))),IF(E141="FLOW",(IF(L141&gt;=PliegoVigente!$U$25,PliegoVigente!$W$25,IF(L141&gt;=PliegoVigente!$U$24,PliegoVigente!$W$24,PliegoVigente!$W$23))),IF(E141="MASIVO",(IF(L141&gt;=PliegoVigente!$U$39,PliegoVigente!$W$39,IF(L141&gt;=PliegoVigente!$U$38,PliegoVigente!$W$38,PliegoVigente!$W$37))),(IF(L141&gt;=PliegoVigente!$U$53,PliegoVigente!$W$53,IF(L141&gt;=PliegoVigente!$U$52,PliegoVigente!$W$52,PliegoVigente!$W$51))))))</f>
        <v>-0.01</v>
      </c>
      <c r="AC141" s="124">
        <f>IF(E141="HFC",(IF(M141&gt;=PliegoVigente!$I$7,PliegoVigente!$K$7,IF(M141&gt;=PliegoVigente!$I$8,PliegoVigente!$K$8,IF(M141&gt;=PliegoVigente!$I$9,PliegoVigente!$K$9,IF(M141&gt;=PliegoVigente!$I$10,PliegoVigente!$K$10,IF(M141&gt;=PliegoVigente!$I$11,PliegoVigente!$K$11,IF(M141&gt;=PliegoVigente!$I$12,PliegoVigente!$K$12,IF(M141&gt;=PliegoVigente!$I$13,PliegoVigente!$K$13,IF(M141&gt;=PliegoVigente!$I$14,PliegoVigente!$K$14,PliegoVigente!$K$15))))))))),IF(E141="FLOW",(IF(M141&gt;=PliegoVigente!$I$23,PliegoVigente!$K$23,IF(M141&gt;=PliegoVigente!$I$24,PliegoVigente!$K$24,IF(M141&gt;=PliegoVigente!$I$25,PliegoVigente!$K$25,IF(M141&gt;=PliegoVigente!$I$26,PliegoVigente!$K$26,IF(M141&gt;=PliegoVigente!$I$27,PliegoVigente!$K$27,IF(M141&gt;=PliegoVigente!$I$28,PliegoVigente!$K$28,IF(M141&gt;=PliegoVigente!$I$29,PliegoVigente!$K$29,IF(M141&gt;=PliegoVigente!$I$30,PliegoVigente!$K$30,PliegoVigente!$K$31))))))))),IF(E141="MASIVO",(IF(M141&gt;=PliegoVigente!$I$37,PliegoVigente!$K$37,IF(M141&gt;=PliegoVigente!$I$38,PliegoVigente!$K$38,IF(M141&gt;=PliegoVigente!$I$39,PliegoVigente!$K$39,IF(M141&gt;=PliegoVigente!$I$40,PliegoVigente!$K$40,IF(M141&gt;=PliegoVigente!$I$41,PliegoVigente!$K$41,IF(M141&gt;=PliegoVigente!$I$42,PliegoVigente!$K$42,IF(M141&gt;=PliegoVigente!$I$43,PliegoVigente!$K$43,IF(M141&gt;=PliegoVigente!$I$44,PliegoVigente!$K$44,PliegoVigente!$K$45))))))))),(IF(M141&gt;=PliegoVigente!$I$51,PliegoVigente!$K$51,IF(M141&gt;=PliegoVigente!$I$52,PliegoVigente!$K$52,IF(M141&gt;=PliegoVigente!$I$53,PliegoVigente!$K$53,IF(M141&gt;=PliegoVigente!$I$54,PliegoVigente!$K$54,IF(M141&gt;=PliegoVigente!$I$55,PliegoVigente!$K$55,IF(M141&gt;=PliegoVigente!$I$56,PliegoVigente!$K$56,IF(M141&gt;=PliegoVigente!$I$57,PliegoVigente!$K$57,IF(M141&gt;=PliegoVigente!$I$58,PliegoVigente!$K$58,PliegoVigente!$K$59))))))))))))</f>
        <v>0.06</v>
      </c>
      <c r="AD141" s="124">
        <f>IF(E141="HFC",(IF(S141&gt;=PliegoVigente!$E$12,PliegoVigente!$G$12,IF(S141&gt;=PliegoVigente!$E$11,PliegoVigente!$G$11,IF(S141&gt;=PliegoVigente!$E$10,PliegoVigente!$G$10,IF(S141&gt;=PliegoVigente!$E$9,PliegoVigente!$G$9,IF(S141&gt;=PliegoVigente!$E$8,PliegoVigente!$G$8,PliegoVigente!$G$7)))))),IF(E141="FLOW",(IF(S141&gt;=PliegoVigente!$I$23,PliegoVigente!$K$23,IF(S141&gt;=PliegoVigente!$I$24,PliegoVigente!$K$24,IF(S141&gt;=PliegoVigente!$I$25,PliegoVigente!$K$25,IF(S141&gt;=PliegoVigente!$I$26,PliegoVigente!$K$26,IF(S141&gt;=PliegoVigente!$I$27,PliegoVigente!$K$27,IF(S141&gt;=PliegoVigente!$I$28,PliegoVigente!$K$28,IF(S141&gt;=PliegoVigente!$I$29,PliegoVigente!$K$29,IF(S141&gt;=PliegoVigente!$I$30,PliegoVigente!$K$30,PliegoVigente!$K$31))))))))),IF(E141="MASIVO",(IF(S141&gt;=PliegoVigente!$I$37,PliegoVigente!$K$37,IF(S141&gt;=PliegoVigente!$I$38,PliegoVigente!$K$38,IF(S141&gt;=PliegoVigente!$I$39,PliegoVigente!$K$39,IF(S141&gt;=PliegoVigente!$I$40,PliegoVigente!$K$40,IF(S141&gt;=PliegoVigente!$I$41,PliegoVigente!$K$41,IF(S141&gt;=PliegoVigente!$I$42,PliegoVigente!$K$42,IF(S141&gt;=PliegoVigente!$I$43,PliegoVigente!$K$43,IF(S141&gt;=PliegoVigente!$I$44,PliegoVigente!$K$44,PliegoVigente!$K$45))))))))),(IF(S141&gt;=PliegoVigente!$I$51,PliegoVigente!$K$51,IF(S141&gt;=PliegoVigente!$I$52,PliegoVigente!$K$52,IF(S141&gt;=PliegoVigente!$I$53,PliegoVigente!$K$53,IF(S141&gt;=PliegoVigente!$I$54,PliegoVigente!$K$54,IF(S141&gt;=PliegoVigente!$I$55,PliegoVigente!$K$55,IF(S141&gt;=PliegoVigente!$I$56,PliegoVigente!$K$56,IF(S141&gt;=PliegoVigente!$I$57,PliegoVigente!$K$57,IF(S141&gt;=PliegoVigente!$I$58,PliegoVigente!$K$58,PliegoVigente!$K$59))))))))))))</f>
        <v>0.06</v>
      </c>
      <c r="AE141" s="124">
        <f>IF(E141="HFC",(IF(T141&gt;=PliegoVigente!$A$10,PliegoVigente!$C$10,IF(T141&gt;PliegoVigente!$A$9,PliegoVigente!$C$9,IF(T141&gt;PliegoVigente!$A$8,PliegoVigente!$C$8,PliegoVigente!$C$7)))),IF(E141="FLOW",(IF(T141&gt;=PliegoVigente!$A$26,PliegoVigente!$C$26,IF(T141&gt;PliegoVigente!$A$25,PliegoVigente!$C$25,IF(T141&gt;PliegoVigente!$A$24,PliegoVigente!$C$24,PliegoVigente!$C$23)))),IF(E141="MASIVO",(IF(T141&gt;=PliegoVigente!$A$40,PliegoVigente!$C$40,IF(T141&gt;PliegoVigente!$A$39,PliegoVigente!$C$39,IF(T141&gt;PliegoVigente!$A$38,PliegoVigente!$C$38,PliegoVigente!$C$37)))),(IF(T141&gt;=PliegoVigente!$A$54,PliegoVigente!$C$54,IF(T141&gt;PliegoVigente!$A$53,PliegoVigente!$C$53,IF(T141&gt;PliegoVigente!$A$52,PliegoVigente!$C$52,PliegoVigente!$C$51)))))))</f>
        <v>-0.01</v>
      </c>
      <c r="AF141" s="124">
        <f>IF(E141="HFC",(IF(Y141&gt;=PliegoVigente!$Y$7,PliegoVigente!$AA$7,0)),IF(E141="FLOW",0,IF(E141="MASIVO",(IF(Y141&gt;=PliegoVigente!$Y$37,PliegoVigente!$AA$370)),(IF(Y141&gt;=PliegoVigente!$Y$51,PliegoVigente!$AA$51,0)))))</f>
        <v>0</v>
      </c>
      <c r="AG141" s="124">
        <f>IF(E141="HFC",(IF(Z141&gt;=PliegoVigente!$M$9,PliegoVigente!$O$9,IF(Z141&gt;=PliegoVigente!$M$8,PliegoVigente!$O$8,PliegoVigente!$O$7))),IF(E141="FLOW",(IF(Z141&gt;=PliegoVigente!$M$25,PliegoVigente!$O$25,IF(Z141&gt;=PliegoVigente!$M$24,PliegoVigente!$O$24,PliegoVigente!$O$23))),IF(E141="MASIVO",(IF(Z141&gt;=PliegoVigente!$M$39,PliegoVigente!$O$39,IF(Z141&gt;=PliegoVigente!$M$38,PliegoVigente!$O$38,PliegoVigente!$O$37))),(IF(Z141&gt;=PliegoVigente!$M$53,PliegoVigente!$O$53,IF(Z141&gt;=PliegoVigente!$M$52,PliegoVigente!$O$52,PliegoVigente!$O$51))))))</f>
        <v>-5.0000000000000001E-3</v>
      </c>
      <c r="AH141" s="124">
        <f>IF(E141="HFC",(IF(AA141&gt;=PliegoVigente!$Q$9,PliegoVigente!$S$9,IF(AA141&gt;=PliegoVigente!$Q$8,PliegoVigente!$S$8,PliegoVigente!$S$7))),IF(E141="FLOW",(IF(AA141&gt;=PliegoVigente!$Q$25,PliegoVigente!$S$25,IF(AA141&gt;=PliegoVigente!$Q$24,PliegoVigente!$S$24,PliegoVigente!$S$23))),IF(E141="MASIVO",(IF(AA141&gt;=PliegoVigente!$Q$39,PliegoVigente!$S$39,IF(AA141&gt;=PliegoVigente!$Q$38,PliegoVigente!$S$38,PliegoVigente!$S$37))),(IF(AA141&gt;=PliegoVigente!$Q$53,PliegoVigente!$S$53,IF(AA141&gt;=PliegoVigente!$Q$52,PliegoVigente!$S$52,PliegoVigente!$S$51))))))</f>
        <v>1.4999999999999999E-2</v>
      </c>
      <c r="AI141" s="126">
        <f t="shared" si="5"/>
        <v>0.10999999999999999</v>
      </c>
    </row>
    <row r="142" spans="1:35" x14ac:dyDescent="0.25">
      <c r="A142" s="115" t="str">
        <f>VLOOKUP(C142,RosterActualizado!$C$2:$L$1000,7,0)</f>
        <v>Diez Marta Elena</v>
      </c>
      <c r="B142" s="115" t="str">
        <f>VLOOKUP(C142,RosterActualizado!$C$2:$L$1000,10,0)</f>
        <v>Nicastro Torres Bruno Facundo</v>
      </c>
      <c r="C142" s="115">
        <f>RosterActualizado!C142</f>
        <v>2053018</v>
      </c>
      <c r="D142" s="115" t="str">
        <f>VLOOKUP(C142,RosterActualizado!$C$2:$L$1000,3,0)</f>
        <v>FLOW Score 1</v>
      </c>
      <c r="E142" s="115" t="str">
        <f t="shared" si="4"/>
        <v>FLOW</v>
      </c>
      <c r="F142" s="116">
        <f>VLOOKUP(C142,Table1[],5,0)</f>
        <v>0.52122134038800705</v>
      </c>
      <c r="G142" s="117">
        <f>VLOOKUP(C142,Table13[],5,0)</f>
        <v>6.25E-2</v>
      </c>
      <c r="H142" s="118">
        <f>VLOOKUP(C142,Table13[],3,0)</f>
        <v>48</v>
      </c>
      <c r="I142" s="117">
        <f>VLOOKUP(C142,Table13[],7,0)</f>
        <v>0.680851063829787</v>
      </c>
      <c r="J142" s="117">
        <f>VLOOKUP(C142,Table13[],9,0)</f>
        <v>0.91489361702127703</v>
      </c>
      <c r="K142" s="116">
        <f>VLOOKUP(C142,Table16[[#All],[idccms]:[TMO]],5,0)</f>
        <v>1</v>
      </c>
      <c r="L142" s="119">
        <f>VLOOKUP(C142,Table18[[Columna1]:[Recuento de id_monitoring-caseId]],2,0)</f>
        <v>1</v>
      </c>
      <c r="M142" s="116">
        <f>VLOOKUP(C142,Table111[],7,0)</f>
        <v>0.125</v>
      </c>
      <c r="N142" s="118">
        <f>VLOOKUP(C142,Table111[],6,0)</f>
        <v>8</v>
      </c>
      <c r="O142" s="116">
        <f>VLOOKUP(C142,Table111[],8,0)</f>
        <v>0.57142857142857095</v>
      </c>
      <c r="P142" s="13" t="s">
        <v>116</v>
      </c>
      <c r="Q142" s="13" t="s">
        <v>116</v>
      </c>
      <c r="R142" s="13" t="s">
        <v>116</v>
      </c>
      <c r="S142" s="116">
        <f>VLOOKUP(C142,Table113[[idccms]:[Suma de Rellamados]],4,0)</f>
        <v>0.83568075117370899</v>
      </c>
      <c r="T142" s="13">
        <f>VLOOKUP(C142,Table115[[idccms]:[Suma de CvLlamSalientes]],3,0)</f>
        <v>661.17770034843204</v>
      </c>
      <c r="U142" s="13">
        <f>VLOOKUP(C142,Table115[[idccms]:[Suma de CvLlamSalientes]],5,0)</f>
        <v>33.944250871080101</v>
      </c>
      <c r="V142" s="120">
        <f>VLOOKUP(C142,Table115[[idccms]:[Suma de CvLlamSalientes]],6,0)</f>
        <v>59.379790940766497</v>
      </c>
      <c r="W142" s="13">
        <f>VLOOKUP(C142,Table115[[idccms]:[Suma de CvLlamSalientes]],7,0)</f>
        <v>567.85365853658504</v>
      </c>
      <c r="X142" s="116">
        <f>VLOOKUP(C142,Table118[[idccms]:[%Act Com N]],4,0)</f>
        <v>0.113240418118467</v>
      </c>
      <c r="Y142" s="116">
        <f>VLOOKUP(C142,Table118[[idccms]:[%Act Com N]],6,0)</f>
        <v>0.113240418118467</v>
      </c>
      <c r="Z142" s="116">
        <f>VLOOKUP(C142,TRF!$B$2:$S$407,4,0)</f>
        <v>0.118466898954704</v>
      </c>
      <c r="AA142" s="116">
        <f>VLOOKUP(C142,CBS!$A$2:$F$395,4,0)</f>
        <v>9.7560975609756101E-2</v>
      </c>
      <c r="AB142" s="124">
        <f>IF(E142="HFC",(IF(L142&gt;=PliegoVigente!$U$9,PliegoVigente!$W$9,IF(L142&gt;=PliegoVigente!$U$8,PliegoVigente!$W$8,PliegoVigente!$W$7))),IF(E142="FLOW",(IF(L142&gt;=PliegoVigente!$U$25,PliegoVigente!$W$25,IF(L142&gt;=PliegoVigente!$U$24,PliegoVigente!$W$24,PliegoVigente!$W$23))),IF(E142="MASIVO",(IF(L142&gt;=PliegoVigente!$U$39,PliegoVigente!$W$39,IF(L142&gt;=PliegoVigente!$U$38,PliegoVigente!$W$38,PliegoVigente!$W$37))),(IF(L142&gt;=PliegoVigente!$U$53,PliegoVigente!$W$53,IF(L142&gt;=PliegoVigente!$U$52,PliegoVigente!$W$52,PliegoVigente!$W$51))))))</f>
        <v>0.01</v>
      </c>
      <c r="AC142" s="124">
        <f>IF(E142="HFC",(IF(M142&gt;=PliegoVigente!$I$7,PliegoVigente!$K$7,IF(M142&gt;=PliegoVigente!$I$8,PliegoVigente!$K$8,IF(M142&gt;=PliegoVigente!$I$9,PliegoVigente!$K$9,IF(M142&gt;=PliegoVigente!$I$10,PliegoVigente!$K$10,IF(M142&gt;=PliegoVigente!$I$11,PliegoVigente!$K$11,IF(M142&gt;=PliegoVigente!$I$12,PliegoVigente!$K$12,IF(M142&gt;=PliegoVigente!$I$13,PliegoVigente!$K$13,IF(M142&gt;=PliegoVigente!$I$14,PliegoVigente!$K$14,PliegoVigente!$K$15))))))))),IF(E142="FLOW",(IF(M142&gt;=PliegoVigente!$I$23,PliegoVigente!$K$23,IF(M142&gt;=PliegoVigente!$I$24,PliegoVigente!$K$24,IF(M142&gt;=PliegoVigente!$I$25,PliegoVigente!$K$25,IF(M142&gt;=PliegoVigente!$I$26,PliegoVigente!$K$26,IF(M142&gt;=PliegoVigente!$I$27,PliegoVigente!$K$27,IF(M142&gt;=PliegoVigente!$I$28,PliegoVigente!$K$28,IF(M142&gt;=PliegoVigente!$I$29,PliegoVigente!$K$29,IF(M142&gt;=PliegoVigente!$I$30,PliegoVigente!$K$30,PliegoVigente!$K$31))))))))),IF(E142="MASIVO",(IF(M142&gt;=PliegoVigente!$I$37,PliegoVigente!$K$37,IF(M142&gt;=PliegoVigente!$I$38,PliegoVigente!$K$38,IF(M142&gt;=PliegoVigente!$I$39,PliegoVigente!$K$39,IF(M142&gt;=PliegoVigente!$I$40,PliegoVigente!$K$40,IF(M142&gt;=PliegoVigente!$I$41,PliegoVigente!$K$41,IF(M142&gt;=PliegoVigente!$I$42,PliegoVigente!$K$42,IF(M142&gt;=PliegoVigente!$I$43,PliegoVigente!$K$43,IF(M142&gt;=PliegoVigente!$I$44,PliegoVigente!$K$44,PliegoVigente!$K$45))))))))),(IF(M142&gt;=PliegoVigente!$I$51,PliegoVigente!$K$51,IF(M142&gt;=PliegoVigente!$I$52,PliegoVigente!$K$52,IF(M142&gt;=PliegoVigente!$I$53,PliegoVigente!$K$53,IF(M142&gt;=PliegoVigente!$I$54,PliegoVigente!$K$54,IF(M142&gt;=PliegoVigente!$I$55,PliegoVigente!$K$55,IF(M142&gt;=PliegoVigente!$I$56,PliegoVigente!$K$56,IF(M142&gt;=PliegoVigente!$I$57,PliegoVigente!$K$57,IF(M142&gt;=PliegoVigente!$I$58,PliegoVigente!$K$58,PliegoVigente!$K$59))))))))))))</f>
        <v>0.06</v>
      </c>
      <c r="AD142" s="124">
        <f>IF(E142="HFC",(IF(S142&gt;=PliegoVigente!$E$12,PliegoVigente!$G$12,IF(S142&gt;=PliegoVigente!$E$11,PliegoVigente!$G$11,IF(S142&gt;=PliegoVigente!$E$10,PliegoVigente!$G$10,IF(S142&gt;=PliegoVigente!$E$9,PliegoVigente!$G$9,IF(S142&gt;=PliegoVigente!$E$8,PliegoVigente!$G$8,PliegoVigente!$G$7)))))),IF(E142="FLOW",(IF(S142&gt;=PliegoVigente!$I$23,PliegoVigente!$K$23,IF(S142&gt;=PliegoVigente!$I$24,PliegoVigente!$K$24,IF(S142&gt;=PliegoVigente!$I$25,PliegoVigente!$K$25,IF(S142&gt;=PliegoVigente!$I$26,PliegoVigente!$K$26,IF(S142&gt;=PliegoVigente!$I$27,PliegoVigente!$K$27,IF(S142&gt;=PliegoVigente!$I$28,PliegoVigente!$K$28,IF(S142&gt;=PliegoVigente!$I$29,PliegoVigente!$K$29,IF(S142&gt;=PliegoVigente!$I$30,PliegoVigente!$K$30,PliegoVigente!$K$31))))))))),IF(E142="MASIVO",(IF(S142&gt;=PliegoVigente!$I$37,PliegoVigente!$K$37,IF(S142&gt;=PliegoVigente!$I$38,PliegoVigente!$K$38,IF(S142&gt;=PliegoVigente!$I$39,PliegoVigente!$K$39,IF(S142&gt;=PliegoVigente!$I$40,PliegoVigente!$K$40,IF(S142&gt;=PliegoVigente!$I$41,PliegoVigente!$K$41,IF(S142&gt;=PliegoVigente!$I$42,PliegoVigente!$K$42,IF(S142&gt;=PliegoVigente!$I$43,PliegoVigente!$K$43,IF(S142&gt;=PliegoVigente!$I$44,PliegoVigente!$K$44,PliegoVigente!$K$45))))))))),(IF(S142&gt;=PliegoVigente!$I$51,PliegoVigente!$K$51,IF(S142&gt;=PliegoVigente!$I$52,PliegoVigente!$K$52,IF(S142&gt;=PliegoVigente!$I$53,PliegoVigente!$K$53,IF(S142&gt;=PliegoVigente!$I$54,PliegoVigente!$K$54,IF(S142&gt;=PliegoVigente!$I$55,PliegoVigente!$K$55,IF(S142&gt;=PliegoVigente!$I$56,PliegoVigente!$K$56,IF(S142&gt;=PliegoVigente!$I$57,PliegoVigente!$K$57,IF(S142&gt;=PliegoVigente!$I$58,PliegoVigente!$K$58,PliegoVigente!$K$59))))))))))))</f>
        <v>0.06</v>
      </c>
      <c r="AE142" s="124">
        <f>IF(E142="HFC",(IF(T142&gt;=PliegoVigente!$A$10,PliegoVigente!$C$10,IF(T142&gt;PliegoVigente!$A$9,PliegoVigente!$C$9,IF(T142&gt;PliegoVigente!$A$8,PliegoVigente!$C$8,PliegoVigente!$C$7)))),IF(E142="FLOW",(IF(T142&gt;=PliegoVigente!$A$26,PliegoVigente!$C$26,IF(T142&gt;PliegoVigente!$A$25,PliegoVigente!$C$25,IF(T142&gt;PliegoVigente!$A$24,PliegoVigente!$C$24,PliegoVigente!$C$23)))),IF(E142="MASIVO",(IF(T142&gt;=PliegoVigente!$A$40,PliegoVigente!$C$40,IF(T142&gt;PliegoVigente!$A$39,PliegoVigente!$C$39,IF(T142&gt;PliegoVigente!$A$38,PliegoVigente!$C$38,PliegoVigente!$C$37)))),(IF(T142&gt;=PliegoVigente!$A$54,PliegoVigente!$C$54,IF(T142&gt;PliegoVigente!$A$53,PliegoVigente!$C$53,IF(T142&gt;PliegoVigente!$A$52,PliegoVigente!$C$52,PliegoVigente!$C$51)))))))</f>
        <v>-0.01</v>
      </c>
      <c r="AF142" s="124">
        <f>IF(E142="HFC",(IF(Y142&gt;=PliegoVigente!$Y$7,PliegoVigente!$AA$7,0)),IF(E142="FLOW",0,IF(E142="MASIVO",(IF(Y142&gt;=PliegoVigente!$Y$37,PliegoVigente!$AA$370)),(IF(Y142&gt;=PliegoVigente!$Y$51,PliegoVigente!$AA$51,0)))))</f>
        <v>0</v>
      </c>
      <c r="AG142" s="124">
        <f>IF(E142="HFC",(IF(Z142&gt;=PliegoVigente!$M$9,PliegoVigente!$O$9,IF(Z142&gt;=PliegoVigente!$M$8,PliegoVigente!$O$8,PliegoVigente!$O$7))),IF(E142="FLOW",(IF(Z142&gt;=PliegoVigente!$M$25,PliegoVigente!$O$25,IF(Z142&gt;=PliegoVigente!$M$24,PliegoVigente!$O$24,PliegoVigente!$O$23))),IF(E142="MASIVO",(IF(Z142&gt;=PliegoVigente!$M$39,PliegoVigente!$O$39,IF(Z142&gt;=PliegoVigente!$M$38,PliegoVigente!$O$38,PliegoVigente!$O$37))),(IF(Z142&gt;=PliegoVigente!$M$53,PliegoVigente!$O$53,IF(Z142&gt;=PliegoVigente!$M$52,PliegoVigente!$O$52,PliegoVigente!$O$51))))))</f>
        <v>-5.0000000000000001E-3</v>
      </c>
      <c r="AH142" s="124">
        <f>IF(E142="HFC",(IF(AA142&gt;=PliegoVigente!$Q$9,PliegoVigente!$S$9,IF(AA142&gt;=PliegoVigente!$Q$8,PliegoVigente!$S$8,PliegoVigente!$S$7))),IF(E142="FLOW",(IF(AA142&gt;=PliegoVigente!$Q$25,PliegoVigente!$S$25,IF(AA142&gt;=PliegoVigente!$Q$24,PliegoVigente!$S$24,PliegoVigente!$S$23))),IF(E142="MASIVO",(IF(AA142&gt;=PliegoVigente!$Q$39,PliegoVigente!$S$39,IF(AA142&gt;=PliegoVigente!$Q$38,PliegoVigente!$S$38,PliegoVigente!$S$37))),(IF(AA142&gt;=PliegoVigente!$Q$53,PliegoVigente!$S$53,IF(AA142&gt;=PliegoVigente!$Q$52,PliegoVigente!$S$52,PliegoVigente!$S$51))))))</f>
        <v>-5.0000000000000001E-3</v>
      </c>
      <c r="AI142" s="126">
        <f t="shared" si="5"/>
        <v>0.11</v>
      </c>
    </row>
    <row r="143" spans="1:35" x14ac:dyDescent="0.25">
      <c r="A143" s="115" t="str">
        <f>VLOOKUP(C143,RosterActualizado!$C$2:$L$1000,7,0)</f>
        <v>Diez Marta Elena</v>
      </c>
      <c r="B143" s="115" t="str">
        <f>VLOOKUP(C143,RosterActualizado!$C$2:$L$1000,10,0)</f>
        <v>Ramirez Anibal Ivan</v>
      </c>
      <c r="C143" s="115">
        <f>RosterActualizado!C143</f>
        <v>598316</v>
      </c>
      <c r="D143" s="115" t="str">
        <f>VLOOKUP(C143,RosterActualizado!$C$2:$L$1000,3,0)</f>
        <v>INTERNET HFC SCORE 1</v>
      </c>
      <c r="E143" s="115" t="str">
        <f t="shared" si="4"/>
        <v>HFC</v>
      </c>
      <c r="F143" s="116">
        <f>VLOOKUP(C143,Table1[],5,0)</f>
        <v>0.87514583333333296</v>
      </c>
      <c r="G143" s="117">
        <f>VLOOKUP(C143,Table13[],5,0)</f>
        <v>5.7471264367816098E-2</v>
      </c>
      <c r="H143" s="118">
        <f>VLOOKUP(C143,Table13[],3,0)</f>
        <v>87</v>
      </c>
      <c r="I143" s="117">
        <f>VLOOKUP(C143,Table13[],7,0)</f>
        <v>0.67469879518072295</v>
      </c>
      <c r="J143" s="117">
        <f>VLOOKUP(C143,Table13[],9,0)</f>
        <v>0.96296296296296302</v>
      </c>
      <c r="K143" s="116">
        <f>VLOOKUP(C143,Table16[[#All],[idccms]:[TMO]],5,0)</f>
        <v>1</v>
      </c>
      <c r="L143" s="119">
        <f>VLOOKUP(C143,Table18[[Columna1]:[Recuento de id_monitoring-caseId]],2,0)</f>
        <v>0</v>
      </c>
      <c r="M143" s="116">
        <f>VLOOKUP(C143,Table111[],7,0)</f>
        <v>-0.2</v>
      </c>
      <c r="N143" s="118">
        <f>VLOOKUP(C143,Table111[],6,0)</f>
        <v>10</v>
      </c>
      <c r="O143" s="116">
        <f>VLOOKUP(C143,Table111[],8,0)</f>
        <v>0.44444444444444398</v>
      </c>
      <c r="P143" s="13" t="s">
        <v>116</v>
      </c>
      <c r="Q143" s="13" t="s">
        <v>116</v>
      </c>
      <c r="R143" s="13" t="s">
        <v>116</v>
      </c>
      <c r="S143" s="116">
        <f>VLOOKUP(C143,Table113[[idccms]:[Suma de Rellamados]],4,0)</f>
        <v>0.73793103448275899</v>
      </c>
      <c r="T143" s="13">
        <f>VLOOKUP(C143,Table115[[idccms]:[Suma de CvLlamSalientes]],3,0)</f>
        <v>540.52851711026597</v>
      </c>
      <c r="U143" s="13">
        <f>VLOOKUP(C143,Table115[[idccms]:[Suma de CvLlamSalientes]],5,0)</f>
        <v>42.838403041825103</v>
      </c>
      <c r="V143" s="120">
        <f>VLOOKUP(C143,Table115[[idccms]:[Suma de CvLlamSalientes]],6,0)</f>
        <v>44.859315589353599</v>
      </c>
      <c r="W143" s="13">
        <f>VLOOKUP(C143,Table115[[idccms]:[Suma de CvLlamSalientes]],7,0)</f>
        <v>452.83079847908698</v>
      </c>
      <c r="X143" s="116">
        <f>VLOOKUP(C143,Table118[[idccms]:[%Act Com N]],4,0)</f>
        <v>2.4714828897338399E-2</v>
      </c>
      <c r="Y143" s="116">
        <f>VLOOKUP(C143,Table118[[idccms]:[%Act Com N]],6,0)</f>
        <v>2.4714828897338399E-2</v>
      </c>
      <c r="Z143" s="116">
        <f>VLOOKUP(C143,TRF!$B$2:$S$407,4,0)</f>
        <v>6.4638783269962002E-2</v>
      </c>
      <c r="AA143" s="116">
        <f>VLOOKUP(C143,CBS!$A$2:$F$395,4,0)</f>
        <v>9.6958174904943004E-2</v>
      </c>
      <c r="AB143" s="124">
        <f>IF(E143="HFC",(IF(L143&gt;=PliegoVigente!$U$9,PliegoVigente!$W$9,IF(L143&gt;=PliegoVigente!$U$8,PliegoVigente!$W$8,PliegoVigente!$W$7))),IF(E143="FLOW",(IF(L143&gt;=PliegoVigente!$U$25,PliegoVigente!$W$25,IF(L143&gt;=PliegoVigente!$U$24,PliegoVigente!$W$24,PliegoVigente!$W$23))),IF(E143="MASIVO",(IF(L143&gt;=PliegoVigente!$U$39,PliegoVigente!$W$39,IF(L143&gt;=PliegoVigente!$U$38,PliegoVigente!$W$38,PliegoVigente!$W$37))),(IF(L143&gt;=PliegoVigente!$U$53,PliegoVigente!$W$53,IF(L143&gt;=PliegoVigente!$U$52,PliegoVigente!$W$52,PliegoVigente!$W$51))))))</f>
        <v>-0.01</v>
      </c>
      <c r="AC143" s="124">
        <f>IF(E143="HFC",(IF(M143&gt;=PliegoVigente!$I$7,PliegoVigente!$K$7,IF(M143&gt;=PliegoVigente!$I$8,PliegoVigente!$K$8,IF(M143&gt;=PliegoVigente!$I$9,PliegoVigente!$K$9,IF(M143&gt;=PliegoVigente!$I$10,PliegoVigente!$K$10,IF(M143&gt;=PliegoVigente!$I$11,PliegoVigente!$K$11,IF(M143&gt;=PliegoVigente!$I$12,PliegoVigente!$K$12,IF(M143&gt;=PliegoVigente!$I$13,PliegoVigente!$K$13,IF(M143&gt;=PliegoVigente!$I$14,PliegoVigente!$K$14,PliegoVigente!$K$15))))))))),IF(E143="FLOW",(IF(M143&gt;=PliegoVigente!$I$23,PliegoVigente!$K$23,IF(M143&gt;=PliegoVigente!$I$24,PliegoVigente!$K$24,IF(M143&gt;=PliegoVigente!$I$25,PliegoVigente!$K$25,IF(M143&gt;=PliegoVigente!$I$26,PliegoVigente!$K$26,IF(M143&gt;=PliegoVigente!$I$27,PliegoVigente!$K$27,IF(M143&gt;=PliegoVigente!$I$28,PliegoVigente!$K$28,IF(M143&gt;=PliegoVigente!$I$29,PliegoVigente!$K$29,IF(M143&gt;=PliegoVigente!$I$30,PliegoVigente!$K$30,PliegoVigente!$K$31))))))))),IF(E143="MASIVO",(IF(M143&gt;=PliegoVigente!$I$37,PliegoVigente!$K$37,IF(M143&gt;=PliegoVigente!$I$38,PliegoVigente!$K$38,IF(M143&gt;=PliegoVigente!$I$39,PliegoVigente!$K$39,IF(M143&gt;=PliegoVigente!$I$40,PliegoVigente!$K$40,IF(M143&gt;=PliegoVigente!$I$41,PliegoVigente!$K$41,IF(M143&gt;=PliegoVigente!$I$42,PliegoVigente!$K$42,IF(M143&gt;=PliegoVigente!$I$43,PliegoVigente!$K$43,IF(M143&gt;=PliegoVigente!$I$44,PliegoVigente!$K$44,PliegoVigente!$K$45))))))))),(IF(M143&gt;=PliegoVigente!$I$51,PliegoVigente!$K$51,IF(M143&gt;=PliegoVigente!$I$52,PliegoVigente!$K$52,IF(M143&gt;=PliegoVigente!$I$53,PliegoVigente!$K$53,IF(M143&gt;=PliegoVigente!$I$54,PliegoVigente!$K$54,IF(M143&gt;=PliegoVigente!$I$55,PliegoVigente!$K$55,IF(M143&gt;=PliegoVigente!$I$56,PliegoVigente!$K$56,IF(M143&gt;=PliegoVigente!$I$57,PliegoVigente!$K$57,IF(M143&gt;=PliegoVigente!$I$58,PliegoVigente!$K$58,PliegoVigente!$K$59))))))))))))</f>
        <v>-0.02</v>
      </c>
      <c r="AD143" s="124">
        <f>IF(E143="HFC",(IF(S143&gt;=PliegoVigente!$E$12,PliegoVigente!$G$12,IF(S143&gt;=PliegoVigente!$E$11,PliegoVigente!$G$11,IF(S143&gt;=PliegoVigente!$E$10,PliegoVigente!$G$10,IF(S143&gt;=PliegoVigente!$E$9,PliegoVigente!$G$9,IF(S143&gt;=PliegoVigente!$E$8,PliegoVigente!$G$8,PliegoVigente!$G$7)))))),IF(E143="FLOW",(IF(S143&gt;=PliegoVigente!$I$23,PliegoVigente!$K$23,IF(S143&gt;=PliegoVigente!$I$24,PliegoVigente!$K$24,IF(S143&gt;=PliegoVigente!$I$25,PliegoVigente!$K$25,IF(S143&gt;=PliegoVigente!$I$26,PliegoVigente!$K$26,IF(S143&gt;=PliegoVigente!$I$27,PliegoVigente!$K$27,IF(S143&gt;=PliegoVigente!$I$28,PliegoVigente!$K$28,IF(S143&gt;=PliegoVigente!$I$29,PliegoVigente!$K$29,IF(S143&gt;=PliegoVigente!$I$30,PliegoVigente!$K$30,PliegoVigente!$K$31))))))))),IF(E143="MASIVO",(IF(S143&gt;=PliegoVigente!$I$37,PliegoVigente!$K$37,IF(S143&gt;=PliegoVigente!$I$38,PliegoVigente!$K$38,IF(S143&gt;=PliegoVigente!$I$39,PliegoVigente!$K$39,IF(S143&gt;=PliegoVigente!$I$40,PliegoVigente!$K$40,IF(S143&gt;=PliegoVigente!$I$41,PliegoVigente!$K$41,IF(S143&gt;=PliegoVigente!$I$42,PliegoVigente!$K$42,IF(S143&gt;=PliegoVigente!$I$43,PliegoVigente!$K$43,IF(S143&gt;=PliegoVigente!$I$44,PliegoVigente!$K$44,PliegoVigente!$K$45))))))))),(IF(S143&gt;=PliegoVigente!$I$51,PliegoVigente!$K$51,IF(S143&gt;=PliegoVigente!$I$52,PliegoVigente!$K$52,IF(S143&gt;=PliegoVigente!$I$53,PliegoVigente!$K$53,IF(S143&gt;=PliegoVigente!$I$54,PliegoVigente!$K$54,IF(S143&gt;=PliegoVigente!$I$55,PliegoVigente!$K$55,IF(S143&gt;=PliegoVigente!$I$56,PliegoVigente!$K$56,IF(S143&gt;=PliegoVigente!$I$57,PliegoVigente!$K$57,IF(S143&gt;=PliegoVigente!$I$58,PliegoVigente!$K$58,PliegoVigente!$K$59))))))))))))</f>
        <v>-0.01</v>
      </c>
      <c r="AE143" s="124">
        <f>IF(E143="HFC",(IF(T143&gt;=PliegoVigente!$A$10,PliegoVigente!$C$10,IF(T143&gt;PliegoVigente!$A$9,PliegoVigente!$C$9,IF(T143&gt;PliegoVigente!$A$8,PliegoVigente!$C$8,PliegoVigente!$C$7)))),IF(E143="FLOW",(IF(T143&gt;=PliegoVigente!$A$26,PliegoVigente!$C$26,IF(T143&gt;PliegoVigente!$A$25,PliegoVigente!$C$25,IF(T143&gt;PliegoVigente!$A$24,PliegoVigente!$C$24,PliegoVigente!$C$23)))),IF(E143="MASIVO",(IF(T143&gt;=PliegoVigente!$A$40,PliegoVigente!$C$40,IF(T143&gt;PliegoVigente!$A$39,PliegoVigente!$C$39,IF(T143&gt;PliegoVigente!$A$38,PliegoVigente!$C$38,PliegoVigente!$C$37)))),(IF(T143&gt;=PliegoVigente!$A$54,PliegoVigente!$C$54,IF(T143&gt;PliegoVigente!$A$53,PliegoVigente!$C$53,IF(T143&gt;PliegoVigente!$A$52,PliegoVigente!$C$52,PliegoVigente!$C$51)))))))</f>
        <v>0.01</v>
      </c>
      <c r="AF143" s="124">
        <f>IF(E143="HFC",(IF(Y143&gt;=PliegoVigente!$Y$7,PliegoVigente!$AA$7,0)),IF(E143="FLOW",0,IF(E143="MASIVO",(IF(Y143&gt;=PliegoVigente!$Y$37,PliegoVigente!$AA$370)),(IF(Y143&gt;=PliegoVigente!$Y$51,PliegoVigente!$AA$51,0)))))</f>
        <v>0</v>
      </c>
      <c r="AG143" s="124">
        <f>IF(E143="HFC",(IF(Z143&gt;=PliegoVigente!$M$9,PliegoVigente!$O$9,IF(Z143&gt;=PliegoVigente!$M$8,PliegoVigente!$O$8,PliegoVigente!$O$7))),IF(E143="FLOW",(IF(Z143&gt;=PliegoVigente!$M$25,PliegoVigente!$O$25,IF(Z143&gt;=PliegoVigente!$M$24,PliegoVigente!$O$24,PliegoVigente!$O$23))),IF(E143="MASIVO",(IF(Z143&gt;=PliegoVigente!$M$39,PliegoVigente!$O$39,IF(Z143&gt;=PliegoVigente!$M$38,PliegoVigente!$O$38,PliegoVigente!$O$37))),(IF(Z143&gt;=PliegoVigente!$M$53,PliegoVigente!$O$53,IF(Z143&gt;=PliegoVigente!$M$52,PliegoVigente!$O$52,PliegoVigente!$O$51))))))</f>
        <v>5.0000000000000001E-3</v>
      </c>
      <c r="AH143" s="124">
        <f>IF(E143="HFC",(IF(AA143&gt;=PliegoVigente!$Q$9,PliegoVigente!$S$9,IF(AA143&gt;=PliegoVigente!$Q$8,PliegoVigente!$S$8,PliegoVigente!$S$7))),IF(E143="FLOW",(IF(AA143&gt;=PliegoVigente!$Q$25,PliegoVigente!$S$25,IF(AA143&gt;=PliegoVigente!$Q$24,PliegoVigente!$S$24,PliegoVigente!$S$23))),IF(E143="MASIVO",(IF(AA143&gt;=PliegoVigente!$Q$39,PliegoVigente!$S$39,IF(AA143&gt;=PliegoVigente!$Q$38,PliegoVigente!$S$38,PliegoVigente!$S$37))),(IF(AA143&gt;=PliegoVigente!$Q$53,PliegoVigente!$S$53,IF(AA143&gt;=PliegoVigente!$Q$52,PliegoVigente!$S$52,PliegoVigente!$S$51))))))</f>
        <v>-5.0000000000000001E-3</v>
      </c>
      <c r="AI143" s="126">
        <f t="shared" si="5"/>
        <v>-0.03</v>
      </c>
    </row>
    <row r="144" spans="1:35" x14ac:dyDescent="0.25">
      <c r="A144" s="115" t="str">
        <f>VLOOKUP(C144,RosterActualizado!$C$2:$L$1000,7,0)</f>
        <v>Diez Marta Elena</v>
      </c>
      <c r="B144" s="115" t="str">
        <f>VLOOKUP(C144,RosterActualizado!$C$2:$L$1000,10,0)</f>
        <v>Risso Andres Rafael</v>
      </c>
      <c r="C144" s="115">
        <f>RosterActualizado!C144</f>
        <v>706446</v>
      </c>
      <c r="D144" s="115" t="str">
        <f>VLOOKUP(C144,RosterActualizado!$C$2:$L$1000,3,0)</f>
        <v>INTERNET HFC SCORE 2</v>
      </c>
      <c r="E144" s="115" t="str">
        <f t="shared" si="4"/>
        <v>HFC</v>
      </c>
      <c r="F144" s="116">
        <f>VLOOKUP(C144,Table1[],5,0)</f>
        <v>0.76638227513227497</v>
      </c>
      <c r="G144" s="117">
        <f>VLOOKUP(C144,Table13[],5,0)</f>
        <v>0.17499999999999999</v>
      </c>
      <c r="H144" s="118">
        <f>VLOOKUP(C144,Table13[],3,0)</f>
        <v>40</v>
      </c>
      <c r="I144" s="117">
        <f>VLOOKUP(C144,Table13[],7,0)</f>
        <v>0.55263157894736803</v>
      </c>
      <c r="J144" s="117">
        <f>VLOOKUP(C144,Table13[],9,0)</f>
        <v>0.84210526315789502</v>
      </c>
      <c r="K144" s="116">
        <f>VLOOKUP(C144,Table16[[#All],[idccms]:[TMO]],5,0)</f>
        <v>0.86363636363636398</v>
      </c>
      <c r="L144" s="119">
        <f>VLOOKUP(C144,Table18[[Columna1]:[Recuento de id_monitoring-caseId]],2,0)</f>
        <v>0</v>
      </c>
      <c r="M144" s="116">
        <f>VLOOKUP(C144,Table111[],7,0)</f>
        <v>-0.92307692307692302</v>
      </c>
      <c r="N144" s="118">
        <f>VLOOKUP(C144,Table111[],6,0)</f>
        <v>13</v>
      </c>
      <c r="O144" s="116">
        <f>VLOOKUP(C144,Table111[],8,0)</f>
        <v>0.2</v>
      </c>
      <c r="P144" s="13" t="s">
        <v>116</v>
      </c>
      <c r="Q144" s="13" t="s">
        <v>116</v>
      </c>
      <c r="R144" s="13" t="s">
        <v>116</v>
      </c>
      <c r="S144" s="116">
        <f>VLOOKUP(C144,Table113[[idccms]:[Suma de Rellamados]],4,0)</f>
        <v>0.81792717086834699</v>
      </c>
      <c r="T144" s="13">
        <f>VLOOKUP(C144,Table115[[idccms]:[Suma de CvLlamSalientes]],3,0)</f>
        <v>609.77639751552795</v>
      </c>
      <c r="U144" s="13">
        <f>VLOOKUP(C144,Table115[[idccms]:[Suma de CvLlamSalientes]],5,0)</f>
        <v>19.2939958592133</v>
      </c>
      <c r="V144" s="120">
        <f>VLOOKUP(C144,Table115[[idccms]:[Suma de CvLlamSalientes]],6,0)</f>
        <v>0.63975155279503104</v>
      </c>
      <c r="W144" s="13">
        <f>VLOOKUP(C144,Table115[[idccms]:[Suma de CvLlamSalientes]],7,0)</f>
        <v>589.84265010351999</v>
      </c>
      <c r="X144" s="116">
        <f>VLOOKUP(C144,Table118[[idccms]:[%Act Com N]],4,0)</f>
        <v>2.2774327122153201E-2</v>
      </c>
      <c r="Y144" s="116">
        <f>VLOOKUP(C144,Table118[[idccms]:[%Act Com N]],6,0)</f>
        <v>1.7598343685300201E-2</v>
      </c>
      <c r="Z144" s="116">
        <f>VLOOKUP(C144,TRF!$B$2:$S$407,4,0)</f>
        <v>5.3830227743271203E-2</v>
      </c>
      <c r="AA144" s="116">
        <f>VLOOKUP(C144,CBS!$A$2:$F$395,4,0)</f>
        <v>8.2815734989648004E-3</v>
      </c>
      <c r="AB144" s="124">
        <f>IF(E144="HFC",(IF(L144&gt;=PliegoVigente!$U$9,PliegoVigente!$W$9,IF(L144&gt;=PliegoVigente!$U$8,PliegoVigente!$W$8,PliegoVigente!$W$7))),IF(E144="FLOW",(IF(L144&gt;=PliegoVigente!$U$25,PliegoVigente!$W$25,IF(L144&gt;=PliegoVigente!$U$24,PliegoVigente!$W$24,PliegoVigente!$W$23))),IF(E144="MASIVO",(IF(L144&gt;=PliegoVigente!$U$39,PliegoVigente!$W$39,IF(L144&gt;=PliegoVigente!$U$38,PliegoVigente!$W$38,PliegoVigente!$W$37))),(IF(L144&gt;=PliegoVigente!$U$53,PliegoVigente!$W$53,IF(L144&gt;=PliegoVigente!$U$52,PliegoVigente!$W$52,PliegoVigente!$W$51))))))</f>
        <v>-0.01</v>
      </c>
      <c r="AC144" s="124">
        <f>IF(E144="HFC",(IF(M144&gt;=PliegoVigente!$I$7,PliegoVigente!$K$7,IF(M144&gt;=PliegoVigente!$I$8,PliegoVigente!$K$8,IF(M144&gt;=PliegoVigente!$I$9,PliegoVigente!$K$9,IF(M144&gt;=PliegoVigente!$I$10,PliegoVigente!$K$10,IF(M144&gt;=PliegoVigente!$I$11,PliegoVigente!$K$11,IF(M144&gt;=PliegoVigente!$I$12,PliegoVigente!$K$12,IF(M144&gt;=PliegoVigente!$I$13,PliegoVigente!$K$13,IF(M144&gt;=PliegoVigente!$I$14,PliegoVigente!$K$14,PliegoVigente!$K$15))))))))),IF(E144="FLOW",(IF(M144&gt;=PliegoVigente!$I$23,PliegoVigente!$K$23,IF(M144&gt;=PliegoVigente!$I$24,PliegoVigente!$K$24,IF(M144&gt;=PliegoVigente!$I$25,PliegoVigente!$K$25,IF(M144&gt;=PliegoVigente!$I$26,PliegoVigente!$K$26,IF(M144&gt;=PliegoVigente!$I$27,PliegoVigente!$K$27,IF(M144&gt;=PliegoVigente!$I$28,PliegoVigente!$K$28,IF(M144&gt;=PliegoVigente!$I$29,PliegoVigente!$K$29,IF(M144&gt;=PliegoVigente!$I$30,PliegoVigente!$K$30,PliegoVigente!$K$31))))))))),IF(E144="MASIVO",(IF(M144&gt;=PliegoVigente!$I$37,PliegoVigente!$K$37,IF(M144&gt;=PliegoVigente!$I$38,PliegoVigente!$K$38,IF(M144&gt;=PliegoVigente!$I$39,PliegoVigente!$K$39,IF(M144&gt;=PliegoVigente!$I$40,PliegoVigente!$K$40,IF(M144&gt;=PliegoVigente!$I$41,PliegoVigente!$K$41,IF(M144&gt;=PliegoVigente!$I$42,PliegoVigente!$K$42,IF(M144&gt;=PliegoVigente!$I$43,PliegoVigente!$K$43,IF(M144&gt;=PliegoVigente!$I$44,PliegoVigente!$K$44,PliegoVigente!$K$45))))))))),(IF(M144&gt;=PliegoVigente!$I$51,PliegoVigente!$K$51,IF(M144&gt;=PliegoVigente!$I$52,PliegoVigente!$K$52,IF(M144&gt;=PliegoVigente!$I$53,PliegoVigente!$K$53,IF(M144&gt;=PliegoVigente!$I$54,PliegoVigente!$K$54,IF(M144&gt;=PliegoVigente!$I$55,PliegoVigente!$K$55,IF(M144&gt;=PliegoVigente!$I$56,PliegoVigente!$K$56,IF(M144&gt;=PliegoVigente!$I$57,PliegoVigente!$K$57,IF(M144&gt;=PliegoVigente!$I$58,PliegoVigente!$K$58,PliegoVigente!$K$59))))))))))))</f>
        <v>-0.02</v>
      </c>
      <c r="AD144" s="124">
        <f>IF(E144="HFC",(IF(S144&gt;=PliegoVigente!$E$12,PliegoVigente!$G$12,IF(S144&gt;=PliegoVigente!$E$11,PliegoVigente!$G$11,IF(S144&gt;=PliegoVigente!$E$10,PliegoVigente!$G$10,IF(S144&gt;=PliegoVigente!$E$9,PliegoVigente!$G$9,IF(S144&gt;=PliegoVigente!$E$8,PliegoVigente!$G$8,PliegoVigente!$G$7)))))),IF(E144="FLOW",(IF(S144&gt;=PliegoVigente!$I$23,PliegoVigente!$K$23,IF(S144&gt;=PliegoVigente!$I$24,PliegoVigente!$K$24,IF(S144&gt;=PliegoVigente!$I$25,PliegoVigente!$K$25,IF(S144&gt;=PliegoVigente!$I$26,PliegoVigente!$K$26,IF(S144&gt;=PliegoVigente!$I$27,PliegoVigente!$K$27,IF(S144&gt;=PliegoVigente!$I$28,PliegoVigente!$K$28,IF(S144&gt;=PliegoVigente!$I$29,PliegoVigente!$K$29,IF(S144&gt;=PliegoVigente!$I$30,PliegoVigente!$K$30,PliegoVigente!$K$31))))))))),IF(E144="MASIVO",(IF(S144&gt;=PliegoVigente!$I$37,PliegoVigente!$K$37,IF(S144&gt;=PliegoVigente!$I$38,PliegoVigente!$K$38,IF(S144&gt;=PliegoVigente!$I$39,PliegoVigente!$K$39,IF(S144&gt;=PliegoVigente!$I$40,PliegoVigente!$K$40,IF(S144&gt;=PliegoVigente!$I$41,PliegoVigente!$K$41,IF(S144&gt;=PliegoVigente!$I$42,PliegoVigente!$K$42,IF(S144&gt;=PliegoVigente!$I$43,PliegoVigente!$K$43,IF(S144&gt;=PliegoVigente!$I$44,PliegoVigente!$K$44,PliegoVigente!$K$45))))))))),(IF(S144&gt;=PliegoVigente!$I$51,PliegoVigente!$K$51,IF(S144&gt;=PliegoVigente!$I$52,PliegoVigente!$K$52,IF(S144&gt;=PliegoVigente!$I$53,PliegoVigente!$K$53,IF(S144&gt;=PliegoVigente!$I$54,PliegoVigente!$K$54,IF(S144&gt;=PliegoVigente!$I$55,PliegoVigente!$K$55,IF(S144&gt;=PliegoVigente!$I$56,PliegoVigente!$K$56,IF(S144&gt;=PliegoVigente!$I$57,PliegoVigente!$K$57,IF(S144&gt;=PliegoVigente!$I$58,PliegoVigente!$K$58,PliegoVigente!$K$59))))))))))))</f>
        <v>0</v>
      </c>
      <c r="AE144" s="124">
        <f>IF(E144="HFC",(IF(T144&gt;=PliegoVigente!$A$10,PliegoVigente!$C$10,IF(T144&gt;PliegoVigente!$A$9,PliegoVigente!$C$9,IF(T144&gt;PliegoVigente!$A$8,PliegoVigente!$C$8,PliegoVigente!$C$7)))),IF(E144="FLOW",(IF(T144&gt;=PliegoVigente!$A$26,PliegoVigente!$C$26,IF(T144&gt;PliegoVigente!$A$25,PliegoVigente!$C$25,IF(T144&gt;PliegoVigente!$A$24,PliegoVigente!$C$24,PliegoVigente!$C$23)))),IF(E144="MASIVO",(IF(T144&gt;=PliegoVigente!$A$40,PliegoVigente!$C$40,IF(T144&gt;PliegoVigente!$A$39,PliegoVigente!$C$39,IF(T144&gt;PliegoVigente!$A$38,PliegoVigente!$C$38,PliegoVigente!$C$37)))),(IF(T144&gt;=PliegoVigente!$A$54,PliegoVigente!$C$54,IF(T144&gt;PliegoVigente!$A$53,PliegoVigente!$C$53,IF(T144&gt;PliegoVigente!$A$52,PliegoVigente!$C$52,PliegoVigente!$C$51)))))))</f>
        <v>-0.01</v>
      </c>
      <c r="AF144" s="124">
        <f>IF(E144="HFC",(IF(Y144&gt;=PliegoVigente!$Y$7,PliegoVigente!$AA$7,0)),IF(E144="FLOW",0,IF(E144="MASIVO",(IF(Y144&gt;=PliegoVigente!$Y$37,PliegoVigente!$AA$370)),(IF(Y144&gt;=PliegoVigente!$Y$51,PliegoVigente!$AA$51,0)))))</f>
        <v>0</v>
      </c>
      <c r="AG144" s="124">
        <f>IF(E144="HFC",(IF(Z144&gt;=PliegoVigente!$M$9,PliegoVigente!$O$9,IF(Z144&gt;=PliegoVigente!$M$8,PliegoVigente!$O$8,PliegoVigente!$O$7))),IF(E144="FLOW",(IF(Z144&gt;=PliegoVigente!$M$25,PliegoVigente!$O$25,IF(Z144&gt;=PliegoVigente!$M$24,PliegoVigente!$O$24,PliegoVigente!$O$23))),IF(E144="MASIVO",(IF(Z144&gt;=PliegoVigente!$M$39,PliegoVigente!$O$39,IF(Z144&gt;=PliegoVigente!$M$38,PliegoVigente!$O$38,PliegoVigente!$O$37))),(IF(Z144&gt;=PliegoVigente!$M$53,PliegoVigente!$O$53,IF(Z144&gt;=PliegoVigente!$M$52,PliegoVigente!$O$52,PliegoVigente!$O$51))))))</f>
        <v>5.0000000000000001E-3</v>
      </c>
      <c r="AH144" s="124">
        <f>IF(E144="HFC",(IF(AA144&gt;=PliegoVigente!$Q$9,PliegoVigente!$S$9,IF(AA144&gt;=PliegoVigente!$Q$8,PliegoVigente!$S$8,PliegoVigente!$S$7))),IF(E144="FLOW",(IF(AA144&gt;=PliegoVigente!$Q$25,PliegoVigente!$S$25,IF(AA144&gt;=PliegoVigente!$Q$24,PliegoVigente!$S$24,PliegoVigente!$S$23))),IF(E144="MASIVO",(IF(AA144&gt;=PliegoVigente!$Q$39,PliegoVigente!$S$39,IF(AA144&gt;=PliegoVigente!$Q$38,PliegoVigente!$S$38,PliegoVigente!$S$37))),(IF(AA144&gt;=PliegoVigente!$Q$53,PliegoVigente!$S$53,IF(AA144&gt;=PliegoVigente!$Q$52,PliegoVigente!$S$52,PliegoVigente!$S$51))))))</f>
        <v>5.0000000000000001E-3</v>
      </c>
      <c r="AI144" s="126">
        <f t="shared" si="5"/>
        <v>-3.0000000000000002E-2</v>
      </c>
    </row>
    <row r="145" spans="1:35" x14ac:dyDescent="0.25">
      <c r="A145" s="115" t="str">
        <f>VLOOKUP(C145,RosterActualizado!$C$2:$L$1000,7,0)</f>
        <v>Diez Marta Elena</v>
      </c>
      <c r="B145" s="115" t="str">
        <f>VLOOKUP(C145,RosterActualizado!$C$2:$L$1000,10,0)</f>
        <v>Suarez Diaz Marcela Noemi</v>
      </c>
      <c r="C145" s="115">
        <f>RosterActualizado!C145</f>
        <v>433262</v>
      </c>
      <c r="D145" s="115" t="str">
        <f>VLOOKUP(C145,RosterActualizado!$C$2:$L$1000,3,0)</f>
        <v>FLOW Score 2</v>
      </c>
      <c r="E145" s="115" t="str">
        <f t="shared" si="4"/>
        <v>FLOW</v>
      </c>
      <c r="F145" s="116">
        <f>VLOOKUP(C145,Table1[],5,0)</f>
        <v>0.53680787037037003</v>
      </c>
      <c r="G145" s="117">
        <f>VLOOKUP(C145,Table13[],5,0)</f>
        <v>4.7619047619047603E-2</v>
      </c>
      <c r="H145" s="118">
        <f>VLOOKUP(C145,Table13[],3,0)</f>
        <v>21</v>
      </c>
      <c r="I145" s="117">
        <f>VLOOKUP(C145,Table13[],7,0)</f>
        <v>0.66666666666666696</v>
      </c>
      <c r="J145" s="117">
        <f>VLOOKUP(C145,Table13[],9,0)</f>
        <v>1</v>
      </c>
      <c r="K145" s="116">
        <f>VLOOKUP(C145,Table16[[#All],[idccms]:[TMO]],5,0)</f>
        <v>1</v>
      </c>
      <c r="L145" s="119">
        <f>VLOOKUP(C145,Table18[[Columna1]:[Recuento de id_monitoring-caseId]],2,0)</f>
        <v>0</v>
      </c>
      <c r="M145" s="116">
        <f>VLOOKUP(C145,Table111[],7,0)</f>
        <v>-0.5</v>
      </c>
      <c r="N145" s="118">
        <f>VLOOKUP(C145,Table111[],6,0)</f>
        <v>8</v>
      </c>
      <c r="O145" s="116">
        <f>VLOOKUP(C145,Table111[],8,0)</f>
        <v>0.5</v>
      </c>
      <c r="P145" s="13" t="s">
        <v>116</v>
      </c>
      <c r="Q145" s="13" t="s">
        <v>116</v>
      </c>
      <c r="R145" s="13" t="s">
        <v>116</v>
      </c>
      <c r="S145" s="116">
        <f>VLOOKUP(C145,Table113[[idccms]:[Suma de Rellamados]],4,0)</f>
        <v>0.87777777777777799</v>
      </c>
      <c r="T145" s="13">
        <f>VLOOKUP(C145,Table115[[idccms]:[Suma de CvLlamSalientes]],3,0)</f>
        <v>669.03937007874003</v>
      </c>
      <c r="U145" s="13">
        <f>VLOOKUP(C145,Table115[[idccms]:[Suma de CvLlamSalientes]],5,0)</f>
        <v>32.708661417322801</v>
      </c>
      <c r="V145" s="120">
        <f>VLOOKUP(C145,Table115[[idccms]:[Suma de CvLlamSalientes]],6,0)</f>
        <v>44.440944881889799</v>
      </c>
      <c r="W145" s="13">
        <f>VLOOKUP(C145,Table115[[idccms]:[Suma de CvLlamSalientes]],7,0)</f>
        <v>591.88976377952804</v>
      </c>
      <c r="X145" s="116">
        <f>VLOOKUP(C145,Table118[[idccms]:[%Act Com N]],4,0)</f>
        <v>1.9685039370078702E-2</v>
      </c>
      <c r="Y145" s="116">
        <f>VLOOKUP(C145,Table118[[idccms]:[%Act Com N]],6,0)</f>
        <v>1.9685039370078702E-2</v>
      </c>
      <c r="Z145" s="116">
        <f>VLOOKUP(C145,TRF!$B$2:$S$407,4,0)</f>
        <v>7.4803149606299205E-2</v>
      </c>
      <c r="AA145" s="116">
        <f>VLOOKUP(C145,CBS!$A$2:$F$395,4,0)</f>
        <v>4.33070866141732E-2</v>
      </c>
      <c r="AB145" s="124">
        <f>IF(E145="HFC",(IF(L145&gt;=PliegoVigente!$U$9,PliegoVigente!$W$9,IF(L145&gt;=PliegoVigente!$U$8,PliegoVigente!$W$8,PliegoVigente!$W$7))),IF(E145="FLOW",(IF(L145&gt;=PliegoVigente!$U$25,PliegoVigente!$W$25,IF(L145&gt;=PliegoVigente!$U$24,PliegoVigente!$W$24,PliegoVigente!$W$23))),IF(E145="MASIVO",(IF(L145&gt;=PliegoVigente!$U$39,PliegoVigente!$W$39,IF(L145&gt;=PliegoVigente!$U$38,PliegoVigente!$W$38,PliegoVigente!$W$37))),(IF(L145&gt;=PliegoVigente!$U$53,PliegoVigente!$W$53,IF(L145&gt;=PliegoVigente!$U$52,PliegoVigente!$W$52,PliegoVigente!$W$51))))))</f>
        <v>-0.01</v>
      </c>
      <c r="AC145" s="124">
        <f>IF(E145="HFC",(IF(M145&gt;=PliegoVigente!$I$7,PliegoVigente!$K$7,IF(M145&gt;=PliegoVigente!$I$8,PliegoVigente!$K$8,IF(M145&gt;=PliegoVigente!$I$9,PliegoVigente!$K$9,IF(M145&gt;=PliegoVigente!$I$10,PliegoVigente!$K$10,IF(M145&gt;=PliegoVigente!$I$11,PliegoVigente!$K$11,IF(M145&gt;=PliegoVigente!$I$12,PliegoVigente!$K$12,IF(M145&gt;=PliegoVigente!$I$13,PliegoVigente!$K$13,IF(M145&gt;=PliegoVigente!$I$14,PliegoVigente!$K$14,PliegoVigente!$K$15))))))))),IF(E145="FLOW",(IF(M145&gt;=PliegoVigente!$I$23,PliegoVigente!$K$23,IF(M145&gt;=PliegoVigente!$I$24,PliegoVigente!$K$24,IF(M145&gt;=PliegoVigente!$I$25,PliegoVigente!$K$25,IF(M145&gt;=PliegoVigente!$I$26,PliegoVigente!$K$26,IF(M145&gt;=PliegoVigente!$I$27,PliegoVigente!$K$27,IF(M145&gt;=PliegoVigente!$I$28,PliegoVigente!$K$28,IF(M145&gt;=PliegoVigente!$I$29,PliegoVigente!$K$29,IF(M145&gt;=PliegoVigente!$I$30,PliegoVigente!$K$30,PliegoVigente!$K$31))))))))),IF(E145="MASIVO",(IF(M145&gt;=PliegoVigente!$I$37,PliegoVigente!$K$37,IF(M145&gt;=PliegoVigente!$I$38,PliegoVigente!$K$38,IF(M145&gt;=PliegoVigente!$I$39,PliegoVigente!$K$39,IF(M145&gt;=PliegoVigente!$I$40,PliegoVigente!$K$40,IF(M145&gt;=PliegoVigente!$I$41,PliegoVigente!$K$41,IF(M145&gt;=PliegoVigente!$I$42,PliegoVigente!$K$42,IF(M145&gt;=PliegoVigente!$I$43,PliegoVigente!$K$43,IF(M145&gt;=PliegoVigente!$I$44,PliegoVigente!$K$44,PliegoVigente!$K$45))))))))),(IF(M145&gt;=PliegoVigente!$I$51,PliegoVigente!$K$51,IF(M145&gt;=PliegoVigente!$I$52,PliegoVigente!$K$52,IF(M145&gt;=PliegoVigente!$I$53,PliegoVigente!$K$53,IF(M145&gt;=PliegoVigente!$I$54,PliegoVigente!$K$54,IF(M145&gt;=PliegoVigente!$I$55,PliegoVigente!$K$55,IF(M145&gt;=PliegoVigente!$I$56,PliegoVigente!$K$56,IF(M145&gt;=PliegoVigente!$I$57,PliegoVigente!$K$57,IF(M145&gt;=PliegoVigente!$I$58,PliegoVigente!$K$58,PliegoVigente!$K$59))))))))))))</f>
        <v>-0.02</v>
      </c>
      <c r="AD145" s="124">
        <f>IF(E145="HFC",(IF(S145&gt;=PliegoVigente!$E$12,PliegoVigente!$G$12,IF(S145&gt;=PliegoVigente!$E$11,PliegoVigente!$G$11,IF(S145&gt;=PliegoVigente!$E$10,PliegoVigente!$G$10,IF(S145&gt;=PliegoVigente!$E$9,PliegoVigente!$G$9,IF(S145&gt;=PliegoVigente!$E$8,PliegoVigente!$G$8,PliegoVigente!$G$7)))))),IF(E145="FLOW",(IF(S145&gt;=PliegoVigente!$I$23,PliegoVigente!$K$23,IF(S145&gt;=PliegoVigente!$I$24,PliegoVigente!$K$24,IF(S145&gt;=PliegoVigente!$I$25,PliegoVigente!$K$25,IF(S145&gt;=PliegoVigente!$I$26,PliegoVigente!$K$26,IF(S145&gt;=PliegoVigente!$I$27,PliegoVigente!$K$27,IF(S145&gt;=PliegoVigente!$I$28,PliegoVigente!$K$28,IF(S145&gt;=PliegoVigente!$I$29,PliegoVigente!$K$29,IF(S145&gt;=PliegoVigente!$I$30,PliegoVigente!$K$30,PliegoVigente!$K$31))))))))),IF(E145="MASIVO",(IF(S145&gt;=PliegoVigente!$I$37,PliegoVigente!$K$37,IF(S145&gt;=PliegoVigente!$I$38,PliegoVigente!$K$38,IF(S145&gt;=PliegoVigente!$I$39,PliegoVigente!$K$39,IF(S145&gt;=PliegoVigente!$I$40,PliegoVigente!$K$40,IF(S145&gt;=PliegoVigente!$I$41,PliegoVigente!$K$41,IF(S145&gt;=PliegoVigente!$I$42,PliegoVigente!$K$42,IF(S145&gt;=PliegoVigente!$I$43,PliegoVigente!$K$43,IF(S145&gt;=PliegoVigente!$I$44,PliegoVigente!$K$44,PliegoVigente!$K$45))))))))),(IF(S145&gt;=PliegoVigente!$I$51,PliegoVigente!$K$51,IF(S145&gt;=PliegoVigente!$I$52,PliegoVigente!$K$52,IF(S145&gt;=PliegoVigente!$I$53,PliegoVigente!$K$53,IF(S145&gt;=PliegoVigente!$I$54,PliegoVigente!$K$54,IF(S145&gt;=PliegoVigente!$I$55,PliegoVigente!$K$55,IF(S145&gt;=PliegoVigente!$I$56,PliegoVigente!$K$56,IF(S145&gt;=PliegoVigente!$I$57,PliegoVigente!$K$57,IF(S145&gt;=PliegoVigente!$I$58,PliegoVigente!$K$58,PliegoVigente!$K$59))))))))))))</f>
        <v>0.06</v>
      </c>
      <c r="AE145" s="124">
        <f>IF(E145="HFC",(IF(T145&gt;=PliegoVigente!$A$10,PliegoVigente!$C$10,IF(T145&gt;PliegoVigente!$A$9,PliegoVigente!$C$9,IF(T145&gt;PliegoVigente!$A$8,PliegoVigente!$C$8,PliegoVigente!$C$7)))),IF(E145="FLOW",(IF(T145&gt;=PliegoVigente!$A$26,PliegoVigente!$C$26,IF(T145&gt;PliegoVigente!$A$25,PliegoVigente!$C$25,IF(T145&gt;PliegoVigente!$A$24,PliegoVigente!$C$24,PliegoVigente!$C$23)))),IF(E145="MASIVO",(IF(T145&gt;=PliegoVigente!$A$40,PliegoVigente!$C$40,IF(T145&gt;PliegoVigente!$A$39,PliegoVigente!$C$39,IF(T145&gt;PliegoVigente!$A$38,PliegoVigente!$C$38,PliegoVigente!$C$37)))),(IF(T145&gt;=PliegoVigente!$A$54,PliegoVigente!$C$54,IF(T145&gt;PliegoVigente!$A$53,PliegoVigente!$C$53,IF(T145&gt;PliegoVigente!$A$52,PliegoVigente!$C$52,PliegoVigente!$C$51)))))))</f>
        <v>-0.01</v>
      </c>
      <c r="AF145" s="124">
        <f>IF(E145="HFC",(IF(Y145&gt;=PliegoVigente!$Y$7,PliegoVigente!$AA$7,0)),IF(E145="FLOW",0,IF(E145="MASIVO",(IF(Y145&gt;=PliegoVigente!$Y$37,PliegoVigente!$AA$370)),(IF(Y145&gt;=PliegoVigente!$Y$51,PliegoVigente!$AA$51,0)))))</f>
        <v>0</v>
      </c>
      <c r="AG145" s="124">
        <f>IF(E145="HFC",(IF(Z145&gt;=PliegoVigente!$M$9,PliegoVigente!$O$9,IF(Z145&gt;=PliegoVigente!$M$8,PliegoVigente!$O$8,PliegoVigente!$O$7))),IF(E145="FLOW",(IF(Z145&gt;=PliegoVigente!$M$25,PliegoVigente!$O$25,IF(Z145&gt;=PliegoVigente!$M$24,PliegoVigente!$O$24,PliegoVigente!$O$23))),IF(E145="MASIVO",(IF(Z145&gt;=PliegoVigente!$M$39,PliegoVigente!$O$39,IF(Z145&gt;=PliegoVigente!$M$38,PliegoVigente!$O$38,PliegoVigente!$O$37))),(IF(Z145&gt;=PliegoVigente!$M$53,PliegoVigente!$O$53,IF(Z145&gt;=PliegoVigente!$M$52,PliegoVigente!$O$52,PliegoVigente!$O$51))))))</f>
        <v>5.0000000000000001E-3</v>
      </c>
      <c r="AH145" s="124">
        <f>IF(E145="HFC",(IF(AA145&gt;=PliegoVigente!$Q$9,PliegoVigente!$S$9,IF(AA145&gt;=PliegoVigente!$Q$8,PliegoVigente!$S$8,PliegoVigente!$S$7))),IF(E145="FLOW",(IF(AA145&gt;=PliegoVigente!$Q$25,PliegoVigente!$S$25,IF(AA145&gt;=PliegoVigente!$Q$24,PliegoVigente!$S$24,PliegoVigente!$S$23))),IF(E145="MASIVO",(IF(AA145&gt;=PliegoVigente!$Q$39,PliegoVigente!$S$39,IF(AA145&gt;=PliegoVigente!$Q$38,PliegoVigente!$S$38,PliegoVigente!$S$37))),(IF(AA145&gt;=PliegoVigente!$Q$53,PliegoVigente!$S$53,IF(AA145&gt;=PliegoVigente!$Q$52,PliegoVigente!$S$52,PliegoVigente!$S$51))))))</f>
        <v>1.4999999999999999E-2</v>
      </c>
      <c r="AI145" s="126">
        <f t="shared" si="5"/>
        <v>3.9999999999999994E-2</v>
      </c>
    </row>
    <row r="146" spans="1:35" x14ac:dyDescent="0.25">
      <c r="A146" s="115" t="str">
        <f>VLOOKUP(C146,RosterActualizado!$C$2:$L$1000,7,0)</f>
        <v>Diez Marta Elena</v>
      </c>
      <c r="B146" s="115" t="str">
        <f>VLOOKUP(C146,RosterActualizado!$C$2:$L$1000,10,0)</f>
        <v>Torres Juan Manuel</v>
      </c>
      <c r="C146" s="115">
        <f>RosterActualizado!C146</f>
        <v>2051588</v>
      </c>
      <c r="D146" s="115" t="str">
        <f>VLOOKUP(C146,RosterActualizado!$C$2:$L$1000,3,0)</f>
        <v xml:space="preserve">INTERNET HFC SCORE 2 + Solucion Remota </v>
      </c>
      <c r="E146" s="115" t="str">
        <f t="shared" si="4"/>
        <v>HFC</v>
      </c>
      <c r="F146" s="116">
        <f>VLOOKUP(C146,Table1[],5,0)</f>
        <v>0.85501984126984099</v>
      </c>
      <c r="G146" s="117">
        <f>VLOOKUP(C146,Table13[],5,0)</f>
        <v>7.69230769230769E-2</v>
      </c>
      <c r="H146" s="118">
        <f>VLOOKUP(C146,Table13[],3,0)</f>
        <v>26</v>
      </c>
      <c r="I146" s="117">
        <f>VLOOKUP(C146,Table13[],7,0)</f>
        <v>0.68</v>
      </c>
      <c r="J146" s="117">
        <f>VLOOKUP(C146,Table13[],9,0)</f>
        <v>0.95833333333333304</v>
      </c>
      <c r="K146" s="116">
        <f>VLOOKUP(C146,Table16[[#All],[idccms]:[TMO]],5,0)</f>
        <v>1</v>
      </c>
      <c r="L146" s="119">
        <f>VLOOKUP(C146,Table18[[Columna1]:[Recuento de id_monitoring-caseId]],2,0)</f>
        <v>0</v>
      </c>
      <c r="M146" s="116">
        <f>VLOOKUP(C146,Table111[],7,0)</f>
        <v>-1</v>
      </c>
      <c r="N146" s="118">
        <f>VLOOKUP(C146,Table111[],6,0)</f>
        <v>1</v>
      </c>
      <c r="O146" s="116">
        <f>VLOOKUP(C146,Table111[],8,0)</f>
        <v>0</v>
      </c>
      <c r="P146" s="13" t="s">
        <v>116</v>
      </c>
      <c r="Q146" s="13" t="s">
        <v>116</v>
      </c>
      <c r="R146" s="13" t="s">
        <v>116</v>
      </c>
      <c r="S146" s="116">
        <f>VLOOKUP(C146,Table113[[idccms]:[Suma de Rellamados]],4,0)</f>
        <v>0.86666666666666703</v>
      </c>
      <c r="T146" s="13">
        <f>VLOOKUP(C146,Table115[[idccms]:[Suma de CvLlamSalientes]],3,0)</f>
        <v>580.28048780487802</v>
      </c>
      <c r="U146" s="13">
        <f>VLOOKUP(C146,Table115[[idccms]:[Suma de CvLlamSalientes]],5,0)</f>
        <v>31.300813008130099</v>
      </c>
      <c r="V146" s="120">
        <f>VLOOKUP(C146,Table115[[idccms]:[Suma de CvLlamSalientes]],6,0)</f>
        <v>29.756097560975601</v>
      </c>
      <c r="W146" s="13">
        <f>VLOOKUP(C146,Table115[[idccms]:[Suma de CvLlamSalientes]],7,0)</f>
        <v>519.22357723577204</v>
      </c>
      <c r="X146" s="116">
        <f>VLOOKUP(C146,Table118[[idccms]:[%Act Com N]],4,0)</f>
        <v>1.01626016260163E-2</v>
      </c>
      <c r="Y146" s="116">
        <f>VLOOKUP(C146,Table118[[idccms]:[%Act Com N]],6,0)</f>
        <v>0</v>
      </c>
      <c r="Z146" s="116">
        <f>VLOOKUP(C146,TRF!$B$2:$S$407,4,0)</f>
        <v>9.3495934959349603E-2</v>
      </c>
      <c r="AA146" s="116">
        <f>VLOOKUP(C146,CBS!$A$2:$F$395,4,0)</f>
        <v>4.4715447154471497E-2</v>
      </c>
      <c r="AB146" s="124">
        <f>IF(E146="HFC",(IF(L146&gt;=PliegoVigente!$U$9,PliegoVigente!$W$9,IF(L146&gt;=PliegoVigente!$U$8,PliegoVigente!$W$8,PliegoVigente!$W$7))),IF(E146="FLOW",(IF(L146&gt;=PliegoVigente!$U$25,PliegoVigente!$W$25,IF(L146&gt;=PliegoVigente!$U$24,PliegoVigente!$W$24,PliegoVigente!$W$23))),IF(E146="MASIVO",(IF(L146&gt;=PliegoVigente!$U$39,PliegoVigente!$W$39,IF(L146&gt;=PliegoVigente!$U$38,PliegoVigente!$W$38,PliegoVigente!$W$37))),(IF(L146&gt;=PliegoVigente!$U$53,PliegoVigente!$W$53,IF(L146&gt;=PliegoVigente!$U$52,PliegoVigente!$W$52,PliegoVigente!$W$51))))))</f>
        <v>-0.01</v>
      </c>
      <c r="AC146" s="124">
        <f>IF(E146="HFC",(IF(M146&gt;=PliegoVigente!$I$7,PliegoVigente!$K$7,IF(M146&gt;=PliegoVigente!$I$8,PliegoVigente!$K$8,IF(M146&gt;=PliegoVigente!$I$9,PliegoVigente!$K$9,IF(M146&gt;=PliegoVigente!$I$10,PliegoVigente!$K$10,IF(M146&gt;=PliegoVigente!$I$11,PliegoVigente!$K$11,IF(M146&gt;=PliegoVigente!$I$12,PliegoVigente!$K$12,IF(M146&gt;=PliegoVigente!$I$13,PliegoVigente!$K$13,IF(M146&gt;=PliegoVigente!$I$14,PliegoVigente!$K$14,PliegoVigente!$K$15))))))))),IF(E146="FLOW",(IF(M146&gt;=PliegoVigente!$I$23,PliegoVigente!$K$23,IF(M146&gt;=PliegoVigente!$I$24,PliegoVigente!$K$24,IF(M146&gt;=PliegoVigente!$I$25,PliegoVigente!$K$25,IF(M146&gt;=PliegoVigente!$I$26,PliegoVigente!$K$26,IF(M146&gt;=PliegoVigente!$I$27,PliegoVigente!$K$27,IF(M146&gt;=PliegoVigente!$I$28,PliegoVigente!$K$28,IF(M146&gt;=PliegoVigente!$I$29,PliegoVigente!$K$29,IF(M146&gt;=PliegoVigente!$I$30,PliegoVigente!$K$30,PliegoVigente!$K$31))))))))),IF(E146="MASIVO",(IF(M146&gt;=PliegoVigente!$I$37,PliegoVigente!$K$37,IF(M146&gt;=PliegoVigente!$I$38,PliegoVigente!$K$38,IF(M146&gt;=PliegoVigente!$I$39,PliegoVigente!$K$39,IF(M146&gt;=PliegoVigente!$I$40,PliegoVigente!$K$40,IF(M146&gt;=PliegoVigente!$I$41,PliegoVigente!$K$41,IF(M146&gt;=PliegoVigente!$I$42,PliegoVigente!$K$42,IF(M146&gt;=PliegoVigente!$I$43,PliegoVigente!$K$43,IF(M146&gt;=PliegoVigente!$I$44,PliegoVigente!$K$44,PliegoVigente!$K$45))))))))),(IF(M146&gt;=PliegoVigente!$I$51,PliegoVigente!$K$51,IF(M146&gt;=PliegoVigente!$I$52,PliegoVigente!$K$52,IF(M146&gt;=PliegoVigente!$I$53,PliegoVigente!$K$53,IF(M146&gt;=PliegoVigente!$I$54,PliegoVigente!$K$54,IF(M146&gt;=PliegoVigente!$I$55,PliegoVigente!$K$55,IF(M146&gt;=PliegoVigente!$I$56,PliegoVigente!$K$56,IF(M146&gt;=PliegoVigente!$I$57,PliegoVigente!$K$57,IF(M146&gt;=PliegoVigente!$I$58,PliegoVigente!$K$58,PliegoVigente!$K$59))))))))))))</f>
        <v>-0.02</v>
      </c>
      <c r="AD146" s="124">
        <f>IF(E146="HFC",(IF(S146&gt;=PliegoVigente!$E$12,PliegoVigente!$G$12,IF(S146&gt;=PliegoVigente!$E$11,PliegoVigente!$G$11,IF(S146&gt;=PliegoVigente!$E$10,PliegoVigente!$G$10,IF(S146&gt;=PliegoVigente!$E$9,PliegoVigente!$G$9,IF(S146&gt;=PliegoVigente!$E$8,PliegoVigente!$G$8,PliegoVigente!$G$7)))))),IF(E146="FLOW",(IF(S146&gt;=PliegoVigente!$I$23,PliegoVigente!$K$23,IF(S146&gt;=PliegoVigente!$I$24,PliegoVigente!$K$24,IF(S146&gt;=PliegoVigente!$I$25,PliegoVigente!$K$25,IF(S146&gt;=PliegoVigente!$I$26,PliegoVigente!$K$26,IF(S146&gt;=PliegoVigente!$I$27,PliegoVigente!$K$27,IF(S146&gt;=PliegoVigente!$I$28,PliegoVigente!$K$28,IF(S146&gt;=PliegoVigente!$I$29,PliegoVigente!$K$29,IF(S146&gt;=PliegoVigente!$I$30,PliegoVigente!$K$30,PliegoVigente!$K$31))))))))),IF(E146="MASIVO",(IF(S146&gt;=PliegoVigente!$I$37,PliegoVigente!$K$37,IF(S146&gt;=PliegoVigente!$I$38,PliegoVigente!$K$38,IF(S146&gt;=PliegoVigente!$I$39,PliegoVigente!$K$39,IF(S146&gt;=PliegoVigente!$I$40,PliegoVigente!$K$40,IF(S146&gt;=PliegoVigente!$I$41,PliegoVigente!$K$41,IF(S146&gt;=PliegoVigente!$I$42,PliegoVigente!$K$42,IF(S146&gt;=PliegoVigente!$I$43,PliegoVigente!$K$43,IF(S146&gt;=PliegoVigente!$I$44,PliegoVigente!$K$44,PliegoVigente!$K$45))))))))),(IF(S146&gt;=PliegoVigente!$I$51,PliegoVigente!$K$51,IF(S146&gt;=PliegoVigente!$I$52,PliegoVigente!$K$52,IF(S146&gt;=PliegoVigente!$I$53,PliegoVigente!$K$53,IF(S146&gt;=PliegoVigente!$I$54,PliegoVigente!$K$54,IF(S146&gt;=PliegoVigente!$I$55,PliegoVigente!$K$55,IF(S146&gt;=PliegoVigente!$I$56,PliegoVigente!$K$56,IF(S146&gt;=PliegoVigente!$I$57,PliegoVigente!$K$57,IF(S146&gt;=PliegoVigente!$I$58,PliegoVigente!$K$58,PliegoVigente!$K$59))))))))))))</f>
        <v>0.04</v>
      </c>
      <c r="AE146" s="124">
        <f>IF(E146="HFC",(IF(T146&gt;=PliegoVigente!$A$10,PliegoVigente!$C$10,IF(T146&gt;PliegoVigente!$A$9,PliegoVigente!$C$9,IF(T146&gt;PliegoVigente!$A$8,PliegoVigente!$C$8,PliegoVigente!$C$7)))),IF(E146="FLOW",(IF(T146&gt;=PliegoVigente!$A$26,PliegoVigente!$C$26,IF(T146&gt;PliegoVigente!$A$25,PliegoVigente!$C$25,IF(T146&gt;PliegoVigente!$A$24,PliegoVigente!$C$24,PliegoVigente!$C$23)))),IF(E146="MASIVO",(IF(T146&gt;=PliegoVigente!$A$40,PliegoVigente!$C$40,IF(T146&gt;PliegoVigente!$A$39,PliegoVigente!$C$39,IF(T146&gt;PliegoVigente!$A$38,PliegoVigente!$C$38,PliegoVigente!$C$37)))),(IF(T146&gt;=PliegoVigente!$A$54,PliegoVigente!$C$54,IF(T146&gt;PliegoVigente!$A$53,PliegoVigente!$C$53,IF(T146&gt;PliegoVigente!$A$52,PliegoVigente!$C$52,PliegoVigente!$C$51)))))))</f>
        <v>-0.01</v>
      </c>
      <c r="AF146" s="124">
        <f>IF(E146="HFC",(IF(Y146&gt;=PliegoVigente!$Y$7,PliegoVigente!$AA$7,0)),IF(E146="FLOW",0,IF(E146="MASIVO",(IF(Y146&gt;=PliegoVigente!$Y$37,PliegoVigente!$AA$370)),(IF(Y146&gt;=PliegoVigente!$Y$51,PliegoVigente!$AA$51,0)))))</f>
        <v>0</v>
      </c>
      <c r="AG146" s="124">
        <f>IF(E146="HFC",(IF(Z146&gt;=PliegoVigente!$M$9,PliegoVigente!$O$9,IF(Z146&gt;=PliegoVigente!$M$8,PliegoVigente!$O$8,PliegoVigente!$O$7))),IF(E146="FLOW",(IF(Z146&gt;=PliegoVigente!$M$25,PliegoVigente!$O$25,IF(Z146&gt;=PliegoVigente!$M$24,PliegoVigente!$O$24,PliegoVigente!$O$23))),IF(E146="MASIVO",(IF(Z146&gt;=PliegoVigente!$M$39,PliegoVigente!$O$39,IF(Z146&gt;=PliegoVigente!$M$38,PliegoVigente!$O$38,PliegoVigente!$O$37))),(IF(Z146&gt;=PliegoVigente!$M$53,PliegoVigente!$O$53,IF(Z146&gt;=PliegoVigente!$M$52,PliegoVigente!$O$52,PliegoVigente!$O$51))))))</f>
        <v>-5.0000000000000001E-3</v>
      </c>
      <c r="AH146" s="124">
        <f>IF(E146="HFC",(IF(AA146&gt;=PliegoVigente!$Q$9,PliegoVigente!$S$9,IF(AA146&gt;=PliegoVigente!$Q$8,PliegoVigente!$S$8,PliegoVigente!$S$7))),IF(E146="FLOW",(IF(AA146&gt;=PliegoVigente!$Q$25,PliegoVigente!$S$25,IF(AA146&gt;=PliegoVigente!$Q$24,PliegoVigente!$S$24,PliegoVigente!$S$23))),IF(E146="MASIVO",(IF(AA146&gt;=PliegoVigente!$Q$39,PliegoVigente!$S$39,IF(AA146&gt;=PliegoVigente!$Q$38,PliegoVigente!$S$38,PliegoVigente!$S$37))),(IF(AA146&gt;=PliegoVigente!$Q$53,PliegoVigente!$S$53,IF(AA146&gt;=PliegoVigente!$Q$52,PliegoVigente!$S$52,PliegoVigente!$S$51))))))</f>
        <v>5.0000000000000001E-3</v>
      </c>
      <c r="AI146" s="126">
        <f t="shared" si="5"/>
        <v>0</v>
      </c>
    </row>
    <row r="147" spans="1:35" x14ac:dyDescent="0.25">
      <c r="A147" s="115" t="str">
        <f>VLOOKUP(C147,RosterActualizado!$C$2:$L$1000,7,0)</f>
        <v>Diez Marta Elena</v>
      </c>
      <c r="B147" s="115" t="str">
        <f>VLOOKUP(C147,RosterActualizado!$C$2:$L$1000,10,0)</f>
        <v>Vazquez Franco Leandro</v>
      </c>
      <c r="C147" s="115">
        <f>RosterActualizado!C147</f>
        <v>1291062</v>
      </c>
      <c r="D147" s="115" t="str">
        <f>VLOOKUP(C147,RosterActualizado!$C$2:$L$1000,3,0)</f>
        <v xml:space="preserve">INTERNET HFC SCORE 2 + Solucion Remota </v>
      </c>
      <c r="E147" s="115" t="str">
        <f t="shared" si="4"/>
        <v>HFC</v>
      </c>
      <c r="F147" s="116">
        <f>VLOOKUP(C147,Table1[],5,0)</f>
        <v>4.2391203703703702E-2</v>
      </c>
      <c r="G147" s="117">
        <f>VLOOKUP(C147,Table13[],5,0)</f>
        <v>0</v>
      </c>
      <c r="H147" s="118">
        <f>VLOOKUP(C147,Table13[],3,0)</f>
        <v>3</v>
      </c>
      <c r="I147" s="117">
        <f>VLOOKUP(C147,Table13[],7,0)</f>
        <v>0.66666666666666696</v>
      </c>
      <c r="J147" s="117">
        <f>VLOOKUP(C147,Table13[],9,0)</f>
        <v>1</v>
      </c>
      <c r="K147" s="116" t="e">
        <f>VLOOKUP(C147,Table16[[#All],[idccms]:[TMO]],5,0)</f>
        <v>#N/A</v>
      </c>
      <c r="L147" s="119">
        <f>VLOOKUP(C147,Table18[[Columna1]:[Recuento de id_monitoring-caseId]],2,0)</f>
        <v>0</v>
      </c>
      <c r="M147" s="116" t="e">
        <f>VLOOKUP(C147,Table111[],7,0)</f>
        <v>#N/A</v>
      </c>
      <c r="N147" s="118" t="e">
        <f>VLOOKUP(C147,Table111[],6,0)</f>
        <v>#N/A</v>
      </c>
      <c r="O147" s="116" t="e">
        <f>VLOOKUP(C147,Table111[],8,0)</f>
        <v>#N/A</v>
      </c>
      <c r="P147" s="13" t="s">
        <v>116</v>
      </c>
      <c r="Q147" s="13" t="s">
        <v>116</v>
      </c>
      <c r="R147" s="13" t="s">
        <v>116</v>
      </c>
      <c r="S147" s="116">
        <f>VLOOKUP(C147,Table113[[idccms]:[Suma de Rellamados]],4,0)</f>
        <v>0.8</v>
      </c>
      <c r="T147" s="13">
        <f>VLOOKUP(C147,Table115[[idccms]:[Suma de CvLlamSalientes]],3,0)</f>
        <v>706.72222222222194</v>
      </c>
      <c r="U147" s="13">
        <f>VLOOKUP(C147,Table115[[idccms]:[Suma de CvLlamSalientes]],5,0)</f>
        <v>48.3888888888889</v>
      </c>
      <c r="V147" s="120">
        <f>VLOOKUP(C147,Table115[[idccms]:[Suma de CvLlamSalientes]],6,0)</f>
        <v>35.4444444444444</v>
      </c>
      <c r="W147" s="13">
        <f>VLOOKUP(C147,Table115[[idccms]:[Suma de CvLlamSalientes]],7,0)</f>
        <v>622.88888888888903</v>
      </c>
      <c r="X147" s="116">
        <f>VLOOKUP(C147,Table118[[idccms]:[%Act Com N]],4,0)</f>
        <v>0</v>
      </c>
      <c r="Y147" s="116">
        <f>VLOOKUP(C147,Table118[[idccms]:[%Act Com N]],6,0)</f>
        <v>0</v>
      </c>
      <c r="Z147" s="116">
        <f>VLOOKUP(C147,TRF!$B$2:$S$407,4,0)</f>
        <v>0.22222222222222199</v>
      </c>
      <c r="AA147" s="116">
        <f>VLOOKUP(C147,CBS!$A$2:$F$395,4,0)</f>
        <v>5.5555555555555601E-2</v>
      </c>
      <c r="AB147" s="124">
        <f>IF(E147="HFC",(IF(L147&gt;=PliegoVigente!$U$9,PliegoVigente!$W$9,IF(L147&gt;=PliegoVigente!$U$8,PliegoVigente!$W$8,PliegoVigente!$W$7))),IF(E147="FLOW",(IF(L147&gt;=PliegoVigente!$U$25,PliegoVigente!$W$25,IF(L147&gt;=PliegoVigente!$U$24,PliegoVigente!$W$24,PliegoVigente!$W$23))),IF(E147="MASIVO",(IF(L147&gt;=PliegoVigente!$U$39,PliegoVigente!$W$39,IF(L147&gt;=PliegoVigente!$U$38,PliegoVigente!$W$38,PliegoVigente!$W$37))),(IF(L147&gt;=PliegoVigente!$U$53,PliegoVigente!$W$53,IF(L147&gt;=PliegoVigente!$U$52,PliegoVigente!$W$52,PliegoVigente!$W$51))))))</f>
        <v>-0.01</v>
      </c>
      <c r="AC147" s="124" t="e">
        <f>IF(E147="HFC",(IF(M147&gt;=PliegoVigente!$I$7,PliegoVigente!$K$7,IF(M147&gt;=PliegoVigente!$I$8,PliegoVigente!$K$8,IF(M147&gt;=PliegoVigente!$I$9,PliegoVigente!$K$9,IF(M147&gt;=PliegoVigente!$I$10,PliegoVigente!$K$10,IF(M147&gt;=PliegoVigente!$I$11,PliegoVigente!$K$11,IF(M147&gt;=PliegoVigente!$I$12,PliegoVigente!$K$12,IF(M147&gt;=PliegoVigente!$I$13,PliegoVigente!$K$13,IF(M147&gt;=PliegoVigente!$I$14,PliegoVigente!$K$14,PliegoVigente!$K$15))))))))),IF(E147="FLOW",(IF(M147&gt;=PliegoVigente!$I$23,PliegoVigente!$K$23,IF(M147&gt;=PliegoVigente!$I$24,PliegoVigente!$K$24,IF(M147&gt;=PliegoVigente!$I$25,PliegoVigente!$K$25,IF(M147&gt;=PliegoVigente!$I$26,PliegoVigente!$K$26,IF(M147&gt;=PliegoVigente!$I$27,PliegoVigente!$K$27,IF(M147&gt;=PliegoVigente!$I$28,PliegoVigente!$K$28,IF(M147&gt;=PliegoVigente!$I$29,PliegoVigente!$K$29,IF(M147&gt;=PliegoVigente!$I$30,PliegoVigente!$K$30,PliegoVigente!$K$31))))))))),IF(E147="MASIVO",(IF(M147&gt;=PliegoVigente!$I$37,PliegoVigente!$K$37,IF(M147&gt;=PliegoVigente!$I$38,PliegoVigente!$K$38,IF(M147&gt;=PliegoVigente!$I$39,PliegoVigente!$K$39,IF(M147&gt;=PliegoVigente!$I$40,PliegoVigente!$K$40,IF(M147&gt;=PliegoVigente!$I$41,PliegoVigente!$K$41,IF(M147&gt;=PliegoVigente!$I$42,PliegoVigente!$K$42,IF(M147&gt;=PliegoVigente!$I$43,PliegoVigente!$K$43,IF(M147&gt;=PliegoVigente!$I$44,PliegoVigente!$K$44,PliegoVigente!$K$45))))))))),(IF(M147&gt;=PliegoVigente!$I$51,PliegoVigente!$K$51,IF(M147&gt;=PliegoVigente!$I$52,PliegoVigente!$K$52,IF(M147&gt;=PliegoVigente!$I$53,PliegoVigente!$K$53,IF(M147&gt;=PliegoVigente!$I$54,PliegoVigente!$K$54,IF(M147&gt;=PliegoVigente!$I$55,PliegoVigente!$K$55,IF(M147&gt;=PliegoVigente!$I$56,PliegoVigente!$K$56,IF(M147&gt;=PliegoVigente!$I$57,PliegoVigente!$K$57,IF(M147&gt;=PliegoVigente!$I$58,PliegoVigente!$K$58,PliegoVigente!$K$59))))))))))))</f>
        <v>#N/A</v>
      </c>
      <c r="AD147" s="124">
        <f>IF(E147="HFC",(IF(S147&gt;=PliegoVigente!$E$12,PliegoVigente!$G$12,IF(S147&gt;=PliegoVigente!$E$11,PliegoVigente!$G$11,IF(S147&gt;=PliegoVigente!$E$10,PliegoVigente!$G$10,IF(S147&gt;=PliegoVigente!$E$9,PliegoVigente!$G$9,IF(S147&gt;=PliegoVigente!$E$8,PliegoVigente!$G$8,PliegoVigente!$G$7)))))),IF(E147="FLOW",(IF(S147&gt;=PliegoVigente!$I$23,PliegoVigente!$K$23,IF(S147&gt;=PliegoVigente!$I$24,PliegoVigente!$K$24,IF(S147&gt;=PliegoVigente!$I$25,PliegoVigente!$K$25,IF(S147&gt;=PliegoVigente!$I$26,PliegoVigente!$K$26,IF(S147&gt;=PliegoVigente!$I$27,PliegoVigente!$K$27,IF(S147&gt;=PliegoVigente!$I$28,PliegoVigente!$K$28,IF(S147&gt;=PliegoVigente!$I$29,PliegoVigente!$K$29,IF(S147&gt;=PliegoVigente!$I$30,PliegoVigente!$K$30,PliegoVigente!$K$31))))))))),IF(E147="MASIVO",(IF(S147&gt;=PliegoVigente!$I$37,PliegoVigente!$K$37,IF(S147&gt;=PliegoVigente!$I$38,PliegoVigente!$K$38,IF(S147&gt;=PliegoVigente!$I$39,PliegoVigente!$K$39,IF(S147&gt;=PliegoVigente!$I$40,PliegoVigente!$K$40,IF(S147&gt;=PliegoVigente!$I$41,PliegoVigente!$K$41,IF(S147&gt;=PliegoVigente!$I$42,PliegoVigente!$K$42,IF(S147&gt;=PliegoVigente!$I$43,PliegoVigente!$K$43,IF(S147&gt;=PliegoVigente!$I$44,PliegoVigente!$K$44,PliegoVigente!$K$45))))))))),(IF(S147&gt;=PliegoVigente!$I$51,PliegoVigente!$K$51,IF(S147&gt;=PliegoVigente!$I$52,PliegoVigente!$K$52,IF(S147&gt;=PliegoVigente!$I$53,PliegoVigente!$K$53,IF(S147&gt;=PliegoVigente!$I$54,PliegoVigente!$K$54,IF(S147&gt;=PliegoVigente!$I$55,PliegoVigente!$K$55,IF(S147&gt;=PliegoVigente!$I$56,PliegoVigente!$K$56,IF(S147&gt;=PliegoVigente!$I$57,PliegoVigente!$K$57,IF(S147&gt;=PliegoVigente!$I$58,PliegoVigente!$K$58,PliegoVigente!$K$59))))))))))))</f>
        <v>-0.01</v>
      </c>
      <c r="AE147" s="124">
        <f>IF(E147="HFC",(IF(T147&gt;=PliegoVigente!$A$10,PliegoVigente!$C$10,IF(T147&gt;PliegoVigente!$A$9,PliegoVigente!$C$9,IF(T147&gt;PliegoVigente!$A$8,PliegoVigente!$C$8,PliegoVigente!$C$7)))),IF(E147="FLOW",(IF(T147&gt;=PliegoVigente!$A$26,PliegoVigente!$C$26,IF(T147&gt;PliegoVigente!$A$25,PliegoVigente!$C$25,IF(T147&gt;PliegoVigente!$A$24,PliegoVigente!$C$24,PliegoVigente!$C$23)))),IF(E147="MASIVO",(IF(T147&gt;=PliegoVigente!$A$40,PliegoVigente!$C$40,IF(T147&gt;PliegoVigente!$A$39,PliegoVigente!$C$39,IF(T147&gt;PliegoVigente!$A$38,PliegoVigente!$C$38,PliegoVigente!$C$37)))),(IF(T147&gt;=PliegoVigente!$A$54,PliegoVigente!$C$54,IF(T147&gt;PliegoVigente!$A$53,PliegoVigente!$C$53,IF(T147&gt;PliegoVigente!$A$52,PliegoVigente!$C$52,PliegoVigente!$C$51)))))))</f>
        <v>-0.01</v>
      </c>
      <c r="AF147" s="124">
        <f>IF(E147="HFC",(IF(Y147&gt;=PliegoVigente!$Y$7,PliegoVigente!$AA$7,0)),IF(E147="FLOW",0,IF(E147="MASIVO",(IF(Y147&gt;=PliegoVigente!$Y$37,PliegoVigente!$AA$370)),(IF(Y147&gt;=PliegoVigente!$Y$51,PliegoVigente!$AA$51,0)))))</f>
        <v>0</v>
      </c>
      <c r="AG147" s="124">
        <f>IF(E147="HFC",(IF(Z147&gt;=PliegoVigente!$M$9,PliegoVigente!$O$9,IF(Z147&gt;=PliegoVigente!$M$8,PliegoVigente!$O$8,PliegoVigente!$O$7))),IF(E147="FLOW",(IF(Z147&gt;=PliegoVigente!$M$25,PliegoVigente!$O$25,IF(Z147&gt;=PliegoVigente!$M$24,PliegoVigente!$O$24,PliegoVigente!$O$23))),IF(E147="MASIVO",(IF(Z147&gt;=PliegoVigente!$M$39,PliegoVigente!$O$39,IF(Z147&gt;=PliegoVigente!$M$38,PliegoVigente!$O$38,PliegoVigente!$O$37))),(IF(Z147&gt;=PliegoVigente!$M$53,PliegoVigente!$O$53,IF(Z147&gt;=PliegoVigente!$M$52,PliegoVigente!$O$52,PliegoVigente!$O$51))))))</f>
        <v>-5.0000000000000001E-3</v>
      </c>
      <c r="AH147" s="124">
        <f>IF(E147="HFC",(IF(AA147&gt;=PliegoVigente!$Q$9,PliegoVigente!$S$9,IF(AA147&gt;=PliegoVigente!$Q$8,PliegoVigente!$S$8,PliegoVigente!$S$7))),IF(E147="FLOW",(IF(AA147&gt;=PliegoVigente!$Q$25,PliegoVigente!$S$25,IF(AA147&gt;=PliegoVigente!$Q$24,PliegoVigente!$S$24,PliegoVigente!$S$23))),IF(E147="MASIVO",(IF(AA147&gt;=PliegoVigente!$Q$39,PliegoVigente!$S$39,IF(AA147&gt;=PliegoVigente!$Q$38,PliegoVigente!$S$38,PliegoVigente!$S$37))),(IF(AA147&gt;=PliegoVigente!$Q$53,PliegoVigente!$S$53,IF(AA147&gt;=PliegoVigente!$Q$52,PliegoVigente!$S$52,PliegoVigente!$S$51))))))</f>
        <v>0</v>
      </c>
      <c r="AI147" s="126" t="e">
        <f t="shared" si="5"/>
        <v>#N/A</v>
      </c>
    </row>
    <row r="148" spans="1:35" x14ac:dyDescent="0.25">
      <c r="A148" s="115" t="str">
        <f>VLOOKUP(C148,RosterActualizado!$C$2:$L$1000,7,0)</f>
        <v>Diez Marta Elena</v>
      </c>
      <c r="B148" s="115" t="str">
        <f>VLOOKUP(C148,RosterActualizado!$C$2:$L$1000,10,0)</f>
        <v>Zapana Romina Noelia</v>
      </c>
      <c r="C148" s="115">
        <f>RosterActualizado!C148</f>
        <v>1192544</v>
      </c>
      <c r="D148" s="115" t="str">
        <f>VLOOKUP(C148,RosterActualizado!$C$2:$L$1000,3,0)</f>
        <v>INTERNET HFC SCORE 3 A 5</v>
      </c>
      <c r="E148" s="115" t="str">
        <f t="shared" si="4"/>
        <v>HFC</v>
      </c>
      <c r="F148" s="116">
        <f>VLOOKUP(C148,Table1[],5,0)</f>
        <v>9.5238095238095205E-2</v>
      </c>
      <c r="G148" s="117">
        <f>VLOOKUP(C148,Table13[],5,0)</f>
        <v>0</v>
      </c>
      <c r="H148" s="118">
        <f>VLOOKUP(C148,Table13[],3,0)</f>
        <v>0</v>
      </c>
      <c r="I148" s="117">
        <f>VLOOKUP(C148,Table13[],7,0)</f>
        <v>0</v>
      </c>
      <c r="J148" s="117">
        <f>VLOOKUP(C148,Table13[],9,0)</f>
        <v>0</v>
      </c>
      <c r="K148" s="116" t="e">
        <f>VLOOKUP(C148,Table16[[#All],[idccms]:[TMO]],5,0)</f>
        <v>#N/A</v>
      </c>
      <c r="L148" s="119" t="e">
        <f>VLOOKUP(C148,Table18[[Columna1]:[Recuento de id_monitoring-caseId]],2,0)</f>
        <v>#N/A</v>
      </c>
      <c r="M148" s="116" t="e">
        <f>VLOOKUP(C148,Table111[],7,0)</f>
        <v>#N/A</v>
      </c>
      <c r="N148" s="118" t="e">
        <f>VLOOKUP(C148,Table111[],6,0)</f>
        <v>#N/A</v>
      </c>
      <c r="O148" s="116" t="e">
        <f>VLOOKUP(C148,Table111[],8,0)</f>
        <v>#N/A</v>
      </c>
      <c r="P148" s="13" t="s">
        <v>116</v>
      </c>
      <c r="Q148" s="13" t="s">
        <v>116</v>
      </c>
      <c r="R148" s="13" t="s">
        <v>116</v>
      </c>
      <c r="S148" s="116" t="e">
        <f>VLOOKUP(C148,Table113[[idccms]:[Suma de Rellamados]],4,0)</f>
        <v>#N/A</v>
      </c>
      <c r="T148" s="13">
        <f>VLOOKUP(C148,Table115[[idccms]:[Suma de CvLlamSalientes]],3,0)</f>
        <v>0</v>
      </c>
      <c r="U148" s="13">
        <f>VLOOKUP(C148,Table115[[idccms]:[Suma de CvLlamSalientes]],5,0)</f>
        <v>0</v>
      </c>
      <c r="V148" s="120">
        <f>VLOOKUP(C148,Table115[[idccms]:[Suma de CvLlamSalientes]],6,0)</f>
        <v>0</v>
      </c>
      <c r="W148" s="13">
        <f>VLOOKUP(C148,Table115[[idccms]:[Suma de CvLlamSalientes]],7,0)</f>
        <v>0</v>
      </c>
      <c r="X148" s="116" t="e">
        <f>VLOOKUP(C148,Table118[[idccms]:[%Act Com N]],4,0)</f>
        <v>#N/A</v>
      </c>
      <c r="Y148" s="116" t="e">
        <f>VLOOKUP(C148,Table118[[idccms]:[%Act Com N]],6,0)</f>
        <v>#N/A</v>
      </c>
      <c r="Z148" s="116" t="e">
        <f>VLOOKUP(C148,TRF!$B$2:$S$407,4,0)</f>
        <v>#N/A</v>
      </c>
      <c r="AA148" s="116" t="e">
        <f>VLOOKUP(C148,CBS!$A$2:$F$395,4,0)</f>
        <v>#N/A</v>
      </c>
      <c r="AB148" s="124" t="e">
        <f>IF(E148="HFC",(IF(L148&gt;=PliegoVigente!$U$9,PliegoVigente!$W$9,IF(L148&gt;=PliegoVigente!$U$8,PliegoVigente!$W$8,PliegoVigente!$W$7))),IF(E148="FLOW",(IF(L148&gt;=PliegoVigente!$U$25,PliegoVigente!$W$25,IF(L148&gt;=PliegoVigente!$U$24,PliegoVigente!$W$24,PliegoVigente!$W$23))),IF(E148="MASIVO",(IF(L148&gt;=PliegoVigente!$U$39,PliegoVigente!$W$39,IF(L148&gt;=PliegoVigente!$U$38,PliegoVigente!$W$38,PliegoVigente!$W$37))),(IF(L148&gt;=PliegoVigente!$U$53,PliegoVigente!$W$53,IF(L148&gt;=PliegoVigente!$U$52,PliegoVigente!$W$52,PliegoVigente!$W$51))))))</f>
        <v>#N/A</v>
      </c>
      <c r="AC148" s="124" t="e">
        <f>IF(E148="HFC",(IF(M148&gt;=PliegoVigente!$I$7,PliegoVigente!$K$7,IF(M148&gt;=PliegoVigente!$I$8,PliegoVigente!$K$8,IF(M148&gt;=PliegoVigente!$I$9,PliegoVigente!$K$9,IF(M148&gt;=PliegoVigente!$I$10,PliegoVigente!$K$10,IF(M148&gt;=PliegoVigente!$I$11,PliegoVigente!$K$11,IF(M148&gt;=PliegoVigente!$I$12,PliegoVigente!$K$12,IF(M148&gt;=PliegoVigente!$I$13,PliegoVigente!$K$13,IF(M148&gt;=PliegoVigente!$I$14,PliegoVigente!$K$14,PliegoVigente!$K$15))))))))),IF(E148="FLOW",(IF(M148&gt;=PliegoVigente!$I$23,PliegoVigente!$K$23,IF(M148&gt;=PliegoVigente!$I$24,PliegoVigente!$K$24,IF(M148&gt;=PliegoVigente!$I$25,PliegoVigente!$K$25,IF(M148&gt;=PliegoVigente!$I$26,PliegoVigente!$K$26,IF(M148&gt;=PliegoVigente!$I$27,PliegoVigente!$K$27,IF(M148&gt;=PliegoVigente!$I$28,PliegoVigente!$K$28,IF(M148&gt;=PliegoVigente!$I$29,PliegoVigente!$K$29,IF(M148&gt;=PliegoVigente!$I$30,PliegoVigente!$K$30,PliegoVigente!$K$31))))))))),IF(E148="MASIVO",(IF(M148&gt;=PliegoVigente!$I$37,PliegoVigente!$K$37,IF(M148&gt;=PliegoVigente!$I$38,PliegoVigente!$K$38,IF(M148&gt;=PliegoVigente!$I$39,PliegoVigente!$K$39,IF(M148&gt;=PliegoVigente!$I$40,PliegoVigente!$K$40,IF(M148&gt;=PliegoVigente!$I$41,PliegoVigente!$K$41,IF(M148&gt;=PliegoVigente!$I$42,PliegoVigente!$K$42,IF(M148&gt;=PliegoVigente!$I$43,PliegoVigente!$K$43,IF(M148&gt;=PliegoVigente!$I$44,PliegoVigente!$K$44,PliegoVigente!$K$45))))))))),(IF(M148&gt;=PliegoVigente!$I$51,PliegoVigente!$K$51,IF(M148&gt;=PliegoVigente!$I$52,PliegoVigente!$K$52,IF(M148&gt;=PliegoVigente!$I$53,PliegoVigente!$K$53,IF(M148&gt;=PliegoVigente!$I$54,PliegoVigente!$K$54,IF(M148&gt;=PliegoVigente!$I$55,PliegoVigente!$K$55,IF(M148&gt;=PliegoVigente!$I$56,PliegoVigente!$K$56,IF(M148&gt;=PliegoVigente!$I$57,PliegoVigente!$K$57,IF(M148&gt;=PliegoVigente!$I$58,PliegoVigente!$K$58,PliegoVigente!$K$59))))))))))))</f>
        <v>#N/A</v>
      </c>
      <c r="AD148" s="124" t="e">
        <f>IF(E148="HFC",(IF(S148&gt;=PliegoVigente!$E$12,PliegoVigente!$G$12,IF(S148&gt;=PliegoVigente!$E$11,PliegoVigente!$G$11,IF(S148&gt;=PliegoVigente!$E$10,PliegoVigente!$G$10,IF(S148&gt;=PliegoVigente!$E$9,PliegoVigente!$G$9,IF(S148&gt;=PliegoVigente!$E$8,PliegoVigente!$G$8,PliegoVigente!$G$7)))))),IF(E148="FLOW",(IF(S148&gt;=PliegoVigente!$I$23,PliegoVigente!$K$23,IF(S148&gt;=PliegoVigente!$I$24,PliegoVigente!$K$24,IF(S148&gt;=PliegoVigente!$I$25,PliegoVigente!$K$25,IF(S148&gt;=PliegoVigente!$I$26,PliegoVigente!$K$26,IF(S148&gt;=PliegoVigente!$I$27,PliegoVigente!$K$27,IF(S148&gt;=PliegoVigente!$I$28,PliegoVigente!$K$28,IF(S148&gt;=PliegoVigente!$I$29,PliegoVigente!$K$29,IF(S148&gt;=PliegoVigente!$I$30,PliegoVigente!$K$30,PliegoVigente!$K$31))))))))),IF(E148="MASIVO",(IF(S148&gt;=PliegoVigente!$I$37,PliegoVigente!$K$37,IF(S148&gt;=PliegoVigente!$I$38,PliegoVigente!$K$38,IF(S148&gt;=PliegoVigente!$I$39,PliegoVigente!$K$39,IF(S148&gt;=PliegoVigente!$I$40,PliegoVigente!$K$40,IF(S148&gt;=PliegoVigente!$I$41,PliegoVigente!$K$41,IF(S148&gt;=PliegoVigente!$I$42,PliegoVigente!$K$42,IF(S148&gt;=PliegoVigente!$I$43,PliegoVigente!$K$43,IF(S148&gt;=PliegoVigente!$I$44,PliegoVigente!$K$44,PliegoVigente!$K$45))))))))),(IF(S148&gt;=PliegoVigente!$I$51,PliegoVigente!$K$51,IF(S148&gt;=PliegoVigente!$I$52,PliegoVigente!$K$52,IF(S148&gt;=PliegoVigente!$I$53,PliegoVigente!$K$53,IF(S148&gt;=PliegoVigente!$I$54,PliegoVigente!$K$54,IF(S148&gt;=PliegoVigente!$I$55,PliegoVigente!$K$55,IF(S148&gt;=PliegoVigente!$I$56,PliegoVigente!$K$56,IF(S148&gt;=PliegoVigente!$I$57,PliegoVigente!$K$57,IF(S148&gt;=PliegoVigente!$I$58,PliegoVigente!$K$58,PliegoVigente!$K$59))))))))))))</f>
        <v>#N/A</v>
      </c>
      <c r="AE148" s="124">
        <f>IF(E148="HFC",(IF(T148&gt;=PliegoVigente!$A$10,PliegoVigente!$C$10,IF(T148&gt;PliegoVigente!$A$9,PliegoVigente!$C$9,IF(T148&gt;PliegoVigente!$A$8,PliegoVigente!$C$8,PliegoVigente!$C$7)))),IF(E148="FLOW",(IF(T148&gt;=PliegoVigente!$A$26,PliegoVigente!$C$26,IF(T148&gt;PliegoVigente!$A$25,PliegoVigente!$C$25,IF(T148&gt;PliegoVigente!$A$24,PliegoVigente!$C$24,PliegoVigente!$C$23)))),IF(E148="MASIVO",(IF(T148&gt;=PliegoVigente!$A$40,PliegoVigente!$C$40,IF(T148&gt;PliegoVigente!$A$39,PliegoVigente!$C$39,IF(T148&gt;PliegoVigente!$A$38,PliegoVigente!$C$38,PliegoVigente!$C$37)))),(IF(T148&gt;=PliegoVigente!$A$54,PliegoVigente!$C$54,IF(T148&gt;PliegoVigente!$A$53,PliegoVigente!$C$53,IF(T148&gt;PliegoVigente!$A$52,PliegoVigente!$C$52,PliegoVigente!$C$51)))))))</f>
        <v>0.02</v>
      </c>
      <c r="AF148" s="124" t="e">
        <f>IF(E148="HFC",(IF(Y148&gt;=PliegoVigente!$Y$7,PliegoVigente!$AA$7,0)),IF(E148="FLOW",0,IF(E148="MASIVO",(IF(Y148&gt;=PliegoVigente!$Y$37,PliegoVigente!$AA$370)),(IF(Y148&gt;=PliegoVigente!$Y$51,PliegoVigente!$AA$51,0)))))</f>
        <v>#N/A</v>
      </c>
      <c r="AG148" s="124" t="e">
        <f>IF(E148="HFC",(IF(Z148&gt;=PliegoVigente!$M$9,PliegoVigente!$O$9,IF(Z148&gt;=PliegoVigente!$M$8,PliegoVigente!$O$8,PliegoVigente!$O$7))),IF(E148="FLOW",(IF(Z148&gt;=PliegoVigente!$M$25,PliegoVigente!$O$25,IF(Z148&gt;=PliegoVigente!$M$24,PliegoVigente!$O$24,PliegoVigente!$O$23))),IF(E148="MASIVO",(IF(Z148&gt;=PliegoVigente!$M$39,PliegoVigente!$O$39,IF(Z148&gt;=PliegoVigente!$M$38,PliegoVigente!$O$38,PliegoVigente!$O$37))),(IF(Z148&gt;=PliegoVigente!$M$53,PliegoVigente!$O$53,IF(Z148&gt;=PliegoVigente!$M$52,PliegoVigente!$O$52,PliegoVigente!$O$51))))))</f>
        <v>#N/A</v>
      </c>
      <c r="AH148" s="124" t="e">
        <f>IF(E148="HFC",(IF(AA148&gt;=PliegoVigente!$Q$9,PliegoVigente!$S$9,IF(AA148&gt;=PliegoVigente!$Q$8,PliegoVigente!$S$8,PliegoVigente!$S$7))),IF(E148="FLOW",(IF(AA148&gt;=PliegoVigente!$Q$25,PliegoVigente!$S$25,IF(AA148&gt;=PliegoVigente!$Q$24,PliegoVigente!$S$24,PliegoVigente!$S$23))),IF(E148="MASIVO",(IF(AA148&gt;=PliegoVigente!$Q$39,PliegoVigente!$S$39,IF(AA148&gt;=PliegoVigente!$Q$38,PliegoVigente!$S$38,PliegoVigente!$S$37))),(IF(AA148&gt;=PliegoVigente!$Q$53,PliegoVigente!$S$53,IF(AA148&gt;=PliegoVigente!$Q$52,PliegoVigente!$S$52,PliegoVigente!$S$51))))))</f>
        <v>#N/A</v>
      </c>
      <c r="AI148" s="126" t="e">
        <f t="shared" si="5"/>
        <v>#N/A</v>
      </c>
    </row>
    <row r="149" spans="1:35" x14ac:dyDescent="0.25">
      <c r="A149" s="115" t="str">
        <f>VLOOKUP(C149,RosterActualizado!$C$2:$L$1000,7,0)</f>
        <v>Maciel Fernando Manuel</v>
      </c>
      <c r="B149" s="115" t="str">
        <f>VLOOKUP(C149,RosterActualizado!$C$2:$L$1000,10,0)</f>
        <v xml:space="preserve">Alvarez  Matias Daniel </v>
      </c>
      <c r="C149" s="115">
        <f>RosterActualizado!C149</f>
        <v>4587951</v>
      </c>
      <c r="D149" s="115" t="str">
        <f>VLOOKUP(C149,RosterActualizado!$C$2:$L$1000,3,0)</f>
        <v>MASIVO</v>
      </c>
      <c r="E149" s="115" t="str">
        <f t="shared" si="4"/>
        <v>MASIVO</v>
      </c>
      <c r="F149" s="116" t="e">
        <f>VLOOKUP(C149,Table1[],5,0)</f>
        <v>#N/A</v>
      </c>
      <c r="G149" s="117">
        <f>VLOOKUP(C149,Table13[],5,0)</f>
        <v>0</v>
      </c>
      <c r="H149" s="118">
        <f>VLOOKUP(C149,Table13[],3,0)</f>
        <v>0</v>
      </c>
      <c r="I149" s="117">
        <f>VLOOKUP(C149,Table13[],7,0)</f>
        <v>0</v>
      </c>
      <c r="J149" s="117">
        <f>VLOOKUP(C149,Table13[],9,0)</f>
        <v>0</v>
      </c>
      <c r="K149" s="116" t="e">
        <f>VLOOKUP(C149,Table16[[#All],[idccms]:[TMO]],5,0)</f>
        <v>#N/A</v>
      </c>
      <c r="L149" s="119" t="e">
        <f>VLOOKUP(C149,Table18[[Columna1]:[Recuento de id_monitoring-caseId]],2,0)</f>
        <v>#N/A</v>
      </c>
      <c r="M149" s="116" t="e">
        <f>VLOOKUP(C149,Table111[],7,0)</f>
        <v>#N/A</v>
      </c>
      <c r="N149" s="118" t="e">
        <f>VLOOKUP(C149,Table111[],6,0)</f>
        <v>#N/A</v>
      </c>
      <c r="O149" s="116" t="e">
        <f>VLOOKUP(C149,Table111[],8,0)</f>
        <v>#N/A</v>
      </c>
      <c r="P149" s="13" t="s">
        <v>116</v>
      </c>
      <c r="Q149" s="13" t="s">
        <v>116</v>
      </c>
      <c r="R149" s="13" t="s">
        <v>116</v>
      </c>
      <c r="S149" s="116" t="e">
        <f>VLOOKUP(C149,Table113[[idccms]:[Suma de Rellamados]],4,0)</f>
        <v>#N/A</v>
      </c>
      <c r="T149" s="13">
        <f>VLOOKUP(C149,Table115[[idccms]:[Suma de CvLlamSalientes]],3,0)</f>
        <v>0</v>
      </c>
      <c r="U149" s="13">
        <f>VLOOKUP(C149,Table115[[idccms]:[Suma de CvLlamSalientes]],5,0)</f>
        <v>0</v>
      </c>
      <c r="V149" s="120">
        <f>VLOOKUP(C149,Table115[[idccms]:[Suma de CvLlamSalientes]],6,0)</f>
        <v>0</v>
      </c>
      <c r="W149" s="13">
        <f>VLOOKUP(C149,Table115[[idccms]:[Suma de CvLlamSalientes]],7,0)</f>
        <v>0</v>
      </c>
      <c r="X149" s="116" t="e">
        <f>VLOOKUP(C149,Table118[[idccms]:[%Act Com N]],4,0)</f>
        <v>#N/A</v>
      </c>
      <c r="Y149" s="116" t="e">
        <f>VLOOKUP(C149,Table118[[idccms]:[%Act Com N]],6,0)</f>
        <v>#N/A</v>
      </c>
      <c r="Z149" s="116" t="e">
        <f>VLOOKUP(C149,TRF!$B$2:$S$407,4,0)</f>
        <v>#N/A</v>
      </c>
      <c r="AA149" s="116" t="e">
        <f>VLOOKUP(C149,CBS!$A$2:$F$395,4,0)</f>
        <v>#N/A</v>
      </c>
      <c r="AB149" s="124" t="e">
        <f>IF(E149="HFC",(IF(L149&gt;=PliegoVigente!$U$9,PliegoVigente!$W$9,IF(L149&gt;=PliegoVigente!$U$8,PliegoVigente!$W$8,PliegoVigente!$W$7))),IF(E149="FLOW",(IF(L149&gt;=PliegoVigente!$U$25,PliegoVigente!$W$25,IF(L149&gt;=PliegoVigente!$U$24,PliegoVigente!$W$24,PliegoVigente!$W$23))),IF(E149="MASIVO",(IF(L149&gt;=PliegoVigente!$U$39,PliegoVigente!$W$39,IF(L149&gt;=PliegoVigente!$U$38,PliegoVigente!$W$38,PliegoVigente!$W$37))),(IF(L149&gt;=PliegoVigente!$U$53,PliegoVigente!$W$53,IF(L149&gt;=PliegoVigente!$U$52,PliegoVigente!$W$52,PliegoVigente!$W$51))))))</f>
        <v>#N/A</v>
      </c>
      <c r="AC149" s="124" t="e">
        <f>IF(E149="HFC",(IF(M149&gt;=PliegoVigente!$I$7,PliegoVigente!$K$7,IF(M149&gt;=PliegoVigente!$I$8,PliegoVigente!$K$8,IF(M149&gt;=PliegoVigente!$I$9,PliegoVigente!$K$9,IF(M149&gt;=PliegoVigente!$I$10,PliegoVigente!$K$10,IF(M149&gt;=PliegoVigente!$I$11,PliegoVigente!$K$11,IF(M149&gt;=PliegoVigente!$I$12,PliegoVigente!$K$12,IF(M149&gt;=PliegoVigente!$I$13,PliegoVigente!$K$13,IF(M149&gt;=PliegoVigente!$I$14,PliegoVigente!$K$14,PliegoVigente!$K$15))))))))),IF(E149="FLOW",(IF(M149&gt;=PliegoVigente!$I$23,PliegoVigente!$K$23,IF(M149&gt;=PliegoVigente!$I$24,PliegoVigente!$K$24,IF(M149&gt;=PliegoVigente!$I$25,PliegoVigente!$K$25,IF(M149&gt;=PliegoVigente!$I$26,PliegoVigente!$K$26,IF(M149&gt;=PliegoVigente!$I$27,PliegoVigente!$K$27,IF(M149&gt;=PliegoVigente!$I$28,PliegoVigente!$K$28,IF(M149&gt;=PliegoVigente!$I$29,PliegoVigente!$K$29,IF(M149&gt;=PliegoVigente!$I$30,PliegoVigente!$K$30,PliegoVigente!$K$31))))))))),IF(E149="MASIVO",(IF(M149&gt;=PliegoVigente!$I$37,PliegoVigente!$K$37,IF(M149&gt;=PliegoVigente!$I$38,PliegoVigente!$K$38,IF(M149&gt;=PliegoVigente!$I$39,PliegoVigente!$K$39,IF(M149&gt;=PliegoVigente!$I$40,PliegoVigente!$K$40,IF(M149&gt;=PliegoVigente!$I$41,PliegoVigente!$K$41,IF(M149&gt;=PliegoVigente!$I$42,PliegoVigente!$K$42,IF(M149&gt;=PliegoVigente!$I$43,PliegoVigente!$K$43,IF(M149&gt;=PliegoVigente!$I$44,PliegoVigente!$K$44,PliegoVigente!$K$45))))))))),(IF(M149&gt;=PliegoVigente!$I$51,PliegoVigente!$K$51,IF(M149&gt;=PliegoVigente!$I$52,PliegoVigente!$K$52,IF(M149&gt;=PliegoVigente!$I$53,PliegoVigente!$K$53,IF(M149&gt;=PliegoVigente!$I$54,PliegoVigente!$K$54,IF(M149&gt;=PliegoVigente!$I$55,PliegoVigente!$K$55,IF(M149&gt;=PliegoVigente!$I$56,PliegoVigente!$K$56,IF(M149&gt;=PliegoVigente!$I$57,PliegoVigente!$K$57,IF(M149&gt;=PliegoVigente!$I$58,PliegoVigente!$K$58,PliegoVigente!$K$59))))))))))))</f>
        <v>#N/A</v>
      </c>
      <c r="AD149" s="124" t="e">
        <f>IF(E149="HFC",(IF(S149&gt;=PliegoVigente!$E$12,PliegoVigente!$G$12,IF(S149&gt;=PliegoVigente!$E$11,PliegoVigente!$G$11,IF(S149&gt;=PliegoVigente!$E$10,PliegoVigente!$G$10,IF(S149&gt;=PliegoVigente!$E$9,PliegoVigente!$G$9,IF(S149&gt;=PliegoVigente!$E$8,PliegoVigente!$G$8,PliegoVigente!$G$7)))))),IF(E149="FLOW",(IF(S149&gt;=PliegoVigente!$I$23,PliegoVigente!$K$23,IF(S149&gt;=PliegoVigente!$I$24,PliegoVigente!$K$24,IF(S149&gt;=PliegoVigente!$I$25,PliegoVigente!$K$25,IF(S149&gt;=PliegoVigente!$I$26,PliegoVigente!$K$26,IF(S149&gt;=PliegoVigente!$I$27,PliegoVigente!$K$27,IF(S149&gt;=PliegoVigente!$I$28,PliegoVigente!$K$28,IF(S149&gt;=PliegoVigente!$I$29,PliegoVigente!$K$29,IF(S149&gt;=PliegoVigente!$I$30,PliegoVigente!$K$30,PliegoVigente!$K$31))))))))),IF(E149="MASIVO",(IF(S149&gt;=PliegoVigente!$I$37,PliegoVigente!$K$37,IF(S149&gt;=PliegoVigente!$I$38,PliegoVigente!$K$38,IF(S149&gt;=PliegoVigente!$I$39,PliegoVigente!$K$39,IF(S149&gt;=PliegoVigente!$I$40,PliegoVigente!$K$40,IF(S149&gt;=PliegoVigente!$I$41,PliegoVigente!$K$41,IF(S149&gt;=PliegoVigente!$I$42,PliegoVigente!$K$42,IF(S149&gt;=PliegoVigente!$I$43,PliegoVigente!$K$43,IF(S149&gt;=PliegoVigente!$I$44,PliegoVigente!$K$44,PliegoVigente!$K$45))))))))),(IF(S149&gt;=PliegoVigente!$I$51,PliegoVigente!$K$51,IF(S149&gt;=PliegoVigente!$I$52,PliegoVigente!$K$52,IF(S149&gt;=PliegoVigente!$I$53,PliegoVigente!$K$53,IF(S149&gt;=PliegoVigente!$I$54,PliegoVigente!$K$54,IF(S149&gt;=PliegoVigente!$I$55,PliegoVigente!$K$55,IF(S149&gt;=PliegoVigente!$I$56,PliegoVigente!$K$56,IF(S149&gt;=PliegoVigente!$I$57,PliegoVigente!$K$57,IF(S149&gt;=PliegoVigente!$I$58,PliegoVigente!$K$58,PliegoVigente!$K$59))))))))))))</f>
        <v>#N/A</v>
      </c>
      <c r="AE149" s="124">
        <f>IF(E149="HFC",(IF(T149&gt;=PliegoVigente!$A$10,PliegoVigente!$C$10,IF(T149&gt;PliegoVigente!$A$9,PliegoVigente!$C$9,IF(T149&gt;PliegoVigente!$A$8,PliegoVigente!$C$8,PliegoVigente!$C$7)))),IF(E149="FLOW",(IF(T149&gt;=PliegoVigente!$A$26,PliegoVigente!$C$26,IF(T149&gt;PliegoVigente!$A$25,PliegoVigente!$C$25,IF(T149&gt;PliegoVigente!$A$24,PliegoVigente!$C$24,PliegoVigente!$C$23)))),IF(E149="MASIVO",(IF(T149&gt;=PliegoVigente!$A$40,PliegoVigente!$C$40,IF(T149&gt;PliegoVigente!$A$39,PliegoVigente!$C$39,IF(T149&gt;PliegoVigente!$A$38,PliegoVigente!$C$38,PliegoVigente!$C$37)))),(IF(T149&gt;=PliegoVigente!$A$54,PliegoVigente!$C$54,IF(T149&gt;PliegoVigente!$A$53,PliegoVigente!$C$53,IF(T149&gt;PliegoVigente!$A$52,PliegoVigente!$C$52,PliegoVigente!$C$51)))))))</f>
        <v>0.02</v>
      </c>
      <c r="AF149" s="124" t="e">
        <f>IF(E149="HFC",(IF(Y149&gt;=PliegoVigente!$Y$7,PliegoVigente!$AA$7,0)),IF(E149="FLOW",0,IF(E149="MASIVO",(IF(Y149&gt;=PliegoVigente!$Y$37,PliegoVigente!$AA$370)),(IF(Y149&gt;=PliegoVigente!$Y$51,PliegoVigente!$AA$51,0)))))</f>
        <v>#N/A</v>
      </c>
      <c r="AG149" s="124" t="e">
        <f>IF(E149="HFC",(IF(Z149&gt;=PliegoVigente!$M$9,PliegoVigente!$O$9,IF(Z149&gt;=PliegoVigente!$M$8,PliegoVigente!$O$8,PliegoVigente!$O$7))),IF(E149="FLOW",(IF(Z149&gt;=PliegoVigente!$M$25,PliegoVigente!$O$25,IF(Z149&gt;=PliegoVigente!$M$24,PliegoVigente!$O$24,PliegoVigente!$O$23))),IF(E149="MASIVO",(IF(Z149&gt;=PliegoVigente!$M$39,PliegoVigente!$O$39,IF(Z149&gt;=PliegoVigente!$M$38,PliegoVigente!$O$38,PliegoVigente!$O$37))),(IF(Z149&gt;=PliegoVigente!$M$53,PliegoVigente!$O$53,IF(Z149&gt;=PliegoVigente!$M$52,PliegoVigente!$O$52,PliegoVigente!$O$51))))))</f>
        <v>#N/A</v>
      </c>
      <c r="AH149" s="124" t="e">
        <f>IF(E149="HFC",(IF(AA149&gt;=PliegoVigente!$Q$9,PliegoVigente!$S$9,IF(AA149&gt;=PliegoVigente!$Q$8,PliegoVigente!$S$8,PliegoVigente!$S$7))),IF(E149="FLOW",(IF(AA149&gt;=PliegoVigente!$Q$25,PliegoVigente!$S$25,IF(AA149&gt;=PliegoVigente!$Q$24,PliegoVigente!$S$24,PliegoVigente!$S$23))),IF(E149="MASIVO",(IF(AA149&gt;=PliegoVigente!$Q$39,PliegoVigente!$S$39,IF(AA149&gt;=PliegoVigente!$Q$38,PliegoVigente!$S$38,PliegoVigente!$S$37))),(IF(AA149&gt;=PliegoVigente!$Q$53,PliegoVigente!$S$53,IF(AA149&gt;=PliegoVigente!$Q$52,PliegoVigente!$S$52,PliegoVigente!$S$51))))))</f>
        <v>#N/A</v>
      </c>
      <c r="AI149" s="126" t="e">
        <f t="shared" si="5"/>
        <v>#N/A</v>
      </c>
    </row>
    <row r="150" spans="1:35" x14ac:dyDescent="0.25">
      <c r="A150" s="115" t="str">
        <f>VLOOKUP(C150,RosterActualizado!$C$2:$L$1000,7,0)</f>
        <v>Maciel Fernando Manuel</v>
      </c>
      <c r="B150" s="115" t="str">
        <f>VLOOKUP(C150,RosterActualizado!$C$2:$L$1000,10,0)</f>
        <v>Argüello Maria Lourdes</v>
      </c>
      <c r="C150" s="115">
        <f>RosterActualizado!C150</f>
        <v>2811365</v>
      </c>
      <c r="D150" s="115" t="str">
        <f>VLOOKUP(C150,RosterActualizado!$C$2:$L$1000,3,0)</f>
        <v>FLOW Score 1</v>
      </c>
      <c r="E150" s="115" t="str">
        <f t="shared" si="4"/>
        <v>FLOW</v>
      </c>
      <c r="F150" s="116">
        <f>VLOOKUP(C150,Table1[],5,0)</f>
        <v>0.98535714285714304</v>
      </c>
      <c r="G150" s="117">
        <f>VLOOKUP(C150,Table13[],5,0)</f>
        <v>0.108695652173913</v>
      </c>
      <c r="H150" s="118">
        <f>VLOOKUP(C150,Table13[],3,0)</f>
        <v>46</v>
      </c>
      <c r="I150" s="117">
        <f>VLOOKUP(C150,Table13[],7,0)</f>
        <v>0.72727272727272696</v>
      </c>
      <c r="J150" s="117">
        <f>VLOOKUP(C150,Table13[],9,0)</f>
        <v>0.952380952380952</v>
      </c>
      <c r="K150" s="116">
        <f>VLOOKUP(C150,Table16[[#All],[idccms]:[TMO]],5,0)</f>
        <v>0.92307692307692302</v>
      </c>
      <c r="L150" s="119">
        <f>VLOOKUP(C150,Table18[[Columna1]:[Recuento de id_monitoring-caseId]],2,0)</f>
        <v>1</v>
      </c>
      <c r="M150" s="116">
        <f>VLOOKUP(C150,Table111[],7,0)</f>
        <v>8.3333333333333301E-2</v>
      </c>
      <c r="N150" s="118">
        <f>VLOOKUP(C150,Table111[],6,0)</f>
        <v>12</v>
      </c>
      <c r="O150" s="116">
        <f>VLOOKUP(C150,Table111[],8,0)</f>
        <v>0.5</v>
      </c>
      <c r="P150" s="13" t="s">
        <v>116</v>
      </c>
      <c r="Q150" s="13" t="s">
        <v>116</v>
      </c>
      <c r="R150" s="13" t="s">
        <v>116</v>
      </c>
      <c r="S150" s="116">
        <f>VLOOKUP(C150,Table113[[idccms]:[Suma de Rellamados]],4,0)</f>
        <v>0.84848484848484895</v>
      </c>
      <c r="T150" s="13">
        <f>VLOOKUP(C150,Table115[[idccms]:[Suma de CvLlamSalientes]],3,0)</f>
        <v>682.149446494465</v>
      </c>
      <c r="U150" s="13">
        <f>VLOOKUP(C150,Table115[[idccms]:[Suma de CvLlamSalientes]],5,0)</f>
        <v>24.990774907749099</v>
      </c>
      <c r="V150" s="120">
        <f>VLOOKUP(C150,Table115[[idccms]:[Suma de CvLlamSalientes]],6,0)</f>
        <v>1.76568265682657</v>
      </c>
      <c r="W150" s="13">
        <f>VLOOKUP(C150,Table115[[idccms]:[Suma de CvLlamSalientes]],7,0)</f>
        <v>655.39298892988904</v>
      </c>
      <c r="X150" s="116">
        <f>VLOOKUP(C150,Table118[[idccms]:[%Act Com N]],4,0)</f>
        <v>6.6420664206642097E-2</v>
      </c>
      <c r="Y150" s="116">
        <f>VLOOKUP(C150,Table118[[idccms]:[%Act Com N]],6,0)</f>
        <v>4.6125461254612497E-2</v>
      </c>
      <c r="Z150" s="116">
        <f>VLOOKUP(C150,TRF!$B$2:$S$407,4,0)</f>
        <v>0.15277777777777801</v>
      </c>
      <c r="AA150" s="116">
        <f>VLOOKUP(C150,CBS!$A$2:$F$395,4,0)</f>
        <v>3.9930555555555601E-2</v>
      </c>
      <c r="AB150" s="124">
        <f>IF(E150="HFC",(IF(L150&gt;=PliegoVigente!$U$9,PliegoVigente!$W$9,IF(L150&gt;=PliegoVigente!$U$8,PliegoVigente!$W$8,PliegoVigente!$W$7))),IF(E150="FLOW",(IF(L150&gt;=PliegoVigente!$U$25,PliegoVigente!$W$25,IF(L150&gt;=PliegoVigente!$U$24,PliegoVigente!$W$24,PliegoVigente!$W$23))),IF(E150="MASIVO",(IF(L150&gt;=PliegoVigente!$U$39,PliegoVigente!$W$39,IF(L150&gt;=PliegoVigente!$U$38,PliegoVigente!$W$38,PliegoVigente!$W$37))),(IF(L150&gt;=PliegoVigente!$U$53,PliegoVigente!$W$53,IF(L150&gt;=PliegoVigente!$U$52,PliegoVigente!$W$52,PliegoVigente!$W$51))))))</f>
        <v>0.01</v>
      </c>
      <c r="AC150" s="124">
        <f>IF(E150="HFC",(IF(M150&gt;=PliegoVigente!$I$7,PliegoVigente!$K$7,IF(M150&gt;=PliegoVigente!$I$8,PliegoVigente!$K$8,IF(M150&gt;=PliegoVigente!$I$9,PliegoVigente!$K$9,IF(M150&gt;=PliegoVigente!$I$10,PliegoVigente!$K$10,IF(M150&gt;=PliegoVigente!$I$11,PliegoVigente!$K$11,IF(M150&gt;=PliegoVigente!$I$12,PliegoVigente!$K$12,IF(M150&gt;=PliegoVigente!$I$13,PliegoVigente!$K$13,IF(M150&gt;=PliegoVigente!$I$14,PliegoVigente!$K$14,PliegoVigente!$K$15))))))))),IF(E150="FLOW",(IF(M150&gt;=PliegoVigente!$I$23,PliegoVigente!$K$23,IF(M150&gt;=PliegoVigente!$I$24,PliegoVigente!$K$24,IF(M150&gt;=PliegoVigente!$I$25,PliegoVigente!$K$25,IF(M150&gt;=PliegoVigente!$I$26,PliegoVigente!$K$26,IF(M150&gt;=PliegoVigente!$I$27,PliegoVigente!$K$27,IF(M150&gt;=PliegoVigente!$I$28,PliegoVigente!$K$28,IF(M150&gt;=PliegoVigente!$I$29,PliegoVigente!$K$29,IF(M150&gt;=PliegoVigente!$I$30,PliegoVigente!$K$30,PliegoVigente!$K$31))))))))),IF(E150="MASIVO",(IF(M150&gt;=PliegoVigente!$I$37,PliegoVigente!$K$37,IF(M150&gt;=PliegoVigente!$I$38,PliegoVigente!$K$38,IF(M150&gt;=PliegoVigente!$I$39,PliegoVigente!$K$39,IF(M150&gt;=PliegoVigente!$I$40,PliegoVigente!$K$40,IF(M150&gt;=PliegoVigente!$I$41,PliegoVigente!$K$41,IF(M150&gt;=PliegoVigente!$I$42,PliegoVigente!$K$42,IF(M150&gt;=PliegoVigente!$I$43,PliegoVigente!$K$43,IF(M150&gt;=PliegoVigente!$I$44,PliegoVigente!$K$44,PliegoVigente!$K$45))))))))),(IF(M150&gt;=PliegoVigente!$I$51,PliegoVigente!$K$51,IF(M150&gt;=PliegoVigente!$I$52,PliegoVigente!$K$52,IF(M150&gt;=PliegoVigente!$I$53,PliegoVigente!$K$53,IF(M150&gt;=PliegoVigente!$I$54,PliegoVigente!$K$54,IF(M150&gt;=PliegoVigente!$I$55,PliegoVigente!$K$55,IF(M150&gt;=PliegoVigente!$I$56,PliegoVigente!$K$56,IF(M150&gt;=PliegoVigente!$I$57,PliegoVigente!$K$57,IF(M150&gt;=PliegoVigente!$I$58,PliegoVigente!$K$58,PliegoVigente!$K$59))))))))))))</f>
        <v>0.06</v>
      </c>
      <c r="AD150" s="124">
        <f>IF(E150="HFC",(IF(S150&gt;=PliegoVigente!$E$12,PliegoVigente!$G$12,IF(S150&gt;=PliegoVigente!$E$11,PliegoVigente!$G$11,IF(S150&gt;=PliegoVigente!$E$10,PliegoVigente!$G$10,IF(S150&gt;=PliegoVigente!$E$9,PliegoVigente!$G$9,IF(S150&gt;=PliegoVigente!$E$8,PliegoVigente!$G$8,PliegoVigente!$G$7)))))),IF(E150="FLOW",(IF(S150&gt;=PliegoVigente!$I$23,PliegoVigente!$K$23,IF(S150&gt;=PliegoVigente!$I$24,PliegoVigente!$K$24,IF(S150&gt;=PliegoVigente!$I$25,PliegoVigente!$K$25,IF(S150&gt;=PliegoVigente!$I$26,PliegoVigente!$K$26,IF(S150&gt;=PliegoVigente!$I$27,PliegoVigente!$K$27,IF(S150&gt;=PliegoVigente!$I$28,PliegoVigente!$K$28,IF(S150&gt;=PliegoVigente!$I$29,PliegoVigente!$K$29,IF(S150&gt;=PliegoVigente!$I$30,PliegoVigente!$K$30,PliegoVigente!$K$31))))))))),IF(E150="MASIVO",(IF(S150&gt;=PliegoVigente!$I$37,PliegoVigente!$K$37,IF(S150&gt;=PliegoVigente!$I$38,PliegoVigente!$K$38,IF(S150&gt;=PliegoVigente!$I$39,PliegoVigente!$K$39,IF(S150&gt;=PliegoVigente!$I$40,PliegoVigente!$K$40,IF(S150&gt;=PliegoVigente!$I$41,PliegoVigente!$K$41,IF(S150&gt;=PliegoVigente!$I$42,PliegoVigente!$K$42,IF(S150&gt;=PliegoVigente!$I$43,PliegoVigente!$K$43,IF(S150&gt;=PliegoVigente!$I$44,PliegoVigente!$K$44,PliegoVigente!$K$45))))))))),(IF(S150&gt;=PliegoVigente!$I$51,PliegoVigente!$K$51,IF(S150&gt;=PliegoVigente!$I$52,PliegoVigente!$K$52,IF(S150&gt;=PliegoVigente!$I$53,PliegoVigente!$K$53,IF(S150&gt;=PliegoVigente!$I$54,PliegoVigente!$K$54,IF(S150&gt;=PliegoVigente!$I$55,PliegoVigente!$K$55,IF(S150&gt;=PliegoVigente!$I$56,PliegoVigente!$K$56,IF(S150&gt;=PliegoVigente!$I$57,PliegoVigente!$K$57,IF(S150&gt;=PliegoVigente!$I$58,PliegoVigente!$K$58,PliegoVigente!$K$59))))))))))))</f>
        <v>0.06</v>
      </c>
      <c r="AE150" s="124">
        <f>IF(E150="HFC",(IF(T150&gt;=PliegoVigente!$A$10,PliegoVigente!$C$10,IF(T150&gt;PliegoVigente!$A$9,PliegoVigente!$C$9,IF(T150&gt;PliegoVigente!$A$8,PliegoVigente!$C$8,PliegoVigente!$C$7)))),IF(E150="FLOW",(IF(T150&gt;=PliegoVigente!$A$26,PliegoVigente!$C$26,IF(T150&gt;PliegoVigente!$A$25,PliegoVigente!$C$25,IF(T150&gt;PliegoVigente!$A$24,PliegoVigente!$C$24,PliegoVigente!$C$23)))),IF(E150="MASIVO",(IF(T150&gt;=PliegoVigente!$A$40,PliegoVigente!$C$40,IF(T150&gt;PliegoVigente!$A$39,PliegoVigente!$C$39,IF(T150&gt;PliegoVigente!$A$38,PliegoVigente!$C$38,PliegoVigente!$C$37)))),(IF(T150&gt;=PliegoVigente!$A$54,PliegoVigente!$C$54,IF(T150&gt;PliegoVigente!$A$53,PliegoVigente!$C$53,IF(T150&gt;PliegoVigente!$A$52,PliegoVigente!$C$52,PliegoVigente!$C$51)))))))</f>
        <v>-0.01</v>
      </c>
      <c r="AF150" s="124">
        <f>IF(E150="HFC",(IF(Y150&gt;=PliegoVigente!$Y$7,PliegoVigente!$AA$7,0)),IF(E150="FLOW",0,IF(E150="MASIVO",(IF(Y150&gt;=PliegoVigente!$Y$37,PliegoVigente!$AA$370)),(IF(Y150&gt;=PliegoVigente!$Y$51,PliegoVigente!$AA$51,0)))))</f>
        <v>0</v>
      </c>
      <c r="AG150" s="124">
        <f>IF(E150="HFC",(IF(Z150&gt;=PliegoVigente!$M$9,PliegoVigente!$O$9,IF(Z150&gt;=PliegoVigente!$M$8,PliegoVigente!$O$8,PliegoVigente!$O$7))),IF(E150="FLOW",(IF(Z150&gt;=PliegoVigente!$M$25,PliegoVigente!$O$25,IF(Z150&gt;=PliegoVigente!$M$24,PliegoVigente!$O$24,PliegoVigente!$O$23))),IF(E150="MASIVO",(IF(Z150&gt;=PliegoVigente!$M$39,PliegoVigente!$O$39,IF(Z150&gt;=PliegoVigente!$M$38,PliegoVigente!$O$38,PliegoVigente!$O$37))),(IF(Z150&gt;=PliegoVigente!$M$53,PliegoVigente!$O$53,IF(Z150&gt;=PliegoVigente!$M$52,PliegoVigente!$O$52,PliegoVigente!$O$51))))))</f>
        <v>-5.0000000000000001E-3</v>
      </c>
      <c r="AH150" s="124">
        <f>IF(E150="HFC",(IF(AA150&gt;=PliegoVigente!$Q$9,PliegoVigente!$S$9,IF(AA150&gt;=PliegoVigente!$Q$8,PliegoVigente!$S$8,PliegoVigente!$S$7))),IF(E150="FLOW",(IF(AA150&gt;=PliegoVigente!$Q$25,PliegoVigente!$S$25,IF(AA150&gt;=PliegoVigente!$Q$24,PliegoVigente!$S$24,PliegoVigente!$S$23))),IF(E150="MASIVO",(IF(AA150&gt;=PliegoVigente!$Q$39,PliegoVigente!$S$39,IF(AA150&gt;=PliegoVigente!$Q$38,PliegoVigente!$S$38,PliegoVigente!$S$37))),(IF(AA150&gt;=PliegoVigente!$Q$53,PliegoVigente!$S$53,IF(AA150&gt;=PliegoVigente!$Q$52,PliegoVigente!$S$52,PliegoVigente!$S$51))))))</f>
        <v>1.4999999999999999E-2</v>
      </c>
      <c r="AI150" s="126">
        <f t="shared" si="5"/>
        <v>0.13</v>
      </c>
    </row>
    <row r="151" spans="1:35" x14ac:dyDescent="0.25">
      <c r="A151" s="115" t="str">
        <f>VLOOKUP(C151,RosterActualizado!$C$2:$L$1000,7,0)</f>
        <v>Maciel Fernando Manuel</v>
      </c>
      <c r="B151" s="115" t="str">
        <f>VLOOKUP(C151,RosterActualizado!$C$2:$L$1000,10,0)</f>
        <v xml:space="preserve">Ball Leandro </v>
      </c>
      <c r="C151" s="115">
        <f>RosterActualizado!C151</f>
        <v>4587959</v>
      </c>
      <c r="D151" s="115" t="str">
        <f>VLOOKUP(C151,RosterActualizado!$C$2:$L$1000,3,0)</f>
        <v>MASIVO</v>
      </c>
      <c r="E151" s="115" t="str">
        <f t="shared" si="4"/>
        <v>MASIVO</v>
      </c>
      <c r="F151" s="116" t="e">
        <f>VLOOKUP(C151,Table1[],5,0)</f>
        <v>#N/A</v>
      </c>
      <c r="G151" s="117">
        <f>VLOOKUP(C151,Table13[],5,0)</f>
        <v>0</v>
      </c>
      <c r="H151" s="118">
        <f>VLOOKUP(C151,Table13[],3,0)</f>
        <v>0</v>
      </c>
      <c r="I151" s="117">
        <f>VLOOKUP(C151,Table13[],7,0)</f>
        <v>0</v>
      </c>
      <c r="J151" s="117">
        <f>VLOOKUP(C151,Table13[],9,0)</f>
        <v>0</v>
      </c>
      <c r="K151" s="116" t="e">
        <f>VLOOKUP(C151,Table16[[#All],[idccms]:[TMO]],5,0)</f>
        <v>#N/A</v>
      </c>
      <c r="L151" s="119" t="e">
        <f>VLOOKUP(C151,Table18[[Columna1]:[Recuento de id_monitoring-caseId]],2,0)</f>
        <v>#N/A</v>
      </c>
      <c r="M151" s="116" t="e">
        <f>VLOOKUP(C151,Table111[],7,0)</f>
        <v>#N/A</v>
      </c>
      <c r="N151" s="118" t="e">
        <f>VLOOKUP(C151,Table111[],6,0)</f>
        <v>#N/A</v>
      </c>
      <c r="O151" s="116" t="e">
        <f>VLOOKUP(C151,Table111[],8,0)</f>
        <v>#N/A</v>
      </c>
      <c r="P151" s="13" t="s">
        <v>116</v>
      </c>
      <c r="Q151" s="13" t="s">
        <v>116</v>
      </c>
      <c r="R151" s="13" t="s">
        <v>116</v>
      </c>
      <c r="S151" s="116" t="e">
        <f>VLOOKUP(C151,Table113[[idccms]:[Suma de Rellamados]],4,0)</f>
        <v>#N/A</v>
      </c>
      <c r="T151" s="13">
        <f>VLOOKUP(C151,Table115[[idccms]:[Suma de CvLlamSalientes]],3,0)</f>
        <v>0</v>
      </c>
      <c r="U151" s="13">
        <f>VLOOKUP(C151,Table115[[idccms]:[Suma de CvLlamSalientes]],5,0)</f>
        <v>0</v>
      </c>
      <c r="V151" s="120">
        <f>VLOOKUP(C151,Table115[[idccms]:[Suma de CvLlamSalientes]],6,0)</f>
        <v>0</v>
      </c>
      <c r="W151" s="13">
        <f>VLOOKUP(C151,Table115[[idccms]:[Suma de CvLlamSalientes]],7,0)</f>
        <v>0</v>
      </c>
      <c r="X151" s="116" t="e">
        <f>VLOOKUP(C151,Table118[[idccms]:[%Act Com N]],4,0)</f>
        <v>#N/A</v>
      </c>
      <c r="Y151" s="116" t="e">
        <f>VLOOKUP(C151,Table118[[idccms]:[%Act Com N]],6,0)</f>
        <v>#N/A</v>
      </c>
      <c r="Z151" s="116" t="e">
        <f>VLOOKUP(C151,TRF!$B$2:$S$407,4,0)</f>
        <v>#N/A</v>
      </c>
      <c r="AA151" s="116" t="e">
        <f>VLOOKUP(C151,CBS!$A$2:$F$395,4,0)</f>
        <v>#N/A</v>
      </c>
      <c r="AB151" s="124" t="e">
        <f>IF(E151="HFC",(IF(L151&gt;=PliegoVigente!$U$9,PliegoVigente!$W$9,IF(L151&gt;=PliegoVigente!$U$8,PliegoVigente!$W$8,PliegoVigente!$W$7))),IF(E151="FLOW",(IF(L151&gt;=PliegoVigente!$U$25,PliegoVigente!$W$25,IF(L151&gt;=PliegoVigente!$U$24,PliegoVigente!$W$24,PliegoVigente!$W$23))),IF(E151="MASIVO",(IF(L151&gt;=PliegoVigente!$U$39,PliegoVigente!$W$39,IF(L151&gt;=PliegoVigente!$U$38,PliegoVigente!$W$38,PliegoVigente!$W$37))),(IF(L151&gt;=PliegoVigente!$U$53,PliegoVigente!$W$53,IF(L151&gt;=PliegoVigente!$U$52,PliegoVigente!$W$52,PliegoVigente!$W$51))))))</f>
        <v>#N/A</v>
      </c>
      <c r="AC151" s="124" t="e">
        <f>IF(E151="HFC",(IF(M151&gt;=PliegoVigente!$I$7,PliegoVigente!$K$7,IF(M151&gt;=PliegoVigente!$I$8,PliegoVigente!$K$8,IF(M151&gt;=PliegoVigente!$I$9,PliegoVigente!$K$9,IF(M151&gt;=PliegoVigente!$I$10,PliegoVigente!$K$10,IF(M151&gt;=PliegoVigente!$I$11,PliegoVigente!$K$11,IF(M151&gt;=PliegoVigente!$I$12,PliegoVigente!$K$12,IF(M151&gt;=PliegoVigente!$I$13,PliegoVigente!$K$13,IF(M151&gt;=PliegoVigente!$I$14,PliegoVigente!$K$14,PliegoVigente!$K$15))))))))),IF(E151="FLOW",(IF(M151&gt;=PliegoVigente!$I$23,PliegoVigente!$K$23,IF(M151&gt;=PliegoVigente!$I$24,PliegoVigente!$K$24,IF(M151&gt;=PliegoVigente!$I$25,PliegoVigente!$K$25,IF(M151&gt;=PliegoVigente!$I$26,PliegoVigente!$K$26,IF(M151&gt;=PliegoVigente!$I$27,PliegoVigente!$K$27,IF(M151&gt;=PliegoVigente!$I$28,PliegoVigente!$K$28,IF(M151&gt;=PliegoVigente!$I$29,PliegoVigente!$K$29,IF(M151&gt;=PliegoVigente!$I$30,PliegoVigente!$K$30,PliegoVigente!$K$31))))))))),IF(E151="MASIVO",(IF(M151&gt;=PliegoVigente!$I$37,PliegoVigente!$K$37,IF(M151&gt;=PliegoVigente!$I$38,PliegoVigente!$K$38,IF(M151&gt;=PliegoVigente!$I$39,PliegoVigente!$K$39,IF(M151&gt;=PliegoVigente!$I$40,PliegoVigente!$K$40,IF(M151&gt;=PliegoVigente!$I$41,PliegoVigente!$K$41,IF(M151&gt;=PliegoVigente!$I$42,PliegoVigente!$K$42,IF(M151&gt;=PliegoVigente!$I$43,PliegoVigente!$K$43,IF(M151&gt;=PliegoVigente!$I$44,PliegoVigente!$K$44,PliegoVigente!$K$45))))))))),(IF(M151&gt;=PliegoVigente!$I$51,PliegoVigente!$K$51,IF(M151&gt;=PliegoVigente!$I$52,PliegoVigente!$K$52,IF(M151&gt;=PliegoVigente!$I$53,PliegoVigente!$K$53,IF(M151&gt;=PliegoVigente!$I$54,PliegoVigente!$K$54,IF(M151&gt;=PliegoVigente!$I$55,PliegoVigente!$K$55,IF(M151&gt;=PliegoVigente!$I$56,PliegoVigente!$K$56,IF(M151&gt;=PliegoVigente!$I$57,PliegoVigente!$K$57,IF(M151&gt;=PliegoVigente!$I$58,PliegoVigente!$K$58,PliegoVigente!$K$59))))))))))))</f>
        <v>#N/A</v>
      </c>
      <c r="AD151" s="124" t="e">
        <f>IF(E151="HFC",(IF(S151&gt;=PliegoVigente!$E$12,PliegoVigente!$G$12,IF(S151&gt;=PliegoVigente!$E$11,PliegoVigente!$G$11,IF(S151&gt;=PliegoVigente!$E$10,PliegoVigente!$G$10,IF(S151&gt;=PliegoVigente!$E$9,PliegoVigente!$G$9,IF(S151&gt;=PliegoVigente!$E$8,PliegoVigente!$G$8,PliegoVigente!$G$7)))))),IF(E151="FLOW",(IF(S151&gt;=PliegoVigente!$I$23,PliegoVigente!$K$23,IF(S151&gt;=PliegoVigente!$I$24,PliegoVigente!$K$24,IF(S151&gt;=PliegoVigente!$I$25,PliegoVigente!$K$25,IF(S151&gt;=PliegoVigente!$I$26,PliegoVigente!$K$26,IF(S151&gt;=PliegoVigente!$I$27,PliegoVigente!$K$27,IF(S151&gt;=PliegoVigente!$I$28,PliegoVigente!$K$28,IF(S151&gt;=PliegoVigente!$I$29,PliegoVigente!$K$29,IF(S151&gt;=PliegoVigente!$I$30,PliegoVigente!$K$30,PliegoVigente!$K$31))))))))),IF(E151="MASIVO",(IF(S151&gt;=PliegoVigente!$I$37,PliegoVigente!$K$37,IF(S151&gt;=PliegoVigente!$I$38,PliegoVigente!$K$38,IF(S151&gt;=PliegoVigente!$I$39,PliegoVigente!$K$39,IF(S151&gt;=PliegoVigente!$I$40,PliegoVigente!$K$40,IF(S151&gt;=PliegoVigente!$I$41,PliegoVigente!$K$41,IF(S151&gt;=PliegoVigente!$I$42,PliegoVigente!$K$42,IF(S151&gt;=PliegoVigente!$I$43,PliegoVigente!$K$43,IF(S151&gt;=PliegoVigente!$I$44,PliegoVigente!$K$44,PliegoVigente!$K$45))))))))),(IF(S151&gt;=PliegoVigente!$I$51,PliegoVigente!$K$51,IF(S151&gt;=PliegoVigente!$I$52,PliegoVigente!$K$52,IF(S151&gt;=PliegoVigente!$I$53,PliegoVigente!$K$53,IF(S151&gt;=PliegoVigente!$I$54,PliegoVigente!$K$54,IF(S151&gt;=PliegoVigente!$I$55,PliegoVigente!$K$55,IF(S151&gt;=PliegoVigente!$I$56,PliegoVigente!$K$56,IF(S151&gt;=PliegoVigente!$I$57,PliegoVigente!$K$57,IF(S151&gt;=PliegoVigente!$I$58,PliegoVigente!$K$58,PliegoVigente!$K$59))))))))))))</f>
        <v>#N/A</v>
      </c>
      <c r="AE151" s="124">
        <f>IF(E151="HFC",(IF(T151&gt;=PliegoVigente!$A$10,PliegoVigente!$C$10,IF(T151&gt;PliegoVigente!$A$9,PliegoVigente!$C$9,IF(T151&gt;PliegoVigente!$A$8,PliegoVigente!$C$8,PliegoVigente!$C$7)))),IF(E151="FLOW",(IF(T151&gt;=PliegoVigente!$A$26,PliegoVigente!$C$26,IF(T151&gt;PliegoVigente!$A$25,PliegoVigente!$C$25,IF(T151&gt;PliegoVigente!$A$24,PliegoVigente!$C$24,PliegoVigente!$C$23)))),IF(E151="MASIVO",(IF(T151&gt;=PliegoVigente!$A$40,PliegoVigente!$C$40,IF(T151&gt;PliegoVigente!$A$39,PliegoVigente!$C$39,IF(T151&gt;PliegoVigente!$A$38,PliegoVigente!$C$38,PliegoVigente!$C$37)))),(IF(T151&gt;=PliegoVigente!$A$54,PliegoVigente!$C$54,IF(T151&gt;PliegoVigente!$A$53,PliegoVigente!$C$53,IF(T151&gt;PliegoVigente!$A$52,PliegoVigente!$C$52,PliegoVigente!$C$51)))))))</f>
        <v>0.02</v>
      </c>
      <c r="AF151" s="124" t="e">
        <f>IF(E151="HFC",(IF(Y151&gt;=PliegoVigente!$Y$7,PliegoVigente!$AA$7,0)),IF(E151="FLOW",0,IF(E151="MASIVO",(IF(Y151&gt;=PliegoVigente!$Y$37,PliegoVigente!$AA$370)),(IF(Y151&gt;=PliegoVigente!$Y$51,PliegoVigente!$AA$51,0)))))</f>
        <v>#N/A</v>
      </c>
      <c r="AG151" s="124" t="e">
        <f>IF(E151="HFC",(IF(Z151&gt;=PliegoVigente!$M$9,PliegoVigente!$O$9,IF(Z151&gt;=PliegoVigente!$M$8,PliegoVigente!$O$8,PliegoVigente!$O$7))),IF(E151="FLOW",(IF(Z151&gt;=PliegoVigente!$M$25,PliegoVigente!$O$25,IF(Z151&gt;=PliegoVigente!$M$24,PliegoVigente!$O$24,PliegoVigente!$O$23))),IF(E151="MASIVO",(IF(Z151&gt;=PliegoVigente!$M$39,PliegoVigente!$O$39,IF(Z151&gt;=PliegoVigente!$M$38,PliegoVigente!$O$38,PliegoVigente!$O$37))),(IF(Z151&gt;=PliegoVigente!$M$53,PliegoVigente!$O$53,IF(Z151&gt;=PliegoVigente!$M$52,PliegoVigente!$O$52,PliegoVigente!$O$51))))))</f>
        <v>#N/A</v>
      </c>
      <c r="AH151" s="124" t="e">
        <f>IF(E151="HFC",(IF(AA151&gt;=PliegoVigente!$Q$9,PliegoVigente!$S$9,IF(AA151&gt;=PliegoVigente!$Q$8,PliegoVigente!$S$8,PliegoVigente!$S$7))),IF(E151="FLOW",(IF(AA151&gt;=PliegoVigente!$Q$25,PliegoVigente!$S$25,IF(AA151&gt;=PliegoVigente!$Q$24,PliegoVigente!$S$24,PliegoVigente!$S$23))),IF(E151="MASIVO",(IF(AA151&gt;=PliegoVigente!$Q$39,PliegoVigente!$S$39,IF(AA151&gt;=PliegoVigente!$Q$38,PliegoVigente!$S$38,PliegoVigente!$S$37))),(IF(AA151&gt;=PliegoVigente!$Q$53,PliegoVigente!$S$53,IF(AA151&gt;=PliegoVigente!$Q$52,PliegoVigente!$S$52,PliegoVigente!$S$51))))))</f>
        <v>#N/A</v>
      </c>
      <c r="AI151" s="126" t="e">
        <f t="shared" si="5"/>
        <v>#N/A</v>
      </c>
    </row>
    <row r="152" spans="1:35" x14ac:dyDescent="0.25">
      <c r="A152" s="115" t="str">
        <f>VLOOKUP(C152,RosterActualizado!$C$2:$L$1000,7,0)</f>
        <v>Maciel Fernando Manuel</v>
      </c>
      <c r="B152" s="115" t="str">
        <f>VLOOKUP(C152,RosterActualizado!$C$2:$L$1000,10,0)</f>
        <v>Carreras Nancy Luciana</v>
      </c>
      <c r="C152" s="115">
        <f>RosterActualizado!C152</f>
        <v>1879990</v>
      </c>
      <c r="D152" s="115" t="str">
        <f>VLOOKUP(C152,RosterActualizado!$C$2:$L$1000,3,0)</f>
        <v>FLOW Score 3 a 5</v>
      </c>
      <c r="E152" s="115" t="str">
        <f t="shared" si="4"/>
        <v>FLOW</v>
      </c>
      <c r="F152" s="116">
        <f>VLOOKUP(C152,Table1[],5,0)</f>
        <v>0.99509027777777803</v>
      </c>
      <c r="G152" s="117">
        <f>VLOOKUP(C152,Table13[],5,0)</f>
        <v>6.4516129032258104E-2</v>
      </c>
      <c r="H152" s="118">
        <f>VLOOKUP(C152,Table13[],3,0)</f>
        <v>31</v>
      </c>
      <c r="I152" s="117">
        <f>VLOOKUP(C152,Table13[],7,0)</f>
        <v>0.8</v>
      </c>
      <c r="J152" s="117">
        <f>VLOOKUP(C152,Table13[],9,0)</f>
        <v>1</v>
      </c>
      <c r="K152" s="116">
        <f>VLOOKUP(C152,Table16[[#All],[idccms]:[TMO]],5,0)</f>
        <v>0.92307692307692302</v>
      </c>
      <c r="L152" s="119">
        <f>VLOOKUP(C152,Table18[[Columna1]:[Recuento de id_monitoring-caseId]],2,0)</f>
        <v>1</v>
      </c>
      <c r="M152" s="116">
        <f>VLOOKUP(C152,Table111[],7,0)</f>
        <v>-0.5</v>
      </c>
      <c r="N152" s="118">
        <f>VLOOKUP(C152,Table111[],6,0)</f>
        <v>4</v>
      </c>
      <c r="O152" s="116">
        <f>VLOOKUP(C152,Table111[],8,0)</f>
        <v>0.33333333333333298</v>
      </c>
      <c r="P152" s="13" t="s">
        <v>116</v>
      </c>
      <c r="Q152" s="13" t="s">
        <v>116</v>
      </c>
      <c r="R152" s="13" t="s">
        <v>116</v>
      </c>
      <c r="S152" s="116">
        <f>VLOOKUP(C152,Table113[[idccms]:[Suma de Rellamados]],4,0)</f>
        <v>0.84536082474226804</v>
      </c>
      <c r="T152" s="13">
        <f>VLOOKUP(C152,Table115[[idccms]:[Suma de CvLlamSalientes]],3,0)</f>
        <v>697.32462686567203</v>
      </c>
      <c r="U152" s="13">
        <f>VLOOKUP(C152,Table115[[idccms]:[Suma de CvLlamSalientes]],5,0)</f>
        <v>28.679104477611901</v>
      </c>
      <c r="V152" s="120">
        <f>VLOOKUP(C152,Table115[[idccms]:[Suma de CvLlamSalientes]],6,0)</f>
        <v>57.981343283582099</v>
      </c>
      <c r="W152" s="13">
        <f>VLOOKUP(C152,Table115[[idccms]:[Suma de CvLlamSalientes]],7,0)</f>
        <v>610.66417910447797</v>
      </c>
      <c r="X152" s="116">
        <f>VLOOKUP(C152,Table118[[idccms]:[%Act Com N]],4,0)</f>
        <v>7.2761194029850706E-2</v>
      </c>
      <c r="Y152" s="116">
        <f>VLOOKUP(C152,Table118[[idccms]:[%Act Com N]],6,0)</f>
        <v>6.3432835820895497E-2</v>
      </c>
      <c r="Z152" s="116">
        <f>VLOOKUP(C152,TRF!$B$2:$S$407,4,0)</f>
        <v>0.13805970149253699</v>
      </c>
      <c r="AA152" s="116">
        <f>VLOOKUP(C152,CBS!$A$2:$F$395,4,0)</f>
        <v>7.4626865671641798E-2</v>
      </c>
      <c r="AB152" s="124">
        <f>IF(E152="HFC",(IF(L152&gt;=PliegoVigente!$U$9,PliegoVigente!$W$9,IF(L152&gt;=PliegoVigente!$U$8,PliegoVigente!$W$8,PliegoVigente!$W$7))),IF(E152="FLOW",(IF(L152&gt;=PliegoVigente!$U$25,PliegoVigente!$W$25,IF(L152&gt;=PliegoVigente!$U$24,PliegoVigente!$W$24,PliegoVigente!$W$23))),IF(E152="MASIVO",(IF(L152&gt;=PliegoVigente!$U$39,PliegoVigente!$W$39,IF(L152&gt;=PliegoVigente!$U$38,PliegoVigente!$W$38,PliegoVigente!$W$37))),(IF(L152&gt;=PliegoVigente!$U$53,PliegoVigente!$W$53,IF(L152&gt;=PliegoVigente!$U$52,PliegoVigente!$W$52,PliegoVigente!$W$51))))))</f>
        <v>0.01</v>
      </c>
      <c r="AC152" s="124">
        <f>IF(E152="HFC",(IF(M152&gt;=PliegoVigente!$I$7,PliegoVigente!$K$7,IF(M152&gt;=PliegoVigente!$I$8,PliegoVigente!$K$8,IF(M152&gt;=PliegoVigente!$I$9,PliegoVigente!$K$9,IF(M152&gt;=PliegoVigente!$I$10,PliegoVigente!$K$10,IF(M152&gt;=PliegoVigente!$I$11,PliegoVigente!$K$11,IF(M152&gt;=PliegoVigente!$I$12,PliegoVigente!$K$12,IF(M152&gt;=PliegoVigente!$I$13,PliegoVigente!$K$13,IF(M152&gt;=PliegoVigente!$I$14,PliegoVigente!$K$14,PliegoVigente!$K$15))))))))),IF(E152="FLOW",(IF(M152&gt;=PliegoVigente!$I$23,PliegoVigente!$K$23,IF(M152&gt;=PliegoVigente!$I$24,PliegoVigente!$K$24,IF(M152&gt;=PliegoVigente!$I$25,PliegoVigente!$K$25,IF(M152&gt;=PliegoVigente!$I$26,PliegoVigente!$K$26,IF(M152&gt;=PliegoVigente!$I$27,PliegoVigente!$K$27,IF(M152&gt;=PliegoVigente!$I$28,PliegoVigente!$K$28,IF(M152&gt;=PliegoVigente!$I$29,PliegoVigente!$K$29,IF(M152&gt;=PliegoVigente!$I$30,PliegoVigente!$K$30,PliegoVigente!$K$31))))))))),IF(E152="MASIVO",(IF(M152&gt;=PliegoVigente!$I$37,PliegoVigente!$K$37,IF(M152&gt;=PliegoVigente!$I$38,PliegoVigente!$K$38,IF(M152&gt;=PliegoVigente!$I$39,PliegoVigente!$K$39,IF(M152&gt;=PliegoVigente!$I$40,PliegoVigente!$K$40,IF(M152&gt;=PliegoVigente!$I$41,PliegoVigente!$K$41,IF(M152&gt;=PliegoVigente!$I$42,PliegoVigente!$K$42,IF(M152&gt;=PliegoVigente!$I$43,PliegoVigente!$K$43,IF(M152&gt;=PliegoVigente!$I$44,PliegoVigente!$K$44,PliegoVigente!$K$45))))))))),(IF(M152&gt;=PliegoVigente!$I$51,PliegoVigente!$K$51,IF(M152&gt;=PliegoVigente!$I$52,PliegoVigente!$K$52,IF(M152&gt;=PliegoVigente!$I$53,PliegoVigente!$K$53,IF(M152&gt;=PliegoVigente!$I$54,PliegoVigente!$K$54,IF(M152&gt;=PliegoVigente!$I$55,PliegoVigente!$K$55,IF(M152&gt;=PliegoVigente!$I$56,PliegoVigente!$K$56,IF(M152&gt;=PliegoVigente!$I$57,PliegoVigente!$K$57,IF(M152&gt;=PliegoVigente!$I$58,PliegoVigente!$K$58,PliegoVigente!$K$59))))))))))))</f>
        <v>-0.02</v>
      </c>
      <c r="AD152" s="124">
        <f>IF(E152="HFC",(IF(S152&gt;=PliegoVigente!$E$12,PliegoVigente!$G$12,IF(S152&gt;=PliegoVigente!$E$11,PliegoVigente!$G$11,IF(S152&gt;=PliegoVigente!$E$10,PliegoVigente!$G$10,IF(S152&gt;=PliegoVigente!$E$9,PliegoVigente!$G$9,IF(S152&gt;=PliegoVigente!$E$8,PliegoVigente!$G$8,PliegoVigente!$G$7)))))),IF(E152="FLOW",(IF(S152&gt;=PliegoVigente!$I$23,PliegoVigente!$K$23,IF(S152&gt;=PliegoVigente!$I$24,PliegoVigente!$K$24,IF(S152&gt;=PliegoVigente!$I$25,PliegoVigente!$K$25,IF(S152&gt;=PliegoVigente!$I$26,PliegoVigente!$K$26,IF(S152&gt;=PliegoVigente!$I$27,PliegoVigente!$K$27,IF(S152&gt;=PliegoVigente!$I$28,PliegoVigente!$K$28,IF(S152&gt;=PliegoVigente!$I$29,PliegoVigente!$K$29,IF(S152&gt;=PliegoVigente!$I$30,PliegoVigente!$K$30,PliegoVigente!$K$31))))))))),IF(E152="MASIVO",(IF(S152&gt;=PliegoVigente!$I$37,PliegoVigente!$K$37,IF(S152&gt;=PliegoVigente!$I$38,PliegoVigente!$K$38,IF(S152&gt;=PliegoVigente!$I$39,PliegoVigente!$K$39,IF(S152&gt;=PliegoVigente!$I$40,PliegoVigente!$K$40,IF(S152&gt;=PliegoVigente!$I$41,PliegoVigente!$K$41,IF(S152&gt;=PliegoVigente!$I$42,PliegoVigente!$K$42,IF(S152&gt;=PliegoVigente!$I$43,PliegoVigente!$K$43,IF(S152&gt;=PliegoVigente!$I$44,PliegoVigente!$K$44,PliegoVigente!$K$45))))))))),(IF(S152&gt;=PliegoVigente!$I$51,PliegoVigente!$K$51,IF(S152&gt;=PliegoVigente!$I$52,PliegoVigente!$K$52,IF(S152&gt;=PliegoVigente!$I$53,PliegoVigente!$K$53,IF(S152&gt;=PliegoVigente!$I$54,PliegoVigente!$K$54,IF(S152&gt;=PliegoVigente!$I$55,PliegoVigente!$K$55,IF(S152&gt;=PliegoVigente!$I$56,PliegoVigente!$K$56,IF(S152&gt;=PliegoVigente!$I$57,PliegoVigente!$K$57,IF(S152&gt;=PliegoVigente!$I$58,PliegoVigente!$K$58,PliegoVigente!$K$59))))))))))))</f>
        <v>0.06</v>
      </c>
      <c r="AE152" s="124">
        <f>IF(E152="HFC",(IF(T152&gt;=PliegoVigente!$A$10,PliegoVigente!$C$10,IF(T152&gt;PliegoVigente!$A$9,PliegoVigente!$C$9,IF(T152&gt;PliegoVigente!$A$8,PliegoVigente!$C$8,PliegoVigente!$C$7)))),IF(E152="FLOW",(IF(T152&gt;=PliegoVigente!$A$26,PliegoVigente!$C$26,IF(T152&gt;PliegoVigente!$A$25,PliegoVigente!$C$25,IF(T152&gt;PliegoVigente!$A$24,PliegoVigente!$C$24,PliegoVigente!$C$23)))),IF(E152="MASIVO",(IF(T152&gt;=PliegoVigente!$A$40,PliegoVigente!$C$40,IF(T152&gt;PliegoVigente!$A$39,PliegoVigente!$C$39,IF(T152&gt;PliegoVigente!$A$38,PliegoVigente!$C$38,PliegoVigente!$C$37)))),(IF(T152&gt;=PliegoVigente!$A$54,PliegoVigente!$C$54,IF(T152&gt;PliegoVigente!$A$53,PliegoVigente!$C$53,IF(T152&gt;PliegoVigente!$A$52,PliegoVigente!$C$52,PliegoVigente!$C$51)))))))</f>
        <v>-0.01</v>
      </c>
      <c r="AF152" s="124">
        <f>IF(E152="HFC",(IF(Y152&gt;=PliegoVigente!$Y$7,PliegoVigente!$AA$7,0)),IF(E152="FLOW",0,IF(E152="MASIVO",(IF(Y152&gt;=PliegoVigente!$Y$37,PliegoVigente!$AA$370)),(IF(Y152&gt;=PliegoVigente!$Y$51,PliegoVigente!$AA$51,0)))))</f>
        <v>0</v>
      </c>
      <c r="AG152" s="124">
        <f>IF(E152="HFC",(IF(Z152&gt;=PliegoVigente!$M$9,PliegoVigente!$O$9,IF(Z152&gt;=PliegoVigente!$M$8,PliegoVigente!$O$8,PliegoVigente!$O$7))),IF(E152="FLOW",(IF(Z152&gt;=PliegoVigente!$M$25,PliegoVigente!$O$25,IF(Z152&gt;=PliegoVigente!$M$24,PliegoVigente!$O$24,PliegoVigente!$O$23))),IF(E152="MASIVO",(IF(Z152&gt;=PliegoVigente!$M$39,PliegoVigente!$O$39,IF(Z152&gt;=PliegoVigente!$M$38,PliegoVigente!$O$38,PliegoVigente!$O$37))),(IF(Z152&gt;=PliegoVigente!$M$53,PliegoVigente!$O$53,IF(Z152&gt;=PliegoVigente!$M$52,PliegoVigente!$O$52,PliegoVigente!$O$51))))))</f>
        <v>-5.0000000000000001E-3</v>
      </c>
      <c r="AH152" s="124">
        <f>IF(E152="HFC",(IF(AA152&gt;=PliegoVigente!$Q$9,PliegoVigente!$S$9,IF(AA152&gt;=PliegoVigente!$Q$8,PliegoVigente!$S$8,PliegoVigente!$S$7))),IF(E152="FLOW",(IF(AA152&gt;=PliegoVigente!$Q$25,PliegoVigente!$S$25,IF(AA152&gt;=PliegoVigente!$Q$24,PliegoVigente!$S$24,PliegoVigente!$S$23))),IF(E152="MASIVO",(IF(AA152&gt;=PliegoVigente!$Q$39,PliegoVigente!$S$39,IF(AA152&gt;=PliegoVigente!$Q$38,PliegoVigente!$S$38,PliegoVigente!$S$37))),(IF(AA152&gt;=PliegoVigente!$Q$53,PliegoVigente!$S$53,IF(AA152&gt;=PliegoVigente!$Q$52,PliegoVigente!$S$52,PliegoVigente!$S$51))))))</f>
        <v>1.4999999999999999E-2</v>
      </c>
      <c r="AI152" s="126">
        <f t="shared" si="5"/>
        <v>4.9999999999999996E-2</v>
      </c>
    </row>
    <row r="153" spans="1:35" x14ac:dyDescent="0.25">
      <c r="A153" s="115" t="str">
        <f>VLOOKUP(C153,RosterActualizado!$C$2:$L$1000,7,0)</f>
        <v>Maciel Fernando Manuel</v>
      </c>
      <c r="B153" s="115" t="str">
        <f>VLOOKUP(C153,RosterActualizado!$C$2:$L$1000,10,0)</f>
        <v>Garcia Silvia Natalia</v>
      </c>
      <c r="C153" s="115">
        <f>RosterActualizado!C153</f>
        <v>550981</v>
      </c>
      <c r="D153" s="115" t="str">
        <f>VLOOKUP(C153,RosterActualizado!$C$2:$L$1000,3,0)</f>
        <v>MASIVO</v>
      </c>
      <c r="E153" s="115" t="str">
        <f t="shared" si="4"/>
        <v>MASIVO</v>
      </c>
      <c r="F153" s="116">
        <f>VLOOKUP(C153,Table1[],5,0)</f>
        <v>0.92128747795414501</v>
      </c>
      <c r="G153" s="117">
        <f>VLOOKUP(C153,Table13[],5,0)</f>
        <v>0.16666666666666699</v>
      </c>
      <c r="H153" s="118">
        <f>VLOOKUP(C153,Table13[],3,0)</f>
        <v>12</v>
      </c>
      <c r="I153" s="117">
        <f>VLOOKUP(C153,Table13[],7,0)</f>
        <v>0.91666666666666696</v>
      </c>
      <c r="J153" s="117">
        <f>VLOOKUP(C153,Table13[],9,0)</f>
        <v>1</v>
      </c>
      <c r="K153" s="116">
        <f>VLOOKUP(C153,Table16[[#All],[idccms]:[TMO]],5,0)</f>
        <v>1</v>
      </c>
      <c r="L153" s="119" t="e">
        <f>VLOOKUP(C153,Table18[[Columna1]:[Recuento de id_monitoring-caseId]],2,0)</f>
        <v>#N/A</v>
      </c>
      <c r="M153" s="116">
        <f>VLOOKUP(C153,Table111[],7,0)</f>
        <v>0.6</v>
      </c>
      <c r="N153" s="118">
        <f>VLOOKUP(C153,Table111[],6,0)</f>
        <v>5</v>
      </c>
      <c r="O153" s="116">
        <f>VLOOKUP(C153,Table111[],8,0)</f>
        <v>0.6</v>
      </c>
      <c r="P153" s="13" t="s">
        <v>116</v>
      </c>
      <c r="Q153" s="13" t="s">
        <v>116</v>
      </c>
      <c r="R153" s="13" t="s">
        <v>116</v>
      </c>
      <c r="S153" s="116">
        <f>VLOOKUP(C153,Table113[[idccms]:[Suma de Rellamados]],4,0)</f>
        <v>0.84821428571428603</v>
      </c>
      <c r="T153" s="13">
        <f>VLOOKUP(C153,Table115[[idccms]:[Suma de CvLlamSalientes]],3,0)</f>
        <v>717.77966101694904</v>
      </c>
      <c r="U153" s="13">
        <f>VLOOKUP(C153,Table115[[idccms]:[Suma de CvLlamSalientes]],5,0)</f>
        <v>38.920903954802299</v>
      </c>
      <c r="V153" s="120">
        <f>VLOOKUP(C153,Table115[[idccms]:[Suma de CvLlamSalientes]],6,0)</f>
        <v>23.316384180791001</v>
      </c>
      <c r="W153" s="13">
        <f>VLOOKUP(C153,Table115[[idccms]:[Suma de CvLlamSalientes]],7,0)</f>
        <v>655.54237288135596</v>
      </c>
      <c r="X153" s="116">
        <f>VLOOKUP(C153,Table118[[idccms]:[%Act Com N]],4,0)</f>
        <v>0</v>
      </c>
      <c r="Y153" s="116">
        <f>VLOOKUP(C153,Table118[[idccms]:[%Act Com N]],6,0)</f>
        <v>0</v>
      </c>
      <c r="Z153" s="116">
        <f>VLOOKUP(C153,TRF!$B$2:$S$407,4,0)</f>
        <v>2.68456375838926E-2</v>
      </c>
      <c r="AA153" s="116">
        <f>VLOOKUP(C153,CBS!$A$2:$F$395,4,0)</f>
        <v>8.4745762711864403E-2</v>
      </c>
      <c r="AB153" s="124" t="e">
        <f>IF(E153="HFC",(IF(L153&gt;=PliegoVigente!$U$9,PliegoVigente!$W$9,IF(L153&gt;=PliegoVigente!$U$8,PliegoVigente!$W$8,PliegoVigente!$W$7))),IF(E153="FLOW",(IF(L153&gt;=PliegoVigente!$U$25,PliegoVigente!$W$25,IF(L153&gt;=PliegoVigente!$U$24,PliegoVigente!$W$24,PliegoVigente!$W$23))),IF(E153="MASIVO",(IF(L153&gt;=PliegoVigente!$U$39,PliegoVigente!$W$39,IF(L153&gt;=PliegoVigente!$U$38,PliegoVigente!$W$38,PliegoVigente!$W$37))),(IF(L153&gt;=PliegoVigente!$U$53,PliegoVigente!$W$53,IF(L153&gt;=PliegoVigente!$U$52,PliegoVigente!$W$52,PliegoVigente!$W$51))))))</f>
        <v>#N/A</v>
      </c>
      <c r="AC153" s="124">
        <f>IF(E153="HFC",(IF(M153&gt;=PliegoVigente!$I$7,PliegoVigente!$K$7,IF(M153&gt;=PliegoVigente!$I$8,PliegoVigente!$K$8,IF(M153&gt;=PliegoVigente!$I$9,PliegoVigente!$K$9,IF(M153&gt;=PliegoVigente!$I$10,PliegoVigente!$K$10,IF(M153&gt;=PliegoVigente!$I$11,PliegoVigente!$K$11,IF(M153&gt;=PliegoVigente!$I$12,PliegoVigente!$K$12,IF(M153&gt;=PliegoVigente!$I$13,PliegoVigente!$K$13,IF(M153&gt;=PliegoVigente!$I$14,PliegoVigente!$K$14,PliegoVigente!$K$15))))))))),IF(E153="FLOW",(IF(M153&gt;=PliegoVigente!$I$23,PliegoVigente!$K$23,IF(M153&gt;=PliegoVigente!$I$24,PliegoVigente!$K$24,IF(M153&gt;=PliegoVigente!$I$25,PliegoVigente!$K$25,IF(M153&gt;=PliegoVigente!$I$26,PliegoVigente!$K$26,IF(M153&gt;=PliegoVigente!$I$27,PliegoVigente!$K$27,IF(M153&gt;=PliegoVigente!$I$28,PliegoVigente!$K$28,IF(M153&gt;=PliegoVigente!$I$29,PliegoVigente!$K$29,IF(M153&gt;=PliegoVigente!$I$30,PliegoVigente!$K$30,PliegoVigente!$K$31))))))))),IF(E153="MASIVO",(IF(M153&gt;=PliegoVigente!$I$37,PliegoVigente!$K$37,IF(M153&gt;=PliegoVigente!$I$38,PliegoVigente!$K$38,IF(M153&gt;=PliegoVigente!$I$39,PliegoVigente!$K$39,IF(M153&gt;=PliegoVigente!$I$40,PliegoVigente!$K$40,IF(M153&gt;=PliegoVigente!$I$41,PliegoVigente!$K$41,IF(M153&gt;=PliegoVigente!$I$42,PliegoVigente!$K$42,IF(M153&gt;=PliegoVigente!$I$43,PliegoVigente!$K$43,IF(M153&gt;=PliegoVigente!$I$44,PliegoVigente!$K$44,PliegoVigente!$K$45))))))))),(IF(M153&gt;=PliegoVigente!$I$51,PliegoVigente!$K$51,IF(M153&gt;=PliegoVigente!$I$52,PliegoVigente!$K$52,IF(M153&gt;=PliegoVigente!$I$53,PliegoVigente!$K$53,IF(M153&gt;=PliegoVigente!$I$54,PliegoVigente!$K$54,IF(M153&gt;=PliegoVigente!$I$55,PliegoVigente!$K$55,IF(M153&gt;=PliegoVigente!$I$56,PliegoVigente!$K$56,IF(M153&gt;=PliegoVigente!$I$57,PliegoVigente!$K$57,IF(M153&gt;=PliegoVigente!$I$58,PliegoVigente!$K$58,PliegoVigente!$K$59))))))))))))</f>
        <v>0.06</v>
      </c>
      <c r="AD153" s="124">
        <f>IF(E153="HFC",(IF(S153&gt;=PliegoVigente!$E$12,PliegoVigente!$G$12,IF(S153&gt;=PliegoVigente!$E$11,PliegoVigente!$G$11,IF(S153&gt;=PliegoVigente!$E$10,PliegoVigente!$G$10,IF(S153&gt;=PliegoVigente!$E$9,PliegoVigente!$G$9,IF(S153&gt;=PliegoVigente!$E$8,PliegoVigente!$G$8,PliegoVigente!$G$7)))))),IF(E153="FLOW",(IF(S153&gt;=PliegoVigente!$I$23,PliegoVigente!$K$23,IF(S153&gt;=PliegoVigente!$I$24,PliegoVigente!$K$24,IF(S153&gt;=PliegoVigente!$I$25,PliegoVigente!$K$25,IF(S153&gt;=PliegoVigente!$I$26,PliegoVigente!$K$26,IF(S153&gt;=PliegoVigente!$I$27,PliegoVigente!$K$27,IF(S153&gt;=PliegoVigente!$I$28,PliegoVigente!$K$28,IF(S153&gt;=PliegoVigente!$I$29,PliegoVigente!$K$29,IF(S153&gt;=PliegoVigente!$I$30,PliegoVigente!$K$30,PliegoVigente!$K$31))))))))),IF(E153="MASIVO",(IF(S153&gt;=PliegoVigente!$I$37,PliegoVigente!$K$37,IF(S153&gt;=PliegoVigente!$I$38,PliegoVigente!$K$38,IF(S153&gt;=PliegoVigente!$I$39,PliegoVigente!$K$39,IF(S153&gt;=PliegoVigente!$I$40,PliegoVigente!$K$40,IF(S153&gt;=PliegoVigente!$I$41,PliegoVigente!$K$41,IF(S153&gt;=PliegoVigente!$I$42,PliegoVigente!$K$42,IF(S153&gt;=PliegoVigente!$I$43,PliegoVigente!$K$43,IF(S153&gt;=PliegoVigente!$I$44,PliegoVigente!$K$44,PliegoVigente!$K$45))))))))),(IF(S153&gt;=PliegoVigente!$I$51,PliegoVigente!$K$51,IF(S153&gt;=PliegoVigente!$I$52,PliegoVigente!$K$52,IF(S153&gt;=PliegoVigente!$I$53,PliegoVigente!$K$53,IF(S153&gt;=PliegoVigente!$I$54,PliegoVigente!$K$54,IF(S153&gt;=PliegoVigente!$I$55,PliegoVigente!$K$55,IF(S153&gt;=PliegoVigente!$I$56,PliegoVigente!$K$56,IF(S153&gt;=PliegoVigente!$I$57,PliegoVigente!$K$57,IF(S153&gt;=PliegoVigente!$I$58,PliegoVigente!$K$58,PliegoVigente!$K$59))))))))))))</f>
        <v>0.06</v>
      </c>
      <c r="AE153" s="124">
        <f>IF(E153="HFC",(IF(T153&gt;=PliegoVigente!$A$10,PliegoVigente!$C$10,IF(T153&gt;PliegoVigente!$A$9,PliegoVigente!$C$9,IF(T153&gt;PliegoVigente!$A$8,PliegoVigente!$C$8,PliegoVigente!$C$7)))),IF(E153="FLOW",(IF(T153&gt;=PliegoVigente!$A$26,PliegoVigente!$C$26,IF(T153&gt;PliegoVigente!$A$25,PliegoVigente!$C$25,IF(T153&gt;PliegoVigente!$A$24,PliegoVigente!$C$24,PliegoVigente!$C$23)))),IF(E153="MASIVO",(IF(T153&gt;=PliegoVigente!$A$40,PliegoVigente!$C$40,IF(T153&gt;PliegoVigente!$A$39,PliegoVigente!$C$39,IF(T153&gt;PliegoVigente!$A$38,PliegoVigente!$C$38,PliegoVigente!$C$37)))),(IF(T153&gt;=PliegoVigente!$A$54,PliegoVigente!$C$54,IF(T153&gt;PliegoVigente!$A$53,PliegoVigente!$C$53,IF(T153&gt;PliegoVigente!$A$52,PliegoVigente!$C$52,PliegoVigente!$C$51)))))))</f>
        <v>-0.01</v>
      </c>
      <c r="AF153" s="124" t="b">
        <f>IF(E153="HFC",(IF(Y153&gt;=PliegoVigente!$Y$7,PliegoVigente!$AA$7,0)),IF(E153="FLOW",0,IF(E153="MASIVO",(IF(Y153&gt;=PliegoVigente!$Y$37,PliegoVigente!$AA$370)),(IF(Y153&gt;=PliegoVigente!$Y$51,PliegoVigente!$AA$51,0)))))</f>
        <v>0</v>
      </c>
      <c r="AG153" s="124">
        <f>IF(E153="HFC",(IF(Z153&gt;=PliegoVigente!$M$9,PliegoVigente!$O$9,IF(Z153&gt;=PliegoVigente!$M$8,PliegoVigente!$O$8,PliegoVigente!$O$7))),IF(E153="FLOW",(IF(Z153&gt;=PliegoVigente!$M$25,PliegoVigente!$O$25,IF(Z153&gt;=PliegoVigente!$M$24,PliegoVigente!$O$24,PliegoVigente!$O$23))),IF(E153="MASIVO",(IF(Z153&gt;=PliegoVigente!$M$39,PliegoVigente!$O$39,IF(Z153&gt;=PliegoVigente!$M$38,PliegoVigente!$O$38,PliegoVigente!$O$37))),(IF(Z153&gt;=PliegoVigente!$M$53,PliegoVigente!$O$53,IF(Z153&gt;=PliegoVigente!$M$52,PliegoVigente!$O$52,PliegoVigente!$O$51))))))</f>
        <v>5.0000000000000001E-3</v>
      </c>
      <c r="AH153" s="124">
        <f>IF(E153="HFC",(IF(AA153&gt;=PliegoVigente!$Q$9,PliegoVigente!$S$9,IF(AA153&gt;=PliegoVigente!$Q$8,PliegoVigente!$S$8,PliegoVigente!$S$7))),IF(E153="FLOW",(IF(AA153&gt;=PliegoVigente!$Q$25,PliegoVigente!$S$25,IF(AA153&gt;=PliegoVigente!$Q$24,PliegoVigente!$S$24,PliegoVigente!$S$23))),IF(E153="MASIVO",(IF(AA153&gt;=PliegoVigente!$Q$39,PliegoVigente!$S$39,IF(AA153&gt;=PliegoVigente!$Q$38,PliegoVigente!$S$38,PliegoVigente!$S$37))),(IF(AA153&gt;=PliegoVigente!$Q$53,PliegoVigente!$S$53,IF(AA153&gt;=PliegoVigente!$Q$52,PliegoVigente!$S$52,PliegoVigente!$S$51))))))</f>
        <v>-5.0000000000000001E-3</v>
      </c>
      <c r="AI153" s="126" t="e">
        <f t="shared" si="5"/>
        <v>#N/A</v>
      </c>
    </row>
    <row r="154" spans="1:35" x14ac:dyDescent="0.25">
      <c r="A154" s="115" t="str">
        <f>VLOOKUP(C154,RosterActualizado!$C$2:$L$1000,7,0)</f>
        <v>Maciel Fernando Manuel</v>
      </c>
      <c r="B154" s="115" t="str">
        <f>VLOOKUP(C154,RosterActualizado!$C$2:$L$1000,10,0)</f>
        <v>Maidana Nerio Ricardo Emanuel</v>
      </c>
      <c r="C154" s="115">
        <f>RosterActualizado!C154</f>
        <v>3271700</v>
      </c>
      <c r="D154" s="115" t="str">
        <f>VLOOKUP(C154,RosterActualizado!$C$2:$L$1000,3,0)</f>
        <v>MASIVO</v>
      </c>
      <c r="E154" s="115" t="str">
        <f t="shared" si="4"/>
        <v>MASIVO</v>
      </c>
      <c r="F154" s="116" t="e">
        <f>VLOOKUP(C154,Table1[],5,0)</f>
        <v>#N/A</v>
      </c>
      <c r="G154" s="117">
        <f>VLOOKUP(C154,Table13[],5,0)</f>
        <v>0</v>
      </c>
      <c r="H154" s="118">
        <f>VLOOKUP(C154,Table13[],3,0)</f>
        <v>0</v>
      </c>
      <c r="I154" s="117">
        <f>VLOOKUP(C154,Table13[],7,0)</f>
        <v>0</v>
      </c>
      <c r="J154" s="117">
        <f>VLOOKUP(C154,Table13[],9,0)</f>
        <v>0</v>
      </c>
      <c r="K154" s="116" t="e">
        <f>VLOOKUP(C154,Table16[[#All],[idccms]:[TMO]],5,0)</f>
        <v>#N/A</v>
      </c>
      <c r="L154" s="119" t="e">
        <f>VLOOKUP(C154,Table18[[Columna1]:[Recuento de id_monitoring-caseId]],2,0)</f>
        <v>#N/A</v>
      </c>
      <c r="M154" s="116" t="e">
        <f>VLOOKUP(C154,Table111[],7,0)</f>
        <v>#N/A</v>
      </c>
      <c r="N154" s="118" t="e">
        <f>VLOOKUP(C154,Table111[],6,0)</f>
        <v>#N/A</v>
      </c>
      <c r="O154" s="116" t="e">
        <f>VLOOKUP(C154,Table111[],8,0)</f>
        <v>#N/A</v>
      </c>
      <c r="P154" s="13" t="s">
        <v>116</v>
      </c>
      <c r="Q154" s="13" t="s">
        <v>116</v>
      </c>
      <c r="R154" s="13" t="s">
        <v>116</v>
      </c>
      <c r="S154" s="116" t="e">
        <f>VLOOKUP(C154,Table113[[idccms]:[Suma de Rellamados]],4,0)</f>
        <v>#N/A</v>
      </c>
      <c r="T154" s="13">
        <f>VLOOKUP(C154,Table115[[idccms]:[Suma de CvLlamSalientes]],3,0)</f>
        <v>0</v>
      </c>
      <c r="U154" s="13">
        <f>VLOOKUP(C154,Table115[[idccms]:[Suma de CvLlamSalientes]],5,0)</f>
        <v>0</v>
      </c>
      <c r="V154" s="120">
        <f>VLOOKUP(C154,Table115[[idccms]:[Suma de CvLlamSalientes]],6,0)</f>
        <v>0</v>
      </c>
      <c r="W154" s="13">
        <f>VLOOKUP(C154,Table115[[idccms]:[Suma de CvLlamSalientes]],7,0)</f>
        <v>0</v>
      </c>
      <c r="X154" s="116" t="e">
        <f>VLOOKUP(C154,Table118[[idccms]:[%Act Com N]],4,0)</f>
        <v>#N/A</v>
      </c>
      <c r="Y154" s="116" t="e">
        <f>VLOOKUP(C154,Table118[[idccms]:[%Act Com N]],6,0)</f>
        <v>#N/A</v>
      </c>
      <c r="Z154" s="116" t="e">
        <f>VLOOKUP(C154,TRF!$B$2:$S$407,4,0)</f>
        <v>#N/A</v>
      </c>
      <c r="AA154" s="116" t="e">
        <f>VLOOKUP(C154,CBS!$A$2:$F$395,4,0)</f>
        <v>#N/A</v>
      </c>
      <c r="AB154" s="124" t="e">
        <f>IF(E154="HFC",(IF(L154&gt;=PliegoVigente!$U$9,PliegoVigente!$W$9,IF(L154&gt;=PliegoVigente!$U$8,PliegoVigente!$W$8,PliegoVigente!$W$7))),IF(E154="FLOW",(IF(L154&gt;=PliegoVigente!$U$25,PliegoVigente!$W$25,IF(L154&gt;=PliegoVigente!$U$24,PliegoVigente!$W$24,PliegoVigente!$W$23))),IF(E154="MASIVO",(IF(L154&gt;=PliegoVigente!$U$39,PliegoVigente!$W$39,IF(L154&gt;=PliegoVigente!$U$38,PliegoVigente!$W$38,PliegoVigente!$W$37))),(IF(L154&gt;=PliegoVigente!$U$53,PliegoVigente!$W$53,IF(L154&gt;=PliegoVigente!$U$52,PliegoVigente!$W$52,PliegoVigente!$W$51))))))</f>
        <v>#N/A</v>
      </c>
      <c r="AC154" s="124" t="e">
        <f>IF(E154="HFC",(IF(M154&gt;=PliegoVigente!$I$7,PliegoVigente!$K$7,IF(M154&gt;=PliegoVigente!$I$8,PliegoVigente!$K$8,IF(M154&gt;=PliegoVigente!$I$9,PliegoVigente!$K$9,IF(M154&gt;=PliegoVigente!$I$10,PliegoVigente!$K$10,IF(M154&gt;=PliegoVigente!$I$11,PliegoVigente!$K$11,IF(M154&gt;=PliegoVigente!$I$12,PliegoVigente!$K$12,IF(M154&gt;=PliegoVigente!$I$13,PliegoVigente!$K$13,IF(M154&gt;=PliegoVigente!$I$14,PliegoVigente!$K$14,PliegoVigente!$K$15))))))))),IF(E154="FLOW",(IF(M154&gt;=PliegoVigente!$I$23,PliegoVigente!$K$23,IF(M154&gt;=PliegoVigente!$I$24,PliegoVigente!$K$24,IF(M154&gt;=PliegoVigente!$I$25,PliegoVigente!$K$25,IF(M154&gt;=PliegoVigente!$I$26,PliegoVigente!$K$26,IF(M154&gt;=PliegoVigente!$I$27,PliegoVigente!$K$27,IF(M154&gt;=PliegoVigente!$I$28,PliegoVigente!$K$28,IF(M154&gt;=PliegoVigente!$I$29,PliegoVigente!$K$29,IF(M154&gt;=PliegoVigente!$I$30,PliegoVigente!$K$30,PliegoVigente!$K$31))))))))),IF(E154="MASIVO",(IF(M154&gt;=PliegoVigente!$I$37,PliegoVigente!$K$37,IF(M154&gt;=PliegoVigente!$I$38,PliegoVigente!$K$38,IF(M154&gt;=PliegoVigente!$I$39,PliegoVigente!$K$39,IF(M154&gt;=PliegoVigente!$I$40,PliegoVigente!$K$40,IF(M154&gt;=PliegoVigente!$I$41,PliegoVigente!$K$41,IF(M154&gt;=PliegoVigente!$I$42,PliegoVigente!$K$42,IF(M154&gt;=PliegoVigente!$I$43,PliegoVigente!$K$43,IF(M154&gt;=PliegoVigente!$I$44,PliegoVigente!$K$44,PliegoVigente!$K$45))))))))),(IF(M154&gt;=PliegoVigente!$I$51,PliegoVigente!$K$51,IF(M154&gt;=PliegoVigente!$I$52,PliegoVigente!$K$52,IF(M154&gt;=PliegoVigente!$I$53,PliegoVigente!$K$53,IF(M154&gt;=PliegoVigente!$I$54,PliegoVigente!$K$54,IF(M154&gt;=PliegoVigente!$I$55,PliegoVigente!$K$55,IF(M154&gt;=PliegoVigente!$I$56,PliegoVigente!$K$56,IF(M154&gt;=PliegoVigente!$I$57,PliegoVigente!$K$57,IF(M154&gt;=PliegoVigente!$I$58,PliegoVigente!$K$58,PliegoVigente!$K$59))))))))))))</f>
        <v>#N/A</v>
      </c>
      <c r="AD154" s="124" t="e">
        <f>IF(E154="HFC",(IF(S154&gt;=PliegoVigente!$E$12,PliegoVigente!$G$12,IF(S154&gt;=PliegoVigente!$E$11,PliegoVigente!$G$11,IF(S154&gt;=PliegoVigente!$E$10,PliegoVigente!$G$10,IF(S154&gt;=PliegoVigente!$E$9,PliegoVigente!$G$9,IF(S154&gt;=PliegoVigente!$E$8,PliegoVigente!$G$8,PliegoVigente!$G$7)))))),IF(E154="FLOW",(IF(S154&gt;=PliegoVigente!$I$23,PliegoVigente!$K$23,IF(S154&gt;=PliegoVigente!$I$24,PliegoVigente!$K$24,IF(S154&gt;=PliegoVigente!$I$25,PliegoVigente!$K$25,IF(S154&gt;=PliegoVigente!$I$26,PliegoVigente!$K$26,IF(S154&gt;=PliegoVigente!$I$27,PliegoVigente!$K$27,IF(S154&gt;=PliegoVigente!$I$28,PliegoVigente!$K$28,IF(S154&gt;=PliegoVigente!$I$29,PliegoVigente!$K$29,IF(S154&gt;=PliegoVigente!$I$30,PliegoVigente!$K$30,PliegoVigente!$K$31))))))))),IF(E154="MASIVO",(IF(S154&gt;=PliegoVigente!$I$37,PliegoVigente!$K$37,IF(S154&gt;=PliegoVigente!$I$38,PliegoVigente!$K$38,IF(S154&gt;=PliegoVigente!$I$39,PliegoVigente!$K$39,IF(S154&gt;=PliegoVigente!$I$40,PliegoVigente!$K$40,IF(S154&gt;=PliegoVigente!$I$41,PliegoVigente!$K$41,IF(S154&gt;=PliegoVigente!$I$42,PliegoVigente!$K$42,IF(S154&gt;=PliegoVigente!$I$43,PliegoVigente!$K$43,IF(S154&gt;=PliegoVigente!$I$44,PliegoVigente!$K$44,PliegoVigente!$K$45))))))))),(IF(S154&gt;=PliegoVigente!$I$51,PliegoVigente!$K$51,IF(S154&gt;=PliegoVigente!$I$52,PliegoVigente!$K$52,IF(S154&gt;=PliegoVigente!$I$53,PliegoVigente!$K$53,IF(S154&gt;=PliegoVigente!$I$54,PliegoVigente!$K$54,IF(S154&gt;=PliegoVigente!$I$55,PliegoVigente!$K$55,IF(S154&gt;=PliegoVigente!$I$56,PliegoVigente!$K$56,IF(S154&gt;=PliegoVigente!$I$57,PliegoVigente!$K$57,IF(S154&gt;=PliegoVigente!$I$58,PliegoVigente!$K$58,PliegoVigente!$K$59))))))))))))</f>
        <v>#N/A</v>
      </c>
      <c r="AE154" s="124">
        <f>IF(E154="HFC",(IF(T154&gt;=PliegoVigente!$A$10,PliegoVigente!$C$10,IF(T154&gt;PliegoVigente!$A$9,PliegoVigente!$C$9,IF(T154&gt;PliegoVigente!$A$8,PliegoVigente!$C$8,PliegoVigente!$C$7)))),IF(E154="FLOW",(IF(T154&gt;=PliegoVigente!$A$26,PliegoVigente!$C$26,IF(T154&gt;PliegoVigente!$A$25,PliegoVigente!$C$25,IF(T154&gt;PliegoVigente!$A$24,PliegoVigente!$C$24,PliegoVigente!$C$23)))),IF(E154="MASIVO",(IF(T154&gt;=PliegoVigente!$A$40,PliegoVigente!$C$40,IF(T154&gt;PliegoVigente!$A$39,PliegoVigente!$C$39,IF(T154&gt;PliegoVigente!$A$38,PliegoVigente!$C$38,PliegoVigente!$C$37)))),(IF(T154&gt;=PliegoVigente!$A$54,PliegoVigente!$C$54,IF(T154&gt;PliegoVigente!$A$53,PliegoVigente!$C$53,IF(T154&gt;PliegoVigente!$A$52,PliegoVigente!$C$52,PliegoVigente!$C$51)))))))</f>
        <v>0.02</v>
      </c>
      <c r="AF154" s="124" t="e">
        <f>IF(E154="HFC",(IF(Y154&gt;=PliegoVigente!$Y$7,PliegoVigente!$AA$7,0)),IF(E154="FLOW",0,IF(E154="MASIVO",(IF(Y154&gt;=PliegoVigente!$Y$37,PliegoVigente!$AA$370)),(IF(Y154&gt;=PliegoVigente!$Y$51,PliegoVigente!$AA$51,0)))))</f>
        <v>#N/A</v>
      </c>
      <c r="AG154" s="124" t="e">
        <f>IF(E154="HFC",(IF(Z154&gt;=PliegoVigente!$M$9,PliegoVigente!$O$9,IF(Z154&gt;=PliegoVigente!$M$8,PliegoVigente!$O$8,PliegoVigente!$O$7))),IF(E154="FLOW",(IF(Z154&gt;=PliegoVigente!$M$25,PliegoVigente!$O$25,IF(Z154&gt;=PliegoVigente!$M$24,PliegoVigente!$O$24,PliegoVigente!$O$23))),IF(E154="MASIVO",(IF(Z154&gt;=PliegoVigente!$M$39,PliegoVigente!$O$39,IF(Z154&gt;=PliegoVigente!$M$38,PliegoVigente!$O$38,PliegoVigente!$O$37))),(IF(Z154&gt;=PliegoVigente!$M$53,PliegoVigente!$O$53,IF(Z154&gt;=PliegoVigente!$M$52,PliegoVigente!$O$52,PliegoVigente!$O$51))))))</f>
        <v>#N/A</v>
      </c>
      <c r="AH154" s="124" t="e">
        <f>IF(E154="HFC",(IF(AA154&gt;=PliegoVigente!$Q$9,PliegoVigente!$S$9,IF(AA154&gt;=PliegoVigente!$Q$8,PliegoVigente!$S$8,PliegoVigente!$S$7))),IF(E154="FLOW",(IF(AA154&gt;=PliegoVigente!$Q$25,PliegoVigente!$S$25,IF(AA154&gt;=PliegoVigente!$Q$24,PliegoVigente!$S$24,PliegoVigente!$S$23))),IF(E154="MASIVO",(IF(AA154&gt;=PliegoVigente!$Q$39,PliegoVigente!$S$39,IF(AA154&gt;=PliegoVigente!$Q$38,PliegoVigente!$S$38,PliegoVigente!$S$37))),(IF(AA154&gt;=PliegoVigente!$Q$53,PliegoVigente!$S$53,IF(AA154&gt;=PliegoVigente!$Q$52,PliegoVigente!$S$52,PliegoVigente!$S$51))))))</f>
        <v>#N/A</v>
      </c>
      <c r="AI154" s="126" t="e">
        <f t="shared" si="5"/>
        <v>#N/A</v>
      </c>
    </row>
    <row r="155" spans="1:35" x14ac:dyDescent="0.25">
      <c r="A155" s="115" t="str">
        <f>VLOOKUP(C155,RosterActualizado!$C$2:$L$1000,7,0)</f>
        <v>Maciel Fernando Manuel</v>
      </c>
      <c r="B155" s="115" t="str">
        <f>VLOOKUP(C155,RosterActualizado!$C$2:$L$1000,10,0)</f>
        <v>Mattiacci Daniel Alejandro</v>
      </c>
      <c r="C155" s="115">
        <f>RosterActualizado!C155</f>
        <v>500794</v>
      </c>
      <c r="D155" s="115" t="str">
        <f>VLOOKUP(C155,RosterActualizado!$C$2:$L$1000,3,0)</f>
        <v>MASIVO</v>
      </c>
      <c r="E155" s="115" t="str">
        <f t="shared" si="4"/>
        <v>MASIVO</v>
      </c>
      <c r="F155" s="116">
        <f>VLOOKUP(C155,Table1[],5,0)</f>
        <v>0.86826058201058198</v>
      </c>
      <c r="G155" s="117">
        <f>VLOOKUP(C155,Table13[],5,0)</f>
        <v>0.15217391304347799</v>
      </c>
      <c r="H155" s="118">
        <f>VLOOKUP(C155,Table13[],3,0)</f>
        <v>46</v>
      </c>
      <c r="I155" s="117">
        <f>VLOOKUP(C155,Table13[],7,0)</f>
        <v>0.72093023255813904</v>
      </c>
      <c r="J155" s="117">
        <f>VLOOKUP(C155,Table13[],9,0)</f>
        <v>0.83333333333333304</v>
      </c>
      <c r="K155" s="116">
        <f>VLOOKUP(C155,Table16[[#All],[idccms]:[TMO]],5,0)</f>
        <v>1</v>
      </c>
      <c r="L155" s="119">
        <f>VLOOKUP(C155,Table18[[Columna1]:[Recuento de id_monitoring-caseId]],2,0)</f>
        <v>0</v>
      </c>
      <c r="M155" s="116">
        <f>VLOOKUP(C155,Table111[],7,0)</f>
        <v>-0.16666666666666699</v>
      </c>
      <c r="N155" s="118">
        <f>VLOOKUP(C155,Table111[],6,0)</f>
        <v>6</v>
      </c>
      <c r="O155" s="116">
        <f>VLOOKUP(C155,Table111[],8,0)</f>
        <v>0.66666666666666696</v>
      </c>
      <c r="P155" s="13" t="s">
        <v>116</v>
      </c>
      <c r="Q155" s="13" t="s">
        <v>116</v>
      </c>
      <c r="R155" s="13" t="s">
        <v>116</v>
      </c>
      <c r="S155" s="116">
        <f>VLOOKUP(C155,Table113[[idccms]:[Suma de Rellamados]],4,0)</f>
        <v>0.79389312977099202</v>
      </c>
      <c r="T155" s="13">
        <f>VLOOKUP(C155,Table115[[idccms]:[Suma de CvLlamSalientes]],3,0)</f>
        <v>657.11363636363603</v>
      </c>
      <c r="U155" s="13">
        <f>VLOOKUP(C155,Table115[[idccms]:[Suma de CvLlamSalientes]],5,0)</f>
        <v>31.886363636363601</v>
      </c>
      <c r="V155" s="120">
        <f>VLOOKUP(C155,Table115[[idccms]:[Suma de CvLlamSalientes]],6,0)</f>
        <v>157.44545454545499</v>
      </c>
      <c r="W155" s="13">
        <f>VLOOKUP(C155,Table115[[idccms]:[Suma de CvLlamSalientes]],7,0)</f>
        <v>467.78181818181798</v>
      </c>
      <c r="X155" s="116">
        <f>VLOOKUP(C155,Table118[[idccms]:[%Act Com N]],4,0)</f>
        <v>0</v>
      </c>
      <c r="Y155" s="116">
        <f>VLOOKUP(C155,Table118[[idccms]:[%Act Com N]],6,0)</f>
        <v>0</v>
      </c>
      <c r="Z155" s="116">
        <f>VLOOKUP(C155,TRF!$B$2:$S$407,4,0)</f>
        <v>6.5616797900262494E-2</v>
      </c>
      <c r="AA155" s="116">
        <f>VLOOKUP(C155,CBS!$A$2:$F$395,4,0)</f>
        <v>5.9090909090909097E-2</v>
      </c>
      <c r="AB155" s="124">
        <f>IF(E155="HFC",(IF(L155&gt;=PliegoVigente!$U$9,PliegoVigente!$W$9,IF(L155&gt;=PliegoVigente!$U$8,PliegoVigente!$W$8,PliegoVigente!$W$7))),IF(E155="FLOW",(IF(L155&gt;=PliegoVigente!$U$25,PliegoVigente!$W$25,IF(L155&gt;=PliegoVigente!$U$24,PliegoVigente!$W$24,PliegoVigente!$W$23))),IF(E155="MASIVO",(IF(L155&gt;=PliegoVigente!$U$39,PliegoVigente!$W$39,IF(L155&gt;=PliegoVigente!$U$38,PliegoVigente!$W$38,PliegoVigente!$W$37))),(IF(L155&gt;=PliegoVigente!$U$53,PliegoVigente!$W$53,IF(L155&gt;=PliegoVigente!$U$52,PliegoVigente!$W$52,PliegoVigente!$W$51))))))</f>
        <v>-0.01</v>
      </c>
      <c r="AC155" s="124">
        <f>IF(E155="HFC",(IF(M155&gt;=PliegoVigente!$I$7,PliegoVigente!$K$7,IF(M155&gt;=PliegoVigente!$I$8,PliegoVigente!$K$8,IF(M155&gt;=PliegoVigente!$I$9,PliegoVigente!$K$9,IF(M155&gt;=PliegoVigente!$I$10,PliegoVigente!$K$10,IF(M155&gt;=PliegoVigente!$I$11,PliegoVigente!$K$11,IF(M155&gt;=PliegoVigente!$I$12,PliegoVigente!$K$12,IF(M155&gt;=PliegoVigente!$I$13,PliegoVigente!$K$13,IF(M155&gt;=PliegoVigente!$I$14,PliegoVigente!$K$14,PliegoVigente!$K$15))))))))),IF(E155="FLOW",(IF(M155&gt;=PliegoVigente!$I$23,PliegoVigente!$K$23,IF(M155&gt;=PliegoVigente!$I$24,PliegoVigente!$K$24,IF(M155&gt;=PliegoVigente!$I$25,PliegoVigente!$K$25,IF(M155&gt;=PliegoVigente!$I$26,PliegoVigente!$K$26,IF(M155&gt;=PliegoVigente!$I$27,PliegoVigente!$K$27,IF(M155&gt;=PliegoVigente!$I$28,PliegoVigente!$K$28,IF(M155&gt;=PliegoVigente!$I$29,PliegoVigente!$K$29,IF(M155&gt;=PliegoVigente!$I$30,PliegoVigente!$K$30,PliegoVigente!$K$31))))))))),IF(E155="MASIVO",(IF(M155&gt;=PliegoVigente!$I$37,PliegoVigente!$K$37,IF(M155&gt;=PliegoVigente!$I$38,PliegoVigente!$K$38,IF(M155&gt;=PliegoVigente!$I$39,PliegoVigente!$K$39,IF(M155&gt;=PliegoVigente!$I$40,PliegoVigente!$K$40,IF(M155&gt;=PliegoVigente!$I$41,PliegoVigente!$K$41,IF(M155&gt;=PliegoVigente!$I$42,PliegoVigente!$K$42,IF(M155&gt;=PliegoVigente!$I$43,PliegoVigente!$K$43,IF(M155&gt;=PliegoVigente!$I$44,PliegoVigente!$K$44,PliegoVigente!$K$45))))))))),(IF(M155&gt;=PliegoVigente!$I$51,PliegoVigente!$K$51,IF(M155&gt;=PliegoVigente!$I$52,PliegoVigente!$K$52,IF(M155&gt;=PliegoVigente!$I$53,PliegoVigente!$K$53,IF(M155&gt;=PliegoVigente!$I$54,PliegoVigente!$K$54,IF(M155&gt;=PliegoVigente!$I$55,PliegoVigente!$K$55,IF(M155&gt;=PliegoVigente!$I$56,PliegoVigente!$K$56,IF(M155&gt;=PliegoVigente!$I$57,PliegoVigente!$K$57,IF(M155&gt;=PliegoVigente!$I$58,PliegoVigente!$K$58,PliegoVigente!$K$59))))))))))))</f>
        <v>-0.01</v>
      </c>
      <c r="AD155" s="124">
        <f>IF(E155="HFC",(IF(S155&gt;=PliegoVigente!$E$12,PliegoVigente!$G$12,IF(S155&gt;=PliegoVigente!$E$11,PliegoVigente!$G$11,IF(S155&gt;=PliegoVigente!$E$10,PliegoVigente!$G$10,IF(S155&gt;=PliegoVigente!$E$9,PliegoVigente!$G$9,IF(S155&gt;=PliegoVigente!$E$8,PliegoVigente!$G$8,PliegoVigente!$G$7)))))),IF(E155="FLOW",(IF(S155&gt;=PliegoVigente!$I$23,PliegoVigente!$K$23,IF(S155&gt;=PliegoVigente!$I$24,PliegoVigente!$K$24,IF(S155&gt;=PliegoVigente!$I$25,PliegoVigente!$K$25,IF(S155&gt;=PliegoVigente!$I$26,PliegoVigente!$K$26,IF(S155&gt;=PliegoVigente!$I$27,PliegoVigente!$K$27,IF(S155&gt;=PliegoVigente!$I$28,PliegoVigente!$K$28,IF(S155&gt;=PliegoVigente!$I$29,PliegoVigente!$K$29,IF(S155&gt;=PliegoVigente!$I$30,PliegoVigente!$K$30,PliegoVigente!$K$31))))))))),IF(E155="MASIVO",(IF(S155&gt;=PliegoVigente!$I$37,PliegoVigente!$K$37,IF(S155&gt;=PliegoVigente!$I$38,PliegoVigente!$K$38,IF(S155&gt;=PliegoVigente!$I$39,PliegoVigente!$K$39,IF(S155&gt;=PliegoVigente!$I$40,PliegoVigente!$K$40,IF(S155&gt;=PliegoVigente!$I$41,PliegoVigente!$K$41,IF(S155&gt;=PliegoVigente!$I$42,PliegoVigente!$K$42,IF(S155&gt;=PliegoVigente!$I$43,PliegoVigente!$K$43,IF(S155&gt;=PliegoVigente!$I$44,PliegoVigente!$K$44,PliegoVigente!$K$45))))))))),(IF(S155&gt;=PliegoVigente!$I$51,PliegoVigente!$K$51,IF(S155&gt;=PliegoVigente!$I$52,PliegoVigente!$K$52,IF(S155&gt;=PliegoVigente!$I$53,PliegoVigente!$K$53,IF(S155&gt;=PliegoVigente!$I$54,PliegoVigente!$K$54,IF(S155&gt;=PliegoVigente!$I$55,PliegoVigente!$K$55,IF(S155&gt;=PliegoVigente!$I$56,PliegoVigente!$K$56,IF(S155&gt;=PliegoVigente!$I$57,PliegoVigente!$K$57,IF(S155&gt;=PliegoVigente!$I$58,PliegoVigente!$K$58,PliegoVigente!$K$59))))))))))))</f>
        <v>0.06</v>
      </c>
      <c r="AE155" s="124">
        <f>IF(E155="HFC",(IF(T155&gt;=PliegoVigente!$A$10,PliegoVigente!$C$10,IF(T155&gt;PliegoVigente!$A$9,PliegoVigente!$C$9,IF(T155&gt;PliegoVigente!$A$8,PliegoVigente!$C$8,PliegoVigente!$C$7)))),IF(E155="FLOW",(IF(T155&gt;=PliegoVigente!$A$26,PliegoVigente!$C$26,IF(T155&gt;PliegoVigente!$A$25,PliegoVigente!$C$25,IF(T155&gt;PliegoVigente!$A$24,PliegoVigente!$C$24,PliegoVigente!$C$23)))),IF(E155="MASIVO",(IF(T155&gt;=PliegoVigente!$A$40,PliegoVigente!$C$40,IF(T155&gt;PliegoVigente!$A$39,PliegoVigente!$C$39,IF(T155&gt;PliegoVigente!$A$38,PliegoVigente!$C$38,PliegoVigente!$C$37)))),(IF(T155&gt;=PliegoVigente!$A$54,PliegoVigente!$C$54,IF(T155&gt;PliegoVigente!$A$53,PliegoVigente!$C$53,IF(T155&gt;PliegoVigente!$A$52,PliegoVigente!$C$52,PliegoVigente!$C$51)))))))</f>
        <v>-0.01</v>
      </c>
      <c r="AF155" s="124" t="b">
        <f>IF(E155="HFC",(IF(Y155&gt;=PliegoVigente!$Y$7,PliegoVigente!$AA$7,0)),IF(E155="FLOW",0,IF(E155="MASIVO",(IF(Y155&gt;=PliegoVigente!$Y$37,PliegoVigente!$AA$370)),(IF(Y155&gt;=PliegoVigente!$Y$51,PliegoVigente!$AA$51,0)))))</f>
        <v>0</v>
      </c>
      <c r="AG155" s="124">
        <f>IF(E155="HFC",(IF(Z155&gt;=PliegoVigente!$M$9,PliegoVigente!$O$9,IF(Z155&gt;=PliegoVigente!$M$8,PliegoVigente!$O$8,PliegoVigente!$O$7))),IF(E155="FLOW",(IF(Z155&gt;=PliegoVigente!$M$25,PliegoVigente!$O$25,IF(Z155&gt;=PliegoVigente!$M$24,PliegoVigente!$O$24,PliegoVigente!$O$23))),IF(E155="MASIVO",(IF(Z155&gt;=PliegoVigente!$M$39,PliegoVigente!$O$39,IF(Z155&gt;=PliegoVigente!$M$38,PliegoVigente!$O$38,PliegoVigente!$O$37))),(IF(Z155&gt;=PliegoVigente!$M$53,PliegoVigente!$O$53,IF(Z155&gt;=PliegoVigente!$M$52,PliegoVigente!$O$52,PliegoVigente!$O$51))))))</f>
        <v>5.0000000000000001E-3</v>
      </c>
      <c r="AH155" s="124">
        <f>IF(E155="HFC",(IF(AA155&gt;=PliegoVigente!$Q$9,PliegoVigente!$S$9,IF(AA155&gt;=PliegoVigente!$Q$8,PliegoVigente!$S$8,PliegoVigente!$S$7))),IF(E155="FLOW",(IF(AA155&gt;=PliegoVigente!$Q$25,PliegoVigente!$S$25,IF(AA155&gt;=PliegoVigente!$Q$24,PliegoVigente!$S$24,PliegoVigente!$S$23))),IF(E155="MASIVO",(IF(AA155&gt;=PliegoVigente!$Q$39,PliegoVigente!$S$39,IF(AA155&gt;=PliegoVigente!$Q$38,PliegoVigente!$S$38,PliegoVigente!$S$37))),(IF(AA155&gt;=PliegoVigente!$Q$53,PliegoVigente!$S$53,IF(AA155&gt;=PliegoVigente!$Q$52,PliegoVigente!$S$52,PliegoVigente!$S$51))))))</f>
        <v>5.0000000000000001E-3</v>
      </c>
      <c r="AI155" s="126">
        <f t="shared" si="5"/>
        <v>3.9999999999999987E-2</v>
      </c>
    </row>
    <row r="156" spans="1:35" x14ac:dyDescent="0.25">
      <c r="A156" s="115" t="str">
        <f>VLOOKUP(C156,RosterActualizado!$C$2:$L$1000,7,0)</f>
        <v>Maciel Fernando Manuel</v>
      </c>
      <c r="B156" s="115" t="str">
        <f>VLOOKUP(C156,RosterActualizado!$C$2:$L$1000,10,0)</f>
        <v>Monroy  Carlos Antonio</v>
      </c>
      <c r="C156" s="115">
        <f>RosterActualizado!C156</f>
        <v>4588053</v>
      </c>
      <c r="D156" s="115" t="str">
        <f>VLOOKUP(C156,RosterActualizado!$C$2:$L$1000,3,0)</f>
        <v>MASIVO</v>
      </c>
      <c r="E156" s="115" t="str">
        <f t="shared" si="4"/>
        <v>MASIVO</v>
      </c>
      <c r="F156" s="116" t="e">
        <f>VLOOKUP(C156,Table1[],5,0)</f>
        <v>#N/A</v>
      </c>
      <c r="G156" s="117">
        <f>VLOOKUP(C156,Table13[],5,0)</f>
        <v>0</v>
      </c>
      <c r="H156" s="118">
        <f>VLOOKUP(C156,Table13[],3,0)</f>
        <v>0</v>
      </c>
      <c r="I156" s="117">
        <f>VLOOKUP(C156,Table13[],7,0)</f>
        <v>0</v>
      </c>
      <c r="J156" s="117">
        <f>VLOOKUP(C156,Table13[],9,0)</f>
        <v>0</v>
      </c>
      <c r="K156" s="116" t="e">
        <f>VLOOKUP(C156,Table16[[#All],[idccms]:[TMO]],5,0)</f>
        <v>#N/A</v>
      </c>
      <c r="L156" s="119" t="e">
        <f>VLOOKUP(C156,Table18[[Columna1]:[Recuento de id_monitoring-caseId]],2,0)</f>
        <v>#N/A</v>
      </c>
      <c r="M156" s="116" t="e">
        <f>VLOOKUP(C156,Table111[],7,0)</f>
        <v>#N/A</v>
      </c>
      <c r="N156" s="118" t="e">
        <f>VLOOKUP(C156,Table111[],6,0)</f>
        <v>#N/A</v>
      </c>
      <c r="O156" s="116" t="e">
        <f>VLOOKUP(C156,Table111[],8,0)</f>
        <v>#N/A</v>
      </c>
      <c r="P156" s="13" t="s">
        <v>116</v>
      </c>
      <c r="Q156" s="13" t="s">
        <v>116</v>
      </c>
      <c r="R156" s="13" t="s">
        <v>116</v>
      </c>
      <c r="S156" s="116" t="e">
        <f>VLOOKUP(C156,Table113[[idccms]:[Suma de Rellamados]],4,0)</f>
        <v>#N/A</v>
      </c>
      <c r="T156" s="13">
        <f>VLOOKUP(C156,Table115[[idccms]:[Suma de CvLlamSalientes]],3,0)</f>
        <v>0</v>
      </c>
      <c r="U156" s="13">
        <f>VLOOKUP(C156,Table115[[idccms]:[Suma de CvLlamSalientes]],5,0)</f>
        <v>0</v>
      </c>
      <c r="V156" s="120">
        <f>VLOOKUP(C156,Table115[[idccms]:[Suma de CvLlamSalientes]],6,0)</f>
        <v>0</v>
      </c>
      <c r="W156" s="13">
        <f>VLOOKUP(C156,Table115[[idccms]:[Suma de CvLlamSalientes]],7,0)</f>
        <v>0</v>
      </c>
      <c r="X156" s="116" t="e">
        <f>VLOOKUP(C156,Table118[[idccms]:[%Act Com N]],4,0)</f>
        <v>#N/A</v>
      </c>
      <c r="Y156" s="116" t="e">
        <f>VLOOKUP(C156,Table118[[idccms]:[%Act Com N]],6,0)</f>
        <v>#N/A</v>
      </c>
      <c r="Z156" s="116" t="e">
        <f>VLOOKUP(C156,TRF!$B$2:$S$407,4,0)</f>
        <v>#N/A</v>
      </c>
      <c r="AA156" s="116" t="e">
        <f>VLOOKUP(C156,CBS!$A$2:$F$395,4,0)</f>
        <v>#N/A</v>
      </c>
      <c r="AB156" s="124" t="e">
        <f>IF(E156="HFC",(IF(L156&gt;=PliegoVigente!$U$9,PliegoVigente!$W$9,IF(L156&gt;=PliegoVigente!$U$8,PliegoVigente!$W$8,PliegoVigente!$W$7))),IF(E156="FLOW",(IF(L156&gt;=PliegoVigente!$U$25,PliegoVigente!$W$25,IF(L156&gt;=PliegoVigente!$U$24,PliegoVigente!$W$24,PliegoVigente!$W$23))),IF(E156="MASIVO",(IF(L156&gt;=PliegoVigente!$U$39,PliegoVigente!$W$39,IF(L156&gt;=PliegoVigente!$U$38,PliegoVigente!$W$38,PliegoVigente!$W$37))),(IF(L156&gt;=PliegoVigente!$U$53,PliegoVigente!$W$53,IF(L156&gt;=PliegoVigente!$U$52,PliegoVigente!$W$52,PliegoVigente!$W$51))))))</f>
        <v>#N/A</v>
      </c>
      <c r="AC156" s="124" t="e">
        <f>IF(E156="HFC",(IF(M156&gt;=PliegoVigente!$I$7,PliegoVigente!$K$7,IF(M156&gt;=PliegoVigente!$I$8,PliegoVigente!$K$8,IF(M156&gt;=PliegoVigente!$I$9,PliegoVigente!$K$9,IF(M156&gt;=PliegoVigente!$I$10,PliegoVigente!$K$10,IF(M156&gt;=PliegoVigente!$I$11,PliegoVigente!$K$11,IF(M156&gt;=PliegoVigente!$I$12,PliegoVigente!$K$12,IF(M156&gt;=PliegoVigente!$I$13,PliegoVigente!$K$13,IF(M156&gt;=PliegoVigente!$I$14,PliegoVigente!$K$14,PliegoVigente!$K$15))))))))),IF(E156="FLOW",(IF(M156&gt;=PliegoVigente!$I$23,PliegoVigente!$K$23,IF(M156&gt;=PliegoVigente!$I$24,PliegoVigente!$K$24,IF(M156&gt;=PliegoVigente!$I$25,PliegoVigente!$K$25,IF(M156&gt;=PliegoVigente!$I$26,PliegoVigente!$K$26,IF(M156&gt;=PliegoVigente!$I$27,PliegoVigente!$K$27,IF(M156&gt;=PliegoVigente!$I$28,PliegoVigente!$K$28,IF(M156&gt;=PliegoVigente!$I$29,PliegoVigente!$K$29,IF(M156&gt;=PliegoVigente!$I$30,PliegoVigente!$K$30,PliegoVigente!$K$31))))))))),IF(E156="MASIVO",(IF(M156&gt;=PliegoVigente!$I$37,PliegoVigente!$K$37,IF(M156&gt;=PliegoVigente!$I$38,PliegoVigente!$K$38,IF(M156&gt;=PliegoVigente!$I$39,PliegoVigente!$K$39,IF(M156&gt;=PliegoVigente!$I$40,PliegoVigente!$K$40,IF(M156&gt;=PliegoVigente!$I$41,PliegoVigente!$K$41,IF(M156&gt;=PliegoVigente!$I$42,PliegoVigente!$K$42,IF(M156&gt;=PliegoVigente!$I$43,PliegoVigente!$K$43,IF(M156&gt;=PliegoVigente!$I$44,PliegoVigente!$K$44,PliegoVigente!$K$45))))))))),(IF(M156&gt;=PliegoVigente!$I$51,PliegoVigente!$K$51,IF(M156&gt;=PliegoVigente!$I$52,PliegoVigente!$K$52,IF(M156&gt;=PliegoVigente!$I$53,PliegoVigente!$K$53,IF(M156&gt;=PliegoVigente!$I$54,PliegoVigente!$K$54,IF(M156&gt;=PliegoVigente!$I$55,PliegoVigente!$K$55,IF(M156&gt;=PliegoVigente!$I$56,PliegoVigente!$K$56,IF(M156&gt;=PliegoVigente!$I$57,PliegoVigente!$K$57,IF(M156&gt;=PliegoVigente!$I$58,PliegoVigente!$K$58,PliegoVigente!$K$59))))))))))))</f>
        <v>#N/A</v>
      </c>
      <c r="AD156" s="124" t="e">
        <f>IF(E156="HFC",(IF(S156&gt;=PliegoVigente!$E$12,PliegoVigente!$G$12,IF(S156&gt;=PliegoVigente!$E$11,PliegoVigente!$G$11,IF(S156&gt;=PliegoVigente!$E$10,PliegoVigente!$G$10,IF(S156&gt;=PliegoVigente!$E$9,PliegoVigente!$G$9,IF(S156&gt;=PliegoVigente!$E$8,PliegoVigente!$G$8,PliegoVigente!$G$7)))))),IF(E156="FLOW",(IF(S156&gt;=PliegoVigente!$I$23,PliegoVigente!$K$23,IF(S156&gt;=PliegoVigente!$I$24,PliegoVigente!$K$24,IF(S156&gt;=PliegoVigente!$I$25,PliegoVigente!$K$25,IF(S156&gt;=PliegoVigente!$I$26,PliegoVigente!$K$26,IF(S156&gt;=PliegoVigente!$I$27,PliegoVigente!$K$27,IF(S156&gt;=PliegoVigente!$I$28,PliegoVigente!$K$28,IF(S156&gt;=PliegoVigente!$I$29,PliegoVigente!$K$29,IF(S156&gt;=PliegoVigente!$I$30,PliegoVigente!$K$30,PliegoVigente!$K$31))))))))),IF(E156="MASIVO",(IF(S156&gt;=PliegoVigente!$I$37,PliegoVigente!$K$37,IF(S156&gt;=PliegoVigente!$I$38,PliegoVigente!$K$38,IF(S156&gt;=PliegoVigente!$I$39,PliegoVigente!$K$39,IF(S156&gt;=PliegoVigente!$I$40,PliegoVigente!$K$40,IF(S156&gt;=PliegoVigente!$I$41,PliegoVigente!$K$41,IF(S156&gt;=PliegoVigente!$I$42,PliegoVigente!$K$42,IF(S156&gt;=PliegoVigente!$I$43,PliegoVigente!$K$43,IF(S156&gt;=PliegoVigente!$I$44,PliegoVigente!$K$44,PliegoVigente!$K$45))))))))),(IF(S156&gt;=PliegoVigente!$I$51,PliegoVigente!$K$51,IF(S156&gt;=PliegoVigente!$I$52,PliegoVigente!$K$52,IF(S156&gt;=PliegoVigente!$I$53,PliegoVigente!$K$53,IF(S156&gt;=PliegoVigente!$I$54,PliegoVigente!$K$54,IF(S156&gt;=PliegoVigente!$I$55,PliegoVigente!$K$55,IF(S156&gt;=PliegoVigente!$I$56,PliegoVigente!$K$56,IF(S156&gt;=PliegoVigente!$I$57,PliegoVigente!$K$57,IF(S156&gt;=PliegoVigente!$I$58,PliegoVigente!$K$58,PliegoVigente!$K$59))))))))))))</f>
        <v>#N/A</v>
      </c>
      <c r="AE156" s="124">
        <f>IF(E156="HFC",(IF(T156&gt;=PliegoVigente!$A$10,PliegoVigente!$C$10,IF(T156&gt;PliegoVigente!$A$9,PliegoVigente!$C$9,IF(T156&gt;PliegoVigente!$A$8,PliegoVigente!$C$8,PliegoVigente!$C$7)))),IF(E156="FLOW",(IF(T156&gt;=PliegoVigente!$A$26,PliegoVigente!$C$26,IF(T156&gt;PliegoVigente!$A$25,PliegoVigente!$C$25,IF(T156&gt;PliegoVigente!$A$24,PliegoVigente!$C$24,PliegoVigente!$C$23)))),IF(E156="MASIVO",(IF(T156&gt;=PliegoVigente!$A$40,PliegoVigente!$C$40,IF(T156&gt;PliegoVigente!$A$39,PliegoVigente!$C$39,IF(T156&gt;PliegoVigente!$A$38,PliegoVigente!$C$38,PliegoVigente!$C$37)))),(IF(T156&gt;=PliegoVigente!$A$54,PliegoVigente!$C$54,IF(T156&gt;PliegoVigente!$A$53,PliegoVigente!$C$53,IF(T156&gt;PliegoVigente!$A$52,PliegoVigente!$C$52,PliegoVigente!$C$51)))))))</f>
        <v>0.02</v>
      </c>
      <c r="AF156" s="124" t="e">
        <f>IF(E156="HFC",(IF(Y156&gt;=PliegoVigente!$Y$7,PliegoVigente!$AA$7,0)),IF(E156="FLOW",0,IF(E156="MASIVO",(IF(Y156&gt;=PliegoVigente!$Y$37,PliegoVigente!$AA$370)),(IF(Y156&gt;=PliegoVigente!$Y$51,PliegoVigente!$AA$51,0)))))</f>
        <v>#N/A</v>
      </c>
      <c r="AG156" s="124" t="e">
        <f>IF(E156="HFC",(IF(Z156&gt;=PliegoVigente!$M$9,PliegoVigente!$O$9,IF(Z156&gt;=PliegoVigente!$M$8,PliegoVigente!$O$8,PliegoVigente!$O$7))),IF(E156="FLOW",(IF(Z156&gt;=PliegoVigente!$M$25,PliegoVigente!$O$25,IF(Z156&gt;=PliegoVigente!$M$24,PliegoVigente!$O$24,PliegoVigente!$O$23))),IF(E156="MASIVO",(IF(Z156&gt;=PliegoVigente!$M$39,PliegoVigente!$O$39,IF(Z156&gt;=PliegoVigente!$M$38,PliegoVigente!$O$38,PliegoVigente!$O$37))),(IF(Z156&gt;=PliegoVigente!$M$53,PliegoVigente!$O$53,IF(Z156&gt;=PliegoVigente!$M$52,PliegoVigente!$O$52,PliegoVigente!$O$51))))))</f>
        <v>#N/A</v>
      </c>
      <c r="AH156" s="124" t="e">
        <f>IF(E156="HFC",(IF(AA156&gt;=PliegoVigente!$Q$9,PliegoVigente!$S$9,IF(AA156&gt;=PliegoVigente!$Q$8,PliegoVigente!$S$8,PliegoVigente!$S$7))),IF(E156="FLOW",(IF(AA156&gt;=PliegoVigente!$Q$25,PliegoVigente!$S$25,IF(AA156&gt;=PliegoVigente!$Q$24,PliegoVigente!$S$24,PliegoVigente!$S$23))),IF(E156="MASIVO",(IF(AA156&gt;=PliegoVigente!$Q$39,PliegoVigente!$S$39,IF(AA156&gt;=PliegoVigente!$Q$38,PliegoVigente!$S$38,PliegoVigente!$S$37))),(IF(AA156&gt;=PliegoVigente!$Q$53,PliegoVigente!$S$53,IF(AA156&gt;=PliegoVigente!$Q$52,PliegoVigente!$S$52,PliegoVigente!$S$51))))))</f>
        <v>#N/A</v>
      </c>
      <c r="AI156" s="126" t="e">
        <f t="shared" si="5"/>
        <v>#N/A</v>
      </c>
    </row>
    <row r="157" spans="1:35" x14ac:dyDescent="0.25">
      <c r="A157" s="115" t="str">
        <f>VLOOKUP(C157,RosterActualizado!$C$2:$L$1000,7,0)</f>
        <v>Maciel Fernando Manuel</v>
      </c>
      <c r="B157" s="115" t="str">
        <f>VLOOKUP(C157,RosterActualizado!$C$2:$L$1000,10,0)</f>
        <v>Orellana  Gabriela Elena</v>
      </c>
      <c r="C157" s="115">
        <f>RosterActualizado!C157</f>
        <v>2779138</v>
      </c>
      <c r="D157" s="115" t="str">
        <f>VLOOKUP(C157,RosterActualizado!$C$2:$L$1000,3,0)</f>
        <v>FLOW Score 3 a 5</v>
      </c>
      <c r="E157" s="115" t="str">
        <f t="shared" si="4"/>
        <v>FLOW</v>
      </c>
      <c r="F157" s="116">
        <f>VLOOKUP(C157,Table1[],5,0)</f>
        <v>0.97476620370370404</v>
      </c>
      <c r="G157" s="117">
        <f>VLOOKUP(C157,Table13[],5,0)</f>
        <v>8.6956521739130405E-2</v>
      </c>
      <c r="H157" s="118">
        <f>VLOOKUP(C157,Table13[],3,0)</f>
        <v>46</v>
      </c>
      <c r="I157" s="117">
        <f>VLOOKUP(C157,Table13[],7,0)</f>
        <v>0.62222222222222201</v>
      </c>
      <c r="J157" s="117">
        <f>VLOOKUP(C157,Table13[],9,0)</f>
        <v>0.97619047619047605</v>
      </c>
      <c r="K157" s="116">
        <f>VLOOKUP(C157,Table16[[#All],[idccms]:[TMO]],5,0)</f>
        <v>0.92452830188679203</v>
      </c>
      <c r="L157" s="119">
        <f>VLOOKUP(C157,Table18[[Columna1]:[Recuento de id_monitoring-caseId]],2,0)</f>
        <v>1</v>
      </c>
      <c r="M157" s="116">
        <f>VLOOKUP(C157,Table111[],7,0)</f>
        <v>0.1</v>
      </c>
      <c r="N157" s="118">
        <f>VLOOKUP(C157,Table111[],6,0)</f>
        <v>10</v>
      </c>
      <c r="O157" s="116">
        <f>VLOOKUP(C157,Table111[],8,0)</f>
        <v>0.5</v>
      </c>
      <c r="P157" s="13" t="s">
        <v>116</v>
      </c>
      <c r="Q157" s="13" t="s">
        <v>116</v>
      </c>
      <c r="R157" s="13" t="s">
        <v>116</v>
      </c>
      <c r="S157" s="116">
        <f>VLOOKUP(C157,Table113[[idccms]:[Suma de Rellamados]],4,0)</f>
        <v>0.84054054054054095</v>
      </c>
      <c r="T157" s="13">
        <f>VLOOKUP(C157,Table115[[idccms]:[Suma de CvLlamSalientes]],3,0)</f>
        <v>679.43040293040303</v>
      </c>
      <c r="U157" s="13">
        <f>VLOOKUP(C157,Table115[[idccms]:[Suma de CvLlamSalientes]],5,0)</f>
        <v>27.468864468864499</v>
      </c>
      <c r="V157" s="120">
        <f>VLOOKUP(C157,Table115[[idccms]:[Suma de CvLlamSalientes]],6,0)</f>
        <v>20.580586080586102</v>
      </c>
      <c r="W157" s="13">
        <f>VLOOKUP(C157,Table115[[idccms]:[Suma de CvLlamSalientes]],7,0)</f>
        <v>631.38095238095195</v>
      </c>
      <c r="X157" s="116">
        <f>VLOOKUP(C157,Table118[[idccms]:[%Act Com N]],4,0)</f>
        <v>5.8608058608058601E-2</v>
      </c>
      <c r="Y157" s="116">
        <f>VLOOKUP(C157,Table118[[idccms]:[%Act Com N]],6,0)</f>
        <v>1.37362637362637E-2</v>
      </c>
      <c r="Z157" s="116">
        <f>VLOOKUP(C157,TRF!$B$2:$S$407,4,0)</f>
        <v>0.14835164835164799</v>
      </c>
      <c r="AA157" s="116">
        <f>VLOOKUP(C157,CBS!$A$2:$F$395,4,0)</f>
        <v>5.1282051282051301E-2</v>
      </c>
      <c r="AB157" s="124">
        <f>IF(E157="HFC",(IF(L157&gt;=PliegoVigente!$U$9,PliegoVigente!$W$9,IF(L157&gt;=PliegoVigente!$U$8,PliegoVigente!$W$8,PliegoVigente!$W$7))),IF(E157="FLOW",(IF(L157&gt;=PliegoVigente!$U$25,PliegoVigente!$W$25,IF(L157&gt;=PliegoVigente!$U$24,PliegoVigente!$W$24,PliegoVigente!$W$23))),IF(E157="MASIVO",(IF(L157&gt;=PliegoVigente!$U$39,PliegoVigente!$W$39,IF(L157&gt;=PliegoVigente!$U$38,PliegoVigente!$W$38,PliegoVigente!$W$37))),(IF(L157&gt;=PliegoVigente!$U$53,PliegoVigente!$W$53,IF(L157&gt;=PliegoVigente!$U$52,PliegoVigente!$W$52,PliegoVigente!$W$51))))))</f>
        <v>0.01</v>
      </c>
      <c r="AC157" s="124">
        <f>IF(E157="HFC",(IF(M157&gt;=PliegoVigente!$I$7,PliegoVigente!$K$7,IF(M157&gt;=PliegoVigente!$I$8,PliegoVigente!$K$8,IF(M157&gt;=PliegoVigente!$I$9,PliegoVigente!$K$9,IF(M157&gt;=PliegoVigente!$I$10,PliegoVigente!$K$10,IF(M157&gt;=PliegoVigente!$I$11,PliegoVigente!$K$11,IF(M157&gt;=PliegoVigente!$I$12,PliegoVigente!$K$12,IF(M157&gt;=PliegoVigente!$I$13,PliegoVigente!$K$13,IF(M157&gt;=PliegoVigente!$I$14,PliegoVigente!$K$14,PliegoVigente!$K$15))))))))),IF(E157="FLOW",(IF(M157&gt;=PliegoVigente!$I$23,PliegoVigente!$K$23,IF(M157&gt;=PliegoVigente!$I$24,PliegoVigente!$K$24,IF(M157&gt;=PliegoVigente!$I$25,PliegoVigente!$K$25,IF(M157&gt;=PliegoVigente!$I$26,PliegoVigente!$K$26,IF(M157&gt;=PliegoVigente!$I$27,PliegoVigente!$K$27,IF(M157&gt;=PliegoVigente!$I$28,PliegoVigente!$K$28,IF(M157&gt;=PliegoVigente!$I$29,PliegoVigente!$K$29,IF(M157&gt;=PliegoVigente!$I$30,PliegoVigente!$K$30,PliegoVigente!$K$31))))))))),IF(E157="MASIVO",(IF(M157&gt;=PliegoVigente!$I$37,PliegoVigente!$K$37,IF(M157&gt;=PliegoVigente!$I$38,PliegoVigente!$K$38,IF(M157&gt;=PliegoVigente!$I$39,PliegoVigente!$K$39,IF(M157&gt;=PliegoVigente!$I$40,PliegoVigente!$K$40,IF(M157&gt;=PliegoVigente!$I$41,PliegoVigente!$K$41,IF(M157&gt;=PliegoVigente!$I$42,PliegoVigente!$K$42,IF(M157&gt;=PliegoVigente!$I$43,PliegoVigente!$K$43,IF(M157&gt;=PliegoVigente!$I$44,PliegoVigente!$K$44,PliegoVigente!$K$45))))))))),(IF(M157&gt;=PliegoVigente!$I$51,PliegoVigente!$K$51,IF(M157&gt;=PliegoVigente!$I$52,PliegoVigente!$K$52,IF(M157&gt;=PliegoVigente!$I$53,PliegoVigente!$K$53,IF(M157&gt;=PliegoVigente!$I$54,PliegoVigente!$K$54,IF(M157&gt;=PliegoVigente!$I$55,PliegoVigente!$K$55,IF(M157&gt;=PliegoVigente!$I$56,PliegoVigente!$K$56,IF(M157&gt;=PliegoVigente!$I$57,PliegoVigente!$K$57,IF(M157&gt;=PliegoVigente!$I$58,PliegoVigente!$K$58,PliegoVigente!$K$59))))))))))))</f>
        <v>0.06</v>
      </c>
      <c r="AD157" s="124">
        <f>IF(E157="HFC",(IF(S157&gt;=PliegoVigente!$E$12,PliegoVigente!$G$12,IF(S157&gt;=PliegoVigente!$E$11,PliegoVigente!$G$11,IF(S157&gt;=PliegoVigente!$E$10,PliegoVigente!$G$10,IF(S157&gt;=PliegoVigente!$E$9,PliegoVigente!$G$9,IF(S157&gt;=PliegoVigente!$E$8,PliegoVigente!$G$8,PliegoVigente!$G$7)))))),IF(E157="FLOW",(IF(S157&gt;=PliegoVigente!$I$23,PliegoVigente!$K$23,IF(S157&gt;=PliegoVigente!$I$24,PliegoVigente!$K$24,IF(S157&gt;=PliegoVigente!$I$25,PliegoVigente!$K$25,IF(S157&gt;=PliegoVigente!$I$26,PliegoVigente!$K$26,IF(S157&gt;=PliegoVigente!$I$27,PliegoVigente!$K$27,IF(S157&gt;=PliegoVigente!$I$28,PliegoVigente!$K$28,IF(S157&gt;=PliegoVigente!$I$29,PliegoVigente!$K$29,IF(S157&gt;=PliegoVigente!$I$30,PliegoVigente!$K$30,PliegoVigente!$K$31))))))))),IF(E157="MASIVO",(IF(S157&gt;=PliegoVigente!$I$37,PliegoVigente!$K$37,IF(S157&gt;=PliegoVigente!$I$38,PliegoVigente!$K$38,IF(S157&gt;=PliegoVigente!$I$39,PliegoVigente!$K$39,IF(S157&gt;=PliegoVigente!$I$40,PliegoVigente!$K$40,IF(S157&gt;=PliegoVigente!$I$41,PliegoVigente!$K$41,IF(S157&gt;=PliegoVigente!$I$42,PliegoVigente!$K$42,IF(S157&gt;=PliegoVigente!$I$43,PliegoVigente!$K$43,IF(S157&gt;=PliegoVigente!$I$44,PliegoVigente!$K$44,PliegoVigente!$K$45))))))))),(IF(S157&gt;=PliegoVigente!$I$51,PliegoVigente!$K$51,IF(S157&gt;=PliegoVigente!$I$52,PliegoVigente!$K$52,IF(S157&gt;=PliegoVigente!$I$53,PliegoVigente!$K$53,IF(S157&gt;=PliegoVigente!$I$54,PliegoVigente!$K$54,IF(S157&gt;=PliegoVigente!$I$55,PliegoVigente!$K$55,IF(S157&gt;=PliegoVigente!$I$56,PliegoVigente!$K$56,IF(S157&gt;=PliegoVigente!$I$57,PliegoVigente!$K$57,IF(S157&gt;=PliegoVigente!$I$58,PliegoVigente!$K$58,PliegoVigente!$K$59))))))))))))</f>
        <v>0.06</v>
      </c>
      <c r="AE157" s="124">
        <f>IF(E157="HFC",(IF(T157&gt;=PliegoVigente!$A$10,PliegoVigente!$C$10,IF(T157&gt;PliegoVigente!$A$9,PliegoVigente!$C$9,IF(T157&gt;PliegoVigente!$A$8,PliegoVigente!$C$8,PliegoVigente!$C$7)))),IF(E157="FLOW",(IF(T157&gt;=PliegoVigente!$A$26,PliegoVigente!$C$26,IF(T157&gt;PliegoVigente!$A$25,PliegoVigente!$C$25,IF(T157&gt;PliegoVigente!$A$24,PliegoVigente!$C$24,PliegoVigente!$C$23)))),IF(E157="MASIVO",(IF(T157&gt;=PliegoVigente!$A$40,PliegoVigente!$C$40,IF(T157&gt;PliegoVigente!$A$39,PliegoVigente!$C$39,IF(T157&gt;PliegoVigente!$A$38,PliegoVigente!$C$38,PliegoVigente!$C$37)))),(IF(T157&gt;=PliegoVigente!$A$54,PliegoVigente!$C$54,IF(T157&gt;PliegoVigente!$A$53,PliegoVigente!$C$53,IF(T157&gt;PliegoVigente!$A$52,PliegoVigente!$C$52,PliegoVigente!$C$51)))))))</f>
        <v>-0.01</v>
      </c>
      <c r="AF157" s="124">
        <f>IF(E157="HFC",(IF(Y157&gt;=PliegoVigente!$Y$7,PliegoVigente!$AA$7,0)),IF(E157="FLOW",0,IF(E157="MASIVO",(IF(Y157&gt;=PliegoVigente!$Y$37,PliegoVigente!$AA$370)),(IF(Y157&gt;=PliegoVigente!$Y$51,PliegoVigente!$AA$51,0)))))</f>
        <v>0</v>
      </c>
      <c r="AG157" s="124">
        <f>IF(E157="HFC",(IF(Z157&gt;=PliegoVigente!$M$9,PliegoVigente!$O$9,IF(Z157&gt;=PliegoVigente!$M$8,PliegoVigente!$O$8,PliegoVigente!$O$7))),IF(E157="FLOW",(IF(Z157&gt;=PliegoVigente!$M$25,PliegoVigente!$O$25,IF(Z157&gt;=PliegoVigente!$M$24,PliegoVigente!$O$24,PliegoVigente!$O$23))),IF(E157="MASIVO",(IF(Z157&gt;=PliegoVigente!$M$39,PliegoVigente!$O$39,IF(Z157&gt;=PliegoVigente!$M$38,PliegoVigente!$O$38,PliegoVigente!$O$37))),(IF(Z157&gt;=PliegoVigente!$M$53,PliegoVigente!$O$53,IF(Z157&gt;=PliegoVigente!$M$52,PliegoVigente!$O$52,PliegoVigente!$O$51))))))</f>
        <v>-5.0000000000000001E-3</v>
      </c>
      <c r="AH157" s="124">
        <f>IF(E157="HFC",(IF(AA157&gt;=PliegoVigente!$Q$9,PliegoVigente!$S$9,IF(AA157&gt;=PliegoVigente!$Q$8,PliegoVigente!$S$8,PliegoVigente!$S$7))),IF(E157="FLOW",(IF(AA157&gt;=PliegoVigente!$Q$25,PliegoVigente!$S$25,IF(AA157&gt;=PliegoVigente!$Q$24,PliegoVigente!$S$24,PliegoVigente!$S$23))),IF(E157="MASIVO",(IF(AA157&gt;=PliegoVigente!$Q$39,PliegoVigente!$S$39,IF(AA157&gt;=PliegoVigente!$Q$38,PliegoVigente!$S$38,PliegoVigente!$S$37))),(IF(AA157&gt;=PliegoVigente!$Q$53,PliegoVigente!$S$53,IF(AA157&gt;=PliegoVigente!$Q$52,PliegoVigente!$S$52,PliegoVigente!$S$51))))))</f>
        <v>1.4999999999999999E-2</v>
      </c>
      <c r="AI157" s="126">
        <f t="shared" si="5"/>
        <v>0.13</v>
      </c>
    </row>
    <row r="158" spans="1:35" x14ac:dyDescent="0.25">
      <c r="A158" s="115" t="str">
        <f>VLOOKUP(C158,RosterActualizado!$C$2:$L$1000,7,0)</f>
        <v>Maciel Fernando Manuel</v>
      </c>
      <c r="B158" s="115" t="str">
        <f>VLOOKUP(C158,RosterActualizado!$C$2:$L$1000,10,0)</f>
        <v>Pacheco Daniel Eduardo</v>
      </c>
      <c r="C158" s="115">
        <f>RosterActualizado!C158</f>
        <v>1955738</v>
      </c>
      <c r="D158" s="115" t="str">
        <f>VLOOKUP(C158,RosterActualizado!$C$2:$L$1000,3,0)</f>
        <v>FLOW Score 2</v>
      </c>
      <c r="E158" s="115" t="str">
        <f t="shared" si="4"/>
        <v>FLOW</v>
      </c>
      <c r="F158" s="116">
        <f>VLOOKUP(C158,Table1[],5,0)</f>
        <v>0.95473148148148101</v>
      </c>
      <c r="G158" s="117">
        <f>VLOOKUP(C158,Table13[],5,0)</f>
        <v>0.11214953271028</v>
      </c>
      <c r="H158" s="118">
        <f>VLOOKUP(C158,Table13[],3,0)</f>
        <v>107</v>
      </c>
      <c r="I158" s="117">
        <f>VLOOKUP(C158,Table13[],7,0)</f>
        <v>0.72549019607843102</v>
      </c>
      <c r="J158" s="117">
        <f>VLOOKUP(C158,Table13[],9,0)</f>
        <v>0.84313725490196101</v>
      </c>
      <c r="K158" s="116">
        <f>VLOOKUP(C158,Table16[[#All],[idccms]:[TMO]],5,0)</f>
        <v>0.83870967741935498</v>
      </c>
      <c r="L158" s="119">
        <f>VLOOKUP(C158,Table18[[Columna1]:[Recuento de id_monitoring-caseId]],2,0)</f>
        <v>0</v>
      </c>
      <c r="M158" s="116">
        <f>VLOOKUP(C158,Table111[],7,0)</f>
        <v>-0.5</v>
      </c>
      <c r="N158" s="118">
        <f>VLOOKUP(C158,Table111[],6,0)</f>
        <v>6</v>
      </c>
      <c r="O158" s="116">
        <f>VLOOKUP(C158,Table111[],8,0)</f>
        <v>0.6</v>
      </c>
      <c r="P158" s="13" t="s">
        <v>116</v>
      </c>
      <c r="Q158" s="13" t="s">
        <v>116</v>
      </c>
      <c r="R158" s="13" t="s">
        <v>116</v>
      </c>
      <c r="S158" s="116">
        <f>VLOOKUP(C158,Table113[[idccms]:[Suma de Rellamados]],4,0)</f>
        <v>0.78470254957507102</v>
      </c>
      <c r="T158" s="13">
        <f>VLOOKUP(C158,Table115[[idccms]:[Suma de CvLlamSalientes]],3,0)</f>
        <v>736.89855072463797</v>
      </c>
      <c r="U158" s="13">
        <f>VLOOKUP(C158,Table115[[idccms]:[Suma de CvLlamSalientes]],5,0)</f>
        <v>32.633540372670801</v>
      </c>
      <c r="V158" s="120">
        <f>VLOOKUP(C158,Table115[[idccms]:[Suma de CvLlamSalientes]],6,0)</f>
        <v>1.40786749482402</v>
      </c>
      <c r="W158" s="13">
        <f>VLOOKUP(C158,Table115[[idccms]:[Suma de CvLlamSalientes]],7,0)</f>
        <v>702.857142857143</v>
      </c>
      <c r="X158" s="116">
        <f>VLOOKUP(C158,Table118[[idccms]:[%Act Com N]],4,0)</f>
        <v>7.6604554865424404E-2</v>
      </c>
      <c r="Y158" s="116">
        <f>VLOOKUP(C158,Table118[[idccms]:[%Act Com N]],6,0)</f>
        <v>6.6252587991718404E-2</v>
      </c>
      <c r="Z158" s="116">
        <f>VLOOKUP(C158,TRF!$B$2:$S$407,4,0)</f>
        <v>9.5238095238095205E-2</v>
      </c>
      <c r="AA158" s="116">
        <f>VLOOKUP(C158,CBS!$A$2:$F$395,4,0)</f>
        <v>6.2111801242236003E-2</v>
      </c>
      <c r="AB158" s="124">
        <f>IF(E158="HFC",(IF(L158&gt;=PliegoVigente!$U$9,PliegoVigente!$W$9,IF(L158&gt;=PliegoVigente!$U$8,PliegoVigente!$W$8,PliegoVigente!$W$7))),IF(E158="FLOW",(IF(L158&gt;=PliegoVigente!$U$25,PliegoVigente!$W$25,IF(L158&gt;=PliegoVigente!$U$24,PliegoVigente!$W$24,PliegoVigente!$W$23))),IF(E158="MASIVO",(IF(L158&gt;=PliegoVigente!$U$39,PliegoVigente!$W$39,IF(L158&gt;=PliegoVigente!$U$38,PliegoVigente!$W$38,PliegoVigente!$W$37))),(IF(L158&gt;=PliegoVigente!$U$53,PliegoVigente!$W$53,IF(L158&gt;=PliegoVigente!$U$52,PliegoVigente!$W$52,PliegoVigente!$W$51))))))</f>
        <v>-0.01</v>
      </c>
      <c r="AC158" s="124">
        <f>IF(E158="HFC",(IF(M158&gt;=PliegoVigente!$I$7,PliegoVigente!$K$7,IF(M158&gt;=PliegoVigente!$I$8,PliegoVigente!$K$8,IF(M158&gt;=PliegoVigente!$I$9,PliegoVigente!$K$9,IF(M158&gt;=PliegoVigente!$I$10,PliegoVigente!$K$10,IF(M158&gt;=PliegoVigente!$I$11,PliegoVigente!$K$11,IF(M158&gt;=PliegoVigente!$I$12,PliegoVigente!$K$12,IF(M158&gt;=PliegoVigente!$I$13,PliegoVigente!$K$13,IF(M158&gt;=PliegoVigente!$I$14,PliegoVigente!$K$14,PliegoVigente!$K$15))))))))),IF(E158="FLOW",(IF(M158&gt;=PliegoVigente!$I$23,PliegoVigente!$K$23,IF(M158&gt;=PliegoVigente!$I$24,PliegoVigente!$K$24,IF(M158&gt;=PliegoVigente!$I$25,PliegoVigente!$K$25,IF(M158&gt;=PliegoVigente!$I$26,PliegoVigente!$K$26,IF(M158&gt;=PliegoVigente!$I$27,PliegoVigente!$K$27,IF(M158&gt;=PliegoVigente!$I$28,PliegoVigente!$K$28,IF(M158&gt;=PliegoVigente!$I$29,PliegoVigente!$K$29,IF(M158&gt;=PliegoVigente!$I$30,PliegoVigente!$K$30,PliegoVigente!$K$31))))))))),IF(E158="MASIVO",(IF(M158&gt;=PliegoVigente!$I$37,PliegoVigente!$K$37,IF(M158&gt;=PliegoVigente!$I$38,PliegoVigente!$K$38,IF(M158&gt;=PliegoVigente!$I$39,PliegoVigente!$K$39,IF(M158&gt;=PliegoVigente!$I$40,PliegoVigente!$K$40,IF(M158&gt;=PliegoVigente!$I$41,PliegoVigente!$K$41,IF(M158&gt;=PliegoVigente!$I$42,PliegoVigente!$K$42,IF(M158&gt;=PliegoVigente!$I$43,PliegoVigente!$K$43,IF(M158&gt;=PliegoVigente!$I$44,PliegoVigente!$K$44,PliegoVigente!$K$45))))))))),(IF(M158&gt;=PliegoVigente!$I$51,PliegoVigente!$K$51,IF(M158&gt;=PliegoVigente!$I$52,PliegoVigente!$K$52,IF(M158&gt;=PliegoVigente!$I$53,PliegoVigente!$K$53,IF(M158&gt;=PliegoVigente!$I$54,PliegoVigente!$K$54,IF(M158&gt;=PliegoVigente!$I$55,PliegoVigente!$K$55,IF(M158&gt;=PliegoVigente!$I$56,PliegoVigente!$K$56,IF(M158&gt;=PliegoVigente!$I$57,PliegoVigente!$K$57,IF(M158&gt;=PliegoVigente!$I$58,PliegoVigente!$K$58,PliegoVigente!$K$59))))))))))))</f>
        <v>-0.02</v>
      </c>
      <c r="AD158" s="124">
        <f>IF(E158="HFC",(IF(S158&gt;=PliegoVigente!$E$12,PliegoVigente!$G$12,IF(S158&gt;=PliegoVigente!$E$11,PliegoVigente!$G$11,IF(S158&gt;=PliegoVigente!$E$10,PliegoVigente!$G$10,IF(S158&gt;=PliegoVigente!$E$9,PliegoVigente!$G$9,IF(S158&gt;=PliegoVigente!$E$8,PliegoVigente!$G$8,PliegoVigente!$G$7)))))),IF(E158="FLOW",(IF(S158&gt;=PliegoVigente!$I$23,PliegoVigente!$K$23,IF(S158&gt;=PliegoVigente!$I$24,PliegoVigente!$K$24,IF(S158&gt;=PliegoVigente!$I$25,PliegoVigente!$K$25,IF(S158&gt;=PliegoVigente!$I$26,PliegoVigente!$K$26,IF(S158&gt;=PliegoVigente!$I$27,PliegoVigente!$K$27,IF(S158&gt;=PliegoVigente!$I$28,PliegoVigente!$K$28,IF(S158&gt;=PliegoVigente!$I$29,PliegoVigente!$K$29,IF(S158&gt;=PliegoVigente!$I$30,PliegoVigente!$K$30,PliegoVigente!$K$31))))))))),IF(E158="MASIVO",(IF(S158&gt;=PliegoVigente!$I$37,PliegoVigente!$K$37,IF(S158&gt;=PliegoVigente!$I$38,PliegoVigente!$K$38,IF(S158&gt;=PliegoVigente!$I$39,PliegoVigente!$K$39,IF(S158&gt;=PliegoVigente!$I$40,PliegoVigente!$K$40,IF(S158&gt;=PliegoVigente!$I$41,PliegoVigente!$K$41,IF(S158&gt;=PliegoVigente!$I$42,PliegoVigente!$K$42,IF(S158&gt;=PliegoVigente!$I$43,PliegoVigente!$K$43,IF(S158&gt;=PliegoVigente!$I$44,PliegoVigente!$K$44,PliegoVigente!$K$45))))))))),(IF(S158&gt;=PliegoVigente!$I$51,PliegoVigente!$K$51,IF(S158&gt;=PliegoVigente!$I$52,PliegoVigente!$K$52,IF(S158&gt;=PliegoVigente!$I$53,PliegoVigente!$K$53,IF(S158&gt;=PliegoVigente!$I$54,PliegoVigente!$K$54,IF(S158&gt;=PliegoVigente!$I$55,PliegoVigente!$K$55,IF(S158&gt;=PliegoVigente!$I$56,PliegoVigente!$K$56,IF(S158&gt;=PliegoVigente!$I$57,PliegoVigente!$K$57,IF(S158&gt;=PliegoVigente!$I$58,PliegoVigente!$K$58,PliegoVigente!$K$59))))))))))))</f>
        <v>0.06</v>
      </c>
      <c r="AE158" s="124">
        <f>IF(E158="HFC",(IF(T158&gt;=PliegoVigente!$A$10,PliegoVigente!$C$10,IF(T158&gt;PliegoVigente!$A$9,PliegoVigente!$C$9,IF(T158&gt;PliegoVigente!$A$8,PliegoVigente!$C$8,PliegoVigente!$C$7)))),IF(E158="FLOW",(IF(T158&gt;=PliegoVigente!$A$26,PliegoVigente!$C$26,IF(T158&gt;PliegoVigente!$A$25,PliegoVigente!$C$25,IF(T158&gt;PliegoVigente!$A$24,PliegoVigente!$C$24,PliegoVigente!$C$23)))),IF(E158="MASIVO",(IF(T158&gt;=PliegoVigente!$A$40,PliegoVigente!$C$40,IF(T158&gt;PliegoVigente!$A$39,PliegoVigente!$C$39,IF(T158&gt;PliegoVigente!$A$38,PliegoVigente!$C$38,PliegoVigente!$C$37)))),(IF(T158&gt;=PliegoVigente!$A$54,PliegoVigente!$C$54,IF(T158&gt;PliegoVigente!$A$53,PliegoVigente!$C$53,IF(T158&gt;PliegoVigente!$A$52,PliegoVigente!$C$52,PliegoVigente!$C$51)))))))</f>
        <v>-0.01</v>
      </c>
      <c r="AF158" s="124">
        <f>IF(E158="HFC",(IF(Y158&gt;=PliegoVigente!$Y$7,PliegoVigente!$AA$7,0)),IF(E158="FLOW",0,IF(E158="MASIVO",(IF(Y158&gt;=PliegoVigente!$Y$37,PliegoVigente!$AA$370)),(IF(Y158&gt;=PliegoVigente!$Y$51,PliegoVigente!$AA$51,0)))))</f>
        <v>0</v>
      </c>
      <c r="AG158" s="124">
        <f>IF(E158="HFC",(IF(Z158&gt;=PliegoVigente!$M$9,PliegoVigente!$O$9,IF(Z158&gt;=PliegoVigente!$M$8,PliegoVigente!$O$8,PliegoVigente!$O$7))),IF(E158="FLOW",(IF(Z158&gt;=PliegoVigente!$M$25,PliegoVigente!$O$25,IF(Z158&gt;=PliegoVigente!$M$24,PliegoVigente!$O$24,PliegoVigente!$O$23))),IF(E158="MASIVO",(IF(Z158&gt;=PliegoVigente!$M$39,PliegoVigente!$O$39,IF(Z158&gt;=PliegoVigente!$M$38,PliegoVigente!$O$38,PliegoVigente!$O$37))),(IF(Z158&gt;=PliegoVigente!$M$53,PliegoVigente!$O$53,IF(Z158&gt;=PliegoVigente!$M$52,PliegoVigente!$O$52,PliegoVigente!$O$51))))))</f>
        <v>-5.0000000000000001E-3</v>
      </c>
      <c r="AH158" s="124">
        <f>IF(E158="HFC",(IF(AA158&gt;=PliegoVigente!$Q$9,PliegoVigente!$S$9,IF(AA158&gt;=PliegoVigente!$Q$8,PliegoVigente!$S$8,PliegoVigente!$S$7))),IF(E158="FLOW",(IF(AA158&gt;=PliegoVigente!$Q$25,PliegoVigente!$S$25,IF(AA158&gt;=PliegoVigente!$Q$24,PliegoVigente!$S$24,PliegoVigente!$S$23))),IF(E158="MASIVO",(IF(AA158&gt;=PliegoVigente!$Q$39,PliegoVigente!$S$39,IF(AA158&gt;=PliegoVigente!$Q$38,PliegoVigente!$S$38,PliegoVigente!$S$37))),(IF(AA158&gt;=PliegoVigente!$Q$53,PliegoVigente!$S$53,IF(AA158&gt;=PliegoVigente!$Q$52,PliegoVigente!$S$52,PliegoVigente!$S$51))))))</f>
        <v>1.4999999999999999E-2</v>
      </c>
      <c r="AI158" s="126">
        <f t="shared" si="5"/>
        <v>2.9999999999999995E-2</v>
      </c>
    </row>
    <row r="159" spans="1:35" x14ac:dyDescent="0.25">
      <c r="A159" s="115" t="str">
        <f>VLOOKUP(C159,RosterActualizado!$C$2:$L$1000,7,0)</f>
        <v>Maciel Fernando Manuel</v>
      </c>
      <c r="B159" s="115" t="str">
        <f>VLOOKUP(C159,RosterActualizado!$C$2:$L$1000,10,0)</f>
        <v>Pereyra Romina Alejandra</v>
      </c>
      <c r="C159" s="115">
        <f>RosterActualizado!C159</f>
        <v>2294730</v>
      </c>
      <c r="D159" s="115" t="str">
        <f>VLOOKUP(C159,RosterActualizado!$C$2:$L$1000,3,0)</f>
        <v>MASIVO</v>
      </c>
      <c r="E159" s="115" t="str">
        <f t="shared" si="4"/>
        <v>MASIVO</v>
      </c>
      <c r="F159" s="116">
        <f>VLOOKUP(C159,Table1[],5,0)</f>
        <v>0.51888668430335105</v>
      </c>
      <c r="G159" s="117">
        <f>VLOOKUP(C159,Table13[],5,0)</f>
        <v>0</v>
      </c>
      <c r="H159" s="118">
        <f>VLOOKUP(C159,Table13[],3,0)</f>
        <v>23</v>
      </c>
      <c r="I159" s="117">
        <f>VLOOKUP(C159,Table13[],7,0)</f>
        <v>0.78260869565217395</v>
      </c>
      <c r="J159" s="117">
        <f>VLOOKUP(C159,Table13[],9,0)</f>
        <v>0.82608695652173902</v>
      </c>
      <c r="K159" s="116">
        <f>VLOOKUP(C159,Table16[[#All],[idccms]:[TMO]],5,0)</f>
        <v>1</v>
      </c>
      <c r="L159" s="119" t="e">
        <f>VLOOKUP(C159,Table18[[Columna1]:[Recuento de id_monitoring-caseId]],2,0)</f>
        <v>#N/A</v>
      </c>
      <c r="M159" s="116" t="e">
        <f>VLOOKUP(C159,Table111[],7,0)</f>
        <v>#N/A</v>
      </c>
      <c r="N159" s="118" t="e">
        <f>VLOOKUP(C159,Table111[],6,0)</f>
        <v>#N/A</v>
      </c>
      <c r="O159" s="116" t="e">
        <f>VLOOKUP(C159,Table111[],8,0)</f>
        <v>#N/A</v>
      </c>
      <c r="P159" s="13" t="s">
        <v>116</v>
      </c>
      <c r="Q159" s="13" t="s">
        <v>116</v>
      </c>
      <c r="R159" s="13" t="s">
        <v>116</v>
      </c>
      <c r="S159" s="116">
        <f>VLOOKUP(C159,Table113[[idccms]:[Suma de Rellamados]],4,0)</f>
        <v>0.85</v>
      </c>
      <c r="T159" s="13">
        <f>VLOOKUP(C159,Table115[[idccms]:[Suma de CvLlamSalientes]],3,0)</f>
        <v>888.27272727272702</v>
      </c>
      <c r="U159" s="13">
        <f>VLOOKUP(C159,Table115[[idccms]:[Suma de CvLlamSalientes]],5,0)</f>
        <v>26</v>
      </c>
      <c r="V159" s="120">
        <f>VLOOKUP(C159,Table115[[idccms]:[Suma de CvLlamSalientes]],6,0)</f>
        <v>1.6818181818181801</v>
      </c>
      <c r="W159" s="13">
        <f>VLOOKUP(C159,Table115[[idccms]:[Suma de CvLlamSalientes]],7,0)</f>
        <v>860.59090909090901</v>
      </c>
      <c r="X159" s="116">
        <f>VLOOKUP(C159,Table118[[idccms]:[%Act Com N]],4,0)</f>
        <v>0</v>
      </c>
      <c r="Y159" s="116">
        <f>VLOOKUP(C159,Table118[[idccms]:[%Act Com N]],6,0)</f>
        <v>0</v>
      </c>
      <c r="Z159" s="116" t="e">
        <f>VLOOKUP(C159,TRF!$B$2:$S$407,4,0)</f>
        <v>#N/A</v>
      </c>
      <c r="AA159" s="116">
        <f>VLOOKUP(C159,CBS!$A$2:$F$395,4,0)</f>
        <v>0.13636363636363599</v>
      </c>
      <c r="AB159" s="124" t="e">
        <f>IF(E159="HFC",(IF(L159&gt;=PliegoVigente!$U$9,PliegoVigente!$W$9,IF(L159&gt;=PliegoVigente!$U$8,PliegoVigente!$W$8,PliegoVigente!$W$7))),IF(E159="FLOW",(IF(L159&gt;=PliegoVigente!$U$25,PliegoVigente!$W$25,IF(L159&gt;=PliegoVigente!$U$24,PliegoVigente!$W$24,PliegoVigente!$W$23))),IF(E159="MASIVO",(IF(L159&gt;=PliegoVigente!$U$39,PliegoVigente!$W$39,IF(L159&gt;=PliegoVigente!$U$38,PliegoVigente!$W$38,PliegoVigente!$W$37))),(IF(L159&gt;=PliegoVigente!$U$53,PliegoVigente!$W$53,IF(L159&gt;=PliegoVigente!$U$52,PliegoVigente!$W$52,PliegoVigente!$W$51))))))</f>
        <v>#N/A</v>
      </c>
      <c r="AC159" s="124" t="e">
        <f>IF(E159="HFC",(IF(M159&gt;=PliegoVigente!$I$7,PliegoVigente!$K$7,IF(M159&gt;=PliegoVigente!$I$8,PliegoVigente!$K$8,IF(M159&gt;=PliegoVigente!$I$9,PliegoVigente!$K$9,IF(M159&gt;=PliegoVigente!$I$10,PliegoVigente!$K$10,IF(M159&gt;=PliegoVigente!$I$11,PliegoVigente!$K$11,IF(M159&gt;=PliegoVigente!$I$12,PliegoVigente!$K$12,IF(M159&gt;=PliegoVigente!$I$13,PliegoVigente!$K$13,IF(M159&gt;=PliegoVigente!$I$14,PliegoVigente!$K$14,PliegoVigente!$K$15))))))))),IF(E159="FLOW",(IF(M159&gt;=PliegoVigente!$I$23,PliegoVigente!$K$23,IF(M159&gt;=PliegoVigente!$I$24,PliegoVigente!$K$24,IF(M159&gt;=PliegoVigente!$I$25,PliegoVigente!$K$25,IF(M159&gt;=PliegoVigente!$I$26,PliegoVigente!$K$26,IF(M159&gt;=PliegoVigente!$I$27,PliegoVigente!$K$27,IF(M159&gt;=PliegoVigente!$I$28,PliegoVigente!$K$28,IF(M159&gt;=PliegoVigente!$I$29,PliegoVigente!$K$29,IF(M159&gt;=PliegoVigente!$I$30,PliegoVigente!$K$30,PliegoVigente!$K$31))))))))),IF(E159="MASIVO",(IF(M159&gt;=PliegoVigente!$I$37,PliegoVigente!$K$37,IF(M159&gt;=PliegoVigente!$I$38,PliegoVigente!$K$38,IF(M159&gt;=PliegoVigente!$I$39,PliegoVigente!$K$39,IF(M159&gt;=PliegoVigente!$I$40,PliegoVigente!$K$40,IF(M159&gt;=PliegoVigente!$I$41,PliegoVigente!$K$41,IF(M159&gt;=PliegoVigente!$I$42,PliegoVigente!$K$42,IF(M159&gt;=PliegoVigente!$I$43,PliegoVigente!$K$43,IF(M159&gt;=PliegoVigente!$I$44,PliegoVigente!$K$44,PliegoVigente!$K$45))))))))),(IF(M159&gt;=PliegoVigente!$I$51,PliegoVigente!$K$51,IF(M159&gt;=PliegoVigente!$I$52,PliegoVigente!$K$52,IF(M159&gt;=PliegoVigente!$I$53,PliegoVigente!$K$53,IF(M159&gt;=PliegoVigente!$I$54,PliegoVigente!$K$54,IF(M159&gt;=PliegoVigente!$I$55,PliegoVigente!$K$55,IF(M159&gt;=PliegoVigente!$I$56,PliegoVigente!$K$56,IF(M159&gt;=PliegoVigente!$I$57,PliegoVigente!$K$57,IF(M159&gt;=PliegoVigente!$I$58,PliegoVigente!$K$58,PliegoVigente!$K$59))))))))))))</f>
        <v>#N/A</v>
      </c>
      <c r="AD159" s="124">
        <f>IF(E159="HFC",(IF(S159&gt;=PliegoVigente!$E$12,PliegoVigente!$G$12,IF(S159&gt;=PliegoVigente!$E$11,PliegoVigente!$G$11,IF(S159&gt;=PliegoVigente!$E$10,PliegoVigente!$G$10,IF(S159&gt;=PliegoVigente!$E$9,PliegoVigente!$G$9,IF(S159&gt;=PliegoVigente!$E$8,PliegoVigente!$G$8,PliegoVigente!$G$7)))))),IF(E159="FLOW",(IF(S159&gt;=PliegoVigente!$I$23,PliegoVigente!$K$23,IF(S159&gt;=PliegoVigente!$I$24,PliegoVigente!$K$24,IF(S159&gt;=PliegoVigente!$I$25,PliegoVigente!$K$25,IF(S159&gt;=PliegoVigente!$I$26,PliegoVigente!$K$26,IF(S159&gt;=PliegoVigente!$I$27,PliegoVigente!$K$27,IF(S159&gt;=PliegoVigente!$I$28,PliegoVigente!$K$28,IF(S159&gt;=PliegoVigente!$I$29,PliegoVigente!$K$29,IF(S159&gt;=PliegoVigente!$I$30,PliegoVigente!$K$30,PliegoVigente!$K$31))))))))),IF(E159="MASIVO",(IF(S159&gt;=PliegoVigente!$I$37,PliegoVigente!$K$37,IF(S159&gt;=PliegoVigente!$I$38,PliegoVigente!$K$38,IF(S159&gt;=PliegoVigente!$I$39,PliegoVigente!$K$39,IF(S159&gt;=PliegoVigente!$I$40,PliegoVigente!$K$40,IF(S159&gt;=PliegoVigente!$I$41,PliegoVigente!$K$41,IF(S159&gt;=PliegoVigente!$I$42,PliegoVigente!$K$42,IF(S159&gt;=PliegoVigente!$I$43,PliegoVigente!$K$43,IF(S159&gt;=PliegoVigente!$I$44,PliegoVigente!$K$44,PliegoVigente!$K$45))))))))),(IF(S159&gt;=PliegoVigente!$I$51,PliegoVigente!$K$51,IF(S159&gt;=PliegoVigente!$I$52,PliegoVigente!$K$52,IF(S159&gt;=PliegoVigente!$I$53,PliegoVigente!$K$53,IF(S159&gt;=PliegoVigente!$I$54,PliegoVigente!$K$54,IF(S159&gt;=PliegoVigente!$I$55,PliegoVigente!$K$55,IF(S159&gt;=PliegoVigente!$I$56,PliegoVigente!$K$56,IF(S159&gt;=PliegoVigente!$I$57,PliegoVigente!$K$57,IF(S159&gt;=PliegoVigente!$I$58,PliegoVigente!$K$58,PliegoVigente!$K$59))))))))))))</f>
        <v>0.06</v>
      </c>
      <c r="AE159" s="124">
        <f>IF(E159="HFC",(IF(T159&gt;=PliegoVigente!$A$10,PliegoVigente!$C$10,IF(T159&gt;PliegoVigente!$A$9,PliegoVigente!$C$9,IF(T159&gt;PliegoVigente!$A$8,PliegoVigente!$C$8,PliegoVigente!$C$7)))),IF(E159="FLOW",(IF(T159&gt;=PliegoVigente!$A$26,PliegoVigente!$C$26,IF(T159&gt;PliegoVigente!$A$25,PliegoVigente!$C$25,IF(T159&gt;PliegoVigente!$A$24,PliegoVigente!$C$24,PliegoVigente!$C$23)))),IF(E159="MASIVO",(IF(T159&gt;=PliegoVigente!$A$40,PliegoVigente!$C$40,IF(T159&gt;PliegoVigente!$A$39,PliegoVigente!$C$39,IF(T159&gt;PliegoVigente!$A$38,PliegoVigente!$C$38,PliegoVigente!$C$37)))),(IF(T159&gt;=PliegoVigente!$A$54,PliegoVigente!$C$54,IF(T159&gt;PliegoVigente!$A$53,PliegoVigente!$C$53,IF(T159&gt;PliegoVigente!$A$52,PliegoVigente!$C$52,PliegoVigente!$C$51)))))))</f>
        <v>-0.01</v>
      </c>
      <c r="AF159" s="124" t="b">
        <f>IF(E159="HFC",(IF(Y159&gt;=PliegoVigente!$Y$7,PliegoVigente!$AA$7,0)),IF(E159="FLOW",0,IF(E159="MASIVO",(IF(Y159&gt;=PliegoVigente!$Y$37,PliegoVigente!$AA$370)),(IF(Y159&gt;=PliegoVigente!$Y$51,PliegoVigente!$AA$51,0)))))</f>
        <v>0</v>
      </c>
      <c r="AG159" s="124" t="e">
        <f>IF(E159="HFC",(IF(Z159&gt;=PliegoVigente!$M$9,PliegoVigente!$O$9,IF(Z159&gt;=PliegoVigente!$M$8,PliegoVigente!$O$8,PliegoVigente!$O$7))),IF(E159="FLOW",(IF(Z159&gt;=PliegoVigente!$M$25,PliegoVigente!$O$25,IF(Z159&gt;=PliegoVigente!$M$24,PliegoVigente!$O$24,PliegoVigente!$O$23))),IF(E159="MASIVO",(IF(Z159&gt;=PliegoVigente!$M$39,PliegoVigente!$O$39,IF(Z159&gt;=PliegoVigente!$M$38,PliegoVigente!$O$38,PliegoVigente!$O$37))),(IF(Z159&gt;=PliegoVigente!$M$53,PliegoVigente!$O$53,IF(Z159&gt;=PliegoVigente!$M$52,PliegoVigente!$O$52,PliegoVigente!$O$51))))))</f>
        <v>#N/A</v>
      </c>
      <c r="AH159" s="124">
        <f>IF(E159="HFC",(IF(AA159&gt;=PliegoVigente!$Q$9,PliegoVigente!$S$9,IF(AA159&gt;=PliegoVigente!$Q$8,PliegoVigente!$S$8,PliegoVigente!$S$7))),IF(E159="FLOW",(IF(AA159&gt;=PliegoVigente!$Q$25,PliegoVigente!$S$25,IF(AA159&gt;=PliegoVigente!$Q$24,PliegoVigente!$S$24,PliegoVigente!$S$23))),IF(E159="MASIVO",(IF(AA159&gt;=PliegoVigente!$Q$39,PliegoVigente!$S$39,IF(AA159&gt;=PliegoVigente!$Q$38,PliegoVigente!$S$38,PliegoVigente!$S$37))),(IF(AA159&gt;=PliegoVigente!$Q$53,PliegoVigente!$S$53,IF(AA159&gt;=PliegoVigente!$Q$52,PliegoVigente!$S$52,PliegoVigente!$S$51))))))</f>
        <v>-5.0000000000000001E-3</v>
      </c>
      <c r="AI159" s="126" t="e">
        <f t="shared" si="5"/>
        <v>#N/A</v>
      </c>
    </row>
    <row r="160" spans="1:35" x14ac:dyDescent="0.25">
      <c r="A160" s="115" t="str">
        <f>VLOOKUP(C160,RosterActualizado!$C$2:$L$1000,7,0)</f>
        <v>Maciel Fernando Manuel</v>
      </c>
      <c r="B160" s="115" t="str">
        <f>VLOOKUP(C160,RosterActualizado!$C$2:$L$1000,10,0)</f>
        <v>San Felipe Gonzalo</v>
      </c>
      <c r="C160" s="115">
        <f>RosterActualizado!C160</f>
        <v>4561634</v>
      </c>
      <c r="D160" s="115" t="str">
        <f>VLOOKUP(C160,RosterActualizado!$C$2:$L$1000,3,0)</f>
        <v>MASIVO</v>
      </c>
      <c r="E160" s="115" t="str">
        <f t="shared" si="4"/>
        <v>MASIVO</v>
      </c>
      <c r="F160" s="116">
        <f>VLOOKUP(C160,Table1[],5,0)</f>
        <v>0.66666666666666696</v>
      </c>
      <c r="G160" s="117">
        <f>VLOOKUP(C160,Table13[],5,0)</f>
        <v>0</v>
      </c>
      <c r="H160" s="118">
        <f>VLOOKUP(C160,Table13[],3,0)</f>
        <v>0</v>
      </c>
      <c r="I160" s="117">
        <f>VLOOKUP(C160,Table13[],7,0)</f>
        <v>0</v>
      </c>
      <c r="J160" s="117">
        <f>VLOOKUP(C160,Table13[],9,0)</f>
        <v>0</v>
      </c>
      <c r="K160" s="116" t="e">
        <f>VLOOKUP(C160,Table16[[#All],[idccms]:[TMO]],5,0)</f>
        <v>#N/A</v>
      </c>
      <c r="L160" s="119" t="e">
        <f>VLOOKUP(C160,Table18[[Columna1]:[Recuento de id_monitoring-caseId]],2,0)</f>
        <v>#N/A</v>
      </c>
      <c r="M160" s="116" t="e">
        <f>VLOOKUP(C160,Table111[],7,0)</f>
        <v>#N/A</v>
      </c>
      <c r="N160" s="118" t="e">
        <f>VLOOKUP(C160,Table111[],6,0)</f>
        <v>#N/A</v>
      </c>
      <c r="O160" s="116" t="e">
        <f>VLOOKUP(C160,Table111[],8,0)</f>
        <v>#N/A</v>
      </c>
      <c r="P160" s="13" t="s">
        <v>116</v>
      </c>
      <c r="Q160" s="13" t="s">
        <v>116</v>
      </c>
      <c r="R160" s="13" t="s">
        <v>116</v>
      </c>
      <c r="S160" s="116" t="e">
        <f>VLOOKUP(C160,Table113[[idccms]:[Suma de Rellamados]],4,0)</f>
        <v>#N/A</v>
      </c>
      <c r="T160" s="13">
        <f>VLOOKUP(C160,Table115[[idccms]:[Suma de CvLlamSalientes]],3,0)</f>
        <v>0</v>
      </c>
      <c r="U160" s="13">
        <f>VLOOKUP(C160,Table115[[idccms]:[Suma de CvLlamSalientes]],5,0)</f>
        <v>0</v>
      </c>
      <c r="V160" s="120">
        <f>VLOOKUP(C160,Table115[[idccms]:[Suma de CvLlamSalientes]],6,0)</f>
        <v>0</v>
      </c>
      <c r="W160" s="13">
        <f>VLOOKUP(C160,Table115[[idccms]:[Suma de CvLlamSalientes]],7,0)</f>
        <v>0</v>
      </c>
      <c r="X160" s="116" t="e">
        <f>VLOOKUP(C160,Table118[[idccms]:[%Act Com N]],4,0)</f>
        <v>#N/A</v>
      </c>
      <c r="Y160" s="116" t="e">
        <f>VLOOKUP(C160,Table118[[idccms]:[%Act Com N]],6,0)</f>
        <v>#N/A</v>
      </c>
      <c r="Z160" s="116" t="e">
        <f>VLOOKUP(C160,TRF!$B$2:$S$407,4,0)</f>
        <v>#N/A</v>
      </c>
      <c r="AA160" s="116" t="e">
        <f>VLOOKUP(C160,CBS!$A$2:$F$395,4,0)</f>
        <v>#N/A</v>
      </c>
      <c r="AB160" s="124" t="e">
        <f>IF(E160="HFC",(IF(L160&gt;=PliegoVigente!$U$9,PliegoVigente!$W$9,IF(L160&gt;=PliegoVigente!$U$8,PliegoVigente!$W$8,PliegoVigente!$W$7))),IF(E160="FLOW",(IF(L160&gt;=PliegoVigente!$U$25,PliegoVigente!$W$25,IF(L160&gt;=PliegoVigente!$U$24,PliegoVigente!$W$24,PliegoVigente!$W$23))),IF(E160="MASIVO",(IF(L160&gt;=PliegoVigente!$U$39,PliegoVigente!$W$39,IF(L160&gt;=PliegoVigente!$U$38,PliegoVigente!$W$38,PliegoVigente!$W$37))),(IF(L160&gt;=PliegoVigente!$U$53,PliegoVigente!$W$53,IF(L160&gt;=PliegoVigente!$U$52,PliegoVigente!$W$52,PliegoVigente!$W$51))))))</f>
        <v>#N/A</v>
      </c>
      <c r="AC160" s="124" t="e">
        <f>IF(E160="HFC",(IF(M160&gt;=PliegoVigente!$I$7,PliegoVigente!$K$7,IF(M160&gt;=PliegoVigente!$I$8,PliegoVigente!$K$8,IF(M160&gt;=PliegoVigente!$I$9,PliegoVigente!$K$9,IF(M160&gt;=PliegoVigente!$I$10,PliegoVigente!$K$10,IF(M160&gt;=PliegoVigente!$I$11,PliegoVigente!$K$11,IF(M160&gt;=PliegoVigente!$I$12,PliegoVigente!$K$12,IF(M160&gt;=PliegoVigente!$I$13,PliegoVigente!$K$13,IF(M160&gt;=PliegoVigente!$I$14,PliegoVigente!$K$14,PliegoVigente!$K$15))))))))),IF(E160="FLOW",(IF(M160&gt;=PliegoVigente!$I$23,PliegoVigente!$K$23,IF(M160&gt;=PliegoVigente!$I$24,PliegoVigente!$K$24,IF(M160&gt;=PliegoVigente!$I$25,PliegoVigente!$K$25,IF(M160&gt;=PliegoVigente!$I$26,PliegoVigente!$K$26,IF(M160&gt;=PliegoVigente!$I$27,PliegoVigente!$K$27,IF(M160&gt;=PliegoVigente!$I$28,PliegoVigente!$K$28,IF(M160&gt;=PliegoVigente!$I$29,PliegoVigente!$K$29,IF(M160&gt;=PliegoVigente!$I$30,PliegoVigente!$K$30,PliegoVigente!$K$31))))))))),IF(E160="MASIVO",(IF(M160&gt;=PliegoVigente!$I$37,PliegoVigente!$K$37,IF(M160&gt;=PliegoVigente!$I$38,PliegoVigente!$K$38,IF(M160&gt;=PliegoVigente!$I$39,PliegoVigente!$K$39,IF(M160&gt;=PliegoVigente!$I$40,PliegoVigente!$K$40,IF(M160&gt;=PliegoVigente!$I$41,PliegoVigente!$K$41,IF(M160&gt;=PliegoVigente!$I$42,PliegoVigente!$K$42,IF(M160&gt;=PliegoVigente!$I$43,PliegoVigente!$K$43,IF(M160&gt;=PliegoVigente!$I$44,PliegoVigente!$K$44,PliegoVigente!$K$45))))))))),(IF(M160&gt;=PliegoVigente!$I$51,PliegoVigente!$K$51,IF(M160&gt;=PliegoVigente!$I$52,PliegoVigente!$K$52,IF(M160&gt;=PliegoVigente!$I$53,PliegoVigente!$K$53,IF(M160&gt;=PliegoVigente!$I$54,PliegoVigente!$K$54,IF(M160&gt;=PliegoVigente!$I$55,PliegoVigente!$K$55,IF(M160&gt;=PliegoVigente!$I$56,PliegoVigente!$K$56,IF(M160&gt;=PliegoVigente!$I$57,PliegoVigente!$K$57,IF(M160&gt;=PliegoVigente!$I$58,PliegoVigente!$K$58,PliegoVigente!$K$59))))))))))))</f>
        <v>#N/A</v>
      </c>
      <c r="AD160" s="124" t="e">
        <f>IF(E160="HFC",(IF(S160&gt;=PliegoVigente!$E$12,PliegoVigente!$G$12,IF(S160&gt;=PliegoVigente!$E$11,PliegoVigente!$G$11,IF(S160&gt;=PliegoVigente!$E$10,PliegoVigente!$G$10,IF(S160&gt;=PliegoVigente!$E$9,PliegoVigente!$G$9,IF(S160&gt;=PliegoVigente!$E$8,PliegoVigente!$G$8,PliegoVigente!$G$7)))))),IF(E160="FLOW",(IF(S160&gt;=PliegoVigente!$I$23,PliegoVigente!$K$23,IF(S160&gt;=PliegoVigente!$I$24,PliegoVigente!$K$24,IF(S160&gt;=PliegoVigente!$I$25,PliegoVigente!$K$25,IF(S160&gt;=PliegoVigente!$I$26,PliegoVigente!$K$26,IF(S160&gt;=PliegoVigente!$I$27,PliegoVigente!$K$27,IF(S160&gt;=PliegoVigente!$I$28,PliegoVigente!$K$28,IF(S160&gt;=PliegoVigente!$I$29,PliegoVigente!$K$29,IF(S160&gt;=PliegoVigente!$I$30,PliegoVigente!$K$30,PliegoVigente!$K$31))))))))),IF(E160="MASIVO",(IF(S160&gt;=PliegoVigente!$I$37,PliegoVigente!$K$37,IF(S160&gt;=PliegoVigente!$I$38,PliegoVigente!$K$38,IF(S160&gt;=PliegoVigente!$I$39,PliegoVigente!$K$39,IF(S160&gt;=PliegoVigente!$I$40,PliegoVigente!$K$40,IF(S160&gt;=PliegoVigente!$I$41,PliegoVigente!$K$41,IF(S160&gt;=PliegoVigente!$I$42,PliegoVigente!$K$42,IF(S160&gt;=PliegoVigente!$I$43,PliegoVigente!$K$43,IF(S160&gt;=PliegoVigente!$I$44,PliegoVigente!$K$44,PliegoVigente!$K$45))))))))),(IF(S160&gt;=PliegoVigente!$I$51,PliegoVigente!$K$51,IF(S160&gt;=PliegoVigente!$I$52,PliegoVigente!$K$52,IF(S160&gt;=PliegoVigente!$I$53,PliegoVigente!$K$53,IF(S160&gt;=PliegoVigente!$I$54,PliegoVigente!$K$54,IF(S160&gt;=PliegoVigente!$I$55,PliegoVigente!$K$55,IF(S160&gt;=PliegoVigente!$I$56,PliegoVigente!$K$56,IF(S160&gt;=PliegoVigente!$I$57,PliegoVigente!$K$57,IF(S160&gt;=PliegoVigente!$I$58,PliegoVigente!$K$58,PliegoVigente!$K$59))))))))))))</f>
        <v>#N/A</v>
      </c>
      <c r="AE160" s="124">
        <f>IF(E160="HFC",(IF(T160&gt;=PliegoVigente!$A$10,PliegoVigente!$C$10,IF(T160&gt;PliegoVigente!$A$9,PliegoVigente!$C$9,IF(T160&gt;PliegoVigente!$A$8,PliegoVigente!$C$8,PliegoVigente!$C$7)))),IF(E160="FLOW",(IF(T160&gt;=PliegoVigente!$A$26,PliegoVigente!$C$26,IF(T160&gt;PliegoVigente!$A$25,PliegoVigente!$C$25,IF(T160&gt;PliegoVigente!$A$24,PliegoVigente!$C$24,PliegoVigente!$C$23)))),IF(E160="MASIVO",(IF(T160&gt;=PliegoVigente!$A$40,PliegoVigente!$C$40,IF(T160&gt;PliegoVigente!$A$39,PliegoVigente!$C$39,IF(T160&gt;PliegoVigente!$A$38,PliegoVigente!$C$38,PliegoVigente!$C$37)))),(IF(T160&gt;=PliegoVigente!$A$54,PliegoVigente!$C$54,IF(T160&gt;PliegoVigente!$A$53,PliegoVigente!$C$53,IF(T160&gt;PliegoVigente!$A$52,PliegoVigente!$C$52,PliegoVigente!$C$51)))))))</f>
        <v>0.02</v>
      </c>
      <c r="AF160" s="124" t="e">
        <f>IF(E160="HFC",(IF(Y160&gt;=PliegoVigente!$Y$7,PliegoVigente!$AA$7,0)),IF(E160="FLOW",0,IF(E160="MASIVO",(IF(Y160&gt;=PliegoVigente!$Y$37,PliegoVigente!$AA$370)),(IF(Y160&gt;=PliegoVigente!$Y$51,PliegoVigente!$AA$51,0)))))</f>
        <v>#N/A</v>
      </c>
      <c r="AG160" s="124" t="e">
        <f>IF(E160="HFC",(IF(Z160&gt;=PliegoVigente!$M$9,PliegoVigente!$O$9,IF(Z160&gt;=PliegoVigente!$M$8,PliegoVigente!$O$8,PliegoVigente!$O$7))),IF(E160="FLOW",(IF(Z160&gt;=PliegoVigente!$M$25,PliegoVigente!$O$25,IF(Z160&gt;=PliegoVigente!$M$24,PliegoVigente!$O$24,PliegoVigente!$O$23))),IF(E160="MASIVO",(IF(Z160&gt;=PliegoVigente!$M$39,PliegoVigente!$O$39,IF(Z160&gt;=PliegoVigente!$M$38,PliegoVigente!$O$38,PliegoVigente!$O$37))),(IF(Z160&gt;=PliegoVigente!$M$53,PliegoVigente!$O$53,IF(Z160&gt;=PliegoVigente!$M$52,PliegoVigente!$O$52,PliegoVigente!$O$51))))))</f>
        <v>#N/A</v>
      </c>
      <c r="AH160" s="124" t="e">
        <f>IF(E160="HFC",(IF(AA160&gt;=PliegoVigente!$Q$9,PliegoVigente!$S$9,IF(AA160&gt;=PliegoVigente!$Q$8,PliegoVigente!$S$8,PliegoVigente!$S$7))),IF(E160="FLOW",(IF(AA160&gt;=PliegoVigente!$Q$25,PliegoVigente!$S$25,IF(AA160&gt;=PliegoVigente!$Q$24,PliegoVigente!$S$24,PliegoVigente!$S$23))),IF(E160="MASIVO",(IF(AA160&gt;=PliegoVigente!$Q$39,PliegoVigente!$S$39,IF(AA160&gt;=PliegoVigente!$Q$38,PliegoVigente!$S$38,PliegoVigente!$S$37))),(IF(AA160&gt;=PliegoVigente!$Q$53,PliegoVigente!$S$53,IF(AA160&gt;=PliegoVigente!$Q$52,PliegoVigente!$S$52,PliegoVigente!$S$51))))))</f>
        <v>#N/A</v>
      </c>
      <c r="AI160" s="126" t="e">
        <f t="shared" si="5"/>
        <v>#N/A</v>
      </c>
    </row>
    <row r="161" spans="1:35" x14ac:dyDescent="0.25">
      <c r="A161" s="115" t="str">
        <f>VLOOKUP(C161,RosterActualizado!$C$2:$L$1000,7,0)</f>
        <v>Maciel Fernando Manuel</v>
      </c>
      <c r="B161" s="115" t="str">
        <f>VLOOKUP(C161,RosterActualizado!$C$2:$L$1000,10,0)</f>
        <v>Suarez Mariana Estefania</v>
      </c>
      <c r="C161" s="115">
        <f>RosterActualizado!C161</f>
        <v>2248471</v>
      </c>
      <c r="D161" s="115" t="str">
        <f>VLOOKUP(C161,RosterActualizado!$C$2:$L$1000,3,0)</f>
        <v>MASIVO</v>
      </c>
      <c r="E161" s="115" t="str">
        <f t="shared" si="4"/>
        <v>MASIVO</v>
      </c>
      <c r="F161" s="116">
        <f>VLOOKUP(C161,Table1[],5,0)</f>
        <v>0.91654888888888897</v>
      </c>
      <c r="G161" s="117">
        <f>VLOOKUP(C161,Table13[],5,0)</f>
        <v>0.12765957446808501</v>
      </c>
      <c r="H161" s="118">
        <f>VLOOKUP(C161,Table13[],3,0)</f>
        <v>47</v>
      </c>
      <c r="I161" s="117">
        <f>VLOOKUP(C161,Table13[],7,0)</f>
        <v>0.72093023255813904</v>
      </c>
      <c r="J161" s="117">
        <f>VLOOKUP(C161,Table13[],9,0)</f>
        <v>0.90476190476190499</v>
      </c>
      <c r="K161" s="116">
        <f>VLOOKUP(C161,Table16[[#All],[idccms]:[TMO]],5,0)</f>
        <v>0.96551724137931005</v>
      </c>
      <c r="L161" s="119" t="e">
        <f>VLOOKUP(C161,Table18[[Columna1]:[Recuento de id_monitoring-caseId]],2,0)</f>
        <v>#N/A</v>
      </c>
      <c r="M161" s="116">
        <f>VLOOKUP(C161,Table111[],7,0)</f>
        <v>-0.25</v>
      </c>
      <c r="N161" s="118">
        <f>VLOOKUP(C161,Table111[],6,0)</f>
        <v>4</v>
      </c>
      <c r="O161" s="116">
        <f>VLOOKUP(C161,Table111[],8,0)</f>
        <v>0.25</v>
      </c>
      <c r="P161" s="13" t="s">
        <v>116</v>
      </c>
      <c r="Q161" s="13" t="s">
        <v>116</v>
      </c>
      <c r="R161" s="13" t="s">
        <v>116</v>
      </c>
      <c r="S161" s="116">
        <f>VLOOKUP(C161,Table113[[idccms]:[Suma de Rellamados]],4,0)</f>
        <v>0.73053892215568905</v>
      </c>
      <c r="T161" s="13">
        <f>VLOOKUP(C161,Table115[[idccms]:[Suma de CvLlamSalientes]],3,0)</f>
        <v>552.57142857142901</v>
      </c>
      <c r="U161" s="13">
        <f>VLOOKUP(C161,Table115[[idccms]:[Suma de CvLlamSalientes]],5,0)</f>
        <v>24.313492063492099</v>
      </c>
      <c r="V161" s="120">
        <f>VLOOKUP(C161,Table115[[idccms]:[Suma de CvLlamSalientes]],6,0)</f>
        <v>0.78968253968253999</v>
      </c>
      <c r="W161" s="13">
        <f>VLOOKUP(C161,Table115[[idccms]:[Suma de CvLlamSalientes]],7,0)</f>
        <v>527.46825396825398</v>
      </c>
      <c r="X161" s="116">
        <f>VLOOKUP(C161,Table118[[idccms]:[%Act Com N]],4,0)</f>
        <v>1.9841269841269799E-2</v>
      </c>
      <c r="Y161" s="116">
        <f>VLOOKUP(C161,Table118[[idccms]:[%Act Com N]],6,0)</f>
        <v>9.9206349206349201E-3</v>
      </c>
      <c r="Z161" s="116">
        <f>VLOOKUP(C161,TRF!$B$2:$S$407,4,0)</f>
        <v>5.2536231884058003E-2</v>
      </c>
      <c r="AA161" s="116">
        <f>VLOOKUP(C161,CBS!$A$2:$F$395,4,0)</f>
        <v>0.107142857142857</v>
      </c>
      <c r="AB161" s="124" t="e">
        <f>IF(E161="HFC",(IF(L161&gt;=PliegoVigente!$U$9,PliegoVigente!$W$9,IF(L161&gt;=PliegoVigente!$U$8,PliegoVigente!$W$8,PliegoVigente!$W$7))),IF(E161="FLOW",(IF(L161&gt;=PliegoVigente!$U$25,PliegoVigente!$W$25,IF(L161&gt;=PliegoVigente!$U$24,PliegoVigente!$W$24,PliegoVigente!$W$23))),IF(E161="MASIVO",(IF(L161&gt;=PliegoVigente!$U$39,PliegoVigente!$W$39,IF(L161&gt;=PliegoVigente!$U$38,PliegoVigente!$W$38,PliegoVigente!$W$37))),(IF(L161&gt;=PliegoVigente!$U$53,PliegoVigente!$W$53,IF(L161&gt;=PliegoVigente!$U$52,PliegoVigente!$W$52,PliegoVigente!$W$51))))))</f>
        <v>#N/A</v>
      </c>
      <c r="AC161" s="124">
        <f>IF(E161="HFC",(IF(M161&gt;=PliegoVigente!$I$7,PliegoVigente!$K$7,IF(M161&gt;=PliegoVigente!$I$8,PliegoVigente!$K$8,IF(M161&gt;=PliegoVigente!$I$9,PliegoVigente!$K$9,IF(M161&gt;=PliegoVigente!$I$10,PliegoVigente!$K$10,IF(M161&gt;=PliegoVigente!$I$11,PliegoVigente!$K$11,IF(M161&gt;=PliegoVigente!$I$12,PliegoVigente!$K$12,IF(M161&gt;=PliegoVigente!$I$13,PliegoVigente!$K$13,IF(M161&gt;=PliegoVigente!$I$14,PliegoVigente!$K$14,PliegoVigente!$K$15))))))))),IF(E161="FLOW",(IF(M161&gt;=PliegoVigente!$I$23,PliegoVigente!$K$23,IF(M161&gt;=PliegoVigente!$I$24,PliegoVigente!$K$24,IF(M161&gt;=PliegoVigente!$I$25,PliegoVigente!$K$25,IF(M161&gt;=PliegoVigente!$I$26,PliegoVigente!$K$26,IF(M161&gt;=PliegoVigente!$I$27,PliegoVigente!$K$27,IF(M161&gt;=PliegoVigente!$I$28,PliegoVigente!$K$28,IF(M161&gt;=PliegoVigente!$I$29,PliegoVigente!$K$29,IF(M161&gt;=PliegoVigente!$I$30,PliegoVigente!$K$30,PliegoVigente!$K$31))))))))),IF(E161="MASIVO",(IF(M161&gt;=PliegoVigente!$I$37,PliegoVigente!$K$37,IF(M161&gt;=PliegoVigente!$I$38,PliegoVigente!$K$38,IF(M161&gt;=PliegoVigente!$I$39,PliegoVigente!$K$39,IF(M161&gt;=PliegoVigente!$I$40,PliegoVigente!$K$40,IF(M161&gt;=PliegoVigente!$I$41,PliegoVigente!$K$41,IF(M161&gt;=PliegoVigente!$I$42,PliegoVigente!$K$42,IF(M161&gt;=PliegoVigente!$I$43,PliegoVigente!$K$43,IF(M161&gt;=PliegoVigente!$I$44,PliegoVigente!$K$44,PliegoVigente!$K$45))))))))),(IF(M161&gt;=PliegoVigente!$I$51,PliegoVigente!$K$51,IF(M161&gt;=PliegoVigente!$I$52,PliegoVigente!$K$52,IF(M161&gt;=PliegoVigente!$I$53,PliegoVigente!$K$53,IF(M161&gt;=PliegoVigente!$I$54,PliegoVigente!$K$54,IF(M161&gt;=PliegoVigente!$I$55,PliegoVigente!$K$55,IF(M161&gt;=PliegoVigente!$I$56,PliegoVigente!$K$56,IF(M161&gt;=PliegoVigente!$I$57,PliegoVigente!$K$57,IF(M161&gt;=PliegoVigente!$I$58,PliegoVigente!$K$58,PliegoVigente!$K$59))))))))))))</f>
        <v>-0.02</v>
      </c>
      <c r="AD161" s="124">
        <f>IF(E161="HFC",(IF(S161&gt;=PliegoVigente!$E$12,PliegoVigente!$G$12,IF(S161&gt;=PliegoVigente!$E$11,PliegoVigente!$G$11,IF(S161&gt;=PliegoVigente!$E$10,PliegoVigente!$G$10,IF(S161&gt;=PliegoVigente!$E$9,PliegoVigente!$G$9,IF(S161&gt;=PliegoVigente!$E$8,PliegoVigente!$G$8,PliegoVigente!$G$7)))))),IF(E161="FLOW",(IF(S161&gt;=PliegoVigente!$I$23,PliegoVigente!$K$23,IF(S161&gt;=PliegoVigente!$I$24,PliegoVigente!$K$24,IF(S161&gt;=PliegoVigente!$I$25,PliegoVigente!$K$25,IF(S161&gt;=PliegoVigente!$I$26,PliegoVigente!$K$26,IF(S161&gt;=PliegoVigente!$I$27,PliegoVigente!$K$27,IF(S161&gt;=PliegoVigente!$I$28,PliegoVigente!$K$28,IF(S161&gt;=PliegoVigente!$I$29,PliegoVigente!$K$29,IF(S161&gt;=PliegoVigente!$I$30,PliegoVigente!$K$30,PliegoVigente!$K$31))))))))),IF(E161="MASIVO",(IF(S161&gt;=PliegoVigente!$I$37,PliegoVigente!$K$37,IF(S161&gt;=PliegoVigente!$I$38,PliegoVigente!$K$38,IF(S161&gt;=PliegoVigente!$I$39,PliegoVigente!$K$39,IF(S161&gt;=PliegoVigente!$I$40,PliegoVigente!$K$40,IF(S161&gt;=PliegoVigente!$I$41,PliegoVigente!$K$41,IF(S161&gt;=PliegoVigente!$I$42,PliegoVigente!$K$42,IF(S161&gt;=PliegoVigente!$I$43,PliegoVigente!$K$43,IF(S161&gt;=PliegoVigente!$I$44,PliegoVigente!$K$44,PliegoVigente!$K$45))))))))),(IF(S161&gt;=PliegoVigente!$I$51,PliegoVigente!$K$51,IF(S161&gt;=PliegoVigente!$I$52,PliegoVigente!$K$52,IF(S161&gt;=PliegoVigente!$I$53,PliegoVigente!$K$53,IF(S161&gt;=PliegoVigente!$I$54,PliegoVigente!$K$54,IF(S161&gt;=PliegoVigente!$I$55,PliegoVigente!$K$55,IF(S161&gt;=PliegoVigente!$I$56,PliegoVigente!$K$56,IF(S161&gt;=PliegoVigente!$I$57,PliegoVigente!$K$57,IF(S161&gt;=PliegoVigente!$I$58,PliegoVigente!$K$58,PliegoVigente!$K$59))))))))))))</f>
        <v>0.06</v>
      </c>
      <c r="AE161" s="124">
        <f>IF(E161="HFC",(IF(T161&gt;=PliegoVigente!$A$10,PliegoVigente!$C$10,IF(T161&gt;PliegoVigente!$A$9,PliegoVigente!$C$9,IF(T161&gt;PliegoVigente!$A$8,PliegoVigente!$C$8,PliegoVigente!$C$7)))),IF(E161="FLOW",(IF(T161&gt;=PliegoVigente!$A$26,PliegoVigente!$C$26,IF(T161&gt;PliegoVigente!$A$25,PliegoVigente!$C$25,IF(T161&gt;PliegoVigente!$A$24,PliegoVigente!$C$24,PliegoVigente!$C$23)))),IF(E161="MASIVO",(IF(T161&gt;=PliegoVigente!$A$40,PliegoVigente!$C$40,IF(T161&gt;PliegoVigente!$A$39,PliegoVigente!$C$39,IF(T161&gt;PliegoVigente!$A$38,PliegoVigente!$C$38,PliegoVigente!$C$37)))),(IF(T161&gt;=PliegoVigente!$A$54,PliegoVigente!$C$54,IF(T161&gt;PliegoVigente!$A$53,PliegoVigente!$C$53,IF(T161&gt;PliegoVigente!$A$52,PliegoVigente!$C$52,PliegoVigente!$C$51)))))))</f>
        <v>0.01</v>
      </c>
      <c r="AF161" s="124" t="b">
        <f>IF(E161="HFC",(IF(Y161&gt;=PliegoVigente!$Y$7,PliegoVigente!$AA$7,0)),IF(E161="FLOW",0,IF(E161="MASIVO",(IF(Y161&gt;=PliegoVigente!$Y$37,PliegoVigente!$AA$370)),(IF(Y161&gt;=PliegoVigente!$Y$51,PliegoVigente!$AA$51,0)))))</f>
        <v>0</v>
      </c>
      <c r="AG161" s="124">
        <f>IF(E161="HFC",(IF(Z161&gt;=PliegoVigente!$M$9,PliegoVigente!$O$9,IF(Z161&gt;=PliegoVigente!$M$8,PliegoVigente!$O$8,PliegoVigente!$O$7))),IF(E161="FLOW",(IF(Z161&gt;=PliegoVigente!$M$25,PliegoVigente!$O$25,IF(Z161&gt;=PliegoVigente!$M$24,PliegoVigente!$O$24,PliegoVigente!$O$23))),IF(E161="MASIVO",(IF(Z161&gt;=PliegoVigente!$M$39,PliegoVigente!$O$39,IF(Z161&gt;=PliegoVigente!$M$38,PliegoVigente!$O$38,PliegoVigente!$O$37))),(IF(Z161&gt;=PliegoVigente!$M$53,PliegoVigente!$O$53,IF(Z161&gt;=PliegoVigente!$M$52,PliegoVigente!$O$52,PliegoVigente!$O$51))))))</f>
        <v>5.0000000000000001E-3</v>
      </c>
      <c r="AH161" s="124">
        <f>IF(E161="HFC",(IF(AA161&gt;=PliegoVigente!$Q$9,PliegoVigente!$S$9,IF(AA161&gt;=PliegoVigente!$Q$8,PliegoVigente!$S$8,PliegoVigente!$S$7))),IF(E161="FLOW",(IF(AA161&gt;=PliegoVigente!$Q$25,PliegoVigente!$S$25,IF(AA161&gt;=PliegoVigente!$Q$24,PliegoVigente!$S$24,PliegoVigente!$S$23))),IF(E161="MASIVO",(IF(AA161&gt;=PliegoVigente!$Q$39,PliegoVigente!$S$39,IF(AA161&gt;=PliegoVigente!$Q$38,PliegoVigente!$S$38,PliegoVigente!$S$37))),(IF(AA161&gt;=PliegoVigente!$Q$53,PliegoVigente!$S$53,IF(AA161&gt;=PliegoVigente!$Q$52,PliegoVigente!$S$52,PliegoVigente!$S$51))))))</f>
        <v>-5.0000000000000001E-3</v>
      </c>
      <c r="AI161" s="126" t="e">
        <f t="shared" si="5"/>
        <v>#N/A</v>
      </c>
    </row>
    <row r="162" spans="1:35" x14ac:dyDescent="0.25">
      <c r="A162" s="115" t="str">
        <f>VLOOKUP(C162,RosterActualizado!$C$2:$L$1000,7,0)</f>
        <v>Maciel Fernando Manuel</v>
      </c>
      <c r="B162" s="115" t="str">
        <f>VLOOKUP(C162,RosterActualizado!$C$2:$L$1000,10,0)</f>
        <v>Vergara Veronica Giselle</v>
      </c>
      <c r="C162" s="115">
        <f>RosterActualizado!C162</f>
        <v>1847158</v>
      </c>
      <c r="D162" s="115" t="str">
        <f>VLOOKUP(C162,RosterActualizado!$C$2:$L$1000,3,0)</f>
        <v>FLOW Score 1</v>
      </c>
      <c r="E162" s="115" t="str">
        <f t="shared" si="4"/>
        <v>FLOW</v>
      </c>
      <c r="F162" s="116">
        <f>VLOOKUP(C162,Table1[],5,0)</f>
        <v>0.65196560846560803</v>
      </c>
      <c r="G162" s="117">
        <f>VLOOKUP(C162,Table13[],5,0)</f>
        <v>6.6666666666666693E-2</v>
      </c>
      <c r="H162" s="118">
        <f>VLOOKUP(C162,Table13[],3,0)</f>
        <v>30</v>
      </c>
      <c r="I162" s="117">
        <f>VLOOKUP(C162,Table13[],7,0)</f>
        <v>0.66666666666666696</v>
      </c>
      <c r="J162" s="117">
        <f>VLOOKUP(C162,Table13[],9,0)</f>
        <v>0.96666666666666701</v>
      </c>
      <c r="K162" s="116">
        <f>VLOOKUP(C162,Table16[[#All],[idccms]:[TMO]],5,0)</f>
        <v>0.89285714285714302</v>
      </c>
      <c r="L162" s="119">
        <f>VLOOKUP(C162,Table18[[Columna1]:[Recuento de id_monitoring-caseId]],2,0)</f>
        <v>1</v>
      </c>
      <c r="M162" s="116">
        <f>VLOOKUP(C162,Table111[],7,0)</f>
        <v>-0.4</v>
      </c>
      <c r="N162" s="118">
        <f>VLOOKUP(C162,Table111[],6,0)</f>
        <v>5</v>
      </c>
      <c r="O162" s="116">
        <f>VLOOKUP(C162,Table111[],8,0)</f>
        <v>0.25</v>
      </c>
      <c r="P162" s="13" t="s">
        <v>116</v>
      </c>
      <c r="Q162" s="13" t="s">
        <v>116</v>
      </c>
      <c r="R162" s="13" t="s">
        <v>116</v>
      </c>
      <c r="S162" s="116">
        <f>VLOOKUP(C162,Table113[[idccms]:[Suma de Rellamados]],4,0)</f>
        <v>0.811594202898551</v>
      </c>
      <c r="T162" s="13">
        <f>VLOOKUP(C162,Table115[[idccms]:[Suma de CvLlamSalientes]],3,0)</f>
        <v>433.83592017738403</v>
      </c>
      <c r="U162" s="13">
        <f>VLOOKUP(C162,Table115[[idccms]:[Suma de CvLlamSalientes]],5,0)</f>
        <v>44.423503325942299</v>
      </c>
      <c r="V162" s="120">
        <f>VLOOKUP(C162,Table115[[idccms]:[Suma de CvLlamSalientes]],6,0)</f>
        <v>32.527716186252803</v>
      </c>
      <c r="W162" s="13">
        <f>VLOOKUP(C162,Table115[[idccms]:[Suma de CvLlamSalientes]],7,0)</f>
        <v>356.88470066518801</v>
      </c>
      <c r="X162" s="116">
        <f>VLOOKUP(C162,Table118[[idccms]:[%Act Com N]],4,0)</f>
        <v>0</v>
      </c>
      <c r="Y162" s="116">
        <f>VLOOKUP(C162,Table118[[idccms]:[%Act Com N]],6,0)</f>
        <v>0</v>
      </c>
      <c r="Z162" s="116">
        <f>VLOOKUP(C162,TRF!$B$2:$S$407,4,0)</f>
        <v>0.18867924528301899</v>
      </c>
      <c r="AA162" s="116">
        <f>VLOOKUP(C162,CBS!$A$2:$F$395,4,0)</f>
        <v>3.1446540880503103E-2</v>
      </c>
      <c r="AB162" s="124">
        <f>IF(E162="HFC",(IF(L162&gt;=PliegoVigente!$U$9,PliegoVigente!$W$9,IF(L162&gt;=PliegoVigente!$U$8,PliegoVigente!$W$8,PliegoVigente!$W$7))),IF(E162="FLOW",(IF(L162&gt;=PliegoVigente!$U$25,PliegoVigente!$W$25,IF(L162&gt;=PliegoVigente!$U$24,PliegoVigente!$W$24,PliegoVigente!$W$23))),IF(E162="MASIVO",(IF(L162&gt;=PliegoVigente!$U$39,PliegoVigente!$W$39,IF(L162&gt;=PliegoVigente!$U$38,PliegoVigente!$W$38,PliegoVigente!$W$37))),(IF(L162&gt;=PliegoVigente!$U$53,PliegoVigente!$W$53,IF(L162&gt;=PliegoVigente!$U$52,PliegoVigente!$W$52,PliegoVigente!$W$51))))))</f>
        <v>0.01</v>
      </c>
      <c r="AC162" s="124">
        <f>IF(E162="HFC",(IF(M162&gt;=PliegoVigente!$I$7,PliegoVigente!$K$7,IF(M162&gt;=PliegoVigente!$I$8,PliegoVigente!$K$8,IF(M162&gt;=PliegoVigente!$I$9,PliegoVigente!$K$9,IF(M162&gt;=PliegoVigente!$I$10,PliegoVigente!$K$10,IF(M162&gt;=PliegoVigente!$I$11,PliegoVigente!$K$11,IF(M162&gt;=PliegoVigente!$I$12,PliegoVigente!$K$12,IF(M162&gt;=PliegoVigente!$I$13,PliegoVigente!$K$13,IF(M162&gt;=PliegoVigente!$I$14,PliegoVigente!$K$14,PliegoVigente!$K$15))))))))),IF(E162="FLOW",(IF(M162&gt;=PliegoVigente!$I$23,PliegoVigente!$K$23,IF(M162&gt;=PliegoVigente!$I$24,PliegoVigente!$K$24,IF(M162&gt;=PliegoVigente!$I$25,PliegoVigente!$K$25,IF(M162&gt;=PliegoVigente!$I$26,PliegoVigente!$K$26,IF(M162&gt;=PliegoVigente!$I$27,PliegoVigente!$K$27,IF(M162&gt;=PliegoVigente!$I$28,PliegoVigente!$K$28,IF(M162&gt;=PliegoVigente!$I$29,PliegoVigente!$K$29,IF(M162&gt;=PliegoVigente!$I$30,PliegoVigente!$K$30,PliegoVigente!$K$31))))))))),IF(E162="MASIVO",(IF(M162&gt;=PliegoVigente!$I$37,PliegoVigente!$K$37,IF(M162&gt;=PliegoVigente!$I$38,PliegoVigente!$K$38,IF(M162&gt;=PliegoVigente!$I$39,PliegoVigente!$K$39,IF(M162&gt;=PliegoVigente!$I$40,PliegoVigente!$K$40,IF(M162&gt;=PliegoVigente!$I$41,PliegoVigente!$K$41,IF(M162&gt;=PliegoVigente!$I$42,PliegoVigente!$K$42,IF(M162&gt;=PliegoVigente!$I$43,PliegoVigente!$K$43,IF(M162&gt;=PliegoVigente!$I$44,PliegoVigente!$K$44,PliegoVigente!$K$45))))))))),(IF(M162&gt;=PliegoVigente!$I$51,PliegoVigente!$K$51,IF(M162&gt;=PliegoVigente!$I$52,PliegoVigente!$K$52,IF(M162&gt;=PliegoVigente!$I$53,PliegoVigente!$K$53,IF(M162&gt;=PliegoVigente!$I$54,PliegoVigente!$K$54,IF(M162&gt;=PliegoVigente!$I$55,PliegoVigente!$K$55,IF(M162&gt;=PliegoVigente!$I$56,PliegoVigente!$K$56,IF(M162&gt;=PliegoVigente!$I$57,PliegoVigente!$K$57,IF(M162&gt;=PliegoVigente!$I$58,PliegoVigente!$K$58,PliegoVigente!$K$59))))))))))))</f>
        <v>-0.02</v>
      </c>
      <c r="AD162" s="124">
        <f>IF(E162="HFC",(IF(S162&gt;=PliegoVigente!$E$12,PliegoVigente!$G$12,IF(S162&gt;=PliegoVigente!$E$11,PliegoVigente!$G$11,IF(S162&gt;=PliegoVigente!$E$10,PliegoVigente!$G$10,IF(S162&gt;=PliegoVigente!$E$9,PliegoVigente!$G$9,IF(S162&gt;=PliegoVigente!$E$8,PliegoVigente!$G$8,PliegoVigente!$G$7)))))),IF(E162="FLOW",(IF(S162&gt;=PliegoVigente!$I$23,PliegoVigente!$K$23,IF(S162&gt;=PliegoVigente!$I$24,PliegoVigente!$K$24,IF(S162&gt;=PliegoVigente!$I$25,PliegoVigente!$K$25,IF(S162&gt;=PliegoVigente!$I$26,PliegoVigente!$K$26,IF(S162&gt;=PliegoVigente!$I$27,PliegoVigente!$K$27,IF(S162&gt;=PliegoVigente!$I$28,PliegoVigente!$K$28,IF(S162&gt;=PliegoVigente!$I$29,PliegoVigente!$K$29,IF(S162&gt;=PliegoVigente!$I$30,PliegoVigente!$K$30,PliegoVigente!$K$31))))))))),IF(E162="MASIVO",(IF(S162&gt;=PliegoVigente!$I$37,PliegoVigente!$K$37,IF(S162&gt;=PliegoVigente!$I$38,PliegoVigente!$K$38,IF(S162&gt;=PliegoVigente!$I$39,PliegoVigente!$K$39,IF(S162&gt;=PliegoVigente!$I$40,PliegoVigente!$K$40,IF(S162&gt;=PliegoVigente!$I$41,PliegoVigente!$K$41,IF(S162&gt;=PliegoVigente!$I$42,PliegoVigente!$K$42,IF(S162&gt;=PliegoVigente!$I$43,PliegoVigente!$K$43,IF(S162&gt;=PliegoVigente!$I$44,PliegoVigente!$K$44,PliegoVigente!$K$45))))))))),(IF(S162&gt;=PliegoVigente!$I$51,PliegoVigente!$K$51,IF(S162&gt;=PliegoVigente!$I$52,PliegoVigente!$K$52,IF(S162&gt;=PliegoVigente!$I$53,PliegoVigente!$K$53,IF(S162&gt;=PliegoVigente!$I$54,PliegoVigente!$K$54,IF(S162&gt;=PliegoVigente!$I$55,PliegoVigente!$K$55,IF(S162&gt;=PliegoVigente!$I$56,PliegoVigente!$K$56,IF(S162&gt;=PliegoVigente!$I$57,PliegoVigente!$K$57,IF(S162&gt;=PliegoVigente!$I$58,PliegoVigente!$K$58,PliegoVigente!$K$59))))))))))))</f>
        <v>0.06</v>
      </c>
      <c r="AE162" s="124">
        <f>IF(E162="HFC",(IF(T162&gt;=PliegoVigente!$A$10,PliegoVigente!$C$10,IF(T162&gt;PliegoVigente!$A$9,PliegoVigente!$C$9,IF(T162&gt;PliegoVigente!$A$8,PliegoVigente!$C$8,PliegoVigente!$C$7)))),IF(E162="FLOW",(IF(T162&gt;=PliegoVigente!$A$26,PliegoVigente!$C$26,IF(T162&gt;PliegoVigente!$A$25,PliegoVigente!$C$25,IF(T162&gt;PliegoVigente!$A$24,PliegoVigente!$C$24,PliegoVigente!$C$23)))),IF(E162="MASIVO",(IF(T162&gt;=PliegoVigente!$A$40,PliegoVigente!$C$40,IF(T162&gt;PliegoVigente!$A$39,PliegoVigente!$C$39,IF(T162&gt;PliegoVigente!$A$38,PliegoVigente!$C$38,PliegoVigente!$C$37)))),(IF(T162&gt;=PliegoVigente!$A$54,PliegoVigente!$C$54,IF(T162&gt;PliegoVigente!$A$53,PliegoVigente!$C$53,IF(T162&gt;PliegoVigente!$A$52,PliegoVigente!$C$52,PliegoVigente!$C$51)))))))</f>
        <v>0.02</v>
      </c>
      <c r="AF162" s="124">
        <f>IF(E162="HFC",(IF(Y162&gt;=PliegoVigente!$Y$7,PliegoVigente!$AA$7,0)),IF(E162="FLOW",0,IF(E162="MASIVO",(IF(Y162&gt;=PliegoVigente!$Y$37,PliegoVigente!$AA$370)),(IF(Y162&gt;=PliegoVigente!$Y$51,PliegoVigente!$AA$51,0)))))</f>
        <v>0</v>
      </c>
      <c r="AG162" s="124">
        <f>IF(E162="HFC",(IF(Z162&gt;=PliegoVigente!$M$9,PliegoVigente!$O$9,IF(Z162&gt;=PliegoVigente!$M$8,PliegoVigente!$O$8,PliegoVigente!$O$7))),IF(E162="FLOW",(IF(Z162&gt;=PliegoVigente!$M$25,PliegoVigente!$O$25,IF(Z162&gt;=PliegoVigente!$M$24,PliegoVigente!$O$24,PliegoVigente!$O$23))),IF(E162="MASIVO",(IF(Z162&gt;=PliegoVigente!$M$39,PliegoVigente!$O$39,IF(Z162&gt;=PliegoVigente!$M$38,PliegoVigente!$O$38,PliegoVigente!$O$37))),(IF(Z162&gt;=PliegoVigente!$M$53,PliegoVigente!$O$53,IF(Z162&gt;=PliegoVigente!$M$52,PliegoVigente!$O$52,PliegoVigente!$O$51))))))</f>
        <v>-5.0000000000000001E-3</v>
      </c>
      <c r="AH162" s="124">
        <f>IF(E162="HFC",(IF(AA162&gt;=PliegoVigente!$Q$9,PliegoVigente!$S$9,IF(AA162&gt;=PliegoVigente!$Q$8,PliegoVigente!$S$8,PliegoVigente!$S$7))),IF(E162="FLOW",(IF(AA162&gt;=PliegoVigente!$Q$25,PliegoVigente!$S$25,IF(AA162&gt;=PliegoVigente!$Q$24,PliegoVigente!$S$24,PliegoVigente!$S$23))),IF(E162="MASIVO",(IF(AA162&gt;=PliegoVigente!$Q$39,PliegoVigente!$S$39,IF(AA162&gt;=PliegoVigente!$Q$38,PliegoVigente!$S$38,PliegoVigente!$S$37))),(IF(AA162&gt;=PliegoVigente!$Q$53,PliegoVigente!$S$53,IF(AA162&gt;=PliegoVigente!$Q$52,PliegoVigente!$S$52,PliegoVigente!$S$51))))))</f>
        <v>1.4999999999999999E-2</v>
      </c>
      <c r="AI162" s="126">
        <f t="shared" si="5"/>
        <v>7.9999999999999988E-2</v>
      </c>
    </row>
    <row r="163" spans="1:35" x14ac:dyDescent="0.25">
      <c r="A163" s="115" t="str">
        <f>VLOOKUP(C163,RosterActualizado!$C$2:$L$1000,7,0)</f>
        <v>Maciel Fernando Manuel</v>
      </c>
      <c r="B163" s="115" t="str">
        <f>VLOOKUP(C163,RosterActualizado!$C$2:$L$1000,10,0)</f>
        <v>White Florencia</v>
      </c>
      <c r="C163" s="115">
        <f>RosterActualizado!C163</f>
        <v>2557041</v>
      </c>
      <c r="D163" s="115" t="str">
        <f>VLOOKUP(C163,RosterActualizado!$C$2:$L$1000,3,0)</f>
        <v>MASIVO</v>
      </c>
      <c r="E163" s="115" t="str">
        <f t="shared" si="4"/>
        <v>MASIVO</v>
      </c>
      <c r="F163" s="116">
        <f>VLOOKUP(C163,Table1[],5,0)</f>
        <v>0.93421388888888901</v>
      </c>
      <c r="G163" s="117">
        <f>VLOOKUP(C163,Table13[],5,0)</f>
        <v>8.3333333333333301E-2</v>
      </c>
      <c r="H163" s="118">
        <f>VLOOKUP(C163,Table13[],3,0)</f>
        <v>24</v>
      </c>
      <c r="I163" s="117">
        <f>VLOOKUP(C163,Table13[],7,0)</f>
        <v>0.60869565217391297</v>
      </c>
      <c r="J163" s="117">
        <f>VLOOKUP(C163,Table13[],9,0)</f>
        <v>0.90909090909090895</v>
      </c>
      <c r="K163" s="116">
        <f>VLOOKUP(C163,Table16[[#All],[idccms]:[TMO]],5,0)</f>
        <v>0.94047619047619002</v>
      </c>
      <c r="L163" s="119">
        <f>VLOOKUP(C163,Table18[[Columna1]:[Recuento de id_monitoring-caseId]],2,0)</f>
        <v>0</v>
      </c>
      <c r="M163" s="116">
        <f>VLOOKUP(C163,Table111[],7,0)</f>
        <v>0.16666666666666699</v>
      </c>
      <c r="N163" s="118">
        <f>VLOOKUP(C163,Table111[],6,0)</f>
        <v>6</v>
      </c>
      <c r="O163" s="116">
        <f>VLOOKUP(C163,Table111[],8,0)</f>
        <v>0.8</v>
      </c>
      <c r="P163" s="13" t="s">
        <v>116</v>
      </c>
      <c r="Q163" s="13" t="s">
        <v>116</v>
      </c>
      <c r="R163" s="13" t="s">
        <v>116</v>
      </c>
      <c r="S163" s="116">
        <f>VLOOKUP(C163,Table113[[idccms]:[Suma de Rellamados]],4,0)</f>
        <v>0.75157232704402499</v>
      </c>
      <c r="T163" s="13">
        <f>VLOOKUP(C163,Table115[[idccms]:[Suma de CvLlamSalientes]],3,0)</f>
        <v>606.19525065963103</v>
      </c>
      <c r="U163" s="13">
        <f>VLOOKUP(C163,Table115[[idccms]:[Suma de CvLlamSalientes]],5,0)</f>
        <v>42.712401055409003</v>
      </c>
      <c r="V163" s="120">
        <f>VLOOKUP(C163,Table115[[idccms]:[Suma de CvLlamSalientes]],6,0)</f>
        <v>118.672823218997</v>
      </c>
      <c r="W163" s="13">
        <f>VLOOKUP(C163,Table115[[idccms]:[Suma de CvLlamSalientes]],7,0)</f>
        <v>444.81002638522398</v>
      </c>
      <c r="X163" s="116">
        <f>VLOOKUP(C163,Table118[[idccms]:[%Act Com N]],4,0)</f>
        <v>5.2770448548812698E-3</v>
      </c>
      <c r="Y163" s="116">
        <f>VLOOKUP(C163,Table118[[idccms]:[%Act Com N]],6,0)</f>
        <v>5.2770448548812698E-3</v>
      </c>
      <c r="Z163" s="116">
        <f>VLOOKUP(C163,TRF!$B$2:$S$407,4,0)</f>
        <v>0.17758985200845701</v>
      </c>
      <c r="AA163" s="116">
        <f>VLOOKUP(C163,CBS!$A$2:$F$395,4,0)</f>
        <v>3.3826638477801298E-2</v>
      </c>
      <c r="AB163" s="124">
        <f>IF(E163="HFC",(IF(L163&gt;=PliegoVigente!$U$9,PliegoVigente!$W$9,IF(L163&gt;=PliegoVigente!$U$8,PliegoVigente!$W$8,PliegoVigente!$W$7))),IF(E163="FLOW",(IF(L163&gt;=PliegoVigente!$U$25,PliegoVigente!$W$25,IF(L163&gt;=PliegoVigente!$U$24,PliegoVigente!$W$24,PliegoVigente!$W$23))),IF(E163="MASIVO",(IF(L163&gt;=PliegoVigente!$U$39,PliegoVigente!$W$39,IF(L163&gt;=PliegoVigente!$U$38,PliegoVigente!$W$38,PliegoVigente!$W$37))),(IF(L163&gt;=PliegoVigente!$U$53,PliegoVigente!$W$53,IF(L163&gt;=PliegoVigente!$U$52,PliegoVigente!$W$52,PliegoVigente!$W$51))))))</f>
        <v>-0.01</v>
      </c>
      <c r="AC163" s="124">
        <f>IF(E163="HFC",(IF(M163&gt;=PliegoVigente!$I$7,PliegoVigente!$K$7,IF(M163&gt;=PliegoVigente!$I$8,PliegoVigente!$K$8,IF(M163&gt;=PliegoVigente!$I$9,PliegoVigente!$K$9,IF(M163&gt;=PliegoVigente!$I$10,PliegoVigente!$K$10,IF(M163&gt;=PliegoVigente!$I$11,PliegoVigente!$K$11,IF(M163&gt;=PliegoVigente!$I$12,PliegoVigente!$K$12,IF(M163&gt;=PliegoVigente!$I$13,PliegoVigente!$K$13,IF(M163&gt;=PliegoVigente!$I$14,PliegoVigente!$K$14,PliegoVigente!$K$15))))))))),IF(E163="FLOW",(IF(M163&gt;=PliegoVigente!$I$23,PliegoVigente!$K$23,IF(M163&gt;=PliegoVigente!$I$24,PliegoVigente!$K$24,IF(M163&gt;=PliegoVigente!$I$25,PliegoVigente!$K$25,IF(M163&gt;=PliegoVigente!$I$26,PliegoVigente!$K$26,IF(M163&gt;=PliegoVigente!$I$27,PliegoVigente!$K$27,IF(M163&gt;=PliegoVigente!$I$28,PliegoVigente!$K$28,IF(M163&gt;=PliegoVigente!$I$29,PliegoVigente!$K$29,IF(M163&gt;=PliegoVigente!$I$30,PliegoVigente!$K$30,PliegoVigente!$K$31))))))))),IF(E163="MASIVO",(IF(M163&gt;=PliegoVigente!$I$37,PliegoVigente!$K$37,IF(M163&gt;=PliegoVigente!$I$38,PliegoVigente!$K$38,IF(M163&gt;=PliegoVigente!$I$39,PliegoVigente!$K$39,IF(M163&gt;=PliegoVigente!$I$40,PliegoVigente!$K$40,IF(M163&gt;=PliegoVigente!$I$41,PliegoVigente!$K$41,IF(M163&gt;=PliegoVigente!$I$42,PliegoVigente!$K$42,IF(M163&gt;=PliegoVigente!$I$43,PliegoVigente!$K$43,IF(M163&gt;=PliegoVigente!$I$44,PliegoVigente!$K$44,PliegoVigente!$K$45))))))))),(IF(M163&gt;=PliegoVigente!$I$51,PliegoVigente!$K$51,IF(M163&gt;=PliegoVigente!$I$52,PliegoVigente!$K$52,IF(M163&gt;=PliegoVigente!$I$53,PliegoVigente!$K$53,IF(M163&gt;=PliegoVigente!$I$54,PliegoVigente!$K$54,IF(M163&gt;=PliegoVigente!$I$55,PliegoVigente!$K$55,IF(M163&gt;=PliegoVigente!$I$56,PliegoVigente!$K$56,IF(M163&gt;=PliegoVigente!$I$57,PliegoVigente!$K$57,IF(M163&gt;=PliegoVigente!$I$58,PliegoVigente!$K$58,PliegoVigente!$K$59))))))))))))</f>
        <v>0.06</v>
      </c>
      <c r="AD163" s="124">
        <f>IF(E163="HFC",(IF(S163&gt;=PliegoVigente!$E$12,PliegoVigente!$G$12,IF(S163&gt;=PliegoVigente!$E$11,PliegoVigente!$G$11,IF(S163&gt;=PliegoVigente!$E$10,PliegoVigente!$G$10,IF(S163&gt;=PliegoVigente!$E$9,PliegoVigente!$G$9,IF(S163&gt;=PliegoVigente!$E$8,PliegoVigente!$G$8,PliegoVigente!$G$7)))))),IF(E163="FLOW",(IF(S163&gt;=PliegoVigente!$I$23,PliegoVigente!$K$23,IF(S163&gt;=PliegoVigente!$I$24,PliegoVigente!$K$24,IF(S163&gt;=PliegoVigente!$I$25,PliegoVigente!$K$25,IF(S163&gt;=PliegoVigente!$I$26,PliegoVigente!$K$26,IF(S163&gt;=PliegoVigente!$I$27,PliegoVigente!$K$27,IF(S163&gt;=PliegoVigente!$I$28,PliegoVigente!$K$28,IF(S163&gt;=PliegoVigente!$I$29,PliegoVigente!$K$29,IF(S163&gt;=PliegoVigente!$I$30,PliegoVigente!$K$30,PliegoVigente!$K$31))))))))),IF(E163="MASIVO",(IF(S163&gt;=PliegoVigente!$I$37,PliegoVigente!$K$37,IF(S163&gt;=PliegoVigente!$I$38,PliegoVigente!$K$38,IF(S163&gt;=PliegoVigente!$I$39,PliegoVigente!$K$39,IF(S163&gt;=PliegoVigente!$I$40,PliegoVigente!$K$40,IF(S163&gt;=PliegoVigente!$I$41,PliegoVigente!$K$41,IF(S163&gt;=PliegoVigente!$I$42,PliegoVigente!$K$42,IF(S163&gt;=PliegoVigente!$I$43,PliegoVigente!$K$43,IF(S163&gt;=PliegoVigente!$I$44,PliegoVigente!$K$44,PliegoVigente!$K$45))))))))),(IF(S163&gt;=PliegoVigente!$I$51,PliegoVigente!$K$51,IF(S163&gt;=PliegoVigente!$I$52,PliegoVigente!$K$52,IF(S163&gt;=PliegoVigente!$I$53,PliegoVigente!$K$53,IF(S163&gt;=PliegoVigente!$I$54,PliegoVigente!$K$54,IF(S163&gt;=PliegoVigente!$I$55,PliegoVigente!$K$55,IF(S163&gt;=PliegoVigente!$I$56,PliegoVigente!$K$56,IF(S163&gt;=PliegoVigente!$I$57,PliegoVigente!$K$57,IF(S163&gt;=PliegoVigente!$I$58,PliegoVigente!$K$58,PliegoVigente!$K$59))))))))))))</f>
        <v>0.06</v>
      </c>
      <c r="AE163" s="124">
        <f>IF(E163="HFC",(IF(T163&gt;=PliegoVigente!$A$10,PliegoVigente!$C$10,IF(T163&gt;PliegoVigente!$A$9,PliegoVigente!$C$9,IF(T163&gt;PliegoVigente!$A$8,PliegoVigente!$C$8,PliegoVigente!$C$7)))),IF(E163="FLOW",(IF(T163&gt;=PliegoVigente!$A$26,PliegoVigente!$C$26,IF(T163&gt;PliegoVigente!$A$25,PliegoVigente!$C$25,IF(T163&gt;PliegoVigente!$A$24,PliegoVigente!$C$24,PliegoVigente!$C$23)))),IF(E163="MASIVO",(IF(T163&gt;=PliegoVigente!$A$40,PliegoVigente!$C$40,IF(T163&gt;PliegoVigente!$A$39,PliegoVigente!$C$39,IF(T163&gt;PliegoVigente!$A$38,PliegoVigente!$C$38,PliegoVigente!$C$37)))),(IF(T163&gt;=PliegoVigente!$A$54,PliegoVigente!$C$54,IF(T163&gt;PliegoVigente!$A$53,PliegoVigente!$C$53,IF(T163&gt;PliegoVigente!$A$52,PliegoVigente!$C$52,PliegoVigente!$C$51)))))))</f>
        <v>-0.01</v>
      </c>
      <c r="AF163" s="124" t="b">
        <f>IF(E163="HFC",(IF(Y163&gt;=PliegoVigente!$Y$7,PliegoVigente!$AA$7,0)),IF(E163="FLOW",0,IF(E163="MASIVO",(IF(Y163&gt;=PliegoVigente!$Y$37,PliegoVigente!$AA$370)),(IF(Y163&gt;=PliegoVigente!$Y$51,PliegoVigente!$AA$51,0)))))</f>
        <v>0</v>
      </c>
      <c r="AG163" s="124">
        <f>IF(E163="HFC",(IF(Z163&gt;=PliegoVigente!$M$9,PliegoVigente!$O$9,IF(Z163&gt;=PliegoVigente!$M$8,PliegoVigente!$O$8,PliegoVigente!$O$7))),IF(E163="FLOW",(IF(Z163&gt;=PliegoVigente!$M$25,PliegoVigente!$O$25,IF(Z163&gt;=PliegoVigente!$M$24,PliegoVigente!$O$24,PliegoVigente!$O$23))),IF(E163="MASIVO",(IF(Z163&gt;=PliegoVigente!$M$39,PliegoVigente!$O$39,IF(Z163&gt;=PliegoVigente!$M$38,PliegoVigente!$O$38,PliegoVigente!$O$37))),(IF(Z163&gt;=PliegoVigente!$M$53,PliegoVigente!$O$53,IF(Z163&gt;=PliegoVigente!$M$52,PliegoVigente!$O$52,PliegoVigente!$O$51))))))</f>
        <v>-5.0000000000000001E-3</v>
      </c>
      <c r="AH163" s="124">
        <f>IF(E163="HFC",(IF(AA163&gt;=PliegoVigente!$Q$9,PliegoVigente!$S$9,IF(AA163&gt;=PliegoVigente!$Q$8,PliegoVigente!$S$8,PliegoVigente!$S$7))),IF(E163="FLOW",(IF(AA163&gt;=PliegoVigente!$Q$25,PliegoVigente!$S$25,IF(AA163&gt;=PliegoVigente!$Q$24,PliegoVigente!$S$24,PliegoVigente!$S$23))),IF(E163="MASIVO",(IF(AA163&gt;=PliegoVigente!$Q$39,PliegoVigente!$S$39,IF(AA163&gt;=PliegoVigente!$Q$38,PliegoVigente!$S$38,PliegoVigente!$S$37))),(IF(AA163&gt;=PliegoVigente!$Q$53,PliegoVigente!$S$53,IF(AA163&gt;=PliegoVigente!$Q$52,PliegoVigente!$S$52,PliegoVigente!$S$51))))))</f>
        <v>5.0000000000000001E-3</v>
      </c>
      <c r="AI163" s="126">
        <f t="shared" si="5"/>
        <v>9.9999999999999992E-2</v>
      </c>
    </row>
    <row r="164" spans="1:35" x14ac:dyDescent="0.25">
      <c r="A164" s="115" t="str">
        <f>VLOOKUP(C164,RosterActualizado!$C$2:$L$1000,7,0)</f>
        <v>Maciel Fernando Manuel</v>
      </c>
      <c r="B164" s="115" t="str">
        <f>VLOOKUP(C164,RosterActualizado!$C$2:$L$1000,10,0)</f>
        <v xml:space="preserve">Zarate  Fernando Sebastian </v>
      </c>
      <c r="C164" s="115">
        <f>RosterActualizado!C164</f>
        <v>3525944</v>
      </c>
      <c r="D164" s="115" t="str">
        <f>VLOOKUP(C164,RosterActualizado!$C$2:$L$1000,3,0)</f>
        <v>MASIVO</v>
      </c>
      <c r="E164" s="115" t="str">
        <f t="shared" si="4"/>
        <v>MASIVO</v>
      </c>
      <c r="F164" s="116">
        <f>VLOOKUP(C164,Table1[],5,0)</f>
        <v>0.61657186948853604</v>
      </c>
      <c r="G164" s="117">
        <f>VLOOKUP(C164,Table13[],5,0)</f>
        <v>0.10606060606060599</v>
      </c>
      <c r="H164" s="118">
        <f>VLOOKUP(C164,Table13[],3,0)</f>
        <v>66</v>
      </c>
      <c r="I164" s="117">
        <f>VLOOKUP(C164,Table13[],7,0)</f>
        <v>0.67741935483870996</v>
      </c>
      <c r="J164" s="117">
        <f>VLOOKUP(C164,Table13[],9,0)</f>
        <v>0.90163934426229497</v>
      </c>
      <c r="K164" s="116">
        <f>VLOOKUP(C164,Table16[[#All],[idccms]:[TMO]],5,0)</f>
        <v>0.76190476190476197</v>
      </c>
      <c r="L164" s="119">
        <f>VLOOKUP(C164,Table18[[Columna1]:[Recuento de id_monitoring-caseId]],2,0)</f>
        <v>0</v>
      </c>
      <c r="M164" s="116">
        <f>VLOOKUP(C164,Table111[],7,0)</f>
        <v>-0.44444444444444398</v>
      </c>
      <c r="N164" s="118">
        <f>VLOOKUP(C164,Table111[],6,0)</f>
        <v>9</v>
      </c>
      <c r="O164" s="116">
        <f>VLOOKUP(C164,Table111[],8,0)</f>
        <v>0.55555555555555602</v>
      </c>
      <c r="P164" s="13" t="s">
        <v>116</v>
      </c>
      <c r="Q164" s="13" t="s">
        <v>116</v>
      </c>
      <c r="R164" s="13" t="s">
        <v>116</v>
      </c>
      <c r="S164" s="116">
        <f>VLOOKUP(C164,Table113[[idccms]:[Suma de Rellamados]],4,0)</f>
        <v>0.79924242424242398</v>
      </c>
      <c r="T164" s="13">
        <f>VLOOKUP(C164,Table115[[idccms]:[Suma de CvLlamSalientes]],3,0)</f>
        <v>511.80726256983201</v>
      </c>
      <c r="U164" s="13">
        <f>VLOOKUP(C164,Table115[[idccms]:[Suma de CvLlamSalientes]],5,0)</f>
        <v>16.916201117318401</v>
      </c>
      <c r="V164" s="120">
        <f>VLOOKUP(C164,Table115[[idccms]:[Suma de CvLlamSalientes]],6,0)</f>
        <v>141.662011173184</v>
      </c>
      <c r="W164" s="13">
        <f>VLOOKUP(C164,Table115[[idccms]:[Suma de CvLlamSalientes]],7,0)</f>
        <v>353.22905027933001</v>
      </c>
      <c r="X164" s="116">
        <f>VLOOKUP(C164,Table118[[idccms]:[%Act Com N]],4,0)</f>
        <v>4.1899441340782096E-3</v>
      </c>
      <c r="Y164" s="116">
        <f>VLOOKUP(C164,Table118[[idccms]:[%Act Com N]],6,0)</f>
        <v>4.1899441340782096E-3</v>
      </c>
      <c r="Z164" s="116">
        <f>VLOOKUP(C164,TRF!$B$2:$S$407,4,0)</f>
        <v>0.12672811059907799</v>
      </c>
      <c r="AA164" s="116">
        <f>VLOOKUP(C164,CBS!$A$2:$F$395,4,0)</f>
        <v>1.6129032258064498E-2</v>
      </c>
      <c r="AB164" s="124">
        <f>IF(E164="HFC",(IF(L164&gt;=PliegoVigente!$U$9,PliegoVigente!$W$9,IF(L164&gt;=PliegoVigente!$U$8,PliegoVigente!$W$8,PliegoVigente!$W$7))),IF(E164="FLOW",(IF(L164&gt;=PliegoVigente!$U$25,PliegoVigente!$W$25,IF(L164&gt;=PliegoVigente!$U$24,PliegoVigente!$W$24,PliegoVigente!$W$23))),IF(E164="MASIVO",(IF(L164&gt;=PliegoVigente!$U$39,PliegoVigente!$W$39,IF(L164&gt;=PliegoVigente!$U$38,PliegoVigente!$W$38,PliegoVigente!$W$37))),(IF(L164&gt;=PliegoVigente!$U$53,PliegoVigente!$W$53,IF(L164&gt;=PliegoVigente!$U$52,PliegoVigente!$W$52,PliegoVigente!$W$51))))))</f>
        <v>-0.01</v>
      </c>
      <c r="AC164" s="124">
        <f>IF(E164="HFC",(IF(M164&gt;=PliegoVigente!$I$7,PliegoVigente!$K$7,IF(M164&gt;=PliegoVigente!$I$8,PliegoVigente!$K$8,IF(M164&gt;=PliegoVigente!$I$9,PliegoVigente!$K$9,IF(M164&gt;=PliegoVigente!$I$10,PliegoVigente!$K$10,IF(M164&gt;=PliegoVigente!$I$11,PliegoVigente!$K$11,IF(M164&gt;=PliegoVigente!$I$12,PliegoVigente!$K$12,IF(M164&gt;=PliegoVigente!$I$13,PliegoVigente!$K$13,IF(M164&gt;=PliegoVigente!$I$14,PliegoVigente!$K$14,PliegoVigente!$K$15))))))))),IF(E164="FLOW",(IF(M164&gt;=PliegoVigente!$I$23,PliegoVigente!$K$23,IF(M164&gt;=PliegoVigente!$I$24,PliegoVigente!$K$24,IF(M164&gt;=PliegoVigente!$I$25,PliegoVigente!$K$25,IF(M164&gt;=PliegoVigente!$I$26,PliegoVigente!$K$26,IF(M164&gt;=PliegoVigente!$I$27,PliegoVigente!$K$27,IF(M164&gt;=PliegoVigente!$I$28,PliegoVigente!$K$28,IF(M164&gt;=PliegoVigente!$I$29,PliegoVigente!$K$29,IF(M164&gt;=PliegoVigente!$I$30,PliegoVigente!$K$30,PliegoVigente!$K$31))))))))),IF(E164="MASIVO",(IF(M164&gt;=PliegoVigente!$I$37,PliegoVigente!$K$37,IF(M164&gt;=PliegoVigente!$I$38,PliegoVigente!$K$38,IF(M164&gt;=PliegoVigente!$I$39,PliegoVigente!$K$39,IF(M164&gt;=PliegoVigente!$I$40,PliegoVigente!$K$40,IF(M164&gt;=PliegoVigente!$I$41,PliegoVigente!$K$41,IF(M164&gt;=PliegoVigente!$I$42,PliegoVigente!$K$42,IF(M164&gt;=PliegoVigente!$I$43,PliegoVigente!$K$43,IF(M164&gt;=PliegoVigente!$I$44,PliegoVigente!$K$44,PliegoVigente!$K$45))))))))),(IF(M164&gt;=PliegoVigente!$I$51,PliegoVigente!$K$51,IF(M164&gt;=PliegoVigente!$I$52,PliegoVigente!$K$52,IF(M164&gt;=PliegoVigente!$I$53,PliegoVigente!$K$53,IF(M164&gt;=PliegoVigente!$I$54,PliegoVigente!$K$54,IF(M164&gt;=PliegoVigente!$I$55,PliegoVigente!$K$55,IF(M164&gt;=PliegoVigente!$I$56,PliegoVigente!$K$56,IF(M164&gt;=PliegoVigente!$I$57,PliegoVigente!$K$57,IF(M164&gt;=PliegoVigente!$I$58,PliegoVigente!$K$58,PliegoVigente!$K$59))))))))))))</f>
        <v>-0.02</v>
      </c>
      <c r="AD164" s="124">
        <f>IF(E164="HFC",(IF(S164&gt;=PliegoVigente!$E$12,PliegoVigente!$G$12,IF(S164&gt;=PliegoVigente!$E$11,PliegoVigente!$G$11,IF(S164&gt;=PliegoVigente!$E$10,PliegoVigente!$G$10,IF(S164&gt;=PliegoVigente!$E$9,PliegoVigente!$G$9,IF(S164&gt;=PliegoVigente!$E$8,PliegoVigente!$G$8,PliegoVigente!$G$7)))))),IF(E164="FLOW",(IF(S164&gt;=PliegoVigente!$I$23,PliegoVigente!$K$23,IF(S164&gt;=PliegoVigente!$I$24,PliegoVigente!$K$24,IF(S164&gt;=PliegoVigente!$I$25,PliegoVigente!$K$25,IF(S164&gt;=PliegoVigente!$I$26,PliegoVigente!$K$26,IF(S164&gt;=PliegoVigente!$I$27,PliegoVigente!$K$27,IF(S164&gt;=PliegoVigente!$I$28,PliegoVigente!$K$28,IF(S164&gt;=PliegoVigente!$I$29,PliegoVigente!$K$29,IF(S164&gt;=PliegoVigente!$I$30,PliegoVigente!$K$30,PliegoVigente!$K$31))))))))),IF(E164="MASIVO",(IF(S164&gt;=PliegoVigente!$I$37,PliegoVigente!$K$37,IF(S164&gt;=PliegoVigente!$I$38,PliegoVigente!$K$38,IF(S164&gt;=PliegoVigente!$I$39,PliegoVigente!$K$39,IF(S164&gt;=PliegoVigente!$I$40,PliegoVigente!$K$40,IF(S164&gt;=PliegoVigente!$I$41,PliegoVigente!$K$41,IF(S164&gt;=PliegoVigente!$I$42,PliegoVigente!$K$42,IF(S164&gt;=PliegoVigente!$I$43,PliegoVigente!$K$43,IF(S164&gt;=PliegoVigente!$I$44,PliegoVigente!$K$44,PliegoVigente!$K$45))))))))),(IF(S164&gt;=PliegoVigente!$I$51,PliegoVigente!$K$51,IF(S164&gt;=PliegoVigente!$I$52,PliegoVigente!$K$52,IF(S164&gt;=PliegoVigente!$I$53,PliegoVigente!$K$53,IF(S164&gt;=PliegoVigente!$I$54,PliegoVigente!$K$54,IF(S164&gt;=PliegoVigente!$I$55,PliegoVigente!$K$55,IF(S164&gt;=PliegoVigente!$I$56,PliegoVigente!$K$56,IF(S164&gt;=PliegoVigente!$I$57,PliegoVigente!$K$57,IF(S164&gt;=PliegoVigente!$I$58,PliegoVigente!$K$58,PliegoVigente!$K$59))))))))))))</f>
        <v>0.06</v>
      </c>
      <c r="AE164" s="124">
        <f>IF(E164="HFC",(IF(T164&gt;=PliegoVigente!$A$10,PliegoVigente!$C$10,IF(T164&gt;PliegoVigente!$A$9,PliegoVigente!$C$9,IF(T164&gt;PliegoVigente!$A$8,PliegoVigente!$C$8,PliegoVigente!$C$7)))),IF(E164="FLOW",(IF(T164&gt;=PliegoVigente!$A$26,PliegoVigente!$C$26,IF(T164&gt;PliegoVigente!$A$25,PliegoVigente!$C$25,IF(T164&gt;PliegoVigente!$A$24,PliegoVigente!$C$24,PliegoVigente!$C$23)))),IF(E164="MASIVO",(IF(T164&gt;=PliegoVigente!$A$40,PliegoVigente!$C$40,IF(T164&gt;PliegoVigente!$A$39,PliegoVigente!$C$39,IF(T164&gt;PliegoVigente!$A$38,PliegoVigente!$C$38,PliegoVigente!$C$37)))),(IF(T164&gt;=PliegoVigente!$A$54,PliegoVigente!$C$54,IF(T164&gt;PliegoVigente!$A$53,PliegoVigente!$C$53,IF(T164&gt;PliegoVigente!$A$52,PliegoVigente!$C$52,PliegoVigente!$C$51)))))))</f>
        <v>0.02</v>
      </c>
      <c r="AF164" s="124" t="b">
        <f>IF(E164="HFC",(IF(Y164&gt;=PliegoVigente!$Y$7,PliegoVigente!$AA$7,0)),IF(E164="FLOW",0,IF(E164="MASIVO",(IF(Y164&gt;=PliegoVigente!$Y$37,PliegoVigente!$AA$370)),(IF(Y164&gt;=PliegoVigente!$Y$51,PliegoVigente!$AA$51,0)))))</f>
        <v>0</v>
      </c>
      <c r="AG164" s="124">
        <f>IF(E164="HFC",(IF(Z164&gt;=PliegoVigente!$M$9,PliegoVigente!$O$9,IF(Z164&gt;=PliegoVigente!$M$8,PliegoVigente!$O$8,PliegoVigente!$O$7))),IF(E164="FLOW",(IF(Z164&gt;=PliegoVigente!$M$25,PliegoVigente!$O$25,IF(Z164&gt;=PliegoVigente!$M$24,PliegoVigente!$O$24,PliegoVigente!$O$23))),IF(E164="MASIVO",(IF(Z164&gt;=PliegoVigente!$M$39,PliegoVigente!$O$39,IF(Z164&gt;=PliegoVigente!$M$38,PliegoVigente!$O$38,PliegoVigente!$O$37))),(IF(Z164&gt;=PliegoVigente!$M$53,PliegoVigente!$O$53,IF(Z164&gt;=PliegoVigente!$M$52,PliegoVigente!$O$52,PliegoVigente!$O$51))))))</f>
        <v>-5.0000000000000001E-3</v>
      </c>
      <c r="AH164" s="124">
        <f>IF(E164="HFC",(IF(AA164&gt;=PliegoVigente!$Q$9,PliegoVigente!$S$9,IF(AA164&gt;=PliegoVigente!$Q$8,PliegoVigente!$S$8,PliegoVigente!$S$7))),IF(E164="FLOW",(IF(AA164&gt;=PliegoVigente!$Q$25,PliegoVigente!$S$25,IF(AA164&gt;=PliegoVigente!$Q$24,PliegoVigente!$S$24,PliegoVigente!$S$23))),IF(E164="MASIVO",(IF(AA164&gt;=PliegoVigente!$Q$39,PliegoVigente!$S$39,IF(AA164&gt;=PliegoVigente!$Q$38,PliegoVigente!$S$38,PliegoVigente!$S$37))),(IF(AA164&gt;=PliegoVigente!$Q$53,PliegoVigente!$S$53,IF(AA164&gt;=PliegoVigente!$Q$52,PliegoVigente!$S$52,PliegoVigente!$S$51))))))</f>
        <v>5.0000000000000001E-3</v>
      </c>
      <c r="AI164" s="126">
        <f t="shared" si="5"/>
        <v>0.05</v>
      </c>
    </row>
    <row r="165" spans="1:35" x14ac:dyDescent="0.25">
      <c r="A165" s="115" t="str">
        <f>VLOOKUP(C165,RosterActualizado!$C$2:$L$1000,7,0)</f>
        <v>Maciel Fernando Manuel</v>
      </c>
      <c r="B165" s="115" t="str">
        <f>VLOOKUP(C165,RosterActualizado!$C$2:$L$1000,10,0)</f>
        <v>Zorrilla Barrientos Virginia Noemi</v>
      </c>
      <c r="C165" s="115">
        <f>RosterActualizado!C165</f>
        <v>1453666</v>
      </c>
      <c r="D165" s="115" t="str">
        <f>VLOOKUP(C165,RosterActualizado!$C$2:$L$1000,3,0)</f>
        <v>MASIVO</v>
      </c>
      <c r="E165" s="115" t="str">
        <f t="shared" si="4"/>
        <v>MASIVO</v>
      </c>
      <c r="F165" s="116">
        <f>VLOOKUP(C165,Table1[],5,0)</f>
        <v>0.67157175925925905</v>
      </c>
      <c r="G165" s="117">
        <f>VLOOKUP(C165,Table13[],5,0)</f>
        <v>4.1666666666666699E-2</v>
      </c>
      <c r="H165" s="118">
        <f>VLOOKUP(C165,Table13[],3,0)</f>
        <v>24</v>
      </c>
      <c r="I165" s="117">
        <f>VLOOKUP(C165,Table13[],7,0)</f>
        <v>0.83333333333333304</v>
      </c>
      <c r="J165" s="117">
        <f>VLOOKUP(C165,Table13[],9,0)</f>
        <v>0.95454545454545503</v>
      </c>
      <c r="K165" s="116">
        <f>VLOOKUP(C165,Table16[[#All],[idccms]:[TMO]],5,0)</f>
        <v>1</v>
      </c>
      <c r="L165" s="119">
        <f>VLOOKUP(C165,Table18[[Columna1]:[Recuento de id_monitoring-caseId]],2,0)</f>
        <v>1</v>
      </c>
      <c r="M165" s="116" t="e">
        <f>VLOOKUP(C165,Table111[],7,0)</f>
        <v>#N/A</v>
      </c>
      <c r="N165" s="118" t="e">
        <f>VLOOKUP(C165,Table111[],6,0)</f>
        <v>#N/A</v>
      </c>
      <c r="O165" s="116" t="e">
        <f>VLOOKUP(C165,Table111[],8,0)</f>
        <v>#N/A</v>
      </c>
      <c r="P165" s="13" t="s">
        <v>116</v>
      </c>
      <c r="Q165" s="13" t="s">
        <v>116</v>
      </c>
      <c r="R165" s="13" t="s">
        <v>116</v>
      </c>
      <c r="S165" s="116">
        <f>VLOOKUP(C165,Table113[[idccms]:[Suma de Rellamados]],4,0)</f>
        <v>0.86666666666666703</v>
      </c>
      <c r="T165" s="13">
        <f>VLOOKUP(C165,Table115[[idccms]:[Suma de CvLlamSalientes]],3,0)</f>
        <v>712.25</v>
      </c>
      <c r="U165" s="13">
        <f>VLOOKUP(C165,Table115[[idccms]:[Suma de CvLlamSalientes]],5,0)</f>
        <v>35.075000000000003</v>
      </c>
      <c r="V165" s="120">
        <f>VLOOKUP(C165,Table115[[idccms]:[Suma de CvLlamSalientes]],6,0)</f>
        <v>26.087499999999999</v>
      </c>
      <c r="W165" s="13">
        <f>VLOOKUP(C165,Table115[[idccms]:[Suma de CvLlamSalientes]],7,0)</f>
        <v>651.08749999999998</v>
      </c>
      <c r="X165" s="116">
        <f>VLOOKUP(C165,Table118[[idccms]:[%Act Com N]],4,0)</f>
        <v>0</v>
      </c>
      <c r="Y165" s="116">
        <f>VLOOKUP(C165,Table118[[idccms]:[%Act Com N]],6,0)</f>
        <v>0</v>
      </c>
      <c r="Z165" s="116">
        <f>VLOOKUP(C165,TRF!$B$2:$S$407,4,0)</f>
        <v>6.1919504643962904E-3</v>
      </c>
      <c r="AA165" s="116">
        <f>VLOOKUP(C165,CBS!$A$2:$F$395,4,0)</f>
        <v>0.1</v>
      </c>
      <c r="AB165" s="124">
        <f>IF(E165="HFC",(IF(L165&gt;=PliegoVigente!$U$9,PliegoVigente!$W$9,IF(L165&gt;=PliegoVigente!$U$8,PliegoVigente!$W$8,PliegoVigente!$W$7))),IF(E165="FLOW",(IF(L165&gt;=PliegoVigente!$U$25,PliegoVigente!$W$25,IF(L165&gt;=PliegoVigente!$U$24,PliegoVigente!$W$24,PliegoVigente!$W$23))),IF(E165="MASIVO",(IF(L165&gt;=PliegoVigente!$U$39,PliegoVigente!$W$39,IF(L165&gt;=PliegoVigente!$U$38,PliegoVigente!$W$38,PliegoVigente!$W$37))),(IF(L165&gt;=PliegoVigente!$U$53,PliegoVigente!$W$53,IF(L165&gt;=PliegoVigente!$U$52,PliegoVigente!$W$52,PliegoVigente!$W$51))))))</f>
        <v>0.01</v>
      </c>
      <c r="AC165" s="124" t="e">
        <f>IF(E165="HFC",(IF(M165&gt;=PliegoVigente!$I$7,PliegoVigente!$K$7,IF(M165&gt;=PliegoVigente!$I$8,PliegoVigente!$K$8,IF(M165&gt;=PliegoVigente!$I$9,PliegoVigente!$K$9,IF(M165&gt;=PliegoVigente!$I$10,PliegoVigente!$K$10,IF(M165&gt;=PliegoVigente!$I$11,PliegoVigente!$K$11,IF(M165&gt;=PliegoVigente!$I$12,PliegoVigente!$K$12,IF(M165&gt;=PliegoVigente!$I$13,PliegoVigente!$K$13,IF(M165&gt;=PliegoVigente!$I$14,PliegoVigente!$K$14,PliegoVigente!$K$15))))))))),IF(E165="FLOW",(IF(M165&gt;=PliegoVigente!$I$23,PliegoVigente!$K$23,IF(M165&gt;=PliegoVigente!$I$24,PliegoVigente!$K$24,IF(M165&gt;=PliegoVigente!$I$25,PliegoVigente!$K$25,IF(M165&gt;=PliegoVigente!$I$26,PliegoVigente!$K$26,IF(M165&gt;=PliegoVigente!$I$27,PliegoVigente!$K$27,IF(M165&gt;=PliegoVigente!$I$28,PliegoVigente!$K$28,IF(M165&gt;=PliegoVigente!$I$29,PliegoVigente!$K$29,IF(M165&gt;=PliegoVigente!$I$30,PliegoVigente!$K$30,PliegoVigente!$K$31))))))))),IF(E165="MASIVO",(IF(M165&gt;=PliegoVigente!$I$37,PliegoVigente!$K$37,IF(M165&gt;=PliegoVigente!$I$38,PliegoVigente!$K$38,IF(M165&gt;=PliegoVigente!$I$39,PliegoVigente!$K$39,IF(M165&gt;=PliegoVigente!$I$40,PliegoVigente!$K$40,IF(M165&gt;=PliegoVigente!$I$41,PliegoVigente!$K$41,IF(M165&gt;=PliegoVigente!$I$42,PliegoVigente!$K$42,IF(M165&gt;=PliegoVigente!$I$43,PliegoVigente!$K$43,IF(M165&gt;=PliegoVigente!$I$44,PliegoVigente!$K$44,PliegoVigente!$K$45))))))))),(IF(M165&gt;=PliegoVigente!$I$51,PliegoVigente!$K$51,IF(M165&gt;=PliegoVigente!$I$52,PliegoVigente!$K$52,IF(M165&gt;=PliegoVigente!$I$53,PliegoVigente!$K$53,IF(M165&gt;=PliegoVigente!$I$54,PliegoVigente!$K$54,IF(M165&gt;=PliegoVigente!$I$55,PliegoVigente!$K$55,IF(M165&gt;=PliegoVigente!$I$56,PliegoVigente!$K$56,IF(M165&gt;=PliegoVigente!$I$57,PliegoVigente!$K$57,IF(M165&gt;=PliegoVigente!$I$58,PliegoVigente!$K$58,PliegoVigente!$K$59))))))))))))</f>
        <v>#N/A</v>
      </c>
      <c r="AD165" s="124">
        <f>IF(E165="HFC",(IF(S165&gt;=PliegoVigente!$E$12,PliegoVigente!$G$12,IF(S165&gt;=PliegoVigente!$E$11,PliegoVigente!$G$11,IF(S165&gt;=PliegoVigente!$E$10,PliegoVigente!$G$10,IF(S165&gt;=PliegoVigente!$E$9,PliegoVigente!$G$9,IF(S165&gt;=PliegoVigente!$E$8,PliegoVigente!$G$8,PliegoVigente!$G$7)))))),IF(E165="FLOW",(IF(S165&gt;=PliegoVigente!$I$23,PliegoVigente!$K$23,IF(S165&gt;=PliegoVigente!$I$24,PliegoVigente!$K$24,IF(S165&gt;=PliegoVigente!$I$25,PliegoVigente!$K$25,IF(S165&gt;=PliegoVigente!$I$26,PliegoVigente!$K$26,IF(S165&gt;=PliegoVigente!$I$27,PliegoVigente!$K$27,IF(S165&gt;=PliegoVigente!$I$28,PliegoVigente!$K$28,IF(S165&gt;=PliegoVigente!$I$29,PliegoVigente!$K$29,IF(S165&gt;=PliegoVigente!$I$30,PliegoVigente!$K$30,PliegoVigente!$K$31))))))))),IF(E165="MASIVO",(IF(S165&gt;=PliegoVigente!$I$37,PliegoVigente!$K$37,IF(S165&gt;=PliegoVigente!$I$38,PliegoVigente!$K$38,IF(S165&gt;=PliegoVigente!$I$39,PliegoVigente!$K$39,IF(S165&gt;=PliegoVigente!$I$40,PliegoVigente!$K$40,IF(S165&gt;=PliegoVigente!$I$41,PliegoVigente!$K$41,IF(S165&gt;=PliegoVigente!$I$42,PliegoVigente!$K$42,IF(S165&gt;=PliegoVigente!$I$43,PliegoVigente!$K$43,IF(S165&gt;=PliegoVigente!$I$44,PliegoVigente!$K$44,PliegoVigente!$K$45))))))))),(IF(S165&gt;=PliegoVigente!$I$51,PliegoVigente!$K$51,IF(S165&gt;=PliegoVigente!$I$52,PliegoVigente!$K$52,IF(S165&gt;=PliegoVigente!$I$53,PliegoVigente!$K$53,IF(S165&gt;=PliegoVigente!$I$54,PliegoVigente!$K$54,IF(S165&gt;=PliegoVigente!$I$55,PliegoVigente!$K$55,IF(S165&gt;=PliegoVigente!$I$56,PliegoVigente!$K$56,IF(S165&gt;=PliegoVigente!$I$57,PliegoVigente!$K$57,IF(S165&gt;=PliegoVigente!$I$58,PliegoVigente!$K$58,PliegoVigente!$K$59))))))))))))</f>
        <v>0.06</v>
      </c>
      <c r="AE165" s="124">
        <f>IF(E165="HFC",(IF(T165&gt;=PliegoVigente!$A$10,PliegoVigente!$C$10,IF(T165&gt;PliegoVigente!$A$9,PliegoVigente!$C$9,IF(T165&gt;PliegoVigente!$A$8,PliegoVigente!$C$8,PliegoVigente!$C$7)))),IF(E165="FLOW",(IF(T165&gt;=PliegoVigente!$A$26,PliegoVigente!$C$26,IF(T165&gt;PliegoVigente!$A$25,PliegoVigente!$C$25,IF(T165&gt;PliegoVigente!$A$24,PliegoVigente!$C$24,PliegoVigente!$C$23)))),IF(E165="MASIVO",(IF(T165&gt;=PliegoVigente!$A$40,PliegoVigente!$C$40,IF(T165&gt;PliegoVigente!$A$39,PliegoVigente!$C$39,IF(T165&gt;PliegoVigente!$A$38,PliegoVigente!$C$38,PliegoVigente!$C$37)))),(IF(T165&gt;=PliegoVigente!$A$54,PliegoVigente!$C$54,IF(T165&gt;PliegoVigente!$A$53,PliegoVigente!$C$53,IF(T165&gt;PliegoVigente!$A$52,PliegoVigente!$C$52,PliegoVigente!$C$51)))))))</f>
        <v>-0.01</v>
      </c>
      <c r="AF165" s="124" t="b">
        <f>IF(E165="HFC",(IF(Y165&gt;=PliegoVigente!$Y$7,PliegoVigente!$AA$7,0)),IF(E165="FLOW",0,IF(E165="MASIVO",(IF(Y165&gt;=PliegoVigente!$Y$37,PliegoVigente!$AA$370)),(IF(Y165&gt;=PliegoVigente!$Y$51,PliegoVigente!$AA$51,0)))))</f>
        <v>0</v>
      </c>
      <c r="AG165" s="124">
        <f>IF(E165="HFC",(IF(Z165&gt;=PliegoVigente!$M$9,PliegoVigente!$O$9,IF(Z165&gt;=PliegoVigente!$M$8,PliegoVigente!$O$8,PliegoVigente!$O$7))),IF(E165="FLOW",(IF(Z165&gt;=PliegoVigente!$M$25,PliegoVigente!$O$25,IF(Z165&gt;=PliegoVigente!$M$24,PliegoVigente!$O$24,PliegoVigente!$O$23))),IF(E165="MASIVO",(IF(Z165&gt;=PliegoVigente!$M$39,PliegoVigente!$O$39,IF(Z165&gt;=PliegoVigente!$M$38,PliegoVigente!$O$38,PliegoVigente!$O$37))),(IF(Z165&gt;=PliegoVigente!$M$53,PliegoVigente!$O$53,IF(Z165&gt;=PliegoVigente!$M$52,PliegoVigente!$O$52,PliegoVigente!$O$51))))))</f>
        <v>5.0000000000000001E-3</v>
      </c>
      <c r="AH165" s="124">
        <f>IF(E165="HFC",(IF(AA165&gt;=PliegoVigente!$Q$9,PliegoVigente!$S$9,IF(AA165&gt;=PliegoVigente!$Q$8,PliegoVigente!$S$8,PliegoVigente!$S$7))),IF(E165="FLOW",(IF(AA165&gt;=PliegoVigente!$Q$25,PliegoVigente!$S$25,IF(AA165&gt;=PliegoVigente!$Q$24,PliegoVigente!$S$24,PliegoVigente!$S$23))),IF(E165="MASIVO",(IF(AA165&gt;=PliegoVigente!$Q$39,PliegoVigente!$S$39,IF(AA165&gt;=PliegoVigente!$Q$38,PliegoVigente!$S$38,PliegoVigente!$S$37))),(IF(AA165&gt;=PliegoVigente!$Q$53,PliegoVigente!$S$53,IF(AA165&gt;=PliegoVigente!$Q$52,PliegoVigente!$S$52,PliegoVigente!$S$51))))))</f>
        <v>-5.0000000000000001E-3</v>
      </c>
      <c r="AI165" s="126" t="e">
        <f t="shared" si="5"/>
        <v>#N/A</v>
      </c>
    </row>
    <row r="166" spans="1:35" x14ac:dyDescent="0.25">
      <c r="A166" s="115" t="str">
        <f>VLOOKUP(C166,RosterActualizado!$C$2:$L$1000,7,0)</f>
        <v>Maldonado Martinez Florencia</v>
      </c>
      <c r="B166" s="115" t="str">
        <f>VLOOKUP(C166,RosterActualizado!$C$2:$L$1000,10,0)</f>
        <v>Altamiranda Luis Bueno</v>
      </c>
      <c r="C166" s="115">
        <f>RosterActualizado!C166</f>
        <v>4561660</v>
      </c>
      <c r="D166" s="115" t="str">
        <f>VLOOKUP(C166,RosterActualizado!$C$2:$L$1000,3,0)</f>
        <v>MASIVO</v>
      </c>
      <c r="E166" s="115" t="str">
        <f t="shared" si="4"/>
        <v>MASIVO</v>
      </c>
      <c r="F166" s="116">
        <f>VLOOKUP(C166,Table1[],5,0)</f>
        <v>0.66666666666666696</v>
      </c>
      <c r="G166" s="117">
        <f>VLOOKUP(C166,Table13[],5,0)</f>
        <v>0</v>
      </c>
      <c r="H166" s="118">
        <f>VLOOKUP(C166,Table13[],3,0)</f>
        <v>0</v>
      </c>
      <c r="I166" s="117">
        <f>VLOOKUP(C166,Table13[],7,0)</f>
        <v>0</v>
      </c>
      <c r="J166" s="117">
        <f>VLOOKUP(C166,Table13[],9,0)</f>
        <v>0</v>
      </c>
      <c r="K166" s="116" t="e">
        <f>VLOOKUP(C166,Table16[[#All],[idccms]:[TMO]],5,0)</f>
        <v>#N/A</v>
      </c>
      <c r="L166" s="119" t="e">
        <f>VLOOKUP(C166,Table18[[Columna1]:[Recuento de id_monitoring-caseId]],2,0)</f>
        <v>#N/A</v>
      </c>
      <c r="M166" s="116" t="e">
        <f>VLOOKUP(C166,Table111[],7,0)</f>
        <v>#N/A</v>
      </c>
      <c r="N166" s="118" t="e">
        <f>VLOOKUP(C166,Table111[],6,0)</f>
        <v>#N/A</v>
      </c>
      <c r="O166" s="116" t="e">
        <f>VLOOKUP(C166,Table111[],8,0)</f>
        <v>#N/A</v>
      </c>
      <c r="P166" s="13" t="s">
        <v>116</v>
      </c>
      <c r="Q166" s="13" t="s">
        <v>116</v>
      </c>
      <c r="R166" s="13" t="s">
        <v>116</v>
      </c>
      <c r="S166" s="116" t="e">
        <f>VLOOKUP(C166,Table113[[idccms]:[Suma de Rellamados]],4,0)</f>
        <v>#N/A</v>
      </c>
      <c r="T166" s="13">
        <f>VLOOKUP(C166,Table115[[idccms]:[Suma de CvLlamSalientes]],3,0)</f>
        <v>0</v>
      </c>
      <c r="U166" s="13">
        <f>VLOOKUP(C166,Table115[[idccms]:[Suma de CvLlamSalientes]],5,0)</f>
        <v>0</v>
      </c>
      <c r="V166" s="120">
        <f>VLOOKUP(C166,Table115[[idccms]:[Suma de CvLlamSalientes]],6,0)</f>
        <v>0</v>
      </c>
      <c r="W166" s="13">
        <f>VLOOKUP(C166,Table115[[idccms]:[Suma de CvLlamSalientes]],7,0)</f>
        <v>0</v>
      </c>
      <c r="X166" s="116" t="e">
        <f>VLOOKUP(C166,Table118[[idccms]:[%Act Com N]],4,0)</f>
        <v>#N/A</v>
      </c>
      <c r="Y166" s="116" t="e">
        <f>VLOOKUP(C166,Table118[[idccms]:[%Act Com N]],6,0)</f>
        <v>#N/A</v>
      </c>
      <c r="Z166" s="116" t="e">
        <f>VLOOKUP(C166,TRF!$B$2:$S$407,4,0)</f>
        <v>#N/A</v>
      </c>
      <c r="AA166" s="116" t="e">
        <f>VLOOKUP(C166,CBS!$A$2:$F$395,4,0)</f>
        <v>#N/A</v>
      </c>
      <c r="AB166" s="124" t="e">
        <f>IF(E166="HFC",(IF(L166&gt;=PliegoVigente!$U$9,PliegoVigente!$W$9,IF(L166&gt;=PliegoVigente!$U$8,PliegoVigente!$W$8,PliegoVigente!$W$7))),IF(E166="FLOW",(IF(L166&gt;=PliegoVigente!$U$25,PliegoVigente!$W$25,IF(L166&gt;=PliegoVigente!$U$24,PliegoVigente!$W$24,PliegoVigente!$W$23))),IF(E166="MASIVO",(IF(L166&gt;=PliegoVigente!$U$39,PliegoVigente!$W$39,IF(L166&gt;=PliegoVigente!$U$38,PliegoVigente!$W$38,PliegoVigente!$W$37))),(IF(L166&gt;=PliegoVigente!$U$53,PliegoVigente!$W$53,IF(L166&gt;=PliegoVigente!$U$52,PliegoVigente!$W$52,PliegoVigente!$W$51))))))</f>
        <v>#N/A</v>
      </c>
      <c r="AC166" s="124" t="e">
        <f>IF(E166="HFC",(IF(M166&gt;=PliegoVigente!$I$7,PliegoVigente!$K$7,IF(M166&gt;=PliegoVigente!$I$8,PliegoVigente!$K$8,IF(M166&gt;=PliegoVigente!$I$9,PliegoVigente!$K$9,IF(M166&gt;=PliegoVigente!$I$10,PliegoVigente!$K$10,IF(M166&gt;=PliegoVigente!$I$11,PliegoVigente!$K$11,IF(M166&gt;=PliegoVigente!$I$12,PliegoVigente!$K$12,IF(M166&gt;=PliegoVigente!$I$13,PliegoVigente!$K$13,IF(M166&gt;=PliegoVigente!$I$14,PliegoVigente!$K$14,PliegoVigente!$K$15))))))))),IF(E166="FLOW",(IF(M166&gt;=PliegoVigente!$I$23,PliegoVigente!$K$23,IF(M166&gt;=PliegoVigente!$I$24,PliegoVigente!$K$24,IF(M166&gt;=PliegoVigente!$I$25,PliegoVigente!$K$25,IF(M166&gt;=PliegoVigente!$I$26,PliegoVigente!$K$26,IF(M166&gt;=PliegoVigente!$I$27,PliegoVigente!$K$27,IF(M166&gt;=PliegoVigente!$I$28,PliegoVigente!$K$28,IF(M166&gt;=PliegoVigente!$I$29,PliegoVigente!$K$29,IF(M166&gt;=PliegoVigente!$I$30,PliegoVigente!$K$30,PliegoVigente!$K$31))))))))),IF(E166="MASIVO",(IF(M166&gt;=PliegoVigente!$I$37,PliegoVigente!$K$37,IF(M166&gt;=PliegoVigente!$I$38,PliegoVigente!$K$38,IF(M166&gt;=PliegoVigente!$I$39,PliegoVigente!$K$39,IF(M166&gt;=PliegoVigente!$I$40,PliegoVigente!$K$40,IF(M166&gt;=PliegoVigente!$I$41,PliegoVigente!$K$41,IF(M166&gt;=PliegoVigente!$I$42,PliegoVigente!$K$42,IF(M166&gt;=PliegoVigente!$I$43,PliegoVigente!$K$43,IF(M166&gt;=PliegoVigente!$I$44,PliegoVigente!$K$44,PliegoVigente!$K$45))))))))),(IF(M166&gt;=PliegoVigente!$I$51,PliegoVigente!$K$51,IF(M166&gt;=PliegoVigente!$I$52,PliegoVigente!$K$52,IF(M166&gt;=PliegoVigente!$I$53,PliegoVigente!$K$53,IF(M166&gt;=PliegoVigente!$I$54,PliegoVigente!$K$54,IF(M166&gt;=PliegoVigente!$I$55,PliegoVigente!$K$55,IF(M166&gt;=PliegoVigente!$I$56,PliegoVigente!$K$56,IF(M166&gt;=PliegoVigente!$I$57,PliegoVigente!$K$57,IF(M166&gt;=PliegoVigente!$I$58,PliegoVigente!$K$58,PliegoVigente!$K$59))))))))))))</f>
        <v>#N/A</v>
      </c>
      <c r="AD166" s="124" t="e">
        <f>IF(E166="HFC",(IF(S166&gt;=PliegoVigente!$E$12,PliegoVigente!$G$12,IF(S166&gt;=PliegoVigente!$E$11,PliegoVigente!$G$11,IF(S166&gt;=PliegoVigente!$E$10,PliegoVigente!$G$10,IF(S166&gt;=PliegoVigente!$E$9,PliegoVigente!$G$9,IF(S166&gt;=PliegoVigente!$E$8,PliegoVigente!$G$8,PliegoVigente!$G$7)))))),IF(E166="FLOW",(IF(S166&gt;=PliegoVigente!$I$23,PliegoVigente!$K$23,IF(S166&gt;=PliegoVigente!$I$24,PliegoVigente!$K$24,IF(S166&gt;=PliegoVigente!$I$25,PliegoVigente!$K$25,IF(S166&gt;=PliegoVigente!$I$26,PliegoVigente!$K$26,IF(S166&gt;=PliegoVigente!$I$27,PliegoVigente!$K$27,IF(S166&gt;=PliegoVigente!$I$28,PliegoVigente!$K$28,IF(S166&gt;=PliegoVigente!$I$29,PliegoVigente!$K$29,IF(S166&gt;=PliegoVigente!$I$30,PliegoVigente!$K$30,PliegoVigente!$K$31))))))))),IF(E166="MASIVO",(IF(S166&gt;=PliegoVigente!$I$37,PliegoVigente!$K$37,IF(S166&gt;=PliegoVigente!$I$38,PliegoVigente!$K$38,IF(S166&gt;=PliegoVigente!$I$39,PliegoVigente!$K$39,IF(S166&gt;=PliegoVigente!$I$40,PliegoVigente!$K$40,IF(S166&gt;=PliegoVigente!$I$41,PliegoVigente!$K$41,IF(S166&gt;=PliegoVigente!$I$42,PliegoVigente!$K$42,IF(S166&gt;=PliegoVigente!$I$43,PliegoVigente!$K$43,IF(S166&gt;=PliegoVigente!$I$44,PliegoVigente!$K$44,PliegoVigente!$K$45))))))))),(IF(S166&gt;=PliegoVigente!$I$51,PliegoVigente!$K$51,IF(S166&gt;=PliegoVigente!$I$52,PliegoVigente!$K$52,IF(S166&gt;=PliegoVigente!$I$53,PliegoVigente!$K$53,IF(S166&gt;=PliegoVigente!$I$54,PliegoVigente!$K$54,IF(S166&gt;=PliegoVigente!$I$55,PliegoVigente!$K$55,IF(S166&gt;=PliegoVigente!$I$56,PliegoVigente!$K$56,IF(S166&gt;=PliegoVigente!$I$57,PliegoVigente!$K$57,IF(S166&gt;=PliegoVigente!$I$58,PliegoVigente!$K$58,PliegoVigente!$K$59))))))))))))</f>
        <v>#N/A</v>
      </c>
      <c r="AE166" s="124">
        <f>IF(E166="HFC",(IF(T166&gt;=PliegoVigente!$A$10,PliegoVigente!$C$10,IF(T166&gt;PliegoVigente!$A$9,PliegoVigente!$C$9,IF(T166&gt;PliegoVigente!$A$8,PliegoVigente!$C$8,PliegoVigente!$C$7)))),IF(E166="FLOW",(IF(T166&gt;=PliegoVigente!$A$26,PliegoVigente!$C$26,IF(T166&gt;PliegoVigente!$A$25,PliegoVigente!$C$25,IF(T166&gt;PliegoVigente!$A$24,PliegoVigente!$C$24,PliegoVigente!$C$23)))),IF(E166="MASIVO",(IF(T166&gt;=PliegoVigente!$A$40,PliegoVigente!$C$40,IF(T166&gt;PliegoVigente!$A$39,PliegoVigente!$C$39,IF(T166&gt;PliegoVigente!$A$38,PliegoVigente!$C$38,PliegoVigente!$C$37)))),(IF(T166&gt;=PliegoVigente!$A$54,PliegoVigente!$C$54,IF(T166&gt;PliegoVigente!$A$53,PliegoVigente!$C$53,IF(T166&gt;PliegoVigente!$A$52,PliegoVigente!$C$52,PliegoVigente!$C$51)))))))</f>
        <v>0.02</v>
      </c>
      <c r="AF166" s="124" t="e">
        <f>IF(E166="HFC",(IF(Y166&gt;=PliegoVigente!$Y$7,PliegoVigente!$AA$7,0)),IF(E166="FLOW",0,IF(E166="MASIVO",(IF(Y166&gt;=PliegoVigente!$Y$37,PliegoVigente!$AA$370)),(IF(Y166&gt;=PliegoVigente!$Y$51,PliegoVigente!$AA$51,0)))))</f>
        <v>#N/A</v>
      </c>
      <c r="AG166" s="124" t="e">
        <f>IF(E166="HFC",(IF(Z166&gt;=PliegoVigente!$M$9,PliegoVigente!$O$9,IF(Z166&gt;=PliegoVigente!$M$8,PliegoVigente!$O$8,PliegoVigente!$O$7))),IF(E166="FLOW",(IF(Z166&gt;=PliegoVigente!$M$25,PliegoVigente!$O$25,IF(Z166&gt;=PliegoVigente!$M$24,PliegoVigente!$O$24,PliegoVigente!$O$23))),IF(E166="MASIVO",(IF(Z166&gt;=PliegoVigente!$M$39,PliegoVigente!$O$39,IF(Z166&gt;=PliegoVigente!$M$38,PliegoVigente!$O$38,PliegoVigente!$O$37))),(IF(Z166&gt;=PliegoVigente!$M$53,PliegoVigente!$O$53,IF(Z166&gt;=PliegoVigente!$M$52,PliegoVigente!$O$52,PliegoVigente!$O$51))))))</f>
        <v>#N/A</v>
      </c>
      <c r="AH166" s="124" t="e">
        <f>IF(E166="HFC",(IF(AA166&gt;=PliegoVigente!$Q$9,PliegoVigente!$S$9,IF(AA166&gt;=PliegoVigente!$Q$8,PliegoVigente!$S$8,PliegoVigente!$S$7))),IF(E166="FLOW",(IF(AA166&gt;=PliegoVigente!$Q$25,PliegoVigente!$S$25,IF(AA166&gt;=PliegoVigente!$Q$24,PliegoVigente!$S$24,PliegoVigente!$S$23))),IF(E166="MASIVO",(IF(AA166&gt;=PliegoVigente!$Q$39,PliegoVigente!$S$39,IF(AA166&gt;=PliegoVigente!$Q$38,PliegoVigente!$S$38,PliegoVigente!$S$37))),(IF(AA166&gt;=PliegoVigente!$Q$53,PliegoVigente!$S$53,IF(AA166&gt;=PliegoVigente!$Q$52,PliegoVigente!$S$52,PliegoVigente!$S$51))))))</f>
        <v>#N/A</v>
      </c>
      <c r="AI166" s="126" t="e">
        <f t="shared" si="5"/>
        <v>#N/A</v>
      </c>
    </row>
    <row r="167" spans="1:35" x14ac:dyDescent="0.25">
      <c r="A167" s="115" t="str">
        <f>VLOOKUP(C167,RosterActualizado!$C$2:$L$1000,7,0)</f>
        <v>Maldonado Martinez Florencia</v>
      </c>
      <c r="B167" s="115" t="str">
        <f>VLOOKUP(C167,RosterActualizado!$C$2:$L$1000,10,0)</f>
        <v>Balderrama  Lucas</v>
      </c>
      <c r="C167" s="115">
        <f>RosterActualizado!C167</f>
        <v>3500970</v>
      </c>
      <c r="D167" s="115" t="str">
        <f>VLOOKUP(C167,RosterActualizado!$C$2:$L$1000,3,0)</f>
        <v>MASIVO</v>
      </c>
      <c r="E167" s="115" t="str">
        <f t="shared" si="4"/>
        <v>MASIVO</v>
      </c>
      <c r="F167" s="116">
        <f>VLOOKUP(C167,Table1[],5,0)</f>
        <v>0.66666666666666696</v>
      </c>
      <c r="G167" s="117">
        <f>VLOOKUP(C167,Table13[],5,0)</f>
        <v>0</v>
      </c>
      <c r="H167" s="118">
        <f>VLOOKUP(C167,Table13[],3,0)</f>
        <v>0</v>
      </c>
      <c r="I167" s="117">
        <f>VLOOKUP(C167,Table13[],7,0)</f>
        <v>0</v>
      </c>
      <c r="J167" s="117">
        <f>VLOOKUP(C167,Table13[],9,0)</f>
        <v>0</v>
      </c>
      <c r="K167" s="116" t="e">
        <f>VLOOKUP(C167,Table16[[#All],[idccms]:[TMO]],5,0)</f>
        <v>#N/A</v>
      </c>
      <c r="L167" s="119" t="e">
        <f>VLOOKUP(C167,Table18[[Columna1]:[Recuento de id_monitoring-caseId]],2,0)</f>
        <v>#N/A</v>
      </c>
      <c r="M167" s="116" t="e">
        <f>VLOOKUP(C167,Table111[],7,0)</f>
        <v>#N/A</v>
      </c>
      <c r="N167" s="118" t="e">
        <f>VLOOKUP(C167,Table111[],6,0)</f>
        <v>#N/A</v>
      </c>
      <c r="O167" s="116" t="e">
        <f>VLOOKUP(C167,Table111[],8,0)</f>
        <v>#N/A</v>
      </c>
      <c r="P167" s="13" t="s">
        <v>116</v>
      </c>
      <c r="Q167" s="13" t="s">
        <v>116</v>
      </c>
      <c r="R167" s="13" t="s">
        <v>116</v>
      </c>
      <c r="S167" s="116" t="e">
        <f>VLOOKUP(C167,Table113[[idccms]:[Suma de Rellamados]],4,0)</f>
        <v>#N/A</v>
      </c>
      <c r="T167" s="13">
        <f>VLOOKUP(C167,Table115[[idccms]:[Suma de CvLlamSalientes]],3,0)</f>
        <v>0</v>
      </c>
      <c r="U167" s="13">
        <f>VLOOKUP(C167,Table115[[idccms]:[Suma de CvLlamSalientes]],5,0)</f>
        <v>0</v>
      </c>
      <c r="V167" s="120">
        <f>VLOOKUP(C167,Table115[[idccms]:[Suma de CvLlamSalientes]],6,0)</f>
        <v>0</v>
      </c>
      <c r="W167" s="13">
        <f>VLOOKUP(C167,Table115[[idccms]:[Suma de CvLlamSalientes]],7,0)</f>
        <v>0</v>
      </c>
      <c r="X167" s="116" t="e">
        <f>VLOOKUP(C167,Table118[[idccms]:[%Act Com N]],4,0)</f>
        <v>#N/A</v>
      </c>
      <c r="Y167" s="116" t="e">
        <f>VLOOKUP(C167,Table118[[idccms]:[%Act Com N]],6,0)</f>
        <v>#N/A</v>
      </c>
      <c r="Z167" s="116" t="e">
        <f>VLOOKUP(C167,TRF!$B$2:$S$407,4,0)</f>
        <v>#N/A</v>
      </c>
      <c r="AA167" s="116" t="e">
        <f>VLOOKUP(C167,CBS!$A$2:$F$395,4,0)</f>
        <v>#N/A</v>
      </c>
      <c r="AB167" s="124" t="e">
        <f>IF(E167="HFC",(IF(L167&gt;=PliegoVigente!$U$9,PliegoVigente!$W$9,IF(L167&gt;=PliegoVigente!$U$8,PliegoVigente!$W$8,PliegoVigente!$W$7))),IF(E167="FLOW",(IF(L167&gt;=PliegoVigente!$U$25,PliegoVigente!$W$25,IF(L167&gt;=PliegoVigente!$U$24,PliegoVigente!$W$24,PliegoVigente!$W$23))),IF(E167="MASIVO",(IF(L167&gt;=PliegoVigente!$U$39,PliegoVigente!$W$39,IF(L167&gt;=PliegoVigente!$U$38,PliegoVigente!$W$38,PliegoVigente!$W$37))),(IF(L167&gt;=PliegoVigente!$U$53,PliegoVigente!$W$53,IF(L167&gt;=PliegoVigente!$U$52,PliegoVigente!$W$52,PliegoVigente!$W$51))))))</f>
        <v>#N/A</v>
      </c>
      <c r="AC167" s="124" t="e">
        <f>IF(E167="HFC",(IF(M167&gt;=PliegoVigente!$I$7,PliegoVigente!$K$7,IF(M167&gt;=PliegoVigente!$I$8,PliegoVigente!$K$8,IF(M167&gt;=PliegoVigente!$I$9,PliegoVigente!$K$9,IF(M167&gt;=PliegoVigente!$I$10,PliegoVigente!$K$10,IF(M167&gt;=PliegoVigente!$I$11,PliegoVigente!$K$11,IF(M167&gt;=PliegoVigente!$I$12,PliegoVigente!$K$12,IF(M167&gt;=PliegoVigente!$I$13,PliegoVigente!$K$13,IF(M167&gt;=PliegoVigente!$I$14,PliegoVigente!$K$14,PliegoVigente!$K$15))))))))),IF(E167="FLOW",(IF(M167&gt;=PliegoVigente!$I$23,PliegoVigente!$K$23,IF(M167&gt;=PliegoVigente!$I$24,PliegoVigente!$K$24,IF(M167&gt;=PliegoVigente!$I$25,PliegoVigente!$K$25,IF(M167&gt;=PliegoVigente!$I$26,PliegoVigente!$K$26,IF(M167&gt;=PliegoVigente!$I$27,PliegoVigente!$K$27,IF(M167&gt;=PliegoVigente!$I$28,PliegoVigente!$K$28,IF(M167&gt;=PliegoVigente!$I$29,PliegoVigente!$K$29,IF(M167&gt;=PliegoVigente!$I$30,PliegoVigente!$K$30,PliegoVigente!$K$31))))))))),IF(E167="MASIVO",(IF(M167&gt;=PliegoVigente!$I$37,PliegoVigente!$K$37,IF(M167&gt;=PliegoVigente!$I$38,PliegoVigente!$K$38,IF(M167&gt;=PliegoVigente!$I$39,PliegoVigente!$K$39,IF(M167&gt;=PliegoVigente!$I$40,PliegoVigente!$K$40,IF(M167&gt;=PliegoVigente!$I$41,PliegoVigente!$K$41,IF(M167&gt;=PliegoVigente!$I$42,PliegoVigente!$K$42,IF(M167&gt;=PliegoVigente!$I$43,PliegoVigente!$K$43,IF(M167&gt;=PliegoVigente!$I$44,PliegoVigente!$K$44,PliegoVigente!$K$45))))))))),(IF(M167&gt;=PliegoVigente!$I$51,PliegoVigente!$K$51,IF(M167&gt;=PliegoVigente!$I$52,PliegoVigente!$K$52,IF(M167&gt;=PliegoVigente!$I$53,PliegoVigente!$K$53,IF(M167&gt;=PliegoVigente!$I$54,PliegoVigente!$K$54,IF(M167&gt;=PliegoVigente!$I$55,PliegoVigente!$K$55,IF(M167&gt;=PliegoVigente!$I$56,PliegoVigente!$K$56,IF(M167&gt;=PliegoVigente!$I$57,PliegoVigente!$K$57,IF(M167&gt;=PliegoVigente!$I$58,PliegoVigente!$K$58,PliegoVigente!$K$59))))))))))))</f>
        <v>#N/A</v>
      </c>
      <c r="AD167" s="124" t="e">
        <f>IF(E167="HFC",(IF(S167&gt;=PliegoVigente!$E$12,PliegoVigente!$G$12,IF(S167&gt;=PliegoVigente!$E$11,PliegoVigente!$G$11,IF(S167&gt;=PliegoVigente!$E$10,PliegoVigente!$G$10,IF(S167&gt;=PliegoVigente!$E$9,PliegoVigente!$G$9,IF(S167&gt;=PliegoVigente!$E$8,PliegoVigente!$G$8,PliegoVigente!$G$7)))))),IF(E167="FLOW",(IF(S167&gt;=PliegoVigente!$I$23,PliegoVigente!$K$23,IF(S167&gt;=PliegoVigente!$I$24,PliegoVigente!$K$24,IF(S167&gt;=PliegoVigente!$I$25,PliegoVigente!$K$25,IF(S167&gt;=PliegoVigente!$I$26,PliegoVigente!$K$26,IF(S167&gt;=PliegoVigente!$I$27,PliegoVigente!$K$27,IF(S167&gt;=PliegoVigente!$I$28,PliegoVigente!$K$28,IF(S167&gt;=PliegoVigente!$I$29,PliegoVigente!$K$29,IF(S167&gt;=PliegoVigente!$I$30,PliegoVigente!$K$30,PliegoVigente!$K$31))))))))),IF(E167="MASIVO",(IF(S167&gt;=PliegoVigente!$I$37,PliegoVigente!$K$37,IF(S167&gt;=PliegoVigente!$I$38,PliegoVigente!$K$38,IF(S167&gt;=PliegoVigente!$I$39,PliegoVigente!$K$39,IF(S167&gt;=PliegoVigente!$I$40,PliegoVigente!$K$40,IF(S167&gt;=PliegoVigente!$I$41,PliegoVigente!$K$41,IF(S167&gt;=PliegoVigente!$I$42,PliegoVigente!$K$42,IF(S167&gt;=PliegoVigente!$I$43,PliegoVigente!$K$43,IF(S167&gt;=PliegoVigente!$I$44,PliegoVigente!$K$44,PliegoVigente!$K$45))))))))),(IF(S167&gt;=PliegoVigente!$I$51,PliegoVigente!$K$51,IF(S167&gt;=PliegoVigente!$I$52,PliegoVigente!$K$52,IF(S167&gt;=PliegoVigente!$I$53,PliegoVigente!$K$53,IF(S167&gt;=PliegoVigente!$I$54,PliegoVigente!$K$54,IF(S167&gt;=PliegoVigente!$I$55,PliegoVigente!$K$55,IF(S167&gt;=PliegoVigente!$I$56,PliegoVigente!$K$56,IF(S167&gt;=PliegoVigente!$I$57,PliegoVigente!$K$57,IF(S167&gt;=PliegoVigente!$I$58,PliegoVigente!$K$58,PliegoVigente!$K$59))))))))))))</f>
        <v>#N/A</v>
      </c>
      <c r="AE167" s="124">
        <f>IF(E167="HFC",(IF(T167&gt;=PliegoVigente!$A$10,PliegoVigente!$C$10,IF(T167&gt;PliegoVigente!$A$9,PliegoVigente!$C$9,IF(T167&gt;PliegoVigente!$A$8,PliegoVigente!$C$8,PliegoVigente!$C$7)))),IF(E167="FLOW",(IF(T167&gt;=PliegoVigente!$A$26,PliegoVigente!$C$26,IF(T167&gt;PliegoVigente!$A$25,PliegoVigente!$C$25,IF(T167&gt;PliegoVigente!$A$24,PliegoVigente!$C$24,PliegoVigente!$C$23)))),IF(E167="MASIVO",(IF(T167&gt;=PliegoVigente!$A$40,PliegoVigente!$C$40,IF(T167&gt;PliegoVigente!$A$39,PliegoVigente!$C$39,IF(T167&gt;PliegoVigente!$A$38,PliegoVigente!$C$38,PliegoVigente!$C$37)))),(IF(T167&gt;=PliegoVigente!$A$54,PliegoVigente!$C$54,IF(T167&gt;PliegoVigente!$A$53,PliegoVigente!$C$53,IF(T167&gt;PliegoVigente!$A$52,PliegoVigente!$C$52,PliegoVigente!$C$51)))))))</f>
        <v>0.02</v>
      </c>
      <c r="AF167" s="124" t="e">
        <f>IF(E167="HFC",(IF(Y167&gt;=PliegoVigente!$Y$7,PliegoVigente!$AA$7,0)),IF(E167="FLOW",0,IF(E167="MASIVO",(IF(Y167&gt;=PliegoVigente!$Y$37,PliegoVigente!$AA$370)),(IF(Y167&gt;=PliegoVigente!$Y$51,PliegoVigente!$AA$51,0)))))</f>
        <v>#N/A</v>
      </c>
      <c r="AG167" s="124" t="e">
        <f>IF(E167="HFC",(IF(Z167&gt;=PliegoVigente!$M$9,PliegoVigente!$O$9,IF(Z167&gt;=PliegoVigente!$M$8,PliegoVigente!$O$8,PliegoVigente!$O$7))),IF(E167="FLOW",(IF(Z167&gt;=PliegoVigente!$M$25,PliegoVigente!$O$25,IF(Z167&gt;=PliegoVigente!$M$24,PliegoVigente!$O$24,PliegoVigente!$O$23))),IF(E167="MASIVO",(IF(Z167&gt;=PliegoVigente!$M$39,PliegoVigente!$O$39,IF(Z167&gt;=PliegoVigente!$M$38,PliegoVigente!$O$38,PliegoVigente!$O$37))),(IF(Z167&gt;=PliegoVigente!$M$53,PliegoVigente!$O$53,IF(Z167&gt;=PliegoVigente!$M$52,PliegoVigente!$O$52,PliegoVigente!$O$51))))))</f>
        <v>#N/A</v>
      </c>
      <c r="AH167" s="124" t="e">
        <f>IF(E167="HFC",(IF(AA167&gt;=PliegoVigente!$Q$9,PliegoVigente!$S$9,IF(AA167&gt;=PliegoVigente!$Q$8,PliegoVigente!$S$8,PliegoVigente!$S$7))),IF(E167="FLOW",(IF(AA167&gt;=PliegoVigente!$Q$25,PliegoVigente!$S$25,IF(AA167&gt;=PliegoVigente!$Q$24,PliegoVigente!$S$24,PliegoVigente!$S$23))),IF(E167="MASIVO",(IF(AA167&gt;=PliegoVigente!$Q$39,PliegoVigente!$S$39,IF(AA167&gt;=PliegoVigente!$Q$38,PliegoVigente!$S$38,PliegoVigente!$S$37))),(IF(AA167&gt;=PliegoVigente!$Q$53,PliegoVigente!$S$53,IF(AA167&gt;=PliegoVigente!$Q$52,PliegoVigente!$S$52,PliegoVigente!$S$51))))))</f>
        <v>#N/A</v>
      </c>
      <c r="AI167" s="126" t="e">
        <f t="shared" si="5"/>
        <v>#N/A</v>
      </c>
    </row>
    <row r="168" spans="1:35" x14ac:dyDescent="0.25">
      <c r="A168" s="115" t="str">
        <f>VLOOKUP(C168,RosterActualizado!$C$2:$L$1000,7,0)</f>
        <v>Maldonado Martinez Florencia</v>
      </c>
      <c r="B168" s="115" t="str">
        <f>VLOOKUP(C168,RosterActualizado!$C$2:$L$1000,10,0)</f>
        <v>Barraza Maria Lucia</v>
      </c>
      <c r="C168" s="115">
        <f>RosterActualizado!C168</f>
        <v>4561688</v>
      </c>
      <c r="D168" s="115" t="str">
        <f>VLOOKUP(C168,RosterActualizado!$C$2:$L$1000,3,0)</f>
        <v>MASIVO</v>
      </c>
      <c r="E168" s="115" t="str">
        <f t="shared" si="4"/>
        <v>MASIVO</v>
      </c>
      <c r="F168" s="116">
        <f>VLOOKUP(C168,Table1[],5,0)</f>
        <v>0.66666666666666696</v>
      </c>
      <c r="G168" s="117">
        <f>VLOOKUP(C168,Table13[],5,0)</f>
        <v>0</v>
      </c>
      <c r="H168" s="118">
        <f>VLOOKUP(C168,Table13[],3,0)</f>
        <v>0</v>
      </c>
      <c r="I168" s="117">
        <f>VLOOKUP(C168,Table13[],7,0)</f>
        <v>0</v>
      </c>
      <c r="J168" s="117">
        <f>VLOOKUP(C168,Table13[],9,0)</f>
        <v>0</v>
      </c>
      <c r="K168" s="116" t="e">
        <f>VLOOKUP(C168,Table16[[#All],[idccms]:[TMO]],5,0)</f>
        <v>#N/A</v>
      </c>
      <c r="L168" s="119" t="e">
        <f>VLOOKUP(C168,Table18[[Columna1]:[Recuento de id_monitoring-caseId]],2,0)</f>
        <v>#N/A</v>
      </c>
      <c r="M168" s="116" t="e">
        <f>VLOOKUP(C168,Table111[],7,0)</f>
        <v>#N/A</v>
      </c>
      <c r="N168" s="118" t="e">
        <f>VLOOKUP(C168,Table111[],6,0)</f>
        <v>#N/A</v>
      </c>
      <c r="O168" s="116" t="e">
        <f>VLOOKUP(C168,Table111[],8,0)</f>
        <v>#N/A</v>
      </c>
      <c r="P168" s="13" t="s">
        <v>116</v>
      </c>
      <c r="Q168" s="13" t="s">
        <v>116</v>
      </c>
      <c r="R168" s="13" t="s">
        <v>116</v>
      </c>
      <c r="S168" s="116" t="e">
        <f>VLOOKUP(C168,Table113[[idccms]:[Suma de Rellamados]],4,0)</f>
        <v>#N/A</v>
      </c>
      <c r="T168" s="13">
        <f>VLOOKUP(C168,Table115[[idccms]:[Suma de CvLlamSalientes]],3,0)</f>
        <v>0</v>
      </c>
      <c r="U168" s="13">
        <f>VLOOKUP(C168,Table115[[idccms]:[Suma de CvLlamSalientes]],5,0)</f>
        <v>0</v>
      </c>
      <c r="V168" s="120">
        <f>VLOOKUP(C168,Table115[[idccms]:[Suma de CvLlamSalientes]],6,0)</f>
        <v>0</v>
      </c>
      <c r="W168" s="13">
        <f>VLOOKUP(C168,Table115[[idccms]:[Suma de CvLlamSalientes]],7,0)</f>
        <v>0</v>
      </c>
      <c r="X168" s="116" t="e">
        <f>VLOOKUP(C168,Table118[[idccms]:[%Act Com N]],4,0)</f>
        <v>#N/A</v>
      </c>
      <c r="Y168" s="116" t="e">
        <f>VLOOKUP(C168,Table118[[idccms]:[%Act Com N]],6,0)</f>
        <v>#N/A</v>
      </c>
      <c r="Z168" s="116" t="e">
        <f>VLOOKUP(C168,TRF!$B$2:$S$407,4,0)</f>
        <v>#N/A</v>
      </c>
      <c r="AA168" s="116" t="e">
        <f>VLOOKUP(C168,CBS!$A$2:$F$395,4,0)</f>
        <v>#N/A</v>
      </c>
      <c r="AB168" s="124" t="e">
        <f>IF(E168="HFC",(IF(L168&gt;=PliegoVigente!$U$9,PliegoVigente!$W$9,IF(L168&gt;=PliegoVigente!$U$8,PliegoVigente!$W$8,PliegoVigente!$W$7))),IF(E168="FLOW",(IF(L168&gt;=PliegoVigente!$U$25,PliegoVigente!$W$25,IF(L168&gt;=PliegoVigente!$U$24,PliegoVigente!$W$24,PliegoVigente!$W$23))),IF(E168="MASIVO",(IF(L168&gt;=PliegoVigente!$U$39,PliegoVigente!$W$39,IF(L168&gt;=PliegoVigente!$U$38,PliegoVigente!$W$38,PliegoVigente!$W$37))),(IF(L168&gt;=PliegoVigente!$U$53,PliegoVigente!$W$53,IF(L168&gt;=PliegoVigente!$U$52,PliegoVigente!$W$52,PliegoVigente!$W$51))))))</f>
        <v>#N/A</v>
      </c>
      <c r="AC168" s="124" t="e">
        <f>IF(E168="HFC",(IF(M168&gt;=PliegoVigente!$I$7,PliegoVigente!$K$7,IF(M168&gt;=PliegoVigente!$I$8,PliegoVigente!$K$8,IF(M168&gt;=PliegoVigente!$I$9,PliegoVigente!$K$9,IF(M168&gt;=PliegoVigente!$I$10,PliegoVigente!$K$10,IF(M168&gt;=PliegoVigente!$I$11,PliegoVigente!$K$11,IF(M168&gt;=PliegoVigente!$I$12,PliegoVigente!$K$12,IF(M168&gt;=PliegoVigente!$I$13,PliegoVigente!$K$13,IF(M168&gt;=PliegoVigente!$I$14,PliegoVigente!$K$14,PliegoVigente!$K$15))))))))),IF(E168="FLOW",(IF(M168&gt;=PliegoVigente!$I$23,PliegoVigente!$K$23,IF(M168&gt;=PliegoVigente!$I$24,PliegoVigente!$K$24,IF(M168&gt;=PliegoVigente!$I$25,PliegoVigente!$K$25,IF(M168&gt;=PliegoVigente!$I$26,PliegoVigente!$K$26,IF(M168&gt;=PliegoVigente!$I$27,PliegoVigente!$K$27,IF(M168&gt;=PliegoVigente!$I$28,PliegoVigente!$K$28,IF(M168&gt;=PliegoVigente!$I$29,PliegoVigente!$K$29,IF(M168&gt;=PliegoVigente!$I$30,PliegoVigente!$K$30,PliegoVigente!$K$31))))))))),IF(E168="MASIVO",(IF(M168&gt;=PliegoVigente!$I$37,PliegoVigente!$K$37,IF(M168&gt;=PliegoVigente!$I$38,PliegoVigente!$K$38,IF(M168&gt;=PliegoVigente!$I$39,PliegoVigente!$K$39,IF(M168&gt;=PliegoVigente!$I$40,PliegoVigente!$K$40,IF(M168&gt;=PliegoVigente!$I$41,PliegoVigente!$K$41,IF(M168&gt;=PliegoVigente!$I$42,PliegoVigente!$K$42,IF(M168&gt;=PliegoVigente!$I$43,PliegoVigente!$K$43,IF(M168&gt;=PliegoVigente!$I$44,PliegoVigente!$K$44,PliegoVigente!$K$45))))))))),(IF(M168&gt;=PliegoVigente!$I$51,PliegoVigente!$K$51,IF(M168&gt;=PliegoVigente!$I$52,PliegoVigente!$K$52,IF(M168&gt;=PliegoVigente!$I$53,PliegoVigente!$K$53,IF(M168&gt;=PliegoVigente!$I$54,PliegoVigente!$K$54,IF(M168&gt;=PliegoVigente!$I$55,PliegoVigente!$K$55,IF(M168&gt;=PliegoVigente!$I$56,PliegoVigente!$K$56,IF(M168&gt;=PliegoVigente!$I$57,PliegoVigente!$K$57,IF(M168&gt;=PliegoVigente!$I$58,PliegoVigente!$K$58,PliegoVigente!$K$59))))))))))))</f>
        <v>#N/A</v>
      </c>
      <c r="AD168" s="124" t="e">
        <f>IF(E168="HFC",(IF(S168&gt;=PliegoVigente!$E$12,PliegoVigente!$G$12,IF(S168&gt;=PliegoVigente!$E$11,PliegoVigente!$G$11,IF(S168&gt;=PliegoVigente!$E$10,PliegoVigente!$G$10,IF(S168&gt;=PliegoVigente!$E$9,PliegoVigente!$G$9,IF(S168&gt;=PliegoVigente!$E$8,PliegoVigente!$G$8,PliegoVigente!$G$7)))))),IF(E168="FLOW",(IF(S168&gt;=PliegoVigente!$I$23,PliegoVigente!$K$23,IF(S168&gt;=PliegoVigente!$I$24,PliegoVigente!$K$24,IF(S168&gt;=PliegoVigente!$I$25,PliegoVigente!$K$25,IF(S168&gt;=PliegoVigente!$I$26,PliegoVigente!$K$26,IF(S168&gt;=PliegoVigente!$I$27,PliegoVigente!$K$27,IF(S168&gt;=PliegoVigente!$I$28,PliegoVigente!$K$28,IF(S168&gt;=PliegoVigente!$I$29,PliegoVigente!$K$29,IF(S168&gt;=PliegoVigente!$I$30,PliegoVigente!$K$30,PliegoVigente!$K$31))))))))),IF(E168="MASIVO",(IF(S168&gt;=PliegoVigente!$I$37,PliegoVigente!$K$37,IF(S168&gt;=PliegoVigente!$I$38,PliegoVigente!$K$38,IF(S168&gt;=PliegoVigente!$I$39,PliegoVigente!$K$39,IF(S168&gt;=PliegoVigente!$I$40,PliegoVigente!$K$40,IF(S168&gt;=PliegoVigente!$I$41,PliegoVigente!$K$41,IF(S168&gt;=PliegoVigente!$I$42,PliegoVigente!$K$42,IF(S168&gt;=PliegoVigente!$I$43,PliegoVigente!$K$43,IF(S168&gt;=PliegoVigente!$I$44,PliegoVigente!$K$44,PliegoVigente!$K$45))))))))),(IF(S168&gt;=PliegoVigente!$I$51,PliegoVigente!$K$51,IF(S168&gt;=PliegoVigente!$I$52,PliegoVigente!$K$52,IF(S168&gt;=PliegoVigente!$I$53,PliegoVigente!$K$53,IF(S168&gt;=PliegoVigente!$I$54,PliegoVigente!$K$54,IF(S168&gt;=PliegoVigente!$I$55,PliegoVigente!$K$55,IF(S168&gt;=PliegoVigente!$I$56,PliegoVigente!$K$56,IF(S168&gt;=PliegoVigente!$I$57,PliegoVigente!$K$57,IF(S168&gt;=PliegoVigente!$I$58,PliegoVigente!$K$58,PliegoVigente!$K$59))))))))))))</f>
        <v>#N/A</v>
      </c>
      <c r="AE168" s="124">
        <f>IF(E168="HFC",(IF(T168&gt;=PliegoVigente!$A$10,PliegoVigente!$C$10,IF(T168&gt;PliegoVigente!$A$9,PliegoVigente!$C$9,IF(T168&gt;PliegoVigente!$A$8,PliegoVigente!$C$8,PliegoVigente!$C$7)))),IF(E168="FLOW",(IF(T168&gt;=PliegoVigente!$A$26,PliegoVigente!$C$26,IF(T168&gt;PliegoVigente!$A$25,PliegoVigente!$C$25,IF(T168&gt;PliegoVigente!$A$24,PliegoVigente!$C$24,PliegoVigente!$C$23)))),IF(E168="MASIVO",(IF(T168&gt;=PliegoVigente!$A$40,PliegoVigente!$C$40,IF(T168&gt;PliegoVigente!$A$39,PliegoVigente!$C$39,IF(T168&gt;PliegoVigente!$A$38,PliegoVigente!$C$38,PliegoVigente!$C$37)))),(IF(T168&gt;=PliegoVigente!$A$54,PliegoVigente!$C$54,IF(T168&gt;PliegoVigente!$A$53,PliegoVigente!$C$53,IF(T168&gt;PliegoVigente!$A$52,PliegoVigente!$C$52,PliegoVigente!$C$51)))))))</f>
        <v>0.02</v>
      </c>
      <c r="AF168" s="124" t="e">
        <f>IF(E168="HFC",(IF(Y168&gt;=PliegoVigente!$Y$7,PliegoVigente!$AA$7,0)),IF(E168="FLOW",0,IF(E168="MASIVO",(IF(Y168&gt;=PliegoVigente!$Y$37,PliegoVigente!$AA$370)),(IF(Y168&gt;=PliegoVigente!$Y$51,PliegoVigente!$AA$51,0)))))</f>
        <v>#N/A</v>
      </c>
      <c r="AG168" s="124" t="e">
        <f>IF(E168="HFC",(IF(Z168&gt;=PliegoVigente!$M$9,PliegoVigente!$O$9,IF(Z168&gt;=PliegoVigente!$M$8,PliegoVigente!$O$8,PliegoVigente!$O$7))),IF(E168="FLOW",(IF(Z168&gt;=PliegoVigente!$M$25,PliegoVigente!$O$25,IF(Z168&gt;=PliegoVigente!$M$24,PliegoVigente!$O$24,PliegoVigente!$O$23))),IF(E168="MASIVO",(IF(Z168&gt;=PliegoVigente!$M$39,PliegoVigente!$O$39,IF(Z168&gt;=PliegoVigente!$M$38,PliegoVigente!$O$38,PliegoVigente!$O$37))),(IF(Z168&gt;=PliegoVigente!$M$53,PliegoVigente!$O$53,IF(Z168&gt;=PliegoVigente!$M$52,PliegoVigente!$O$52,PliegoVigente!$O$51))))))</f>
        <v>#N/A</v>
      </c>
      <c r="AH168" s="124" t="e">
        <f>IF(E168="HFC",(IF(AA168&gt;=PliegoVigente!$Q$9,PliegoVigente!$S$9,IF(AA168&gt;=PliegoVigente!$Q$8,PliegoVigente!$S$8,PliegoVigente!$S$7))),IF(E168="FLOW",(IF(AA168&gt;=PliegoVigente!$Q$25,PliegoVigente!$S$25,IF(AA168&gt;=PliegoVigente!$Q$24,PliegoVigente!$S$24,PliegoVigente!$S$23))),IF(E168="MASIVO",(IF(AA168&gt;=PliegoVigente!$Q$39,PliegoVigente!$S$39,IF(AA168&gt;=PliegoVigente!$Q$38,PliegoVigente!$S$38,PliegoVigente!$S$37))),(IF(AA168&gt;=PliegoVigente!$Q$53,PliegoVigente!$S$53,IF(AA168&gt;=PliegoVigente!$Q$52,PliegoVigente!$S$52,PliegoVigente!$S$51))))))</f>
        <v>#N/A</v>
      </c>
      <c r="AI168" s="126" t="e">
        <f t="shared" si="5"/>
        <v>#N/A</v>
      </c>
    </row>
    <row r="169" spans="1:35" x14ac:dyDescent="0.25">
      <c r="A169" s="115" t="str">
        <f>VLOOKUP(C169,RosterActualizado!$C$2:$L$1000,7,0)</f>
        <v>Maldonado Martinez Florencia</v>
      </c>
      <c r="B169" s="115" t="str">
        <f>VLOOKUP(C169,RosterActualizado!$C$2:$L$1000,10,0)</f>
        <v>Cáceres Espín  Mauricio Adolfo</v>
      </c>
      <c r="C169" s="115">
        <f>RosterActualizado!C169</f>
        <v>4561670</v>
      </c>
      <c r="D169" s="115" t="str">
        <f>VLOOKUP(C169,RosterActualizado!$C$2:$L$1000,3,0)</f>
        <v>MASIVO</v>
      </c>
      <c r="E169" s="115" t="str">
        <f t="shared" si="4"/>
        <v>MASIVO</v>
      </c>
      <c r="F169" s="116">
        <f>VLOOKUP(C169,Table1[],5,0)</f>
        <v>0.66666666666666696</v>
      </c>
      <c r="G169" s="117">
        <f>VLOOKUP(C169,Table13[],5,0)</f>
        <v>0</v>
      </c>
      <c r="H169" s="118">
        <f>VLOOKUP(C169,Table13[],3,0)</f>
        <v>0</v>
      </c>
      <c r="I169" s="117">
        <f>VLOOKUP(C169,Table13[],7,0)</f>
        <v>0</v>
      </c>
      <c r="J169" s="117">
        <f>VLOOKUP(C169,Table13[],9,0)</f>
        <v>0</v>
      </c>
      <c r="K169" s="116" t="e">
        <f>VLOOKUP(C169,Table16[[#All],[idccms]:[TMO]],5,0)</f>
        <v>#N/A</v>
      </c>
      <c r="L169" s="119" t="e">
        <f>VLOOKUP(C169,Table18[[Columna1]:[Recuento de id_monitoring-caseId]],2,0)</f>
        <v>#N/A</v>
      </c>
      <c r="M169" s="116" t="e">
        <f>VLOOKUP(C169,Table111[],7,0)</f>
        <v>#N/A</v>
      </c>
      <c r="N169" s="118" t="e">
        <f>VLOOKUP(C169,Table111[],6,0)</f>
        <v>#N/A</v>
      </c>
      <c r="O169" s="116" t="e">
        <f>VLOOKUP(C169,Table111[],8,0)</f>
        <v>#N/A</v>
      </c>
      <c r="P169" s="13" t="s">
        <v>116</v>
      </c>
      <c r="Q169" s="13" t="s">
        <v>116</v>
      </c>
      <c r="R169" s="13" t="s">
        <v>116</v>
      </c>
      <c r="S169" s="116" t="e">
        <f>VLOOKUP(C169,Table113[[idccms]:[Suma de Rellamados]],4,0)</f>
        <v>#N/A</v>
      </c>
      <c r="T169" s="13">
        <f>VLOOKUP(C169,Table115[[idccms]:[Suma de CvLlamSalientes]],3,0)</f>
        <v>0</v>
      </c>
      <c r="U169" s="13">
        <f>VLOOKUP(C169,Table115[[idccms]:[Suma de CvLlamSalientes]],5,0)</f>
        <v>0</v>
      </c>
      <c r="V169" s="120">
        <f>VLOOKUP(C169,Table115[[idccms]:[Suma de CvLlamSalientes]],6,0)</f>
        <v>0</v>
      </c>
      <c r="W169" s="13">
        <f>VLOOKUP(C169,Table115[[idccms]:[Suma de CvLlamSalientes]],7,0)</f>
        <v>0</v>
      </c>
      <c r="X169" s="116" t="e">
        <f>VLOOKUP(C169,Table118[[idccms]:[%Act Com N]],4,0)</f>
        <v>#N/A</v>
      </c>
      <c r="Y169" s="116" t="e">
        <f>VLOOKUP(C169,Table118[[idccms]:[%Act Com N]],6,0)</f>
        <v>#N/A</v>
      </c>
      <c r="Z169" s="116" t="e">
        <f>VLOOKUP(C169,TRF!$B$2:$S$407,4,0)</f>
        <v>#N/A</v>
      </c>
      <c r="AA169" s="116" t="e">
        <f>VLOOKUP(C169,CBS!$A$2:$F$395,4,0)</f>
        <v>#N/A</v>
      </c>
      <c r="AB169" s="124" t="e">
        <f>IF(E169="HFC",(IF(L169&gt;=PliegoVigente!$U$9,PliegoVigente!$W$9,IF(L169&gt;=PliegoVigente!$U$8,PliegoVigente!$W$8,PliegoVigente!$W$7))),IF(E169="FLOW",(IF(L169&gt;=PliegoVigente!$U$25,PliegoVigente!$W$25,IF(L169&gt;=PliegoVigente!$U$24,PliegoVigente!$W$24,PliegoVigente!$W$23))),IF(E169="MASIVO",(IF(L169&gt;=PliegoVigente!$U$39,PliegoVigente!$W$39,IF(L169&gt;=PliegoVigente!$U$38,PliegoVigente!$W$38,PliegoVigente!$W$37))),(IF(L169&gt;=PliegoVigente!$U$53,PliegoVigente!$W$53,IF(L169&gt;=PliegoVigente!$U$52,PliegoVigente!$W$52,PliegoVigente!$W$51))))))</f>
        <v>#N/A</v>
      </c>
      <c r="AC169" s="124" t="e">
        <f>IF(E169="HFC",(IF(M169&gt;=PliegoVigente!$I$7,PliegoVigente!$K$7,IF(M169&gt;=PliegoVigente!$I$8,PliegoVigente!$K$8,IF(M169&gt;=PliegoVigente!$I$9,PliegoVigente!$K$9,IF(M169&gt;=PliegoVigente!$I$10,PliegoVigente!$K$10,IF(M169&gt;=PliegoVigente!$I$11,PliegoVigente!$K$11,IF(M169&gt;=PliegoVigente!$I$12,PliegoVigente!$K$12,IF(M169&gt;=PliegoVigente!$I$13,PliegoVigente!$K$13,IF(M169&gt;=PliegoVigente!$I$14,PliegoVigente!$K$14,PliegoVigente!$K$15))))))))),IF(E169="FLOW",(IF(M169&gt;=PliegoVigente!$I$23,PliegoVigente!$K$23,IF(M169&gt;=PliegoVigente!$I$24,PliegoVigente!$K$24,IF(M169&gt;=PliegoVigente!$I$25,PliegoVigente!$K$25,IF(M169&gt;=PliegoVigente!$I$26,PliegoVigente!$K$26,IF(M169&gt;=PliegoVigente!$I$27,PliegoVigente!$K$27,IF(M169&gt;=PliegoVigente!$I$28,PliegoVigente!$K$28,IF(M169&gt;=PliegoVigente!$I$29,PliegoVigente!$K$29,IF(M169&gt;=PliegoVigente!$I$30,PliegoVigente!$K$30,PliegoVigente!$K$31))))))))),IF(E169="MASIVO",(IF(M169&gt;=PliegoVigente!$I$37,PliegoVigente!$K$37,IF(M169&gt;=PliegoVigente!$I$38,PliegoVigente!$K$38,IF(M169&gt;=PliegoVigente!$I$39,PliegoVigente!$K$39,IF(M169&gt;=PliegoVigente!$I$40,PliegoVigente!$K$40,IF(M169&gt;=PliegoVigente!$I$41,PliegoVigente!$K$41,IF(M169&gt;=PliegoVigente!$I$42,PliegoVigente!$K$42,IF(M169&gt;=PliegoVigente!$I$43,PliegoVigente!$K$43,IF(M169&gt;=PliegoVigente!$I$44,PliegoVigente!$K$44,PliegoVigente!$K$45))))))))),(IF(M169&gt;=PliegoVigente!$I$51,PliegoVigente!$K$51,IF(M169&gt;=PliegoVigente!$I$52,PliegoVigente!$K$52,IF(M169&gt;=PliegoVigente!$I$53,PliegoVigente!$K$53,IF(M169&gt;=PliegoVigente!$I$54,PliegoVigente!$K$54,IF(M169&gt;=PliegoVigente!$I$55,PliegoVigente!$K$55,IF(M169&gt;=PliegoVigente!$I$56,PliegoVigente!$K$56,IF(M169&gt;=PliegoVigente!$I$57,PliegoVigente!$K$57,IF(M169&gt;=PliegoVigente!$I$58,PliegoVigente!$K$58,PliegoVigente!$K$59))))))))))))</f>
        <v>#N/A</v>
      </c>
      <c r="AD169" s="124" t="e">
        <f>IF(E169="HFC",(IF(S169&gt;=PliegoVigente!$E$12,PliegoVigente!$G$12,IF(S169&gt;=PliegoVigente!$E$11,PliegoVigente!$G$11,IF(S169&gt;=PliegoVigente!$E$10,PliegoVigente!$G$10,IF(S169&gt;=PliegoVigente!$E$9,PliegoVigente!$G$9,IF(S169&gt;=PliegoVigente!$E$8,PliegoVigente!$G$8,PliegoVigente!$G$7)))))),IF(E169="FLOW",(IF(S169&gt;=PliegoVigente!$I$23,PliegoVigente!$K$23,IF(S169&gt;=PliegoVigente!$I$24,PliegoVigente!$K$24,IF(S169&gt;=PliegoVigente!$I$25,PliegoVigente!$K$25,IF(S169&gt;=PliegoVigente!$I$26,PliegoVigente!$K$26,IF(S169&gt;=PliegoVigente!$I$27,PliegoVigente!$K$27,IF(S169&gt;=PliegoVigente!$I$28,PliegoVigente!$K$28,IF(S169&gt;=PliegoVigente!$I$29,PliegoVigente!$K$29,IF(S169&gt;=PliegoVigente!$I$30,PliegoVigente!$K$30,PliegoVigente!$K$31))))))))),IF(E169="MASIVO",(IF(S169&gt;=PliegoVigente!$I$37,PliegoVigente!$K$37,IF(S169&gt;=PliegoVigente!$I$38,PliegoVigente!$K$38,IF(S169&gt;=PliegoVigente!$I$39,PliegoVigente!$K$39,IF(S169&gt;=PliegoVigente!$I$40,PliegoVigente!$K$40,IF(S169&gt;=PliegoVigente!$I$41,PliegoVigente!$K$41,IF(S169&gt;=PliegoVigente!$I$42,PliegoVigente!$K$42,IF(S169&gt;=PliegoVigente!$I$43,PliegoVigente!$K$43,IF(S169&gt;=PliegoVigente!$I$44,PliegoVigente!$K$44,PliegoVigente!$K$45))))))))),(IF(S169&gt;=PliegoVigente!$I$51,PliegoVigente!$K$51,IF(S169&gt;=PliegoVigente!$I$52,PliegoVigente!$K$52,IF(S169&gt;=PliegoVigente!$I$53,PliegoVigente!$K$53,IF(S169&gt;=PliegoVigente!$I$54,PliegoVigente!$K$54,IF(S169&gt;=PliegoVigente!$I$55,PliegoVigente!$K$55,IF(S169&gt;=PliegoVigente!$I$56,PliegoVigente!$K$56,IF(S169&gt;=PliegoVigente!$I$57,PliegoVigente!$K$57,IF(S169&gt;=PliegoVigente!$I$58,PliegoVigente!$K$58,PliegoVigente!$K$59))))))))))))</f>
        <v>#N/A</v>
      </c>
      <c r="AE169" s="124">
        <f>IF(E169="HFC",(IF(T169&gt;=PliegoVigente!$A$10,PliegoVigente!$C$10,IF(T169&gt;PliegoVigente!$A$9,PliegoVigente!$C$9,IF(T169&gt;PliegoVigente!$A$8,PliegoVigente!$C$8,PliegoVigente!$C$7)))),IF(E169="FLOW",(IF(T169&gt;=PliegoVigente!$A$26,PliegoVigente!$C$26,IF(T169&gt;PliegoVigente!$A$25,PliegoVigente!$C$25,IF(T169&gt;PliegoVigente!$A$24,PliegoVigente!$C$24,PliegoVigente!$C$23)))),IF(E169="MASIVO",(IF(T169&gt;=PliegoVigente!$A$40,PliegoVigente!$C$40,IF(T169&gt;PliegoVigente!$A$39,PliegoVigente!$C$39,IF(T169&gt;PliegoVigente!$A$38,PliegoVigente!$C$38,PliegoVigente!$C$37)))),(IF(T169&gt;=PliegoVigente!$A$54,PliegoVigente!$C$54,IF(T169&gt;PliegoVigente!$A$53,PliegoVigente!$C$53,IF(T169&gt;PliegoVigente!$A$52,PliegoVigente!$C$52,PliegoVigente!$C$51)))))))</f>
        <v>0.02</v>
      </c>
      <c r="AF169" s="124" t="e">
        <f>IF(E169="HFC",(IF(Y169&gt;=PliegoVigente!$Y$7,PliegoVigente!$AA$7,0)),IF(E169="FLOW",0,IF(E169="MASIVO",(IF(Y169&gt;=PliegoVigente!$Y$37,PliegoVigente!$AA$370)),(IF(Y169&gt;=PliegoVigente!$Y$51,PliegoVigente!$AA$51,0)))))</f>
        <v>#N/A</v>
      </c>
      <c r="AG169" s="124" t="e">
        <f>IF(E169="HFC",(IF(Z169&gt;=PliegoVigente!$M$9,PliegoVigente!$O$9,IF(Z169&gt;=PliegoVigente!$M$8,PliegoVigente!$O$8,PliegoVigente!$O$7))),IF(E169="FLOW",(IF(Z169&gt;=PliegoVigente!$M$25,PliegoVigente!$O$25,IF(Z169&gt;=PliegoVigente!$M$24,PliegoVigente!$O$24,PliegoVigente!$O$23))),IF(E169="MASIVO",(IF(Z169&gt;=PliegoVigente!$M$39,PliegoVigente!$O$39,IF(Z169&gt;=PliegoVigente!$M$38,PliegoVigente!$O$38,PliegoVigente!$O$37))),(IF(Z169&gt;=PliegoVigente!$M$53,PliegoVigente!$O$53,IF(Z169&gt;=PliegoVigente!$M$52,PliegoVigente!$O$52,PliegoVigente!$O$51))))))</f>
        <v>#N/A</v>
      </c>
      <c r="AH169" s="124" t="e">
        <f>IF(E169="HFC",(IF(AA169&gt;=PliegoVigente!$Q$9,PliegoVigente!$S$9,IF(AA169&gt;=PliegoVigente!$Q$8,PliegoVigente!$S$8,PliegoVigente!$S$7))),IF(E169="FLOW",(IF(AA169&gt;=PliegoVigente!$Q$25,PliegoVigente!$S$25,IF(AA169&gt;=PliegoVigente!$Q$24,PliegoVigente!$S$24,PliegoVigente!$S$23))),IF(E169="MASIVO",(IF(AA169&gt;=PliegoVigente!$Q$39,PliegoVigente!$S$39,IF(AA169&gt;=PliegoVigente!$Q$38,PliegoVigente!$S$38,PliegoVigente!$S$37))),(IF(AA169&gt;=PliegoVigente!$Q$53,PliegoVigente!$S$53,IF(AA169&gt;=PliegoVigente!$Q$52,PliegoVigente!$S$52,PliegoVigente!$S$51))))))</f>
        <v>#N/A</v>
      </c>
      <c r="AI169" s="126" t="e">
        <f t="shared" si="5"/>
        <v>#N/A</v>
      </c>
    </row>
    <row r="170" spans="1:35" x14ac:dyDescent="0.25">
      <c r="A170" s="115" t="str">
        <f>VLOOKUP(C170,RosterActualizado!$C$2:$L$1000,7,0)</f>
        <v>Maldonado Martinez Florencia</v>
      </c>
      <c r="B170" s="115" t="str">
        <f>VLOOKUP(C170,RosterActualizado!$C$2:$L$1000,10,0)</f>
        <v>Cajal  Fernanda Valeria</v>
      </c>
      <c r="C170" s="115">
        <f>RosterActualizado!C170</f>
        <v>4561658</v>
      </c>
      <c r="D170" s="115" t="str">
        <f>VLOOKUP(C170,RosterActualizado!$C$2:$L$1000,3,0)</f>
        <v>MASIVO</v>
      </c>
      <c r="E170" s="115" t="str">
        <f t="shared" si="4"/>
        <v>MASIVO</v>
      </c>
      <c r="F170" s="116">
        <f>VLOOKUP(C170,Table1[],5,0)</f>
        <v>0.66666666666666696</v>
      </c>
      <c r="G170" s="117">
        <f>VLOOKUP(C170,Table13[],5,0)</f>
        <v>0</v>
      </c>
      <c r="H170" s="118">
        <f>VLOOKUP(C170,Table13[],3,0)</f>
        <v>0</v>
      </c>
      <c r="I170" s="117">
        <f>VLOOKUP(C170,Table13[],7,0)</f>
        <v>0</v>
      </c>
      <c r="J170" s="117">
        <f>VLOOKUP(C170,Table13[],9,0)</f>
        <v>0</v>
      </c>
      <c r="K170" s="116" t="e">
        <f>VLOOKUP(C170,Table16[[#All],[idccms]:[TMO]],5,0)</f>
        <v>#N/A</v>
      </c>
      <c r="L170" s="119" t="e">
        <f>VLOOKUP(C170,Table18[[Columna1]:[Recuento de id_monitoring-caseId]],2,0)</f>
        <v>#N/A</v>
      </c>
      <c r="M170" s="116" t="e">
        <f>VLOOKUP(C170,Table111[],7,0)</f>
        <v>#N/A</v>
      </c>
      <c r="N170" s="118" t="e">
        <f>VLOOKUP(C170,Table111[],6,0)</f>
        <v>#N/A</v>
      </c>
      <c r="O170" s="116" t="e">
        <f>VLOOKUP(C170,Table111[],8,0)</f>
        <v>#N/A</v>
      </c>
      <c r="P170" s="13" t="s">
        <v>116</v>
      </c>
      <c r="Q170" s="13" t="s">
        <v>116</v>
      </c>
      <c r="R170" s="13" t="s">
        <v>116</v>
      </c>
      <c r="S170" s="116" t="e">
        <f>VLOOKUP(C170,Table113[[idccms]:[Suma de Rellamados]],4,0)</f>
        <v>#N/A</v>
      </c>
      <c r="T170" s="13">
        <f>VLOOKUP(C170,Table115[[idccms]:[Suma de CvLlamSalientes]],3,0)</f>
        <v>0</v>
      </c>
      <c r="U170" s="13">
        <f>VLOOKUP(C170,Table115[[idccms]:[Suma de CvLlamSalientes]],5,0)</f>
        <v>0</v>
      </c>
      <c r="V170" s="120">
        <f>VLOOKUP(C170,Table115[[idccms]:[Suma de CvLlamSalientes]],6,0)</f>
        <v>0</v>
      </c>
      <c r="W170" s="13">
        <f>VLOOKUP(C170,Table115[[idccms]:[Suma de CvLlamSalientes]],7,0)</f>
        <v>0</v>
      </c>
      <c r="X170" s="116" t="e">
        <f>VLOOKUP(C170,Table118[[idccms]:[%Act Com N]],4,0)</f>
        <v>#N/A</v>
      </c>
      <c r="Y170" s="116" t="e">
        <f>VLOOKUP(C170,Table118[[idccms]:[%Act Com N]],6,0)</f>
        <v>#N/A</v>
      </c>
      <c r="Z170" s="116" t="e">
        <f>VLOOKUP(C170,TRF!$B$2:$S$407,4,0)</f>
        <v>#N/A</v>
      </c>
      <c r="AA170" s="116" t="e">
        <f>VLOOKUP(C170,CBS!$A$2:$F$395,4,0)</f>
        <v>#N/A</v>
      </c>
      <c r="AB170" s="124" t="e">
        <f>IF(E170="HFC",(IF(L170&gt;=PliegoVigente!$U$9,PliegoVigente!$W$9,IF(L170&gt;=PliegoVigente!$U$8,PliegoVigente!$W$8,PliegoVigente!$W$7))),IF(E170="FLOW",(IF(L170&gt;=PliegoVigente!$U$25,PliegoVigente!$W$25,IF(L170&gt;=PliegoVigente!$U$24,PliegoVigente!$W$24,PliegoVigente!$W$23))),IF(E170="MASIVO",(IF(L170&gt;=PliegoVigente!$U$39,PliegoVigente!$W$39,IF(L170&gt;=PliegoVigente!$U$38,PliegoVigente!$W$38,PliegoVigente!$W$37))),(IF(L170&gt;=PliegoVigente!$U$53,PliegoVigente!$W$53,IF(L170&gt;=PliegoVigente!$U$52,PliegoVigente!$W$52,PliegoVigente!$W$51))))))</f>
        <v>#N/A</v>
      </c>
      <c r="AC170" s="124" t="e">
        <f>IF(E170="HFC",(IF(M170&gt;=PliegoVigente!$I$7,PliegoVigente!$K$7,IF(M170&gt;=PliegoVigente!$I$8,PliegoVigente!$K$8,IF(M170&gt;=PliegoVigente!$I$9,PliegoVigente!$K$9,IF(M170&gt;=PliegoVigente!$I$10,PliegoVigente!$K$10,IF(M170&gt;=PliegoVigente!$I$11,PliegoVigente!$K$11,IF(M170&gt;=PliegoVigente!$I$12,PliegoVigente!$K$12,IF(M170&gt;=PliegoVigente!$I$13,PliegoVigente!$K$13,IF(M170&gt;=PliegoVigente!$I$14,PliegoVigente!$K$14,PliegoVigente!$K$15))))))))),IF(E170="FLOW",(IF(M170&gt;=PliegoVigente!$I$23,PliegoVigente!$K$23,IF(M170&gt;=PliegoVigente!$I$24,PliegoVigente!$K$24,IF(M170&gt;=PliegoVigente!$I$25,PliegoVigente!$K$25,IF(M170&gt;=PliegoVigente!$I$26,PliegoVigente!$K$26,IF(M170&gt;=PliegoVigente!$I$27,PliegoVigente!$K$27,IF(M170&gt;=PliegoVigente!$I$28,PliegoVigente!$K$28,IF(M170&gt;=PliegoVigente!$I$29,PliegoVigente!$K$29,IF(M170&gt;=PliegoVigente!$I$30,PliegoVigente!$K$30,PliegoVigente!$K$31))))))))),IF(E170="MASIVO",(IF(M170&gt;=PliegoVigente!$I$37,PliegoVigente!$K$37,IF(M170&gt;=PliegoVigente!$I$38,PliegoVigente!$K$38,IF(M170&gt;=PliegoVigente!$I$39,PliegoVigente!$K$39,IF(M170&gt;=PliegoVigente!$I$40,PliegoVigente!$K$40,IF(M170&gt;=PliegoVigente!$I$41,PliegoVigente!$K$41,IF(M170&gt;=PliegoVigente!$I$42,PliegoVigente!$K$42,IF(M170&gt;=PliegoVigente!$I$43,PliegoVigente!$K$43,IF(M170&gt;=PliegoVigente!$I$44,PliegoVigente!$K$44,PliegoVigente!$K$45))))))))),(IF(M170&gt;=PliegoVigente!$I$51,PliegoVigente!$K$51,IF(M170&gt;=PliegoVigente!$I$52,PliegoVigente!$K$52,IF(M170&gt;=PliegoVigente!$I$53,PliegoVigente!$K$53,IF(M170&gt;=PliegoVigente!$I$54,PliegoVigente!$K$54,IF(M170&gt;=PliegoVigente!$I$55,PliegoVigente!$K$55,IF(M170&gt;=PliegoVigente!$I$56,PliegoVigente!$K$56,IF(M170&gt;=PliegoVigente!$I$57,PliegoVigente!$K$57,IF(M170&gt;=PliegoVigente!$I$58,PliegoVigente!$K$58,PliegoVigente!$K$59))))))))))))</f>
        <v>#N/A</v>
      </c>
      <c r="AD170" s="124" t="e">
        <f>IF(E170="HFC",(IF(S170&gt;=PliegoVigente!$E$12,PliegoVigente!$G$12,IF(S170&gt;=PliegoVigente!$E$11,PliegoVigente!$G$11,IF(S170&gt;=PliegoVigente!$E$10,PliegoVigente!$G$10,IF(S170&gt;=PliegoVigente!$E$9,PliegoVigente!$G$9,IF(S170&gt;=PliegoVigente!$E$8,PliegoVigente!$G$8,PliegoVigente!$G$7)))))),IF(E170="FLOW",(IF(S170&gt;=PliegoVigente!$I$23,PliegoVigente!$K$23,IF(S170&gt;=PliegoVigente!$I$24,PliegoVigente!$K$24,IF(S170&gt;=PliegoVigente!$I$25,PliegoVigente!$K$25,IF(S170&gt;=PliegoVigente!$I$26,PliegoVigente!$K$26,IF(S170&gt;=PliegoVigente!$I$27,PliegoVigente!$K$27,IF(S170&gt;=PliegoVigente!$I$28,PliegoVigente!$K$28,IF(S170&gt;=PliegoVigente!$I$29,PliegoVigente!$K$29,IF(S170&gt;=PliegoVigente!$I$30,PliegoVigente!$K$30,PliegoVigente!$K$31))))))))),IF(E170="MASIVO",(IF(S170&gt;=PliegoVigente!$I$37,PliegoVigente!$K$37,IF(S170&gt;=PliegoVigente!$I$38,PliegoVigente!$K$38,IF(S170&gt;=PliegoVigente!$I$39,PliegoVigente!$K$39,IF(S170&gt;=PliegoVigente!$I$40,PliegoVigente!$K$40,IF(S170&gt;=PliegoVigente!$I$41,PliegoVigente!$K$41,IF(S170&gt;=PliegoVigente!$I$42,PliegoVigente!$K$42,IF(S170&gt;=PliegoVigente!$I$43,PliegoVigente!$K$43,IF(S170&gt;=PliegoVigente!$I$44,PliegoVigente!$K$44,PliegoVigente!$K$45))))))))),(IF(S170&gt;=PliegoVigente!$I$51,PliegoVigente!$K$51,IF(S170&gt;=PliegoVigente!$I$52,PliegoVigente!$K$52,IF(S170&gt;=PliegoVigente!$I$53,PliegoVigente!$K$53,IF(S170&gt;=PliegoVigente!$I$54,PliegoVigente!$K$54,IF(S170&gt;=PliegoVigente!$I$55,PliegoVigente!$K$55,IF(S170&gt;=PliegoVigente!$I$56,PliegoVigente!$K$56,IF(S170&gt;=PliegoVigente!$I$57,PliegoVigente!$K$57,IF(S170&gt;=PliegoVigente!$I$58,PliegoVigente!$K$58,PliegoVigente!$K$59))))))))))))</f>
        <v>#N/A</v>
      </c>
      <c r="AE170" s="124">
        <f>IF(E170="HFC",(IF(T170&gt;=PliegoVigente!$A$10,PliegoVigente!$C$10,IF(T170&gt;PliegoVigente!$A$9,PliegoVigente!$C$9,IF(T170&gt;PliegoVigente!$A$8,PliegoVigente!$C$8,PliegoVigente!$C$7)))),IF(E170="FLOW",(IF(T170&gt;=PliegoVigente!$A$26,PliegoVigente!$C$26,IF(T170&gt;PliegoVigente!$A$25,PliegoVigente!$C$25,IF(T170&gt;PliegoVigente!$A$24,PliegoVigente!$C$24,PliegoVigente!$C$23)))),IF(E170="MASIVO",(IF(T170&gt;=PliegoVigente!$A$40,PliegoVigente!$C$40,IF(T170&gt;PliegoVigente!$A$39,PliegoVigente!$C$39,IF(T170&gt;PliegoVigente!$A$38,PliegoVigente!$C$38,PliegoVigente!$C$37)))),(IF(T170&gt;=PliegoVigente!$A$54,PliegoVigente!$C$54,IF(T170&gt;PliegoVigente!$A$53,PliegoVigente!$C$53,IF(T170&gt;PliegoVigente!$A$52,PliegoVigente!$C$52,PliegoVigente!$C$51)))))))</f>
        <v>0.02</v>
      </c>
      <c r="AF170" s="124" t="e">
        <f>IF(E170="HFC",(IF(Y170&gt;=PliegoVigente!$Y$7,PliegoVigente!$AA$7,0)),IF(E170="FLOW",0,IF(E170="MASIVO",(IF(Y170&gt;=PliegoVigente!$Y$37,PliegoVigente!$AA$370)),(IF(Y170&gt;=PliegoVigente!$Y$51,PliegoVigente!$AA$51,0)))))</f>
        <v>#N/A</v>
      </c>
      <c r="AG170" s="124" t="e">
        <f>IF(E170="HFC",(IF(Z170&gt;=PliegoVigente!$M$9,PliegoVigente!$O$9,IF(Z170&gt;=PliegoVigente!$M$8,PliegoVigente!$O$8,PliegoVigente!$O$7))),IF(E170="FLOW",(IF(Z170&gt;=PliegoVigente!$M$25,PliegoVigente!$O$25,IF(Z170&gt;=PliegoVigente!$M$24,PliegoVigente!$O$24,PliegoVigente!$O$23))),IF(E170="MASIVO",(IF(Z170&gt;=PliegoVigente!$M$39,PliegoVigente!$O$39,IF(Z170&gt;=PliegoVigente!$M$38,PliegoVigente!$O$38,PliegoVigente!$O$37))),(IF(Z170&gt;=PliegoVigente!$M$53,PliegoVigente!$O$53,IF(Z170&gt;=PliegoVigente!$M$52,PliegoVigente!$O$52,PliegoVigente!$O$51))))))</f>
        <v>#N/A</v>
      </c>
      <c r="AH170" s="124" t="e">
        <f>IF(E170="HFC",(IF(AA170&gt;=PliegoVigente!$Q$9,PliegoVigente!$S$9,IF(AA170&gt;=PliegoVigente!$Q$8,PliegoVigente!$S$8,PliegoVigente!$S$7))),IF(E170="FLOW",(IF(AA170&gt;=PliegoVigente!$Q$25,PliegoVigente!$S$25,IF(AA170&gt;=PliegoVigente!$Q$24,PliegoVigente!$S$24,PliegoVigente!$S$23))),IF(E170="MASIVO",(IF(AA170&gt;=PliegoVigente!$Q$39,PliegoVigente!$S$39,IF(AA170&gt;=PliegoVigente!$Q$38,PliegoVigente!$S$38,PliegoVigente!$S$37))),(IF(AA170&gt;=PliegoVigente!$Q$53,PliegoVigente!$S$53,IF(AA170&gt;=PliegoVigente!$Q$52,PliegoVigente!$S$52,PliegoVigente!$S$51))))))</f>
        <v>#N/A</v>
      </c>
      <c r="AI170" s="126" t="e">
        <f t="shared" si="5"/>
        <v>#N/A</v>
      </c>
    </row>
    <row r="171" spans="1:35" x14ac:dyDescent="0.25">
      <c r="A171" s="115" t="str">
        <f>VLOOKUP(C171,RosterActualizado!$C$2:$L$1000,7,0)</f>
        <v>Maldonado Martinez Florencia</v>
      </c>
      <c r="B171" s="115" t="str">
        <f>VLOOKUP(C171,RosterActualizado!$C$2:$L$1000,10,0)</f>
        <v xml:space="preserve">Cena Martin Gabriel </v>
      </c>
      <c r="C171" s="115">
        <f>RosterActualizado!C171</f>
        <v>4588028</v>
      </c>
      <c r="D171" s="115" t="str">
        <f>VLOOKUP(C171,RosterActualizado!$C$2:$L$1000,3,0)</f>
        <v>MASIVO</v>
      </c>
      <c r="E171" s="115" t="str">
        <f t="shared" si="4"/>
        <v>MASIVO</v>
      </c>
      <c r="F171" s="116" t="e">
        <f>VLOOKUP(C171,Table1[],5,0)</f>
        <v>#N/A</v>
      </c>
      <c r="G171" s="117">
        <f>VLOOKUP(C171,Table13[],5,0)</f>
        <v>0</v>
      </c>
      <c r="H171" s="118">
        <f>VLOOKUP(C171,Table13[],3,0)</f>
        <v>0</v>
      </c>
      <c r="I171" s="117">
        <f>VLOOKUP(C171,Table13[],7,0)</f>
        <v>0</v>
      </c>
      <c r="J171" s="117">
        <f>VLOOKUP(C171,Table13[],9,0)</f>
        <v>0</v>
      </c>
      <c r="K171" s="116" t="e">
        <f>VLOOKUP(C171,Table16[[#All],[idccms]:[TMO]],5,0)</f>
        <v>#N/A</v>
      </c>
      <c r="L171" s="119" t="e">
        <f>VLOOKUP(C171,Table18[[Columna1]:[Recuento de id_monitoring-caseId]],2,0)</f>
        <v>#N/A</v>
      </c>
      <c r="M171" s="116" t="e">
        <f>VLOOKUP(C171,Table111[],7,0)</f>
        <v>#N/A</v>
      </c>
      <c r="N171" s="118" t="e">
        <f>VLOOKUP(C171,Table111[],6,0)</f>
        <v>#N/A</v>
      </c>
      <c r="O171" s="116" t="e">
        <f>VLOOKUP(C171,Table111[],8,0)</f>
        <v>#N/A</v>
      </c>
      <c r="P171" s="13" t="s">
        <v>116</v>
      </c>
      <c r="Q171" s="13" t="s">
        <v>116</v>
      </c>
      <c r="R171" s="13" t="s">
        <v>116</v>
      </c>
      <c r="S171" s="116" t="e">
        <f>VLOOKUP(C171,Table113[[idccms]:[Suma de Rellamados]],4,0)</f>
        <v>#N/A</v>
      </c>
      <c r="T171" s="13">
        <f>VLOOKUP(C171,Table115[[idccms]:[Suma de CvLlamSalientes]],3,0)</f>
        <v>0</v>
      </c>
      <c r="U171" s="13">
        <f>VLOOKUP(C171,Table115[[idccms]:[Suma de CvLlamSalientes]],5,0)</f>
        <v>0</v>
      </c>
      <c r="V171" s="120">
        <f>VLOOKUP(C171,Table115[[idccms]:[Suma de CvLlamSalientes]],6,0)</f>
        <v>0</v>
      </c>
      <c r="W171" s="13">
        <f>VLOOKUP(C171,Table115[[idccms]:[Suma de CvLlamSalientes]],7,0)</f>
        <v>0</v>
      </c>
      <c r="X171" s="116" t="e">
        <f>VLOOKUP(C171,Table118[[idccms]:[%Act Com N]],4,0)</f>
        <v>#N/A</v>
      </c>
      <c r="Y171" s="116" t="e">
        <f>VLOOKUP(C171,Table118[[idccms]:[%Act Com N]],6,0)</f>
        <v>#N/A</v>
      </c>
      <c r="Z171" s="116" t="e">
        <f>VLOOKUP(C171,TRF!$B$2:$S$407,4,0)</f>
        <v>#N/A</v>
      </c>
      <c r="AA171" s="116" t="e">
        <f>VLOOKUP(C171,CBS!$A$2:$F$395,4,0)</f>
        <v>#N/A</v>
      </c>
      <c r="AB171" s="124" t="e">
        <f>IF(E171="HFC",(IF(L171&gt;=PliegoVigente!$U$9,PliegoVigente!$W$9,IF(L171&gt;=PliegoVigente!$U$8,PliegoVigente!$W$8,PliegoVigente!$W$7))),IF(E171="FLOW",(IF(L171&gt;=PliegoVigente!$U$25,PliegoVigente!$W$25,IF(L171&gt;=PliegoVigente!$U$24,PliegoVigente!$W$24,PliegoVigente!$W$23))),IF(E171="MASIVO",(IF(L171&gt;=PliegoVigente!$U$39,PliegoVigente!$W$39,IF(L171&gt;=PliegoVigente!$U$38,PliegoVigente!$W$38,PliegoVigente!$W$37))),(IF(L171&gt;=PliegoVigente!$U$53,PliegoVigente!$W$53,IF(L171&gt;=PliegoVigente!$U$52,PliegoVigente!$W$52,PliegoVigente!$W$51))))))</f>
        <v>#N/A</v>
      </c>
      <c r="AC171" s="124" t="e">
        <f>IF(E171="HFC",(IF(M171&gt;=PliegoVigente!$I$7,PliegoVigente!$K$7,IF(M171&gt;=PliegoVigente!$I$8,PliegoVigente!$K$8,IF(M171&gt;=PliegoVigente!$I$9,PliegoVigente!$K$9,IF(M171&gt;=PliegoVigente!$I$10,PliegoVigente!$K$10,IF(M171&gt;=PliegoVigente!$I$11,PliegoVigente!$K$11,IF(M171&gt;=PliegoVigente!$I$12,PliegoVigente!$K$12,IF(M171&gt;=PliegoVigente!$I$13,PliegoVigente!$K$13,IF(M171&gt;=PliegoVigente!$I$14,PliegoVigente!$K$14,PliegoVigente!$K$15))))))))),IF(E171="FLOW",(IF(M171&gt;=PliegoVigente!$I$23,PliegoVigente!$K$23,IF(M171&gt;=PliegoVigente!$I$24,PliegoVigente!$K$24,IF(M171&gt;=PliegoVigente!$I$25,PliegoVigente!$K$25,IF(M171&gt;=PliegoVigente!$I$26,PliegoVigente!$K$26,IF(M171&gt;=PliegoVigente!$I$27,PliegoVigente!$K$27,IF(M171&gt;=PliegoVigente!$I$28,PliegoVigente!$K$28,IF(M171&gt;=PliegoVigente!$I$29,PliegoVigente!$K$29,IF(M171&gt;=PliegoVigente!$I$30,PliegoVigente!$K$30,PliegoVigente!$K$31))))))))),IF(E171="MASIVO",(IF(M171&gt;=PliegoVigente!$I$37,PliegoVigente!$K$37,IF(M171&gt;=PliegoVigente!$I$38,PliegoVigente!$K$38,IF(M171&gt;=PliegoVigente!$I$39,PliegoVigente!$K$39,IF(M171&gt;=PliegoVigente!$I$40,PliegoVigente!$K$40,IF(M171&gt;=PliegoVigente!$I$41,PliegoVigente!$K$41,IF(M171&gt;=PliegoVigente!$I$42,PliegoVigente!$K$42,IF(M171&gt;=PliegoVigente!$I$43,PliegoVigente!$K$43,IF(M171&gt;=PliegoVigente!$I$44,PliegoVigente!$K$44,PliegoVigente!$K$45))))))))),(IF(M171&gt;=PliegoVigente!$I$51,PliegoVigente!$K$51,IF(M171&gt;=PliegoVigente!$I$52,PliegoVigente!$K$52,IF(M171&gt;=PliegoVigente!$I$53,PliegoVigente!$K$53,IF(M171&gt;=PliegoVigente!$I$54,PliegoVigente!$K$54,IF(M171&gt;=PliegoVigente!$I$55,PliegoVigente!$K$55,IF(M171&gt;=PliegoVigente!$I$56,PliegoVigente!$K$56,IF(M171&gt;=PliegoVigente!$I$57,PliegoVigente!$K$57,IF(M171&gt;=PliegoVigente!$I$58,PliegoVigente!$K$58,PliegoVigente!$K$59))))))))))))</f>
        <v>#N/A</v>
      </c>
      <c r="AD171" s="124" t="e">
        <f>IF(E171="HFC",(IF(S171&gt;=PliegoVigente!$E$12,PliegoVigente!$G$12,IF(S171&gt;=PliegoVigente!$E$11,PliegoVigente!$G$11,IF(S171&gt;=PliegoVigente!$E$10,PliegoVigente!$G$10,IF(S171&gt;=PliegoVigente!$E$9,PliegoVigente!$G$9,IF(S171&gt;=PliegoVigente!$E$8,PliegoVigente!$G$8,PliegoVigente!$G$7)))))),IF(E171="FLOW",(IF(S171&gt;=PliegoVigente!$I$23,PliegoVigente!$K$23,IF(S171&gt;=PliegoVigente!$I$24,PliegoVigente!$K$24,IF(S171&gt;=PliegoVigente!$I$25,PliegoVigente!$K$25,IF(S171&gt;=PliegoVigente!$I$26,PliegoVigente!$K$26,IF(S171&gt;=PliegoVigente!$I$27,PliegoVigente!$K$27,IF(S171&gt;=PliegoVigente!$I$28,PliegoVigente!$K$28,IF(S171&gt;=PliegoVigente!$I$29,PliegoVigente!$K$29,IF(S171&gt;=PliegoVigente!$I$30,PliegoVigente!$K$30,PliegoVigente!$K$31))))))))),IF(E171="MASIVO",(IF(S171&gt;=PliegoVigente!$I$37,PliegoVigente!$K$37,IF(S171&gt;=PliegoVigente!$I$38,PliegoVigente!$K$38,IF(S171&gt;=PliegoVigente!$I$39,PliegoVigente!$K$39,IF(S171&gt;=PliegoVigente!$I$40,PliegoVigente!$K$40,IF(S171&gt;=PliegoVigente!$I$41,PliegoVigente!$K$41,IF(S171&gt;=PliegoVigente!$I$42,PliegoVigente!$K$42,IF(S171&gt;=PliegoVigente!$I$43,PliegoVigente!$K$43,IF(S171&gt;=PliegoVigente!$I$44,PliegoVigente!$K$44,PliegoVigente!$K$45))))))))),(IF(S171&gt;=PliegoVigente!$I$51,PliegoVigente!$K$51,IF(S171&gt;=PliegoVigente!$I$52,PliegoVigente!$K$52,IF(S171&gt;=PliegoVigente!$I$53,PliegoVigente!$K$53,IF(S171&gt;=PliegoVigente!$I$54,PliegoVigente!$K$54,IF(S171&gt;=PliegoVigente!$I$55,PliegoVigente!$K$55,IF(S171&gt;=PliegoVigente!$I$56,PliegoVigente!$K$56,IF(S171&gt;=PliegoVigente!$I$57,PliegoVigente!$K$57,IF(S171&gt;=PliegoVigente!$I$58,PliegoVigente!$K$58,PliegoVigente!$K$59))))))))))))</f>
        <v>#N/A</v>
      </c>
      <c r="AE171" s="124">
        <f>IF(E171="HFC",(IF(T171&gt;=PliegoVigente!$A$10,PliegoVigente!$C$10,IF(T171&gt;PliegoVigente!$A$9,PliegoVigente!$C$9,IF(T171&gt;PliegoVigente!$A$8,PliegoVigente!$C$8,PliegoVigente!$C$7)))),IF(E171="FLOW",(IF(T171&gt;=PliegoVigente!$A$26,PliegoVigente!$C$26,IF(T171&gt;PliegoVigente!$A$25,PliegoVigente!$C$25,IF(T171&gt;PliegoVigente!$A$24,PliegoVigente!$C$24,PliegoVigente!$C$23)))),IF(E171="MASIVO",(IF(T171&gt;=PliegoVigente!$A$40,PliegoVigente!$C$40,IF(T171&gt;PliegoVigente!$A$39,PliegoVigente!$C$39,IF(T171&gt;PliegoVigente!$A$38,PliegoVigente!$C$38,PliegoVigente!$C$37)))),(IF(T171&gt;=PliegoVigente!$A$54,PliegoVigente!$C$54,IF(T171&gt;PliegoVigente!$A$53,PliegoVigente!$C$53,IF(T171&gt;PliegoVigente!$A$52,PliegoVigente!$C$52,PliegoVigente!$C$51)))))))</f>
        <v>0.02</v>
      </c>
      <c r="AF171" s="124" t="e">
        <f>IF(E171="HFC",(IF(Y171&gt;=PliegoVigente!$Y$7,PliegoVigente!$AA$7,0)),IF(E171="FLOW",0,IF(E171="MASIVO",(IF(Y171&gt;=PliegoVigente!$Y$37,PliegoVigente!$AA$370)),(IF(Y171&gt;=PliegoVigente!$Y$51,PliegoVigente!$AA$51,0)))))</f>
        <v>#N/A</v>
      </c>
      <c r="AG171" s="124" t="e">
        <f>IF(E171="HFC",(IF(Z171&gt;=PliegoVigente!$M$9,PliegoVigente!$O$9,IF(Z171&gt;=PliegoVigente!$M$8,PliegoVigente!$O$8,PliegoVigente!$O$7))),IF(E171="FLOW",(IF(Z171&gt;=PliegoVigente!$M$25,PliegoVigente!$O$25,IF(Z171&gt;=PliegoVigente!$M$24,PliegoVigente!$O$24,PliegoVigente!$O$23))),IF(E171="MASIVO",(IF(Z171&gt;=PliegoVigente!$M$39,PliegoVigente!$O$39,IF(Z171&gt;=PliegoVigente!$M$38,PliegoVigente!$O$38,PliegoVigente!$O$37))),(IF(Z171&gt;=PliegoVigente!$M$53,PliegoVigente!$O$53,IF(Z171&gt;=PliegoVigente!$M$52,PliegoVigente!$O$52,PliegoVigente!$O$51))))))</f>
        <v>#N/A</v>
      </c>
      <c r="AH171" s="124" t="e">
        <f>IF(E171="HFC",(IF(AA171&gt;=PliegoVigente!$Q$9,PliegoVigente!$S$9,IF(AA171&gt;=PliegoVigente!$Q$8,PliegoVigente!$S$8,PliegoVigente!$S$7))),IF(E171="FLOW",(IF(AA171&gt;=PliegoVigente!$Q$25,PliegoVigente!$S$25,IF(AA171&gt;=PliegoVigente!$Q$24,PliegoVigente!$S$24,PliegoVigente!$S$23))),IF(E171="MASIVO",(IF(AA171&gt;=PliegoVigente!$Q$39,PliegoVigente!$S$39,IF(AA171&gt;=PliegoVigente!$Q$38,PliegoVigente!$S$38,PliegoVigente!$S$37))),(IF(AA171&gt;=PliegoVigente!$Q$53,PliegoVigente!$S$53,IF(AA171&gt;=PliegoVigente!$Q$52,PliegoVigente!$S$52,PliegoVigente!$S$51))))))</f>
        <v>#N/A</v>
      </c>
      <c r="AI171" s="126" t="e">
        <f t="shared" si="5"/>
        <v>#N/A</v>
      </c>
    </row>
    <row r="172" spans="1:35" x14ac:dyDescent="0.25">
      <c r="A172" s="115" t="str">
        <f>VLOOKUP(C172,RosterActualizado!$C$2:$L$1000,7,0)</f>
        <v>Maldonado Martinez Florencia</v>
      </c>
      <c r="B172" s="115" t="str">
        <f>VLOOKUP(C172,RosterActualizado!$C$2:$L$1000,10,0)</f>
        <v>Fernández Franco Augusto</v>
      </c>
      <c r="C172" s="115">
        <f>RosterActualizado!C172</f>
        <v>4561689</v>
      </c>
      <c r="D172" s="115" t="str">
        <f>VLOOKUP(C172,RosterActualizado!$C$2:$L$1000,3,0)</f>
        <v>MASIVO</v>
      </c>
      <c r="E172" s="115" t="str">
        <f t="shared" si="4"/>
        <v>MASIVO</v>
      </c>
      <c r="F172" s="116">
        <f>VLOOKUP(C172,Table1[],5,0)</f>
        <v>0.66666666666666696</v>
      </c>
      <c r="G172" s="117">
        <f>VLOOKUP(C172,Table13[],5,0)</f>
        <v>0</v>
      </c>
      <c r="H172" s="118">
        <f>VLOOKUP(C172,Table13[],3,0)</f>
        <v>0</v>
      </c>
      <c r="I172" s="117">
        <f>VLOOKUP(C172,Table13[],7,0)</f>
        <v>0</v>
      </c>
      <c r="J172" s="117">
        <f>VLOOKUP(C172,Table13[],9,0)</f>
        <v>0</v>
      </c>
      <c r="K172" s="116" t="e">
        <f>VLOOKUP(C172,Table16[[#All],[idccms]:[TMO]],5,0)</f>
        <v>#N/A</v>
      </c>
      <c r="L172" s="119" t="e">
        <f>VLOOKUP(C172,Table18[[Columna1]:[Recuento de id_monitoring-caseId]],2,0)</f>
        <v>#N/A</v>
      </c>
      <c r="M172" s="116" t="e">
        <f>VLOOKUP(C172,Table111[],7,0)</f>
        <v>#N/A</v>
      </c>
      <c r="N172" s="118" t="e">
        <f>VLOOKUP(C172,Table111[],6,0)</f>
        <v>#N/A</v>
      </c>
      <c r="O172" s="116" t="e">
        <f>VLOOKUP(C172,Table111[],8,0)</f>
        <v>#N/A</v>
      </c>
      <c r="P172" s="13" t="s">
        <v>116</v>
      </c>
      <c r="Q172" s="13" t="s">
        <v>116</v>
      </c>
      <c r="R172" s="13" t="s">
        <v>116</v>
      </c>
      <c r="S172" s="116" t="e">
        <f>VLOOKUP(C172,Table113[[idccms]:[Suma de Rellamados]],4,0)</f>
        <v>#N/A</v>
      </c>
      <c r="T172" s="13">
        <f>VLOOKUP(C172,Table115[[idccms]:[Suma de CvLlamSalientes]],3,0)</f>
        <v>0</v>
      </c>
      <c r="U172" s="13">
        <f>VLOOKUP(C172,Table115[[idccms]:[Suma de CvLlamSalientes]],5,0)</f>
        <v>0</v>
      </c>
      <c r="V172" s="120">
        <f>VLOOKUP(C172,Table115[[idccms]:[Suma de CvLlamSalientes]],6,0)</f>
        <v>0</v>
      </c>
      <c r="W172" s="13">
        <f>VLOOKUP(C172,Table115[[idccms]:[Suma de CvLlamSalientes]],7,0)</f>
        <v>0</v>
      </c>
      <c r="X172" s="116" t="e">
        <f>VLOOKUP(C172,Table118[[idccms]:[%Act Com N]],4,0)</f>
        <v>#N/A</v>
      </c>
      <c r="Y172" s="116" t="e">
        <f>VLOOKUP(C172,Table118[[idccms]:[%Act Com N]],6,0)</f>
        <v>#N/A</v>
      </c>
      <c r="Z172" s="116" t="e">
        <f>VLOOKUP(C172,TRF!$B$2:$S$407,4,0)</f>
        <v>#N/A</v>
      </c>
      <c r="AA172" s="116" t="e">
        <f>VLOOKUP(C172,CBS!$A$2:$F$395,4,0)</f>
        <v>#N/A</v>
      </c>
      <c r="AB172" s="124" t="e">
        <f>IF(E172="HFC",(IF(L172&gt;=PliegoVigente!$U$9,PliegoVigente!$W$9,IF(L172&gt;=PliegoVigente!$U$8,PliegoVigente!$W$8,PliegoVigente!$W$7))),IF(E172="FLOW",(IF(L172&gt;=PliegoVigente!$U$25,PliegoVigente!$W$25,IF(L172&gt;=PliegoVigente!$U$24,PliegoVigente!$W$24,PliegoVigente!$W$23))),IF(E172="MASIVO",(IF(L172&gt;=PliegoVigente!$U$39,PliegoVigente!$W$39,IF(L172&gt;=PliegoVigente!$U$38,PliegoVigente!$W$38,PliegoVigente!$W$37))),(IF(L172&gt;=PliegoVigente!$U$53,PliegoVigente!$W$53,IF(L172&gt;=PliegoVigente!$U$52,PliegoVigente!$W$52,PliegoVigente!$W$51))))))</f>
        <v>#N/A</v>
      </c>
      <c r="AC172" s="124" t="e">
        <f>IF(E172="HFC",(IF(M172&gt;=PliegoVigente!$I$7,PliegoVigente!$K$7,IF(M172&gt;=PliegoVigente!$I$8,PliegoVigente!$K$8,IF(M172&gt;=PliegoVigente!$I$9,PliegoVigente!$K$9,IF(M172&gt;=PliegoVigente!$I$10,PliegoVigente!$K$10,IF(M172&gt;=PliegoVigente!$I$11,PliegoVigente!$K$11,IF(M172&gt;=PliegoVigente!$I$12,PliegoVigente!$K$12,IF(M172&gt;=PliegoVigente!$I$13,PliegoVigente!$K$13,IF(M172&gt;=PliegoVigente!$I$14,PliegoVigente!$K$14,PliegoVigente!$K$15))))))))),IF(E172="FLOW",(IF(M172&gt;=PliegoVigente!$I$23,PliegoVigente!$K$23,IF(M172&gt;=PliegoVigente!$I$24,PliegoVigente!$K$24,IF(M172&gt;=PliegoVigente!$I$25,PliegoVigente!$K$25,IF(M172&gt;=PliegoVigente!$I$26,PliegoVigente!$K$26,IF(M172&gt;=PliegoVigente!$I$27,PliegoVigente!$K$27,IF(M172&gt;=PliegoVigente!$I$28,PliegoVigente!$K$28,IF(M172&gt;=PliegoVigente!$I$29,PliegoVigente!$K$29,IF(M172&gt;=PliegoVigente!$I$30,PliegoVigente!$K$30,PliegoVigente!$K$31))))))))),IF(E172="MASIVO",(IF(M172&gt;=PliegoVigente!$I$37,PliegoVigente!$K$37,IF(M172&gt;=PliegoVigente!$I$38,PliegoVigente!$K$38,IF(M172&gt;=PliegoVigente!$I$39,PliegoVigente!$K$39,IF(M172&gt;=PliegoVigente!$I$40,PliegoVigente!$K$40,IF(M172&gt;=PliegoVigente!$I$41,PliegoVigente!$K$41,IF(M172&gt;=PliegoVigente!$I$42,PliegoVigente!$K$42,IF(M172&gt;=PliegoVigente!$I$43,PliegoVigente!$K$43,IF(M172&gt;=PliegoVigente!$I$44,PliegoVigente!$K$44,PliegoVigente!$K$45))))))))),(IF(M172&gt;=PliegoVigente!$I$51,PliegoVigente!$K$51,IF(M172&gt;=PliegoVigente!$I$52,PliegoVigente!$K$52,IF(M172&gt;=PliegoVigente!$I$53,PliegoVigente!$K$53,IF(M172&gt;=PliegoVigente!$I$54,PliegoVigente!$K$54,IF(M172&gt;=PliegoVigente!$I$55,PliegoVigente!$K$55,IF(M172&gt;=PliegoVigente!$I$56,PliegoVigente!$K$56,IF(M172&gt;=PliegoVigente!$I$57,PliegoVigente!$K$57,IF(M172&gt;=PliegoVigente!$I$58,PliegoVigente!$K$58,PliegoVigente!$K$59))))))))))))</f>
        <v>#N/A</v>
      </c>
      <c r="AD172" s="124" t="e">
        <f>IF(E172="HFC",(IF(S172&gt;=PliegoVigente!$E$12,PliegoVigente!$G$12,IF(S172&gt;=PliegoVigente!$E$11,PliegoVigente!$G$11,IF(S172&gt;=PliegoVigente!$E$10,PliegoVigente!$G$10,IF(S172&gt;=PliegoVigente!$E$9,PliegoVigente!$G$9,IF(S172&gt;=PliegoVigente!$E$8,PliegoVigente!$G$8,PliegoVigente!$G$7)))))),IF(E172="FLOW",(IF(S172&gt;=PliegoVigente!$I$23,PliegoVigente!$K$23,IF(S172&gt;=PliegoVigente!$I$24,PliegoVigente!$K$24,IF(S172&gt;=PliegoVigente!$I$25,PliegoVigente!$K$25,IF(S172&gt;=PliegoVigente!$I$26,PliegoVigente!$K$26,IF(S172&gt;=PliegoVigente!$I$27,PliegoVigente!$K$27,IF(S172&gt;=PliegoVigente!$I$28,PliegoVigente!$K$28,IF(S172&gt;=PliegoVigente!$I$29,PliegoVigente!$K$29,IF(S172&gt;=PliegoVigente!$I$30,PliegoVigente!$K$30,PliegoVigente!$K$31))))))))),IF(E172="MASIVO",(IF(S172&gt;=PliegoVigente!$I$37,PliegoVigente!$K$37,IF(S172&gt;=PliegoVigente!$I$38,PliegoVigente!$K$38,IF(S172&gt;=PliegoVigente!$I$39,PliegoVigente!$K$39,IF(S172&gt;=PliegoVigente!$I$40,PliegoVigente!$K$40,IF(S172&gt;=PliegoVigente!$I$41,PliegoVigente!$K$41,IF(S172&gt;=PliegoVigente!$I$42,PliegoVigente!$K$42,IF(S172&gt;=PliegoVigente!$I$43,PliegoVigente!$K$43,IF(S172&gt;=PliegoVigente!$I$44,PliegoVigente!$K$44,PliegoVigente!$K$45))))))))),(IF(S172&gt;=PliegoVigente!$I$51,PliegoVigente!$K$51,IF(S172&gt;=PliegoVigente!$I$52,PliegoVigente!$K$52,IF(S172&gt;=PliegoVigente!$I$53,PliegoVigente!$K$53,IF(S172&gt;=PliegoVigente!$I$54,PliegoVigente!$K$54,IF(S172&gt;=PliegoVigente!$I$55,PliegoVigente!$K$55,IF(S172&gt;=PliegoVigente!$I$56,PliegoVigente!$K$56,IF(S172&gt;=PliegoVigente!$I$57,PliegoVigente!$K$57,IF(S172&gt;=PliegoVigente!$I$58,PliegoVigente!$K$58,PliegoVigente!$K$59))))))))))))</f>
        <v>#N/A</v>
      </c>
      <c r="AE172" s="124">
        <f>IF(E172="HFC",(IF(T172&gt;=PliegoVigente!$A$10,PliegoVigente!$C$10,IF(T172&gt;PliegoVigente!$A$9,PliegoVigente!$C$9,IF(T172&gt;PliegoVigente!$A$8,PliegoVigente!$C$8,PliegoVigente!$C$7)))),IF(E172="FLOW",(IF(T172&gt;=PliegoVigente!$A$26,PliegoVigente!$C$26,IF(T172&gt;PliegoVigente!$A$25,PliegoVigente!$C$25,IF(T172&gt;PliegoVigente!$A$24,PliegoVigente!$C$24,PliegoVigente!$C$23)))),IF(E172="MASIVO",(IF(T172&gt;=PliegoVigente!$A$40,PliegoVigente!$C$40,IF(T172&gt;PliegoVigente!$A$39,PliegoVigente!$C$39,IF(T172&gt;PliegoVigente!$A$38,PliegoVigente!$C$38,PliegoVigente!$C$37)))),(IF(T172&gt;=PliegoVigente!$A$54,PliegoVigente!$C$54,IF(T172&gt;PliegoVigente!$A$53,PliegoVigente!$C$53,IF(T172&gt;PliegoVigente!$A$52,PliegoVigente!$C$52,PliegoVigente!$C$51)))))))</f>
        <v>0.02</v>
      </c>
      <c r="AF172" s="124" t="e">
        <f>IF(E172="HFC",(IF(Y172&gt;=PliegoVigente!$Y$7,PliegoVigente!$AA$7,0)),IF(E172="FLOW",0,IF(E172="MASIVO",(IF(Y172&gt;=PliegoVigente!$Y$37,PliegoVigente!$AA$370)),(IF(Y172&gt;=PliegoVigente!$Y$51,PliegoVigente!$AA$51,0)))))</f>
        <v>#N/A</v>
      </c>
      <c r="AG172" s="124" t="e">
        <f>IF(E172="HFC",(IF(Z172&gt;=PliegoVigente!$M$9,PliegoVigente!$O$9,IF(Z172&gt;=PliegoVigente!$M$8,PliegoVigente!$O$8,PliegoVigente!$O$7))),IF(E172="FLOW",(IF(Z172&gt;=PliegoVigente!$M$25,PliegoVigente!$O$25,IF(Z172&gt;=PliegoVigente!$M$24,PliegoVigente!$O$24,PliegoVigente!$O$23))),IF(E172="MASIVO",(IF(Z172&gt;=PliegoVigente!$M$39,PliegoVigente!$O$39,IF(Z172&gt;=PliegoVigente!$M$38,PliegoVigente!$O$38,PliegoVigente!$O$37))),(IF(Z172&gt;=PliegoVigente!$M$53,PliegoVigente!$O$53,IF(Z172&gt;=PliegoVigente!$M$52,PliegoVigente!$O$52,PliegoVigente!$O$51))))))</f>
        <v>#N/A</v>
      </c>
      <c r="AH172" s="124" t="e">
        <f>IF(E172="HFC",(IF(AA172&gt;=PliegoVigente!$Q$9,PliegoVigente!$S$9,IF(AA172&gt;=PliegoVigente!$Q$8,PliegoVigente!$S$8,PliegoVigente!$S$7))),IF(E172="FLOW",(IF(AA172&gt;=PliegoVigente!$Q$25,PliegoVigente!$S$25,IF(AA172&gt;=PliegoVigente!$Q$24,PliegoVigente!$S$24,PliegoVigente!$S$23))),IF(E172="MASIVO",(IF(AA172&gt;=PliegoVigente!$Q$39,PliegoVigente!$S$39,IF(AA172&gt;=PliegoVigente!$Q$38,PliegoVigente!$S$38,PliegoVigente!$S$37))),(IF(AA172&gt;=PliegoVigente!$Q$53,PliegoVigente!$S$53,IF(AA172&gt;=PliegoVigente!$Q$52,PliegoVigente!$S$52,PliegoVigente!$S$51))))))</f>
        <v>#N/A</v>
      </c>
      <c r="AI172" s="126" t="e">
        <f t="shared" si="5"/>
        <v>#N/A</v>
      </c>
    </row>
    <row r="173" spans="1:35" x14ac:dyDescent="0.25">
      <c r="A173" s="115" t="str">
        <f>VLOOKUP(C173,RosterActualizado!$C$2:$L$1000,7,0)</f>
        <v>Maldonado Martinez Florencia</v>
      </c>
      <c r="B173" s="115" t="str">
        <f>VLOOKUP(C173,RosterActualizado!$C$2:$L$1000,10,0)</f>
        <v>Flores José Maria</v>
      </c>
      <c r="C173" s="115">
        <f>RosterActualizado!C173</f>
        <v>3446690</v>
      </c>
      <c r="D173" s="115" t="str">
        <f>VLOOKUP(C173,RosterActualizado!$C$2:$L$1000,3,0)</f>
        <v>MASIVO</v>
      </c>
      <c r="E173" s="115" t="str">
        <f t="shared" si="4"/>
        <v>MASIVO</v>
      </c>
      <c r="F173" s="116">
        <f>VLOOKUP(C173,Table1[],5,0)</f>
        <v>0.70584967320261405</v>
      </c>
      <c r="G173" s="117">
        <f>VLOOKUP(C173,Table13[],5,0)</f>
        <v>0</v>
      </c>
      <c r="H173" s="118">
        <f>VLOOKUP(C173,Table13[],3,0)</f>
        <v>0</v>
      </c>
      <c r="I173" s="117">
        <f>VLOOKUP(C173,Table13[],7,0)</f>
        <v>0</v>
      </c>
      <c r="J173" s="117">
        <f>VLOOKUP(C173,Table13[],9,0)</f>
        <v>0</v>
      </c>
      <c r="K173" s="116" t="e">
        <f>VLOOKUP(C173,Table16[[#All],[idccms]:[TMO]],5,0)</f>
        <v>#N/A</v>
      </c>
      <c r="L173" s="119" t="e">
        <f>VLOOKUP(C173,Table18[[Columna1]:[Recuento de id_monitoring-caseId]],2,0)</f>
        <v>#N/A</v>
      </c>
      <c r="M173" s="116" t="e">
        <f>VLOOKUP(C173,Table111[],7,0)</f>
        <v>#N/A</v>
      </c>
      <c r="N173" s="118" t="e">
        <f>VLOOKUP(C173,Table111[],6,0)</f>
        <v>#N/A</v>
      </c>
      <c r="O173" s="116" t="e">
        <f>VLOOKUP(C173,Table111[],8,0)</f>
        <v>#N/A</v>
      </c>
      <c r="P173" s="13" t="s">
        <v>116</v>
      </c>
      <c r="Q173" s="13" t="s">
        <v>116</v>
      </c>
      <c r="R173" s="13" t="s">
        <v>116</v>
      </c>
      <c r="S173" s="116" t="e">
        <f>VLOOKUP(C173,Table113[[idccms]:[Suma de Rellamados]],4,0)</f>
        <v>#N/A</v>
      </c>
      <c r="T173" s="13">
        <f>VLOOKUP(C173,Table115[[idccms]:[Suma de CvLlamSalientes]],3,0)</f>
        <v>0</v>
      </c>
      <c r="U173" s="13">
        <f>VLOOKUP(C173,Table115[[idccms]:[Suma de CvLlamSalientes]],5,0)</f>
        <v>0</v>
      </c>
      <c r="V173" s="120">
        <f>VLOOKUP(C173,Table115[[idccms]:[Suma de CvLlamSalientes]],6,0)</f>
        <v>0</v>
      </c>
      <c r="W173" s="13">
        <f>VLOOKUP(C173,Table115[[idccms]:[Suma de CvLlamSalientes]],7,0)</f>
        <v>0</v>
      </c>
      <c r="X173" s="116" t="e">
        <f>VLOOKUP(C173,Table118[[idccms]:[%Act Com N]],4,0)</f>
        <v>#N/A</v>
      </c>
      <c r="Y173" s="116" t="e">
        <f>VLOOKUP(C173,Table118[[idccms]:[%Act Com N]],6,0)</f>
        <v>#N/A</v>
      </c>
      <c r="Z173" s="116" t="e">
        <f>VLOOKUP(C173,TRF!$B$2:$S$407,4,0)</f>
        <v>#N/A</v>
      </c>
      <c r="AA173" s="116" t="e">
        <f>VLOOKUP(C173,CBS!$A$2:$F$395,4,0)</f>
        <v>#N/A</v>
      </c>
      <c r="AB173" s="124" t="e">
        <f>IF(E173="HFC",(IF(L173&gt;=PliegoVigente!$U$9,PliegoVigente!$W$9,IF(L173&gt;=PliegoVigente!$U$8,PliegoVigente!$W$8,PliegoVigente!$W$7))),IF(E173="FLOW",(IF(L173&gt;=PliegoVigente!$U$25,PliegoVigente!$W$25,IF(L173&gt;=PliegoVigente!$U$24,PliegoVigente!$W$24,PliegoVigente!$W$23))),IF(E173="MASIVO",(IF(L173&gt;=PliegoVigente!$U$39,PliegoVigente!$W$39,IF(L173&gt;=PliegoVigente!$U$38,PliegoVigente!$W$38,PliegoVigente!$W$37))),(IF(L173&gt;=PliegoVigente!$U$53,PliegoVigente!$W$53,IF(L173&gt;=PliegoVigente!$U$52,PliegoVigente!$W$52,PliegoVigente!$W$51))))))</f>
        <v>#N/A</v>
      </c>
      <c r="AC173" s="124" t="e">
        <f>IF(E173="HFC",(IF(M173&gt;=PliegoVigente!$I$7,PliegoVigente!$K$7,IF(M173&gt;=PliegoVigente!$I$8,PliegoVigente!$K$8,IF(M173&gt;=PliegoVigente!$I$9,PliegoVigente!$K$9,IF(M173&gt;=PliegoVigente!$I$10,PliegoVigente!$K$10,IF(M173&gt;=PliegoVigente!$I$11,PliegoVigente!$K$11,IF(M173&gt;=PliegoVigente!$I$12,PliegoVigente!$K$12,IF(M173&gt;=PliegoVigente!$I$13,PliegoVigente!$K$13,IF(M173&gt;=PliegoVigente!$I$14,PliegoVigente!$K$14,PliegoVigente!$K$15))))))))),IF(E173="FLOW",(IF(M173&gt;=PliegoVigente!$I$23,PliegoVigente!$K$23,IF(M173&gt;=PliegoVigente!$I$24,PliegoVigente!$K$24,IF(M173&gt;=PliegoVigente!$I$25,PliegoVigente!$K$25,IF(M173&gt;=PliegoVigente!$I$26,PliegoVigente!$K$26,IF(M173&gt;=PliegoVigente!$I$27,PliegoVigente!$K$27,IF(M173&gt;=PliegoVigente!$I$28,PliegoVigente!$K$28,IF(M173&gt;=PliegoVigente!$I$29,PliegoVigente!$K$29,IF(M173&gt;=PliegoVigente!$I$30,PliegoVigente!$K$30,PliegoVigente!$K$31))))))))),IF(E173="MASIVO",(IF(M173&gt;=PliegoVigente!$I$37,PliegoVigente!$K$37,IF(M173&gt;=PliegoVigente!$I$38,PliegoVigente!$K$38,IF(M173&gt;=PliegoVigente!$I$39,PliegoVigente!$K$39,IF(M173&gt;=PliegoVigente!$I$40,PliegoVigente!$K$40,IF(M173&gt;=PliegoVigente!$I$41,PliegoVigente!$K$41,IF(M173&gt;=PliegoVigente!$I$42,PliegoVigente!$K$42,IF(M173&gt;=PliegoVigente!$I$43,PliegoVigente!$K$43,IF(M173&gt;=PliegoVigente!$I$44,PliegoVigente!$K$44,PliegoVigente!$K$45))))))))),(IF(M173&gt;=PliegoVigente!$I$51,PliegoVigente!$K$51,IF(M173&gt;=PliegoVigente!$I$52,PliegoVigente!$K$52,IF(M173&gt;=PliegoVigente!$I$53,PliegoVigente!$K$53,IF(M173&gt;=PliegoVigente!$I$54,PliegoVigente!$K$54,IF(M173&gt;=PliegoVigente!$I$55,PliegoVigente!$K$55,IF(M173&gt;=PliegoVigente!$I$56,PliegoVigente!$K$56,IF(M173&gt;=PliegoVigente!$I$57,PliegoVigente!$K$57,IF(M173&gt;=PliegoVigente!$I$58,PliegoVigente!$K$58,PliegoVigente!$K$59))))))))))))</f>
        <v>#N/A</v>
      </c>
      <c r="AD173" s="124" t="e">
        <f>IF(E173="HFC",(IF(S173&gt;=PliegoVigente!$E$12,PliegoVigente!$G$12,IF(S173&gt;=PliegoVigente!$E$11,PliegoVigente!$G$11,IF(S173&gt;=PliegoVigente!$E$10,PliegoVigente!$G$10,IF(S173&gt;=PliegoVigente!$E$9,PliegoVigente!$G$9,IF(S173&gt;=PliegoVigente!$E$8,PliegoVigente!$G$8,PliegoVigente!$G$7)))))),IF(E173="FLOW",(IF(S173&gt;=PliegoVigente!$I$23,PliegoVigente!$K$23,IF(S173&gt;=PliegoVigente!$I$24,PliegoVigente!$K$24,IF(S173&gt;=PliegoVigente!$I$25,PliegoVigente!$K$25,IF(S173&gt;=PliegoVigente!$I$26,PliegoVigente!$K$26,IF(S173&gt;=PliegoVigente!$I$27,PliegoVigente!$K$27,IF(S173&gt;=PliegoVigente!$I$28,PliegoVigente!$K$28,IF(S173&gt;=PliegoVigente!$I$29,PliegoVigente!$K$29,IF(S173&gt;=PliegoVigente!$I$30,PliegoVigente!$K$30,PliegoVigente!$K$31))))))))),IF(E173="MASIVO",(IF(S173&gt;=PliegoVigente!$I$37,PliegoVigente!$K$37,IF(S173&gt;=PliegoVigente!$I$38,PliegoVigente!$K$38,IF(S173&gt;=PliegoVigente!$I$39,PliegoVigente!$K$39,IF(S173&gt;=PliegoVigente!$I$40,PliegoVigente!$K$40,IF(S173&gt;=PliegoVigente!$I$41,PliegoVigente!$K$41,IF(S173&gt;=PliegoVigente!$I$42,PliegoVigente!$K$42,IF(S173&gt;=PliegoVigente!$I$43,PliegoVigente!$K$43,IF(S173&gt;=PliegoVigente!$I$44,PliegoVigente!$K$44,PliegoVigente!$K$45))))))))),(IF(S173&gt;=PliegoVigente!$I$51,PliegoVigente!$K$51,IF(S173&gt;=PliegoVigente!$I$52,PliegoVigente!$K$52,IF(S173&gt;=PliegoVigente!$I$53,PliegoVigente!$K$53,IF(S173&gt;=PliegoVigente!$I$54,PliegoVigente!$K$54,IF(S173&gt;=PliegoVigente!$I$55,PliegoVigente!$K$55,IF(S173&gt;=PliegoVigente!$I$56,PliegoVigente!$K$56,IF(S173&gt;=PliegoVigente!$I$57,PliegoVigente!$K$57,IF(S173&gt;=PliegoVigente!$I$58,PliegoVigente!$K$58,PliegoVigente!$K$59))))))))))))</f>
        <v>#N/A</v>
      </c>
      <c r="AE173" s="124">
        <f>IF(E173="HFC",(IF(T173&gt;=PliegoVigente!$A$10,PliegoVigente!$C$10,IF(T173&gt;PliegoVigente!$A$9,PliegoVigente!$C$9,IF(T173&gt;PliegoVigente!$A$8,PliegoVigente!$C$8,PliegoVigente!$C$7)))),IF(E173="FLOW",(IF(T173&gt;=PliegoVigente!$A$26,PliegoVigente!$C$26,IF(T173&gt;PliegoVigente!$A$25,PliegoVigente!$C$25,IF(T173&gt;PliegoVigente!$A$24,PliegoVigente!$C$24,PliegoVigente!$C$23)))),IF(E173="MASIVO",(IF(T173&gt;=PliegoVigente!$A$40,PliegoVigente!$C$40,IF(T173&gt;PliegoVigente!$A$39,PliegoVigente!$C$39,IF(T173&gt;PliegoVigente!$A$38,PliegoVigente!$C$38,PliegoVigente!$C$37)))),(IF(T173&gt;=PliegoVigente!$A$54,PliegoVigente!$C$54,IF(T173&gt;PliegoVigente!$A$53,PliegoVigente!$C$53,IF(T173&gt;PliegoVigente!$A$52,PliegoVigente!$C$52,PliegoVigente!$C$51)))))))</f>
        <v>0.02</v>
      </c>
      <c r="AF173" s="124" t="e">
        <f>IF(E173="HFC",(IF(Y173&gt;=PliegoVigente!$Y$7,PliegoVigente!$AA$7,0)),IF(E173="FLOW",0,IF(E173="MASIVO",(IF(Y173&gt;=PliegoVigente!$Y$37,PliegoVigente!$AA$370)),(IF(Y173&gt;=PliegoVigente!$Y$51,PliegoVigente!$AA$51,0)))))</f>
        <v>#N/A</v>
      </c>
      <c r="AG173" s="124" t="e">
        <f>IF(E173="HFC",(IF(Z173&gt;=PliegoVigente!$M$9,PliegoVigente!$O$9,IF(Z173&gt;=PliegoVigente!$M$8,PliegoVigente!$O$8,PliegoVigente!$O$7))),IF(E173="FLOW",(IF(Z173&gt;=PliegoVigente!$M$25,PliegoVigente!$O$25,IF(Z173&gt;=PliegoVigente!$M$24,PliegoVigente!$O$24,PliegoVigente!$O$23))),IF(E173="MASIVO",(IF(Z173&gt;=PliegoVigente!$M$39,PliegoVigente!$O$39,IF(Z173&gt;=PliegoVigente!$M$38,PliegoVigente!$O$38,PliegoVigente!$O$37))),(IF(Z173&gt;=PliegoVigente!$M$53,PliegoVigente!$O$53,IF(Z173&gt;=PliegoVigente!$M$52,PliegoVigente!$O$52,PliegoVigente!$O$51))))))</f>
        <v>#N/A</v>
      </c>
      <c r="AH173" s="124" t="e">
        <f>IF(E173="HFC",(IF(AA173&gt;=PliegoVigente!$Q$9,PliegoVigente!$S$9,IF(AA173&gt;=PliegoVigente!$Q$8,PliegoVigente!$S$8,PliegoVigente!$S$7))),IF(E173="FLOW",(IF(AA173&gt;=PliegoVigente!$Q$25,PliegoVigente!$S$25,IF(AA173&gt;=PliegoVigente!$Q$24,PliegoVigente!$S$24,PliegoVigente!$S$23))),IF(E173="MASIVO",(IF(AA173&gt;=PliegoVigente!$Q$39,PliegoVigente!$S$39,IF(AA173&gt;=PliegoVigente!$Q$38,PliegoVigente!$S$38,PliegoVigente!$S$37))),(IF(AA173&gt;=PliegoVigente!$Q$53,PliegoVigente!$S$53,IF(AA173&gt;=PliegoVigente!$Q$52,PliegoVigente!$S$52,PliegoVigente!$S$51))))))</f>
        <v>#N/A</v>
      </c>
      <c r="AI173" s="126" t="e">
        <f t="shared" si="5"/>
        <v>#N/A</v>
      </c>
    </row>
    <row r="174" spans="1:35" x14ac:dyDescent="0.25">
      <c r="A174" s="115" t="str">
        <f>VLOOKUP(C174,RosterActualizado!$C$2:$L$1000,7,0)</f>
        <v>Maldonado Martinez Florencia</v>
      </c>
      <c r="B174" s="115" t="str">
        <f>VLOOKUP(C174,RosterActualizado!$C$2:$L$1000,10,0)</f>
        <v>García Javier Ernesto</v>
      </c>
      <c r="C174" s="115">
        <f>RosterActualizado!C174</f>
        <v>4561668</v>
      </c>
      <c r="D174" s="115" t="str">
        <f>VLOOKUP(C174,RosterActualizado!$C$2:$L$1000,3,0)</f>
        <v>MASIVO</v>
      </c>
      <c r="E174" s="115" t="str">
        <f t="shared" si="4"/>
        <v>MASIVO</v>
      </c>
      <c r="F174" s="116">
        <f>VLOOKUP(C174,Table1[],5,0)</f>
        <v>0.66666666666666696</v>
      </c>
      <c r="G174" s="117">
        <f>VLOOKUP(C174,Table13[],5,0)</f>
        <v>0</v>
      </c>
      <c r="H174" s="118">
        <f>VLOOKUP(C174,Table13[],3,0)</f>
        <v>0</v>
      </c>
      <c r="I174" s="117">
        <f>VLOOKUP(C174,Table13[],7,0)</f>
        <v>0</v>
      </c>
      <c r="J174" s="117">
        <f>VLOOKUP(C174,Table13[],9,0)</f>
        <v>0</v>
      </c>
      <c r="K174" s="116" t="e">
        <f>VLOOKUP(C174,Table16[[#All],[idccms]:[TMO]],5,0)</f>
        <v>#N/A</v>
      </c>
      <c r="L174" s="119" t="e">
        <f>VLOOKUP(C174,Table18[[Columna1]:[Recuento de id_monitoring-caseId]],2,0)</f>
        <v>#N/A</v>
      </c>
      <c r="M174" s="116" t="e">
        <f>VLOOKUP(C174,Table111[],7,0)</f>
        <v>#N/A</v>
      </c>
      <c r="N174" s="118" t="e">
        <f>VLOOKUP(C174,Table111[],6,0)</f>
        <v>#N/A</v>
      </c>
      <c r="O174" s="116" t="e">
        <f>VLOOKUP(C174,Table111[],8,0)</f>
        <v>#N/A</v>
      </c>
      <c r="P174" s="13" t="s">
        <v>116</v>
      </c>
      <c r="Q174" s="13" t="s">
        <v>116</v>
      </c>
      <c r="R174" s="13" t="s">
        <v>116</v>
      </c>
      <c r="S174" s="116" t="e">
        <f>VLOOKUP(C174,Table113[[idccms]:[Suma de Rellamados]],4,0)</f>
        <v>#N/A</v>
      </c>
      <c r="T174" s="13">
        <f>VLOOKUP(C174,Table115[[idccms]:[Suma de CvLlamSalientes]],3,0)</f>
        <v>0</v>
      </c>
      <c r="U174" s="13">
        <f>VLOOKUP(C174,Table115[[idccms]:[Suma de CvLlamSalientes]],5,0)</f>
        <v>0</v>
      </c>
      <c r="V174" s="120">
        <f>VLOOKUP(C174,Table115[[idccms]:[Suma de CvLlamSalientes]],6,0)</f>
        <v>0</v>
      </c>
      <c r="W174" s="13">
        <f>VLOOKUP(C174,Table115[[idccms]:[Suma de CvLlamSalientes]],7,0)</f>
        <v>0</v>
      </c>
      <c r="X174" s="116" t="e">
        <f>VLOOKUP(C174,Table118[[idccms]:[%Act Com N]],4,0)</f>
        <v>#N/A</v>
      </c>
      <c r="Y174" s="116" t="e">
        <f>VLOOKUP(C174,Table118[[idccms]:[%Act Com N]],6,0)</f>
        <v>#N/A</v>
      </c>
      <c r="Z174" s="116" t="e">
        <f>VLOOKUP(C174,TRF!$B$2:$S$407,4,0)</f>
        <v>#N/A</v>
      </c>
      <c r="AA174" s="116" t="e">
        <f>VLOOKUP(C174,CBS!$A$2:$F$395,4,0)</f>
        <v>#N/A</v>
      </c>
      <c r="AB174" s="124" t="e">
        <f>IF(E174="HFC",(IF(L174&gt;=PliegoVigente!$U$9,PliegoVigente!$W$9,IF(L174&gt;=PliegoVigente!$U$8,PliegoVigente!$W$8,PliegoVigente!$W$7))),IF(E174="FLOW",(IF(L174&gt;=PliegoVigente!$U$25,PliegoVigente!$W$25,IF(L174&gt;=PliegoVigente!$U$24,PliegoVigente!$W$24,PliegoVigente!$W$23))),IF(E174="MASIVO",(IF(L174&gt;=PliegoVigente!$U$39,PliegoVigente!$W$39,IF(L174&gt;=PliegoVigente!$U$38,PliegoVigente!$W$38,PliegoVigente!$W$37))),(IF(L174&gt;=PliegoVigente!$U$53,PliegoVigente!$W$53,IF(L174&gt;=PliegoVigente!$U$52,PliegoVigente!$W$52,PliegoVigente!$W$51))))))</f>
        <v>#N/A</v>
      </c>
      <c r="AC174" s="124" t="e">
        <f>IF(E174="HFC",(IF(M174&gt;=PliegoVigente!$I$7,PliegoVigente!$K$7,IF(M174&gt;=PliegoVigente!$I$8,PliegoVigente!$K$8,IF(M174&gt;=PliegoVigente!$I$9,PliegoVigente!$K$9,IF(M174&gt;=PliegoVigente!$I$10,PliegoVigente!$K$10,IF(M174&gt;=PliegoVigente!$I$11,PliegoVigente!$K$11,IF(M174&gt;=PliegoVigente!$I$12,PliegoVigente!$K$12,IF(M174&gt;=PliegoVigente!$I$13,PliegoVigente!$K$13,IF(M174&gt;=PliegoVigente!$I$14,PliegoVigente!$K$14,PliegoVigente!$K$15))))))))),IF(E174="FLOW",(IF(M174&gt;=PliegoVigente!$I$23,PliegoVigente!$K$23,IF(M174&gt;=PliegoVigente!$I$24,PliegoVigente!$K$24,IF(M174&gt;=PliegoVigente!$I$25,PliegoVigente!$K$25,IF(M174&gt;=PliegoVigente!$I$26,PliegoVigente!$K$26,IF(M174&gt;=PliegoVigente!$I$27,PliegoVigente!$K$27,IF(M174&gt;=PliegoVigente!$I$28,PliegoVigente!$K$28,IF(M174&gt;=PliegoVigente!$I$29,PliegoVigente!$K$29,IF(M174&gt;=PliegoVigente!$I$30,PliegoVigente!$K$30,PliegoVigente!$K$31))))))))),IF(E174="MASIVO",(IF(M174&gt;=PliegoVigente!$I$37,PliegoVigente!$K$37,IF(M174&gt;=PliegoVigente!$I$38,PliegoVigente!$K$38,IF(M174&gt;=PliegoVigente!$I$39,PliegoVigente!$K$39,IF(M174&gt;=PliegoVigente!$I$40,PliegoVigente!$K$40,IF(M174&gt;=PliegoVigente!$I$41,PliegoVigente!$K$41,IF(M174&gt;=PliegoVigente!$I$42,PliegoVigente!$K$42,IF(M174&gt;=PliegoVigente!$I$43,PliegoVigente!$K$43,IF(M174&gt;=PliegoVigente!$I$44,PliegoVigente!$K$44,PliegoVigente!$K$45))))))))),(IF(M174&gt;=PliegoVigente!$I$51,PliegoVigente!$K$51,IF(M174&gt;=PliegoVigente!$I$52,PliegoVigente!$K$52,IF(M174&gt;=PliegoVigente!$I$53,PliegoVigente!$K$53,IF(M174&gt;=PliegoVigente!$I$54,PliegoVigente!$K$54,IF(M174&gt;=PliegoVigente!$I$55,PliegoVigente!$K$55,IF(M174&gt;=PliegoVigente!$I$56,PliegoVigente!$K$56,IF(M174&gt;=PliegoVigente!$I$57,PliegoVigente!$K$57,IF(M174&gt;=PliegoVigente!$I$58,PliegoVigente!$K$58,PliegoVigente!$K$59))))))))))))</f>
        <v>#N/A</v>
      </c>
      <c r="AD174" s="124" t="e">
        <f>IF(E174="HFC",(IF(S174&gt;=PliegoVigente!$E$12,PliegoVigente!$G$12,IF(S174&gt;=PliegoVigente!$E$11,PliegoVigente!$G$11,IF(S174&gt;=PliegoVigente!$E$10,PliegoVigente!$G$10,IF(S174&gt;=PliegoVigente!$E$9,PliegoVigente!$G$9,IF(S174&gt;=PliegoVigente!$E$8,PliegoVigente!$G$8,PliegoVigente!$G$7)))))),IF(E174="FLOW",(IF(S174&gt;=PliegoVigente!$I$23,PliegoVigente!$K$23,IF(S174&gt;=PliegoVigente!$I$24,PliegoVigente!$K$24,IF(S174&gt;=PliegoVigente!$I$25,PliegoVigente!$K$25,IF(S174&gt;=PliegoVigente!$I$26,PliegoVigente!$K$26,IF(S174&gt;=PliegoVigente!$I$27,PliegoVigente!$K$27,IF(S174&gt;=PliegoVigente!$I$28,PliegoVigente!$K$28,IF(S174&gt;=PliegoVigente!$I$29,PliegoVigente!$K$29,IF(S174&gt;=PliegoVigente!$I$30,PliegoVigente!$K$30,PliegoVigente!$K$31))))))))),IF(E174="MASIVO",(IF(S174&gt;=PliegoVigente!$I$37,PliegoVigente!$K$37,IF(S174&gt;=PliegoVigente!$I$38,PliegoVigente!$K$38,IF(S174&gt;=PliegoVigente!$I$39,PliegoVigente!$K$39,IF(S174&gt;=PliegoVigente!$I$40,PliegoVigente!$K$40,IF(S174&gt;=PliegoVigente!$I$41,PliegoVigente!$K$41,IF(S174&gt;=PliegoVigente!$I$42,PliegoVigente!$K$42,IF(S174&gt;=PliegoVigente!$I$43,PliegoVigente!$K$43,IF(S174&gt;=PliegoVigente!$I$44,PliegoVigente!$K$44,PliegoVigente!$K$45))))))))),(IF(S174&gt;=PliegoVigente!$I$51,PliegoVigente!$K$51,IF(S174&gt;=PliegoVigente!$I$52,PliegoVigente!$K$52,IF(S174&gt;=PliegoVigente!$I$53,PliegoVigente!$K$53,IF(S174&gt;=PliegoVigente!$I$54,PliegoVigente!$K$54,IF(S174&gt;=PliegoVigente!$I$55,PliegoVigente!$K$55,IF(S174&gt;=PliegoVigente!$I$56,PliegoVigente!$K$56,IF(S174&gt;=PliegoVigente!$I$57,PliegoVigente!$K$57,IF(S174&gt;=PliegoVigente!$I$58,PliegoVigente!$K$58,PliegoVigente!$K$59))))))))))))</f>
        <v>#N/A</v>
      </c>
      <c r="AE174" s="124">
        <f>IF(E174="HFC",(IF(T174&gt;=PliegoVigente!$A$10,PliegoVigente!$C$10,IF(T174&gt;PliegoVigente!$A$9,PliegoVigente!$C$9,IF(T174&gt;PliegoVigente!$A$8,PliegoVigente!$C$8,PliegoVigente!$C$7)))),IF(E174="FLOW",(IF(T174&gt;=PliegoVigente!$A$26,PliegoVigente!$C$26,IF(T174&gt;PliegoVigente!$A$25,PliegoVigente!$C$25,IF(T174&gt;PliegoVigente!$A$24,PliegoVigente!$C$24,PliegoVigente!$C$23)))),IF(E174="MASIVO",(IF(T174&gt;=PliegoVigente!$A$40,PliegoVigente!$C$40,IF(T174&gt;PliegoVigente!$A$39,PliegoVigente!$C$39,IF(T174&gt;PliegoVigente!$A$38,PliegoVigente!$C$38,PliegoVigente!$C$37)))),(IF(T174&gt;=PliegoVigente!$A$54,PliegoVigente!$C$54,IF(T174&gt;PliegoVigente!$A$53,PliegoVigente!$C$53,IF(T174&gt;PliegoVigente!$A$52,PliegoVigente!$C$52,PliegoVigente!$C$51)))))))</f>
        <v>0.02</v>
      </c>
      <c r="AF174" s="124" t="e">
        <f>IF(E174="HFC",(IF(Y174&gt;=PliegoVigente!$Y$7,PliegoVigente!$AA$7,0)),IF(E174="FLOW",0,IF(E174="MASIVO",(IF(Y174&gt;=PliegoVigente!$Y$37,PliegoVigente!$AA$370)),(IF(Y174&gt;=PliegoVigente!$Y$51,PliegoVigente!$AA$51,0)))))</f>
        <v>#N/A</v>
      </c>
      <c r="AG174" s="124" t="e">
        <f>IF(E174="HFC",(IF(Z174&gt;=PliegoVigente!$M$9,PliegoVigente!$O$9,IF(Z174&gt;=PliegoVigente!$M$8,PliegoVigente!$O$8,PliegoVigente!$O$7))),IF(E174="FLOW",(IF(Z174&gt;=PliegoVigente!$M$25,PliegoVigente!$O$25,IF(Z174&gt;=PliegoVigente!$M$24,PliegoVigente!$O$24,PliegoVigente!$O$23))),IF(E174="MASIVO",(IF(Z174&gt;=PliegoVigente!$M$39,PliegoVigente!$O$39,IF(Z174&gt;=PliegoVigente!$M$38,PliegoVigente!$O$38,PliegoVigente!$O$37))),(IF(Z174&gt;=PliegoVigente!$M$53,PliegoVigente!$O$53,IF(Z174&gt;=PliegoVigente!$M$52,PliegoVigente!$O$52,PliegoVigente!$O$51))))))</f>
        <v>#N/A</v>
      </c>
      <c r="AH174" s="124" t="e">
        <f>IF(E174="HFC",(IF(AA174&gt;=PliegoVigente!$Q$9,PliegoVigente!$S$9,IF(AA174&gt;=PliegoVigente!$Q$8,PliegoVigente!$S$8,PliegoVigente!$S$7))),IF(E174="FLOW",(IF(AA174&gt;=PliegoVigente!$Q$25,PliegoVigente!$S$25,IF(AA174&gt;=PliegoVigente!$Q$24,PliegoVigente!$S$24,PliegoVigente!$S$23))),IF(E174="MASIVO",(IF(AA174&gt;=PliegoVigente!$Q$39,PliegoVigente!$S$39,IF(AA174&gt;=PliegoVigente!$Q$38,PliegoVigente!$S$38,PliegoVigente!$S$37))),(IF(AA174&gt;=PliegoVigente!$Q$53,PliegoVigente!$S$53,IF(AA174&gt;=PliegoVigente!$Q$52,PliegoVigente!$S$52,PliegoVigente!$S$51))))))</f>
        <v>#N/A</v>
      </c>
      <c r="AI174" s="126" t="e">
        <f t="shared" si="5"/>
        <v>#N/A</v>
      </c>
    </row>
    <row r="175" spans="1:35" x14ac:dyDescent="0.25">
      <c r="A175" s="115" t="str">
        <f>VLOOKUP(C175,RosterActualizado!$C$2:$L$1000,7,0)</f>
        <v>Maldonado Martinez Florencia</v>
      </c>
      <c r="B175" s="115" t="str">
        <f>VLOOKUP(C175,RosterActualizado!$C$2:$L$1000,10,0)</f>
        <v>Gomez Rodrigo Sebastián</v>
      </c>
      <c r="C175" s="115">
        <f>RosterActualizado!C175</f>
        <v>4561686</v>
      </c>
      <c r="D175" s="115" t="str">
        <f>VLOOKUP(C175,RosterActualizado!$C$2:$L$1000,3,0)</f>
        <v>MASIVO</v>
      </c>
      <c r="E175" s="115" t="str">
        <f t="shared" si="4"/>
        <v>MASIVO</v>
      </c>
      <c r="F175" s="116">
        <f>VLOOKUP(C175,Table1[],5,0)</f>
        <v>0.66666666666666696</v>
      </c>
      <c r="G175" s="117">
        <f>VLOOKUP(C175,Table13[],5,0)</f>
        <v>0</v>
      </c>
      <c r="H175" s="118">
        <f>VLOOKUP(C175,Table13[],3,0)</f>
        <v>0</v>
      </c>
      <c r="I175" s="117">
        <f>VLOOKUP(C175,Table13[],7,0)</f>
        <v>0</v>
      </c>
      <c r="J175" s="117">
        <f>VLOOKUP(C175,Table13[],9,0)</f>
        <v>0</v>
      </c>
      <c r="K175" s="116" t="e">
        <f>VLOOKUP(C175,Table16[[#All],[idccms]:[TMO]],5,0)</f>
        <v>#N/A</v>
      </c>
      <c r="L175" s="119" t="e">
        <f>VLOOKUP(C175,Table18[[Columna1]:[Recuento de id_monitoring-caseId]],2,0)</f>
        <v>#N/A</v>
      </c>
      <c r="M175" s="116" t="e">
        <f>VLOOKUP(C175,Table111[],7,0)</f>
        <v>#N/A</v>
      </c>
      <c r="N175" s="118" t="e">
        <f>VLOOKUP(C175,Table111[],6,0)</f>
        <v>#N/A</v>
      </c>
      <c r="O175" s="116" t="e">
        <f>VLOOKUP(C175,Table111[],8,0)</f>
        <v>#N/A</v>
      </c>
      <c r="P175" s="13" t="s">
        <v>116</v>
      </c>
      <c r="Q175" s="13" t="s">
        <v>116</v>
      </c>
      <c r="R175" s="13" t="s">
        <v>116</v>
      </c>
      <c r="S175" s="116" t="e">
        <f>VLOOKUP(C175,Table113[[idccms]:[Suma de Rellamados]],4,0)</f>
        <v>#N/A</v>
      </c>
      <c r="T175" s="13">
        <f>VLOOKUP(C175,Table115[[idccms]:[Suma de CvLlamSalientes]],3,0)</f>
        <v>0</v>
      </c>
      <c r="U175" s="13">
        <f>VLOOKUP(C175,Table115[[idccms]:[Suma de CvLlamSalientes]],5,0)</f>
        <v>0</v>
      </c>
      <c r="V175" s="120">
        <f>VLOOKUP(C175,Table115[[idccms]:[Suma de CvLlamSalientes]],6,0)</f>
        <v>0</v>
      </c>
      <c r="W175" s="13">
        <f>VLOOKUP(C175,Table115[[idccms]:[Suma de CvLlamSalientes]],7,0)</f>
        <v>0</v>
      </c>
      <c r="X175" s="116" t="e">
        <f>VLOOKUP(C175,Table118[[idccms]:[%Act Com N]],4,0)</f>
        <v>#N/A</v>
      </c>
      <c r="Y175" s="116" t="e">
        <f>VLOOKUP(C175,Table118[[idccms]:[%Act Com N]],6,0)</f>
        <v>#N/A</v>
      </c>
      <c r="Z175" s="116" t="e">
        <f>VLOOKUP(C175,TRF!$B$2:$S$407,4,0)</f>
        <v>#N/A</v>
      </c>
      <c r="AA175" s="116" t="e">
        <f>VLOOKUP(C175,CBS!$A$2:$F$395,4,0)</f>
        <v>#N/A</v>
      </c>
      <c r="AB175" s="124" t="e">
        <f>IF(E175="HFC",(IF(L175&gt;=PliegoVigente!$U$9,PliegoVigente!$W$9,IF(L175&gt;=PliegoVigente!$U$8,PliegoVigente!$W$8,PliegoVigente!$W$7))),IF(E175="FLOW",(IF(L175&gt;=PliegoVigente!$U$25,PliegoVigente!$W$25,IF(L175&gt;=PliegoVigente!$U$24,PliegoVigente!$W$24,PliegoVigente!$W$23))),IF(E175="MASIVO",(IF(L175&gt;=PliegoVigente!$U$39,PliegoVigente!$W$39,IF(L175&gt;=PliegoVigente!$U$38,PliegoVigente!$W$38,PliegoVigente!$W$37))),(IF(L175&gt;=PliegoVigente!$U$53,PliegoVigente!$W$53,IF(L175&gt;=PliegoVigente!$U$52,PliegoVigente!$W$52,PliegoVigente!$W$51))))))</f>
        <v>#N/A</v>
      </c>
      <c r="AC175" s="124" t="e">
        <f>IF(E175="HFC",(IF(M175&gt;=PliegoVigente!$I$7,PliegoVigente!$K$7,IF(M175&gt;=PliegoVigente!$I$8,PliegoVigente!$K$8,IF(M175&gt;=PliegoVigente!$I$9,PliegoVigente!$K$9,IF(M175&gt;=PliegoVigente!$I$10,PliegoVigente!$K$10,IF(M175&gt;=PliegoVigente!$I$11,PliegoVigente!$K$11,IF(M175&gt;=PliegoVigente!$I$12,PliegoVigente!$K$12,IF(M175&gt;=PliegoVigente!$I$13,PliegoVigente!$K$13,IF(M175&gt;=PliegoVigente!$I$14,PliegoVigente!$K$14,PliegoVigente!$K$15))))))))),IF(E175="FLOW",(IF(M175&gt;=PliegoVigente!$I$23,PliegoVigente!$K$23,IF(M175&gt;=PliegoVigente!$I$24,PliegoVigente!$K$24,IF(M175&gt;=PliegoVigente!$I$25,PliegoVigente!$K$25,IF(M175&gt;=PliegoVigente!$I$26,PliegoVigente!$K$26,IF(M175&gt;=PliegoVigente!$I$27,PliegoVigente!$K$27,IF(M175&gt;=PliegoVigente!$I$28,PliegoVigente!$K$28,IF(M175&gt;=PliegoVigente!$I$29,PliegoVigente!$K$29,IF(M175&gt;=PliegoVigente!$I$30,PliegoVigente!$K$30,PliegoVigente!$K$31))))))))),IF(E175="MASIVO",(IF(M175&gt;=PliegoVigente!$I$37,PliegoVigente!$K$37,IF(M175&gt;=PliegoVigente!$I$38,PliegoVigente!$K$38,IF(M175&gt;=PliegoVigente!$I$39,PliegoVigente!$K$39,IF(M175&gt;=PliegoVigente!$I$40,PliegoVigente!$K$40,IF(M175&gt;=PliegoVigente!$I$41,PliegoVigente!$K$41,IF(M175&gt;=PliegoVigente!$I$42,PliegoVigente!$K$42,IF(M175&gt;=PliegoVigente!$I$43,PliegoVigente!$K$43,IF(M175&gt;=PliegoVigente!$I$44,PliegoVigente!$K$44,PliegoVigente!$K$45))))))))),(IF(M175&gt;=PliegoVigente!$I$51,PliegoVigente!$K$51,IF(M175&gt;=PliegoVigente!$I$52,PliegoVigente!$K$52,IF(M175&gt;=PliegoVigente!$I$53,PliegoVigente!$K$53,IF(M175&gt;=PliegoVigente!$I$54,PliegoVigente!$K$54,IF(M175&gt;=PliegoVigente!$I$55,PliegoVigente!$K$55,IF(M175&gt;=PliegoVigente!$I$56,PliegoVigente!$K$56,IF(M175&gt;=PliegoVigente!$I$57,PliegoVigente!$K$57,IF(M175&gt;=PliegoVigente!$I$58,PliegoVigente!$K$58,PliegoVigente!$K$59))))))))))))</f>
        <v>#N/A</v>
      </c>
      <c r="AD175" s="124" t="e">
        <f>IF(E175="HFC",(IF(S175&gt;=PliegoVigente!$E$12,PliegoVigente!$G$12,IF(S175&gt;=PliegoVigente!$E$11,PliegoVigente!$G$11,IF(S175&gt;=PliegoVigente!$E$10,PliegoVigente!$G$10,IF(S175&gt;=PliegoVigente!$E$9,PliegoVigente!$G$9,IF(S175&gt;=PliegoVigente!$E$8,PliegoVigente!$G$8,PliegoVigente!$G$7)))))),IF(E175="FLOW",(IF(S175&gt;=PliegoVigente!$I$23,PliegoVigente!$K$23,IF(S175&gt;=PliegoVigente!$I$24,PliegoVigente!$K$24,IF(S175&gt;=PliegoVigente!$I$25,PliegoVigente!$K$25,IF(S175&gt;=PliegoVigente!$I$26,PliegoVigente!$K$26,IF(S175&gt;=PliegoVigente!$I$27,PliegoVigente!$K$27,IF(S175&gt;=PliegoVigente!$I$28,PliegoVigente!$K$28,IF(S175&gt;=PliegoVigente!$I$29,PliegoVigente!$K$29,IF(S175&gt;=PliegoVigente!$I$30,PliegoVigente!$K$30,PliegoVigente!$K$31))))))))),IF(E175="MASIVO",(IF(S175&gt;=PliegoVigente!$I$37,PliegoVigente!$K$37,IF(S175&gt;=PliegoVigente!$I$38,PliegoVigente!$K$38,IF(S175&gt;=PliegoVigente!$I$39,PliegoVigente!$K$39,IF(S175&gt;=PliegoVigente!$I$40,PliegoVigente!$K$40,IF(S175&gt;=PliegoVigente!$I$41,PliegoVigente!$K$41,IF(S175&gt;=PliegoVigente!$I$42,PliegoVigente!$K$42,IF(S175&gt;=PliegoVigente!$I$43,PliegoVigente!$K$43,IF(S175&gt;=PliegoVigente!$I$44,PliegoVigente!$K$44,PliegoVigente!$K$45))))))))),(IF(S175&gt;=PliegoVigente!$I$51,PliegoVigente!$K$51,IF(S175&gt;=PliegoVigente!$I$52,PliegoVigente!$K$52,IF(S175&gt;=PliegoVigente!$I$53,PliegoVigente!$K$53,IF(S175&gt;=PliegoVigente!$I$54,PliegoVigente!$K$54,IF(S175&gt;=PliegoVigente!$I$55,PliegoVigente!$K$55,IF(S175&gt;=PliegoVigente!$I$56,PliegoVigente!$K$56,IF(S175&gt;=PliegoVigente!$I$57,PliegoVigente!$K$57,IF(S175&gt;=PliegoVigente!$I$58,PliegoVigente!$K$58,PliegoVigente!$K$59))))))))))))</f>
        <v>#N/A</v>
      </c>
      <c r="AE175" s="124">
        <f>IF(E175="HFC",(IF(T175&gt;=PliegoVigente!$A$10,PliegoVigente!$C$10,IF(T175&gt;PliegoVigente!$A$9,PliegoVigente!$C$9,IF(T175&gt;PliegoVigente!$A$8,PliegoVigente!$C$8,PliegoVigente!$C$7)))),IF(E175="FLOW",(IF(T175&gt;=PliegoVigente!$A$26,PliegoVigente!$C$26,IF(T175&gt;PliegoVigente!$A$25,PliegoVigente!$C$25,IF(T175&gt;PliegoVigente!$A$24,PliegoVigente!$C$24,PliegoVigente!$C$23)))),IF(E175="MASIVO",(IF(T175&gt;=PliegoVigente!$A$40,PliegoVigente!$C$40,IF(T175&gt;PliegoVigente!$A$39,PliegoVigente!$C$39,IF(T175&gt;PliegoVigente!$A$38,PliegoVigente!$C$38,PliegoVigente!$C$37)))),(IF(T175&gt;=PliegoVigente!$A$54,PliegoVigente!$C$54,IF(T175&gt;PliegoVigente!$A$53,PliegoVigente!$C$53,IF(T175&gt;PliegoVigente!$A$52,PliegoVigente!$C$52,PliegoVigente!$C$51)))))))</f>
        <v>0.02</v>
      </c>
      <c r="AF175" s="124" t="e">
        <f>IF(E175="HFC",(IF(Y175&gt;=PliegoVigente!$Y$7,PliegoVigente!$AA$7,0)),IF(E175="FLOW",0,IF(E175="MASIVO",(IF(Y175&gt;=PliegoVigente!$Y$37,PliegoVigente!$AA$370)),(IF(Y175&gt;=PliegoVigente!$Y$51,PliegoVigente!$AA$51,0)))))</f>
        <v>#N/A</v>
      </c>
      <c r="AG175" s="124" t="e">
        <f>IF(E175="HFC",(IF(Z175&gt;=PliegoVigente!$M$9,PliegoVigente!$O$9,IF(Z175&gt;=PliegoVigente!$M$8,PliegoVigente!$O$8,PliegoVigente!$O$7))),IF(E175="FLOW",(IF(Z175&gt;=PliegoVigente!$M$25,PliegoVigente!$O$25,IF(Z175&gt;=PliegoVigente!$M$24,PliegoVigente!$O$24,PliegoVigente!$O$23))),IF(E175="MASIVO",(IF(Z175&gt;=PliegoVigente!$M$39,PliegoVigente!$O$39,IF(Z175&gt;=PliegoVigente!$M$38,PliegoVigente!$O$38,PliegoVigente!$O$37))),(IF(Z175&gt;=PliegoVigente!$M$53,PliegoVigente!$O$53,IF(Z175&gt;=PliegoVigente!$M$52,PliegoVigente!$O$52,PliegoVigente!$O$51))))))</f>
        <v>#N/A</v>
      </c>
      <c r="AH175" s="124" t="e">
        <f>IF(E175="HFC",(IF(AA175&gt;=PliegoVigente!$Q$9,PliegoVigente!$S$9,IF(AA175&gt;=PliegoVigente!$Q$8,PliegoVigente!$S$8,PliegoVigente!$S$7))),IF(E175="FLOW",(IF(AA175&gt;=PliegoVigente!$Q$25,PliegoVigente!$S$25,IF(AA175&gt;=PliegoVigente!$Q$24,PliegoVigente!$S$24,PliegoVigente!$S$23))),IF(E175="MASIVO",(IF(AA175&gt;=PliegoVigente!$Q$39,PliegoVigente!$S$39,IF(AA175&gt;=PliegoVigente!$Q$38,PliegoVigente!$S$38,PliegoVigente!$S$37))),(IF(AA175&gt;=PliegoVigente!$Q$53,PliegoVigente!$S$53,IF(AA175&gt;=PliegoVigente!$Q$52,PliegoVigente!$S$52,PliegoVigente!$S$51))))))</f>
        <v>#N/A</v>
      </c>
      <c r="AI175" s="126" t="e">
        <f t="shared" si="5"/>
        <v>#N/A</v>
      </c>
    </row>
    <row r="176" spans="1:35" x14ac:dyDescent="0.25">
      <c r="A176" s="115" t="str">
        <f>VLOOKUP(C176,RosterActualizado!$C$2:$L$1000,7,0)</f>
        <v>Maldonado Martinez Florencia</v>
      </c>
      <c r="B176" s="115" t="str">
        <f>VLOOKUP(C176,RosterActualizado!$C$2:$L$1000,10,0)</f>
        <v>Hollenstein  Franco David</v>
      </c>
      <c r="C176" s="115">
        <f>RosterActualizado!C176</f>
        <v>2661431</v>
      </c>
      <c r="D176" s="115" t="str">
        <f>VLOOKUP(C176,RosterActualizado!$C$2:$L$1000,3,0)</f>
        <v>MASIVO</v>
      </c>
      <c r="E176" s="115" t="str">
        <f t="shared" si="4"/>
        <v>MASIVO</v>
      </c>
      <c r="F176" s="116">
        <f>VLOOKUP(C176,Table1[],5,0)</f>
        <v>0.66666666666666696</v>
      </c>
      <c r="G176" s="117">
        <f>VLOOKUP(C176,Table13[],5,0)</f>
        <v>0</v>
      </c>
      <c r="H176" s="118">
        <f>VLOOKUP(C176,Table13[],3,0)</f>
        <v>0</v>
      </c>
      <c r="I176" s="117">
        <f>VLOOKUP(C176,Table13[],7,0)</f>
        <v>0</v>
      </c>
      <c r="J176" s="117">
        <f>VLOOKUP(C176,Table13[],9,0)</f>
        <v>0</v>
      </c>
      <c r="K176" s="116" t="e">
        <f>VLOOKUP(C176,Table16[[#All],[idccms]:[TMO]],5,0)</f>
        <v>#N/A</v>
      </c>
      <c r="L176" s="119" t="e">
        <f>VLOOKUP(C176,Table18[[Columna1]:[Recuento de id_monitoring-caseId]],2,0)</f>
        <v>#N/A</v>
      </c>
      <c r="M176" s="116" t="e">
        <f>VLOOKUP(C176,Table111[],7,0)</f>
        <v>#N/A</v>
      </c>
      <c r="N176" s="118" t="e">
        <f>VLOOKUP(C176,Table111[],6,0)</f>
        <v>#N/A</v>
      </c>
      <c r="O176" s="116" t="e">
        <f>VLOOKUP(C176,Table111[],8,0)</f>
        <v>#N/A</v>
      </c>
      <c r="P176" s="13" t="s">
        <v>116</v>
      </c>
      <c r="Q176" s="13" t="s">
        <v>116</v>
      </c>
      <c r="R176" s="13" t="s">
        <v>116</v>
      </c>
      <c r="S176" s="116" t="e">
        <f>VLOOKUP(C176,Table113[[idccms]:[Suma de Rellamados]],4,0)</f>
        <v>#N/A</v>
      </c>
      <c r="T176" s="13">
        <f>VLOOKUP(C176,Table115[[idccms]:[Suma de CvLlamSalientes]],3,0)</f>
        <v>0</v>
      </c>
      <c r="U176" s="13">
        <f>VLOOKUP(C176,Table115[[idccms]:[Suma de CvLlamSalientes]],5,0)</f>
        <v>0</v>
      </c>
      <c r="V176" s="120">
        <f>VLOOKUP(C176,Table115[[idccms]:[Suma de CvLlamSalientes]],6,0)</f>
        <v>0</v>
      </c>
      <c r="W176" s="13">
        <f>VLOOKUP(C176,Table115[[idccms]:[Suma de CvLlamSalientes]],7,0)</f>
        <v>0</v>
      </c>
      <c r="X176" s="116" t="e">
        <f>VLOOKUP(C176,Table118[[idccms]:[%Act Com N]],4,0)</f>
        <v>#N/A</v>
      </c>
      <c r="Y176" s="116" t="e">
        <f>VLOOKUP(C176,Table118[[idccms]:[%Act Com N]],6,0)</f>
        <v>#N/A</v>
      </c>
      <c r="Z176" s="116" t="e">
        <f>VLOOKUP(C176,TRF!$B$2:$S$407,4,0)</f>
        <v>#N/A</v>
      </c>
      <c r="AA176" s="116" t="e">
        <f>VLOOKUP(C176,CBS!$A$2:$F$395,4,0)</f>
        <v>#N/A</v>
      </c>
      <c r="AB176" s="124" t="e">
        <f>IF(E176="HFC",(IF(L176&gt;=PliegoVigente!$U$9,PliegoVigente!$W$9,IF(L176&gt;=PliegoVigente!$U$8,PliegoVigente!$W$8,PliegoVigente!$W$7))),IF(E176="FLOW",(IF(L176&gt;=PliegoVigente!$U$25,PliegoVigente!$W$25,IF(L176&gt;=PliegoVigente!$U$24,PliegoVigente!$W$24,PliegoVigente!$W$23))),IF(E176="MASIVO",(IF(L176&gt;=PliegoVigente!$U$39,PliegoVigente!$W$39,IF(L176&gt;=PliegoVigente!$U$38,PliegoVigente!$W$38,PliegoVigente!$W$37))),(IF(L176&gt;=PliegoVigente!$U$53,PliegoVigente!$W$53,IF(L176&gt;=PliegoVigente!$U$52,PliegoVigente!$W$52,PliegoVigente!$W$51))))))</f>
        <v>#N/A</v>
      </c>
      <c r="AC176" s="124" t="e">
        <f>IF(E176="HFC",(IF(M176&gt;=PliegoVigente!$I$7,PliegoVigente!$K$7,IF(M176&gt;=PliegoVigente!$I$8,PliegoVigente!$K$8,IF(M176&gt;=PliegoVigente!$I$9,PliegoVigente!$K$9,IF(M176&gt;=PliegoVigente!$I$10,PliegoVigente!$K$10,IF(M176&gt;=PliegoVigente!$I$11,PliegoVigente!$K$11,IF(M176&gt;=PliegoVigente!$I$12,PliegoVigente!$K$12,IF(M176&gt;=PliegoVigente!$I$13,PliegoVigente!$K$13,IF(M176&gt;=PliegoVigente!$I$14,PliegoVigente!$K$14,PliegoVigente!$K$15))))))))),IF(E176="FLOW",(IF(M176&gt;=PliegoVigente!$I$23,PliegoVigente!$K$23,IF(M176&gt;=PliegoVigente!$I$24,PliegoVigente!$K$24,IF(M176&gt;=PliegoVigente!$I$25,PliegoVigente!$K$25,IF(M176&gt;=PliegoVigente!$I$26,PliegoVigente!$K$26,IF(M176&gt;=PliegoVigente!$I$27,PliegoVigente!$K$27,IF(M176&gt;=PliegoVigente!$I$28,PliegoVigente!$K$28,IF(M176&gt;=PliegoVigente!$I$29,PliegoVigente!$K$29,IF(M176&gt;=PliegoVigente!$I$30,PliegoVigente!$K$30,PliegoVigente!$K$31))))))))),IF(E176="MASIVO",(IF(M176&gt;=PliegoVigente!$I$37,PliegoVigente!$K$37,IF(M176&gt;=PliegoVigente!$I$38,PliegoVigente!$K$38,IF(M176&gt;=PliegoVigente!$I$39,PliegoVigente!$K$39,IF(M176&gt;=PliegoVigente!$I$40,PliegoVigente!$K$40,IF(M176&gt;=PliegoVigente!$I$41,PliegoVigente!$K$41,IF(M176&gt;=PliegoVigente!$I$42,PliegoVigente!$K$42,IF(M176&gt;=PliegoVigente!$I$43,PliegoVigente!$K$43,IF(M176&gt;=PliegoVigente!$I$44,PliegoVigente!$K$44,PliegoVigente!$K$45))))))))),(IF(M176&gt;=PliegoVigente!$I$51,PliegoVigente!$K$51,IF(M176&gt;=PliegoVigente!$I$52,PliegoVigente!$K$52,IF(M176&gt;=PliegoVigente!$I$53,PliegoVigente!$K$53,IF(M176&gt;=PliegoVigente!$I$54,PliegoVigente!$K$54,IF(M176&gt;=PliegoVigente!$I$55,PliegoVigente!$K$55,IF(M176&gt;=PliegoVigente!$I$56,PliegoVigente!$K$56,IF(M176&gt;=PliegoVigente!$I$57,PliegoVigente!$K$57,IF(M176&gt;=PliegoVigente!$I$58,PliegoVigente!$K$58,PliegoVigente!$K$59))))))))))))</f>
        <v>#N/A</v>
      </c>
      <c r="AD176" s="124" t="e">
        <f>IF(E176="HFC",(IF(S176&gt;=PliegoVigente!$E$12,PliegoVigente!$G$12,IF(S176&gt;=PliegoVigente!$E$11,PliegoVigente!$G$11,IF(S176&gt;=PliegoVigente!$E$10,PliegoVigente!$G$10,IF(S176&gt;=PliegoVigente!$E$9,PliegoVigente!$G$9,IF(S176&gt;=PliegoVigente!$E$8,PliegoVigente!$G$8,PliegoVigente!$G$7)))))),IF(E176="FLOW",(IF(S176&gt;=PliegoVigente!$I$23,PliegoVigente!$K$23,IF(S176&gt;=PliegoVigente!$I$24,PliegoVigente!$K$24,IF(S176&gt;=PliegoVigente!$I$25,PliegoVigente!$K$25,IF(S176&gt;=PliegoVigente!$I$26,PliegoVigente!$K$26,IF(S176&gt;=PliegoVigente!$I$27,PliegoVigente!$K$27,IF(S176&gt;=PliegoVigente!$I$28,PliegoVigente!$K$28,IF(S176&gt;=PliegoVigente!$I$29,PliegoVigente!$K$29,IF(S176&gt;=PliegoVigente!$I$30,PliegoVigente!$K$30,PliegoVigente!$K$31))))))))),IF(E176="MASIVO",(IF(S176&gt;=PliegoVigente!$I$37,PliegoVigente!$K$37,IF(S176&gt;=PliegoVigente!$I$38,PliegoVigente!$K$38,IF(S176&gt;=PliegoVigente!$I$39,PliegoVigente!$K$39,IF(S176&gt;=PliegoVigente!$I$40,PliegoVigente!$K$40,IF(S176&gt;=PliegoVigente!$I$41,PliegoVigente!$K$41,IF(S176&gt;=PliegoVigente!$I$42,PliegoVigente!$K$42,IF(S176&gt;=PliegoVigente!$I$43,PliegoVigente!$K$43,IF(S176&gt;=PliegoVigente!$I$44,PliegoVigente!$K$44,PliegoVigente!$K$45))))))))),(IF(S176&gt;=PliegoVigente!$I$51,PliegoVigente!$K$51,IF(S176&gt;=PliegoVigente!$I$52,PliegoVigente!$K$52,IF(S176&gt;=PliegoVigente!$I$53,PliegoVigente!$K$53,IF(S176&gt;=PliegoVigente!$I$54,PliegoVigente!$K$54,IF(S176&gt;=PliegoVigente!$I$55,PliegoVigente!$K$55,IF(S176&gt;=PliegoVigente!$I$56,PliegoVigente!$K$56,IF(S176&gt;=PliegoVigente!$I$57,PliegoVigente!$K$57,IF(S176&gt;=PliegoVigente!$I$58,PliegoVigente!$K$58,PliegoVigente!$K$59))))))))))))</f>
        <v>#N/A</v>
      </c>
      <c r="AE176" s="124">
        <f>IF(E176="HFC",(IF(T176&gt;=PliegoVigente!$A$10,PliegoVigente!$C$10,IF(T176&gt;PliegoVigente!$A$9,PliegoVigente!$C$9,IF(T176&gt;PliegoVigente!$A$8,PliegoVigente!$C$8,PliegoVigente!$C$7)))),IF(E176="FLOW",(IF(T176&gt;=PliegoVigente!$A$26,PliegoVigente!$C$26,IF(T176&gt;PliegoVigente!$A$25,PliegoVigente!$C$25,IF(T176&gt;PliegoVigente!$A$24,PliegoVigente!$C$24,PliegoVigente!$C$23)))),IF(E176="MASIVO",(IF(T176&gt;=PliegoVigente!$A$40,PliegoVigente!$C$40,IF(T176&gt;PliegoVigente!$A$39,PliegoVigente!$C$39,IF(T176&gt;PliegoVigente!$A$38,PliegoVigente!$C$38,PliegoVigente!$C$37)))),(IF(T176&gt;=PliegoVigente!$A$54,PliegoVigente!$C$54,IF(T176&gt;PliegoVigente!$A$53,PliegoVigente!$C$53,IF(T176&gt;PliegoVigente!$A$52,PliegoVigente!$C$52,PliegoVigente!$C$51)))))))</f>
        <v>0.02</v>
      </c>
      <c r="AF176" s="124" t="e">
        <f>IF(E176="HFC",(IF(Y176&gt;=PliegoVigente!$Y$7,PliegoVigente!$AA$7,0)),IF(E176="FLOW",0,IF(E176="MASIVO",(IF(Y176&gt;=PliegoVigente!$Y$37,PliegoVigente!$AA$370)),(IF(Y176&gt;=PliegoVigente!$Y$51,PliegoVigente!$AA$51,0)))))</f>
        <v>#N/A</v>
      </c>
      <c r="AG176" s="124" t="e">
        <f>IF(E176="HFC",(IF(Z176&gt;=PliegoVigente!$M$9,PliegoVigente!$O$9,IF(Z176&gt;=PliegoVigente!$M$8,PliegoVigente!$O$8,PliegoVigente!$O$7))),IF(E176="FLOW",(IF(Z176&gt;=PliegoVigente!$M$25,PliegoVigente!$O$25,IF(Z176&gt;=PliegoVigente!$M$24,PliegoVigente!$O$24,PliegoVigente!$O$23))),IF(E176="MASIVO",(IF(Z176&gt;=PliegoVigente!$M$39,PliegoVigente!$O$39,IF(Z176&gt;=PliegoVigente!$M$38,PliegoVigente!$O$38,PliegoVigente!$O$37))),(IF(Z176&gt;=PliegoVigente!$M$53,PliegoVigente!$O$53,IF(Z176&gt;=PliegoVigente!$M$52,PliegoVigente!$O$52,PliegoVigente!$O$51))))))</f>
        <v>#N/A</v>
      </c>
      <c r="AH176" s="124" t="e">
        <f>IF(E176="HFC",(IF(AA176&gt;=PliegoVigente!$Q$9,PliegoVigente!$S$9,IF(AA176&gt;=PliegoVigente!$Q$8,PliegoVigente!$S$8,PliegoVigente!$S$7))),IF(E176="FLOW",(IF(AA176&gt;=PliegoVigente!$Q$25,PliegoVigente!$S$25,IF(AA176&gt;=PliegoVigente!$Q$24,PliegoVigente!$S$24,PliegoVigente!$S$23))),IF(E176="MASIVO",(IF(AA176&gt;=PliegoVigente!$Q$39,PliegoVigente!$S$39,IF(AA176&gt;=PliegoVigente!$Q$38,PliegoVigente!$S$38,PliegoVigente!$S$37))),(IF(AA176&gt;=PliegoVigente!$Q$53,PliegoVigente!$S$53,IF(AA176&gt;=PliegoVigente!$Q$52,PliegoVigente!$S$52,PliegoVigente!$S$51))))))</f>
        <v>#N/A</v>
      </c>
      <c r="AI176" s="126" t="e">
        <f t="shared" si="5"/>
        <v>#N/A</v>
      </c>
    </row>
    <row r="177" spans="1:35" x14ac:dyDescent="0.25">
      <c r="A177" s="115" t="str">
        <f>VLOOKUP(C177,RosterActualizado!$C$2:$L$1000,7,0)</f>
        <v>Maldonado Martinez Florencia</v>
      </c>
      <c r="B177" s="115" t="str">
        <f>VLOOKUP(C177,RosterActualizado!$C$2:$L$1000,10,0)</f>
        <v>Leguizamon Ocaranza Maria Jose</v>
      </c>
      <c r="C177" s="115">
        <f>RosterActualizado!C177</f>
        <v>4561669</v>
      </c>
      <c r="D177" s="115" t="str">
        <f>VLOOKUP(C177,RosterActualizado!$C$2:$L$1000,3,0)</f>
        <v>MASIVO</v>
      </c>
      <c r="E177" s="115" t="str">
        <f t="shared" si="4"/>
        <v>MASIVO</v>
      </c>
      <c r="F177" s="116">
        <f>VLOOKUP(C177,Table1[],5,0)</f>
        <v>0.66666666666666696</v>
      </c>
      <c r="G177" s="117">
        <f>VLOOKUP(C177,Table13[],5,0)</f>
        <v>0</v>
      </c>
      <c r="H177" s="118">
        <f>VLOOKUP(C177,Table13[],3,0)</f>
        <v>0</v>
      </c>
      <c r="I177" s="117">
        <f>VLOOKUP(C177,Table13[],7,0)</f>
        <v>0</v>
      </c>
      <c r="J177" s="117">
        <f>VLOOKUP(C177,Table13[],9,0)</f>
        <v>0</v>
      </c>
      <c r="K177" s="116" t="e">
        <f>VLOOKUP(C177,Table16[[#All],[idccms]:[TMO]],5,0)</f>
        <v>#N/A</v>
      </c>
      <c r="L177" s="119" t="e">
        <f>VLOOKUP(C177,Table18[[Columna1]:[Recuento de id_monitoring-caseId]],2,0)</f>
        <v>#N/A</v>
      </c>
      <c r="M177" s="116" t="e">
        <f>VLOOKUP(C177,Table111[],7,0)</f>
        <v>#N/A</v>
      </c>
      <c r="N177" s="118" t="e">
        <f>VLOOKUP(C177,Table111[],6,0)</f>
        <v>#N/A</v>
      </c>
      <c r="O177" s="116" t="e">
        <f>VLOOKUP(C177,Table111[],8,0)</f>
        <v>#N/A</v>
      </c>
      <c r="P177" s="13" t="s">
        <v>116</v>
      </c>
      <c r="Q177" s="13" t="s">
        <v>116</v>
      </c>
      <c r="R177" s="13" t="s">
        <v>116</v>
      </c>
      <c r="S177" s="116" t="e">
        <f>VLOOKUP(C177,Table113[[idccms]:[Suma de Rellamados]],4,0)</f>
        <v>#N/A</v>
      </c>
      <c r="T177" s="13">
        <f>VLOOKUP(C177,Table115[[idccms]:[Suma de CvLlamSalientes]],3,0)</f>
        <v>0</v>
      </c>
      <c r="U177" s="13">
        <f>VLOOKUP(C177,Table115[[idccms]:[Suma de CvLlamSalientes]],5,0)</f>
        <v>0</v>
      </c>
      <c r="V177" s="120">
        <f>VLOOKUP(C177,Table115[[idccms]:[Suma de CvLlamSalientes]],6,0)</f>
        <v>0</v>
      </c>
      <c r="W177" s="13">
        <f>VLOOKUP(C177,Table115[[idccms]:[Suma de CvLlamSalientes]],7,0)</f>
        <v>0</v>
      </c>
      <c r="X177" s="116" t="e">
        <f>VLOOKUP(C177,Table118[[idccms]:[%Act Com N]],4,0)</f>
        <v>#N/A</v>
      </c>
      <c r="Y177" s="116" t="e">
        <f>VLOOKUP(C177,Table118[[idccms]:[%Act Com N]],6,0)</f>
        <v>#N/A</v>
      </c>
      <c r="Z177" s="116" t="e">
        <f>VLOOKUP(C177,TRF!$B$2:$S$407,4,0)</f>
        <v>#N/A</v>
      </c>
      <c r="AA177" s="116" t="e">
        <f>VLOOKUP(C177,CBS!$A$2:$F$395,4,0)</f>
        <v>#N/A</v>
      </c>
      <c r="AB177" s="124" t="e">
        <f>IF(E177="HFC",(IF(L177&gt;=PliegoVigente!$U$9,PliegoVigente!$W$9,IF(L177&gt;=PliegoVigente!$U$8,PliegoVigente!$W$8,PliegoVigente!$W$7))),IF(E177="FLOW",(IF(L177&gt;=PliegoVigente!$U$25,PliegoVigente!$W$25,IF(L177&gt;=PliegoVigente!$U$24,PliegoVigente!$W$24,PliegoVigente!$W$23))),IF(E177="MASIVO",(IF(L177&gt;=PliegoVigente!$U$39,PliegoVigente!$W$39,IF(L177&gt;=PliegoVigente!$U$38,PliegoVigente!$W$38,PliegoVigente!$W$37))),(IF(L177&gt;=PliegoVigente!$U$53,PliegoVigente!$W$53,IF(L177&gt;=PliegoVigente!$U$52,PliegoVigente!$W$52,PliegoVigente!$W$51))))))</f>
        <v>#N/A</v>
      </c>
      <c r="AC177" s="124" t="e">
        <f>IF(E177="HFC",(IF(M177&gt;=PliegoVigente!$I$7,PliegoVigente!$K$7,IF(M177&gt;=PliegoVigente!$I$8,PliegoVigente!$K$8,IF(M177&gt;=PliegoVigente!$I$9,PliegoVigente!$K$9,IF(M177&gt;=PliegoVigente!$I$10,PliegoVigente!$K$10,IF(M177&gt;=PliegoVigente!$I$11,PliegoVigente!$K$11,IF(M177&gt;=PliegoVigente!$I$12,PliegoVigente!$K$12,IF(M177&gt;=PliegoVigente!$I$13,PliegoVigente!$K$13,IF(M177&gt;=PliegoVigente!$I$14,PliegoVigente!$K$14,PliegoVigente!$K$15))))))))),IF(E177="FLOW",(IF(M177&gt;=PliegoVigente!$I$23,PliegoVigente!$K$23,IF(M177&gt;=PliegoVigente!$I$24,PliegoVigente!$K$24,IF(M177&gt;=PliegoVigente!$I$25,PliegoVigente!$K$25,IF(M177&gt;=PliegoVigente!$I$26,PliegoVigente!$K$26,IF(M177&gt;=PliegoVigente!$I$27,PliegoVigente!$K$27,IF(M177&gt;=PliegoVigente!$I$28,PliegoVigente!$K$28,IF(M177&gt;=PliegoVigente!$I$29,PliegoVigente!$K$29,IF(M177&gt;=PliegoVigente!$I$30,PliegoVigente!$K$30,PliegoVigente!$K$31))))))))),IF(E177="MASIVO",(IF(M177&gt;=PliegoVigente!$I$37,PliegoVigente!$K$37,IF(M177&gt;=PliegoVigente!$I$38,PliegoVigente!$K$38,IF(M177&gt;=PliegoVigente!$I$39,PliegoVigente!$K$39,IF(M177&gt;=PliegoVigente!$I$40,PliegoVigente!$K$40,IF(M177&gt;=PliegoVigente!$I$41,PliegoVigente!$K$41,IF(M177&gt;=PliegoVigente!$I$42,PliegoVigente!$K$42,IF(M177&gt;=PliegoVigente!$I$43,PliegoVigente!$K$43,IF(M177&gt;=PliegoVigente!$I$44,PliegoVigente!$K$44,PliegoVigente!$K$45))))))))),(IF(M177&gt;=PliegoVigente!$I$51,PliegoVigente!$K$51,IF(M177&gt;=PliegoVigente!$I$52,PliegoVigente!$K$52,IF(M177&gt;=PliegoVigente!$I$53,PliegoVigente!$K$53,IF(M177&gt;=PliegoVigente!$I$54,PliegoVigente!$K$54,IF(M177&gt;=PliegoVigente!$I$55,PliegoVigente!$K$55,IF(M177&gt;=PliegoVigente!$I$56,PliegoVigente!$K$56,IF(M177&gt;=PliegoVigente!$I$57,PliegoVigente!$K$57,IF(M177&gt;=PliegoVigente!$I$58,PliegoVigente!$K$58,PliegoVigente!$K$59))))))))))))</f>
        <v>#N/A</v>
      </c>
      <c r="AD177" s="124" t="e">
        <f>IF(E177="HFC",(IF(S177&gt;=PliegoVigente!$E$12,PliegoVigente!$G$12,IF(S177&gt;=PliegoVigente!$E$11,PliegoVigente!$G$11,IF(S177&gt;=PliegoVigente!$E$10,PliegoVigente!$G$10,IF(S177&gt;=PliegoVigente!$E$9,PliegoVigente!$G$9,IF(S177&gt;=PliegoVigente!$E$8,PliegoVigente!$G$8,PliegoVigente!$G$7)))))),IF(E177="FLOW",(IF(S177&gt;=PliegoVigente!$I$23,PliegoVigente!$K$23,IF(S177&gt;=PliegoVigente!$I$24,PliegoVigente!$K$24,IF(S177&gt;=PliegoVigente!$I$25,PliegoVigente!$K$25,IF(S177&gt;=PliegoVigente!$I$26,PliegoVigente!$K$26,IF(S177&gt;=PliegoVigente!$I$27,PliegoVigente!$K$27,IF(S177&gt;=PliegoVigente!$I$28,PliegoVigente!$K$28,IF(S177&gt;=PliegoVigente!$I$29,PliegoVigente!$K$29,IF(S177&gt;=PliegoVigente!$I$30,PliegoVigente!$K$30,PliegoVigente!$K$31))))))))),IF(E177="MASIVO",(IF(S177&gt;=PliegoVigente!$I$37,PliegoVigente!$K$37,IF(S177&gt;=PliegoVigente!$I$38,PliegoVigente!$K$38,IF(S177&gt;=PliegoVigente!$I$39,PliegoVigente!$K$39,IF(S177&gt;=PliegoVigente!$I$40,PliegoVigente!$K$40,IF(S177&gt;=PliegoVigente!$I$41,PliegoVigente!$K$41,IF(S177&gt;=PliegoVigente!$I$42,PliegoVigente!$K$42,IF(S177&gt;=PliegoVigente!$I$43,PliegoVigente!$K$43,IF(S177&gt;=PliegoVigente!$I$44,PliegoVigente!$K$44,PliegoVigente!$K$45))))))))),(IF(S177&gt;=PliegoVigente!$I$51,PliegoVigente!$K$51,IF(S177&gt;=PliegoVigente!$I$52,PliegoVigente!$K$52,IF(S177&gt;=PliegoVigente!$I$53,PliegoVigente!$K$53,IF(S177&gt;=PliegoVigente!$I$54,PliegoVigente!$K$54,IF(S177&gt;=PliegoVigente!$I$55,PliegoVigente!$K$55,IF(S177&gt;=PliegoVigente!$I$56,PliegoVigente!$K$56,IF(S177&gt;=PliegoVigente!$I$57,PliegoVigente!$K$57,IF(S177&gt;=PliegoVigente!$I$58,PliegoVigente!$K$58,PliegoVigente!$K$59))))))))))))</f>
        <v>#N/A</v>
      </c>
      <c r="AE177" s="124">
        <f>IF(E177="HFC",(IF(T177&gt;=PliegoVigente!$A$10,PliegoVigente!$C$10,IF(T177&gt;PliegoVigente!$A$9,PliegoVigente!$C$9,IF(T177&gt;PliegoVigente!$A$8,PliegoVigente!$C$8,PliegoVigente!$C$7)))),IF(E177="FLOW",(IF(T177&gt;=PliegoVigente!$A$26,PliegoVigente!$C$26,IF(T177&gt;PliegoVigente!$A$25,PliegoVigente!$C$25,IF(T177&gt;PliegoVigente!$A$24,PliegoVigente!$C$24,PliegoVigente!$C$23)))),IF(E177="MASIVO",(IF(T177&gt;=PliegoVigente!$A$40,PliegoVigente!$C$40,IF(T177&gt;PliegoVigente!$A$39,PliegoVigente!$C$39,IF(T177&gt;PliegoVigente!$A$38,PliegoVigente!$C$38,PliegoVigente!$C$37)))),(IF(T177&gt;=PliegoVigente!$A$54,PliegoVigente!$C$54,IF(T177&gt;PliegoVigente!$A$53,PliegoVigente!$C$53,IF(T177&gt;PliegoVigente!$A$52,PliegoVigente!$C$52,PliegoVigente!$C$51)))))))</f>
        <v>0.02</v>
      </c>
      <c r="AF177" s="124" t="e">
        <f>IF(E177="HFC",(IF(Y177&gt;=PliegoVigente!$Y$7,PliegoVigente!$AA$7,0)),IF(E177="FLOW",0,IF(E177="MASIVO",(IF(Y177&gt;=PliegoVigente!$Y$37,PliegoVigente!$AA$370)),(IF(Y177&gt;=PliegoVigente!$Y$51,PliegoVigente!$AA$51,0)))))</f>
        <v>#N/A</v>
      </c>
      <c r="AG177" s="124" t="e">
        <f>IF(E177="HFC",(IF(Z177&gt;=PliegoVigente!$M$9,PliegoVigente!$O$9,IF(Z177&gt;=PliegoVigente!$M$8,PliegoVigente!$O$8,PliegoVigente!$O$7))),IF(E177="FLOW",(IF(Z177&gt;=PliegoVigente!$M$25,PliegoVigente!$O$25,IF(Z177&gt;=PliegoVigente!$M$24,PliegoVigente!$O$24,PliegoVigente!$O$23))),IF(E177="MASIVO",(IF(Z177&gt;=PliegoVigente!$M$39,PliegoVigente!$O$39,IF(Z177&gt;=PliegoVigente!$M$38,PliegoVigente!$O$38,PliegoVigente!$O$37))),(IF(Z177&gt;=PliegoVigente!$M$53,PliegoVigente!$O$53,IF(Z177&gt;=PliegoVigente!$M$52,PliegoVigente!$O$52,PliegoVigente!$O$51))))))</f>
        <v>#N/A</v>
      </c>
      <c r="AH177" s="124" t="e">
        <f>IF(E177="HFC",(IF(AA177&gt;=PliegoVigente!$Q$9,PliegoVigente!$S$9,IF(AA177&gt;=PliegoVigente!$Q$8,PliegoVigente!$S$8,PliegoVigente!$S$7))),IF(E177="FLOW",(IF(AA177&gt;=PliegoVigente!$Q$25,PliegoVigente!$S$25,IF(AA177&gt;=PliegoVigente!$Q$24,PliegoVigente!$S$24,PliegoVigente!$S$23))),IF(E177="MASIVO",(IF(AA177&gt;=PliegoVigente!$Q$39,PliegoVigente!$S$39,IF(AA177&gt;=PliegoVigente!$Q$38,PliegoVigente!$S$38,PliegoVigente!$S$37))),(IF(AA177&gt;=PliegoVigente!$Q$53,PliegoVigente!$S$53,IF(AA177&gt;=PliegoVigente!$Q$52,PliegoVigente!$S$52,PliegoVigente!$S$51))))))</f>
        <v>#N/A</v>
      </c>
      <c r="AI177" s="126" t="e">
        <f t="shared" si="5"/>
        <v>#N/A</v>
      </c>
    </row>
    <row r="178" spans="1:35" x14ac:dyDescent="0.25">
      <c r="A178" s="115" t="str">
        <f>VLOOKUP(C178,RosterActualizado!$C$2:$L$1000,7,0)</f>
        <v>Maldonado Martinez Florencia</v>
      </c>
      <c r="B178" s="115" t="str">
        <f>VLOOKUP(C178,RosterActualizado!$C$2:$L$1000,10,0)</f>
        <v>Nieva  Enrique Antonio</v>
      </c>
      <c r="C178" s="115">
        <f>RosterActualizado!C178</f>
        <v>4561641</v>
      </c>
      <c r="D178" s="115" t="str">
        <f>VLOOKUP(C178,RosterActualizado!$C$2:$L$1000,3,0)</f>
        <v>MASIVO</v>
      </c>
      <c r="E178" s="115" t="str">
        <f t="shared" si="4"/>
        <v>MASIVO</v>
      </c>
      <c r="F178" s="116">
        <f>VLOOKUP(C178,Table1[],5,0)</f>
        <v>0.66666666666666696</v>
      </c>
      <c r="G178" s="117">
        <f>VLOOKUP(C178,Table13[],5,0)</f>
        <v>0</v>
      </c>
      <c r="H178" s="118">
        <f>VLOOKUP(C178,Table13[],3,0)</f>
        <v>0</v>
      </c>
      <c r="I178" s="117">
        <f>VLOOKUP(C178,Table13[],7,0)</f>
        <v>0</v>
      </c>
      <c r="J178" s="117">
        <f>VLOOKUP(C178,Table13[],9,0)</f>
        <v>0</v>
      </c>
      <c r="K178" s="116" t="e">
        <f>VLOOKUP(C178,Table16[[#All],[idccms]:[TMO]],5,0)</f>
        <v>#N/A</v>
      </c>
      <c r="L178" s="119" t="e">
        <f>VLOOKUP(C178,Table18[[Columna1]:[Recuento de id_monitoring-caseId]],2,0)</f>
        <v>#N/A</v>
      </c>
      <c r="M178" s="116" t="e">
        <f>VLOOKUP(C178,Table111[],7,0)</f>
        <v>#N/A</v>
      </c>
      <c r="N178" s="118" t="e">
        <f>VLOOKUP(C178,Table111[],6,0)</f>
        <v>#N/A</v>
      </c>
      <c r="O178" s="116" t="e">
        <f>VLOOKUP(C178,Table111[],8,0)</f>
        <v>#N/A</v>
      </c>
      <c r="P178" s="13" t="s">
        <v>116</v>
      </c>
      <c r="Q178" s="13" t="s">
        <v>116</v>
      </c>
      <c r="R178" s="13" t="s">
        <v>116</v>
      </c>
      <c r="S178" s="116" t="e">
        <f>VLOOKUP(C178,Table113[[idccms]:[Suma de Rellamados]],4,0)</f>
        <v>#N/A</v>
      </c>
      <c r="T178" s="13">
        <f>VLOOKUP(C178,Table115[[idccms]:[Suma de CvLlamSalientes]],3,0)</f>
        <v>0</v>
      </c>
      <c r="U178" s="13">
        <f>VLOOKUP(C178,Table115[[idccms]:[Suma de CvLlamSalientes]],5,0)</f>
        <v>0</v>
      </c>
      <c r="V178" s="120">
        <f>VLOOKUP(C178,Table115[[idccms]:[Suma de CvLlamSalientes]],6,0)</f>
        <v>0</v>
      </c>
      <c r="W178" s="13">
        <f>VLOOKUP(C178,Table115[[idccms]:[Suma de CvLlamSalientes]],7,0)</f>
        <v>0</v>
      </c>
      <c r="X178" s="116" t="e">
        <f>VLOOKUP(C178,Table118[[idccms]:[%Act Com N]],4,0)</f>
        <v>#N/A</v>
      </c>
      <c r="Y178" s="116" t="e">
        <f>VLOOKUP(C178,Table118[[idccms]:[%Act Com N]],6,0)</f>
        <v>#N/A</v>
      </c>
      <c r="Z178" s="116" t="e">
        <f>VLOOKUP(C178,TRF!$B$2:$S$407,4,0)</f>
        <v>#N/A</v>
      </c>
      <c r="AA178" s="116" t="e">
        <f>VLOOKUP(C178,CBS!$A$2:$F$395,4,0)</f>
        <v>#N/A</v>
      </c>
      <c r="AB178" s="124" t="e">
        <f>IF(E178="HFC",(IF(L178&gt;=PliegoVigente!$U$9,PliegoVigente!$W$9,IF(L178&gt;=PliegoVigente!$U$8,PliegoVigente!$W$8,PliegoVigente!$W$7))),IF(E178="FLOW",(IF(L178&gt;=PliegoVigente!$U$25,PliegoVigente!$W$25,IF(L178&gt;=PliegoVigente!$U$24,PliegoVigente!$W$24,PliegoVigente!$W$23))),IF(E178="MASIVO",(IF(L178&gt;=PliegoVigente!$U$39,PliegoVigente!$W$39,IF(L178&gt;=PliegoVigente!$U$38,PliegoVigente!$W$38,PliegoVigente!$W$37))),(IF(L178&gt;=PliegoVigente!$U$53,PliegoVigente!$W$53,IF(L178&gt;=PliegoVigente!$U$52,PliegoVigente!$W$52,PliegoVigente!$W$51))))))</f>
        <v>#N/A</v>
      </c>
      <c r="AC178" s="124" t="e">
        <f>IF(E178="HFC",(IF(M178&gt;=PliegoVigente!$I$7,PliegoVigente!$K$7,IF(M178&gt;=PliegoVigente!$I$8,PliegoVigente!$K$8,IF(M178&gt;=PliegoVigente!$I$9,PliegoVigente!$K$9,IF(M178&gt;=PliegoVigente!$I$10,PliegoVigente!$K$10,IF(M178&gt;=PliegoVigente!$I$11,PliegoVigente!$K$11,IF(M178&gt;=PliegoVigente!$I$12,PliegoVigente!$K$12,IF(M178&gt;=PliegoVigente!$I$13,PliegoVigente!$K$13,IF(M178&gt;=PliegoVigente!$I$14,PliegoVigente!$K$14,PliegoVigente!$K$15))))))))),IF(E178="FLOW",(IF(M178&gt;=PliegoVigente!$I$23,PliegoVigente!$K$23,IF(M178&gt;=PliegoVigente!$I$24,PliegoVigente!$K$24,IF(M178&gt;=PliegoVigente!$I$25,PliegoVigente!$K$25,IF(M178&gt;=PliegoVigente!$I$26,PliegoVigente!$K$26,IF(M178&gt;=PliegoVigente!$I$27,PliegoVigente!$K$27,IF(M178&gt;=PliegoVigente!$I$28,PliegoVigente!$K$28,IF(M178&gt;=PliegoVigente!$I$29,PliegoVigente!$K$29,IF(M178&gt;=PliegoVigente!$I$30,PliegoVigente!$K$30,PliegoVigente!$K$31))))))))),IF(E178="MASIVO",(IF(M178&gt;=PliegoVigente!$I$37,PliegoVigente!$K$37,IF(M178&gt;=PliegoVigente!$I$38,PliegoVigente!$K$38,IF(M178&gt;=PliegoVigente!$I$39,PliegoVigente!$K$39,IF(M178&gt;=PliegoVigente!$I$40,PliegoVigente!$K$40,IF(M178&gt;=PliegoVigente!$I$41,PliegoVigente!$K$41,IF(M178&gt;=PliegoVigente!$I$42,PliegoVigente!$K$42,IF(M178&gt;=PliegoVigente!$I$43,PliegoVigente!$K$43,IF(M178&gt;=PliegoVigente!$I$44,PliegoVigente!$K$44,PliegoVigente!$K$45))))))))),(IF(M178&gt;=PliegoVigente!$I$51,PliegoVigente!$K$51,IF(M178&gt;=PliegoVigente!$I$52,PliegoVigente!$K$52,IF(M178&gt;=PliegoVigente!$I$53,PliegoVigente!$K$53,IF(M178&gt;=PliegoVigente!$I$54,PliegoVigente!$K$54,IF(M178&gt;=PliegoVigente!$I$55,PliegoVigente!$K$55,IF(M178&gt;=PliegoVigente!$I$56,PliegoVigente!$K$56,IF(M178&gt;=PliegoVigente!$I$57,PliegoVigente!$K$57,IF(M178&gt;=PliegoVigente!$I$58,PliegoVigente!$K$58,PliegoVigente!$K$59))))))))))))</f>
        <v>#N/A</v>
      </c>
      <c r="AD178" s="124" t="e">
        <f>IF(E178="HFC",(IF(S178&gt;=PliegoVigente!$E$12,PliegoVigente!$G$12,IF(S178&gt;=PliegoVigente!$E$11,PliegoVigente!$G$11,IF(S178&gt;=PliegoVigente!$E$10,PliegoVigente!$G$10,IF(S178&gt;=PliegoVigente!$E$9,PliegoVigente!$G$9,IF(S178&gt;=PliegoVigente!$E$8,PliegoVigente!$G$8,PliegoVigente!$G$7)))))),IF(E178="FLOW",(IF(S178&gt;=PliegoVigente!$I$23,PliegoVigente!$K$23,IF(S178&gt;=PliegoVigente!$I$24,PliegoVigente!$K$24,IF(S178&gt;=PliegoVigente!$I$25,PliegoVigente!$K$25,IF(S178&gt;=PliegoVigente!$I$26,PliegoVigente!$K$26,IF(S178&gt;=PliegoVigente!$I$27,PliegoVigente!$K$27,IF(S178&gt;=PliegoVigente!$I$28,PliegoVigente!$K$28,IF(S178&gt;=PliegoVigente!$I$29,PliegoVigente!$K$29,IF(S178&gt;=PliegoVigente!$I$30,PliegoVigente!$K$30,PliegoVigente!$K$31))))))))),IF(E178="MASIVO",(IF(S178&gt;=PliegoVigente!$I$37,PliegoVigente!$K$37,IF(S178&gt;=PliegoVigente!$I$38,PliegoVigente!$K$38,IF(S178&gt;=PliegoVigente!$I$39,PliegoVigente!$K$39,IF(S178&gt;=PliegoVigente!$I$40,PliegoVigente!$K$40,IF(S178&gt;=PliegoVigente!$I$41,PliegoVigente!$K$41,IF(S178&gt;=PliegoVigente!$I$42,PliegoVigente!$K$42,IF(S178&gt;=PliegoVigente!$I$43,PliegoVigente!$K$43,IF(S178&gt;=PliegoVigente!$I$44,PliegoVigente!$K$44,PliegoVigente!$K$45))))))))),(IF(S178&gt;=PliegoVigente!$I$51,PliegoVigente!$K$51,IF(S178&gt;=PliegoVigente!$I$52,PliegoVigente!$K$52,IF(S178&gt;=PliegoVigente!$I$53,PliegoVigente!$K$53,IF(S178&gt;=PliegoVigente!$I$54,PliegoVigente!$K$54,IF(S178&gt;=PliegoVigente!$I$55,PliegoVigente!$K$55,IF(S178&gt;=PliegoVigente!$I$56,PliegoVigente!$K$56,IF(S178&gt;=PliegoVigente!$I$57,PliegoVigente!$K$57,IF(S178&gt;=PliegoVigente!$I$58,PliegoVigente!$K$58,PliegoVigente!$K$59))))))))))))</f>
        <v>#N/A</v>
      </c>
      <c r="AE178" s="124">
        <f>IF(E178="HFC",(IF(T178&gt;=PliegoVigente!$A$10,PliegoVigente!$C$10,IF(T178&gt;PliegoVigente!$A$9,PliegoVigente!$C$9,IF(T178&gt;PliegoVigente!$A$8,PliegoVigente!$C$8,PliegoVigente!$C$7)))),IF(E178="FLOW",(IF(T178&gt;=PliegoVigente!$A$26,PliegoVigente!$C$26,IF(T178&gt;PliegoVigente!$A$25,PliegoVigente!$C$25,IF(T178&gt;PliegoVigente!$A$24,PliegoVigente!$C$24,PliegoVigente!$C$23)))),IF(E178="MASIVO",(IF(T178&gt;=PliegoVigente!$A$40,PliegoVigente!$C$40,IF(T178&gt;PliegoVigente!$A$39,PliegoVigente!$C$39,IF(T178&gt;PliegoVigente!$A$38,PliegoVigente!$C$38,PliegoVigente!$C$37)))),(IF(T178&gt;=PliegoVigente!$A$54,PliegoVigente!$C$54,IF(T178&gt;PliegoVigente!$A$53,PliegoVigente!$C$53,IF(T178&gt;PliegoVigente!$A$52,PliegoVigente!$C$52,PliegoVigente!$C$51)))))))</f>
        <v>0.02</v>
      </c>
      <c r="AF178" s="124" t="e">
        <f>IF(E178="HFC",(IF(Y178&gt;=PliegoVigente!$Y$7,PliegoVigente!$AA$7,0)),IF(E178="FLOW",0,IF(E178="MASIVO",(IF(Y178&gt;=PliegoVigente!$Y$37,PliegoVigente!$AA$370)),(IF(Y178&gt;=PliegoVigente!$Y$51,PliegoVigente!$AA$51,0)))))</f>
        <v>#N/A</v>
      </c>
      <c r="AG178" s="124" t="e">
        <f>IF(E178="HFC",(IF(Z178&gt;=PliegoVigente!$M$9,PliegoVigente!$O$9,IF(Z178&gt;=PliegoVigente!$M$8,PliegoVigente!$O$8,PliegoVigente!$O$7))),IF(E178="FLOW",(IF(Z178&gt;=PliegoVigente!$M$25,PliegoVigente!$O$25,IF(Z178&gt;=PliegoVigente!$M$24,PliegoVigente!$O$24,PliegoVigente!$O$23))),IF(E178="MASIVO",(IF(Z178&gt;=PliegoVigente!$M$39,PliegoVigente!$O$39,IF(Z178&gt;=PliegoVigente!$M$38,PliegoVigente!$O$38,PliegoVigente!$O$37))),(IF(Z178&gt;=PliegoVigente!$M$53,PliegoVigente!$O$53,IF(Z178&gt;=PliegoVigente!$M$52,PliegoVigente!$O$52,PliegoVigente!$O$51))))))</f>
        <v>#N/A</v>
      </c>
      <c r="AH178" s="124" t="e">
        <f>IF(E178="HFC",(IF(AA178&gt;=PliegoVigente!$Q$9,PliegoVigente!$S$9,IF(AA178&gt;=PliegoVigente!$Q$8,PliegoVigente!$S$8,PliegoVigente!$S$7))),IF(E178="FLOW",(IF(AA178&gt;=PliegoVigente!$Q$25,PliegoVigente!$S$25,IF(AA178&gt;=PliegoVigente!$Q$24,PliegoVigente!$S$24,PliegoVigente!$S$23))),IF(E178="MASIVO",(IF(AA178&gt;=PliegoVigente!$Q$39,PliegoVigente!$S$39,IF(AA178&gt;=PliegoVigente!$Q$38,PliegoVigente!$S$38,PliegoVigente!$S$37))),(IF(AA178&gt;=PliegoVigente!$Q$53,PliegoVigente!$S$53,IF(AA178&gt;=PliegoVigente!$Q$52,PliegoVigente!$S$52,PliegoVigente!$S$51))))))</f>
        <v>#N/A</v>
      </c>
      <c r="AI178" s="126" t="e">
        <f t="shared" si="5"/>
        <v>#N/A</v>
      </c>
    </row>
    <row r="179" spans="1:35" x14ac:dyDescent="0.25">
      <c r="A179" s="115" t="str">
        <f>VLOOKUP(C179,RosterActualizado!$C$2:$L$1000,7,0)</f>
        <v>Maldonado Martinez Florencia</v>
      </c>
      <c r="B179" s="115" t="str">
        <f>VLOOKUP(C179,RosterActualizado!$C$2:$L$1000,10,0)</f>
        <v>Nuñez Mauricio Leonel</v>
      </c>
      <c r="C179" s="115">
        <f>RosterActualizado!C179</f>
        <v>4561664</v>
      </c>
      <c r="D179" s="115" t="str">
        <f>VLOOKUP(C179,RosterActualizado!$C$2:$L$1000,3,0)</f>
        <v>MASIVO</v>
      </c>
      <c r="E179" s="115" t="str">
        <f t="shared" si="4"/>
        <v>MASIVO</v>
      </c>
      <c r="F179" s="116">
        <f>VLOOKUP(C179,Table1[],5,0)</f>
        <v>0.66666666666666696</v>
      </c>
      <c r="G179" s="117">
        <f>VLOOKUP(C179,Table13[],5,0)</f>
        <v>0</v>
      </c>
      <c r="H179" s="118">
        <f>VLOOKUP(C179,Table13[],3,0)</f>
        <v>0</v>
      </c>
      <c r="I179" s="117">
        <f>VLOOKUP(C179,Table13[],7,0)</f>
        <v>0</v>
      </c>
      <c r="J179" s="117">
        <f>VLOOKUP(C179,Table13[],9,0)</f>
        <v>0</v>
      </c>
      <c r="K179" s="116" t="e">
        <f>VLOOKUP(C179,Table16[[#All],[idccms]:[TMO]],5,0)</f>
        <v>#N/A</v>
      </c>
      <c r="L179" s="119" t="e">
        <f>VLOOKUP(C179,Table18[[Columna1]:[Recuento de id_monitoring-caseId]],2,0)</f>
        <v>#N/A</v>
      </c>
      <c r="M179" s="116" t="e">
        <f>VLOOKUP(C179,Table111[],7,0)</f>
        <v>#N/A</v>
      </c>
      <c r="N179" s="118" t="e">
        <f>VLOOKUP(C179,Table111[],6,0)</f>
        <v>#N/A</v>
      </c>
      <c r="O179" s="116" t="e">
        <f>VLOOKUP(C179,Table111[],8,0)</f>
        <v>#N/A</v>
      </c>
      <c r="P179" s="13" t="s">
        <v>116</v>
      </c>
      <c r="Q179" s="13" t="s">
        <v>116</v>
      </c>
      <c r="R179" s="13" t="s">
        <v>116</v>
      </c>
      <c r="S179" s="116" t="e">
        <f>VLOOKUP(C179,Table113[[idccms]:[Suma de Rellamados]],4,0)</f>
        <v>#N/A</v>
      </c>
      <c r="T179" s="13">
        <f>VLOOKUP(C179,Table115[[idccms]:[Suma de CvLlamSalientes]],3,0)</f>
        <v>0</v>
      </c>
      <c r="U179" s="13">
        <f>VLOOKUP(C179,Table115[[idccms]:[Suma de CvLlamSalientes]],5,0)</f>
        <v>0</v>
      </c>
      <c r="V179" s="120">
        <f>VLOOKUP(C179,Table115[[idccms]:[Suma de CvLlamSalientes]],6,0)</f>
        <v>0</v>
      </c>
      <c r="W179" s="13">
        <f>VLOOKUP(C179,Table115[[idccms]:[Suma de CvLlamSalientes]],7,0)</f>
        <v>0</v>
      </c>
      <c r="X179" s="116" t="e">
        <f>VLOOKUP(C179,Table118[[idccms]:[%Act Com N]],4,0)</f>
        <v>#N/A</v>
      </c>
      <c r="Y179" s="116" t="e">
        <f>VLOOKUP(C179,Table118[[idccms]:[%Act Com N]],6,0)</f>
        <v>#N/A</v>
      </c>
      <c r="Z179" s="116" t="e">
        <f>VLOOKUP(C179,TRF!$B$2:$S$407,4,0)</f>
        <v>#N/A</v>
      </c>
      <c r="AA179" s="116" t="e">
        <f>VLOOKUP(C179,CBS!$A$2:$F$395,4,0)</f>
        <v>#N/A</v>
      </c>
      <c r="AB179" s="124" t="e">
        <f>IF(E179="HFC",(IF(L179&gt;=PliegoVigente!$U$9,PliegoVigente!$W$9,IF(L179&gt;=PliegoVigente!$U$8,PliegoVigente!$W$8,PliegoVigente!$W$7))),IF(E179="FLOW",(IF(L179&gt;=PliegoVigente!$U$25,PliegoVigente!$W$25,IF(L179&gt;=PliegoVigente!$U$24,PliegoVigente!$W$24,PliegoVigente!$W$23))),IF(E179="MASIVO",(IF(L179&gt;=PliegoVigente!$U$39,PliegoVigente!$W$39,IF(L179&gt;=PliegoVigente!$U$38,PliegoVigente!$W$38,PliegoVigente!$W$37))),(IF(L179&gt;=PliegoVigente!$U$53,PliegoVigente!$W$53,IF(L179&gt;=PliegoVigente!$U$52,PliegoVigente!$W$52,PliegoVigente!$W$51))))))</f>
        <v>#N/A</v>
      </c>
      <c r="AC179" s="124" t="e">
        <f>IF(E179="HFC",(IF(M179&gt;=PliegoVigente!$I$7,PliegoVigente!$K$7,IF(M179&gt;=PliegoVigente!$I$8,PliegoVigente!$K$8,IF(M179&gt;=PliegoVigente!$I$9,PliegoVigente!$K$9,IF(M179&gt;=PliegoVigente!$I$10,PliegoVigente!$K$10,IF(M179&gt;=PliegoVigente!$I$11,PliegoVigente!$K$11,IF(M179&gt;=PliegoVigente!$I$12,PliegoVigente!$K$12,IF(M179&gt;=PliegoVigente!$I$13,PliegoVigente!$K$13,IF(M179&gt;=PliegoVigente!$I$14,PliegoVigente!$K$14,PliegoVigente!$K$15))))))))),IF(E179="FLOW",(IF(M179&gt;=PliegoVigente!$I$23,PliegoVigente!$K$23,IF(M179&gt;=PliegoVigente!$I$24,PliegoVigente!$K$24,IF(M179&gt;=PliegoVigente!$I$25,PliegoVigente!$K$25,IF(M179&gt;=PliegoVigente!$I$26,PliegoVigente!$K$26,IF(M179&gt;=PliegoVigente!$I$27,PliegoVigente!$K$27,IF(M179&gt;=PliegoVigente!$I$28,PliegoVigente!$K$28,IF(M179&gt;=PliegoVigente!$I$29,PliegoVigente!$K$29,IF(M179&gt;=PliegoVigente!$I$30,PliegoVigente!$K$30,PliegoVigente!$K$31))))))))),IF(E179="MASIVO",(IF(M179&gt;=PliegoVigente!$I$37,PliegoVigente!$K$37,IF(M179&gt;=PliegoVigente!$I$38,PliegoVigente!$K$38,IF(M179&gt;=PliegoVigente!$I$39,PliegoVigente!$K$39,IF(M179&gt;=PliegoVigente!$I$40,PliegoVigente!$K$40,IF(M179&gt;=PliegoVigente!$I$41,PliegoVigente!$K$41,IF(M179&gt;=PliegoVigente!$I$42,PliegoVigente!$K$42,IF(M179&gt;=PliegoVigente!$I$43,PliegoVigente!$K$43,IF(M179&gt;=PliegoVigente!$I$44,PliegoVigente!$K$44,PliegoVigente!$K$45))))))))),(IF(M179&gt;=PliegoVigente!$I$51,PliegoVigente!$K$51,IF(M179&gt;=PliegoVigente!$I$52,PliegoVigente!$K$52,IF(M179&gt;=PliegoVigente!$I$53,PliegoVigente!$K$53,IF(M179&gt;=PliegoVigente!$I$54,PliegoVigente!$K$54,IF(M179&gt;=PliegoVigente!$I$55,PliegoVigente!$K$55,IF(M179&gt;=PliegoVigente!$I$56,PliegoVigente!$K$56,IF(M179&gt;=PliegoVigente!$I$57,PliegoVigente!$K$57,IF(M179&gt;=PliegoVigente!$I$58,PliegoVigente!$K$58,PliegoVigente!$K$59))))))))))))</f>
        <v>#N/A</v>
      </c>
      <c r="AD179" s="124" t="e">
        <f>IF(E179="HFC",(IF(S179&gt;=PliegoVigente!$E$12,PliegoVigente!$G$12,IF(S179&gt;=PliegoVigente!$E$11,PliegoVigente!$G$11,IF(S179&gt;=PliegoVigente!$E$10,PliegoVigente!$G$10,IF(S179&gt;=PliegoVigente!$E$9,PliegoVigente!$G$9,IF(S179&gt;=PliegoVigente!$E$8,PliegoVigente!$G$8,PliegoVigente!$G$7)))))),IF(E179="FLOW",(IF(S179&gt;=PliegoVigente!$I$23,PliegoVigente!$K$23,IF(S179&gt;=PliegoVigente!$I$24,PliegoVigente!$K$24,IF(S179&gt;=PliegoVigente!$I$25,PliegoVigente!$K$25,IF(S179&gt;=PliegoVigente!$I$26,PliegoVigente!$K$26,IF(S179&gt;=PliegoVigente!$I$27,PliegoVigente!$K$27,IF(S179&gt;=PliegoVigente!$I$28,PliegoVigente!$K$28,IF(S179&gt;=PliegoVigente!$I$29,PliegoVigente!$K$29,IF(S179&gt;=PliegoVigente!$I$30,PliegoVigente!$K$30,PliegoVigente!$K$31))))))))),IF(E179="MASIVO",(IF(S179&gt;=PliegoVigente!$I$37,PliegoVigente!$K$37,IF(S179&gt;=PliegoVigente!$I$38,PliegoVigente!$K$38,IF(S179&gt;=PliegoVigente!$I$39,PliegoVigente!$K$39,IF(S179&gt;=PliegoVigente!$I$40,PliegoVigente!$K$40,IF(S179&gt;=PliegoVigente!$I$41,PliegoVigente!$K$41,IF(S179&gt;=PliegoVigente!$I$42,PliegoVigente!$K$42,IF(S179&gt;=PliegoVigente!$I$43,PliegoVigente!$K$43,IF(S179&gt;=PliegoVigente!$I$44,PliegoVigente!$K$44,PliegoVigente!$K$45))))))))),(IF(S179&gt;=PliegoVigente!$I$51,PliegoVigente!$K$51,IF(S179&gt;=PliegoVigente!$I$52,PliegoVigente!$K$52,IF(S179&gt;=PliegoVigente!$I$53,PliegoVigente!$K$53,IF(S179&gt;=PliegoVigente!$I$54,PliegoVigente!$K$54,IF(S179&gt;=PliegoVigente!$I$55,PliegoVigente!$K$55,IF(S179&gt;=PliegoVigente!$I$56,PliegoVigente!$K$56,IF(S179&gt;=PliegoVigente!$I$57,PliegoVigente!$K$57,IF(S179&gt;=PliegoVigente!$I$58,PliegoVigente!$K$58,PliegoVigente!$K$59))))))))))))</f>
        <v>#N/A</v>
      </c>
      <c r="AE179" s="124">
        <f>IF(E179="HFC",(IF(T179&gt;=PliegoVigente!$A$10,PliegoVigente!$C$10,IF(T179&gt;PliegoVigente!$A$9,PliegoVigente!$C$9,IF(T179&gt;PliegoVigente!$A$8,PliegoVigente!$C$8,PliegoVigente!$C$7)))),IF(E179="FLOW",(IF(T179&gt;=PliegoVigente!$A$26,PliegoVigente!$C$26,IF(T179&gt;PliegoVigente!$A$25,PliegoVigente!$C$25,IF(T179&gt;PliegoVigente!$A$24,PliegoVigente!$C$24,PliegoVigente!$C$23)))),IF(E179="MASIVO",(IF(T179&gt;=PliegoVigente!$A$40,PliegoVigente!$C$40,IF(T179&gt;PliegoVigente!$A$39,PliegoVigente!$C$39,IF(T179&gt;PliegoVigente!$A$38,PliegoVigente!$C$38,PliegoVigente!$C$37)))),(IF(T179&gt;=PliegoVigente!$A$54,PliegoVigente!$C$54,IF(T179&gt;PliegoVigente!$A$53,PliegoVigente!$C$53,IF(T179&gt;PliegoVigente!$A$52,PliegoVigente!$C$52,PliegoVigente!$C$51)))))))</f>
        <v>0.02</v>
      </c>
      <c r="AF179" s="124" t="e">
        <f>IF(E179="HFC",(IF(Y179&gt;=PliegoVigente!$Y$7,PliegoVigente!$AA$7,0)),IF(E179="FLOW",0,IF(E179="MASIVO",(IF(Y179&gt;=PliegoVigente!$Y$37,PliegoVigente!$AA$370)),(IF(Y179&gt;=PliegoVigente!$Y$51,PliegoVigente!$AA$51,0)))))</f>
        <v>#N/A</v>
      </c>
      <c r="AG179" s="124" t="e">
        <f>IF(E179="HFC",(IF(Z179&gt;=PliegoVigente!$M$9,PliegoVigente!$O$9,IF(Z179&gt;=PliegoVigente!$M$8,PliegoVigente!$O$8,PliegoVigente!$O$7))),IF(E179="FLOW",(IF(Z179&gt;=PliegoVigente!$M$25,PliegoVigente!$O$25,IF(Z179&gt;=PliegoVigente!$M$24,PliegoVigente!$O$24,PliegoVigente!$O$23))),IF(E179="MASIVO",(IF(Z179&gt;=PliegoVigente!$M$39,PliegoVigente!$O$39,IF(Z179&gt;=PliegoVigente!$M$38,PliegoVigente!$O$38,PliegoVigente!$O$37))),(IF(Z179&gt;=PliegoVigente!$M$53,PliegoVigente!$O$53,IF(Z179&gt;=PliegoVigente!$M$52,PliegoVigente!$O$52,PliegoVigente!$O$51))))))</f>
        <v>#N/A</v>
      </c>
      <c r="AH179" s="124" t="e">
        <f>IF(E179="HFC",(IF(AA179&gt;=PliegoVigente!$Q$9,PliegoVigente!$S$9,IF(AA179&gt;=PliegoVigente!$Q$8,PliegoVigente!$S$8,PliegoVigente!$S$7))),IF(E179="FLOW",(IF(AA179&gt;=PliegoVigente!$Q$25,PliegoVigente!$S$25,IF(AA179&gt;=PliegoVigente!$Q$24,PliegoVigente!$S$24,PliegoVigente!$S$23))),IF(E179="MASIVO",(IF(AA179&gt;=PliegoVigente!$Q$39,PliegoVigente!$S$39,IF(AA179&gt;=PliegoVigente!$Q$38,PliegoVigente!$S$38,PliegoVigente!$S$37))),(IF(AA179&gt;=PliegoVigente!$Q$53,PliegoVigente!$S$53,IF(AA179&gt;=PliegoVigente!$Q$52,PliegoVigente!$S$52,PliegoVigente!$S$51))))))</f>
        <v>#N/A</v>
      </c>
      <c r="AI179" s="126" t="e">
        <f t="shared" si="5"/>
        <v>#N/A</v>
      </c>
    </row>
    <row r="180" spans="1:35" x14ac:dyDescent="0.25">
      <c r="A180" s="115" t="str">
        <f>VLOOKUP(C180,RosterActualizado!$C$2:$L$1000,7,0)</f>
        <v>Maldonado Martinez Florencia</v>
      </c>
      <c r="B180" s="115" t="str">
        <f>VLOOKUP(C180,RosterActualizado!$C$2:$L$1000,10,0)</f>
        <v xml:space="preserve">Sáenz Ana Paula </v>
      </c>
      <c r="C180" s="115">
        <f>RosterActualizado!C180</f>
        <v>4561672</v>
      </c>
      <c r="D180" s="115" t="str">
        <f>VLOOKUP(C180,RosterActualizado!$C$2:$L$1000,3,0)</f>
        <v>MASIVO</v>
      </c>
      <c r="E180" s="115" t="str">
        <f t="shared" si="4"/>
        <v>MASIVO</v>
      </c>
      <c r="F180" s="116">
        <f>VLOOKUP(C180,Table1[],5,0)</f>
        <v>0.66666666666666696</v>
      </c>
      <c r="G180" s="117">
        <f>VLOOKUP(C180,Table13[],5,0)</f>
        <v>0</v>
      </c>
      <c r="H180" s="118">
        <f>VLOOKUP(C180,Table13[],3,0)</f>
        <v>0</v>
      </c>
      <c r="I180" s="117">
        <f>VLOOKUP(C180,Table13[],7,0)</f>
        <v>0</v>
      </c>
      <c r="J180" s="117">
        <f>VLOOKUP(C180,Table13[],9,0)</f>
        <v>0</v>
      </c>
      <c r="K180" s="116" t="e">
        <f>VLOOKUP(C180,Table16[[#All],[idccms]:[TMO]],5,0)</f>
        <v>#N/A</v>
      </c>
      <c r="L180" s="119" t="e">
        <f>VLOOKUP(C180,Table18[[Columna1]:[Recuento de id_monitoring-caseId]],2,0)</f>
        <v>#N/A</v>
      </c>
      <c r="M180" s="116" t="e">
        <f>VLOOKUP(C180,Table111[],7,0)</f>
        <v>#N/A</v>
      </c>
      <c r="N180" s="118" t="e">
        <f>VLOOKUP(C180,Table111[],6,0)</f>
        <v>#N/A</v>
      </c>
      <c r="O180" s="116" t="e">
        <f>VLOOKUP(C180,Table111[],8,0)</f>
        <v>#N/A</v>
      </c>
      <c r="P180" s="13" t="s">
        <v>116</v>
      </c>
      <c r="Q180" s="13" t="s">
        <v>116</v>
      </c>
      <c r="R180" s="13" t="s">
        <v>116</v>
      </c>
      <c r="S180" s="116" t="e">
        <f>VLOOKUP(C180,Table113[[idccms]:[Suma de Rellamados]],4,0)</f>
        <v>#N/A</v>
      </c>
      <c r="T180" s="13">
        <f>VLOOKUP(C180,Table115[[idccms]:[Suma de CvLlamSalientes]],3,0)</f>
        <v>0</v>
      </c>
      <c r="U180" s="13">
        <f>VLOOKUP(C180,Table115[[idccms]:[Suma de CvLlamSalientes]],5,0)</f>
        <v>0</v>
      </c>
      <c r="V180" s="120">
        <f>VLOOKUP(C180,Table115[[idccms]:[Suma de CvLlamSalientes]],6,0)</f>
        <v>0</v>
      </c>
      <c r="W180" s="13">
        <f>VLOOKUP(C180,Table115[[idccms]:[Suma de CvLlamSalientes]],7,0)</f>
        <v>0</v>
      </c>
      <c r="X180" s="116" t="e">
        <f>VLOOKUP(C180,Table118[[idccms]:[%Act Com N]],4,0)</f>
        <v>#N/A</v>
      </c>
      <c r="Y180" s="116" t="e">
        <f>VLOOKUP(C180,Table118[[idccms]:[%Act Com N]],6,0)</f>
        <v>#N/A</v>
      </c>
      <c r="Z180" s="116" t="e">
        <f>VLOOKUP(C180,TRF!$B$2:$S$407,4,0)</f>
        <v>#N/A</v>
      </c>
      <c r="AA180" s="116" t="e">
        <f>VLOOKUP(C180,CBS!$A$2:$F$395,4,0)</f>
        <v>#N/A</v>
      </c>
      <c r="AB180" s="124" t="e">
        <f>IF(E180="HFC",(IF(L180&gt;=PliegoVigente!$U$9,PliegoVigente!$W$9,IF(L180&gt;=PliegoVigente!$U$8,PliegoVigente!$W$8,PliegoVigente!$W$7))),IF(E180="FLOW",(IF(L180&gt;=PliegoVigente!$U$25,PliegoVigente!$W$25,IF(L180&gt;=PliegoVigente!$U$24,PliegoVigente!$W$24,PliegoVigente!$W$23))),IF(E180="MASIVO",(IF(L180&gt;=PliegoVigente!$U$39,PliegoVigente!$W$39,IF(L180&gt;=PliegoVigente!$U$38,PliegoVigente!$W$38,PliegoVigente!$W$37))),(IF(L180&gt;=PliegoVigente!$U$53,PliegoVigente!$W$53,IF(L180&gt;=PliegoVigente!$U$52,PliegoVigente!$W$52,PliegoVigente!$W$51))))))</f>
        <v>#N/A</v>
      </c>
      <c r="AC180" s="124" t="e">
        <f>IF(E180="HFC",(IF(M180&gt;=PliegoVigente!$I$7,PliegoVigente!$K$7,IF(M180&gt;=PliegoVigente!$I$8,PliegoVigente!$K$8,IF(M180&gt;=PliegoVigente!$I$9,PliegoVigente!$K$9,IF(M180&gt;=PliegoVigente!$I$10,PliegoVigente!$K$10,IF(M180&gt;=PliegoVigente!$I$11,PliegoVigente!$K$11,IF(M180&gt;=PliegoVigente!$I$12,PliegoVigente!$K$12,IF(M180&gt;=PliegoVigente!$I$13,PliegoVigente!$K$13,IF(M180&gt;=PliegoVigente!$I$14,PliegoVigente!$K$14,PliegoVigente!$K$15))))))))),IF(E180="FLOW",(IF(M180&gt;=PliegoVigente!$I$23,PliegoVigente!$K$23,IF(M180&gt;=PliegoVigente!$I$24,PliegoVigente!$K$24,IF(M180&gt;=PliegoVigente!$I$25,PliegoVigente!$K$25,IF(M180&gt;=PliegoVigente!$I$26,PliegoVigente!$K$26,IF(M180&gt;=PliegoVigente!$I$27,PliegoVigente!$K$27,IF(M180&gt;=PliegoVigente!$I$28,PliegoVigente!$K$28,IF(M180&gt;=PliegoVigente!$I$29,PliegoVigente!$K$29,IF(M180&gt;=PliegoVigente!$I$30,PliegoVigente!$K$30,PliegoVigente!$K$31))))))))),IF(E180="MASIVO",(IF(M180&gt;=PliegoVigente!$I$37,PliegoVigente!$K$37,IF(M180&gt;=PliegoVigente!$I$38,PliegoVigente!$K$38,IF(M180&gt;=PliegoVigente!$I$39,PliegoVigente!$K$39,IF(M180&gt;=PliegoVigente!$I$40,PliegoVigente!$K$40,IF(M180&gt;=PliegoVigente!$I$41,PliegoVigente!$K$41,IF(M180&gt;=PliegoVigente!$I$42,PliegoVigente!$K$42,IF(M180&gt;=PliegoVigente!$I$43,PliegoVigente!$K$43,IF(M180&gt;=PliegoVigente!$I$44,PliegoVigente!$K$44,PliegoVigente!$K$45))))))))),(IF(M180&gt;=PliegoVigente!$I$51,PliegoVigente!$K$51,IF(M180&gt;=PliegoVigente!$I$52,PliegoVigente!$K$52,IF(M180&gt;=PliegoVigente!$I$53,PliegoVigente!$K$53,IF(M180&gt;=PliegoVigente!$I$54,PliegoVigente!$K$54,IF(M180&gt;=PliegoVigente!$I$55,PliegoVigente!$K$55,IF(M180&gt;=PliegoVigente!$I$56,PliegoVigente!$K$56,IF(M180&gt;=PliegoVigente!$I$57,PliegoVigente!$K$57,IF(M180&gt;=PliegoVigente!$I$58,PliegoVigente!$K$58,PliegoVigente!$K$59))))))))))))</f>
        <v>#N/A</v>
      </c>
      <c r="AD180" s="124" t="e">
        <f>IF(E180="HFC",(IF(S180&gt;=PliegoVigente!$E$12,PliegoVigente!$G$12,IF(S180&gt;=PliegoVigente!$E$11,PliegoVigente!$G$11,IF(S180&gt;=PliegoVigente!$E$10,PliegoVigente!$G$10,IF(S180&gt;=PliegoVigente!$E$9,PliegoVigente!$G$9,IF(S180&gt;=PliegoVigente!$E$8,PliegoVigente!$G$8,PliegoVigente!$G$7)))))),IF(E180="FLOW",(IF(S180&gt;=PliegoVigente!$I$23,PliegoVigente!$K$23,IF(S180&gt;=PliegoVigente!$I$24,PliegoVigente!$K$24,IF(S180&gt;=PliegoVigente!$I$25,PliegoVigente!$K$25,IF(S180&gt;=PliegoVigente!$I$26,PliegoVigente!$K$26,IF(S180&gt;=PliegoVigente!$I$27,PliegoVigente!$K$27,IF(S180&gt;=PliegoVigente!$I$28,PliegoVigente!$K$28,IF(S180&gt;=PliegoVigente!$I$29,PliegoVigente!$K$29,IF(S180&gt;=PliegoVigente!$I$30,PliegoVigente!$K$30,PliegoVigente!$K$31))))))))),IF(E180="MASIVO",(IF(S180&gt;=PliegoVigente!$I$37,PliegoVigente!$K$37,IF(S180&gt;=PliegoVigente!$I$38,PliegoVigente!$K$38,IF(S180&gt;=PliegoVigente!$I$39,PliegoVigente!$K$39,IF(S180&gt;=PliegoVigente!$I$40,PliegoVigente!$K$40,IF(S180&gt;=PliegoVigente!$I$41,PliegoVigente!$K$41,IF(S180&gt;=PliegoVigente!$I$42,PliegoVigente!$K$42,IF(S180&gt;=PliegoVigente!$I$43,PliegoVigente!$K$43,IF(S180&gt;=PliegoVigente!$I$44,PliegoVigente!$K$44,PliegoVigente!$K$45))))))))),(IF(S180&gt;=PliegoVigente!$I$51,PliegoVigente!$K$51,IF(S180&gt;=PliegoVigente!$I$52,PliegoVigente!$K$52,IF(S180&gt;=PliegoVigente!$I$53,PliegoVigente!$K$53,IF(S180&gt;=PliegoVigente!$I$54,PliegoVigente!$K$54,IF(S180&gt;=PliegoVigente!$I$55,PliegoVigente!$K$55,IF(S180&gt;=PliegoVigente!$I$56,PliegoVigente!$K$56,IF(S180&gt;=PliegoVigente!$I$57,PliegoVigente!$K$57,IF(S180&gt;=PliegoVigente!$I$58,PliegoVigente!$K$58,PliegoVigente!$K$59))))))))))))</f>
        <v>#N/A</v>
      </c>
      <c r="AE180" s="124">
        <f>IF(E180="HFC",(IF(T180&gt;=PliegoVigente!$A$10,PliegoVigente!$C$10,IF(T180&gt;PliegoVigente!$A$9,PliegoVigente!$C$9,IF(T180&gt;PliegoVigente!$A$8,PliegoVigente!$C$8,PliegoVigente!$C$7)))),IF(E180="FLOW",(IF(T180&gt;=PliegoVigente!$A$26,PliegoVigente!$C$26,IF(T180&gt;PliegoVigente!$A$25,PliegoVigente!$C$25,IF(T180&gt;PliegoVigente!$A$24,PliegoVigente!$C$24,PliegoVigente!$C$23)))),IF(E180="MASIVO",(IF(T180&gt;=PliegoVigente!$A$40,PliegoVigente!$C$40,IF(T180&gt;PliegoVigente!$A$39,PliegoVigente!$C$39,IF(T180&gt;PliegoVigente!$A$38,PliegoVigente!$C$38,PliegoVigente!$C$37)))),(IF(T180&gt;=PliegoVigente!$A$54,PliegoVigente!$C$54,IF(T180&gt;PliegoVigente!$A$53,PliegoVigente!$C$53,IF(T180&gt;PliegoVigente!$A$52,PliegoVigente!$C$52,PliegoVigente!$C$51)))))))</f>
        <v>0.02</v>
      </c>
      <c r="AF180" s="124" t="e">
        <f>IF(E180="HFC",(IF(Y180&gt;=PliegoVigente!$Y$7,PliegoVigente!$AA$7,0)),IF(E180="FLOW",0,IF(E180="MASIVO",(IF(Y180&gt;=PliegoVigente!$Y$37,PliegoVigente!$AA$370)),(IF(Y180&gt;=PliegoVigente!$Y$51,PliegoVigente!$AA$51,0)))))</f>
        <v>#N/A</v>
      </c>
      <c r="AG180" s="124" t="e">
        <f>IF(E180="HFC",(IF(Z180&gt;=PliegoVigente!$M$9,PliegoVigente!$O$9,IF(Z180&gt;=PliegoVigente!$M$8,PliegoVigente!$O$8,PliegoVigente!$O$7))),IF(E180="FLOW",(IF(Z180&gt;=PliegoVigente!$M$25,PliegoVigente!$O$25,IF(Z180&gt;=PliegoVigente!$M$24,PliegoVigente!$O$24,PliegoVigente!$O$23))),IF(E180="MASIVO",(IF(Z180&gt;=PliegoVigente!$M$39,PliegoVigente!$O$39,IF(Z180&gt;=PliegoVigente!$M$38,PliegoVigente!$O$38,PliegoVigente!$O$37))),(IF(Z180&gt;=PliegoVigente!$M$53,PliegoVigente!$O$53,IF(Z180&gt;=PliegoVigente!$M$52,PliegoVigente!$O$52,PliegoVigente!$O$51))))))</f>
        <v>#N/A</v>
      </c>
      <c r="AH180" s="124" t="e">
        <f>IF(E180="HFC",(IF(AA180&gt;=PliegoVigente!$Q$9,PliegoVigente!$S$9,IF(AA180&gt;=PliegoVigente!$Q$8,PliegoVigente!$S$8,PliegoVigente!$S$7))),IF(E180="FLOW",(IF(AA180&gt;=PliegoVigente!$Q$25,PliegoVigente!$S$25,IF(AA180&gt;=PliegoVigente!$Q$24,PliegoVigente!$S$24,PliegoVigente!$S$23))),IF(E180="MASIVO",(IF(AA180&gt;=PliegoVigente!$Q$39,PliegoVigente!$S$39,IF(AA180&gt;=PliegoVigente!$Q$38,PliegoVigente!$S$38,PliegoVigente!$S$37))),(IF(AA180&gt;=PliegoVigente!$Q$53,PliegoVigente!$S$53,IF(AA180&gt;=PliegoVigente!$Q$52,PliegoVigente!$S$52,PliegoVigente!$S$51))))))</f>
        <v>#N/A</v>
      </c>
      <c r="AI180" s="126" t="e">
        <f t="shared" si="5"/>
        <v>#N/A</v>
      </c>
    </row>
    <row r="181" spans="1:35" x14ac:dyDescent="0.25">
      <c r="A181" s="115" t="str">
        <f>VLOOKUP(C181,RosterActualizado!$C$2:$L$1000,7,0)</f>
        <v>Pereyra Gomez Melanie Macarena</v>
      </c>
      <c r="B181" s="115" t="str">
        <f>VLOOKUP(C181,RosterActualizado!$C$2:$L$1000,10,0)</f>
        <v>Aguirre Marcos Antonio</v>
      </c>
      <c r="C181" s="115">
        <f>RosterActualizado!C181</f>
        <v>1118334</v>
      </c>
      <c r="D181" s="115" t="str">
        <f>VLOOKUP(C181,RosterActualizado!$C$2:$L$1000,3,0)</f>
        <v>FLOW Score 3 a 5</v>
      </c>
      <c r="E181" s="115" t="str">
        <f t="shared" si="4"/>
        <v>FLOW</v>
      </c>
      <c r="F181" s="116">
        <f>VLOOKUP(C181,Table1[],5,0)</f>
        <v>0.93873989898989896</v>
      </c>
      <c r="G181" s="117">
        <f>VLOOKUP(C181,Table13[],5,0)</f>
        <v>8.3870967741935504E-2</v>
      </c>
      <c r="H181" s="118">
        <f>VLOOKUP(C181,Table13[],3,0)</f>
        <v>155</v>
      </c>
      <c r="I181" s="117">
        <f>VLOOKUP(C181,Table13[],7,0)</f>
        <v>0.61333333333333295</v>
      </c>
      <c r="J181" s="117">
        <f>VLOOKUP(C181,Table13[],9,0)</f>
        <v>0.88356164383561597</v>
      </c>
      <c r="K181" s="116">
        <f>VLOOKUP(C181,Table16[[#All],[idccms]:[TMO]],5,0)</f>
        <v>0.95918367346938804</v>
      </c>
      <c r="L181" s="119">
        <f>VLOOKUP(C181,Table18[[Columna1]:[Recuento de id_monitoring-caseId]],2,0)</f>
        <v>1</v>
      </c>
      <c r="M181" s="116">
        <f>VLOOKUP(C181,Table111[],7,0)</f>
        <v>-0.27272727272727298</v>
      </c>
      <c r="N181" s="118">
        <f>VLOOKUP(C181,Table111[],6,0)</f>
        <v>11</v>
      </c>
      <c r="O181" s="116">
        <f>VLOOKUP(C181,Table111[],8,0)</f>
        <v>0.625</v>
      </c>
      <c r="P181" s="13" t="s">
        <v>116</v>
      </c>
      <c r="Q181" s="13" t="s">
        <v>116</v>
      </c>
      <c r="R181" s="13" t="s">
        <v>116</v>
      </c>
      <c r="S181" s="116">
        <f>VLOOKUP(C181,Table113[[idccms]:[Suma de Rellamados]],4,0)</f>
        <v>0.81907090464547705</v>
      </c>
      <c r="T181" s="13">
        <f>VLOOKUP(C181,Table115[[idccms]:[Suma de CvLlamSalientes]],3,0)</f>
        <v>605.02300884955798</v>
      </c>
      <c r="U181" s="13">
        <f>VLOOKUP(C181,Table115[[idccms]:[Suma de CvLlamSalientes]],5,0)</f>
        <v>19.145132743362801</v>
      </c>
      <c r="V181" s="120">
        <f>VLOOKUP(C181,Table115[[idccms]:[Suma de CvLlamSalientes]],6,0)</f>
        <v>4.8530973451327402</v>
      </c>
      <c r="W181" s="13">
        <f>VLOOKUP(C181,Table115[[idccms]:[Suma de CvLlamSalientes]],7,0)</f>
        <v>581.02477876106195</v>
      </c>
      <c r="X181" s="116">
        <f>VLOOKUP(C181,Table118[[idccms]:[%Act Com N]],4,0)</f>
        <v>3.27433628318584E-2</v>
      </c>
      <c r="Y181" s="116">
        <f>VLOOKUP(C181,Table118[[idccms]:[%Act Com N]],6,0)</f>
        <v>3.27433628318584E-2</v>
      </c>
      <c r="Z181" s="116">
        <f>VLOOKUP(C181,TRF!$B$2:$S$407,4,0)</f>
        <v>0.106194690265487</v>
      </c>
      <c r="AA181" s="116" t="e">
        <f>VLOOKUP(C181,CBS!$A$2:$F$395,4,0)</f>
        <v>#N/A</v>
      </c>
      <c r="AB181" s="124">
        <f>IF(E181="HFC",(IF(L181&gt;=PliegoVigente!$U$9,PliegoVigente!$W$9,IF(L181&gt;=PliegoVigente!$U$8,PliegoVigente!$W$8,PliegoVigente!$W$7))),IF(E181="FLOW",(IF(L181&gt;=PliegoVigente!$U$25,PliegoVigente!$W$25,IF(L181&gt;=PliegoVigente!$U$24,PliegoVigente!$W$24,PliegoVigente!$W$23))),IF(E181="MASIVO",(IF(L181&gt;=PliegoVigente!$U$39,PliegoVigente!$W$39,IF(L181&gt;=PliegoVigente!$U$38,PliegoVigente!$W$38,PliegoVigente!$W$37))),(IF(L181&gt;=PliegoVigente!$U$53,PliegoVigente!$W$53,IF(L181&gt;=PliegoVigente!$U$52,PliegoVigente!$W$52,PliegoVigente!$W$51))))))</f>
        <v>0.01</v>
      </c>
      <c r="AC181" s="124">
        <f>IF(E181="HFC",(IF(M181&gt;=PliegoVigente!$I$7,PliegoVigente!$K$7,IF(M181&gt;=PliegoVigente!$I$8,PliegoVigente!$K$8,IF(M181&gt;=PliegoVigente!$I$9,PliegoVigente!$K$9,IF(M181&gt;=PliegoVigente!$I$10,PliegoVigente!$K$10,IF(M181&gt;=PliegoVigente!$I$11,PliegoVigente!$K$11,IF(M181&gt;=PliegoVigente!$I$12,PliegoVigente!$K$12,IF(M181&gt;=PliegoVigente!$I$13,PliegoVigente!$K$13,IF(M181&gt;=PliegoVigente!$I$14,PliegoVigente!$K$14,PliegoVigente!$K$15))))))))),IF(E181="FLOW",(IF(M181&gt;=PliegoVigente!$I$23,PliegoVigente!$K$23,IF(M181&gt;=PliegoVigente!$I$24,PliegoVigente!$K$24,IF(M181&gt;=PliegoVigente!$I$25,PliegoVigente!$K$25,IF(M181&gt;=PliegoVigente!$I$26,PliegoVigente!$K$26,IF(M181&gt;=PliegoVigente!$I$27,PliegoVigente!$K$27,IF(M181&gt;=PliegoVigente!$I$28,PliegoVigente!$K$28,IF(M181&gt;=PliegoVigente!$I$29,PliegoVigente!$K$29,IF(M181&gt;=PliegoVigente!$I$30,PliegoVigente!$K$30,PliegoVigente!$K$31))))))))),IF(E181="MASIVO",(IF(M181&gt;=PliegoVigente!$I$37,PliegoVigente!$K$37,IF(M181&gt;=PliegoVigente!$I$38,PliegoVigente!$K$38,IF(M181&gt;=PliegoVigente!$I$39,PliegoVigente!$K$39,IF(M181&gt;=PliegoVigente!$I$40,PliegoVigente!$K$40,IF(M181&gt;=PliegoVigente!$I$41,PliegoVigente!$K$41,IF(M181&gt;=PliegoVigente!$I$42,PliegoVigente!$K$42,IF(M181&gt;=PliegoVigente!$I$43,PliegoVigente!$K$43,IF(M181&gt;=PliegoVigente!$I$44,PliegoVigente!$K$44,PliegoVigente!$K$45))))))))),(IF(M181&gt;=PliegoVigente!$I$51,PliegoVigente!$K$51,IF(M181&gt;=PliegoVigente!$I$52,PliegoVigente!$K$52,IF(M181&gt;=PliegoVigente!$I$53,PliegoVigente!$K$53,IF(M181&gt;=PliegoVigente!$I$54,PliegoVigente!$K$54,IF(M181&gt;=PliegoVigente!$I$55,PliegoVigente!$K$55,IF(M181&gt;=PliegoVigente!$I$56,PliegoVigente!$K$56,IF(M181&gt;=PliegoVigente!$I$57,PliegoVigente!$K$57,IF(M181&gt;=PliegoVigente!$I$58,PliegoVigente!$K$58,PliegoVigente!$K$59))))))))))))</f>
        <v>-0.02</v>
      </c>
      <c r="AD181" s="124">
        <f>IF(E181="HFC",(IF(S181&gt;=PliegoVigente!$E$12,PliegoVigente!$G$12,IF(S181&gt;=PliegoVigente!$E$11,PliegoVigente!$G$11,IF(S181&gt;=PliegoVigente!$E$10,PliegoVigente!$G$10,IF(S181&gt;=PliegoVigente!$E$9,PliegoVigente!$G$9,IF(S181&gt;=PliegoVigente!$E$8,PliegoVigente!$G$8,PliegoVigente!$G$7)))))),IF(E181="FLOW",(IF(S181&gt;=PliegoVigente!$I$23,PliegoVigente!$K$23,IF(S181&gt;=PliegoVigente!$I$24,PliegoVigente!$K$24,IF(S181&gt;=PliegoVigente!$I$25,PliegoVigente!$K$25,IF(S181&gt;=PliegoVigente!$I$26,PliegoVigente!$K$26,IF(S181&gt;=PliegoVigente!$I$27,PliegoVigente!$K$27,IF(S181&gt;=PliegoVigente!$I$28,PliegoVigente!$K$28,IF(S181&gt;=PliegoVigente!$I$29,PliegoVigente!$K$29,IF(S181&gt;=PliegoVigente!$I$30,PliegoVigente!$K$30,PliegoVigente!$K$31))))))))),IF(E181="MASIVO",(IF(S181&gt;=PliegoVigente!$I$37,PliegoVigente!$K$37,IF(S181&gt;=PliegoVigente!$I$38,PliegoVigente!$K$38,IF(S181&gt;=PliegoVigente!$I$39,PliegoVigente!$K$39,IF(S181&gt;=PliegoVigente!$I$40,PliegoVigente!$K$40,IF(S181&gt;=PliegoVigente!$I$41,PliegoVigente!$K$41,IF(S181&gt;=PliegoVigente!$I$42,PliegoVigente!$K$42,IF(S181&gt;=PliegoVigente!$I$43,PliegoVigente!$K$43,IF(S181&gt;=PliegoVigente!$I$44,PliegoVigente!$K$44,PliegoVigente!$K$45))))))))),(IF(S181&gt;=PliegoVigente!$I$51,PliegoVigente!$K$51,IF(S181&gt;=PliegoVigente!$I$52,PliegoVigente!$K$52,IF(S181&gt;=PliegoVigente!$I$53,PliegoVigente!$K$53,IF(S181&gt;=PliegoVigente!$I$54,PliegoVigente!$K$54,IF(S181&gt;=PliegoVigente!$I$55,PliegoVigente!$K$55,IF(S181&gt;=PliegoVigente!$I$56,PliegoVigente!$K$56,IF(S181&gt;=PliegoVigente!$I$57,PliegoVigente!$K$57,IF(S181&gt;=PliegoVigente!$I$58,PliegoVigente!$K$58,PliegoVigente!$K$59))))))))))))</f>
        <v>0.06</v>
      </c>
      <c r="AE181" s="124">
        <f>IF(E181="HFC",(IF(T181&gt;=PliegoVigente!$A$10,PliegoVigente!$C$10,IF(T181&gt;PliegoVigente!$A$9,PliegoVigente!$C$9,IF(T181&gt;PliegoVigente!$A$8,PliegoVigente!$C$8,PliegoVigente!$C$7)))),IF(E181="FLOW",(IF(T181&gt;=PliegoVigente!$A$26,PliegoVigente!$C$26,IF(T181&gt;PliegoVigente!$A$25,PliegoVigente!$C$25,IF(T181&gt;PliegoVigente!$A$24,PliegoVigente!$C$24,PliegoVigente!$C$23)))),IF(E181="MASIVO",(IF(T181&gt;=PliegoVigente!$A$40,PliegoVigente!$C$40,IF(T181&gt;PliegoVigente!$A$39,PliegoVigente!$C$39,IF(T181&gt;PliegoVigente!$A$38,PliegoVigente!$C$38,PliegoVigente!$C$37)))),(IF(T181&gt;=PliegoVigente!$A$54,PliegoVigente!$C$54,IF(T181&gt;PliegoVigente!$A$53,PliegoVigente!$C$53,IF(T181&gt;PliegoVigente!$A$52,PliegoVigente!$C$52,PliegoVigente!$C$51)))))))</f>
        <v>-0.01</v>
      </c>
      <c r="AF181" s="124">
        <f>IF(E181="HFC",(IF(Y181&gt;=PliegoVigente!$Y$7,PliegoVigente!$AA$7,0)),IF(E181="FLOW",0,IF(E181="MASIVO",(IF(Y181&gt;=PliegoVigente!$Y$37,PliegoVigente!$AA$370)),(IF(Y181&gt;=PliegoVigente!$Y$51,PliegoVigente!$AA$51,0)))))</f>
        <v>0</v>
      </c>
      <c r="AG181" s="124">
        <f>IF(E181="HFC",(IF(Z181&gt;=PliegoVigente!$M$9,PliegoVigente!$O$9,IF(Z181&gt;=PliegoVigente!$M$8,PliegoVigente!$O$8,PliegoVigente!$O$7))),IF(E181="FLOW",(IF(Z181&gt;=PliegoVigente!$M$25,PliegoVigente!$O$25,IF(Z181&gt;=PliegoVigente!$M$24,PliegoVigente!$O$24,PliegoVigente!$O$23))),IF(E181="MASIVO",(IF(Z181&gt;=PliegoVigente!$M$39,PliegoVigente!$O$39,IF(Z181&gt;=PliegoVigente!$M$38,PliegoVigente!$O$38,PliegoVigente!$O$37))),(IF(Z181&gt;=PliegoVigente!$M$53,PliegoVigente!$O$53,IF(Z181&gt;=PliegoVigente!$M$52,PliegoVigente!$O$52,PliegoVigente!$O$51))))))</f>
        <v>-5.0000000000000001E-3</v>
      </c>
      <c r="AH181" s="124" t="e">
        <f>IF(E181="HFC",(IF(AA181&gt;=PliegoVigente!$Q$9,PliegoVigente!$S$9,IF(AA181&gt;=PliegoVigente!$Q$8,PliegoVigente!$S$8,PliegoVigente!$S$7))),IF(E181="FLOW",(IF(AA181&gt;=PliegoVigente!$Q$25,PliegoVigente!$S$25,IF(AA181&gt;=PliegoVigente!$Q$24,PliegoVigente!$S$24,PliegoVigente!$S$23))),IF(E181="MASIVO",(IF(AA181&gt;=PliegoVigente!$Q$39,PliegoVigente!$S$39,IF(AA181&gt;=PliegoVigente!$Q$38,PliegoVigente!$S$38,PliegoVigente!$S$37))),(IF(AA181&gt;=PliegoVigente!$Q$53,PliegoVigente!$S$53,IF(AA181&gt;=PliegoVigente!$Q$52,PliegoVigente!$S$52,PliegoVigente!$S$51))))))</f>
        <v>#N/A</v>
      </c>
      <c r="AI181" s="126" t="e">
        <f t="shared" si="5"/>
        <v>#N/A</v>
      </c>
    </row>
    <row r="182" spans="1:35" x14ac:dyDescent="0.25">
      <c r="A182" s="115" t="str">
        <f>VLOOKUP(C182,RosterActualizado!$C$2:$L$1000,7,0)</f>
        <v>Pereyra Gomez Melanie Macarena</v>
      </c>
      <c r="B182" s="115" t="str">
        <f>VLOOKUP(C182,RosterActualizado!$C$2:$L$1000,10,0)</f>
        <v>Avila Villafañe Juan Ignacio</v>
      </c>
      <c r="C182" s="115">
        <f>RosterActualizado!C182</f>
        <v>3118404</v>
      </c>
      <c r="D182" s="115" t="str">
        <f>VLOOKUP(C182,RosterActualizado!$C$2:$L$1000,3,0)</f>
        <v>FLOW Score 2</v>
      </c>
      <c r="E182" s="115" t="str">
        <f t="shared" si="4"/>
        <v>FLOW</v>
      </c>
      <c r="F182" s="116">
        <f>VLOOKUP(C182,Table1[],5,0)</f>
        <v>0.47957936507936499</v>
      </c>
      <c r="G182" s="117">
        <f>VLOOKUP(C182,Table13[],5,0)</f>
        <v>7.1428571428571397E-2</v>
      </c>
      <c r="H182" s="118">
        <f>VLOOKUP(C182,Table13[],3,0)</f>
        <v>14</v>
      </c>
      <c r="I182" s="117">
        <f>VLOOKUP(C182,Table13[],7,0)</f>
        <v>0.53846153846153799</v>
      </c>
      <c r="J182" s="117">
        <f>VLOOKUP(C182,Table13[],9,0)</f>
        <v>0.92307692307692302</v>
      </c>
      <c r="K182" s="116">
        <f>VLOOKUP(C182,Table16[[#All],[idccms]:[TMO]],5,0)</f>
        <v>0.95652173913043503</v>
      </c>
      <c r="L182" s="119">
        <f>VLOOKUP(C182,Table18[[Columna1]:[Recuento de id_monitoring-caseId]],2,0)</f>
        <v>1</v>
      </c>
      <c r="M182" s="116">
        <f>VLOOKUP(C182,Table111[],7,0)</f>
        <v>-0.5</v>
      </c>
      <c r="N182" s="118">
        <f>VLOOKUP(C182,Table111[],6,0)</f>
        <v>6</v>
      </c>
      <c r="O182" s="116">
        <f>VLOOKUP(C182,Table111[],8,0)</f>
        <v>0.4</v>
      </c>
      <c r="P182" s="13" t="s">
        <v>116</v>
      </c>
      <c r="Q182" s="13" t="s">
        <v>116</v>
      </c>
      <c r="R182" s="13" t="s">
        <v>116</v>
      </c>
      <c r="S182" s="116">
        <f>VLOOKUP(C182,Table113[[idccms]:[Suma de Rellamados]],4,0)</f>
        <v>0.87050359712230196</v>
      </c>
      <c r="T182" s="13">
        <f>VLOOKUP(C182,Table115[[idccms]:[Suma de CvLlamSalientes]],3,0)</f>
        <v>685.91061452513998</v>
      </c>
      <c r="U182" s="13">
        <f>VLOOKUP(C182,Table115[[idccms]:[Suma de CvLlamSalientes]],5,0)</f>
        <v>42.3240223463687</v>
      </c>
      <c r="V182" s="120">
        <f>VLOOKUP(C182,Table115[[idccms]:[Suma de CvLlamSalientes]],6,0)</f>
        <v>18.245810055865899</v>
      </c>
      <c r="W182" s="13">
        <f>VLOOKUP(C182,Table115[[idccms]:[Suma de CvLlamSalientes]],7,0)</f>
        <v>625.34078212290501</v>
      </c>
      <c r="X182" s="116">
        <f>VLOOKUP(C182,Table118[[idccms]:[%Act Com N]],4,0)</f>
        <v>5.5865921787709501E-2</v>
      </c>
      <c r="Y182" s="116">
        <f>VLOOKUP(C182,Table118[[idccms]:[%Act Com N]],6,0)</f>
        <v>5.5865921787709501E-2</v>
      </c>
      <c r="Z182" s="116">
        <f>VLOOKUP(C182,TRF!$B$2:$S$407,4,0)</f>
        <v>5.5865921787709501E-2</v>
      </c>
      <c r="AA182" s="116">
        <f>VLOOKUP(C182,CBS!$A$2:$F$395,4,0)</f>
        <v>7.8212290502793297E-2</v>
      </c>
      <c r="AB182" s="124">
        <f>IF(E182="HFC",(IF(L182&gt;=PliegoVigente!$U$9,PliegoVigente!$W$9,IF(L182&gt;=PliegoVigente!$U$8,PliegoVigente!$W$8,PliegoVigente!$W$7))),IF(E182="FLOW",(IF(L182&gt;=PliegoVigente!$U$25,PliegoVigente!$W$25,IF(L182&gt;=PliegoVigente!$U$24,PliegoVigente!$W$24,PliegoVigente!$W$23))),IF(E182="MASIVO",(IF(L182&gt;=PliegoVigente!$U$39,PliegoVigente!$W$39,IF(L182&gt;=PliegoVigente!$U$38,PliegoVigente!$W$38,PliegoVigente!$W$37))),(IF(L182&gt;=PliegoVigente!$U$53,PliegoVigente!$W$53,IF(L182&gt;=PliegoVigente!$U$52,PliegoVigente!$W$52,PliegoVigente!$W$51))))))</f>
        <v>0.01</v>
      </c>
      <c r="AC182" s="124">
        <f>IF(E182="HFC",(IF(M182&gt;=PliegoVigente!$I$7,PliegoVigente!$K$7,IF(M182&gt;=PliegoVigente!$I$8,PliegoVigente!$K$8,IF(M182&gt;=PliegoVigente!$I$9,PliegoVigente!$K$9,IF(M182&gt;=PliegoVigente!$I$10,PliegoVigente!$K$10,IF(M182&gt;=PliegoVigente!$I$11,PliegoVigente!$K$11,IF(M182&gt;=PliegoVigente!$I$12,PliegoVigente!$K$12,IF(M182&gt;=PliegoVigente!$I$13,PliegoVigente!$K$13,IF(M182&gt;=PliegoVigente!$I$14,PliegoVigente!$K$14,PliegoVigente!$K$15))))))))),IF(E182="FLOW",(IF(M182&gt;=PliegoVigente!$I$23,PliegoVigente!$K$23,IF(M182&gt;=PliegoVigente!$I$24,PliegoVigente!$K$24,IF(M182&gt;=PliegoVigente!$I$25,PliegoVigente!$K$25,IF(M182&gt;=PliegoVigente!$I$26,PliegoVigente!$K$26,IF(M182&gt;=PliegoVigente!$I$27,PliegoVigente!$K$27,IF(M182&gt;=PliegoVigente!$I$28,PliegoVigente!$K$28,IF(M182&gt;=PliegoVigente!$I$29,PliegoVigente!$K$29,IF(M182&gt;=PliegoVigente!$I$30,PliegoVigente!$K$30,PliegoVigente!$K$31))))))))),IF(E182="MASIVO",(IF(M182&gt;=PliegoVigente!$I$37,PliegoVigente!$K$37,IF(M182&gt;=PliegoVigente!$I$38,PliegoVigente!$K$38,IF(M182&gt;=PliegoVigente!$I$39,PliegoVigente!$K$39,IF(M182&gt;=PliegoVigente!$I$40,PliegoVigente!$K$40,IF(M182&gt;=PliegoVigente!$I$41,PliegoVigente!$K$41,IF(M182&gt;=PliegoVigente!$I$42,PliegoVigente!$K$42,IF(M182&gt;=PliegoVigente!$I$43,PliegoVigente!$K$43,IF(M182&gt;=PliegoVigente!$I$44,PliegoVigente!$K$44,PliegoVigente!$K$45))))))))),(IF(M182&gt;=PliegoVigente!$I$51,PliegoVigente!$K$51,IF(M182&gt;=PliegoVigente!$I$52,PliegoVigente!$K$52,IF(M182&gt;=PliegoVigente!$I$53,PliegoVigente!$K$53,IF(M182&gt;=PliegoVigente!$I$54,PliegoVigente!$K$54,IF(M182&gt;=PliegoVigente!$I$55,PliegoVigente!$K$55,IF(M182&gt;=PliegoVigente!$I$56,PliegoVigente!$K$56,IF(M182&gt;=PliegoVigente!$I$57,PliegoVigente!$K$57,IF(M182&gt;=PliegoVigente!$I$58,PliegoVigente!$K$58,PliegoVigente!$K$59))))))))))))</f>
        <v>-0.02</v>
      </c>
      <c r="AD182" s="124">
        <f>IF(E182="HFC",(IF(S182&gt;=PliegoVigente!$E$12,PliegoVigente!$G$12,IF(S182&gt;=PliegoVigente!$E$11,PliegoVigente!$G$11,IF(S182&gt;=PliegoVigente!$E$10,PliegoVigente!$G$10,IF(S182&gt;=PliegoVigente!$E$9,PliegoVigente!$G$9,IF(S182&gt;=PliegoVigente!$E$8,PliegoVigente!$G$8,PliegoVigente!$G$7)))))),IF(E182="FLOW",(IF(S182&gt;=PliegoVigente!$I$23,PliegoVigente!$K$23,IF(S182&gt;=PliegoVigente!$I$24,PliegoVigente!$K$24,IF(S182&gt;=PliegoVigente!$I$25,PliegoVigente!$K$25,IF(S182&gt;=PliegoVigente!$I$26,PliegoVigente!$K$26,IF(S182&gt;=PliegoVigente!$I$27,PliegoVigente!$K$27,IF(S182&gt;=PliegoVigente!$I$28,PliegoVigente!$K$28,IF(S182&gt;=PliegoVigente!$I$29,PliegoVigente!$K$29,IF(S182&gt;=PliegoVigente!$I$30,PliegoVigente!$K$30,PliegoVigente!$K$31))))))))),IF(E182="MASIVO",(IF(S182&gt;=PliegoVigente!$I$37,PliegoVigente!$K$37,IF(S182&gt;=PliegoVigente!$I$38,PliegoVigente!$K$38,IF(S182&gt;=PliegoVigente!$I$39,PliegoVigente!$K$39,IF(S182&gt;=PliegoVigente!$I$40,PliegoVigente!$K$40,IF(S182&gt;=PliegoVigente!$I$41,PliegoVigente!$K$41,IF(S182&gt;=PliegoVigente!$I$42,PliegoVigente!$K$42,IF(S182&gt;=PliegoVigente!$I$43,PliegoVigente!$K$43,IF(S182&gt;=PliegoVigente!$I$44,PliegoVigente!$K$44,PliegoVigente!$K$45))))))))),(IF(S182&gt;=PliegoVigente!$I$51,PliegoVigente!$K$51,IF(S182&gt;=PliegoVigente!$I$52,PliegoVigente!$K$52,IF(S182&gt;=PliegoVigente!$I$53,PliegoVigente!$K$53,IF(S182&gt;=PliegoVigente!$I$54,PliegoVigente!$K$54,IF(S182&gt;=PliegoVigente!$I$55,PliegoVigente!$K$55,IF(S182&gt;=PliegoVigente!$I$56,PliegoVigente!$K$56,IF(S182&gt;=PliegoVigente!$I$57,PliegoVigente!$K$57,IF(S182&gt;=PliegoVigente!$I$58,PliegoVigente!$K$58,PliegoVigente!$K$59))))))))))))</f>
        <v>0.06</v>
      </c>
      <c r="AE182" s="124">
        <f>IF(E182="HFC",(IF(T182&gt;=PliegoVigente!$A$10,PliegoVigente!$C$10,IF(T182&gt;PliegoVigente!$A$9,PliegoVigente!$C$9,IF(T182&gt;PliegoVigente!$A$8,PliegoVigente!$C$8,PliegoVigente!$C$7)))),IF(E182="FLOW",(IF(T182&gt;=PliegoVigente!$A$26,PliegoVigente!$C$26,IF(T182&gt;PliegoVigente!$A$25,PliegoVigente!$C$25,IF(T182&gt;PliegoVigente!$A$24,PliegoVigente!$C$24,PliegoVigente!$C$23)))),IF(E182="MASIVO",(IF(T182&gt;=PliegoVigente!$A$40,PliegoVigente!$C$40,IF(T182&gt;PliegoVigente!$A$39,PliegoVigente!$C$39,IF(T182&gt;PliegoVigente!$A$38,PliegoVigente!$C$38,PliegoVigente!$C$37)))),(IF(T182&gt;=PliegoVigente!$A$54,PliegoVigente!$C$54,IF(T182&gt;PliegoVigente!$A$53,PliegoVigente!$C$53,IF(T182&gt;PliegoVigente!$A$52,PliegoVigente!$C$52,PliegoVigente!$C$51)))))))</f>
        <v>-0.01</v>
      </c>
      <c r="AF182" s="124">
        <f>IF(E182="HFC",(IF(Y182&gt;=PliegoVigente!$Y$7,PliegoVigente!$AA$7,0)),IF(E182="FLOW",0,IF(E182="MASIVO",(IF(Y182&gt;=PliegoVigente!$Y$37,PliegoVigente!$AA$370)),(IF(Y182&gt;=PliegoVigente!$Y$51,PliegoVigente!$AA$51,0)))))</f>
        <v>0</v>
      </c>
      <c r="AG182" s="124">
        <f>IF(E182="HFC",(IF(Z182&gt;=PliegoVigente!$M$9,PliegoVigente!$O$9,IF(Z182&gt;=PliegoVigente!$M$8,PliegoVigente!$O$8,PliegoVigente!$O$7))),IF(E182="FLOW",(IF(Z182&gt;=PliegoVigente!$M$25,PliegoVigente!$O$25,IF(Z182&gt;=PliegoVigente!$M$24,PliegoVigente!$O$24,PliegoVigente!$O$23))),IF(E182="MASIVO",(IF(Z182&gt;=PliegoVigente!$M$39,PliegoVigente!$O$39,IF(Z182&gt;=PliegoVigente!$M$38,PliegoVigente!$O$38,PliegoVigente!$O$37))),(IF(Z182&gt;=PliegoVigente!$M$53,PliegoVigente!$O$53,IF(Z182&gt;=PliegoVigente!$M$52,PliegoVigente!$O$52,PliegoVigente!$O$51))))))</f>
        <v>5.0000000000000001E-3</v>
      </c>
      <c r="AH182" s="124">
        <f>IF(E182="HFC",(IF(AA182&gt;=PliegoVigente!$Q$9,PliegoVigente!$S$9,IF(AA182&gt;=PliegoVigente!$Q$8,PliegoVigente!$S$8,PliegoVigente!$S$7))),IF(E182="FLOW",(IF(AA182&gt;=PliegoVigente!$Q$25,PliegoVigente!$S$25,IF(AA182&gt;=PliegoVigente!$Q$24,PliegoVigente!$S$24,PliegoVigente!$S$23))),IF(E182="MASIVO",(IF(AA182&gt;=PliegoVigente!$Q$39,PliegoVigente!$S$39,IF(AA182&gt;=PliegoVigente!$Q$38,PliegoVigente!$S$38,PliegoVigente!$S$37))),(IF(AA182&gt;=PliegoVigente!$Q$53,PliegoVigente!$S$53,IF(AA182&gt;=PliegoVigente!$Q$52,PliegoVigente!$S$52,PliegoVigente!$S$51))))))</f>
        <v>1.4999999999999999E-2</v>
      </c>
      <c r="AI182" s="126">
        <f t="shared" si="5"/>
        <v>5.9999999999999991E-2</v>
      </c>
    </row>
    <row r="183" spans="1:35" x14ac:dyDescent="0.25">
      <c r="A183" s="115" t="str">
        <f>VLOOKUP(C183,RosterActualizado!$C$2:$L$1000,7,0)</f>
        <v>Pereyra Gomez Melanie Macarena</v>
      </c>
      <c r="B183" s="115" t="str">
        <f>VLOOKUP(C183,RosterActualizado!$C$2:$L$1000,10,0)</f>
        <v>Bazan Gisella Natalia</v>
      </c>
      <c r="C183" s="115">
        <f>RosterActualizado!C183</f>
        <v>4587967</v>
      </c>
      <c r="D183" s="115" t="str">
        <f>VLOOKUP(C183,RosterActualizado!$C$2:$L$1000,3,0)</f>
        <v>MASIVO</v>
      </c>
      <c r="E183" s="115" t="str">
        <f t="shared" si="4"/>
        <v>MASIVO</v>
      </c>
      <c r="F183" s="116" t="e">
        <f>VLOOKUP(C183,Table1[],5,0)</f>
        <v>#N/A</v>
      </c>
      <c r="G183" s="117">
        <f>VLOOKUP(C183,Table13[],5,0)</f>
        <v>0</v>
      </c>
      <c r="H183" s="118">
        <f>VLOOKUP(C183,Table13[],3,0)</f>
        <v>0</v>
      </c>
      <c r="I183" s="117">
        <f>VLOOKUP(C183,Table13[],7,0)</f>
        <v>0</v>
      </c>
      <c r="J183" s="117">
        <f>VLOOKUP(C183,Table13[],9,0)</f>
        <v>0</v>
      </c>
      <c r="K183" s="116" t="e">
        <f>VLOOKUP(C183,Table16[[#All],[idccms]:[TMO]],5,0)</f>
        <v>#N/A</v>
      </c>
      <c r="L183" s="119" t="e">
        <f>VLOOKUP(C183,Table18[[Columna1]:[Recuento de id_monitoring-caseId]],2,0)</f>
        <v>#N/A</v>
      </c>
      <c r="M183" s="116" t="e">
        <f>VLOOKUP(C183,Table111[],7,0)</f>
        <v>#N/A</v>
      </c>
      <c r="N183" s="118" t="e">
        <f>VLOOKUP(C183,Table111[],6,0)</f>
        <v>#N/A</v>
      </c>
      <c r="O183" s="116" t="e">
        <f>VLOOKUP(C183,Table111[],8,0)</f>
        <v>#N/A</v>
      </c>
      <c r="P183" s="13" t="s">
        <v>116</v>
      </c>
      <c r="Q183" s="13" t="s">
        <v>116</v>
      </c>
      <c r="R183" s="13" t="s">
        <v>116</v>
      </c>
      <c r="S183" s="116" t="e">
        <f>VLOOKUP(C183,Table113[[idccms]:[Suma de Rellamados]],4,0)</f>
        <v>#N/A</v>
      </c>
      <c r="T183" s="13">
        <f>VLOOKUP(C183,Table115[[idccms]:[Suma de CvLlamSalientes]],3,0)</f>
        <v>0</v>
      </c>
      <c r="U183" s="13">
        <f>VLOOKUP(C183,Table115[[idccms]:[Suma de CvLlamSalientes]],5,0)</f>
        <v>0</v>
      </c>
      <c r="V183" s="120">
        <f>VLOOKUP(C183,Table115[[idccms]:[Suma de CvLlamSalientes]],6,0)</f>
        <v>0</v>
      </c>
      <c r="W183" s="13">
        <f>VLOOKUP(C183,Table115[[idccms]:[Suma de CvLlamSalientes]],7,0)</f>
        <v>0</v>
      </c>
      <c r="X183" s="116" t="e">
        <f>VLOOKUP(C183,Table118[[idccms]:[%Act Com N]],4,0)</f>
        <v>#N/A</v>
      </c>
      <c r="Y183" s="116" t="e">
        <f>VLOOKUP(C183,Table118[[idccms]:[%Act Com N]],6,0)</f>
        <v>#N/A</v>
      </c>
      <c r="Z183" s="116" t="e">
        <f>VLOOKUP(C183,TRF!$B$2:$S$407,4,0)</f>
        <v>#N/A</v>
      </c>
      <c r="AA183" s="116" t="e">
        <f>VLOOKUP(C183,CBS!$A$2:$F$395,4,0)</f>
        <v>#N/A</v>
      </c>
      <c r="AB183" s="124" t="e">
        <f>IF(E183="HFC",(IF(L183&gt;=PliegoVigente!$U$9,PliegoVigente!$W$9,IF(L183&gt;=PliegoVigente!$U$8,PliegoVigente!$W$8,PliegoVigente!$W$7))),IF(E183="FLOW",(IF(L183&gt;=PliegoVigente!$U$25,PliegoVigente!$W$25,IF(L183&gt;=PliegoVigente!$U$24,PliegoVigente!$W$24,PliegoVigente!$W$23))),IF(E183="MASIVO",(IF(L183&gt;=PliegoVigente!$U$39,PliegoVigente!$W$39,IF(L183&gt;=PliegoVigente!$U$38,PliegoVigente!$W$38,PliegoVigente!$W$37))),(IF(L183&gt;=PliegoVigente!$U$53,PliegoVigente!$W$53,IF(L183&gt;=PliegoVigente!$U$52,PliegoVigente!$W$52,PliegoVigente!$W$51))))))</f>
        <v>#N/A</v>
      </c>
      <c r="AC183" s="124" t="e">
        <f>IF(E183="HFC",(IF(M183&gt;=PliegoVigente!$I$7,PliegoVigente!$K$7,IF(M183&gt;=PliegoVigente!$I$8,PliegoVigente!$K$8,IF(M183&gt;=PliegoVigente!$I$9,PliegoVigente!$K$9,IF(M183&gt;=PliegoVigente!$I$10,PliegoVigente!$K$10,IF(M183&gt;=PliegoVigente!$I$11,PliegoVigente!$K$11,IF(M183&gt;=PliegoVigente!$I$12,PliegoVigente!$K$12,IF(M183&gt;=PliegoVigente!$I$13,PliegoVigente!$K$13,IF(M183&gt;=PliegoVigente!$I$14,PliegoVigente!$K$14,PliegoVigente!$K$15))))))))),IF(E183="FLOW",(IF(M183&gt;=PliegoVigente!$I$23,PliegoVigente!$K$23,IF(M183&gt;=PliegoVigente!$I$24,PliegoVigente!$K$24,IF(M183&gt;=PliegoVigente!$I$25,PliegoVigente!$K$25,IF(M183&gt;=PliegoVigente!$I$26,PliegoVigente!$K$26,IF(M183&gt;=PliegoVigente!$I$27,PliegoVigente!$K$27,IF(M183&gt;=PliegoVigente!$I$28,PliegoVigente!$K$28,IF(M183&gt;=PliegoVigente!$I$29,PliegoVigente!$K$29,IF(M183&gt;=PliegoVigente!$I$30,PliegoVigente!$K$30,PliegoVigente!$K$31))))))))),IF(E183="MASIVO",(IF(M183&gt;=PliegoVigente!$I$37,PliegoVigente!$K$37,IF(M183&gt;=PliegoVigente!$I$38,PliegoVigente!$K$38,IF(M183&gt;=PliegoVigente!$I$39,PliegoVigente!$K$39,IF(M183&gt;=PliegoVigente!$I$40,PliegoVigente!$K$40,IF(M183&gt;=PliegoVigente!$I$41,PliegoVigente!$K$41,IF(M183&gt;=PliegoVigente!$I$42,PliegoVigente!$K$42,IF(M183&gt;=PliegoVigente!$I$43,PliegoVigente!$K$43,IF(M183&gt;=PliegoVigente!$I$44,PliegoVigente!$K$44,PliegoVigente!$K$45))))))))),(IF(M183&gt;=PliegoVigente!$I$51,PliegoVigente!$K$51,IF(M183&gt;=PliegoVigente!$I$52,PliegoVigente!$K$52,IF(M183&gt;=PliegoVigente!$I$53,PliegoVigente!$K$53,IF(M183&gt;=PliegoVigente!$I$54,PliegoVigente!$K$54,IF(M183&gt;=PliegoVigente!$I$55,PliegoVigente!$K$55,IF(M183&gt;=PliegoVigente!$I$56,PliegoVigente!$K$56,IF(M183&gt;=PliegoVigente!$I$57,PliegoVigente!$K$57,IF(M183&gt;=PliegoVigente!$I$58,PliegoVigente!$K$58,PliegoVigente!$K$59))))))))))))</f>
        <v>#N/A</v>
      </c>
      <c r="AD183" s="124" t="e">
        <f>IF(E183="HFC",(IF(S183&gt;=PliegoVigente!$E$12,PliegoVigente!$G$12,IF(S183&gt;=PliegoVigente!$E$11,PliegoVigente!$G$11,IF(S183&gt;=PliegoVigente!$E$10,PliegoVigente!$G$10,IF(S183&gt;=PliegoVigente!$E$9,PliegoVigente!$G$9,IF(S183&gt;=PliegoVigente!$E$8,PliegoVigente!$G$8,PliegoVigente!$G$7)))))),IF(E183="FLOW",(IF(S183&gt;=PliegoVigente!$I$23,PliegoVigente!$K$23,IF(S183&gt;=PliegoVigente!$I$24,PliegoVigente!$K$24,IF(S183&gt;=PliegoVigente!$I$25,PliegoVigente!$K$25,IF(S183&gt;=PliegoVigente!$I$26,PliegoVigente!$K$26,IF(S183&gt;=PliegoVigente!$I$27,PliegoVigente!$K$27,IF(S183&gt;=PliegoVigente!$I$28,PliegoVigente!$K$28,IF(S183&gt;=PliegoVigente!$I$29,PliegoVigente!$K$29,IF(S183&gt;=PliegoVigente!$I$30,PliegoVigente!$K$30,PliegoVigente!$K$31))))))))),IF(E183="MASIVO",(IF(S183&gt;=PliegoVigente!$I$37,PliegoVigente!$K$37,IF(S183&gt;=PliegoVigente!$I$38,PliegoVigente!$K$38,IF(S183&gt;=PliegoVigente!$I$39,PliegoVigente!$K$39,IF(S183&gt;=PliegoVigente!$I$40,PliegoVigente!$K$40,IF(S183&gt;=PliegoVigente!$I$41,PliegoVigente!$K$41,IF(S183&gt;=PliegoVigente!$I$42,PliegoVigente!$K$42,IF(S183&gt;=PliegoVigente!$I$43,PliegoVigente!$K$43,IF(S183&gt;=PliegoVigente!$I$44,PliegoVigente!$K$44,PliegoVigente!$K$45))))))))),(IF(S183&gt;=PliegoVigente!$I$51,PliegoVigente!$K$51,IF(S183&gt;=PliegoVigente!$I$52,PliegoVigente!$K$52,IF(S183&gt;=PliegoVigente!$I$53,PliegoVigente!$K$53,IF(S183&gt;=PliegoVigente!$I$54,PliegoVigente!$K$54,IF(S183&gt;=PliegoVigente!$I$55,PliegoVigente!$K$55,IF(S183&gt;=PliegoVigente!$I$56,PliegoVigente!$K$56,IF(S183&gt;=PliegoVigente!$I$57,PliegoVigente!$K$57,IF(S183&gt;=PliegoVigente!$I$58,PliegoVigente!$K$58,PliegoVigente!$K$59))))))))))))</f>
        <v>#N/A</v>
      </c>
      <c r="AE183" s="124">
        <f>IF(E183="HFC",(IF(T183&gt;=PliegoVigente!$A$10,PliegoVigente!$C$10,IF(T183&gt;PliegoVigente!$A$9,PliegoVigente!$C$9,IF(T183&gt;PliegoVigente!$A$8,PliegoVigente!$C$8,PliegoVigente!$C$7)))),IF(E183="FLOW",(IF(T183&gt;=PliegoVigente!$A$26,PliegoVigente!$C$26,IF(T183&gt;PliegoVigente!$A$25,PliegoVigente!$C$25,IF(T183&gt;PliegoVigente!$A$24,PliegoVigente!$C$24,PliegoVigente!$C$23)))),IF(E183="MASIVO",(IF(T183&gt;=PliegoVigente!$A$40,PliegoVigente!$C$40,IF(T183&gt;PliegoVigente!$A$39,PliegoVigente!$C$39,IF(T183&gt;PliegoVigente!$A$38,PliegoVigente!$C$38,PliegoVigente!$C$37)))),(IF(T183&gt;=PliegoVigente!$A$54,PliegoVigente!$C$54,IF(T183&gt;PliegoVigente!$A$53,PliegoVigente!$C$53,IF(T183&gt;PliegoVigente!$A$52,PliegoVigente!$C$52,PliegoVigente!$C$51)))))))</f>
        <v>0.02</v>
      </c>
      <c r="AF183" s="124" t="e">
        <f>IF(E183="HFC",(IF(Y183&gt;=PliegoVigente!$Y$7,PliegoVigente!$AA$7,0)),IF(E183="FLOW",0,IF(E183="MASIVO",(IF(Y183&gt;=PliegoVigente!$Y$37,PliegoVigente!$AA$370)),(IF(Y183&gt;=PliegoVigente!$Y$51,PliegoVigente!$AA$51,0)))))</f>
        <v>#N/A</v>
      </c>
      <c r="AG183" s="124" t="e">
        <f>IF(E183="HFC",(IF(Z183&gt;=PliegoVigente!$M$9,PliegoVigente!$O$9,IF(Z183&gt;=PliegoVigente!$M$8,PliegoVigente!$O$8,PliegoVigente!$O$7))),IF(E183="FLOW",(IF(Z183&gt;=PliegoVigente!$M$25,PliegoVigente!$O$25,IF(Z183&gt;=PliegoVigente!$M$24,PliegoVigente!$O$24,PliegoVigente!$O$23))),IF(E183="MASIVO",(IF(Z183&gt;=PliegoVigente!$M$39,PliegoVigente!$O$39,IF(Z183&gt;=PliegoVigente!$M$38,PliegoVigente!$O$38,PliegoVigente!$O$37))),(IF(Z183&gt;=PliegoVigente!$M$53,PliegoVigente!$O$53,IF(Z183&gt;=PliegoVigente!$M$52,PliegoVigente!$O$52,PliegoVigente!$O$51))))))</f>
        <v>#N/A</v>
      </c>
      <c r="AH183" s="124" t="e">
        <f>IF(E183="HFC",(IF(AA183&gt;=PliegoVigente!$Q$9,PliegoVigente!$S$9,IF(AA183&gt;=PliegoVigente!$Q$8,PliegoVigente!$S$8,PliegoVigente!$S$7))),IF(E183="FLOW",(IF(AA183&gt;=PliegoVigente!$Q$25,PliegoVigente!$S$25,IF(AA183&gt;=PliegoVigente!$Q$24,PliegoVigente!$S$24,PliegoVigente!$S$23))),IF(E183="MASIVO",(IF(AA183&gt;=PliegoVigente!$Q$39,PliegoVigente!$S$39,IF(AA183&gt;=PliegoVigente!$Q$38,PliegoVigente!$S$38,PliegoVigente!$S$37))),(IF(AA183&gt;=PliegoVigente!$Q$53,PliegoVigente!$S$53,IF(AA183&gt;=PliegoVigente!$Q$52,PliegoVigente!$S$52,PliegoVigente!$S$51))))))</f>
        <v>#N/A</v>
      </c>
      <c r="AI183" s="126" t="e">
        <f t="shared" si="5"/>
        <v>#N/A</v>
      </c>
    </row>
    <row r="184" spans="1:35" x14ac:dyDescent="0.25">
      <c r="A184" s="115" t="str">
        <f>VLOOKUP(C184,RosterActualizado!$C$2:$L$1000,7,0)</f>
        <v>Pereyra Gomez Melanie Macarena</v>
      </c>
      <c r="B184" s="115" t="str">
        <f>VLOOKUP(C184,RosterActualizado!$C$2:$L$1000,10,0)</f>
        <v>Bejar  María Lourdes</v>
      </c>
      <c r="C184" s="115">
        <f>RosterActualizado!C184</f>
        <v>3903611</v>
      </c>
      <c r="D184" s="115" t="str">
        <f>VLOOKUP(C184,RosterActualizado!$C$2:$L$1000,3,0)</f>
        <v>FLOW Score 2</v>
      </c>
      <c r="E184" s="115" t="str">
        <f t="shared" si="4"/>
        <v>FLOW</v>
      </c>
      <c r="F184" s="116">
        <f>VLOOKUP(C184,Table1[],5,0)</f>
        <v>0.99690794809407901</v>
      </c>
      <c r="G184" s="117">
        <f>VLOOKUP(C184,Table13[],5,0)</f>
        <v>5.4545454545454501E-2</v>
      </c>
      <c r="H184" s="118">
        <f>VLOOKUP(C184,Table13[],3,0)</f>
        <v>55</v>
      </c>
      <c r="I184" s="117">
        <f>VLOOKUP(C184,Table13[],7,0)</f>
        <v>0.55769230769230804</v>
      </c>
      <c r="J184" s="117">
        <f>VLOOKUP(C184,Table13[],9,0)</f>
        <v>0.94117647058823495</v>
      </c>
      <c r="K184" s="116">
        <f>VLOOKUP(C184,Table16[[#All],[idccms]:[TMO]],5,0)</f>
        <v>1</v>
      </c>
      <c r="L184" s="119">
        <f>VLOOKUP(C184,Table18[[Columna1]:[Recuento de id_monitoring-caseId]],2,0)</f>
        <v>0</v>
      </c>
      <c r="M184" s="116">
        <f>VLOOKUP(C184,Table111[],7,0)</f>
        <v>0</v>
      </c>
      <c r="N184" s="118">
        <f>VLOOKUP(C184,Table111[],6,0)</f>
        <v>9</v>
      </c>
      <c r="O184" s="116">
        <f>VLOOKUP(C184,Table111[],8,0)</f>
        <v>0.5</v>
      </c>
      <c r="P184" s="13" t="s">
        <v>116</v>
      </c>
      <c r="Q184" s="13" t="s">
        <v>116</v>
      </c>
      <c r="R184" s="13" t="s">
        <v>116</v>
      </c>
      <c r="S184" s="116">
        <f>VLOOKUP(C184,Table113[[idccms]:[Suma de Rellamados]],4,0)</f>
        <v>0.84403669724770602</v>
      </c>
      <c r="T184" s="13">
        <f>VLOOKUP(C184,Table115[[idccms]:[Suma de CvLlamSalientes]],3,0)</f>
        <v>637.36130867709801</v>
      </c>
      <c r="U184" s="13">
        <f>VLOOKUP(C184,Table115[[idccms]:[Suma de CvLlamSalientes]],5,0)</f>
        <v>40.667140825035602</v>
      </c>
      <c r="V184" s="120">
        <f>VLOOKUP(C184,Table115[[idccms]:[Suma de CvLlamSalientes]],6,0)</f>
        <v>1.37411095305832</v>
      </c>
      <c r="W184" s="13">
        <f>VLOOKUP(C184,Table115[[idccms]:[Suma de CvLlamSalientes]],7,0)</f>
        <v>595.32005689900404</v>
      </c>
      <c r="X184" s="116">
        <f>VLOOKUP(C184,Table118[[idccms]:[%Act Com N]],4,0)</f>
        <v>4.4807965860597397E-2</v>
      </c>
      <c r="Y184" s="116">
        <f>VLOOKUP(C184,Table118[[idccms]:[%Act Com N]],6,0)</f>
        <v>3.4139402560455202E-2</v>
      </c>
      <c r="Z184" s="116">
        <f>VLOOKUP(C184,TRF!$B$2:$S$407,4,0)</f>
        <v>5.5476529160739703E-2</v>
      </c>
      <c r="AA184" s="116">
        <f>VLOOKUP(C184,CBS!$A$2:$F$395,4,0)</f>
        <v>2.8449502133712699E-2</v>
      </c>
      <c r="AB184" s="124">
        <f>IF(E184="HFC",(IF(L184&gt;=PliegoVigente!$U$9,PliegoVigente!$W$9,IF(L184&gt;=PliegoVigente!$U$8,PliegoVigente!$W$8,PliegoVigente!$W$7))),IF(E184="FLOW",(IF(L184&gt;=PliegoVigente!$U$25,PliegoVigente!$W$25,IF(L184&gt;=PliegoVigente!$U$24,PliegoVigente!$W$24,PliegoVigente!$W$23))),IF(E184="MASIVO",(IF(L184&gt;=PliegoVigente!$U$39,PliegoVigente!$W$39,IF(L184&gt;=PliegoVigente!$U$38,PliegoVigente!$W$38,PliegoVigente!$W$37))),(IF(L184&gt;=PliegoVigente!$U$53,PliegoVigente!$W$53,IF(L184&gt;=PliegoVigente!$U$52,PliegoVigente!$W$52,PliegoVigente!$W$51))))))</f>
        <v>-0.01</v>
      </c>
      <c r="AC184" s="124">
        <f>IF(E184="HFC",(IF(M184&gt;=PliegoVigente!$I$7,PliegoVigente!$K$7,IF(M184&gt;=PliegoVigente!$I$8,PliegoVigente!$K$8,IF(M184&gt;=PliegoVigente!$I$9,PliegoVigente!$K$9,IF(M184&gt;=PliegoVigente!$I$10,PliegoVigente!$K$10,IF(M184&gt;=PliegoVigente!$I$11,PliegoVigente!$K$11,IF(M184&gt;=PliegoVigente!$I$12,PliegoVigente!$K$12,IF(M184&gt;=PliegoVigente!$I$13,PliegoVigente!$K$13,IF(M184&gt;=PliegoVigente!$I$14,PliegoVigente!$K$14,PliegoVigente!$K$15))))))))),IF(E184="FLOW",(IF(M184&gt;=PliegoVigente!$I$23,PliegoVigente!$K$23,IF(M184&gt;=PliegoVigente!$I$24,PliegoVigente!$K$24,IF(M184&gt;=PliegoVigente!$I$25,PliegoVigente!$K$25,IF(M184&gt;=PliegoVigente!$I$26,PliegoVigente!$K$26,IF(M184&gt;=PliegoVigente!$I$27,PliegoVigente!$K$27,IF(M184&gt;=PliegoVigente!$I$28,PliegoVigente!$K$28,IF(M184&gt;=PliegoVigente!$I$29,PliegoVigente!$K$29,IF(M184&gt;=PliegoVigente!$I$30,PliegoVigente!$K$30,PliegoVigente!$K$31))))))))),IF(E184="MASIVO",(IF(M184&gt;=PliegoVigente!$I$37,PliegoVigente!$K$37,IF(M184&gt;=PliegoVigente!$I$38,PliegoVigente!$K$38,IF(M184&gt;=PliegoVigente!$I$39,PliegoVigente!$K$39,IF(M184&gt;=PliegoVigente!$I$40,PliegoVigente!$K$40,IF(M184&gt;=PliegoVigente!$I$41,PliegoVigente!$K$41,IF(M184&gt;=PliegoVigente!$I$42,PliegoVigente!$K$42,IF(M184&gt;=PliegoVigente!$I$43,PliegoVigente!$K$43,IF(M184&gt;=PliegoVigente!$I$44,PliegoVigente!$K$44,PliegoVigente!$K$45))))))))),(IF(M184&gt;=PliegoVigente!$I$51,PliegoVigente!$K$51,IF(M184&gt;=PliegoVigente!$I$52,PliegoVigente!$K$52,IF(M184&gt;=PliegoVigente!$I$53,PliegoVigente!$K$53,IF(M184&gt;=PliegoVigente!$I$54,PliegoVigente!$K$54,IF(M184&gt;=PliegoVigente!$I$55,PliegoVigente!$K$55,IF(M184&gt;=PliegoVigente!$I$56,PliegoVigente!$K$56,IF(M184&gt;=PliegoVigente!$I$57,PliegoVigente!$K$57,IF(M184&gt;=PliegoVigente!$I$58,PliegoVigente!$K$58,PliegoVigente!$K$59))))))))))))</f>
        <v>0.05</v>
      </c>
      <c r="AD184" s="124">
        <f>IF(E184="HFC",(IF(S184&gt;=PliegoVigente!$E$12,PliegoVigente!$G$12,IF(S184&gt;=PliegoVigente!$E$11,PliegoVigente!$G$11,IF(S184&gt;=PliegoVigente!$E$10,PliegoVigente!$G$10,IF(S184&gt;=PliegoVigente!$E$9,PliegoVigente!$G$9,IF(S184&gt;=PliegoVigente!$E$8,PliegoVigente!$G$8,PliegoVigente!$G$7)))))),IF(E184="FLOW",(IF(S184&gt;=PliegoVigente!$I$23,PliegoVigente!$K$23,IF(S184&gt;=PliegoVigente!$I$24,PliegoVigente!$K$24,IF(S184&gt;=PliegoVigente!$I$25,PliegoVigente!$K$25,IF(S184&gt;=PliegoVigente!$I$26,PliegoVigente!$K$26,IF(S184&gt;=PliegoVigente!$I$27,PliegoVigente!$K$27,IF(S184&gt;=PliegoVigente!$I$28,PliegoVigente!$K$28,IF(S184&gt;=PliegoVigente!$I$29,PliegoVigente!$K$29,IF(S184&gt;=PliegoVigente!$I$30,PliegoVigente!$K$30,PliegoVigente!$K$31))))))))),IF(E184="MASIVO",(IF(S184&gt;=PliegoVigente!$I$37,PliegoVigente!$K$37,IF(S184&gt;=PliegoVigente!$I$38,PliegoVigente!$K$38,IF(S184&gt;=PliegoVigente!$I$39,PliegoVigente!$K$39,IF(S184&gt;=PliegoVigente!$I$40,PliegoVigente!$K$40,IF(S184&gt;=PliegoVigente!$I$41,PliegoVigente!$K$41,IF(S184&gt;=PliegoVigente!$I$42,PliegoVigente!$K$42,IF(S184&gt;=PliegoVigente!$I$43,PliegoVigente!$K$43,IF(S184&gt;=PliegoVigente!$I$44,PliegoVigente!$K$44,PliegoVigente!$K$45))))))))),(IF(S184&gt;=PliegoVigente!$I$51,PliegoVigente!$K$51,IF(S184&gt;=PliegoVigente!$I$52,PliegoVigente!$K$52,IF(S184&gt;=PliegoVigente!$I$53,PliegoVigente!$K$53,IF(S184&gt;=PliegoVigente!$I$54,PliegoVigente!$K$54,IF(S184&gt;=PliegoVigente!$I$55,PliegoVigente!$K$55,IF(S184&gt;=PliegoVigente!$I$56,PliegoVigente!$K$56,IF(S184&gt;=PliegoVigente!$I$57,PliegoVigente!$K$57,IF(S184&gt;=PliegoVigente!$I$58,PliegoVigente!$K$58,PliegoVigente!$K$59))))))))))))</f>
        <v>0.06</v>
      </c>
      <c r="AE184" s="124">
        <f>IF(E184="HFC",(IF(T184&gt;=PliegoVigente!$A$10,PliegoVigente!$C$10,IF(T184&gt;PliegoVigente!$A$9,PliegoVigente!$C$9,IF(T184&gt;PliegoVigente!$A$8,PliegoVigente!$C$8,PliegoVigente!$C$7)))),IF(E184="FLOW",(IF(T184&gt;=PliegoVigente!$A$26,PliegoVigente!$C$26,IF(T184&gt;PliegoVigente!$A$25,PliegoVigente!$C$25,IF(T184&gt;PliegoVigente!$A$24,PliegoVigente!$C$24,PliegoVigente!$C$23)))),IF(E184="MASIVO",(IF(T184&gt;=PliegoVigente!$A$40,PliegoVigente!$C$40,IF(T184&gt;PliegoVigente!$A$39,PliegoVigente!$C$39,IF(T184&gt;PliegoVigente!$A$38,PliegoVigente!$C$38,PliegoVigente!$C$37)))),(IF(T184&gt;=PliegoVigente!$A$54,PliegoVigente!$C$54,IF(T184&gt;PliegoVigente!$A$53,PliegoVigente!$C$53,IF(T184&gt;PliegoVigente!$A$52,PliegoVigente!$C$52,PliegoVigente!$C$51)))))))</f>
        <v>-0.01</v>
      </c>
      <c r="AF184" s="124">
        <f>IF(E184="HFC",(IF(Y184&gt;=PliegoVigente!$Y$7,PliegoVigente!$AA$7,0)),IF(E184="FLOW",0,IF(E184="MASIVO",(IF(Y184&gt;=PliegoVigente!$Y$37,PliegoVigente!$AA$370)),(IF(Y184&gt;=PliegoVigente!$Y$51,PliegoVigente!$AA$51,0)))))</f>
        <v>0</v>
      </c>
      <c r="AG184" s="124">
        <f>IF(E184="HFC",(IF(Z184&gt;=PliegoVigente!$M$9,PliegoVigente!$O$9,IF(Z184&gt;=PliegoVigente!$M$8,PliegoVigente!$O$8,PliegoVigente!$O$7))),IF(E184="FLOW",(IF(Z184&gt;=PliegoVigente!$M$25,PliegoVigente!$O$25,IF(Z184&gt;=PliegoVigente!$M$24,PliegoVigente!$O$24,PliegoVigente!$O$23))),IF(E184="MASIVO",(IF(Z184&gt;=PliegoVigente!$M$39,PliegoVigente!$O$39,IF(Z184&gt;=PliegoVigente!$M$38,PliegoVigente!$O$38,PliegoVigente!$O$37))),(IF(Z184&gt;=PliegoVigente!$M$53,PliegoVigente!$O$53,IF(Z184&gt;=PliegoVigente!$M$52,PliegoVigente!$O$52,PliegoVigente!$O$51))))))</f>
        <v>5.0000000000000001E-3</v>
      </c>
      <c r="AH184" s="124">
        <f>IF(E184="HFC",(IF(AA184&gt;=PliegoVigente!$Q$9,PliegoVigente!$S$9,IF(AA184&gt;=PliegoVigente!$Q$8,PliegoVigente!$S$8,PliegoVigente!$S$7))),IF(E184="FLOW",(IF(AA184&gt;=PliegoVigente!$Q$25,PliegoVigente!$S$25,IF(AA184&gt;=PliegoVigente!$Q$24,PliegoVigente!$S$24,PliegoVigente!$S$23))),IF(E184="MASIVO",(IF(AA184&gt;=PliegoVigente!$Q$39,PliegoVigente!$S$39,IF(AA184&gt;=PliegoVigente!$Q$38,PliegoVigente!$S$38,PliegoVigente!$S$37))),(IF(AA184&gt;=PliegoVigente!$Q$53,PliegoVigente!$S$53,IF(AA184&gt;=PliegoVigente!$Q$52,PliegoVigente!$S$52,PliegoVigente!$S$51))))))</f>
        <v>1.4999999999999999E-2</v>
      </c>
      <c r="AI184" s="126">
        <f t="shared" si="5"/>
        <v>0.11000000000000001</v>
      </c>
    </row>
    <row r="185" spans="1:35" x14ac:dyDescent="0.25">
      <c r="A185" s="115" t="str">
        <f>VLOOKUP(C185,RosterActualizado!$C$2:$L$1000,7,0)</f>
        <v>Pereyra Gomez Melanie Macarena</v>
      </c>
      <c r="B185" s="115" t="str">
        <f>VLOOKUP(C185,RosterActualizado!$C$2:$L$1000,10,0)</f>
        <v>Castro Gonzalez Juan Cruz</v>
      </c>
      <c r="C185" s="115">
        <f>RosterActualizado!C185</f>
        <v>3523511</v>
      </c>
      <c r="D185" s="115" t="str">
        <f>VLOOKUP(C185,RosterActualizado!$C$2:$L$1000,3,0)</f>
        <v>FLOW Score 2</v>
      </c>
      <c r="E185" s="115" t="str">
        <f t="shared" si="4"/>
        <v>FLOW</v>
      </c>
      <c r="F185" s="116" t="e">
        <f>VLOOKUP(C185,Table1[],5,0)</f>
        <v>#N/A</v>
      </c>
      <c r="G185" s="117">
        <f>VLOOKUP(C185,Table13[],5,0)</f>
        <v>9.85915492957746E-2</v>
      </c>
      <c r="H185" s="118">
        <f>VLOOKUP(C185,Table13[],3,0)</f>
        <v>71</v>
      </c>
      <c r="I185" s="117">
        <f>VLOOKUP(C185,Table13[],7,0)</f>
        <v>0.676056338028169</v>
      </c>
      <c r="J185" s="117">
        <f>VLOOKUP(C185,Table13[],9,0)</f>
        <v>0.91549295774647899</v>
      </c>
      <c r="K185" s="116">
        <f>VLOOKUP(C185,Table16[[#All],[idccms]:[TMO]],5,0)</f>
        <v>0.84210526315789502</v>
      </c>
      <c r="L185" s="119" t="e">
        <f>VLOOKUP(C185,Table18[[Columna1]:[Recuento de id_monitoring-caseId]],2,0)</f>
        <v>#N/A</v>
      </c>
      <c r="M185" s="116">
        <f>VLOOKUP(C185,Table111[],7,0)</f>
        <v>0</v>
      </c>
      <c r="N185" s="118">
        <f>VLOOKUP(C185,Table111[],6,0)</f>
        <v>11</v>
      </c>
      <c r="O185" s="116">
        <f>VLOOKUP(C185,Table111[],8,0)</f>
        <v>0.55555555555555602</v>
      </c>
      <c r="P185" s="13" t="s">
        <v>116</v>
      </c>
      <c r="Q185" s="13" t="s">
        <v>116</v>
      </c>
      <c r="R185" s="13" t="s">
        <v>116</v>
      </c>
      <c r="S185" s="116">
        <f>VLOOKUP(C185,Table113[[idccms]:[Suma de Rellamados]],4,0)</f>
        <v>0.85761589403973504</v>
      </c>
      <c r="T185" s="13">
        <f>VLOOKUP(C185,Table115[[idccms]:[Suma de CvLlamSalientes]],3,0)</f>
        <v>562.60544217687095</v>
      </c>
      <c r="U185" s="13">
        <f>VLOOKUP(C185,Table115[[idccms]:[Suma de CvLlamSalientes]],5,0)</f>
        <v>27.748299319727899</v>
      </c>
      <c r="V185" s="120">
        <f>VLOOKUP(C185,Table115[[idccms]:[Suma de CvLlamSalientes]],6,0)</f>
        <v>0.33106575963718798</v>
      </c>
      <c r="W185" s="13">
        <f>VLOOKUP(C185,Table115[[idccms]:[Suma de CvLlamSalientes]],7,0)</f>
        <v>534.526077097506</v>
      </c>
      <c r="X185" s="116">
        <f>VLOOKUP(C185,Table118[[idccms]:[%Act Com N]],4,0)</f>
        <v>4.5351473922902504E-3</v>
      </c>
      <c r="Y185" s="116">
        <f>VLOOKUP(C185,Table118[[idccms]:[%Act Com N]],6,0)</f>
        <v>4.5351473922902504E-3</v>
      </c>
      <c r="Z185" s="116" t="e">
        <f>VLOOKUP(C185,TRF!$B$2:$S$407,4,0)</f>
        <v>#N/A</v>
      </c>
      <c r="AA185" s="116" t="e">
        <f>VLOOKUP(C185,CBS!$A$2:$F$395,4,0)</f>
        <v>#N/A</v>
      </c>
      <c r="AB185" s="124" t="e">
        <f>IF(E185="HFC",(IF(L185&gt;=PliegoVigente!$U$9,PliegoVigente!$W$9,IF(L185&gt;=PliegoVigente!$U$8,PliegoVigente!$W$8,PliegoVigente!$W$7))),IF(E185="FLOW",(IF(L185&gt;=PliegoVigente!$U$25,PliegoVigente!$W$25,IF(L185&gt;=PliegoVigente!$U$24,PliegoVigente!$W$24,PliegoVigente!$W$23))),IF(E185="MASIVO",(IF(L185&gt;=PliegoVigente!$U$39,PliegoVigente!$W$39,IF(L185&gt;=PliegoVigente!$U$38,PliegoVigente!$W$38,PliegoVigente!$W$37))),(IF(L185&gt;=PliegoVigente!$U$53,PliegoVigente!$W$53,IF(L185&gt;=PliegoVigente!$U$52,PliegoVigente!$W$52,PliegoVigente!$W$51))))))</f>
        <v>#N/A</v>
      </c>
      <c r="AC185" s="124">
        <f>IF(E185="HFC",(IF(M185&gt;=PliegoVigente!$I$7,PliegoVigente!$K$7,IF(M185&gt;=PliegoVigente!$I$8,PliegoVigente!$K$8,IF(M185&gt;=PliegoVigente!$I$9,PliegoVigente!$K$9,IF(M185&gt;=PliegoVigente!$I$10,PliegoVigente!$K$10,IF(M185&gt;=PliegoVigente!$I$11,PliegoVigente!$K$11,IF(M185&gt;=PliegoVigente!$I$12,PliegoVigente!$K$12,IF(M185&gt;=PliegoVigente!$I$13,PliegoVigente!$K$13,IF(M185&gt;=PliegoVigente!$I$14,PliegoVigente!$K$14,PliegoVigente!$K$15))))))))),IF(E185="FLOW",(IF(M185&gt;=PliegoVigente!$I$23,PliegoVigente!$K$23,IF(M185&gt;=PliegoVigente!$I$24,PliegoVigente!$K$24,IF(M185&gt;=PliegoVigente!$I$25,PliegoVigente!$K$25,IF(M185&gt;=PliegoVigente!$I$26,PliegoVigente!$K$26,IF(M185&gt;=PliegoVigente!$I$27,PliegoVigente!$K$27,IF(M185&gt;=PliegoVigente!$I$28,PliegoVigente!$K$28,IF(M185&gt;=PliegoVigente!$I$29,PliegoVigente!$K$29,IF(M185&gt;=PliegoVigente!$I$30,PliegoVigente!$K$30,PliegoVigente!$K$31))))))))),IF(E185="MASIVO",(IF(M185&gt;=PliegoVigente!$I$37,PliegoVigente!$K$37,IF(M185&gt;=PliegoVigente!$I$38,PliegoVigente!$K$38,IF(M185&gt;=PliegoVigente!$I$39,PliegoVigente!$K$39,IF(M185&gt;=PliegoVigente!$I$40,PliegoVigente!$K$40,IF(M185&gt;=PliegoVigente!$I$41,PliegoVigente!$K$41,IF(M185&gt;=PliegoVigente!$I$42,PliegoVigente!$K$42,IF(M185&gt;=PliegoVigente!$I$43,PliegoVigente!$K$43,IF(M185&gt;=PliegoVigente!$I$44,PliegoVigente!$K$44,PliegoVigente!$K$45))))))))),(IF(M185&gt;=PliegoVigente!$I$51,PliegoVigente!$K$51,IF(M185&gt;=PliegoVigente!$I$52,PliegoVigente!$K$52,IF(M185&gt;=PliegoVigente!$I$53,PliegoVigente!$K$53,IF(M185&gt;=PliegoVigente!$I$54,PliegoVigente!$K$54,IF(M185&gt;=PliegoVigente!$I$55,PliegoVigente!$K$55,IF(M185&gt;=PliegoVigente!$I$56,PliegoVigente!$K$56,IF(M185&gt;=PliegoVigente!$I$57,PliegoVigente!$K$57,IF(M185&gt;=PliegoVigente!$I$58,PliegoVigente!$K$58,PliegoVigente!$K$59))))))))))))</f>
        <v>0.05</v>
      </c>
      <c r="AD185" s="124">
        <f>IF(E185="HFC",(IF(S185&gt;=PliegoVigente!$E$12,PliegoVigente!$G$12,IF(S185&gt;=PliegoVigente!$E$11,PliegoVigente!$G$11,IF(S185&gt;=PliegoVigente!$E$10,PliegoVigente!$G$10,IF(S185&gt;=PliegoVigente!$E$9,PliegoVigente!$G$9,IF(S185&gt;=PliegoVigente!$E$8,PliegoVigente!$G$8,PliegoVigente!$G$7)))))),IF(E185="FLOW",(IF(S185&gt;=PliegoVigente!$I$23,PliegoVigente!$K$23,IF(S185&gt;=PliegoVigente!$I$24,PliegoVigente!$K$24,IF(S185&gt;=PliegoVigente!$I$25,PliegoVigente!$K$25,IF(S185&gt;=PliegoVigente!$I$26,PliegoVigente!$K$26,IF(S185&gt;=PliegoVigente!$I$27,PliegoVigente!$K$27,IF(S185&gt;=PliegoVigente!$I$28,PliegoVigente!$K$28,IF(S185&gt;=PliegoVigente!$I$29,PliegoVigente!$K$29,IF(S185&gt;=PliegoVigente!$I$30,PliegoVigente!$K$30,PliegoVigente!$K$31))))))))),IF(E185="MASIVO",(IF(S185&gt;=PliegoVigente!$I$37,PliegoVigente!$K$37,IF(S185&gt;=PliegoVigente!$I$38,PliegoVigente!$K$38,IF(S185&gt;=PliegoVigente!$I$39,PliegoVigente!$K$39,IF(S185&gt;=PliegoVigente!$I$40,PliegoVigente!$K$40,IF(S185&gt;=PliegoVigente!$I$41,PliegoVigente!$K$41,IF(S185&gt;=PliegoVigente!$I$42,PliegoVigente!$K$42,IF(S185&gt;=PliegoVigente!$I$43,PliegoVigente!$K$43,IF(S185&gt;=PliegoVigente!$I$44,PliegoVigente!$K$44,PliegoVigente!$K$45))))))))),(IF(S185&gt;=PliegoVigente!$I$51,PliegoVigente!$K$51,IF(S185&gt;=PliegoVigente!$I$52,PliegoVigente!$K$52,IF(S185&gt;=PliegoVigente!$I$53,PliegoVigente!$K$53,IF(S185&gt;=PliegoVigente!$I$54,PliegoVigente!$K$54,IF(S185&gt;=PliegoVigente!$I$55,PliegoVigente!$K$55,IF(S185&gt;=PliegoVigente!$I$56,PliegoVigente!$K$56,IF(S185&gt;=PliegoVigente!$I$57,PliegoVigente!$K$57,IF(S185&gt;=PliegoVigente!$I$58,PliegoVigente!$K$58,PliegoVigente!$K$59))))))))))))</f>
        <v>0.06</v>
      </c>
      <c r="AE185" s="124">
        <f>IF(E185="HFC",(IF(T185&gt;=PliegoVigente!$A$10,PliegoVigente!$C$10,IF(T185&gt;PliegoVigente!$A$9,PliegoVigente!$C$9,IF(T185&gt;PliegoVigente!$A$8,PliegoVigente!$C$8,PliegoVigente!$C$7)))),IF(E185="FLOW",(IF(T185&gt;=PliegoVigente!$A$26,PliegoVigente!$C$26,IF(T185&gt;PliegoVigente!$A$25,PliegoVigente!$C$25,IF(T185&gt;PliegoVigente!$A$24,PliegoVigente!$C$24,PliegoVigente!$C$23)))),IF(E185="MASIVO",(IF(T185&gt;=PliegoVigente!$A$40,PliegoVigente!$C$40,IF(T185&gt;PliegoVigente!$A$39,PliegoVigente!$C$39,IF(T185&gt;PliegoVigente!$A$38,PliegoVigente!$C$38,PliegoVigente!$C$37)))),(IF(T185&gt;=PliegoVigente!$A$54,PliegoVigente!$C$54,IF(T185&gt;PliegoVigente!$A$53,PliegoVigente!$C$53,IF(T185&gt;PliegoVigente!$A$52,PliegoVigente!$C$52,PliegoVigente!$C$51)))))))</f>
        <v>0</v>
      </c>
      <c r="AF185" s="124">
        <f>IF(E185="HFC",(IF(Y185&gt;=PliegoVigente!$Y$7,PliegoVigente!$AA$7,0)),IF(E185="FLOW",0,IF(E185="MASIVO",(IF(Y185&gt;=PliegoVigente!$Y$37,PliegoVigente!$AA$370)),(IF(Y185&gt;=PliegoVigente!$Y$51,PliegoVigente!$AA$51,0)))))</f>
        <v>0</v>
      </c>
      <c r="AG185" s="124" t="e">
        <f>IF(E185="HFC",(IF(Z185&gt;=PliegoVigente!$M$9,PliegoVigente!$O$9,IF(Z185&gt;=PliegoVigente!$M$8,PliegoVigente!$O$8,PliegoVigente!$O$7))),IF(E185="FLOW",(IF(Z185&gt;=PliegoVigente!$M$25,PliegoVigente!$O$25,IF(Z185&gt;=PliegoVigente!$M$24,PliegoVigente!$O$24,PliegoVigente!$O$23))),IF(E185="MASIVO",(IF(Z185&gt;=PliegoVigente!$M$39,PliegoVigente!$O$39,IF(Z185&gt;=PliegoVigente!$M$38,PliegoVigente!$O$38,PliegoVigente!$O$37))),(IF(Z185&gt;=PliegoVigente!$M$53,PliegoVigente!$O$53,IF(Z185&gt;=PliegoVigente!$M$52,PliegoVigente!$O$52,PliegoVigente!$O$51))))))</f>
        <v>#N/A</v>
      </c>
      <c r="AH185" s="124" t="e">
        <f>IF(E185="HFC",(IF(AA185&gt;=PliegoVigente!$Q$9,PliegoVigente!$S$9,IF(AA185&gt;=PliegoVigente!$Q$8,PliegoVigente!$S$8,PliegoVigente!$S$7))),IF(E185="FLOW",(IF(AA185&gt;=PliegoVigente!$Q$25,PliegoVigente!$S$25,IF(AA185&gt;=PliegoVigente!$Q$24,PliegoVigente!$S$24,PliegoVigente!$S$23))),IF(E185="MASIVO",(IF(AA185&gt;=PliegoVigente!$Q$39,PliegoVigente!$S$39,IF(AA185&gt;=PliegoVigente!$Q$38,PliegoVigente!$S$38,PliegoVigente!$S$37))),(IF(AA185&gt;=PliegoVigente!$Q$53,PliegoVigente!$S$53,IF(AA185&gt;=PliegoVigente!$Q$52,PliegoVigente!$S$52,PliegoVigente!$S$51))))))</f>
        <v>#N/A</v>
      </c>
      <c r="AI185" s="126" t="e">
        <f t="shared" si="5"/>
        <v>#N/A</v>
      </c>
    </row>
    <row r="186" spans="1:35" x14ac:dyDescent="0.25">
      <c r="A186" s="115" t="str">
        <f>VLOOKUP(C186,RosterActualizado!$C$2:$L$1000,7,0)</f>
        <v>Pereyra Gomez Melanie Macarena</v>
      </c>
      <c r="B186" s="115" t="str">
        <f>VLOOKUP(C186,RosterActualizado!$C$2:$L$1000,10,0)</f>
        <v>Contrera Andres Cristian Alfredo</v>
      </c>
      <c r="C186" s="115">
        <f>RosterActualizado!C186</f>
        <v>3525716</v>
      </c>
      <c r="D186" s="115" t="str">
        <f>VLOOKUP(C186,RosterActualizado!$C$2:$L$1000,3,0)</f>
        <v>FLOW Score 3 a 5</v>
      </c>
      <c r="E186" s="115" t="str">
        <f t="shared" si="4"/>
        <v>FLOW</v>
      </c>
      <c r="F186" s="116">
        <f>VLOOKUP(C186,Table1[],5,0)</f>
        <v>0.89057539682539699</v>
      </c>
      <c r="G186" s="117">
        <f>VLOOKUP(C186,Table13[],5,0)</f>
        <v>0.11340206185567001</v>
      </c>
      <c r="H186" s="118">
        <f>VLOOKUP(C186,Table13[],3,0)</f>
        <v>97</v>
      </c>
      <c r="I186" s="117">
        <f>VLOOKUP(C186,Table13[],7,0)</f>
        <v>0.76344086021505397</v>
      </c>
      <c r="J186" s="117">
        <f>VLOOKUP(C186,Table13[],9,0)</f>
        <v>0.89247311827956999</v>
      </c>
      <c r="K186" s="116">
        <f>VLOOKUP(C186,Table16[[#All],[idccms]:[TMO]],5,0)</f>
        <v>0.94915254237288105</v>
      </c>
      <c r="L186" s="119">
        <f>VLOOKUP(C186,Table18[[Columna1]:[Recuento de id_monitoring-caseId]],2,0)</f>
        <v>1</v>
      </c>
      <c r="M186" s="116">
        <f>VLOOKUP(C186,Table111[],7,0)</f>
        <v>-0.2</v>
      </c>
      <c r="N186" s="118">
        <f>VLOOKUP(C186,Table111[],6,0)</f>
        <v>20</v>
      </c>
      <c r="O186" s="116">
        <f>VLOOKUP(C186,Table111[],8,0)</f>
        <v>0.52941176470588203</v>
      </c>
      <c r="P186" s="13" t="s">
        <v>116</v>
      </c>
      <c r="Q186" s="13" t="s">
        <v>116</v>
      </c>
      <c r="R186" s="13" t="s">
        <v>116</v>
      </c>
      <c r="S186" s="116">
        <f>VLOOKUP(C186,Table113[[idccms]:[Suma de Rellamados]],4,0)</f>
        <v>0.79368932038834905</v>
      </c>
      <c r="T186" s="13">
        <f>VLOOKUP(C186,Table115[[idccms]:[Suma de CvLlamSalientes]],3,0)</f>
        <v>625.98254799301901</v>
      </c>
      <c r="U186" s="13">
        <f>VLOOKUP(C186,Table115[[idccms]:[Suma de CvLlamSalientes]],5,0)</f>
        <v>23.221640488656199</v>
      </c>
      <c r="V186" s="120">
        <f>VLOOKUP(C186,Table115[[idccms]:[Suma de CvLlamSalientes]],6,0)</f>
        <v>0.32635253054101199</v>
      </c>
      <c r="W186" s="13">
        <f>VLOOKUP(C186,Table115[[idccms]:[Suma de CvLlamSalientes]],7,0)</f>
        <v>602.43455497382195</v>
      </c>
      <c r="X186" s="116">
        <f>VLOOKUP(C186,Table118[[idccms]:[%Act Com N]],4,0)</f>
        <v>8.7260034904013996E-3</v>
      </c>
      <c r="Y186" s="116">
        <f>VLOOKUP(C186,Table118[[idccms]:[%Act Com N]],6,0)</f>
        <v>8.7260034904013996E-3</v>
      </c>
      <c r="Z186" s="116">
        <f>VLOOKUP(C186,TRF!$B$2:$S$407,4,0)</f>
        <v>0.12216404886562</v>
      </c>
      <c r="AA186" s="116">
        <f>VLOOKUP(C186,CBS!$A$2:$F$395,4,0)</f>
        <v>4.1884816753926697E-2</v>
      </c>
      <c r="AB186" s="124">
        <f>IF(E186="HFC",(IF(L186&gt;=PliegoVigente!$U$9,PliegoVigente!$W$9,IF(L186&gt;=PliegoVigente!$U$8,PliegoVigente!$W$8,PliegoVigente!$W$7))),IF(E186="FLOW",(IF(L186&gt;=PliegoVigente!$U$25,PliegoVigente!$W$25,IF(L186&gt;=PliegoVigente!$U$24,PliegoVigente!$W$24,PliegoVigente!$W$23))),IF(E186="MASIVO",(IF(L186&gt;=PliegoVigente!$U$39,PliegoVigente!$W$39,IF(L186&gt;=PliegoVigente!$U$38,PliegoVigente!$W$38,PliegoVigente!$W$37))),(IF(L186&gt;=PliegoVigente!$U$53,PliegoVigente!$W$53,IF(L186&gt;=PliegoVigente!$U$52,PliegoVigente!$W$52,PliegoVigente!$W$51))))))</f>
        <v>0.01</v>
      </c>
      <c r="AC186" s="124">
        <f>IF(E186="HFC",(IF(M186&gt;=PliegoVigente!$I$7,PliegoVigente!$K$7,IF(M186&gt;=PliegoVigente!$I$8,PliegoVigente!$K$8,IF(M186&gt;=PliegoVigente!$I$9,PliegoVigente!$K$9,IF(M186&gt;=PliegoVigente!$I$10,PliegoVigente!$K$10,IF(M186&gt;=PliegoVigente!$I$11,PliegoVigente!$K$11,IF(M186&gt;=PliegoVigente!$I$12,PliegoVigente!$K$12,IF(M186&gt;=PliegoVigente!$I$13,PliegoVigente!$K$13,IF(M186&gt;=PliegoVigente!$I$14,PliegoVigente!$K$14,PliegoVigente!$K$15))))))))),IF(E186="FLOW",(IF(M186&gt;=PliegoVigente!$I$23,PliegoVigente!$K$23,IF(M186&gt;=PliegoVigente!$I$24,PliegoVigente!$K$24,IF(M186&gt;=PliegoVigente!$I$25,PliegoVigente!$K$25,IF(M186&gt;=PliegoVigente!$I$26,PliegoVigente!$K$26,IF(M186&gt;=PliegoVigente!$I$27,PliegoVigente!$K$27,IF(M186&gt;=PliegoVigente!$I$28,PliegoVigente!$K$28,IF(M186&gt;=PliegoVigente!$I$29,PliegoVigente!$K$29,IF(M186&gt;=PliegoVigente!$I$30,PliegoVigente!$K$30,PliegoVigente!$K$31))))))))),IF(E186="MASIVO",(IF(M186&gt;=PliegoVigente!$I$37,PliegoVigente!$K$37,IF(M186&gt;=PliegoVigente!$I$38,PliegoVigente!$K$38,IF(M186&gt;=PliegoVigente!$I$39,PliegoVigente!$K$39,IF(M186&gt;=PliegoVigente!$I$40,PliegoVigente!$K$40,IF(M186&gt;=PliegoVigente!$I$41,PliegoVigente!$K$41,IF(M186&gt;=PliegoVigente!$I$42,PliegoVigente!$K$42,IF(M186&gt;=PliegoVigente!$I$43,PliegoVigente!$K$43,IF(M186&gt;=PliegoVigente!$I$44,PliegoVigente!$K$44,PliegoVigente!$K$45))))))))),(IF(M186&gt;=PliegoVigente!$I$51,PliegoVigente!$K$51,IF(M186&gt;=PliegoVigente!$I$52,PliegoVigente!$K$52,IF(M186&gt;=PliegoVigente!$I$53,PliegoVigente!$K$53,IF(M186&gt;=PliegoVigente!$I$54,PliegoVigente!$K$54,IF(M186&gt;=PliegoVigente!$I$55,PliegoVigente!$K$55,IF(M186&gt;=PliegoVigente!$I$56,PliegoVigente!$K$56,IF(M186&gt;=PliegoVigente!$I$57,PliegoVigente!$K$57,IF(M186&gt;=PliegoVigente!$I$58,PliegoVigente!$K$58,PliegoVigente!$K$59))))))))))))</f>
        <v>-0.02</v>
      </c>
      <c r="AD186" s="124">
        <f>IF(E186="HFC",(IF(S186&gt;=PliegoVigente!$E$12,PliegoVigente!$G$12,IF(S186&gt;=PliegoVigente!$E$11,PliegoVigente!$G$11,IF(S186&gt;=PliegoVigente!$E$10,PliegoVigente!$G$10,IF(S186&gt;=PliegoVigente!$E$9,PliegoVigente!$G$9,IF(S186&gt;=PliegoVigente!$E$8,PliegoVigente!$G$8,PliegoVigente!$G$7)))))),IF(E186="FLOW",(IF(S186&gt;=PliegoVigente!$I$23,PliegoVigente!$K$23,IF(S186&gt;=PliegoVigente!$I$24,PliegoVigente!$K$24,IF(S186&gt;=PliegoVigente!$I$25,PliegoVigente!$K$25,IF(S186&gt;=PliegoVigente!$I$26,PliegoVigente!$K$26,IF(S186&gt;=PliegoVigente!$I$27,PliegoVigente!$K$27,IF(S186&gt;=PliegoVigente!$I$28,PliegoVigente!$K$28,IF(S186&gt;=PliegoVigente!$I$29,PliegoVigente!$K$29,IF(S186&gt;=PliegoVigente!$I$30,PliegoVigente!$K$30,PliegoVigente!$K$31))))))))),IF(E186="MASIVO",(IF(S186&gt;=PliegoVigente!$I$37,PliegoVigente!$K$37,IF(S186&gt;=PliegoVigente!$I$38,PliegoVigente!$K$38,IF(S186&gt;=PliegoVigente!$I$39,PliegoVigente!$K$39,IF(S186&gt;=PliegoVigente!$I$40,PliegoVigente!$K$40,IF(S186&gt;=PliegoVigente!$I$41,PliegoVigente!$K$41,IF(S186&gt;=PliegoVigente!$I$42,PliegoVigente!$K$42,IF(S186&gt;=PliegoVigente!$I$43,PliegoVigente!$K$43,IF(S186&gt;=PliegoVigente!$I$44,PliegoVigente!$K$44,PliegoVigente!$K$45))))))))),(IF(S186&gt;=PliegoVigente!$I$51,PliegoVigente!$K$51,IF(S186&gt;=PliegoVigente!$I$52,PliegoVigente!$K$52,IF(S186&gt;=PliegoVigente!$I$53,PliegoVigente!$K$53,IF(S186&gt;=PliegoVigente!$I$54,PliegoVigente!$K$54,IF(S186&gt;=PliegoVigente!$I$55,PliegoVigente!$K$55,IF(S186&gt;=PliegoVigente!$I$56,PliegoVigente!$K$56,IF(S186&gt;=PliegoVigente!$I$57,PliegoVigente!$K$57,IF(S186&gt;=PliegoVigente!$I$58,PliegoVigente!$K$58,PliegoVigente!$K$59))))))))))))</f>
        <v>0.06</v>
      </c>
      <c r="AE186" s="124">
        <f>IF(E186="HFC",(IF(T186&gt;=PliegoVigente!$A$10,PliegoVigente!$C$10,IF(T186&gt;PliegoVigente!$A$9,PliegoVigente!$C$9,IF(T186&gt;PliegoVigente!$A$8,PliegoVigente!$C$8,PliegoVigente!$C$7)))),IF(E186="FLOW",(IF(T186&gt;=PliegoVigente!$A$26,PliegoVigente!$C$26,IF(T186&gt;PliegoVigente!$A$25,PliegoVigente!$C$25,IF(T186&gt;PliegoVigente!$A$24,PliegoVigente!$C$24,PliegoVigente!$C$23)))),IF(E186="MASIVO",(IF(T186&gt;=PliegoVigente!$A$40,PliegoVigente!$C$40,IF(T186&gt;PliegoVigente!$A$39,PliegoVigente!$C$39,IF(T186&gt;PliegoVigente!$A$38,PliegoVigente!$C$38,PliegoVigente!$C$37)))),(IF(T186&gt;=PliegoVigente!$A$54,PliegoVigente!$C$54,IF(T186&gt;PliegoVigente!$A$53,PliegoVigente!$C$53,IF(T186&gt;PliegoVigente!$A$52,PliegoVigente!$C$52,PliegoVigente!$C$51)))))))</f>
        <v>-0.01</v>
      </c>
      <c r="AF186" s="124">
        <f>IF(E186="HFC",(IF(Y186&gt;=PliegoVigente!$Y$7,PliegoVigente!$AA$7,0)),IF(E186="FLOW",0,IF(E186="MASIVO",(IF(Y186&gt;=PliegoVigente!$Y$37,PliegoVigente!$AA$370)),(IF(Y186&gt;=PliegoVigente!$Y$51,PliegoVigente!$AA$51,0)))))</f>
        <v>0</v>
      </c>
      <c r="AG186" s="124">
        <f>IF(E186="HFC",(IF(Z186&gt;=PliegoVigente!$M$9,PliegoVigente!$O$9,IF(Z186&gt;=PliegoVigente!$M$8,PliegoVigente!$O$8,PliegoVigente!$O$7))),IF(E186="FLOW",(IF(Z186&gt;=PliegoVigente!$M$25,PliegoVigente!$O$25,IF(Z186&gt;=PliegoVigente!$M$24,PliegoVigente!$O$24,PliegoVigente!$O$23))),IF(E186="MASIVO",(IF(Z186&gt;=PliegoVigente!$M$39,PliegoVigente!$O$39,IF(Z186&gt;=PliegoVigente!$M$38,PliegoVigente!$O$38,PliegoVigente!$O$37))),(IF(Z186&gt;=PliegoVigente!$M$53,PliegoVigente!$O$53,IF(Z186&gt;=PliegoVigente!$M$52,PliegoVigente!$O$52,PliegoVigente!$O$51))))))</f>
        <v>-5.0000000000000001E-3</v>
      </c>
      <c r="AH186" s="124">
        <f>IF(E186="HFC",(IF(AA186&gt;=PliegoVigente!$Q$9,PliegoVigente!$S$9,IF(AA186&gt;=PliegoVigente!$Q$8,PliegoVigente!$S$8,PliegoVigente!$S$7))),IF(E186="FLOW",(IF(AA186&gt;=PliegoVigente!$Q$25,PliegoVigente!$S$25,IF(AA186&gt;=PliegoVigente!$Q$24,PliegoVigente!$S$24,PliegoVigente!$S$23))),IF(E186="MASIVO",(IF(AA186&gt;=PliegoVigente!$Q$39,PliegoVigente!$S$39,IF(AA186&gt;=PliegoVigente!$Q$38,PliegoVigente!$S$38,PliegoVigente!$S$37))),(IF(AA186&gt;=PliegoVigente!$Q$53,PliegoVigente!$S$53,IF(AA186&gt;=PliegoVigente!$Q$52,PliegoVigente!$S$52,PliegoVigente!$S$51))))))</f>
        <v>1.4999999999999999E-2</v>
      </c>
      <c r="AI186" s="126">
        <f t="shared" si="5"/>
        <v>4.9999999999999996E-2</v>
      </c>
    </row>
    <row r="187" spans="1:35" x14ac:dyDescent="0.25">
      <c r="A187" s="115" t="str">
        <f>VLOOKUP(C187,RosterActualizado!$C$2:$L$1000,7,0)</f>
        <v>Pereyra Gomez Melanie Macarena</v>
      </c>
      <c r="B187" s="115" t="str">
        <f>VLOOKUP(C187,RosterActualizado!$C$2:$L$1000,10,0)</f>
        <v>Costilla Luis Antonio</v>
      </c>
      <c r="C187" s="115">
        <f>RosterActualizado!C187</f>
        <v>2051587</v>
      </c>
      <c r="D187" s="115" t="str">
        <f>VLOOKUP(C187,RosterActualizado!$C$2:$L$1000,3,0)</f>
        <v>INTERNET HFC SCORE 3 A 5</v>
      </c>
      <c r="E187" s="115" t="str">
        <f t="shared" si="4"/>
        <v>HFC</v>
      </c>
      <c r="F187" s="116">
        <f>VLOOKUP(C187,Table1[],5,0)</f>
        <v>0.90147095959596002</v>
      </c>
      <c r="G187" s="117">
        <f>VLOOKUP(C187,Table13[],5,0)</f>
        <v>2.2471910112359501E-2</v>
      </c>
      <c r="H187" s="118">
        <f>VLOOKUP(C187,Table13[],3,0)</f>
        <v>89</v>
      </c>
      <c r="I187" s="117">
        <f>VLOOKUP(C187,Table13[],7,0)</f>
        <v>0.73563218390804597</v>
      </c>
      <c r="J187" s="117">
        <f>VLOOKUP(C187,Table13[],9,0)</f>
        <v>0.97647058823529398</v>
      </c>
      <c r="K187" s="116">
        <f>VLOOKUP(C187,Table16[[#All],[idccms]:[TMO]],5,0)</f>
        <v>0.75</v>
      </c>
      <c r="L187" s="119">
        <f>VLOOKUP(C187,Table18[[Columna1]:[Recuento de id_monitoring-caseId]],2,0)</f>
        <v>1</v>
      </c>
      <c r="M187" s="116">
        <f>VLOOKUP(C187,Table111[],7,0)</f>
        <v>0.22222222222222199</v>
      </c>
      <c r="N187" s="118">
        <f>VLOOKUP(C187,Table111[],6,0)</f>
        <v>9</v>
      </c>
      <c r="O187" s="116">
        <f>VLOOKUP(C187,Table111[],8,0)</f>
        <v>0.75</v>
      </c>
      <c r="P187" s="13" t="s">
        <v>116</v>
      </c>
      <c r="Q187" s="13" t="s">
        <v>116</v>
      </c>
      <c r="R187" s="13" t="s">
        <v>116</v>
      </c>
      <c r="S187" s="116">
        <f>VLOOKUP(C187,Table113[[idccms]:[Suma de Rellamados]],4,0)</f>
        <v>0.82377049180327899</v>
      </c>
      <c r="T187" s="13">
        <f>VLOOKUP(C187,Table115[[idccms]:[Suma de CvLlamSalientes]],3,0)</f>
        <v>604.37763371150697</v>
      </c>
      <c r="U187" s="13">
        <f>VLOOKUP(C187,Table115[[idccms]:[Suma de CvLlamSalientes]],5,0)</f>
        <v>20.014586709886501</v>
      </c>
      <c r="V187" s="120">
        <f>VLOOKUP(C187,Table115[[idccms]:[Suma de CvLlamSalientes]],6,0)</f>
        <v>16.244732576985399</v>
      </c>
      <c r="W187" s="13">
        <f>VLOOKUP(C187,Table115[[idccms]:[Suma de CvLlamSalientes]],7,0)</f>
        <v>568.11831442463495</v>
      </c>
      <c r="X187" s="116">
        <f>VLOOKUP(C187,Table118[[idccms]:[%Act Com N]],4,0)</f>
        <v>1.62074554294976E-2</v>
      </c>
      <c r="Y187" s="116">
        <f>VLOOKUP(C187,Table118[[idccms]:[%Act Com N]],6,0)</f>
        <v>1.62074554294976E-2</v>
      </c>
      <c r="Z187" s="116">
        <f>VLOOKUP(C187,TRF!$B$2:$S$407,4,0)</f>
        <v>8.9141004862236597E-2</v>
      </c>
      <c r="AA187" s="116">
        <f>VLOOKUP(C187,CBS!$A$2:$F$395,4,0)</f>
        <v>1.45867098865478E-2</v>
      </c>
      <c r="AB187" s="124">
        <f>IF(E187="HFC",(IF(L187&gt;=PliegoVigente!$U$9,PliegoVigente!$W$9,IF(L187&gt;=PliegoVigente!$U$8,PliegoVigente!$W$8,PliegoVigente!$W$7))),IF(E187="FLOW",(IF(L187&gt;=PliegoVigente!$U$25,PliegoVigente!$W$25,IF(L187&gt;=PliegoVigente!$U$24,PliegoVigente!$W$24,PliegoVigente!$W$23))),IF(E187="MASIVO",(IF(L187&gt;=PliegoVigente!$U$39,PliegoVigente!$W$39,IF(L187&gt;=PliegoVigente!$U$38,PliegoVigente!$W$38,PliegoVigente!$W$37))),(IF(L187&gt;=PliegoVigente!$U$53,PliegoVigente!$W$53,IF(L187&gt;=PliegoVigente!$U$52,PliegoVigente!$W$52,PliegoVigente!$W$51))))))</f>
        <v>0.01</v>
      </c>
      <c r="AC187" s="124">
        <f>IF(E187="HFC",(IF(M187&gt;=PliegoVigente!$I$7,PliegoVigente!$K$7,IF(M187&gt;=PliegoVigente!$I$8,PliegoVigente!$K$8,IF(M187&gt;=PliegoVigente!$I$9,PliegoVigente!$K$9,IF(M187&gt;=PliegoVigente!$I$10,PliegoVigente!$K$10,IF(M187&gt;=PliegoVigente!$I$11,PliegoVigente!$K$11,IF(M187&gt;=PliegoVigente!$I$12,PliegoVigente!$K$12,IF(M187&gt;=PliegoVigente!$I$13,PliegoVigente!$K$13,IF(M187&gt;=PliegoVigente!$I$14,PliegoVigente!$K$14,PliegoVigente!$K$15))))))))),IF(E187="FLOW",(IF(M187&gt;=PliegoVigente!$I$23,PliegoVigente!$K$23,IF(M187&gt;=PliegoVigente!$I$24,PliegoVigente!$K$24,IF(M187&gt;=PliegoVigente!$I$25,PliegoVigente!$K$25,IF(M187&gt;=PliegoVigente!$I$26,PliegoVigente!$K$26,IF(M187&gt;=PliegoVigente!$I$27,PliegoVigente!$K$27,IF(M187&gt;=PliegoVigente!$I$28,PliegoVigente!$K$28,IF(M187&gt;=PliegoVigente!$I$29,PliegoVigente!$K$29,IF(M187&gt;=PliegoVigente!$I$30,PliegoVigente!$K$30,PliegoVigente!$K$31))))))))),IF(E187="MASIVO",(IF(M187&gt;=PliegoVigente!$I$37,PliegoVigente!$K$37,IF(M187&gt;=PliegoVigente!$I$38,PliegoVigente!$K$38,IF(M187&gt;=PliegoVigente!$I$39,PliegoVigente!$K$39,IF(M187&gt;=PliegoVigente!$I$40,PliegoVigente!$K$40,IF(M187&gt;=PliegoVigente!$I$41,PliegoVigente!$K$41,IF(M187&gt;=PliegoVigente!$I$42,PliegoVigente!$K$42,IF(M187&gt;=PliegoVigente!$I$43,PliegoVigente!$K$43,IF(M187&gt;=PliegoVigente!$I$44,PliegoVigente!$K$44,PliegoVigente!$K$45))))))))),(IF(M187&gt;=PliegoVigente!$I$51,PliegoVigente!$K$51,IF(M187&gt;=PliegoVigente!$I$52,PliegoVigente!$K$52,IF(M187&gt;=PliegoVigente!$I$53,PliegoVigente!$K$53,IF(M187&gt;=PliegoVigente!$I$54,PliegoVigente!$K$54,IF(M187&gt;=PliegoVigente!$I$55,PliegoVigente!$K$55,IF(M187&gt;=PliegoVigente!$I$56,PliegoVigente!$K$56,IF(M187&gt;=PliegoVigente!$I$57,PliegoVigente!$K$57,IF(M187&gt;=PliegoVigente!$I$58,PliegoVigente!$K$58,PliegoVigente!$K$59))))))))))))</f>
        <v>0.06</v>
      </c>
      <c r="AD187" s="124">
        <f>IF(E187="HFC",(IF(S187&gt;=PliegoVigente!$E$12,PliegoVigente!$G$12,IF(S187&gt;=PliegoVigente!$E$11,PliegoVigente!$G$11,IF(S187&gt;=PliegoVigente!$E$10,PliegoVigente!$G$10,IF(S187&gt;=PliegoVigente!$E$9,PliegoVigente!$G$9,IF(S187&gt;=PliegoVigente!$E$8,PliegoVigente!$G$8,PliegoVigente!$G$7)))))),IF(E187="FLOW",(IF(S187&gt;=PliegoVigente!$I$23,PliegoVigente!$K$23,IF(S187&gt;=PliegoVigente!$I$24,PliegoVigente!$K$24,IF(S187&gt;=PliegoVigente!$I$25,PliegoVigente!$K$25,IF(S187&gt;=PliegoVigente!$I$26,PliegoVigente!$K$26,IF(S187&gt;=PliegoVigente!$I$27,PliegoVigente!$K$27,IF(S187&gt;=PliegoVigente!$I$28,PliegoVigente!$K$28,IF(S187&gt;=PliegoVigente!$I$29,PliegoVigente!$K$29,IF(S187&gt;=PliegoVigente!$I$30,PliegoVigente!$K$30,PliegoVigente!$K$31))))))))),IF(E187="MASIVO",(IF(S187&gt;=PliegoVigente!$I$37,PliegoVigente!$K$37,IF(S187&gt;=PliegoVigente!$I$38,PliegoVigente!$K$38,IF(S187&gt;=PliegoVigente!$I$39,PliegoVigente!$K$39,IF(S187&gt;=PliegoVigente!$I$40,PliegoVigente!$K$40,IF(S187&gt;=PliegoVigente!$I$41,PliegoVigente!$K$41,IF(S187&gt;=PliegoVigente!$I$42,PliegoVigente!$K$42,IF(S187&gt;=PliegoVigente!$I$43,PliegoVigente!$K$43,IF(S187&gt;=PliegoVigente!$I$44,PliegoVigente!$K$44,PliegoVigente!$K$45))))))))),(IF(S187&gt;=PliegoVigente!$I$51,PliegoVigente!$K$51,IF(S187&gt;=PliegoVigente!$I$52,PliegoVigente!$K$52,IF(S187&gt;=PliegoVigente!$I$53,PliegoVigente!$K$53,IF(S187&gt;=PliegoVigente!$I$54,PliegoVigente!$K$54,IF(S187&gt;=PliegoVigente!$I$55,PliegoVigente!$K$55,IF(S187&gt;=PliegoVigente!$I$56,PliegoVigente!$K$56,IF(S187&gt;=PliegoVigente!$I$57,PliegoVigente!$K$57,IF(S187&gt;=PliegoVigente!$I$58,PliegoVigente!$K$58,PliegoVigente!$K$59))))))))))))</f>
        <v>0.02</v>
      </c>
      <c r="AE187" s="124">
        <f>IF(E187="HFC",(IF(T187&gt;=PliegoVigente!$A$10,PliegoVigente!$C$10,IF(T187&gt;PliegoVigente!$A$9,PliegoVigente!$C$9,IF(T187&gt;PliegoVigente!$A$8,PliegoVigente!$C$8,PliegoVigente!$C$7)))),IF(E187="FLOW",(IF(T187&gt;=PliegoVigente!$A$26,PliegoVigente!$C$26,IF(T187&gt;PliegoVigente!$A$25,PliegoVigente!$C$25,IF(T187&gt;PliegoVigente!$A$24,PliegoVigente!$C$24,PliegoVigente!$C$23)))),IF(E187="MASIVO",(IF(T187&gt;=PliegoVigente!$A$40,PliegoVigente!$C$40,IF(T187&gt;PliegoVigente!$A$39,PliegoVigente!$C$39,IF(T187&gt;PliegoVigente!$A$38,PliegoVigente!$C$38,PliegoVigente!$C$37)))),(IF(T187&gt;=PliegoVigente!$A$54,PliegoVigente!$C$54,IF(T187&gt;PliegoVigente!$A$53,PliegoVigente!$C$53,IF(T187&gt;PliegoVigente!$A$52,PliegoVigente!$C$52,PliegoVigente!$C$51)))))))</f>
        <v>-0.01</v>
      </c>
      <c r="AF187" s="124">
        <f>IF(E187="HFC",(IF(Y187&gt;=PliegoVigente!$Y$7,PliegoVigente!$AA$7,0)),IF(E187="FLOW",0,IF(E187="MASIVO",(IF(Y187&gt;=PliegoVigente!$Y$37,PliegoVigente!$AA$370)),(IF(Y187&gt;=PliegoVigente!$Y$51,PliegoVigente!$AA$51,0)))))</f>
        <v>0</v>
      </c>
      <c r="AG187" s="124">
        <f>IF(E187="HFC",(IF(Z187&gt;=PliegoVigente!$M$9,PliegoVigente!$O$9,IF(Z187&gt;=PliegoVigente!$M$8,PliegoVigente!$O$8,PliegoVigente!$O$7))),IF(E187="FLOW",(IF(Z187&gt;=PliegoVigente!$M$25,PliegoVigente!$O$25,IF(Z187&gt;=PliegoVigente!$M$24,PliegoVigente!$O$24,PliegoVigente!$O$23))),IF(E187="MASIVO",(IF(Z187&gt;=PliegoVigente!$M$39,PliegoVigente!$O$39,IF(Z187&gt;=PliegoVigente!$M$38,PliegoVigente!$O$38,PliegoVigente!$O$37))),(IF(Z187&gt;=PliegoVigente!$M$53,PliegoVigente!$O$53,IF(Z187&gt;=PliegoVigente!$M$52,PliegoVigente!$O$52,PliegoVigente!$O$51))))))</f>
        <v>0</v>
      </c>
      <c r="AH187" s="124">
        <f>IF(E187="HFC",(IF(AA187&gt;=PliegoVigente!$Q$9,PliegoVigente!$S$9,IF(AA187&gt;=PliegoVigente!$Q$8,PliegoVigente!$S$8,PliegoVigente!$S$7))),IF(E187="FLOW",(IF(AA187&gt;=PliegoVigente!$Q$25,PliegoVigente!$S$25,IF(AA187&gt;=PliegoVigente!$Q$24,PliegoVigente!$S$24,PliegoVigente!$S$23))),IF(E187="MASIVO",(IF(AA187&gt;=PliegoVigente!$Q$39,PliegoVigente!$S$39,IF(AA187&gt;=PliegoVigente!$Q$38,PliegoVigente!$S$38,PliegoVigente!$S$37))),(IF(AA187&gt;=PliegoVigente!$Q$53,PliegoVigente!$S$53,IF(AA187&gt;=PliegoVigente!$Q$52,PliegoVigente!$S$52,PliegoVigente!$S$51))))))</f>
        <v>5.0000000000000001E-3</v>
      </c>
      <c r="AI187" s="126">
        <f t="shared" si="5"/>
        <v>8.5000000000000006E-2</v>
      </c>
    </row>
    <row r="188" spans="1:35" x14ac:dyDescent="0.25">
      <c r="A188" s="115" t="str">
        <f>VLOOKUP(C188,RosterActualizado!$C$2:$L$1000,7,0)</f>
        <v>Pereyra Gomez Melanie Macarena</v>
      </c>
      <c r="B188" s="115" t="str">
        <f>VLOOKUP(C188,RosterActualizado!$C$2:$L$1000,10,0)</f>
        <v>Diaz Ramón Andrés</v>
      </c>
      <c r="C188" s="115">
        <f>RosterActualizado!C188</f>
        <v>4590665</v>
      </c>
      <c r="D188" s="115" t="str">
        <f>VLOOKUP(C188,RosterActualizado!$C$2:$L$1000,3,0)</f>
        <v>MASIVO</v>
      </c>
      <c r="E188" s="115" t="str">
        <f t="shared" si="4"/>
        <v>MASIVO</v>
      </c>
      <c r="F188" s="116" t="e">
        <f>VLOOKUP(C188,Table1[],5,0)</f>
        <v>#N/A</v>
      </c>
      <c r="G188" s="117">
        <f>VLOOKUP(C188,Table13[],5,0)</f>
        <v>0</v>
      </c>
      <c r="H188" s="118">
        <f>VLOOKUP(C188,Table13[],3,0)</f>
        <v>0</v>
      </c>
      <c r="I188" s="117">
        <f>VLOOKUP(C188,Table13[],7,0)</f>
        <v>0</v>
      </c>
      <c r="J188" s="117">
        <f>VLOOKUP(C188,Table13[],9,0)</f>
        <v>0</v>
      </c>
      <c r="K188" s="116" t="e">
        <f>VLOOKUP(C188,Table16[[#All],[idccms]:[TMO]],5,0)</f>
        <v>#N/A</v>
      </c>
      <c r="L188" s="119" t="e">
        <f>VLOOKUP(C188,Table18[[Columna1]:[Recuento de id_monitoring-caseId]],2,0)</f>
        <v>#N/A</v>
      </c>
      <c r="M188" s="116" t="e">
        <f>VLOOKUP(C188,Table111[],7,0)</f>
        <v>#N/A</v>
      </c>
      <c r="N188" s="118" t="e">
        <f>VLOOKUP(C188,Table111[],6,0)</f>
        <v>#N/A</v>
      </c>
      <c r="O188" s="116" t="e">
        <f>VLOOKUP(C188,Table111[],8,0)</f>
        <v>#N/A</v>
      </c>
      <c r="P188" s="13" t="s">
        <v>116</v>
      </c>
      <c r="Q188" s="13" t="s">
        <v>116</v>
      </c>
      <c r="R188" s="13" t="s">
        <v>116</v>
      </c>
      <c r="S188" s="116" t="e">
        <f>VLOOKUP(C188,Table113[[idccms]:[Suma de Rellamados]],4,0)</f>
        <v>#N/A</v>
      </c>
      <c r="T188" s="13" t="e">
        <f>VLOOKUP(C188,Table115[[idccms]:[Suma de CvLlamSalientes]],3,0)</f>
        <v>#N/A</v>
      </c>
      <c r="U188" s="13" t="e">
        <f>VLOOKUP(C188,Table115[[idccms]:[Suma de CvLlamSalientes]],5,0)</f>
        <v>#N/A</v>
      </c>
      <c r="V188" s="120" t="e">
        <f>VLOOKUP(C188,Table115[[idccms]:[Suma de CvLlamSalientes]],6,0)</f>
        <v>#N/A</v>
      </c>
      <c r="W188" s="13" t="e">
        <f>VLOOKUP(C188,Table115[[idccms]:[Suma de CvLlamSalientes]],7,0)</f>
        <v>#N/A</v>
      </c>
      <c r="X188" s="116" t="e">
        <f>VLOOKUP(C188,Table118[[idccms]:[%Act Com N]],4,0)</f>
        <v>#N/A</v>
      </c>
      <c r="Y188" s="116" t="e">
        <f>VLOOKUP(C188,Table118[[idccms]:[%Act Com N]],6,0)</f>
        <v>#N/A</v>
      </c>
      <c r="Z188" s="116" t="e">
        <f>VLOOKUP(C188,TRF!$B$2:$S$407,4,0)</f>
        <v>#N/A</v>
      </c>
      <c r="AA188" s="116" t="e">
        <f>VLOOKUP(C188,CBS!$A$2:$F$395,4,0)</f>
        <v>#N/A</v>
      </c>
      <c r="AB188" s="124" t="e">
        <f>IF(E188="HFC",(IF(L188&gt;=PliegoVigente!$U$9,PliegoVigente!$W$9,IF(L188&gt;=PliegoVigente!$U$8,PliegoVigente!$W$8,PliegoVigente!$W$7))),IF(E188="FLOW",(IF(L188&gt;=PliegoVigente!$U$25,PliegoVigente!$W$25,IF(L188&gt;=PliegoVigente!$U$24,PliegoVigente!$W$24,PliegoVigente!$W$23))),IF(E188="MASIVO",(IF(L188&gt;=PliegoVigente!$U$39,PliegoVigente!$W$39,IF(L188&gt;=PliegoVigente!$U$38,PliegoVigente!$W$38,PliegoVigente!$W$37))),(IF(L188&gt;=PliegoVigente!$U$53,PliegoVigente!$W$53,IF(L188&gt;=PliegoVigente!$U$52,PliegoVigente!$W$52,PliegoVigente!$W$51))))))</f>
        <v>#N/A</v>
      </c>
      <c r="AC188" s="124" t="e">
        <f>IF(E188="HFC",(IF(M188&gt;=PliegoVigente!$I$7,PliegoVigente!$K$7,IF(M188&gt;=PliegoVigente!$I$8,PliegoVigente!$K$8,IF(M188&gt;=PliegoVigente!$I$9,PliegoVigente!$K$9,IF(M188&gt;=PliegoVigente!$I$10,PliegoVigente!$K$10,IF(M188&gt;=PliegoVigente!$I$11,PliegoVigente!$K$11,IF(M188&gt;=PliegoVigente!$I$12,PliegoVigente!$K$12,IF(M188&gt;=PliegoVigente!$I$13,PliegoVigente!$K$13,IF(M188&gt;=PliegoVigente!$I$14,PliegoVigente!$K$14,PliegoVigente!$K$15))))))))),IF(E188="FLOW",(IF(M188&gt;=PliegoVigente!$I$23,PliegoVigente!$K$23,IF(M188&gt;=PliegoVigente!$I$24,PliegoVigente!$K$24,IF(M188&gt;=PliegoVigente!$I$25,PliegoVigente!$K$25,IF(M188&gt;=PliegoVigente!$I$26,PliegoVigente!$K$26,IF(M188&gt;=PliegoVigente!$I$27,PliegoVigente!$K$27,IF(M188&gt;=PliegoVigente!$I$28,PliegoVigente!$K$28,IF(M188&gt;=PliegoVigente!$I$29,PliegoVigente!$K$29,IF(M188&gt;=PliegoVigente!$I$30,PliegoVigente!$K$30,PliegoVigente!$K$31))))))))),IF(E188="MASIVO",(IF(M188&gt;=PliegoVigente!$I$37,PliegoVigente!$K$37,IF(M188&gt;=PliegoVigente!$I$38,PliegoVigente!$K$38,IF(M188&gt;=PliegoVigente!$I$39,PliegoVigente!$K$39,IF(M188&gt;=PliegoVigente!$I$40,PliegoVigente!$K$40,IF(M188&gt;=PliegoVigente!$I$41,PliegoVigente!$K$41,IF(M188&gt;=PliegoVigente!$I$42,PliegoVigente!$K$42,IF(M188&gt;=PliegoVigente!$I$43,PliegoVigente!$K$43,IF(M188&gt;=PliegoVigente!$I$44,PliegoVigente!$K$44,PliegoVigente!$K$45))))))))),(IF(M188&gt;=PliegoVigente!$I$51,PliegoVigente!$K$51,IF(M188&gt;=PliegoVigente!$I$52,PliegoVigente!$K$52,IF(M188&gt;=PliegoVigente!$I$53,PliegoVigente!$K$53,IF(M188&gt;=PliegoVigente!$I$54,PliegoVigente!$K$54,IF(M188&gt;=PliegoVigente!$I$55,PliegoVigente!$K$55,IF(M188&gt;=PliegoVigente!$I$56,PliegoVigente!$K$56,IF(M188&gt;=PliegoVigente!$I$57,PliegoVigente!$K$57,IF(M188&gt;=PliegoVigente!$I$58,PliegoVigente!$K$58,PliegoVigente!$K$59))))))))))))</f>
        <v>#N/A</v>
      </c>
      <c r="AD188" s="124" t="e">
        <f>IF(E188="HFC",(IF(S188&gt;=PliegoVigente!$E$12,PliegoVigente!$G$12,IF(S188&gt;=PliegoVigente!$E$11,PliegoVigente!$G$11,IF(S188&gt;=PliegoVigente!$E$10,PliegoVigente!$G$10,IF(S188&gt;=PliegoVigente!$E$9,PliegoVigente!$G$9,IF(S188&gt;=PliegoVigente!$E$8,PliegoVigente!$G$8,PliegoVigente!$G$7)))))),IF(E188="FLOW",(IF(S188&gt;=PliegoVigente!$I$23,PliegoVigente!$K$23,IF(S188&gt;=PliegoVigente!$I$24,PliegoVigente!$K$24,IF(S188&gt;=PliegoVigente!$I$25,PliegoVigente!$K$25,IF(S188&gt;=PliegoVigente!$I$26,PliegoVigente!$K$26,IF(S188&gt;=PliegoVigente!$I$27,PliegoVigente!$K$27,IF(S188&gt;=PliegoVigente!$I$28,PliegoVigente!$K$28,IF(S188&gt;=PliegoVigente!$I$29,PliegoVigente!$K$29,IF(S188&gt;=PliegoVigente!$I$30,PliegoVigente!$K$30,PliegoVigente!$K$31))))))))),IF(E188="MASIVO",(IF(S188&gt;=PliegoVigente!$I$37,PliegoVigente!$K$37,IF(S188&gt;=PliegoVigente!$I$38,PliegoVigente!$K$38,IF(S188&gt;=PliegoVigente!$I$39,PliegoVigente!$K$39,IF(S188&gt;=PliegoVigente!$I$40,PliegoVigente!$K$40,IF(S188&gt;=PliegoVigente!$I$41,PliegoVigente!$K$41,IF(S188&gt;=PliegoVigente!$I$42,PliegoVigente!$K$42,IF(S188&gt;=PliegoVigente!$I$43,PliegoVigente!$K$43,IF(S188&gt;=PliegoVigente!$I$44,PliegoVigente!$K$44,PliegoVigente!$K$45))))))))),(IF(S188&gt;=PliegoVigente!$I$51,PliegoVigente!$K$51,IF(S188&gt;=PliegoVigente!$I$52,PliegoVigente!$K$52,IF(S188&gt;=PliegoVigente!$I$53,PliegoVigente!$K$53,IF(S188&gt;=PliegoVigente!$I$54,PliegoVigente!$K$54,IF(S188&gt;=PliegoVigente!$I$55,PliegoVigente!$K$55,IF(S188&gt;=PliegoVigente!$I$56,PliegoVigente!$K$56,IF(S188&gt;=PliegoVigente!$I$57,PliegoVigente!$K$57,IF(S188&gt;=PliegoVigente!$I$58,PliegoVigente!$K$58,PliegoVigente!$K$59))))))))))))</f>
        <v>#N/A</v>
      </c>
      <c r="AE188" s="124" t="e">
        <f>IF(E188="HFC",(IF(T188&gt;=PliegoVigente!$A$10,PliegoVigente!$C$10,IF(T188&gt;PliegoVigente!$A$9,PliegoVigente!$C$9,IF(T188&gt;PliegoVigente!$A$8,PliegoVigente!$C$8,PliegoVigente!$C$7)))),IF(E188="FLOW",(IF(T188&gt;=PliegoVigente!$A$26,PliegoVigente!$C$26,IF(T188&gt;PliegoVigente!$A$25,PliegoVigente!$C$25,IF(T188&gt;PliegoVigente!$A$24,PliegoVigente!$C$24,PliegoVigente!$C$23)))),IF(E188="MASIVO",(IF(T188&gt;=PliegoVigente!$A$40,PliegoVigente!$C$40,IF(T188&gt;PliegoVigente!$A$39,PliegoVigente!$C$39,IF(T188&gt;PliegoVigente!$A$38,PliegoVigente!$C$38,PliegoVigente!$C$37)))),(IF(T188&gt;=PliegoVigente!$A$54,PliegoVigente!$C$54,IF(T188&gt;PliegoVigente!$A$53,PliegoVigente!$C$53,IF(T188&gt;PliegoVigente!$A$52,PliegoVigente!$C$52,PliegoVigente!$C$51)))))))</f>
        <v>#N/A</v>
      </c>
      <c r="AF188" s="124" t="e">
        <f>IF(E188="HFC",(IF(Y188&gt;=PliegoVigente!$Y$7,PliegoVigente!$AA$7,0)),IF(E188="FLOW",0,IF(E188="MASIVO",(IF(Y188&gt;=PliegoVigente!$Y$37,PliegoVigente!$AA$370)),(IF(Y188&gt;=PliegoVigente!$Y$51,PliegoVigente!$AA$51,0)))))</f>
        <v>#N/A</v>
      </c>
      <c r="AG188" s="124" t="e">
        <f>IF(E188="HFC",(IF(Z188&gt;=PliegoVigente!$M$9,PliegoVigente!$O$9,IF(Z188&gt;=PliegoVigente!$M$8,PliegoVigente!$O$8,PliegoVigente!$O$7))),IF(E188="FLOW",(IF(Z188&gt;=PliegoVigente!$M$25,PliegoVigente!$O$25,IF(Z188&gt;=PliegoVigente!$M$24,PliegoVigente!$O$24,PliegoVigente!$O$23))),IF(E188="MASIVO",(IF(Z188&gt;=PliegoVigente!$M$39,PliegoVigente!$O$39,IF(Z188&gt;=PliegoVigente!$M$38,PliegoVigente!$O$38,PliegoVigente!$O$37))),(IF(Z188&gt;=PliegoVigente!$M$53,PliegoVigente!$O$53,IF(Z188&gt;=PliegoVigente!$M$52,PliegoVigente!$O$52,PliegoVigente!$O$51))))))</f>
        <v>#N/A</v>
      </c>
      <c r="AH188" s="124" t="e">
        <f>IF(E188="HFC",(IF(AA188&gt;=PliegoVigente!$Q$9,PliegoVigente!$S$9,IF(AA188&gt;=PliegoVigente!$Q$8,PliegoVigente!$S$8,PliegoVigente!$S$7))),IF(E188="FLOW",(IF(AA188&gt;=PliegoVigente!$Q$25,PliegoVigente!$S$25,IF(AA188&gt;=PliegoVigente!$Q$24,PliegoVigente!$S$24,PliegoVigente!$S$23))),IF(E188="MASIVO",(IF(AA188&gt;=PliegoVigente!$Q$39,PliegoVigente!$S$39,IF(AA188&gt;=PliegoVigente!$Q$38,PliegoVigente!$S$38,PliegoVigente!$S$37))),(IF(AA188&gt;=PliegoVigente!$Q$53,PliegoVigente!$S$53,IF(AA188&gt;=PliegoVigente!$Q$52,PliegoVigente!$S$52,PliegoVigente!$S$51))))))</f>
        <v>#N/A</v>
      </c>
      <c r="AI188" s="126" t="e">
        <f t="shared" si="5"/>
        <v>#N/A</v>
      </c>
    </row>
    <row r="189" spans="1:35" x14ac:dyDescent="0.25">
      <c r="A189" s="115" t="str">
        <f>VLOOKUP(C189,RosterActualizado!$C$2:$L$1000,7,0)</f>
        <v>Pereyra Gomez Melanie Macarena</v>
      </c>
      <c r="B189" s="115" t="str">
        <f>VLOOKUP(C189,RosterActualizado!$C$2:$L$1000,10,0)</f>
        <v>Espeche Lizandro Nahuel</v>
      </c>
      <c r="C189" s="115">
        <f>RosterActualizado!C189</f>
        <v>3857602</v>
      </c>
      <c r="D189" s="115" t="str">
        <f>VLOOKUP(C189,RosterActualizado!$C$2:$L$1000,3,0)</f>
        <v>FLOW Score 1</v>
      </c>
      <c r="E189" s="115" t="str">
        <f t="shared" si="4"/>
        <v>FLOW</v>
      </c>
      <c r="F189" s="116">
        <f>VLOOKUP(C189,Table1[],5,0)</f>
        <v>0.92929232804232798</v>
      </c>
      <c r="G189" s="117">
        <f>VLOOKUP(C189,Table13[],5,0)</f>
        <v>5.1094890510948898E-2</v>
      </c>
      <c r="H189" s="118">
        <f>VLOOKUP(C189,Table13[],3,0)</f>
        <v>137</v>
      </c>
      <c r="I189" s="117">
        <f>VLOOKUP(C189,Table13[],7,0)</f>
        <v>0.70454545454545503</v>
      </c>
      <c r="J189" s="117">
        <f>VLOOKUP(C189,Table13[],9,0)</f>
        <v>0.93023255813953498</v>
      </c>
      <c r="K189" s="116">
        <f>VLOOKUP(C189,Table16[[#All],[idccms]:[TMO]],5,0)</f>
        <v>0.990291262135922</v>
      </c>
      <c r="L189" s="119">
        <f>VLOOKUP(C189,Table18[[Columna1]:[Recuento de id_monitoring-caseId]],2,0)</f>
        <v>0</v>
      </c>
      <c r="M189" s="116">
        <f>VLOOKUP(C189,Table111[],7,0)</f>
        <v>-0.38461538461538503</v>
      </c>
      <c r="N189" s="118">
        <f>VLOOKUP(C189,Table111[],6,0)</f>
        <v>13</v>
      </c>
      <c r="O189" s="116">
        <f>VLOOKUP(C189,Table111[],8,0)</f>
        <v>0.36363636363636398</v>
      </c>
      <c r="P189" s="13" t="s">
        <v>116</v>
      </c>
      <c r="Q189" s="13" t="s">
        <v>116</v>
      </c>
      <c r="R189" s="13" t="s">
        <v>116</v>
      </c>
      <c r="S189" s="116">
        <f>VLOOKUP(C189,Table113[[idccms]:[Suma de Rellamados]],4,0)</f>
        <v>0.803827751196172</v>
      </c>
      <c r="T189" s="13">
        <f>VLOOKUP(C189,Table115[[idccms]:[Suma de CvLlamSalientes]],3,0)</f>
        <v>648.947275922671</v>
      </c>
      <c r="U189" s="13">
        <f>VLOOKUP(C189,Table115[[idccms]:[Suma de CvLlamSalientes]],5,0)</f>
        <v>28.776801405975402</v>
      </c>
      <c r="V189" s="120">
        <f>VLOOKUP(C189,Table115[[idccms]:[Suma de CvLlamSalientes]],6,0)</f>
        <v>4.0949033391915597</v>
      </c>
      <c r="W189" s="13">
        <f>VLOOKUP(C189,Table115[[idccms]:[Suma de CvLlamSalientes]],7,0)</f>
        <v>616.075571177504</v>
      </c>
      <c r="X189" s="116">
        <f>VLOOKUP(C189,Table118[[idccms]:[%Act Com N]],4,0)</f>
        <v>3.2513181019332198E-2</v>
      </c>
      <c r="Y189" s="116">
        <f>VLOOKUP(C189,Table118[[idccms]:[%Act Com N]],6,0)</f>
        <v>2.8119507908611601E-2</v>
      </c>
      <c r="Z189" s="116">
        <f>VLOOKUP(C189,TRF!$B$2:$S$407,4,0)</f>
        <v>7.5571177504393697E-2</v>
      </c>
      <c r="AA189" s="116">
        <f>VLOOKUP(C189,CBS!$A$2:$F$395,4,0)</f>
        <v>4.3936731107205598E-2</v>
      </c>
      <c r="AB189" s="124">
        <f>IF(E189="HFC",(IF(L189&gt;=PliegoVigente!$U$9,PliegoVigente!$W$9,IF(L189&gt;=PliegoVigente!$U$8,PliegoVigente!$W$8,PliegoVigente!$W$7))),IF(E189="FLOW",(IF(L189&gt;=PliegoVigente!$U$25,PliegoVigente!$W$25,IF(L189&gt;=PliegoVigente!$U$24,PliegoVigente!$W$24,PliegoVigente!$W$23))),IF(E189="MASIVO",(IF(L189&gt;=PliegoVigente!$U$39,PliegoVigente!$W$39,IF(L189&gt;=PliegoVigente!$U$38,PliegoVigente!$W$38,PliegoVigente!$W$37))),(IF(L189&gt;=PliegoVigente!$U$53,PliegoVigente!$W$53,IF(L189&gt;=PliegoVigente!$U$52,PliegoVigente!$W$52,PliegoVigente!$W$51))))))</f>
        <v>-0.01</v>
      </c>
      <c r="AC189" s="124">
        <f>IF(E189="HFC",(IF(M189&gt;=PliegoVigente!$I$7,PliegoVigente!$K$7,IF(M189&gt;=PliegoVigente!$I$8,PliegoVigente!$K$8,IF(M189&gt;=PliegoVigente!$I$9,PliegoVigente!$K$9,IF(M189&gt;=PliegoVigente!$I$10,PliegoVigente!$K$10,IF(M189&gt;=PliegoVigente!$I$11,PliegoVigente!$K$11,IF(M189&gt;=PliegoVigente!$I$12,PliegoVigente!$K$12,IF(M189&gt;=PliegoVigente!$I$13,PliegoVigente!$K$13,IF(M189&gt;=PliegoVigente!$I$14,PliegoVigente!$K$14,PliegoVigente!$K$15))))))))),IF(E189="FLOW",(IF(M189&gt;=PliegoVigente!$I$23,PliegoVigente!$K$23,IF(M189&gt;=PliegoVigente!$I$24,PliegoVigente!$K$24,IF(M189&gt;=PliegoVigente!$I$25,PliegoVigente!$K$25,IF(M189&gt;=PliegoVigente!$I$26,PliegoVigente!$K$26,IF(M189&gt;=PliegoVigente!$I$27,PliegoVigente!$K$27,IF(M189&gt;=PliegoVigente!$I$28,PliegoVigente!$K$28,IF(M189&gt;=PliegoVigente!$I$29,PliegoVigente!$K$29,IF(M189&gt;=PliegoVigente!$I$30,PliegoVigente!$K$30,PliegoVigente!$K$31))))))))),IF(E189="MASIVO",(IF(M189&gt;=PliegoVigente!$I$37,PliegoVigente!$K$37,IF(M189&gt;=PliegoVigente!$I$38,PliegoVigente!$K$38,IF(M189&gt;=PliegoVigente!$I$39,PliegoVigente!$K$39,IF(M189&gt;=PliegoVigente!$I$40,PliegoVigente!$K$40,IF(M189&gt;=PliegoVigente!$I$41,PliegoVigente!$K$41,IF(M189&gt;=PliegoVigente!$I$42,PliegoVigente!$K$42,IF(M189&gt;=PliegoVigente!$I$43,PliegoVigente!$K$43,IF(M189&gt;=PliegoVigente!$I$44,PliegoVigente!$K$44,PliegoVigente!$K$45))))))))),(IF(M189&gt;=PliegoVigente!$I$51,PliegoVigente!$K$51,IF(M189&gt;=PliegoVigente!$I$52,PliegoVigente!$K$52,IF(M189&gt;=PliegoVigente!$I$53,PliegoVigente!$K$53,IF(M189&gt;=PliegoVigente!$I$54,PliegoVigente!$K$54,IF(M189&gt;=PliegoVigente!$I$55,PliegoVigente!$K$55,IF(M189&gt;=PliegoVigente!$I$56,PliegoVigente!$K$56,IF(M189&gt;=PliegoVigente!$I$57,PliegoVigente!$K$57,IF(M189&gt;=PliegoVigente!$I$58,PliegoVigente!$K$58,PliegoVigente!$K$59))))))))))))</f>
        <v>-0.02</v>
      </c>
      <c r="AD189" s="124">
        <f>IF(E189="HFC",(IF(S189&gt;=PliegoVigente!$E$12,PliegoVigente!$G$12,IF(S189&gt;=PliegoVigente!$E$11,PliegoVigente!$G$11,IF(S189&gt;=PliegoVigente!$E$10,PliegoVigente!$G$10,IF(S189&gt;=PliegoVigente!$E$9,PliegoVigente!$G$9,IF(S189&gt;=PliegoVigente!$E$8,PliegoVigente!$G$8,PliegoVigente!$G$7)))))),IF(E189="FLOW",(IF(S189&gt;=PliegoVigente!$I$23,PliegoVigente!$K$23,IF(S189&gt;=PliegoVigente!$I$24,PliegoVigente!$K$24,IF(S189&gt;=PliegoVigente!$I$25,PliegoVigente!$K$25,IF(S189&gt;=PliegoVigente!$I$26,PliegoVigente!$K$26,IF(S189&gt;=PliegoVigente!$I$27,PliegoVigente!$K$27,IF(S189&gt;=PliegoVigente!$I$28,PliegoVigente!$K$28,IF(S189&gt;=PliegoVigente!$I$29,PliegoVigente!$K$29,IF(S189&gt;=PliegoVigente!$I$30,PliegoVigente!$K$30,PliegoVigente!$K$31))))))))),IF(E189="MASIVO",(IF(S189&gt;=PliegoVigente!$I$37,PliegoVigente!$K$37,IF(S189&gt;=PliegoVigente!$I$38,PliegoVigente!$K$38,IF(S189&gt;=PliegoVigente!$I$39,PliegoVigente!$K$39,IF(S189&gt;=PliegoVigente!$I$40,PliegoVigente!$K$40,IF(S189&gt;=PliegoVigente!$I$41,PliegoVigente!$K$41,IF(S189&gt;=PliegoVigente!$I$42,PliegoVigente!$K$42,IF(S189&gt;=PliegoVigente!$I$43,PliegoVigente!$K$43,IF(S189&gt;=PliegoVigente!$I$44,PliegoVigente!$K$44,PliegoVigente!$K$45))))))))),(IF(S189&gt;=PliegoVigente!$I$51,PliegoVigente!$K$51,IF(S189&gt;=PliegoVigente!$I$52,PliegoVigente!$K$52,IF(S189&gt;=PliegoVigente!$I$53,PliegoVigente!$K$53,IF(S189&gt;=PliegoVigente!$I$54,PliegoVigente!$K$54,IF(S189&gt;=PliegoVigente!$I$55,PliegoVigente!$K$55,IF(S189&gt;=PliegoVigente!$I$56,PliegoVigente!$K$56,IF(S189&gt;=PliegoVigente!$I$57,PliegoVigente!$K$57,IF(S189&gt;=PliegoVigente!$I$58,PliegoVigente!$K$58,PliegoVigente!$K$59))))))))))))</f>
        <v>0.06</v>
      </c>
      <c r="AE189" s="124">
        <f>IF(E189="HFC",(IF(T189&gt;=PliegoVigente!$A$10,PliegoVigente!$C$10,IF(T189&gt;PliegoVigente!$A$9,PliegoVigente!$C$9,IF(T189&gt;PliegoVigente!$A$8,PliegoVigente!$C$8,PliegoVigente!$C$7)))),IF(E189="FLOW",(IF(T189&gt;=PliegoVigente!$A$26,PliegoVigente!$C$26,IF(T189&gt;PliegoVigente!$A$25,PliegoVigente!$C$25,IF(T189&gt;PliegoVigente!$A$24,PliegoVigente!$C$24,PliegoVigente!$C$23)))),IF(E189="MASIVO",(IF(T189&gt;=PliegoVigente!$A$40,PliegoVigente!$C$40,IF(T189&gt;PliegoVigente!$A$39,PliegoVigente!$C$39,IF(T189&gt;PliegoVigente!$A$38,PliegoVigente!$C$38,PliegoVigente!$C$37)))),(IF(T189&gt;=PliegoVigente!$A$54,PliegoVigente!$C$54,IF(T189&gt;PliegoVigente!$A$53,PliegoVigente!$C$53,IF(T189&gt;PliegoVigente!$A$52,PliegoVigente!$C$52,PliegoVigente!$C$51)))))))</f>
        <v>-0.01</v>
      </c>
      <c r="AF189" s="124">
        <f>IF(E189="HFC",(IF(Y189&gt;=PliegoVigente!$Y$7,PliegoVigente!$AA$7,0)),IF(E189="FLOW",0,IF(E189="MASIVO",(IF(Y189&gt;=PliegoVigente!$Y$37,PliegoVigente!$AA$370)),(IF(Y189&gt;=PliegoVigente!$Y$51,PliegoVigente!$AA$51,0)))))</f>
        <v>0</v>
      </c>
      <c r="AG189" s="124">
        <f>IF(E189="HFC",(IF(Z189&gt;=PliegoVigente!$M$9,PliegoVigente!$O$9,IF(Z189&gt;=PliegoVigente!$M$8,PliegoVigente!$O$8,PliegoVigente!$O$7))),IF(E189="FLOW",(IF(Z189&gt;=PliegoVigente!$M$25,PliegoVigente!$O$25,IF(Z189&gt;=PliegoVigente!$M$24,PliegoVigente!$O$24,PliegoVigente!$O$23))),IF(E189="MASIVO",(IF(Z189&gt;=PliegoVigente!$M$39,PliegoVigente!$O$39,IF(Z189&gt;=PliegoVigente!$M$38,PliegoVigente!$O$38,PliegoVigente!$O$37))),(IF(Z189&gt;=PliegoVigente!$M$53,PliegoVigente!$O$53,IF(Z189&gt;=PliegoVigente!$M$52,PliegoVigente!$O$52,PliegoVigente!$O$51))))))</f>
        <v>5.0000000000000001E-3</v>
      </c>
      <c r="AH189" s="124">
        <f>IF(E189="HFC",(IF(AA189&gt;=PliegoVigente!$Q$9,PliegoVigente!$S$9,IF(AA189&gt;=PliegoVigente!$Q$8,PliegoVigente!$S$8,PliegoVigente!$S$7))),IF(E189="FLOW",(IF(AA189&gt;=PliegoVigente!$Q$25,PliegoVigente!$S$25,IF(AA189&gt;=PliegoVigente!$Q$24,PliegoVigente!$S$24,PliegoVigente!$S$23))),IF(E189="MASIVO",(IF(AA189&gt;=PliegoVigente!$Q$39,PliegoVigente!$S$39,IF(AA189&gt;=PliegoVigente!$Q$38,PliegoVigente!$S$38,PliegoVigente!$S$37))),(IF(AA189&gt;=PliegoVigente!$Q$53,PliegoVigente!$S$53,IF(AA189&gt;=PliegoVigente!$Q$52,PliegoVigente!$S$52,PliegoVigente!$S$51))))))</f>
        <v>1.4999999999999999E-2</v>
      </c>
      <c r="AI189" s="126">
        <f t="shared" si="5"/>
        <v>3.9999999999999994E-2</v>
      </c>
    </row>
    <row r="190" spans="1:35" x14ac:dyDescent="0.25">
      <c r="A190" s="115" t="str">
        <f>VLOOKUP(C190,RosterActualizado!$C$2:$L$1000,7,0)</f>
        <v>Pereyra Gomez Melanie Macarena</v>
      </c>
      <c r="B190" s="115" t="str">
        <f>VLOOKUP(C190,RosterActualizado!$C$2:$L$1000,10,0)</f>
        <v>Fernandez Lucia Alejandra</v>
      </c>
      <c r="C190" s="115">
        <f>RosterActualizado!C190</f>
        <v>2043582</v>
      </c>
      <c r="D190" s="115" t="str">
        <f>VLOOKUP(C190,RosterActualizado!$C$2:$L$1000,3,0)</f>
        <v>FLOW Score 2</v>
      </c>
      <c r="E190" s="115" t="str">
        <f t="shared" si="4"/>
        <v>FLOW</v>
      </c>
      <c r="F190" s="116">
        <f>VLOOKUP(C190,Table1[],5,0)</f>
        <v>0.84767387616624301</v>
      </c>
      <c r="G190" s="117">
        <f>VLOOKUP(C190,Table13[],5,0)</f>
        <v>0</v>
      </c>
      <c r="H190" s="118">
        <f>VLOOKUP(C190,Table13[],3,0)</f>
        <v>42</v>
      </c>
      <c r="I190" s="117">
        <f>VLOOKUP(C190,Table13[],7,0)</f>
        <v>0.71428571428571397</v>
      </c>
      <c r="J190" s="117">
        <f>VLOOKUP(C190,Table13[],9,0)</f>
        <v>0.952380952380952</v>
      </c>
      <c r="K190" s="116">
        <f>VLOOKUP(C190,Table16[[#All],[idccms]:[TMO]],5,0)</f>
        <v>1</v>
      </c>
      <c r="L190" s="119">
        <f>VLOOKUP(C190,Table18[[Columna1]:[Recuento de id_monitoring-caseId]],2,0)</f>
        <v>1</v>
      </c>
      <c r="M190" s="116">
        <f>VLOOKUP(C190,Table111[],7,0)</f>
        <v>-0.15384615384615399</v>
      </c>
      <c r="N190" s="118">
        <f>VLOOKUP(C190,Table111[],6,0)</f>
        <v>13</v>
      </c>
      <c r="O190" s="116">
        <f>VLOOKUP(C190,Table111[],8,0)</f>
        <v>0.46153846153846201</v>
      </c>
      <c r="P190" s="13" t="s">
        <v>116</v>
      </c>
      <c r="Q190" s="13" t="s">
        <v>116</v>
      </c>
      <c r="R190" s="13" t="s">
        <v>116</v>
      </c>
      <c r="S190" s="116">
        <f>VLOOKUP(C190,Table113[[idccms]:[Suma de Rellamados]],4,0)</f>
        <v>0.86244541484716197</v>
      </c>
      <c r="T190" s="13">
        <f>VLOOKUP(C190,Table115[[idccms]:[Suma de CvLlamSalientes]],3,0)</f>
        <v>638.97413793103499</v>
      </c>
      <c r="U190" s="13">
        <f>VLOOKUP(C190,Table115[[idccms]:[Suma de CvLlamSalientes]],5,0)</f>
        <v>43.9275862068965</v>
      </c>
      <c r="V190" s="120">
        <f>VLOOKUP(C190,Table115[[idccms]:[Suma de CvLlamSalientes]],6,0)</f>
        <v>12.2241379310345</v>
      </c>
      <c r="W190" s="13">
        <f>VLOOKUP(C190,Table115[[idccms]:[Suma de CvLlamSalientes]],7,0)</f>
        <v>582.82241379310301</v>
      </c>
      <c r="X190" s="116">
        <f>VLOOKUP(C190,Table118[[idccms]:[%Act Com N]],4,0)</f>
        <v>4.48275862068966E-2</v>
      </c>
      <c r="Y190" s="116">
        <f>VLOOKUP(C190,Table118[[idccms]:[%Act Com N]],6,0)</f>
        <v>2.41379310344828E-2</v>
      </c>
      <c r="Z190" s="116">
        <f>VLOOKUP(C190,TRF!$B$2:$S$407,4,0)</f>
        <v>7.4137931034482796E-2</v>
      </c>
      <c r="AA190" s="116">
        <f>VLOOKUP(C190,CBS!$A$2:$F$395,4,0)</f>
        <v>0.14482758620689701</v>
      </c>
      <c r="AB190" s="124">
        <f>IF(E190="HFC",(IF(L190&gt;=PliegoVigente!$U$9,PliegoVigente!$W$9,IF(L190&gt;=PliegoVigente!$U$8,PliegoVigente!$W$8,PliegoVigente!$W$7))),IF(E190="FLOW",(IF(L190&gt;=PliegoVigente!$U$25,PliegoVigente!$W$25,IF(L190&gt;=PliegoVigente!$U$24,PliegoVigente!$W$24,PliegoVigente!$W$23))),IF(E190="MASIVO",(IF(L190&gt;=PliegoVigente!$U$39,PliegoVigente!$W$39,IF(L190&gt;=PliegoVigente!$U$38,PliegoVigente!$W$38,PliegoVigente!$W$37))),(IF(L190&gt;=PliegoVigente!$U$53,PliegoVigente!$W$53,IF(L190&gt;=PliegoVigente!$U$52,PliegoVigente!$W$52,PliegoVigente!$W$51))))))</f>
        <v>0.01</v>
      </c>
      <c r="AC190" s="124">
        <f>IF(E190="HFC",(IF(M190&gt;=PliegoVigente!$I$7,PliegoVigente!$K$7,IF(M190&gt;=PliegoVigente!$I$8,PliegoVigente!$K$8,IF(M190&gt;=PliegoVigente!$I$9,PliegoVigente!$K$9,IF(M190&gt;=PliegoVigente!$I$10,PliegoVigente!$K$10,IF(M190&gt;=PliegoVigente!$I$11,PliegoVigente!$K$11,IF(M190&gt;=PliegoVigente!$I$12,PliegoVigente!$K$12,IF(M190&gt;=PliegoVigente!$I$13,PliegoVigente!$K$13,IF(M190&gt;=PliegoVigente!$I$14,PliegoVigente!$K$14,PliegoVigente!$K$15))))))))),IF(E190="FLOW",(IF(M190&gt;=PliegoVigente!$I$23,PliegoVigente!$K$23,IF(M190&gt;=PliegoVigente!$I$24,PliegoVigente!$K$24,IF(M190&gt;=PliegoVigente!$I$25,PliegoVigente!$K$25,IF(M190&gt;=PliegoVigente!$I$26,PliegoVigente!$K$26,IF(M190&gt;=PliegoVigente!$I$27,PliegoVigente!$K$27,IF(M190&gt;=PliegoVigente!$I$28,PliegoVigente!$K$28,IF(M190&gt;=PliegoVigente!$I$29,PliegoVigente!$K$29,IF(M190&gt;=PliegoVigente!$I$30,PliegoVigente!$K$30,PliegoVigente!$K$31))))))))),IF(E190="MASIVO",(IF(M190&gt;=PliegoVigente!$I$37,PliegoVigente!$K$37,IF(M190&gt;=PliegoVigente!$I$38,PliegoVigente!$K$38,IF(M190&gt;=PliegoVigente!$I$39,PliegoVigente!$K$39,IF(M190&gt;=PliegoVigente!$I$40,PliegoVigente!$K$40,IF(M190&gt;=PliegoVigente!$I$41,PliegoVigente!$K$41,IF(M190&gt;=PliegoVigente!$I$42,PliegoVigente!$K$42,IF(M190&gt;=PliegoVigente!$I$43,PliegoVigente!$K$43,IF(M190&gt;=PliegoVigente!$I$44,PliegoVigente!$K$44,PliegoVigente!$K$45))))))))),(IF(M190&gt;=PliegoVigente!$I$51,PliegoVigente!$K$51,IF(M190&gt;=PliegoVigente!$I$52,PliegoVigente!$K$52,IF(M190&gt;=PliegoVigente!$I$53,PliegoVigente!$K$53,IF(M190&gt;=PliegoVigente!$I$54,PliegoVigente!$K$54,IF(M190&gt;=PliegoVigente!$I$55,PliegoVigente!$K$55,IF(M190&gt;=PliegoVigente!$I$56,PliegoVigente!$K$56,IF(M190&gt;=PliegoVigente!$I$57,PliegoVigente!$K$57,IF(M190&gt;=PliegoVigente!$I$58,PliegoVigente!$K$58,PliegoVigente!$K$59))))))))))))</f>
        <v>-0.01</v>
      </c>
      <c r="AD190" s="124">
        <f>IF(E190="HFC",(IF(S190&gt;=PliegoVigente!$E$12,PliegoVigente!$G$12,IF(S190&gt;=PliegoVigente!$E$11,PliegoVigente!$G$11,IF(S190&gt;=PliegoVigente!$E$10,PliegoVigente!$G$10,IF(S190&gt;=PliegoVigente!$E$9,PliegoVigente!$G$9,IF(S190&gt;=PliegoVigente!$E$8,PliegoVigente!$G$8,PliegoVigente!$G$7)))))),IF(E190="FLOW",(IF(S190&gt;=PliegoVigente!$I$23,PliegoVigente!$K$23,IF(S190&gt;=PliegoVigente!$I$24,PliegoVigente!$K$24,IF(S190&gt;=PliegoVigente!$I$25,PliegoVigente!$K$25,IF(S190&gt;=PliegoVigente!$I$26,PliegoVigente!$K$26,IF(S190&gt;=PliegoVigente!$I$27,PliegoVigente!$K$27,IF(S190&gt;=PliegoVigente!$I$28,PliegoVigente!$K$28,IF(S190&gt;=PliegoVigente!$I$29,PliegoVigente!$K$29,IF(S190&gt;=PliegoVigente!$I$30,PliegoVigente!$K$30,PliegoVigente!$K$31))))))))),IF(E190="MASIVO",(IF(S190&gt;=PliegoVigente!$I$37,PliegoVigente!$K$37,IF(S190&gt;=PliegoVigente!$I$38,PliegoVigente!$K$38,IF(S190&gt;=PliegoVigente!$I$39,PliegoVigente!$K$39,IF(S190&gt;=PliegoVigente!$I$40,PliegoVigente!$K$40,IF(S190&gt;=PliegoVigente!$I$41,PliegoVigente!$K$41,IF(S190&gt;=PliegoVigente!$I$42,PliegoVigente!$K$42,IF(S190&gt;=PliegoVigente!$I$43,PliegoVigente!$K$43,IF(S190&gt;=PliegoVigente!$I$44,PliegoVigente!$K$44,PliegoVigente!$K$45))))))))),(IF(S190&gt;=PliegoVigente!$I$51,PliegoVigente!$K$51,IF(S190&gt;=PliegoVigente!$I$52,PliegoVigente!$K$52,IF(S190&gt;=PliegoVigente!$I$53,PliegoVigente!$K$53,IF(S190&gt;=PliegoVigente!$I$54,PliegoVigente!$K$54,IF(S190&gt;=PliegoVigente!$I$55,PliegoVigente!$K$55,IF(S190&gt;=PliegoVigente!$I$56,PliegoVigente!$K$56,IF(S190&gt;=PliegoVigente!$I$57,PliegoVigente!$K$57,IF(S190&gt;=PliegoVigente!$I$58,PliegoVigente!$K$58,PliegoVigente!$K$59))))))))))))</f>
        <v>0.06</v>
      </c>
      <c r="AE190" s="124">
        <f>IF(E190="HFC",(IF(T190&gt;=PliegoVigente!$A$10,PliegoVigente!$C$10,IF(T190&gt;PliegoVigente!$A$9,PliegoVigente!$C$9,IF(T190&gt;PliegoVigente!$A$8,PliegoVigente!$C$8,PliegoVigente!$C$7)))),IF(E190="FLOW",(IF(T190&gt;=PliegoVigente!$A$26,PliegoVigente!$C$26,IF(T190&gt;PliegoVigente!$A$25,PliegoVigente!$C$25,IF(T190&gt;PliegoVigente!$A$24,PliegoVigente!$C$24,PliegoVigente!$C$23)))),IF(E190="MASIVO",(IF(T190&gt;=PliegoVigente!$A$40,PliegoVigente!$C$40,IF(T190&gt;PliegoVigente!$A$39,PliegoVigente!$C$39,IF(T190&gt;PliegoVigente!$A$38,PliegoVigente!$C$38,PliegoVigente!$C$37)))),(IF(T190&gt;=PliegoVigente!$A$54,PliegoVigente!$C$54,IF(T190&gt;PliegoVigente!$A$53,PliegoVigente!$C$53,IF(T190&gt;PliegoVigente!$A$52,PliegoVigente!$C$52,PliegoVigente!$C$51)))))))</f>
        <v>-0.01</v>
      </c>
      <c r="AF190" s="124">
        <f>IF(E190="HFC",(IF(Y190&gt;=PliegoVigente!$Y$7,PliegoVigente!$AA$7,0)),IF(E190="FLOW",0,IF(E190="MASIVO",(IF(Y190&gt;=PliegoVigente!$Y$37,PliegoVigente!$AA$370)),(IF(Y190&gt;=PliegoVigente!$Y$51,PliegoVigente!$AA$51,0)))))</f>
        <v>0</v>
      </c>
      <c r="AG190" s="124">
        <f>IF(E190="HFC",(IF(Z190&gt;=PliegoVigente!$M$9,PliegoVigente!$O$9,IF(Z190&gt;=PliegoVigente!$M$8,PliegoVigente!$O$8,PliegoVigente!$O$7))),IF(E190="FLOW",(IF(Z190&gt;=PliegoVigente!$M$25,PliegoVigente!$O$25,IF(Z190&gt;=PliegoVigente!$M$24,PliegoVigente!$O$24,PliegoVigente!$O$23))),IF(E190="MASIVO",(IF(Z190&gt;=PliegoVigente!$M$39,PliegoVigente!$O$39,IF(Z190&gt;=PliegoVigente!$M$38,PliegoVigente!$O$38,PliegoVigente!$O$37))),(IF(Z190&gt;=PliegoVigente!$M$53,PliegoVigente!$O$53,IF(Z190&gt;=PliegoVigente!$M$52,PliegoVigente!$O$52,PliegoVigente!$O$51))))))</f>
        <v>5.0000000000000001E-3</v>
      </c>
      <c r="AH190" s="124">
        <f>IF(E190="HFC",(IF(AA190&gt;=PliegoVigente!$Q$9,PliegoVigente!$S$9,IF(AA190&gt;=PliegoVigente!$Q$8,PliegoVigente!$S$8,PliegoVigente!$S$7))),IF(E190="FLOW",(IF(AA190&gt;=PliegoVigente!$Q$25,PliegoVigente!$S$25,IF(AA190&gt;=PliegoVigente!$Q$24,PliegoVigente!$S$24,PliegoVigente!$S$23))),IF(E190="MASIVO",(IF(AA190&gt;=PliegoVigente!$Q$39,PliegoVigente!$S$39,IF(AA190&gt;=PliegoVigente!$Q$38,PliegoVigente!$S$38,PliegoVigente!$S$37))),(IF(AA190&gt;=PliegoVigente!$Q$53,PliegoVigente!$S$53,IF(AA190&gt;=PliegoVigente!$Q$52,PliegoVigente!$S$52,PliegoVigente!$S$51))))))</f>
        <v>-5.0000000000000001E-3</v>
      </c>
      <c r="AI190" s="126">
        <f t="shared" si="5"/>
        <v>4.9999999999999996E-2</v>
      </c>
    </row>
    <row r="191" spans="1:35" x14ac:dyDescent="0.25">
      <c r="A191" s="115" t="str">
        <f>VLOOKUP(C191,RosterActualizado!$C$2:$L$1000,7,0)</f>
        <v>Pereyra Gomez Melanie Macarena</v>
      </c>
      <c r="B191" s="115" t="str">
        <f>VLOOKUP(C191,RosterActualizado!$C$2:$L$1000,10,0)</f>
        <v>Figueroa Marcos Franco Agustin</v>
      </c>
      <c r="C191" s="115">
        <f>RosterActualizado!C191</f>
        <v>1601680</v>
      </c>
      <c r="D191" s="115" t="str">
        <f>VLOOKUP(C191,RosterActualizado!$C$2:$L$1000,3,0)</f>
        <v>FLOW Score 1</v>
      </c>
      <c r="E191" s="115" t="str">
        <f t="shared" si="4"/>
        <v>FLOW</v>
      </c>
      <c r="F191" s="116">
        <f>VLOOKUP(C191,Table1[],5,0)</f>
        <v>0.87847222222222199</v>
      </c>
      <c r="G191" s="117">
        <f>VLOOKUP(C191,Table13[],5,0)</f>
        <v>0.108108108108108</v>
      </c>
      <c r="H191" s="118">
        <f>VLOOKUP(C191,Table13[],3,0)</f>
        <v>111</v>
      </c>
      <c r="I191" s="117">
        <f>VLOOKUP(C191,Table13[],7,0)</f>
        <v>0.73831775700934599</v>
      </c>
      <c r="J191" s="117">
        <f>VLOOKUP(C191,Table13[],9,0)</f>
        <v>0.87254901960784303</v>
      </c>
      <c r="K191" s="116">
        <f>VLOOKUP(C191,Table16[[#All],[idccms]:[TMO]],5,0)</f>
        <v>1</v>
      </c>
      <c r="L191" s="119">
        <f>VLOOKUP(C191,Table18[[Columna1]:[Recuento de id_monitoring-caseId]],2,0)</f>
        <v>0.33333333333333298</v>
      </c>
      <c r="M191" s="116">
        <f>VLOOKUP(C191,Table111[],7,0)</f>
        <v>-0.5</v>
      </c>
      <c r="N191" s="118">
        <f>VLOOKUP(C191,Table111[],6,0)</f>
        <v>14</v>
      </c>
      <c r="O191" s="116">
        <f>VLOOKUP(C191,Table111[],8,0)</f>
        <v>0.46153846153846201</v>
      </c>
      <c r="P191" s="13" t="s">
        <v>116</v>
      </c>
      <c r="Q191" s="13" t="s">
        <v>116</v>
      </c>
      <c r="R191" s="13" t="s">
        <v>116</v>
      </c>
      <c r="S191" s="116">
        <f>VLOOKUP(C191,Table113[[idccms]:[Suma de Rellamados]],4,0)</f>
        <v>0.81049562682215703</v>
      </c>
      <c r="T191" s="13">
        <f>VLOOKUP(C191,Table115[[idccms]:[Suma de CvLlamSalientes]],3,0)</f>
        <v>695.15086206896501</v>
      </c>
      <c r="U191" s="13">
        <f>VLOOKUP(C191,Table115[[idccms]:[Suma de CvLlamSalientes]],5,0)</f>
        <v>28.256465517241399</v>
      </c>
      <c r="V191" s="120">
        <f>VLOOKUP(C191,Table115[[idccms]:[Suma de CvLlamSalientes]],6,0)</f>
        <v>2.0711206896551699</v>
      </c>
      <c r="W191" s="13">
        <f>VLOOKUP(C191,Table115[[idccms]:[Suma de CvLlamSalientes]],7,0)</f>
        <v>664.82327586206895</v>
      </c>
      <c r="X191" s="116">
        <f>VLOOKUP(C191,Table118[[idccms]:[%Act Com N]],4,0)</f>
        <v>2.0474137931034499E-2</v>
      </c>
      <c r="Y191" s="116">
        <f>VLOOKUP(C191,Table118[[idccms]:[%Act Com N]],6,0)</f>
        <v>2.0474137931034499E-2</v>
      </c>
      <c r="Z191" s="116">
        <f>VLOOKUP(C191,TRF!$B$2:$S$407,4,0)</f>
        <v>6.25E-2</v>
      </c>
      <c r="AA191" s="116">
        <f>VLOOKUP(C191,CBS!$A$2:$F$395,4,0)</f>
        <v>8.18965517241379E-2</v>
      </c>
      <c r="AB191" s="124">
        <f>IF(E191="HFC",(IF(L191&gt;=PliegoVigente!$U$9,PliegoVigente!$W$9,IF(L191&gt;=PliegoVigente!$U$8,PliegoVigente!$W$8,PliegoVigente!$W$7))),IF(E191="FLOW",(IF(L191&gt;=PliegoVigente!$U$25,PliegoVigente!$W$25,IF(L191&gt;=PliegoVigente!$U$24,PliegoVigente!$W$24,PliegoVigente!$W$23))),IF(E191="MASIVO",(IF(L191&gt;=PliegoVigente!$U$39,PliegoVigente!$W$39,IF(L191&gt;=PliegoVigente!$U$38,PliegoVigente!$W$38,PliegoVigente!$W$37))),(IF(L191&gt;=PliegoVigente!$U$53,PliegoVigente!$W$53,IF(L191&gt;=PliegoVigente!$U$52,PliegoVigente!$W$52,PliegoVigente!$W$51))))))</f>
        <v>-0.01</v>
      </c>
      <c r="AC191" s="124">
        <f>IF(E191="HFC",(IF(M191&gt;=PliegoVigente!$I$7,PliegoVigente!$K$7,IF(M191&gt;=PliegoVigente!$I$8,PliegoVigente!$K$8,IF(M191&gt;=PliegoVigente!$I$9,PliegoVigente!$K$9,IF(M191&gt;=PliegoVigente!$I$10,PliegoVigente!$K$10,IF(M191&gt;=PliegoVigente!$I$11,PliegoVigente!$K$11,IF(M191&gt;=PliegoVigente!$I$12,PliegoVigente!$K$12,IF(M191&gt;=PliegoVigente!$I$13,PliegoVigente!$K$13,IF(M191&gt;=PliegoVigente!$I$14,PliegoVigente!$K$14,PliegoVigente!$K$15))))))))),IF(E191="FLOW",(IF(M191&gt;=PliegoVigente!$I$23,PliegoVigente!$K$23,IF(M191&gt;=PliegoVigente!$I$24,PliegoVigente!$K$24,IF(M191&gt;=PliegoVigente!$I$25,PliegoVigente!$K$25,IF(M191&gt;=PliegoVigente!$I$26,PliegoVigente!$K$26,IF(M191&gt;=PliegoVigente!$I$27,PliegoVigente!$K$27,IF(M191&gt;=PliegoVigente!$I$28,PliegoVigente!$K$28,IF(M191&gt;=PliegoVigente!$I$29,PliegoVigente!$K$29,IF(M191&gt;=PliegoVigente!$I$30,PliegoVigente!$K$30,PliegoVigente!$K$31))))))))),IF(E191="MASIVO",(IF(M191&gt;=PliegoVigente!$I$37,PliegoVigente!$K$37,IF(M191&gt;=PliegoVigente!$I$38,PliegoVigente!$K$38,IF(M191&gt;=PliegoVigente!$I$39,PliegoVigente!$K$39,IF(M191&gt;=PliegoVigente!$I$40,PliegoVigente!$K$40,IF(M191&gt;=PliegoVigente!$I$41,PliegoVigente!$K$41,IF(M191&gt;=PliegoVigente!$I$42,PliegoVigente!$K$42,IF(M191&gt;=PliegoVigente!$I$43,PliegoVigente!$K$43,IF(M191&gt;=PliegoVigente!$I$44,PliegoVigente!$K$44,PliegoVigente!$K$45))))))))),(IF(M191&gt;=PliegoVigente!$I$51,PliegoVigente!$K$51,IF(M191&gt;=PliegoVigente!$I$52,PliegoVigente!$K$52,IF(M191&gt;=PliegoVigente!$I$53,PliegoVigente!$K$53,IF(M191&gt;=PliegoVigente!$I$54,PliegoVigente!$K$54,IF(M191&gt;=PliegoVigente!$I$55,PliegoVigente!$K$55,IF(M191&gt;=PliegoVigente!$I$56,PliegoVigente!$K$56,IF(M191&gt;=PliegoVigente!$I$57,PliegoVigente!$K$57,IF(M191&gt;=PliegoVigente!$I$58,PliegoVigente!$K$58,PliegoVigente!$K$59))))))))))))</f>
        <v>-0.02</v>
      </c>
      <c r="AD191" s="124">
        <f>IF(E191="HFC",(IF(S191&gt;=PliegoVigente!$E$12,PliegoVigente!$G$12,IF(S191&gt;=PliegoVigente!$E$11,PliegoVigente!$G$11,IF(S191&gt;=PliegoVigente!$E$10,PliegoVigente!$G$10,IF(S191&gt;=PliegoVigente!$E$9,PliegoVigente!$G$9,IF(S191&gt;=PliegoVigente!$E$8,PliegoVigente!$G$8,PliegoVigente!$G$7)))))),IF(E191="FLOW",(IF(S191&gt;=PliegoVigente!$I$23,PliegoVigente!$K$23,IF(S191&gt;=PliegoVigente!$I$24,PliegoVigente!$K$24,IF(S191&gt;=PliegoVigente!$I$25,PliegoVigente!$K$25,IF(S191&gt;=PliegoVigente!$I$26,PliegoVigente!$K$26,IF(S191&gt;=PliegoVigente!$I$27,PliegoVigente!$K$27,IF(S191&gt;=PliegoVigente!$I$28,PliegoVigente!$K$28,IF(S191&gt;=PliegoVigente!$I$29,PliegoVigente!$K$29,IF(S191&gt;=PliegoVigente!$I$30,PliegoVigente!$K$30,PliegoVigente!$K$31))))))))),IF(E191="MASIVO",(IF(S191&gt;=PliegoVigente!$I$37,PliegoVigente!$K$37,IF(S191&gt;=PliegoVigente!$I$38,PliegoVigente!$K$38,IF(S191&gt;=PliegoVigente!$I$39,PliegoVigente!$K$39,IF(S191&gt;=PliegoVigente!$I$40,PliegoVigente!$K$40,IF(S191&gt;=PliegoVigente!$I$41,PliegoVigente!$K$41,IF(S191&gt;=PliegoVigente!$I$42,PliegoVigente!$K$42,IF(S191&gt;=PliegoVigente!$I$43,PliegoVigente!$K$43,IF(S191&gt;=PliegoVigente!$I$44,PliegoVigente!$K$44,PliegoVigente!$K$45))))))))),(IF(S191&gt;=PliegoVigente!$I$51,PliegoVigente!$K$51,IF(S191&gt;=PliegoVigente!$I$52,PliegoVigente!$K$52,IF(S191&gt;=PliegoVigente!$I$53,PliegoVigente!$K$53,IF(S191&gt;=PliegoVigente!$I$54,PliegoVigente!$K$54,IF(S191&gt;=PliegoVigente!$I$55,PliegoVigente!$K$55,IF(S191&gt;=PliegoVigente!$I$56,PliegoVigente!$K$56,IF(S191&gt;=PliegoVigente!$I$57,PliegoVigente!$K$57,IF(S191&gt;=PliegoVigente!$I$58,PliegoVigente!$K$58,PliegoVigente!$K$59))))))))))))</f>
        <v>0.06</v>
      </c>
      <c r="AE191" s="124">
        <f>IF(E191="HFC",(IF(T191&gt;=PliegoVigente!$A$10,PliegoVigente!$C$10,IF(T191&gt;PliegoVigente!$A$9,PliegoVigente!$C$9,IF(T191&gt;PliegoVigente!$A$8,PliegoVigente!$C$8,PliegoVigente!$C$7)))),IF(E191="FLOW",(IF(T191&gt;=PliegoVigente!$A$26,PliegoVigente!$C$26,IF(T191&gt;PliegoVigente!$A$25,PliegoVigente!$C$25,IF(T191&gt;PliegoVigente!$A$24,PliegoVigente!$C$24,PliegoVigente!$C$23)))),IF(E191="MASIVO",(IF(T191&gt;=PliegoVigente!$A$40,PliegoVigente!$C$40,IF(T191&gt;PliegoVigente!$A$39,PliegoVigente!$C$39,IF(T191&gt;PliegoVigente!$A$38,PliegoVigente!$C$38,PliegoVigente!$C$37)))),(IF(T191&gt;=PliegoVigente!$A$54,PliegoVigente!$C$54,IF(T191&gt;PliegoVigente!$A$53,PliegoVigente!$C$53,IF(T191&gt;PliegoVigente!$A$52,PliegoVigente!$C$52,PliegoVigente!$C$51)))))))</f>
        <v>-0.01</v>
      </c>
      <c r="AF191" s="124">
        <f>IF(E191="HFC",(IF(Y191&gt;=PliegoVigente!$Y$7,PliegoVigente!$AA$7,0)),IF(E191="FLOW",0,IF(E191="MASIVO",(IF(Y191&gt;=PliegoVigente!$Y$37,PliegoVigente!$AA$370)),(IF(Y191&gt;=PliegoVigente!$Y$51,PliegoVigente!$AA$51,0)))))</f>
        <v>0</v>
      </c>
      <c r="AG191" s="124">
        <f>IF(E191="HFC",(IF(Z191&gt;=PliegoVigente!$M$9,PliegoVigente!$O$9,IF(Z191&gt;=PliegoVigente!$M$8,PliegoVigente!$O$8,PliegoVigente!$O$7))),IF(E191="FLOW",(IF(Z191&gt;=PliegoVigente!$M$25,PliegoVigente!$O$25,IF(Z191&gt;=PliegoVigente!$M$24,PliegoVigente!$O$24,PliegoVigente!$O$23))),IF(E191="MASIVO",(IF(Z191&gt;=PliegoVigente!$M$39,PliegoVigente!$O$39,IF(Z191&gt;=PliegoVigente!$M$38,PliegoVigente!$O$38,PliegoVigente!$O$37))),(IF(Z191&gt;=PliegoVigente!$M$53,PliegoVigente!$O$53,IF(Z191&gt;=PliegoVigente!$M$52,PliegoVigente!$O$52,PliegoVigente!$O$51))))))</f>
        <v>5.0000000000000001E-3</v>
      </c>
      <c r="AH191" s="124">
        <f>IF(E191="HFC",(IF(AA191&gt;=PliegoVigente!$Q$9,PliegoVigente!$S$9,IF(AA191&gt;=PliegoVigente!$Q$8,PliegoVigente!$S$8,PliegoVigente!$S$7))),IF(E191="FLOW",(IF(AA191&gt;=PliegoVigente!$Q$25,PliegoVigente!$S$25,IF(AA191&gt;=PliegoVigente!$Q$24,PliegoVigente!$S$24,PliegoVigente!$S$23))),IF(E191="MASIVO",(IF(AA191&gt;=PliegoVigente!$Q$39,PliegoVigente!$S$39,IF(AA191&gt;=PliegoVigente!$Q$38,PliegoVigente!$S$38,PliegoVigente!$S$37))),(IF(AA191&gt;=PliegoVigente!$Q$53,PliegoVigente!$S$53,IF(AA191&gt;=PliegoVigente!$Q$52,PliegoVigente!$S$52,PliegoVigente!$S$51))))))</f>
        <v>1.4999999999999999E-2</v>
      </c>
      <c r="AI191" s="126">
        <f t="shared" si="5"/>
        <v>3.9999999999999994E-2</v>
      </c>
    </row>
    <row r="192" spans="1:35" x14ac:dyDescent="0.25">
      <c r="A192" s="115" t="str">
        <f>VLOOKUP(C192,RosterActualizado!$C$2:$L$1000,7,0)</f>
        <v>Pereyra Gomez Melanie Macarena</v>
      </c>
      <c r="B192" s="115" t="str">
        <f>VLOOKUP(C192,RosterActualizado!$C$2:$L$1000,10,0)</f>
        <v>González Celia Jimena</v>
      </c>
      <c r="C192" s="115">
        <f>RosterActualizado!C192</f>
        <v>3523536</v>
      </c>
      <c r="D192" s="115" t="str">
        <f>VLOOKUP(C192,RosterActualizado!$C$2:$L$1000,3,0)</f>
        <v>FLOW Score 2</v>
      </c>
      <c r="E192" s="115" t="str">
        <f t="shared" si="4"/>
        <v>FLOW</v>
      </c>
      <c r="F192" s="116">
        <f>VLOOKUP(C192,Table1[],5,0)</f>
        <v>0.92065527065527097</v>
      </c>
      <c r="G192" s="117">
        <f>VLOOKUP(C192,Table13[],5,0)</f>
        <v>0.1015625</v>
      </c>
      <c r="H192" s="118">
        <f>VLOOKUP(C192,Table13[],3,0)</f>
        <v>128</v>
      </c>
      <c r="I192" s="117">
        <f>VLOOKUP(C192,Table13[],7,0)</f>
        <v>0.65040650406504097</v>
      </c>
      <c r="J192" s="117">
        <f>VLOOKUP(C192,Table13[],9,0)</f>
        <v>0.90909090909090895</v>
      </c>
      <c r="K192" s="116">
        <f>VLOOKUP(C192,Table16[[#All],[idccms]:[TMO]],5,0)</f>
        <v>0.97540983606557397</v>
      </c>
      <c r="L192" s="119">
        <f>VLOOKUP(C192,Table18[[Columna1]:[Recuento de id_monitoring-caseId]],2,0)</f>
        <v>0.5</v>
      </c>
      <c r="M192" s="116">
        <f>VLOOKUP(C192,Table111[],7,0)</f>
        <v>-0.4375</v>
      </c>
      <c r="N192" s="118">
        <f>VLOOKUP(C192,Table111[],6,0)</f>
        <v>16</v>
      </c>
      <c r="O192" s="116">
        <f>VLOOKUP(C192,Table111[],8,0)</f>
        <v>0.45454545454545497</v>
      </c>
      <c r="P192" s="13" t="s">
        <v>116</v>
      </c>
      <c r="Q192" s="13" t="s">
        <v>116</v>
      </c>
      <c r="R192" s="13" t="s">
        <v>116</v>
      </c>
      <c r="S192" s="116">
        <f>VLOOKUP(C192,Table113[[idccms]:[Suma de Rellamados]],4,0)</f>
        <v>0.74769797421731099</v>
      </c>
      <c r="T192" s="13">
        <f>VLOOKUP(C192,Table115[[idccms]:[Suma de CvLlamSalientes]],3,0)</f>
        <v>641.52793296089396</v>
      </c>
      <c r="U192" s="13">
        <f>VLOOKUP(C192,Table115[[idccms]:[Suma de CvLlamSalientes]],5,0)</f>
        <v>26.643854748603399</v>
      </c>
      <c r="V192" s="120">
        <f>VLOOKUP(C192,Table115[[idccms]:[Suma de CvLlamSalientes]],6,0)</f>
        <v>26.860335195530698</v>
      </c>
      <c r="W192" s="13">
        <f>VLOOKUP(C192,Table115[[idccms]:[Suma de CvLlamSalientes]],7,0)</f>
        <v>588.02374301676002</v>
      </c>
      <c r="X192" s="116">
        <f>VLOOKUP(C192,Table118[[idccms]:[%Act Com N]],4,0)</f>
        <v>4.5391061452514002E-2</v>
      </c>
      <c r="Y192" s="116">
        <f>VLOOKUP(C192,Table118[[idccms]:[%Act Com N]],6,0)</f>
        <v>3.8407821229050301E-2</v>
      </c>
      <c r="Z192" s="116">
        <f>VLOOKUP(C192,TRF!$B$2:$S$407,4,0)</f>
        <v>8.1005586592178797E-2</v>
      </c>
      <c r="AA192" s="116">
        <f>VLOOKUP(C192,CBS!$A$2:$F$395,4,0)</f>
        <v>8.6592178770949699E-2</v>
      </c>
      <c r="AB192" s="124">
        <f>IF(E192="HFC",(IF(L192&gt;=PliegoVigente!$U$9,PliegoVigente!$W$9,IF(L192&gt;=PliegoVigente!$U$8,PliegoVigente!$W$8,PliegoVigente!$W$7))),IF(E192="FLOW",(IF(L192&gt;=PliegoVigente!$U$25,PliegoVigente!$W$25,IF(L192&gt;=PliegoVigente!$U$24,PliegoVigente!$W$24,PliegoVigente!$W$23))),IF(E192="MASIVO",(IF(L192&gt;=PliegoVigente!$U$39,PliegoVigente!$W$39,IF(L192&gt;=PliegoVigente!$U$38,PliegoVigente!$W$38,PliegoVigente!$W$37))),(IF(L192&gt;=PliegoVigente!$U$53,PliegoVigente!$W$53,IF(L192&gt;=PliegoVigente!$U$52,PliegoVigente!$W$52,PliegoVigente!$W$51))))))</f>
        <v>-0.01</v>
      </c>
      <c r="AC192" s="124">
        <f>IF(E192="HFC",(IF(M192&gt;=PliegoVigente!$I$7,PliegoVigente!$K$7,IF(M192&gt;=PliegoVigente!$I$8,PliegoVigente!$K$8,IF(M192&gt;=PliegoVigente!$I$9,PliegoVigente!$K$9,IF(M192&gt;=PliegoVigente!$I$10,PliegoVigente!$K$10,IF(M192&gt;=PliegoVigente!$I$11,PliegoVigente!$K$11,IF(M192&gt;=PliegoVigente!$I$12,PliegoVigente!$K$12,IF(M192&gt;=PliegoVigente!$I$13,PliegoVigente!$K$13,IF(M192&gt;=PliegoVigente!$I$14,PliegoVigente!$K$14,PliegoVigente!$K$15))))))))),IF(E192="FLOW",(IF(M192&gt;=PliegoVigente!$I$23,PliegoVigente!$K$23,IF(M192&gt;=PliegoVigente!$I$24,PliegoVigente!$K$24,IF(M192&gt;=PliegoVigente!$I$25,PliegoVigente!$K$25,IF(M192&gt;=PliegoVigente!$I$26,PliegoVigente!$K$26,IF(M192&gt;=PliegoVigente!$I$27,PliegoVigente!$K$27,IF(M192&gt;=PliegoVigente!$I$28,PliegoVigente!$K$28,IF(M192&gt;=PliegoVigente!$I$29,PliegoVigente!$K$29,IF(M192&gt;=PliegoVigente!$I$30,PliegoVigente!$K$30,PliegoVigente!$K$31))))))))),IF(E192="MASIVO",(IF(M192&gt;=PliegoVigente!$I$37,PliegoVigente!$K$37,IF(M192&gt;=PliegoVigente!$I$38,PliegoVigente!$K$38,IF(M192&gt;=PliegoVigente!$I$39,PliegoVigente!$K$39,IF(M192&gt;=PliegoVigente!$I$40,PliegoVigente!$K$40,IF(M192&gt;=PliegoVigente!$I$41,PliegoVigente!$K$41,IF(M192&gt;=PliegoVigente!$I$42,PliegoVigente!$K$42,IF(M192&gt;=PliegoVigente!$I$43,PliegoVigente!$K$43,IF(M192&gt;=PliegoVigente!$I$44,PliegoVigente!$K$44,PliegoVigente!$K$45))))))))),(IF(M192&gt;=PliegoVigente!$I$51,PliegoVigente!$K$51,IF(M192&gt;=PliegoVigente!$I$52,PliegoVigente!$K$52,IF(M192&gt;=PliegoVigente!$I$53,PliegoVigente!$K$53,IF(M192&gt;=PliegoVigente!$I$54,PliegoVigente!$K$54,IF(M192&gt;=PliegoVigente!$I$55,PliegoVigente!$K$55,IF(M192&gt;=PliegoVigente!$I$56,PliegoVigente!$K$56,IF(M192&gt;=PliegoVigente!$I$57,PliegoVigente!$K$57,IF(M192&gt;=PliegoVigente!$I$58,PliegoVigente!$K$58,PliegoVigente!$K$59))))))))))))</f>
        <v>-0.02</v>
      </c>
      <c r="AD192" s="124">
        <f>IF(E192="HFC",(IF(S192&gt;=PliegoVigente!$E$12,PliegoVigente!$G$12,IF(S192&gt;=PliegoVigente!$E$11,PliegoVigente!$G$11,IF(S192&gt;=PliegoVigente!$E$10,PliegoVigente!$G$10,IF(S192&gt;=PliegoVigente!$E$9,PliegoVigente!$G$9,IF(S192&gt;=PliegoVigente!$E$8,PliegoVigente!$G$8,PliegoVigente!$G$7)))))),IF(E192="FLOW",(IF(S192&gt;=PliegoVigente!$I$23,PliegoVigente!$K$23,IF(S192&gt;=PliegoVigente!$I$24,PliegoVigente!$K$24,IF(S192&gt;=PliegoVigente!$I$25,PliegoVigente!$K$25,IF(S192&gt;=PliegoVigente!$I$26,PliegoVigente!$K$26,IF(S192&gt;=PliegoVigente!$I$27,PliegoVigente!$K$27,IF(S192&gt;=PliegoVigente!$I$28,PliegoVigente!$K$28,IF(S192&gt;=PliegoVigente!$I$29,PliegoVigente!$K$29,IF(S192&gt;=PliegoVigente!$I$30,PliegoVigente!$K$30,PliegoVigente!$K$31))))))))),IF(E192="MASIVO",(IF(S192&gt;=PliegoVigente!$I$37,PliegoVigente!$K$37,IF(S192&gt;=PliegoVigente!$I$38,PliegoVigente!$K$38,IF(S192&gt;=PliegoVigente!$I$39,PliegoVigente!$K$39,IF(S192&gt;=PliegoVigente!$I$40,PliegoVigente!$K$40,IF(S192&gt;=PliegoVigente!$I$41,PliegoVigente!$K$41,IF(S192&gt;=PliegoVigente!$I$42,PliegoVigente!$K$42,IF(S192&gt;=PliegoVigente!$I$43,PliegoVigente!$K$43,IF(S192&gt;=PliegoVigente!$I$44,PliegoVigente!$K$44,PliegoVigente!$K$45))))))))),(IF(S192&gt;=PliegoVigente!$I$51,PliegoVigente!$K$51,IF(S192&gt;=PliegoVigente!$I$52,PliegoVigente!$K$52,IF(S192&gt;=PliegoVigente!$I$53,PliegoVigente!$K$53,IF(S192&gt;=PliegoVigente!$I$54,PliegoVigente!$K$54,IF(S192&gt;=PliegoVigente!$I$55,PliegoVigente!$K$55,IF(S192&gt;=PliegoVigente!$I$56,PliegoVigente!$K$56,IF(S192&gt;=PliegoVigente!$I$57,PliegoVigente!$K$57,IF(S192&gt;=PliegoVigente!$I$58,PliegoVigente!$K$58,PliegoVigente!$K$59))))))))))))</f>
        <v>0.06</v>
      </c>
      <c r="AE192" s="124">
        <f>IF(E192="HFC",(IF(T192&gt;=PliegoVigente!$A$10,PliegoVigente!$C$10,IF(T192&gt;PliegoVigente!$A$9,PliegoVigente!$C$9,IF(T192&gt;PliegoVigente!$A$8,PliegoVigente!$C$8,PliegoVigente!$C$7)))),IF(E192="FLOW",(IF(T192&gt;=PliegoVigente!$A$26,PliegoVigente!$C$26,IF(T192&gt;PliegoVigente!$A$25,PliegoVigente!$C$25,IF(T192&gt;PliegoVigente!$A$24,PliegoVigente!$C$24,PliegoVigente!$C$23)))),IF(E192="MASIVO",(IF(T192&gt;=PliegoVigente!$A$40,PliegoVigente!$C$40,IF(T192&gt;PliegoVigente!$A$39,PliegoVigente!$C$39,IF(T192&gt;PliegoVigente!$A$38,PliegoVigente!$C$38,PliegoVigente!$C$37)))),(IF(T192&gt;=PliegoVigente!$A$54,PliegoVigente!$C$54,IF(T192&gt;PliegoVigente!$A$53,PliegoVigente!$C$53,IF(T192&gt;PliegoVigente!$A$52,PliegoVigente!$C$52,PliegoVigente!$C$51)))))))</f>
        <v>-0.01</v>
      </c>
      <c r="AF192" s="124">
        <f>IF(E192="HFC",(IF(Y192&gt;=PliegoVigente!$Y$7,PliegoVigente!$AA$7,0)),IF(E192="FLOW",0,IF(E192="MASIVO",(IF(Y192&gt;=PliegoVigente!$Y$37,PliegoVigente!$AA$370)),(IF(Y192&gt;=PliegoVigente!$Y$51,PliegoVigente!$AA$51,0)))))</f>
        <v>0</v>
      </c>
      <c r="AG192" s="124">
        <f>IF(E192="HFC",(IF(Z192&gt;=PliegoVigente!$M$9,PliegoVigente!$O$9,IF(Z192&gt;=PliegoVigente!$M$8,PliegoVigente!$O$8,PliegoVigente!$O$7))),IF(E192="FLOW",(IF(Z192&gt;=PliegoVigente!$M$25,PliegoVigente!$O$25,IF(Z192&gt;=PliegoVigente!$M$24,PliegoVigente!$O$24,PliegoVigente!$O$23))),IF(E192="MASIVO",(IF(Z192&gt;=PliegoVigente!$M$39,PliegoVigente!$O$39,IF(Z192&gt;=PliegoVigente!$M$38,PliegoVigente!$O$38,PliegoVigente!$O$37))),(IF(Z192&gt;=PliegoVigente!$M$53,PliegoVigente!$O$53,IF(Z192&gt;=PliegoVigente!$M$52,PliegoVigente!$O$52,PliegoVigente!$O$51))))))</f>
        <v>5.0000000000000001E-3</v>
      </c>
      <c r="AH192" s="124">
        <f>IF(E192="HFC",(IF(AA192&gt;=PliegoVigente!$Q$9,PliegoVigente!$S$9,IF(AA192&gt;=PliegoVigente!$Q$8,PliegoVigente!$S$8,PliegoVigente!$S$7))),IF(E192="FLOW",(IF(AA192&gt;=PliegoVigente!$Q$25,PliegoVigente!$S$25,IF(AA192&gt;=PliegoVigente!$Q$24,PliegoVigente!$S$24,PliegoVigente!$S$23))),IF(E192="MASIVO",(IF(AA192&gt;=PliegoVigente!$Q$39,PliegoVigente!$S$39,IF(AA192&gt;=PliegoVigente!$Q$38,PliegoVigente!$S$38,PliegoVigente!$S$37))),(IF(AA192&gt;=PliegoVigente!$Q$53,PliegoVigente!$S$53,IF(AA192&gt;=PliegoVigente!$Q$52,PliegoVigente!$S$52,PliegoVigente!$S$51))))))</f>
        <v>1.4999999999999999E-2</v>
      </c>
      <c r="AI192" s="126">
        <f t="shared" si="5"/>
        <v>3.9999999999999994E-2</v>
      </c>
    </row>
    <row r="193" spans="1:35" x14ac:dyDescent="0.25">
      <c r="A193" s="115" t="str">
        <f>VLOOKUP(C193,RosterActualizado!$C$2:$L$1000,7,0)</f>
        <v>Pereyra Gomez Melanie Macarena</v>
      </c>
      <c r="B193" s="115" t="str">
        <f>VLOOKUP(C193,RosterActualizado!$C$2:$L$1000,10,0)</f>
        <v>Huaco Quiroga Nahir Estefania</v>
      </c>
      <c r="C193" s="115">
        <f>RosterActualizado!C193</f>
        <v>3138536</v>
      </c>
      <c r="D193" s="115" t="str">
        <f>VLOOKUP(C193,RosterActualizado!$C$2:$L$1000,3,0)</f>
        <v>INTERNET HFC SCORE 3 A 5</v>
      </c>
      <c r="E193" s="115" t="str">
        <f t="shared" si="4"/>
        <v>HFC</v>
      </c>
      <c r="F193" s="116">
        <f>VLOOKUP(C193,Table1[],5,0)</f>
        <v>0.52824242424242396</v>
      </c>
      <c r="G193" s="117">
        <f>VLOOKUP(C193,Table13[],5,0)</f>
        <v>0.102040816326531</v>
      </c>
      <c r="H193" s="118">
        <f>VLOOKUP(C193,Table13[],3,0)</f>
        <v>49</v>
      </c>
      <c r="I193" s="117">
        <f>VLOOKUP(C193,Table13[],7,0)</f>
        <v>0.71739130434782605</v>
      </c>
      <c r="J193" s="117">
        <f>VLOOKUP(C193,Table13[],9,0)</f>
        <v>0.84090909090909105</v>
      </c>
      <c r="K193" s="116">
        <f>VLOOKUP(C193,Table16[[#All],[idccms]:[TMO]],5,0)</f>
        <v>1</v>
      </c>
      <c r="L193" s="119">
        <f>VLOOKUP(C193,Table18[[Columna1]:[Recuento de id_monitoring-caseId]],2,0)</f>
        <v>1</v>
      </c>
      <c r="M193" s="116">
        <f>VLOOKUP(C193,Table111[],7,0)</f>
        <v>0.33333333333333298</v>
      </c>
      <c r="N193" s="118">
        <f>VLOOKUP(C193,Table111[],6,0)</f>
        <v>3</v>
      </c>
      <c r="O193" s="116">
        <f>VLOOKUP(C193,Table111[],8,0)</f>
        <v>1</v>
      </c>
      <c r="P193" s="13" t="s">
        <v>116</v>
      </c>
      <c r="Q193" s="13" t="s">
        <v>116</v>
      </c>
      <c r="R193" s="13" t="s">
        <v>116</v>
      </c>
      <c r="S193" s="116">
        <f>VLOOKUP(C193,Table113[[idccms]:[Suma de Rellamados]],4,0)</f>
        <v>0.75147928994082802</v>
      </c>
      <c r="T193" s="13">
        <f>VLOOKUP(C193,Table115[[idccms]:[Suma de CvLlamSalientes]],3,0)</f>
        <v>621.01845018450194</v>
      </c>
      <c r="U193" s="13">
        <f>VLOOKUP(C193,Table115[[idccms]:[Suma de CvLlamSalientes]],5,0)</f>
        <v>31.785977859778601</v>
      </c>
      <c r="V193" s="120">
        <f>VLOOKUP(C193,Table115[[idccms]:[Suma de CvLlamSalientes]],6,0)</f>
        <v>0.55350553505535105</v>
      </c>
      <c r="W193" s="13">
        <f>VLOOKUP(C193,Table115[[idccms]:[Suma de CvLlamSalientes]],7,0)</f>
        <v>588.67896678966804</v>
      </c>
      <c r="X193" s="116">
        <f>VLOOKUP(C193,Table118[[idccms]:[%Act Com N]],4,0)</f>
        <v>9.2250922509225092E-3</v>
      </c>
      <c r="Y193" s="116">
        <f>VLOOKUP(C193,Table118[[idccms]:[%Act Com N]],6,0)</f>
        <v>9.2250922509225092E-3</v>
      </c>
      <c r="Z193" s="116">
        <f>VLOOKUP(C193,TRF!$B$2:$S$407,4,0)</f>
        <v>0.16236162361623599</v>
      </c>
      <c r="AA193" s="116">
        <f>VLOOKUP(C193,CBS!$A$2:$F$395,4,0)</f>
        <v>3.6900369003690002E-2</v>
      </c>
      <c r="AB193" s="124">
        <f>IF(E193="HFC",(IF(L193&gt;=PliegoVigente!$U$9,PliegoVigente!$W$9,IF(L193&gt;=PliegoVigente!$U$8,PliegoVigente!$W$8,PliegoVigente!$W$7))),IF(E193="FLOW",(IF(L193&gt;=PliegoVigente!$U$25,PliegoVigente!$W$25,IF(L193&gt;=PliegoVigente!$U$24,PliegoVigente!$W$24,PliegoVigente!$W$23))),IF(E193="MASIVO",(IF(L193&gt;=PliegoVigente!$U$39,PliegoVigente!$W$39,IF(L193&gt;=PliegoVigente!$U$38,PliegoVigente!$W$38,PliegoVigente!$W$37))),(IF(L193&gt;=PliegoVigente!$U$53,PliegoVigente!$W$53,IF(L193&gt;=PliegoVigente!$U$52,PliegoVigente!$W$52,PliegoVigente!$W$51))))))</f>
        <v>0.01</v>
      </c>
      <c r="AC193" s="124">
        <f>IF(E193="HFC",(IF(M193&gt;=PliegoVigente!$I$7,PliegoVigente!$K$7,IF(M193&gt;=PliegoVigente!$I$8,PliegoVigente!$K$8,IF(M193&gt;=PliegoVigente!$I$9,PliegoVigente!$K$9,IF(M193&gt;=PliegoVigente!$I$10,PliegoVigente!$K$10,IF(M193&gt;=PliegoVigente!$I$11,PliegoVigente!$K$11,IF(M193&gt;=PliegoVigente!$I$12,PliegoVigente!$K$12,IF(M193&gt;=PliegoVigente!$I$13,PliegoVigente!$K$13,IF(M193&gt;=PliegoVigente!$I$14,PliegoVigente!$K$14,PliegoVigente!$K$15))))))))),IF(E193="FLOW",(IF(M193&gt;=PliegoVigente!$I$23,PliegoVigente!$K$23,IF(M193&gt;=PliegoVigente!$I$24,PliegoVigente!$K$24,IF(M193&gt;=PliegoVigente!$I$25,PliegoVigente!$K$25,IF(M193&gt;=PliegoVigente!$I$26,PliegoVigente!$K$26,IF(M193&gt;=PliegoVigente!$I$27,PliegoVigente!$K$27,IF(M193&gt;=PliegoVigente!$I$28,PliegoVigente!$K$28,IF(M193&gt;=PliegoVigente!$I$29,PliegoVigente!$K$29,IF(M193&gt;=PliegoVigente!$I$30,PliegoVigente!$K$30,PliegoVigente!$K$31))))))))),IF(E193="MASIVO",(IF(M193&gt;=PliegoVigente!$I$37,PliegoVigente!$K$37,IF(M193&gt;=PliegoVigente!$I$38,PliegoVigente!$K$38,IF(M193&gt;=PliegoVigente!$I$39,PliegoVigente!$K$39,IF(M193&gt;=PliegoVigente!$I$40,PliegoVigente!$K$40,IF(M193&gt;=PliegoVigente!$I$41,PliegoVigente!$K$41,IF(M193&gt;=PliegoVigente!$I$42,PliegoVigente!$K$42,IF(M193&gt;=PliegoVigente!$I$43,PliegoVigente!$K$43,IF(M193&gt;=PliegoVigente!$I$44,PliegoVigente!$K$44,PliegoVigente!$K$45))))))))),(IF(M193&gt;=PliegoVigente!$I$51,PliegoVigente!$K$51,IF(M193&gt;=PliegoVigente!$I$52,PliegoVigente!$K$52,IF(M193&gt;=PliegoVigente!$I$53,PliegoVigente!$K$53,IF(M193&gt;=PliegoVigente!$I$54,PliegoVigente!$K$54,IF(M193&gt;=PliegoVigente!$I$55,PliegoVigente!$K$55,IF(M193&gt;=PliegoVigente!$I$56,PliegoVigente!$K$56,IF(M193&gt;=PliegoVigente!$I$57,PliegoVigente!$K$57,IF(M193&gt;=PliegoVigente!$I$58,PliegoVigente!$K$58,PliegoVigente!$K$59))))))))))))</f>
        <v>0.06</v>
      </c>
      <c r="AD193" s="124">
        <f>IF(E193="HFC",(IF(S193&gt;=PliegoVigente!$E$12,PliegoVigente!$G$12,IF(S193&gt;=PliegoVigente!$E$11,PliegoVigente!$G$11,IF(S193&gt;=PliegoVigente!$E$10,PliegoVigente!$G$10,IF(S193&gt;=PliegoVigente!$E$9,PliegoVigente!$G$9,IF(S193&gt;=PliegoVigente!$E$8,PliegoVigente!$G$8,PliegoVigente!$G$7)))))),IF(E193="FLOW",(IF(S193&gt;=PliegoVigente!$I$23,PliegoVigente!$K$23,IF(S193&gt;=PliegoVigente!$I$24,PliegoVigente!$K$24,IF(S193&gt;=PliegoVigente!$I$25,PliegoVigente!$K$25,IF(S193&gt;=PliegoVigente!$I$26,PliegoVigente!$K$26,IF(S193&gt;=PliegoVigente!$I$27,PliegoVigente!$K$27,IF(S193&gt;=PliegoVigente!$I$28,PliegoVigente!$K$28,IF(S193&gt;=PliegoVigente!$I$29,PliegoVigente!$K$29,IF(S193&gt;=PliegoVigente!$I$30,PliegoVigente!$K$30,PliegoVigente!$K$31))))))))),IF(E193="MASIVO",(IF(S193&gt;=PliegoVigente!$I$37,PliegoVigente!$K$37,IF(S193&gt;=PliegoVigente!$I$38,PliegoVigente!$K$38,IF(S193&gt;=PliegoVigente!$I$39,PliegoVigente!$K$39,IF(S193&gt;=PliegoVigente!$I$40,PliegoVigente!$K$40,IF(S193&gt;=PliegoVigente!$I$41,PliegoVigente!$K$41,IF(S193&gt;=PliegoVigente!$I$42,PliegoVigente!$K$42,IF(S193&gt;=PliegoVigente!$I$43,PliegoVigente!$K$43,IF(S193&gt;=PliegoVigente!$I$44,PliegoVigente!$K$44,PliegoVigente!$K$45))))))))),(IF(S193&gt;=PliegoVigente!$I$51,PliegoVigente!$K$51,IF(S193&gt;=PliegoVigente!$I$52,PliegoVigente!$K$52,IF(S193&gt;=PliegoVigente!$I$53,PliegoVigente!$K$53,IF(S193&gt;=PliegoVigente!$I$54,PliegoVigente!$K$54,IF(S193&gt;=PliegoVigente!$I$55,PliegoVigente!$K$55,IF(S193&gt;=PliegoVigente!$I$56,PliegoVigente!$K$56,IF(S193&gt;=PliegoVigente!$I$57,PliegoVigente!$K$57,IF(S193&gt;=PliegoVigente!$I$58,PliegoVigente!$K$58,PliegoVigente!$K$59))))))))))))</f>
        <v>-0.01</v>
      </c>
      <c r="AE193" s="124">
        <f>IF(E193="HFC",(IF(T193&gt;=PliegoVigente!$A$10,PliegoVigente!$C$10,IF(T193&gt;PliegoVigente!$A$9,PliegoVigente!$C$9,IF(T193&gt;PliegoVigente!$A$8,PliegoVigente!$C$8,PliegoVigente!$C$7)))),IF(E193="FLOW",(IF(T193&gt;=PliegoVigente!$A$26,PliegoVigente!$C$26,IF(T193&gt;PliegoVigente!$A$25,PliegoVigente!$C$25,IF(T193&gt;PliegoVigente!$A$24,PliegoVigente!$C$24,PliegoVigente!$C$23)))),IF(E193="MASIVO",(IF(T193&gt;=PliegoVigente!$A$40,PliegoVigente!$C$40,IF(T193&gt;PliegoVigente!$A$39,PliegoVigente!$C$39,IF(T193&gt;PliegoVigente!$A$38,PliegoVigente!$C$38,PliegoVigente!$C$37)))),(IF(T193&gt;=PliegoVigente!$A$54,PliegoVigente!$C$54,IF(T193&gt;PliegoVigente!$A$53,PliegoVigente!$C$53,IF(T193&gt;PliegoVigente!$A$52,PliegoVigente!$C$52,PliegoVigente!$C$51)))))))</f>
        <v>-0.01</v>
      </c>
      <c r="AF193" s="124">
        <f>IF(E193="HFC",(IF(Y193&gt;=PliegoVigente!$Y$7,PliegoVigente!$AA$7,0)),IF(E193="FLOW",0,IF(E193="MASIVO",(IF(Y193&gt;=PliegoVigente!$Y$37,PliegoVigente!$AA$370)),(IF(Y193&gt;=PliegoVigente!$Y$51,PliegoVigente!$AA$51,0)))))</f>
        <v>0</v>
      </c>
      <c r="AG193" s="124">
        <f>IF(E193="HFC",(IF(Z193&gt;=PliegoVigente!$M$9,PliegoVigente!$O$9,IF(Z193&gt;=PliegoVigente!$M$8,PliegoVigente!$O$8,PliegoVigente!$O$7))),IF(E193="FLOW",(IF(Z193&gt;=PliegoVigente!$M$25,PliegoVigente!$O$25,IF(Z193&gt;=PliegoVigente!$M$24,PliegoVigente!$O$24,PliegoVigente!$O$23))),IF(E193="MASIVO",(IF(Z193&gt;=PliegoVigente!$M$39,PliegoVigente!$O$39,IF(Z193&gt;=PliegoVigente!$M$38,PliegoVigente!$O$38,PliegoVigente!$O$37))),(IF(Z193&gt;=PliegoVigente!$M$53,PliegoVigente!$O$53,IF(Z193&gt;=PliegoVigente!$M$52,PliegoVigente!$O$52,PliegoVigente!$O$51))))))</f>
        <v>-5.0000000000000001E-3</v>
      </c>
      <c r="AH193" s="124">
        <f>IF(E193="HFC",(IF(AA193&gt;=PliegoVigente!$Q$9,PliegoVigente!$S$9,IF(AA193&gt;=PliegoVigente!$Q$8,PliegoVigente!$S$8,PliegoVigente!$S$7))),IF(E193="FLOW",(IF(AA193&gt;=PliegoVigente!$Q$25,PliegoVigente!$S$25,IF(AA193&gt;=PliegoVigente!$Q$24,PliegoVigente!$S$24,PliegoVigente!$S$23))),IF(E193="MASIVO",(IF(AA193&gt;=PliegoVigente!$Q$39,PliegoVigente!$S$39,IF(AA193&gt;=PliegoVigente!$Q$38,PliegoVigente!$S$38,PliegoVigente!$S$37))),(IF(AA193&gt;=PliegoVigente!$Q$53,PliegoVigente!$S$53,IF(AA193&gt;=PliegoVigente!$Q$52,PliegoVigente!$S$52,PliegoVigente!$S$51))))))</f>
        <v>5.0000000000000001E-3</v>
      </c>
      <c r="AI193" s="126">
        <f t="shared" si="5"/>
        <v>4.9999999999999989E-2</v>
      </c>
    </row>
    <row r="194" spans="1:35" x14ac:dyDescent="0.25">
      <c r="A194" s="115" t="str">
        <f>VLOOKUP(C194,RosterActualizado!$C$2:$L$1000,7,0)</f>
        <v>Pereyra Gomez Melanie Macarena</v>
      </c>
      <c r="B194" s="115" t="str">
        <f>VLOOKUP(C194,RosterActualizado!$C$2:$L$1000,10,0)</f>
        <v>Lima Maximiliano Ezequiel</v>
      </c>
      <c r="C194" s="115">
        <f>RosterActualizado!C194</f>
        <v>603960</v>
      </c>
      <c r="D194" s="115" t="str">
        <f>VLOOKUP(C194,RosterActualizado!$C$2:$L$1000,3,0)</f>
        <v>FLOW Score 2</v>
      </c>
      <c r="E194" s="115" t="str">
        <f t="shared" si="4"/>
        <v>FLOW</v>
      </c>
      <c r="F194" s="116">
        <f>VLOOKUP(C194,Table1[],5,0)</f>
        <v>0.98818939393939398</v>
      </c>
      <c r="G194" s="117">
        <f>VLOOKUP(C194,Table13[],5,0)</f>
        <v>0.1</v>
      </c>
      <c r="H194" s="118">
        <f>VLOOKUP(C194,Table13[],3,0)</f>
        <v>60</v>
      </c>
      <c r="I194" s="117">
        <f>VLOOKUP(C194,Table13[],7,0)</f>
        <v>0.61016949152542399</v>
      </c>
      <c r="J194" s="117">
        <f>VLOOKUP(C194,Table13[],9,0)</f>
        <v>0.93220338983050799</v>
      </c>
      <c r="K194" s="116">
        <f>VLOOKUP(C194,Table16[[#All],[idccms]:[TMO]],5,0)</f>
        <v>0.97222222222222199</v>
      </c>
      <c r="L194" s="119">
        <f>VLOOKUP(C194,Table18[[Columna1]:[Recuento de id_monitoring-caseId]],2,0)</f>
        <v>0.66666666666666696</v>
      </c>
      <c r="M194" s="116">
        <f>VLOOKUP(C194,Table111[],7,0)</f>
        <v>7.69230769230769E-2</v>
      </c>
      <c r="N194" s="118">
        <f>VLOOKUP(C194,Table111[],6,0)</f>
        <v>13</v>
      </c>
      <c r="O194" s="116">
        <f>VLOOKUP(C194,Table111[],8,0)</f>
        <v>0.8</v>
      </c>
      <c r="P194" s="13" t="s">
        <v>116</v>
      </c>
      <c r="Q194" s="13" t="s">
        <v>116</v>
      </c>
      <c r="R194" s="13" t="s">
        <v>116</v>
      </c>
      <c r="S194" s="116">
        <f>VLOOKUP(C194,Table113[[idccms]:[Suma de Rellamados]],4,0)</f>
        <v>0.83333333333333304</v>
      </c>
      <c r="T194" s="13">
        <f>VLOOKUP(C194,Table115[[idccms]:[Suma de CvLlamSalientes]],3,0)</f>
        <v>636.29135338345895</v>
      </c>
      <c r="U194" s="13">
        <f>VLOOKUP(C194,Table115[[idccms]:[Suma de CvLlamSalientes]],5,0)</f>
        <v>35.426691729323302</v>
      </c>
      <c r="V194" s="120">
        <f>VLOOKUP(C194,Table115[[idccms]:[Suma de CvLlamSalientes]],6,0)</f>
        <v>0.98120300751879697</v>
      </c>
      <c r="W194" s="13">
        <f>VLOOKUP(C194,Table115[[idccms]:[Suma de CvLlamSalientes]],7,0)</f>
        <v>599.88345864661699</v>
      </c>
      <c r="X194" s="116">
        <f>VLOOKUP(C194,Table118[[idccms]:[%Act Com N]],4,0)</f>
        <v>1.40977443609023E-2</v>
      </c>
      <c r="Y194" s="116">
        <f>VLOOKUP(C194,Table118[[idccms]:[%Act Com N]],6,0)</f>
        <v>1.40977443609023E-2</v>
      </c>
      <c r="Z194" s="116">
        <f>VLOOKUP(C194,TRF!$B$2:$S$407,4,0)</f>
        <v>6.9548872180451096E-2</v>
      </c>
      <c r="AA194" s="116">
        <f>VLOOKUP(C194,CBS!$A$2:$F$395,4,0)</f>
        <v>0.13157894736842099</v>
      </c>
      <c r="AB194" s="124">
        <f>IF(E194="HFC",(IF(L194&gt;=PliegoVigente!$U$9,PliegoVigente!$W$9,IF(L194&gt;=PliegoVigente!$U$8,PliegoVigente!$W$8,PliegoVigente!$W$7))),IF(E194="FLOW",(IF(L194&gt;=PliegoVigente!$U$25,PliegoVigente!$W$25,IF(L194&gt;=PliegoVigente!$U$24,PliegoVigente!$W$24,PliegoVigente!$W$23))),IF(E194="MASIVO",(IF(L194&gt;=PliegoVigente!$U$39,PliegoVigente!$W$39,IF(L194&gt;=PliegoVigente!$U$38,PliegoVigente!$W$38,PliegoVigente!$W$37))),(IF(L194&gt;=PliegoVigente!$U$53,PliegoVigente!$W$53,IF(L194&gt;=PliegoVigente!$U$52,PliegoVigente!$W$52,PliegoVigente!$W$51))))))</f>
        <v>-0.01</v>
      </c>
      <c r="AC194" s="124">
        <f>IF(E194="HFC",(IF(M194&gt;=PliegoVigente!$I$7,PliegoVigente!$K$7,IF(M194&gt;=PliegoVigente!$I$8,PliegoVigente!$K$8,IF(M194&gt;=PliegoVigente!$I$9,PliegoVigente!$K$9,IF(M194&gt;=PliegoVigente!$I$10,PliegoVigente!$K$10,IF(M194&gt;=PliegoVigente!$I$11,PliegoVigente!$K$11,IF(M194&gt;=PliegoVigente!$I$12,PliegoVigente!$K$12,IF(M194&gt;=PliegoVigente!$I$13,PliegoVigente!$K$13,IF(M194&gt;=PliegoVigente!$I$14,PliegoVigente!$K$14,PliegoVigente!$K$15))))))))),IF(E194="FLOW",(IF(M194&gt;=PliegoVigente!$I$23,PliegoVigente!$K$23,IF(M194&gt;=PliegoVigente!$I$24,PliegoVigente!$K$24,IF(M194&gt;=PliegoVigente!$I$25,PliegoVigente!$K$25,IF(M194&gt;=PliegoVigente!$I$26,PliegoVigente!$K$26,IF(M194&gt;=PliegoVigente!$I$27,PliegoVigente!$K$27,IF(M194&gt;=PliegoVigente!$I$28,PliegoVigente!$K$28,IF(M194&gt;=PliegoVigente!$I$29,PliegoVigente!$K$29,IF(M194&gt;=PliegoVigente!$I$30,PliegoVigente!$K$30,PliegoVigente!$K$31))))))))),IF(E194="MASIVO",(IF(M194&gt;=PliegoVigente!$I$37,PliegoVigente!$K$37,IF(M194&gt;=PliegoVigente!$I$38,PliegoVigente!$K$38,IF(M194&gt;=PliegoVigente!$I$39,PliegoVigente!$K$39,IF(M194&gt;=PliegoVigente!$I$40,PliegoVigente!$K$40,IF(M194&gt;=PliegoVigente!$I$41,PliegoVigente!$K$41,IF(M194&gt;=PliegoVigente!$I$42,PliegoVigente!$K$42,IF(M194&gt;=PliegoVigente!$I$43,PliegoVigente!$K$43,IF(M194&gt;=PliegoVigente!$I$44,PliegoVigente!$K$44,PliegoVigente!$K$45))))))))),(IF(M194&gt;=PliegoVigente!$I$51,PliegoVigente!$K$51,IF(M194&gt;=PliegoVigente!$I$52,PliegoVigente!$K$52,IF(M194&gt;=PliegoVigente!$I$53,PliegoVigente!$K$53,IF(M194&gt;=PliegoVigente!$I$54,PliegoVigente!$K$54,IF(M194&gt;=PliegoVigente!$I$55,PliegoVigente!$K$55,IF(M194&gt;=PliegoVigente!$I$56,PliegoVigente!$K$56,IF(M194&gt;=PliegoVigente!$I$57,PliegoVigente!$K$57,IF(M194&gt;=PliegoVigente!$I$58,PliegoVigente!$K$58,PliegoVigente!$K$59))))))))))))</f>
        <v>0.06</v>
      </c>
      <c r="AD194" s="124">
        <f>IF(E194="HFC",(IF(S194&gt;=PliegoVigente!$E$12,PliegoVigente!$G$12,IF(S194&gt;=PliegoVigente!$E$11,PliegoVigente!$G$11,IF(S194&gt;=PliegoVigente!$E$10,PliegoVigente!$G$10,IF(S194&gt;=PliegoVigente!$E$9,PliegoVigente!$G$9,IF(S194&gt;=PliegoVigente!$E$8,PliegoVigente!$G$8,PliegoVigente!$G$7)))))),IF(E194="FLOW",(IF(S194&gt;=PliegoVigente!$I$23,PliegoVigente!$K$23,IF(S194&gt;=PliegoVigente!$I$24,PliegoVigente!$K$24,IF(S194&gt;=PliegoVigente!$I$25,PliegoVigente!$K$25,IF(S194&gt;=PliegoVigente!$I$26,PliegoVigente!$K$26,IF(S194&gt;=PliegoVigente!$I$27,PliegoVigente!$K$27,IF(S194&gt;=PliegoVigente!$I$28,PliegoVigente!$K$28,IF(S194&gt;=PliegoVigente!$I$29,PliegoVigente!$K$29,IF(S194&gt;=PliegoVigente!$I$30,PliegoVigente!$K$30,PliegoVigente!$K$31))))))))),IF(E194="MASIVO",(IF(S194&gt;=PliegoVigente!$I$37,PliegoVigente!$K$37,IF(S194&gt;=PliegoVigente!$I$38,PliegoVigente!$K$38,IF(S194&gt;=PliegoVigente!$I$39,PliegoVigente!$K$39,IF(S194&gt;=PliegoVigente!$I$40,PliegoVigente!$K$40,IF(S194&gt;=PliegoVigente!$I$41,PliegoVigente!$K$41,IF(S194&gt;=PliegoVigente!$I$42,PliegoVigente!$K$42,IF(S194&gt;=PliegoVigente!$I$43,PliegoVigente!$K$43,IF(S194&gt;=PliegoVigente!$I$44,PliegoVigente!$K$44,PliegoVigente!$K$45))))))))),(IF(S194&gt;=PliegoVigente!$I$51,PliegoVigente!$K$51,IF(S194&gt;=PliegoVigente!$I$52,PliegoVigente!$K$52,IF(S194&gt;=PliegoVigente!$I$53,PliegoVigente!$K$53,IF(S194&gt;=PliegoVigente!$I$54,PliegoVigente!$K$54,IF(S194&gt;=PliegoVigente!$I$55,PliegoVigente!$K$55,IF(S194&gt;=PliegoVigente!$I$56,PliegoVigente!$K$56,IF(S194&gt;=PliegoVigente!$I$57,PliegoVigente!$K$57,IF(S194&gt;=PliegoVigente!$I$58,PliegoVigente!$K$58,PliegoVigente!$K$59))))))))))))</f>
        <v>0.06</v>
      </c>
      <c r="AE194" s="124">
        <f>IF(E194="HFC",(IF(T194&gt;=PliegoVigente!$A$10,PliegoVigente!$C$10,IF(T194&gt;PliegoVigente!$A$9,PliegoVigente!$C$9,IF(T194&gt;PliegoVigente!$A$8,PliegoVigente!$C$8,PliegoVigente!$C$7)))),IF(E194="FLOW",(IF(T194&gt;=PliegoVigente!$A$26,PliegoVigente!$C$26,IF(T194&gt;PliegoVigente!$A$25,PliegoVigente!$C$25,IF(T194&gt;PliegoVigente!$A$24,PliegoVigente!$C$24,PliegoVigente!$C$23)))),IF(E194="MASIVO",(IF(T194&gt;=PliegoVigente!$A$40,PliegoVigente!$C$40,IF(T194&gt;PliegoVigente!$A$39,PliegoVigente!$C$39,IF(T194&gt;PliegoVigente!$A$38,PliegoVigente!$C$38,PliegoVigente!$C$37)))),(IF(T194&gt;=PliegoVigente!$A$54,PliegoVigente!$C$54,IF(T194&gt;PliegoVigente!$A$53,PliegoVigente!$C$53,IF(T194&gt;PliegoVigente!$A$52,PliegoVigente!$C$52,PliegoVigente!$C$51)))))))</f>
        <v>-0.01</v>
      </c>
      <c r="AF194" s="124">
        <f>IF(E194="HFC",(IF(Y194&gt;=PliegoVigente!$Y$7,PliegoVigente!$AA$7,0)),IF(E194="FLOW",0,IF(E194="MASIVO",(IF(Y194&gt;=PliegoVigente!$Y$37,PliegoVigente!$AA$370)),(IF(Y194&gt;=PliegoVigente!$Y$51,PliegoVigente!$AA$51,0)))))</f>
        <v>0</v>
      </c>
      <c r="AG194" s="124">
        <f>IF(E194="HFC",(IF(Z194&gt;=PliegoVigente!$M$9,PliegoVigente!$O$9,IF(Z194&gt;=PliegoVigente!$M$8,PliegoVigente!$O$8,PliegoVigente!$O$7))),IF(E194="FLOW",(IF(Z194&gt;=PliegoVigente!$M$25,PliegoVigente!$O$25,IF(Z194&gt;=PliegoVigente!$M$24,PliegoVigente!$O$24,PliegoVigente!$O$23))),IF(E194="MASIVO",(IF(Z194&gt;=PliegoVigente!$M$39,PliegoVigente!$O$39,IF(Z194&gt;=PliegoVigente!$M$38,PliegoVigente!$O$38,PliegoVigente!$O$37))),(IF(Z194&gt;=PliegoVigente!$M$53,PliegoVigente!$O$53,IF(Z194&gt;=PliegoVigente!$M$52,PliegoVigente!$O$52,PliegoVigente!$O$51))))))</f>
        <v>5.0000000000000001E-3</v>
      </c>
      <c r="AH194" s="124">
        <f>IF(E194="HFC",(IF(AA194&gt;=PliegoVigente!$Q$9,PliegoVigente!$S$9,IF(AA194&gt;=PliegoVigente!$Q$8,PliegoVigente!$S$8,PliegoVigente!$S$7))),IF(E194="FLOW",(IF(AA194&gt;=PliegoVigente!$Q$25,PliegoVigente!$S$25,IF(AA194&gt;=PliegoVigente!$Q$24,PliegoVigente!$S$24,PliegoVigente!$S$23))),IF(E194="MASIVO",(IF(AA194&gt;=PliegoVigente!$Q$39,PliegoVigente!$S$39,IF(AA194&gt;=PliegoVigente!$Q$38,PliegoVigente!$S$38,PliegoVigente!$S$37))),(IF(AA194&gt;=PliegoVigente!$Q$53,PliegoVigente!$S$53,IF(AA194&gt;=PliegoVigente!$Q$52,PliegoVigente!$S$52,PliegoVigente!$S$51))))))</f>
        <v>-5.0000000000000001E-3</v>
      </c>
      <c r="AI194" s="126">
        <f t="shared" si="5"/>
        <v>9.9999999999999992E-2</v>
      </c>
    </row>
    <row r="195" spans="1:35" x14ac:dyDescent="0.25">
      <c r="A195" s="115" t="str">
        <f>VLOOKUP(C195,RosterActualizado!$C$2:$L$1000,7,0)</f>
        <v>Pereyra Gomez Melanie Macarena</v>
      </c>
      <c r="B195" s="115" t="str">
        <f>VLOOKUP(C195,RosterActualizado!$C$2:$L$1000,10,0)</f>
        <v>Medina Rodrigo Rafael</v>
      </c>
      <c r="C195" s="115">
        <f>RosterActualizado!C195</f>
        <v>2715475</v>
      </c>
      <c r="D195" s="115" t="str">
        <f>VLOOKUP(C195,RosterActualizado!$C$2:$L$1000,3,0)</f>
        <v>INTERNET HFC SCORE 3 A 5</v>
      </c>
      <c r="E195" s="115" t="str">
        <f t="shared" ref="E195:E258" si="6">IF(D195="FLOW Score 3 a 5","FLOW",IF(D195="FLOW Score 1","FLOW",IF(D195="FLOW Score 2","FLOW",IF(D195="MASIVO","MASIVO",IF(D195="INTERNET HFC SCORE 1","HFC",IF(D195="INTERNET HFC SCORE 2","HFC",IF(D195="INTERNET HFC SCORE 3 A 5","HFC",IF(D195="VIP","MASIVO",IF(D195="INTERNET HFC SCORE 1 + Solucion Remota ","HFC",IF(D195="INTERNET HFC SCORE 2 + Solucion Remota ","HFC",IF(D195="INTERNET HFC SCORE 3 A 5 + Solucion Remota ","HFC","MULTISKILL")))))))))))</f>
        <v>HFC</v>
      </c>
      <c r="F195" s="116">
        <f>VLOOKUP(C195,Table1[],5,0)</f>
        <v>0.60109848484848505</v>
      </c>
      <c r="G195" s="117">
        <f>VLOOKUP(C195,Table13[],5,0)</f>
        <v>4.0540540540540501E-2</v>
      </c>
      <c r="H195" s="118">
        <f>VLOOKUP(C195,Table13[],3,0)</f>
        <v>74</v>
      </c>
      <c r="I195" s="117">
        <f>VLOOKUP(C195,Table13[],7,0)</f>
        <v>0.8</v>
      </c>
      <c r="J195" s="117">
        <f>VLOOKUP(C195,Table13[],9,0)</f>
        <v>0.97058823529411797</v>
      </c>
      <c r="K195" s="116">
        <f>VLOOKUP(C195,Table16[[#All],[idccms]:[TMO]],5,0)</f>
        <v>1</v>
      </c>
      <c r="L195" s="119">
        <f>VLOOKUP(C195,Table18[[Columna1]:[Recuento de id_monitoring-caseId]],2,0)</f>
        <v>1</v>
      </c>
      <c r="M195" s="116">
        <f>VLOOKUP(C195,Table111[],7,0)</f>
        <v>-0.5</v>
      </c>
      <c r="N195" s="118">
        <f>VLOOKUP(C195,Table111[],6,0)</f>
        <v>4</v>
      </c>
      <c r="O195" s="116">
        <f>VLOOKUP(C195,Table111[],8,0)</f>
        <v>0.66666666666666696</v>
      </c>
      <c r="P195" s="13" t="s">
        <v>116</v>
      </c>
      <c r="Q195" s="13" t="s">
        <v>116</v>
      </c>
      <c r="R195" s="13" t="s">
        <v>116</v>
      </c>
      <c r="S195" s="116">
        <f>VLOOKUP(C195,Table113[[idccms]:[Suma de Rellamados]],4,0)</f>
        <v>0.80272108843537404</v>
      </c>
      <c r="T195" s="13">
        <f>VLOOKUP(C195,Table115[[idccms]:[Suma de CvLlamSalientes]],3,0)</f>
        <v>553.31043956044005</v>
      </c>
      <c r="U195" s="13">
        <f>VLOOKUP(C195,Table115[[idccms]:[Suma de CvLlamSalientes]],5,0)</f>
        <v>20.379120879120901</v>
      </c>
      <c r="V195" s="120">
        <f>VLOOKUP(C195,Table115[[idccms]:[Suma de CvLlamSalientes]],6,0)</f>
        <v>49.310439560439598</v>
      </c>
      <c r="W195" s="13">
        <f>VLOOKUP(C195,Table115[[idccms]:[Suma de CvLlamSalientes]],7,0)</f>
        <v>483.62087912087901</v>
      </c>
      <c r="X195" s="116">
        <f>VLOOKUP(C195,Table118[[idccms]:[%Act Com N]],4,0)</f>
        <v>6.8681318681318698E-3</v>
      </c>
      <c r="Y195" s="116">
        <f>VLOOKUP(C195,Table118[[idccms]:[%Act Com N]],6,0)</f>
        <v>6.8681318681318698E-3</v>
      </c>
      <c r="Z195" s="116">
        <f>VLOOKUP(C195,TRF!$B$2:$S$407,4,0)</f>
        <v>9.6153846153846201E-2</v>
      </c>
      <c r="AA195" s="116">
        <f>VLOOKUP(C195,CBS!$A$2:$F$395,4,0)</f>
        <v>1.6483516483516501E-2</v>
      </c>
      <c r="AB195" s="124">
        <f>IF(E195="HFC",(IF(L195&gt;=PliegoVigente!$U$9,PliegoVigente!$W$9,IF(L195&gt;=PliegoVigente!$U$8,PliegoVigente!$W$8,PliegoVigente!$W$7))),IF(E195="FLOW",(IF(L195&gt;=PliegoVigente!$U$25,PliegoVigente!$W$25,IF(L195&gt;=PliegoVigente!$U$24,PliegoVigente!$W$24,PliegoVigente!$W$23))),IF(E195="MASIVO",(IF(L195&gt;=PliegoVigente!$U$39,PliegoVigente!$W$39,IF(L195&gt;=PliegoVigente!$U$38,PliegoVigente!$W$38,PliegoVigente!$W$37))),(IF(L195&gt;=PliegoVigente!$U$53,PliegoVigente!$W$53,IF(L195&gt;=PliegoVigente!$U$52,PliegoVigente!$W$52,PliegoVigente!$W$51))))))</f>
        <v>0.01</v>
      </c>
      <c r="AC195" s="124">
        <f>IF(E195="HFC",(IF(M195&gt;=PliegoVigente!$I$7,PliegoVigente!$K$7,IF(M195&gt;=PliegoVigente!$I$8,PliegoVigente!$K$8,IF(M195&gt;=PliegoVigente!$I$9,PliegoVigente!$K$9,IF(M195&gt;=PliegoVigente!$I$10,PliegoVigente!$K$10,IF(M195&gt;=PliegoVigente!$I$11,PliegoVigente!$K$11,IF(M195&gt;=PliegoVigente!$I$12,PliegoVigente!$K$12,IF(M195&gt;=PliegoVigente!$I$13,PliegoVigente!$K$13,IF(M195&gt;=PliegoVigente!$I$14,PliegoVigente!$K$14,PliegoVigente!$K$15))))))))),IF(E195="FLOW",(IF(M195&gt;=PliegoVigente!$I$23,PliegoVigente!$K$23,IF(M195&gt;=PliegoVigente!$I$24,PliegoVigente!$K$24,IF(M195&gt;=PliegoVigente!$I$25,PliegoVigente!$K$25,IF(M195&gt;=PliegoVigente!$I$26,PliegoVigente!$K$26,IF(M195&gt;=PliegoVigente!$I$27,PliegoVigente!$K$27,IF(M195&gt;=PliegoVigente!$I$28,PliegoVigente!$K$28,IF(M195&gt;=PliegoVigente!$I$29,PliegoVigente!$K$29,IF(M195&gt;=PliegoVigente!$I$30,PliegoVigente!$K$30,PliegoVigente!$K$31))))))))),IF(E195="MASIVO",(IF(M195&gt;=PliegoVigente!$I$37,PliegoVigente!$K$37,IF(M195&gt;=PliegoVigente!$I$38,PliegoVigente!$K$38,IF(M195&gt;=PliegoVigente!$I$39,PliegoVigente!$K$39,IF(M195&gt;=PliegoVigente!$I$40,PliegoVigente!$K$40,IF(M195&gt;=PliegoVigente!$I$41,PliegoVigente!$K$41,IF(M195&gt;=PliegoVigente!$I$42,PliegoVigente!$K$42,IF(M195&gt;=PliegoVigente!$I$43,PliegoVigente!$K$43,IF(M195&gt;=PliegoVigente!$I$44,PliegoVigente!$K$44,PliegoVigente!$K$45))))))))),(IF(M195&gt;=PliegoVigente!$I$51,PliegoVigente!$K$51,IF(M195&gt;=PliegoVigente!$I$52,PliegoVigente!$K$52,IF(M195&gt;=PliegoVigente!$I$53,PliegoVigente!$K$53,IF(M195&gt;=PliegoVigente!$I$54,PliegoVigente!$K$54,IF(M195&gt;=PliegoVigente!$I$55,PliegoVigente!$K$55,IF(M195&gt;=PliegoVigente!$I$56,PliegoVigente!$K$56,IF(M195&gt;=PliegoVigente!$I$57,PliegoVigente!$K$57,IF(M195&gt;=PliegoVigente!$I$58,PliegoVigente!$K$58,PliegoVigente!$K$59))))))))))))</f>
        <v>-0.02</v>
      </c>
      <c r="AD195" s="124">
        <f>IF(E195="HFC",(IF(S195&gt;=PliegoVigente!$E$12,PliegoVigente!$G$12,IF(S195&gt;=PliegoVigente!$E$11,PliegoVigente!$G$11,IF(S195&gt;=PliegoVigente!$E$10,PliegoVigente!$G$10,IF(S195&gt;=PliegoVigente!$E$9,PliegoVigente!$G$9,IF(S195&gt;=PliegoVigente!$E$8,PliegoVigente!$G$8,PliegoVigente!$G$7)))))),IF(E195="FLOW",(IF(S195&gt;=PliegoVigente!$I$23,PliegoVigente!$K$23,IF(S195&gt;=PliegoVigente!$I$24,PliegoVigente!$K$24,IF(S195&gt;=PliegoVigente!$I$25,PliegoVigente!$K$25,IF(S195&gt;=PliegoVigente!$I$26,PliegoVigente!$K$26,IF(S195&gt;=PliegoVigente!$I$27,PliegoVigente!$K$27,IF(S195&gt;=PliegoVigente!$I$28,PliegoVigente!$K$28,IF(S195&gt;=PliegoVigente!$I$29,PliegoVigente!$K$29,IF(S195&gt;=PliegoVigente!$I$30,PliegoVigente!$K$30,PliegoVigente!$K$31))))))))),IF(E195="MASIVO",(IF(S195&gt;=PliegoVigente!$I$37,PliegoVigente!$K$37,IF(S195&gt;=PliegoVigente!$I$38,PliegoVigente!$K$38,IF(S195&gt;=PliegoVigente!$I$39,PliegoVigente!$K$39,IF(S195&gt;=PliegoVigente!$I$40,PliegoVigente!$K$40,IF(S195&gt;=PliegoVigente!$I$41,PliegoVigente!$K$41,IF(S195&gt;=PliegoVigente!$I$42,PliegoVigente!$K$42,IF(S195&gt;=PliegoVigente!$I$43,PliegoVigente!$K$43,IF(S195&gt;=PliegoVigente!$I$44,PliegoVigente!$K$44,PliegoVigente!$K$45))))))))),(IF(S195&gt;=PliegoVigente!$I$51,PliegoVigente!$K$51,IF(S195&gt;=PliegoVigente!$I$52,PliegoVigente!$K$52,IF(S195&gt;=PliegoVigente!$I$53,PliegoVigente!$K$53,IF(S195&gt;=PliegoVigente!$I$54,PliegoVigente!$K$54,IF(S195&gt;=PliegoVigente!$I$55,PliegoVigente!$K$55,IF(S195&gt;=PliegoVigente!$I$56,PliegoVigente!$K$56,IF(S195&gt;=PliegoVigente!$I$57,PliegoVigente!$K$57,IF(S195&gt;=PliegoVigente!$I$58,PliegoVigente!$K$58,PliegoVigente!$K$59))))))))))))</f>
        <v>-0.01</v>
      </c>
      <c r="AE195" s="124">
        <f>IF(E195="HFC",(IF(T195&gt;=PliegoVigente!$A$10,PliegoVigente!$C$10,IF(T195&gt;PliegoVigente!$A$9,PliegoVigente!$C$9,IF(T195&gt;PliegoVigente!$A$8,PliegoVigente!$C$8,PliegoVigente!$C$7)))),IF(E195="FLOW",(IF(T195&gt;=PliegoVigente!$A$26,PliegoVigente!$C$26,IF(T195&gt;PliegoVigente!$A$25,PliegoVigente!$C$25,IF(T195&gt;PliegoVigente!$A$24,PliegoVigente!$C$24,PliegoVigente!$C$23)))),IF(E195="MASIVO",(IF(T195&gt;=PliegoVigente!$A$40,PliegoVigente!$C$40,IF(T195&gt;PliegoVigente!$A$39,PliegoVigente!$C$39,IF(T195&gt;PliegoVigente!$A$38,PliegoVigente!$C$38,PliegoVigente!$C$37)))),(IF(T195&gt;=PliegoVigente!$A$54,PliegoVigente!$C$54,IF(T195&gt;PliegoVigente!$A$53,PliegoVigente!$C$53,IF(T195&gt;PliegoVigente!$A$52,PliegoVigente!$C$52,PliegoVigente!$C$51)))))))</f>
        <v>0</v>
      </c>
      <c r="AF195" s="124">
        <f>IF(E195="HFC",(IF(Y195&gt;=PliegoVigente!$Y$7,PliegoVigente!$AA$7,0)),IF(E195="FLOW",0,IF(E195="MASIVO",(IF(Y195&gt;=PliegoVigente!$Y$37,PliegoVigente!$AA$370)),(IF(Y195&gt;=PliegoVigente!$Y$51,PliegoVigente!$AA$51,0)))))</f>
        <v>0</v>
      </c>
      <c r="AG195" s="124">
        <f>IF(E195="HFC",(IF(Z195&gt;=PliegoVigente!$M$9,PliegoVigente!$O$9,IF(Z195&gt;=PliegoVigente!$M$8,PliegoVigente!$O$8,PliegoVigente!$O$7))),IF(E195="FLOW",(IF(Z195&gt;=PliegoVigente!$M$25,PliegoVigente!$O$25,IF(Z195&gt;=PliegoVigente!$M$24,PliegoVigente!$O$24,PliegoVigente!$O$23))),IF(E195="MASIVO",(IF(Z195&gt;=PliegoVigente!$M$39,PliegoVigente!$O$39,IF(Z195&gt;=PliegoVigente!$M$38,PliegoVigente!$O$38,PliegoVigente!$O$37))),(IF(Z195&gt;=PliegoVigente!$M$53,PliegoVigente!$O$53,IF(Z195&gt;=PliegoVigente!$M$52,PliegoVigente!$O$52,PliegoVigente!$O$51))))))</f>
        <v>-5.0000000000000001E-3</v>
      </c>
      <c r="AH195" s="124">
        <f>IF(E195="HFC",(IF(AA195&gt;=PliegoVigente!$Q$9,PliegoVigente!$S$9,IF(AA195&gt;=PliegoVigente!$Q$8,PliegoVigente!$S$8,PliegoVigente!$S$7))),IF(E195="FLOW",(IF(AA195&gt;=PliegoVigente!$Q$25,PliegoVigente!$S$25,IF(AA195&gt;=PliegoVigente!$Q$24,PliegoVigente!$S$24,PliegoVigente!$S$23))),IF(E195="MASIVO",(IF(AA195&gt;=PliegoVigente!$Q$39,PliegoVigente!$S$39,IF(AA195&gt;=PliegoVigente!$Q$38,PliegoVigente!$S$38,PliegoVigente!$S$37))),(IF(AA195&gt;=PliegoVigente!$Q$53,PliegoVigente!$S$53,IF(AA195&gt;=PliegoVigente!$Q$52,PliegoVigente!$S$52,PliegoVigente!$S$51))))))</f>
        <v>5.0000000000000001E-3</v>
      </c>
      <c r="AI195" s="126">
        <f t="shared" ref="AI195:AI258" si="7">SUM(AB195:AH195)</f>
        <v>-0.02</v>
      </c>
    </row>
    <row r="196" spans="1:35" x14ac:dyDescent="0.25">
      <c r="A196" s="115" t="str">
        <f>VLOOKUP(C196,RosterActualizado!$C$2:$L$1000,7,0)</f>
        <v>Pereyra Gomez Melanie Macarena</v>
      </c>
      <c r="B196" s="115" t="str">
        <f>VLOOKUP(C196,RosterActualizado!$C$2:$L$1000,10,0)</f>
        <v>Pavon Rodrigo Daniel</v>
      </c>
      <c r="C196" s="115">
        <f>RosterActualizado!C196</f>
        <v>3852976</v>
      </c>
      <c r="D196" s="115" t="str">
        <f>VLOOKUP(C196,RosterActualizado!$C$2:$L$1000,3,0)</f>
        <v>FLOW Score 2</v>
      </c>
      <c r="E196" s="115" t="str">
        <f t="shared" si="6"/>
        <v>FLOW</v>
      </c>
      <c r="F196" s="116">
        <f>VLOOKUP(C196,Table1[],5,0)</f>
        <v>0.83932028619528598</v>
      </c>
      <c r="G196" s="117">
        <f>VLOOKUP(C196,Table13[],5,0)</f>
        <v>8.1967213114754106E-2</v>
      </c>
      <c r="H196" s="118">
        <f>VLOOKUP(C196,Table13[],3,0)</f>
        <v>122</v>
      </c>
      <c r="I196" s="117">
        <f>VLOOKUP(C196,Table13[],7,0)</f>
        <v>0.658119658119658</v>
      </c>
      <c r="J196" s="117">
        <f>VLOOKUP(C196,Table13[],9,0)</f>
        <v>0.92241379310344795</v>
      </c>
      <c r="K196" s="116">
        <f>VLOOKUP(C196,Table16[[#All],[idccms]:[TMO]],5,0)</f>
        <v>0.97142857142857097</v>
      </c>
      <c r="L196" s="119">
        <f>VLOOKUP(C196,Table18[[Columna1]:[Recuento de id_monitoring-caseId]],2,0)</f>
        <v>1</v>
      </c>
      <c r="M196" s="116">
        <f>VLOOKUP(C196,Table111[],7,0)</f>
        <v>0</v>
      </c>
      <c r="N196" s="118">
        <f>VLOOKUP(C196,Table111[],6,0)</f>
        <v>14</v>
      </c>
      <c r="O196" s="116">
        <f>VLOOKUP(C196,Table111[],8,0)</f>
        <v>0.61538461538461497</v>
      </c>
      <c r="P196" s="13" t="s">
        <v>116</v>
      </c>
      <c r="Q196" s="13" t="s">
        <v>116</v>
      </c>
      <c r="R196" s="13" t="s">
        <v>116</v>
      </c>
      <c r="S196" s="116">
        <f>VLOOKUP(C196,Table113[[idccms]:[Suma de Rellamados]],4,0)</f>
        <v>0.83989501312336001</v>
      </c>
      <c r="T196" s="13">
        <f>VLOOKUP(C196,Table115[[idccms]:[Suma de CvLlamSalientes]],3,0)</f>
        <v>708.35306122449003</v>
      </c>
      <c r="U196" s="13">
        <f>VLOOKUP(C196,Table115[[idccms]:[Suma de CvLlamSalientes]],5,0)</f>
        <v>30.069387755101999</v>
      </c>
      <c r="V196" s="120">
        <f>VLOOKUP(C196,Table115[[idccms]:[Suma de CvLlamSalientes]],6,0)</f>
        <v>10.9938775510204</v>
      </c>
      <c r="W196" s="13">
        <f>VLOOKUP(C196,Table115[[idccms]:[Suma de CvLlamSalientes]],7,0)</f>
        <v>667.28979591836696</v>
      </c>
      <c r="X196" s="116">
        <f>VLOOKUP(C196,Table118[[idccms]:[%Act Com N]],4,0)</f>
        <v>7.2448979591836701E-2</v>
      </c>
      <c r="Y196" s="116">
        <f>VLOOKUP(C196,Table118[[idccms]:[%Act Com N]],6,0)</f>
        <v>5.10204081632653E-2</v>
      </c>
      <c r="Z196" s="116">
        <f>VLOOKUP(C196,TRF!$B$2:$S$407,4,0)</f>
        <v>8.1632653061224497E-2</v>
      </c>
      <c r="AA196" s="116">
        <f>VLOOKUP(C196,CBS!$A$2:$F$395,4,0)</f>
        <v>9.3877551020408206E-2</v>
      </c>
      <c r="AB196" s="124">
        <f>IF(E196="HFC",(IF(L196&gt;=PliegoVigente!$U$9,PliegoVigente!$W$9,IF(L196&gt;=PliegoVigente!$U$8,PliegoVigente!$W$8,PliegoVigente!$W$7))),IF(E196="FLOW",(IF(L196&gt;=PliegoVigente!$U$25,PliegoVigente!$W$25,IF(L196&gt;=PliegoVigente!$U$24,PliegoVigente!$W$24,PliegoVigente!$W$23))),IF(E196="MASIVO",(IF(L196&gt;=PliegoVigente!$U$39,PliegoVigente!$W$39,IF(L196&gt;=PliegoVigente!$U$38,PliegoVigente!$W$38,PliegoVigente!$W$37))),(IF(L196&gt;=PliegoVigente!$U$53,PliegoVigente!$W$53,IF(L196&gt;=PliegoVigente!$U$52,PliegoVigente!$W$52,PliegoVigente!$W$51))))))</f>
        <v>0.01</v>
      </c>
      <c r="AC196" s="124">
        <f>IF(E196="HFC",(IF(M196&gt;=PliegoVigente!$I$7,PliegoVigente!$K$7,IF(M196&gt;=PliegoVigente!$I$8,PliegoVigente!$K$8,IF(M196&gt;=PliegoVigente!$I$9,PliegoVigente!$K$9,IF(M196&gt;=PliegoVigente!$I$10,PliegoVigente!$K$10,IF(M196&gt;=PliegoVigente!$I$11,PliegoVigente!$K$11,IF(M196&gt;=PliegoVigente!$I$12,PliegoVigente!$K$12,IF(M196&gt;=PliegoVigente!$I$13,PliegoVigente!$K$13,IF(M196&gt;=PliegoVigente!$I$14,PliegoVigente!$K$14,PliegoVigente!$K$15))))))))),IF(E196="FLOW",(IF(M196&gt;=PliegoVigente!$I$23,PliegoVigente!$K$23,IF(M196&gt;=PliegoVigente!$I$24,PliegoVigente!$K$24,IF(M196&gt;=PliegoVigente!$I$25,PliegoVigente!$K$25,IF(M196&gt;=PliegoVigente!$I$26,PliegoVigente!$K$26,IF(M196&gt;=PliegoVigente!$I$27,PliegoVigente!$K$27,IF(M196&gt;=PliegoVigente!$I$28,PliegoVigente!$K$28,IF(M196&gt;=PliegoVigente!$I$29,PliegoVigente!$K$29,IF(M196&gt;=PliegoVigente!$I$30,PliegoVigente!$K$30,PliegoVigente!$K$31))))))))),IF(E196="MASIVO",(IF(M196&gt;=PliegoVigente!$I$37,PliegoVigente!$K$37,IF(M196&gt;=PliegoVigente!$I$38,PliegoVigente!$K$38,IF(M196&gt;=PliegoVigente!$I$39,PliegoVigente!$K$39,IF(M196&gt;=PliegoVigente!$I$40,PliegoVigente!$K$40,IF(M196&gt;=PliegoVigente!$I$41,PliegoVigente!$K$41,IF(M196&gt;=PliegoVigente!$I$42,PliegoVigente!$K$42,IF(M196&gt;=PliegoVigente!$I$43,PliegoVigente!$K$43,IF(M196&gt;=PliegoVigente!$I$44,PliegoVigente!$K$44,PliegoVigente!$K$45))))))))),(IF(M196&gt;=PliegoVigente!$I$51,PliegoVigente!$K$51,IF(M196&gt;=PliegoVigente!$I$52,PliegoVigente!$K$52,IF(M196&gt;=PliegoVigente!$I$53,PliegoVigente!$K$53,IF(M196&gt;=PliegoVigente!$I$54,PliegoVigente!$K$54,IF(M196&gt;=PliegoVigente!$I$55,PliegoVigente!$K$55,IF(M196&gt;=PliegoVigente!$I$56,PliegoVigente!$K$56,IF(M196&gt;=PliegoVigente!$I$57,PliegoVigente!$K$57,IF(M196&gt;=PliegoVigente!$I$58,PliegoVigente!$K$58,PliegoVigente!$K$59))))))))))))</f>
        <v>0.05</v>
      </c>
      <c r="AD196" s="124">
        <f>IF(E196="HFC",(IF(S196&gt;=PliegoVigente!$E$12,PliegoVigente!$G$12,IF(S196&gt;=PliegoVigente!$E$11,PliegoVigente!$G$11,IF(S196&gt;=PliegoVigente!$E$10,PliegoVigente!$G$10,IF(S196&gt;=PliegoVigente!$E$9,PliegoVigente!$G$9,IF(S196&gt;=PliegoVigente!$E$8,PliegoVigente!$G$8,PliegoVigente!$G$7)))))),IF(E196="FLOW",(IF(S196&gt;=PliegoVigente!$I$23,PliegoVigente!$K$23,IF(S196&gt;=PliegoVigente!$I$24,PliegoVigente!$K$24,IF(S196&gt;=PliegoVigente!$I$25,PliegoVigente!$K$25,IF(S196&gt;=PliegoVigente!$I$26,PliegoVigente!$K$26,IF(S196&gt;=PliegoVigente!$I$27,PliegoVigente!$K$27,IF(S196&gt;=PliegoVigente!$I$28,PliegoVigente!$K$28,IF(S196&gt;=PliegoVigente!$I$29,PliegoVigente!$K$29,IF(S196&gt;=PliegoVigente!$I$30,PliegoVigente!$K$30,PliegoVigente!$K$31))))))))),IF(E196="MASIVO",(IF(S196&gt;=PliegoVigente!$I$37,PliegoVigente!$K$37,IF(S196&gt;=PliegoVigente!$I$38,PliegoVigente!$K$38,IF(S196&gt;=PliegoVigente!$I$39,PliegoVigente!$K$39,IF(S196&gt;=PliegoVigente!$I$40,PliegoVigente!$K$40,IF(S196&gt;=PliegoVigente!$I$41,PliegoVigente!$K$41,IF(S196&gt;=PliegoVigente!$I$42,PliegoVigente!$K$42,IF(S196&gt;=PliegoVigente!$I$43,PliegoVigente!$K$43,IF(S196&gt;=PliegoVigente!$I$44,PliegoVigente!$K$44,PliegoVigente!$K$45))))))))),(IF(S196&gt;=PliegoVigente!$I$51,PliegoVigente!$K$51,IF(S196&gt;=PliegoVigente!$I$52,PliegoVigente!$K$52,IF(S196&gt;=PliegoVigente!$I$53,PliegoVigente!$K$53,IF(S196&gt;=PliegoVigente!$I$54,PliegoVigente!$K$54,IF(S196&gt;=PliegoVigente!$I$55,PliegoVigente!$K$55,IF(S196&gt;=PliegoVigente!$I$56,PliegoVigente!$K$56,IF(S196&gt;=PliegoVigente!$I$57,PliegoVigente!$K$57,IF(S196&gt;=PliegoVigente!$I$58,PliegoVigente!$K$58,PliegoVigente!$K$59))))))))))))</f>
        <v>0.06</v>
      </c>
      <c r="AE196" s="124">
        <f>IF(E196="HFC",(IF(T196&gt;=PliegoVigente!$A$10,PliegoVigente!$C$10,IF(T196&gt;PliegoVigente!$A$9,PliegoVigente!$C$9,IF(T196&gt;PliegoVigente!$A$8,PliegoVigente!$C$8,PliegoVigente!$C$7)))),IF(E196="FLOW",(IF(T196&gt;=PliegoVigente!$A$26,PliegoVigente!$C$26,IF(T196&gt;PliegoVigente!$A$25,PliegoVigente!$C$25,IF(T196&gt;PliegoVigente!$A$24,PliegoVigente!$C$24,PliegoVigente!$C$23)))),IF(E196="MASIVO",(IF(T196&gt;=PliegoVigente!$A$40,PliegoVigente!$C$40,IF(T196&gt;PliegoVigente!$A$39,PliegoVigente!$C$39,IF(T196&gt;PliegoVigente!$A$38,PliegoVigente!$C$38,PliegoVigente!$C$37)))),(IF(T196&gt;=PliegoVigente!$A$54,PliegoVigente!$C$54,IF(T196&gt;PliegoVigente!$A$53,PliegoVigente!$C$53,IF(T196&gt;PliegoVigente!$A$52,PliegoVigente!$C$52,PliegoVigente!$C$51)))))))</f>
        <v>-0.01</v>
      </c>
      <c r="AF196" s="124">
        <f>IF(E196="HFC",(IF(Y196&gt;=PliegoVigente!$Y$7,PliegoVigente!$AA$7,0)),IF(E196="FLOW",0,IF(E196="MASIVO",(IF(Y196&gt;=PliegoVigente!$Y$37,PliegoVigente!$AA$370)),(IF(Y196&gt;=PliegoVigente!$Y$51,PliegoVigente!$AA$51,0)))))</f>
        <v>0</v>
      </c>
      <c r="AG196" s="124">
        <f>IF(E196="HFC",(IF(Z196&gt;=PliegoVigente!$M$9,PliegoVigente!$O$9,IF(Z196&gt;=PliegoVigente!$M$8,PliegoVigente!$O$8,PliegoVigente!$O$7))),IF(E196="FLOW",(IF(Z196&gt;=PliegoVigente!$M$25,PliegoVigente!$O$25,IF(Z196&gt;=PliegoVigente!$M$24,PliegoVigente!$O$24,PliegoVigente!$O$23))),IF(E196="MASIVO",(IF(Z196&gt;=PliegoVigente!$M$39,PliegoVigente!$O$39,IF(Z196&gt;=PliegoVigente!$M$38,PliegoVigente!$O$38,PliegoVigente!$O$37))),(IF(Z196&gt;=PliegoVigente!$M$53,PliegoVigente!$O$53,IF(Z196&gt;=PliegoVigente!$M$52,PliegoVigente!$O$52,PliegoVigente!$O$51))))))</f>
        <v>5.0000000000000001E-3</v>
      </c>
      <c r="AH196" s="124">
        <f>IF(E196="HFC",(IF(AA196&gt;=PliegoVigente!$Q$9,PliegoVigente!$S$9,IF(AA196&gt;=PliegoVigente!$Q$8,PliegoVigente!$S$8,PliegoVigente!$S$7))),IF(E196="FLOW",(IF(AA196&gt;=PliegoVigente!$Q$25,PliegoVigente!$S$25,IF(AA196&gt;=PliegoVigente!$Q$24,PliegoVigente!$S$24,PliegoVigente!$S$23))),IF(E196="MASIVO",(IF(AA196&gt;=PliegoVigente!$Q$39,PliegoVigente!$S$39,IF(AA196&gt;=PliegoVigente!$Q$38,PliegoVigente!$S$38,PliegoVigente!$S$37))),(IF(AA196&gt;=PliegoVigente!$Q$53,PliegoVigente!$S$53,IF(AA196&gt;=PliegoVigente!$Q$52,PliegoVigente!$S$52,PliegoVigente!$S$51))))))</f>
        <v>0</v>
      </c>
      <c r="AI196" s="126">
        <f t="shared" si="7"/>
        <v>0.115</v>
      </c>
    </row>
    <row r="197" spans="1:35" x14ac:dyDescent="0.25">
      <c r="A197" s="115" t="str">
        <f>VLOOKUP(C197,RosterActualizado!$C$2:$L$1000,7,0)</f>
        <v>Pereyra Gomez Melanie Macarena</v>
      </c>
      <c r="B197" s="115" t="str">
        <f>VLOOKUP(C197,RosterActualizado!$C$2:$L$1000,10,0)</f>
        <v>Sanchez Solana Agustina</v>
      </c>
      <c r="C197" s="115">
        <f>RosterActualizado!C197</f>
        <v>3118298</v>
      </c>
      <c r="D197" s="115" t="str">
        <f>VLOOKUP(C197,RosterActualizado!$C$2:$L$1000,3,0)</f>
        <v>FLOW Score 1</v>
      </c>
      <c r="E197" s="115" t="str">
        <f t="shared" si="6"/>
        <v>FLOW</v>
      </c>
      <c r="F197" s="116">
        <f>VLOOKUP(C197,Table1[],5,0)</f>
        <v>0.78718434343434296</v>
      </c>
      <c r="G197" s="117">
        <f>VLOOKUP(C197,Table13[],5,0)</f>
        <v>0.17894736842105299</v>
      </c>
      <c r="H197" s="118">
        <f>VLOOKUP(C197,Table13[],3,0)</f>
        <v>95</v>
      </c>
      <c r="I197" s="117">
        <f>VLOOKUP(C197,Table13[],7,0)</f>
        <v>0.65591397849462396</v>
      </c>
      <c r="J197" s="117">
        <f>VLOOKUP(C197,Table13[],9,0)</f>
        <v>0.84782608695652195</v>
      </c>
      <c r="K197" s="116">
        <f>VLOOKUP(C197,Table16[[#All],[idccms]:[TMO]],5,0)</f>
        <v>0.96610169491525399</v>
      </c>
      <c r="L197" s="119">
        <f>VLOOKUP(C197,Table18[[Columna1]:[Recuento de id_monitoring-caseId]],2,0)</f>
        <v>1</v>
      </c>
      <c r="M197" s="116">
        <f>VLOOKUP(C197,Table111[],7,0)</f>
        <v>0.33333333333333298</v>
      </c>
      <c r="N197" s="118">
        <f>VLOOKUP(C197,Table111[],6,0)</f>
        <v>6</v>
      </c>
      <c r="O197" s="116">
        <f>VLOOKUP(C197,Table111[],8,0)</f>
        <v>0.83333333333333304</v>
      </c>
      <c r="P197" s="13" t="s">
        <v>116</v>
      </c>
      <c r="Q197" s="13" t="s">
        <v>116</v>
      </c>
      <c r="R197" s="13" t="s">
        <v>116</v>
      </c>
      <c r="S197" s="116">
        <f>VLOOKUP(C197,Table113[[idccms]:[Suma de Rellamados]],4,0)</f>
        <v>0.76859504132231404</v>
      </c>
      <c r="T197" s="13">
        <f>VLOOKUP(C197,Table115[[idccms]:[Suma de CvLlamSalientes]],3,0)</f>
        <v>588.64365256124699</v>
      </c>
      <c r="U197" s="13">
        <f>VLOOKUP(C197,Table115[[idccms]:[Suma de CvLlamSalientes]],5,0)</f>
        <v>32.859688195991097</v>
      </c>
      <c r="V197" s="120">
        <f>VLOOKUP(C197,Table115[[idccms]:[Suma de CvLlamSalientes]],6,0)</f>
        <v>30.3095768374165</v>
      </c>
      <c r="W197" s="13">
        <f>VLOOKUP(C197,Table115[[idccms]:[Suma de CvLlamSalientes]],7,0)</f>
        <v>525.47438752784001</v>
      </c>
      <c r="X197" s="116">
        <f>VLOOKUP(C197,Table118[[idccms]:[%Act Com N]],4,0)</f>
        <v>0.21046770601336301</v>
      </c>
      <c r="Y197" s="116">
        <f>VLOOKUP(C197,Table118[[idccms]:[%Act Com N]],6,0)</f>
        <v>0.15924276169265</v>
      </c>
      <c r="Z197" s="116">
        <f>VLOOKUP(C197,TRF!$B$2:$S$407,4,0)</f>
        <v>3.1180400890868602E-2</v>
      </c>
      <c r="AA197" s="116">
        <f>VLOOKUP(C197,CBS!$A$2:$F$395,4,0)</f>
        <v>5.5679287305122498E-2</v>
      </c>
      <c r="AB197" s="124">
        <f>IF(E197="HFC",(IF(L197&gt;=PliegoVigente!$U$9,PliegoVigente!$W$9,IF(L197&gt;=PliegoVigente!$U$8,PliegoVigente!$W$8,PliegoVigente!$W$7))),IF(E197="FLOW",(IF(L197&gt;=PliegoVigente!$U$25,PliegoVigente!$W$25,IF(L197&gt;=PliegoVigente!$U$24,PliegoVigente!$W$24,PliegoVigente!$W$23))),IF(E197="MASIVO",(IF(L197&gt;=PliegoVigente!$U$39,PliegoVigente!$W$39,IF(L197&gt;=PliegoVigente!$U$38,PliegoVigente!$W$38,PliegoVigente!$W$37))),(IF(L197&gt;=PliegoVigente!$U$53,PliegoVigente!$W$53,IF(L197&gt;=PliegoVigente!$U$52,PliegoVigente!$W$52,PliegoVigente!$W$51))))))</f>
        <v>0.01</v>
      </c>
      <c r="AC197" s="124">
        <f>IF(E197="HFC",(IF(M197&gt;=PliegoVigente!$I$7,PliegoVigente!$K$7,IF(M197&gt;=PliegoVigente!$I$8,PliegoVigente!$K$8,IF(M197&gt;=PliegoVigente!$I$9,PliegoVigente!$K$9,IF(M197&gt;=PliegoVigente!$I$10,PliegoVigente!$K$10,IF(M197&gt;=PliegoVigente!$I$11,PliegoVigente!$K$11,IF(M197&gt;=PliegoVigente!$I$12,PliegoVigente!$K$12,IF(M197&gt;=PliegoVigente!$I$13,PliegoVigente!$K$13,IF(M197&gt;=PliegoVigente!$I$14,PliegoVigente!$K$14,PliegoVigente!$K$15))))))))),IF(E197="FLOW",(IF(M197&gt;=PliegoVigente!$I$23,PliegoVigente!$K$23,IF(M197&gt;=PliegoVigente!$I$24,PliegoVigente!$K$24,IF(M197&gt;=PliegoVigente!$I$25,PliegoVigente!$K$25,IF(M197&gt;=PliegoVigente!$I$26,PliegoVigente!$K$26,IF(M197&gt;=PliegoVigente!$I$27,PliegoVigente!$K$27,IF(M197&gt;=PliegoVigente!$I$28,PliegoVigente!$K$28,IF(M197&gt;=PliegoVigente!$I$29,PliegoVigente!$K$29,IF(M197&gt;=PliegoVigente!$I$30,PliegoVigente!$K$30,PliegoVigente!$K$31))))))))),IF(E197="MASIVO",(IF(M197&gt;=PliegoVigente!$I$37,PliegoVigente!$K$37,IF(M197&gt;=PliegoVigente!$I$38,PliegoVigente!$K$38,IF(M197&gt;=PliegoVigente!$I$39,PliegoVigente!$K$39,IF(M197&gt;=PliegoVigente!$I$40,PliegoVigente!$K$40,IF(M197&gt;=PliegoVigente!$I$41,PliegoVigente!$K$41,IF(M197&gt;=PliegoVigente!$I$42,PliegoVigente!$K$42,IF(M197&gt;=PliegoVigente!$I$43,PliegoVigente!$K$43,IF(M197&gt;=PliegoVigente!$I$44,PliegoVigente!$K$44,PliegoVigente!$K$45))))))))),(IF(M197&gt;=PliegoVigente!$I$51,PliegoVigente!$K$51,IF(M197&gt;=PliegoVigente!$I$52,PliegoVigente!$K$52,IF(M197&gt;=PliegoVigente!$I$53,PliegoVigente!$K$53,IF(M197&gt;=PliegoVigente!$I$54,PliegoVigente!$K$54,IF(M197&gt;=PliegoVigente!$I$55,PliegoVigente!$K$55,IF(M197&gt;=PliegoVigente!$I$56,PliegoVigente!$K$56,IF(M197&gt;=PliegoVigente!$I$57,PliegoVigente!$K$57,IF(M197&gt;=PliegoVigente!$I$58,PliegoVigente!$K$58,PliegoVigente!$K$59))))))))))))</f>
        <v>0.06</v>
      </c>
      <c r="AD197" s="124">
        <f>IF(E197="HFC",(IF(S197&gt;=PliegoVigente!$E$12,PliegoVigente!$G$12,IF(S197&gt;=PliegoVigente!$E$11,PliegoVigente!$G$11,IF(S197&gt;=PliegoVigente!$E$10,PliegoVigente!$G$10,IF(S197&gt;=PliegoVigente!$E$9,PliegoVigente!$G$9,IF(S197&gt;=PliegoVigente!$E$8,PliegoVigente!$G$8,PliegoVigente!$G$7)))))),IF(E197="FLOW",(IF(S197&gt;=PliegoVigente!$I$23,PliegoVigente!$K$23,IF(S197&gt;=PliegoVigente!$I$24,PliegoVigente!$K$24,IF(S197&gt;=PliegoVigente!$I$25,PliegoVigente!$K$25,IF(S197&gt;=PliegoVigente!$I$26,PliegoVigente!$K$26,IF(S197&gt;=PliegoVigente!$I$27,PliegoVigente!$K$27,IF(S197&gt;=PliegoVigente!$I$28,PliegoVigente!$K$28,IF(S197&gt;=PliegoVigente!$I$29,PliegoVigente!$K$29,IF(S197&gt;=PliegoVigente!$I$30,PliegoVigente!$K$30,PliegoVigente!$K$31))))))))),IF(E197="MASIVO",(IF(S197&gt;=PliegoVigente!$I$37,PliegoVigente!$K$37,IF(S197&gt;=PliegoVigente!$I$38,PliegoVigente!$K$38,IF(S197&gt;=PliegoVigente!$I$39,PliegoVigente!$K$39,IF(S197&gt;=PliegoVigente!$I$40,PliegoVigente!$K$40,IF(S197&gt;=PliegoVigente!$I$41,PliegoVigente!$K$41,IF(S197&gt;=PliegoVigente!$I$42,PliegoVigente!$K$42,IF(S197&gt;=PliegoVigente!$I$43,PliegoVigente!$K$43,IF(S197&gt;=PliegoVigente!$I$44,PliegoVigente!$K$44,PliegoVigente!$K$45))))))))),(IF(S197&gt;=PliegoVigente!$I$51,PliegoVigente!$K$51,IF(S197&gt;=PliegoVigente!$I$52,PliegoVigente!$K$52,IF(S197&gt;=PliegoVigente!$I$53,PliegoVigente!$K$53,IF(S197&gt;=PliegoVigente!$I$54,PliegoVigente!$K$54,IF(S197&gt;=PliegoVigente!$I$55,PliegoVigente!$K$55,IF(S197&gt;=PliegoVigente!$I$56,PliegoVigente!$K$56,IF(S197&gt;=PliegoVigente!$I$57,PliegoVigente!$K$57,IF(S197&gt;=PliegoVigente!$I$58,PliegoVigente!$K$58,PliegoVigente!$K$59))))))))))))</f>
        <v>0.06</v>
      </c>
      <c r="AE197" s="124">
        <f>IF(E197="HFC",(IF(T197&gt;=PliegoVigente!$A$10,PliegoVigente!$C$10,IF(T197&gt;PliegoVigente!$A$9,PliegoVigente!$C$9,IF(T197&gt;PliegoVigente!$A$8,PliegoVigente!$C$8,PliegoVigente!$C$7)))),IF(E197="FLOW",(IF(T197&gt;=PliegoVigente!$A$26,PliegoVigente!$C$26,IF(T197&gt;PliegoVigente!$A$25,PliegoVigente!$C$25,IF(T197&gt;PliegoVigente!$A$24,PliegoVigente!$C$24,PliegoVigente!$C$23)))),IF(E197="MASIVO",(IF(T197&gt;=PliegoVigente!$A$40,PliegoVigente!$C$40,IF(T197&gt;PliegoVigente!$A$39,PliegoVigente!$C$39,IF(T197&gt;PliegoVigente!$A$38,PliegoVigente!$C$38,PliegoVigente!$C$37)))),(IF(T197&gt;=PliegoVigente!$A$54,PliegoVigente!$C$54,IF(T197&gt;PliegoVigente!$A$53,PliegoVigente!$C$53,IF(T197&gt;PliegoVigente!$A$52,PliegoVigente!$C$52,PliegoVigente!$C$51)))))))</f>
        <v>-0.01</v>
      </c>
      <c r="AF197" s="124">
        <f>IF(E197="HFC",(IF(Y197&gt;=PliegoVigente!$Y$7,PliegoVigente!$AA$7,0)),IF(E197="FLOW",0,IF(E197="MASIVO",(IF(Y197&gt;=PliegoVigente!$Y$37,PliegoVigente!$AA$370)),(IF(Y197&gt;=PliegoVigente!$Y$51,PliegoVigente!$AA$51,0)))))</f>
        <v>0</v>
      </c>
      <c r="AG197" s="124">
        <f>IF(E197="HFC",(IF(Z197&gt;=PliegoVigente!$M$9,PliegoVigente!$O$9,IF(Z197&gt;=PliegoVigente!$M$8,PliegoVigente!$O$8,PliegoVigente!$O$7))),IF(E197="FLOW",(IF(Z197&gt;=PliegoVigente!$M$25,PliegoVigente!$O$25,IF(Z197&gt;=PliegoVigente!$M$24,PliegoVigente!$O$24,PliegoVigente!$O$23))),IF(E197="MASIVO",(IF(Z197&gt;=PliegoVigente!$M$39,PliegoVigente!$O$39,IF(Z197&gt;=PliegoVigente!$M$38,PliegoVigente!$O$38,PliegoVigente!$O$37))),(IF(Z197&gt;=PliegoVigente!$M$53,PliegoVigente!$O$53,IF(Z197&gt;=PliegoVigente!$M$52,PliegoVigente!$O$52,PliegoVigente!$O$51))))))</f>
        <v>5.0000000000000001E-3</v>
      </c>
      <c r="AH197" s="124">
        <f>IF(E197="HFC",(IF(AA197&gt;=PliegoVigente!$Q$9,PliegoVigente!$S$9,IF(AA197&gt;=PliegoVigente!$Q$8,PliegoVigente!$S$8,PliegoVigente!$S$7))),IF(E197="FLOW",(IF(AA197&gt;=PliegoVigente!$Q$25,PliegoVigente!$S$25,IF(AA197&gt;=PliegoVigente!$Q$24,PliegoVigente!$S$24,PliegoVigente!$S$23))),IF(E197="MASIVO",(IF(AA197&gt;=PliegoVigente!$Q$39,PliegoVigente!$S$39,IF(AA197&gt;=PliegoVigente!$Q$38,PliegoVigente!$S$38,PliegoVigente!$S$37))),(IF(AA197&gt;=PliegoVigente!$Q$53,PliegoVigente!$S$53,IF(AA197&gt;=PliegoVigente!$Q$52,PliegoVigente!$S$52,PliegoVigente!$S$51))))))</f>
        <v>1.4999999999999999E-2</v>
      </c>
      <c r="AI197" s="126">
        <f t="shared" si="7"/>
        <v>0.14000000000000001</v>
      </c>
    </row>
    <row r="198" spans="1:35" x14ac:dyDescent="0.25">
      <c r="A198" s="115" t="str">
        <f>VLOOKUP(C198,RosterActualizado!$C$2:$L$1000,7,0)</f>
        <v>Pereyra Gomez Melanie Macarena</v>
      </c>
      <c r="B198" s="115" t="str">
        <f>VLOOKUP(C198,RosterActualizado!$C$2:$L$1000,10,0)</f>
        <v>Sosa Anabella Celeste</v>
      </c>
      <c r="C198" s="115">
        <f>RosterActualizado!C198</f>
        <v>2043580</v>
      </c>
      <c r="D198" s="115" t="str">
        <f>VLOOKUP(C198,RosterActualizado!$C$2:$L$1000,3,0)</f>
        <v>VIP</v>
      </c>
      <c r="E198" s="115" t="str">
        <f t="shared" si="6"/>
        <v>MASIVO</v>
      </c>
      <c r="F198" s="116">
        <f>VLOOKUP(C198,Table1[],5,0)</f>
        <v>0.63897863247863296</v>
      </c>
      <c r="G198" s="117">
        <f>VLOOKUP(C198,Table13[],5,0)</f>
        <v>0.1</v>
      </c>
      <c r="H198" s="118">
        <f>VLOOKUP(C198,Table13[],3,0)</f>
        <v>40</v>
      </c>
      <c r="I198" s="117">
        <f>VLOOKUP(C198,Table13[],7,0)</f>
        <v>0.69444444444444398</v>
      </c>
      <c r="J198" s="117">
        <f>VLOOKUP(C198,Table13[],9,0)</f>
        <v>0.82352941176470595</v>
      </c>
      <c r="K198" s="116">
        <f>VLOOKUP(C198,Table16[[#All],[idccms]:[TMO]],5,0)</f>
        <v>0.95945945945945899</v>
      </c>
      <c r="L198" s="119">
        <f>VLOOKUP(C198,Table18[[Columna1]:[Recuento de id_monitoring-caseId]],2,0)</f>
        <v>1</v>
      </c>
      <c r="M198" s="116">
        <f>VLOOKUP(C198,Table111[],7,0)</f>
        <v>-0.33333333333333298</v>
      </c>
      <c r="N198" s="118">
        <f>VLOOKUP(C198,Table111[],6,0)</f>
        <v>3</v>
      </c>
      <c r="O198" s="116">
        <f>VLOOKUP(C198,Table111[],8,0)</f>
        <v>0.33333333333333298</v>
      </c>
      <c r="P198" s="13" t="s">
        <v>116</v>
      </c>
      <c r="Q198" s="13" t="s">
        <v>116</v>
      </c>
      <c r="R198" s="13" t="s">
        <v>116</v>
      </c>
      <c r="S198" s="116">
        <f>VLOOKUP(C198,Table113[[idccms]:[Suma de Rellamados]],4,0)</f>
        <v>0.76348547717842297</v>
      </c>
      <c r="T198" s="13">
        <f>VLOOKUP(C198,Table115[[idccms]:[Suma de CvLlamSalientes]],3,0)</f>
        <v>556.12618296530002</v>
      </c>
      <c r="U198" s="13">
        <f>VLOOKUP(C198,Table115[[idccms]:[Suma de CvLlamSalientes]],5,0)</f>
        <v>18.7003154574133</v>
      </c>
      <c r="V198" s="120">
        <f>VLOOKUP(C198,Table115[[idccms]:[Suma de CvLlamSalientes]],6,0)</f>
        <v>70.523659305993704</v>
      </c>
      <c r="W198" s="13">
        <f>VLOOKUP(C198,Table115[[idccms]:[Suma de CvLlamSalientes]],7,0)</f>
        <v>466.90220820189302</v>
      </c>
      <c r="X198" s="116">
        <f>VLOOKUP(C198,Table118[[idccms]:[%Act Com N]],4,0)</f>
        <v>2.6813880126183E-2</v>
      </c>
      <c r="Y198" s="116">
        <f>VLOOKUP(C198,Table118[[idccms]:[%Act Com N]],6,0)</f>
        <v>1.8927444794952699E-2</v>
      </c>
      <c r="Z198" s="116">
        <f>VLOOKUP(C198,TRF!$B$2:$S$407,4,0)</f>
        <v>0.10410094637224</v>
      </c>
      <c r="AA198" s="116">
        <f>VLOOKUP(C198,CBS!$A$2:$F$395,4,0)</f>
        <v>2.8391167192429002E-2</v>
      </c>
      <c r="AB198" s="124">
        <f>IF(E198="HFC",(IF(L198&gt;=PliegoVigente!$U$9,PliegoVigente!$W$9,IF(L198&gt;=PliegoVigente!$U$8,PliegoVigente!$W$8,PliegoVigente!$W$7))),IF(E198="FLOW",(IF(L198&gt;=PliegoVigente!$U$25,PliegoVigente!$W$25,IF(L198&gt;=PliegoVigente!$U$24,PliegoVigente!$W$24,PliegoVigente!$W$23))),IF(E198="MASIVO",(IF(L198&gt;=PliegoVigente!$U$39,PliegoVigente!$W$39,IF(L198&gt;=PliegoVigente!$U$38,PliegoVigente!$W$38,PliegoVigente!$W$37))),(IF(L198&gt;=PliegoVigente!$U$53,PliegoVigente!$W$53,IF(L198&gt;=PliegoVigente!$U$52,PliegoVigente!$W$52,PliegoVigente!$W$51))))))</f>
        <v>0.01</v>
      </c>
      <c r="AC198" s="124">
        <f>IF(E198="HFC",(IF(M198&gt;=PliegoVigente!$I$7,PliegoVigente!$K$7,IF(M198&gt;=PliegoVigente!$I$8,PliegoVigente!$K$8,IF(M198&gt;=PliegoVigente!$I$9,PliegoVigente!$K$9,IF(M198&gt;=PliegoVigente!$I$10,PliegoVigente!$K$10,IF(M198&gt;=PliegoVigente!$I$11,PliegoVigente!$K$11,IF(M198&gt;=PliegoVigente!$I$12,PliegoVigente!$K$12,IF(M198&gt;=PliegoVigente!$I$13,PliegoVigente!$K$13,IF(M198&gt;=PliegoVigente!$I$14,PliegoVigente!$K$14,PliegoVigente!$K$15))))))))),IF(E198="FLOW",(IF(M198&gt;=PliegoVigente!$I$23,PliegoVigente!$K$23,IF(M198&gt;=PliegoVigente!$I$24,PliegoVigente!$K$24,IF(M198&gt;=PliegoVigente!$I$25,PliegoVigente!$K$25,IF(M198&gt;=PliegoVigente!$I$26,PliegoVigente!$K$26,IF(M198&gt;=PliegoVigente!$I$27,PliegoVigente!$K$27,IF(M198&gt;=PliegoVigente!$I$28,PliegoVigente!$K$28,IF(M198&gt;=PliegoVigente!$I$29,PliegoVigente!$K$29,IF(M198&gt;=PliegoVigente!$I$30,PliegoVigente!$K$30,PliegoVigente!$K$31))))))))),IF(E198="MASIVO",(IF(M198&gt;=PliegoVigente!$I$37,PliegoVigente!$K$37,IF(M198&gt;=PliegoVigente!$I$38,PliegoVigente!$K$38,IF(M198&gt;=PliegoVigente!$I$39,PliegoVigente!$K$39,IF(M198&gt;=PliegoVigente!$I$40,PliegoVigente!$K$40,IF(M198&gt;=PliegoVigente!$I$41,PliegoVigente!$K$41,IF(M198&gt;=PliegoVigente!$I$42,PliegoVigente!$K$42,IF(M198&gt;=PliegoVigente!$I$43,PliegoVigente!$K$43,IF(M198&gt;=PliegoVigente!$I$44,PliegoVigente!$K$44,PliegoVigente!$K$45))))))))),(IF(M198&gt;=PliegoVigente!$I$51,PliegoVigente!$K$51,IF(M198&gt;=PliegoVigente!$I$52,PliegoVigente!$K$52,IF(M198&gt;=PliegoVigente!$I$53,PliegoVigente!$K$53,IF(M198&gt;=PliegoVigente!$I$54,PliegoVigente!$K$54,IF(M198&gt;=PliegoVigente!$I$55,PliegoVigente!$K$55,IF(M198&gt;=PliegoVigente!$I$56,PliegoVigente!$K$56,IF(M198&gt;=PliegoVigente!$I$57,PliegoVigente!$K$57,IF(M198&gt;=PliegoVigente!$I$58,PliegoVigente!$K$58,PliegoVigente!$K$59))))))))))))</f>
        <v>-0.02</v>
      </c>
      <c r="AD198" s="124">
        <f>IF(E198="HFC",(IF(S198&gt;=PliegoVigente!$E$12,PliegoVigente!$G$12,IF(S198&gt;=PliegoVigente!$E$11,PliegoVigente!$G$11,IF(S198&gt;=PliegoVigente!$E$10,PliegoVigente!$G$10,IF(S198&gt;=PliegoVigente!$E$9,PliegoVigente!$G$9,IF(S198&gt;=PliegoVigente!$E$8,PliegoVigente!$G$8,PliegoVigente!$G$7)))))),IF(E198="FLOW",(IF(S198&gt;=PliegoVigente!$I$23,PliegoVigente!$K$23,IF(S198&gt;=PliegoVigente!$I$24,PliegoVigente!$K$24,IF(S198&gt;=PliegoVigente!$I$25,PliegoVigente!$K$25,IF(S198&gt;=PliegoVigente!$I$26,PliegoVigente!$K$26,IF(S198&gt;=PliegoVigente!$I$27,PliegoVigente!$K$27,IF(S198&gt;=PliegoVigente!$I$28,PliegoVigente!$K$28,IF(S198&gt;=PliegoVigente!$I$29,PliegoVigente!$K$29,IF(S198&gt;=PliegoVigente!$I$30,PliegoVigente!$K$30,PliegoVigente!$K$31))))))))),IF(E198="MASIVO",(IF(S198&gt;=PliegoVigente!$I$37,PliegoVigente!$K$37,IF(S198&gt;=PliegoVigente!$I$38,PliegoVigente!$K$38,IF(S198&gt;=PliegoVigente!$I$39,PliegoVigente!$K$39,IF(S198&gt;=PliegoVigente!$I$40,PliegoVigente!$K$40,IF(S198&gt;=PliegoVigente!$I$41,PliegoVigente!$K$41,IF(S198&gt;=PliegoVigente!$I$42,PliegoVigente!$K$42,IF(S198&gt;=PliegoVigente!$I$43,PliegoVigente!$K$43,IF(S198&gt;=PliegoVigente!$I$44,PliegoVigente!$K$44,PliegoVigente!$K$45))))))))),(IF(S198&gt;=PliegoVigente!$I$51,PliegoVigente!$K$51,IF(S198&gt;=PliegoVigente!$I$52,PliegoVigente!$K$52,IF(S198&gt;=PliegoVigente!$I$53,PliegoVigente!$K$53,IF(S198&gt;=PliegoVigente!$I$54,PliegoVigente!$K$54,IF(S198&gt;=PliegoVigente!$I$55,PliegoVigente!$K$55,IF(S198&gt;=PliegoVigente!$I$56,PliegoVigente!$K$56,IF(S198&gt;=PliegoVigente!$I$57,PliegoVigente!$K$57,IF(S198&gt;=PliegoVigente!$I$58,PliegoVigente!$K$58,PliegoVigente!$K$59))))))))))))</f>
        <v>0.06</v>
      </c>
      <c r="AE198" s="124">
        <f>IF(E198="HFC",(IF(T198&gt;=PliegoVigente!$A$10,PliegoVigente!$C$10,IF(T198&gt;PliegoVigente!$A$9,PliegoVigente!$C$9,IF(T198&gt;PliegoVigente!$A$8,PliegoVigente!$C$8,PliegoVigente!$C$7)))),IF(E198="FLOW",(IF(T198&gt;=PliegoVigente!$A$26,PliegoVigente!$C$26,IF(T198&gt;PliegoVigente!$A$25,PliegoVigente!$C$25,IF(T198&gt;PliegoVigente!$A$24,PliegoVigente!$C$24,PliegoVigente!$C$23)))),IF(E198="MASIVO",(IF(T198&gt;=PliegoVigente!$A$40,PliegoVigente!$C$40,IF(T198&gt;PliegoVigente!$A$39,PliegoVigente!$C$39,IF(T198&gt;PliegoVigente!$A$38,PliegoVigente!$C$38,PliegoVigente!$C$37)))),(IF(T198&gt;=PliegoVigente!$A$54,PliegoVigente!$C$54,IF(T198&gt;PliegoVigente!$A$53,PliegoVigente!$C$53,IF(T198&gt;PliegoVigente!$A$52,PliegoVigente!$C$52,PliegoVigente!$C$51)))))))</f>
        <v>0</v>
      </c>
      <c r="AF198" s="124" t="b">
        <f>IF(E198="HFC",(IF(Y198&gt;=PliegoVigente!$Y$7,PliegoVigente!$AA$7,0)),IF(E198="FLOW",0,IF(E198="MASIVO",(IF(Y198&gt;=PliegoVigente!$Y$37,PliegoVigente!$AA$370)),(IF(Y198&gt;=PliegoVigente!$Y$51,PliegoVigente!$AA$51,0)))))</f>
        <v>0</v>
      </c>
      <c r="AG198" s="124">
        <f>IF(E198="HFC",(IF(Z198&gt;=PliegoVigente!$M$9,PliegoVigente!$O$9,IF(Z198&gt;=PliegoVigente!$M$8,PliegoVigente!$O$8,PliegoVigente!$O$7))),IF(E198="FLOW",(IF(Z198&gt;=PliegoVigente!$M$25,PliegoVigente!$O$25,IF(Z198&gt;=PliegoVigente!$M$24,PliegoVigente!$O$24,PliegoVigente!$O$23))),IF(E198="MASIVO",(IF(Z198&gt;=PliegoVigente!$M$39,PliegoVigente!$O$39,IF(Z198&gt;=PliegoVigente!$M$38,PliegoVigente!$O$38,PliegoVigente!$O$37))),(IF(Z198&gt;=PliegoVigente!$M$53,PliegoVigente!$O$53,IF(Z198&gt;=PliegoVigente!$M$52,PliegoVigente!$O$52,PliegoVigente!$O$51))))))</f>
        <v>0</v>
      </c>
      <c r="AH198" s="124">
        <f>IF(E198="HFC",(IF(AA198&gt;=PliegoVigente!$Q$9,PliegoVigente!$S$9,IF(AA198&gt;=PliegoVigente!$Q$8,PliegoVigente!$S$8,PliegoVigente!$S$7))),IF(E198="FLOW",(IF(AA198&gt;=PliegoVigente!$Q$25,PliegoVigente!$S$25,IF(AA198&gt;=PliegoVigente!$Q$24,PliegoVigente!$S$24,PliegoVigente!$S$23))),IF(E198="MASIVO",(IF(AA198&gt;=PliegoVigente!$Q$39,PliegoVigente!$S$39,IF(AA198&gt;=PliegoVigente!$Q$38,PliegoVigente!$S$38,PliegoVigente!$S$37))),(IF(AA198&gt;=PliegoVigente!$Q$53,PliegoVigente!$S$53,IF(AA198&gt;=PliegoVigente!$Q$52,PliegoVigente!$S$52,PliegoVigente!$S$51))))))</f>
        <v>5.0000000000000001E-3</v>
      </c>
      <c r="AI198" s="126">
        <f t="shared" si="7"/>
        <v>5.4999999999999993E-2</v>
      </c>
    </row>
    <row r="199" spans="1:35" x14ac:dyDescent="0.25">
      <c r="A199" s="115" t="str">
        <f>VLOOKUP(C199,RosterActualizado!$C$2:$L$1000,7,0)</f>
        <v>Ríos Florencia Alejandra</v>
      </c>
      <c r="B199" s="115" t="str">
        <f>VLOOKUP(C199,RosterActualizado!$C$2:$L$1000,10,0)</f>
        <v>Acuña Gabriela Belen</v>
      </c>
      <c r="C199" s="115">
        <f>RosterActualizado!C199</f>
        <v>2338580</v>
      </c>
      <c r="D199" s="115" t="str">
        <f>VLOOKUP(C199,RosterActualizado!$C$2:$L$1000,3,0)</f>
        <v xml:space="preserve">INTERNET HFC SCORE 1 + Solucion Remota </v>
      </c>
      <c r="E199" s="115" t="str">
        <f t="shared" si="6"/>
        <v>HFC</v>
      </c>
      <c r="F199" s="116">
        <f>VLOOKUP(C199,Table1[],5,0)</f>
        <v>0.95309259259259305</v>
      </c>
      <c r="G199" s="117">
        <f>VLOOKUP(C199,Table13[],5,0)</f>
        <v>0.10101010101010099</v>
      </c>
      <c r="H199" s="118">
        <f>VLOOKUP(C199,Table13[],3,0)</f>
        <v>99</v>
      </c>
      <c r="I199" s="117">
        <f>VLOOKUP(C199,Table13[],7,0)</f>
        <v>0.58695652173913004</v>
      </c>
      <c r="J199" s="117">
        <f>VLOOKUP(C199,Table13[],9,0)</f>
        <v>0.91111111111111098</v>
      </c>
      <c r="K199" s="116">
        <f>VLOOKUP(C199,Table16[[#All],[idccms]:[TMO]],5,0)</f>
        <v>1</v>
      </c>
      <c r="L199" s="119">
        <f>VLOOKUP(C199,Table18[[Columna1]:[Recuento de id_monitoring-caseId]],2,0)</f>
        <v>1</v>
      </c>
      <c r="M199" s="116">
        <f>VLOOKUP(C199,Table111[],7,0)</f>
        <v>-0.28571428571428598</v>
      </c>
      <c r="N199" s="118">
        <f>VLOOKUP(C199,Table111[],6,0)</f>
        <v>14</v>
      </c>
      <c r="O199" s="116">
        <f>VLOOKUP(C199,Table111[],8,0)</f>
        <v>0.42857142857142899</v>
      </c>
      <c r="P199" s="13" t="s">
        <v>116</v>
      </c>
      <c r="Q199" s="13" t="s">
        <v>116</v>
      </c>
      <c r="R199" s="13" t="s">
        <v>116</v>
      </c>
      <c r="S199" s="116">
        <f>VLOOKUP(C199,Table113[[idccms]:[Suma de Rellamados]],4,0)</f>
        <v>0.86046511627906996</v>
      </c>
      <c r="T199" s="13">
        <f>VLOOKUP(C199,Table115[[idccms]:[Suma de CvLlamSalientes]],3,0)</f>
        <v>593.47069943289205</v>
      </c>
      <c r="U199" s="13">
        <f>VLOOKUP(C199,Table115[[idccms]:[Suma de CvLlamSalientes]],5,0)</f>
        <v>27.270321361058599</v>
      </c>
      <c r="V199" s="120">
        <f>VLOOKUP(C199,Table115[[idccms]:[Suma de CvLlamSalientes]],6,0)</f>
        <v>51.425330812854398</v>
      </c>
      <c r="W199" s="13">
        <f>VLOOKUP(C199,Table115[[idccms]:[Suma de CvLlamSalientes]],7,0)</f>
        <v>514.77504725897904</v>
      </c>
      <c r="X199" s="116">
        <f>VLOOKUP(C199,Table118[[idccms]:[%Act Com N]],4,0)</f>
        <v>6.7107750472589794E-2</v>
      </c>
      <c r="Y199" s="116">
        <f>VLOOKUP(C199,Table118[[idccms]:[%Act Com N]],6,0)</f>
        <v>4.82041587901701E-2</v>
      </c>
      <c r="Z199" s="116">
        <f>VLOOKUP(C199,TRF!$B$2:$S$407,4,0)</f>
        <v>7.3724007561436697E-2</v>
      </c>
      <c r="AA199" s="116">
        <f>VLOOKUP(C199,CBS!$A$2:$F$395,4,0)</f>
        <v>4.3478260869565202E-2</v>
      </c>
      <c r="AB199" s="124">
        <f>IF(E199="HFC",(IF(L199&gt;=PliegoVigente!$U$9,PliegoVigente!$W$9,IF(L199&gt;=PliegoVigente!$U$8,PliegoVigente!$W$8,PliegoVigente!$W$7))),IF(E199="FLOW",(IF(L199&gt;=PliegoVigente!$U$25,PliegoVigente!$W$25,IF(L199&gt;=PliegoVigente!$U$24,PliegoVigente!$W$24,PliegoVigente!$W$23))),IF(E199="MASIVO",(IF(L199&gt;=PliegoVigente!$U$39,PliegoVigente!$W$39,IF(L199&gt;=PliegoVigente!$U$38,PliegoVigente!$W$38,PliegoVigente!$W$37))),(IF(L199&gt;=PliegoVigente!$U$53,PliegoVigente!$W$53,IF(L199&gt;=PliegoVigente!$U$52,PliegoVigente!$W$52,PliegoVigente!$W$51))))))</f>
        <v>0.01</v>
      </c>
      <c r="AC199" s="124">
        <f>IF(E199="HFC",(IF(M199&gt;=PliegoVigente!$I$7,PliegoVigente!$K$7,IF(M199&gt;=PliegoVigente!$I$8,PliegoVigente!$K$8,IF(M199&gt;=PliegoVigente!$I$9,PliegoVigente!$K$9,IF(M199&gt;=PliegoVigente!$I$10,PliegoVigente!$K$10,IF(M199&gt;=PliegoVigente!$I$11,PliegoVigente!$K$11,IF(M199&gt;=PliegoVigente!$I$12,PliegoVigente!$K$12,IF(M199&gt;=PliegoVigente!$I$13,PliegoVigente!$K$13,IF(M199&gt;=PliegoVigente!$I$14,PliegoVigente!$K$14,PliegoVigente!$K$15))))))))),IF(E199="FLOW",(IF(M199&gt;=PliegoVigente!$I$23,PliegoVigente!$K$23,IF(M199&gt;=PliegoVigente!$I$24,PliegoVigente!$K$24,IF(M199&gt;=PliegoVigente!$I$25,PliegoVigente!$K$25,IF(M199&gt;=PliegoVigente!$I$26,PliegoVigente!$K$26,IF(M199&gt;=PliegoVigente!$I$27,PliegoVigente!$K$27,IF(M199&gt;=PliegoVigente!$I$28,PliegoVigente!$K$28,IF(M199&gt;=PliegoVigente!$I$29,PliegoVigente!$K$29,IF(M199&gt;=PliegoVigente!$I$30,PliegoVigente!$K$30,PliegoVigente!$K$31))))))))),IF(E199="MASIVO",(IF(M199&gt;=PliegoVigente!$I$37,PliegoVigente!$K$37,IF(M199&gt;=PliegoVigente!$I$38,PliegoVigente!$K$38,IF(M199&gt;=PliegoVigente!$I$39,PliegoVigente!$K$39,IF(M199&gt;=PliegoVigente!$I$40,PliegoVigente!$K$40,IF(M199&gt;=PliegoVigente!$I$41,PliegoVigente!$K$41,IF(M199&gt;=PliegoVigente!$I$42,PliegoVigente!$K$42,IF(M199&gt;=PliegoVigente!$I$43,PliegoVigente!$K$43,IF(M199&gt;=PliegoVigente!$I$44,PliegoVigente!$K$44,PliegoVigente!$K$45))))))))),(IF(M199&gt;=PliegoVigente!$I$51,PliegoVigente!$K$51,IF(M199&gt;=PliegoVigente!$I$52,PliegoVigente!$K$52,IF(M199&gt;=PliegoVigente!$I$53,PliegoVigente!$K$53,IF(M199&gt;=PliegoVigente!$I$54,PliegoVigente!$K$54,IF(M199&gt;=PliegoVigente!$I$55,PliegoVigente!$K$55,IF(M199&gt;=PliegoVigente!$I$56,PliegoVigente!$K$56,IF(M199&gt;=PliegoVigente!$I$57,PliegoVigente!$K$57,IF(M199&gt;=PliegoVigente!$I$58,PliegoVigente!$K$58,PliegoVigente!$K$59))))))))))))</f>
        <v>-0.02</v>
      </c>
      <c r="AD199" s="124">
        <f>IF(E199="HFC",(IF(S199&gt;=PliegoVigente!$E$12,PliegoVigente!$G$12,IF(S199&gt;=PliegoVigente!$E$11,PliegoVigente!$G$11,IF(S199&gt;=PliegoVigente!$E$10,PliegoVigente!$G$10,IF(S199&gt;=PliegoVigente!$E$9,PliegoVigente!$G$9,IF(S199&gt;=PliegoVigente!$E$8,PliegoVigente!$G$8,PliegoVigente!$G$7)))))),IF(E199="FLOW",(IF(S199&gt;=PliegoVigente!$I$23,PliegoVigente!$K$23,IF(S199&gt;=PliegoVigente!$I$24,PliegoVigente!$K$24,IF(S199&gt;=PliegoVigente!$I$25,PliegoVigente!$K$25,IF(S199&gt;=PliegoVigente!$I$26,PliegoVigente!$K$26,IF(S199&gt;=PliegoVigente!$I$27,PliegoVigente!$K$27,IF(S199&gt;=PliegoVigente!$I$28,PliegoVigente!$K$28,IF(S199&gt;=PliegoVigente!$I$29,PliegoVigente!$K$29,IF(S199&gt;=PliegoVigente!$I$30,PliegoVigente!$K$30,PliegoVigente!$K$31))))))))),IF(E199="MASIVO",(IF(S199&gt;=PliegoVigente!$I$37,PliegoVigente!$K$37,IF(S199&gt;=PliegoVigente!$I$38,PliegoVigente!$K$38,IF(S199&gt;=PliegoVigente!$I$39,PliegoVigente!$K$39,IF(S199&gt;=PliegoVigente!$I$40,PliegoVigente!$K$40,IF(S199&gt;=PliegoVigente!$I$41,PliegoVigente!$K$41,IF(S199&gt;=PliegoVigente!$I$42,PliegoVigente!$K$42,IF(S199&gt;=PliegoVigente!$I$43,PliegoVigente!$K$43,IF(S199&gt;=PliegoVigente!$I$44,PliegoVigente!$K$44,PliegoVigente!$K$45))))))))),(IF(S199&gt;=PliegoVigente!$I$51,PliegoVigente!$K$51,IF(S199&gt;=PliegoVigente!$I$52,PliegoVigente!$K$52,IF(S199&gt;=PliegoVigente!$I$53,PliegoVigente!$K$53,IF(S199&gt;=PliegoVigente!$I$54,PliegoVigente!$K$54,IF(S199&gt;=PliegoVigente!$I$55,PliegoVigente!$K$55,IF(S199&gt;=PliegoVigente!$I$56,PliegoVigente!$K$56,IF(S199&gt;=PliegoVigente!$I$57,PliegoVigente!$K$57,IF(S199&gt;=PliegoVigente!$I$58,PliegoVigente!$K$58,PliegoVigente!$K$59))))))))))))</f>
        <v>0.04</v>
      </c>
      <c r="AE199" s="124">
        <f>IF(E199="HFC",(IF(T199&gt;=PliegoVigente!$A$10,PliegoVigente!$C$10,IF(T199&gt;PliegoVigente!$A$9,PliegoVigente!$C$9,IF(T199&gt;PliegoVigente!$A$8,PliegoVigente!$C$8,PliegoVigente!$C$7)))),IF(E199="FLOW",(IF(T199&gt;=PliegoVigente!$A$26,PliegoVigente!$C$26,IF(T199&gt;PliegoVigente!$A$25,PliegoVigente!$C$25,IF(T199&gt;PliegoVigente!$A$24,PliegoVigente!$C$24,PliegoVigente!$C$23)))),IF(E199="MASIVO",(IF(T199&gt;=PliegoVigente!$A$40,PliegoVigente!$C$40,IF(T199&gt;PliegoVigente!$A$39,PliegoVigente!$C$39,IF(T199&gt;PliegoVigente!$A$38,PliegoVigente!$C$38,PliegoVigente!$C$37)))),(IF(T199&gt;=PliegoVigente!$A$54,PliegoVigente!$C$54,IF(T199&gt;PliegoVigente!$A$53,PliegoVigente!$C$53,IF(T199&gt;PliegoVigente!$A$52,PliegoVigente!$C$52,PliegoVigente!$C$51)))))))</f>
        <v>-0.01</v>
      </c>
      <c r="AF199" s="124">
        <f>IF(E199="HFC",(IF(Y199&gt;=PliegoVigente!$Y$7,PliegoVigente!$AA$7,0)),IF(E199="FLOW",0,IF(E199="MASIVO",(IF(Y199&gt;=PliegoVigente!$Y$37,PliegoVigente!$AA$370)),(IF(Y199&gt;=PliegoVigente!$Y$51,PliegoVigente!$AA$51,0)))))</f>
        <v>0.01</v>
      </c>
      <c r="AG199" s="124">
        <f>IF(E199="HFC",(IF(Z199&gt;=PliegoVigente!$M$9,PliegoVigente!$O$9,IF(Z199&gt;=PliegoVigente!$M$8,PliegoVigente!$O$8,PliegoVigente!$O$7))),IF(E199="FLOW",(IF(Z199&gt;=PliegoVigente!$M$25,PliegoVigente!$O$25,IF(Z199&gt;=PliegoVigente!$M$24,PliegoVigente!$O$24,PliegoVigente!$O$23))),IF(E199="MASIVO",(IF(Z199&gt;=PliegoVigente!$M$39,PliegoVigente!$O$39,IF(Z199&gt;=PliegoVigente!$M$38,PliegoVigente!$O$38,PliegoVigente!$O$37))),(IF(Z199&gt;=PliegoVigente!$M$53,PliegoVigente!$O$53,IF(Z199&gt;=PliegoVigente!$M$52,PliegoVigente!$O$52,PliegoVigente!$O$51))))))</f>
        <v>5.0000000000000001E-3</v>
      </c>
      <c r="AH199" s="124">
        <f>IF(E199="HFC",(IF(AA199&gt;=PliegoVigente!$Q$9,PliegoVigente!$S$9,IF(AA199&gt;=PliegoVigente!$Q$8,PliegoVigente!$S$8,PliegoVigente!$S$7))),IF(E199="FLOW",(IF(AA199&gt;=PliegoVigente!$Q$25,PliegoVigente!$S$25,IF(AA199&gt;=PliegoVigente!$Q$24,PliegoVigente!$S$24,PliegoVigente!$S$23))),IF(E199="MASIVO",(IF(AA199&gt;=PliegoVigente!$Q$39,PliegoVigente!$S$39,IF(AA199&gt;=PliegoVigente!$Q$38,PliegoVigente!$S$38,PliegoVigente!$S$37))),(IF(AA199&gt;=PliegoVigente!$Q$53,PliegoVigente!$S$53,IF(AA199&gt;=PliegoVigente!$Q$52,PliegoVigente!$S$52,PliegoVigente!$S$51))))))</f>
        <v>5.0000000000000001E-3</v>
      </c>
      <c r="AI199" s="126">
        <f t="shared" si="7"/>
        <v>3.9999999999999994E-2</v>
      </c>
    </row>
    <row r="200" spans="1:35" x14ac:dyDescent="0.25">
      <c r="A200" s="115" t="str">
        <f>VLOOKUP(C200,RosterActualizado!$C$2:$L$1000,7,0)</f>
        <v>Ríos Florencia Alejandra</v>
      </c>
      <c r="B200" s="115" t="str">
        <f>VLOOKUP(C200,RosterActualizado!$C$2:$L$1000,10,0)</f>
        <v>Arriazu Llubynka Irina</v>
      </c>
      <c r="C200" s="115">
        <f>RosterActualizado!C200</f>
        <v>2780719</v>
      </c>
      <c r="D200" s="115" t="str">
        <f>VLOOKUP(C200,RosterActualizado!$C$2:$L$1000,3,0)</f>
        <v>INTERNET HFC SCORE 2</v>
      </c>
      <c r="E200" s="115" t="str">
        <f t="shared" si="6"/>
        <v>HFC</v>
      </c>
      <c r="F200" s="116">
        <f>VLOOKUP(C200,Table1[],5,0)</f>
        <v>0.598946759259259</v>
      </c>
      <c r="G200" s="117">
        <f>VLOOKUP(C200,Table13[],5,0)</f>
        <v>7.8431372549019607E-2</v>
      </c>
      <c r="H200" s="118">
        <f>VLOOKUP(C200,Table13[],3,0)</f>
        <v>51</v>
      </c>
      <c r="I200" s="117">
        <f>VLOOKUP(C200,Table13[],7,0)</f>
        <v>0.64583333333333304</v>
      </c>
      <c r="J200" s="117">
        <f>VLOOKUP(C200,Table13[],9,0)</f>
        <v>0.89361702127659604</v>
      </c>
      <c r="K200" s="116">
        <f>VLOOKUP(C200,Table16[[#All],[idccms]:[TMO]],5,0)</f>
        <v>0.96363636363636396</v>
      </c>
      <c r="L200" s="119">
        <f>VLOOKUP(C200,Table18[[Columna1]:[Recuento de id_monitoring-caseId]],2,0)</f>
        <v>1</v>
      </c>
      <c r="M200" s="116">
        <f>VLOOKUP(C200,Table111[],7,0)</f>
        <v>0.5</v>
      </c>
      <c r="N200" s="118">
        <f>VLOOKUP(C200,Table111[],6,0)</f>
        <v>8</v>
      </c>
      <c r="O200" s="116">
        <f>VLOOKUP(C200,Table111[],8,0)</f>
        <v>0.8</v>
      </c>
      <c r="P200" s="13" t="s">
        <v>116</v>
      </c>
      <c r="Q200" s="13" t="s">
        <v>116</v>
      </c>
      <c r="R200" s="13" t="s">
        <v>116</v>
      </c>
      <c r="S200" s="116">
        <f>VLOOKUP(C200,Table113[[idccms]:[Suma de Rellamados]],4,0)</f>
        <v>0.81927710843373502</v>
      </c>
      <c r="T200" s="13">
        <f>VLOOKUP(C200,Table115[[idccms]:[Suma de CvLlamSalientes]],3,0)</f>
        <v>705.23003194888202</v>
      </c>
      <c r="U200" s="13">
        <f>VLOOKUP(C200,Table115[[idccms]:[Suma de CvLlamSalientes]],5,0)</f>
        <v>31.447284345047901</v>
      </c>
      <c r="V200" s="120">
        <f>VLOOKUP(C200,Table115[[idccms]:[Suma de CvLlamSalientes]],6,0)</f>
        <v>1.5175718849840301</v>
      </c>
      <c r="W200" s="13">
        <f>VLOOKUP(C200,Table115[[idccms]:[Suma de CvLlamSalientes]],7,0)</f>
        <v>672.26517571884995</v>
      </c>
      <c r="X200" s="116">
        <f>VLOOKUP(C200,Table118[[idccms]:[%Act Com N]],4,0)</f>
        <v>7.9872204472843395E-3</v>
      </c>
      <c r="Y200" s="116">
        <f>VLOOKUP(C200,Table118[[idccms]:[%Act Com N]],6,0)</f>
        <v>7.9872204472843395E-3</v>
      </c>
      <c r="Z200" s="116">
        <f>VLOOKUP(C200,TRF!$B$2:$S$407,4,0)</f>
        <v>5.7507987220447303E-2</v>
      </c>
      <c r="AA200" s="116">
        <f>VLOOKUP(C200,CBS!$A$2:$F$395,4,0)</f>
        <v>4.1533546325878599E-2</v>
      </c>
      <c r="AB200" s="124">
        <f>IF(E200="HFC",(IF(L200&gt;=PliegoVigente!$U$9,PliegoVigente!$W$9,IF(L200&gt;=PliegoVigente!$U$8,PliegoVigente!$W$8,PliegoVigente!$W$7))),IF(E200="FLOW",(IF(L200&gt;=PliegoVigente!$U$25,PliegoVigente!$W$25,IF(L200&gt;=PliegoVigente!$U$24,PliegoVigente!$W$24,PliegoVigente!$W$23))),IF(E200="MASIVO",(IF(L200&gt;=PliegoVigente!$U$39,PliegoVigente!$W$39,IF(L200&gt;=PliegoVigente!$U$38,PliegoVigente!$W$38,PliegoVigente!$W$37))),(IF(L200&gt;=PliegoVigente!$U$53,PliegoVigente!$W$53,IF(L200&gt;=PliegoVigente!$U$52,PliegoVigente!$W$52,PliegoVigente!$W$51))))))</f>
        <v>0.01</v>
      </c>
      <c r="AC200" s="124">
        <f>IF(E200="HFC",(IF(M200&gt;=PliegoVigente!$I$7,PliegoVigente!$K$7,IF(M200&gt;=PliegoVigente!$I$8,PliegoVigente!$K$8,IF(M200&gt;=PliegoVigente!$I$9,PliegoVigente!$K$9,IF(M200&gt;=PliegoVigente!$I$10,PliegoVigente!$K$10,IF(M200&gt;=PliegoVigente!$I$11,PliegoVigente!$K$11,IF(M200&gt;=PliegoVigente!$I$12,PliegoVigente!$K$12,IF(M200&gt;=PliegoVigente!$I$13,PliegoVigente!$K$13,IF(M200&gt;=PliegoVigente!$I$14,PliegoVigente!$K$14,PliegoVigente!$K$15))))))))),IF(E200="FLOW",(IF(M200&gt;=PliegoVigente!$I$23,PliegoVigente!$K$23,IF(M200&gt;=PliegoVigente!$I$24,PliegoVigente!$K$24,IF(M200&gt;=PliegoVigente!$I$25,PliegoVigente!$K$25,IF(M200&gt;=PliegoVigente!$I$26,PliegoVigente!$K$26,IF(M200&gt;=PliegoVigente!$I$27,PliegoVigente!$K$27,IF(M200&gt;=PliegoVigente!$I$28,PliegoVigente!$K$28,IF(M200&gt;=PliegoVigente!$I$29,PliegoVigente!$K$29,IF(M200&gt;=PliegoVigente!$I$30,PliegoVigente!$K$30,PliegoVigente!$K$31))))))))),IF(E200="MASIVO",(IF(M200&gt;=PliegoVigente!$I$37,PliegoVigente!$K$37,IF(M200&gt;=PliegoVigente!$I$38,PliegoVigente!$K$38,IF(M200&gt;=PliegoVigente!$I$39,PliegoVigente!$K$39,IF(M200&gt;=PliegoVigente!$I$40,PliegoVigente!$K$40,IF(M200&gt;=PliegoVigente!$I$41,PliegoVigente!$K$41,IF(M200&gt;=PliegoVigente!$I$42,PliegoVigente!$K$42,IF(M200&gt;=PliegoVigente!$I$43,PliegoVigente!$K$43,IF(M200&gt;=PliegoVigente!$I$44,PliegoVigente!$K$44,PliegoVigente!$K$45))))))))),(IF(M200&gt;=PliegoVigente!$I$51,PliegoVigente!$K$51,IF(M200&gt;=PliegoVigente!$I$52,PliegoVigente!$K$52,IF(M200&gt;=PliegoVigente!$I$53,PliegoVigente!$K$53,IF(M200&gt;=PliegoVigente!$I$54,PliegoVigente!$K$54,IF(M200&gt;=PliegoVigente!$I$55,PliegoVigente!$K$55,IF(M200&gt;=PliegoVigente!$I$56,PliegoVigente!$K$56,IF(M200&gt;=PliegoVigente!$I$57,PliegoVigente!$K$57,IF(M200&gt;=PliegoVigente!$I$58,PliegoVigente!$K$58,PliegoVigente!$K$59))))))))))))</f>
        <v>0.06</v>
      </c>
      <c r="AD200" s="124">
        <f>IF(E200="HFC",(IF(S200&gt;=PliegoVigente!$E$12,PliegoVigente!$G$12,IF(S200&gt;=PliegoVigente!$E$11,PliegoVigente!$G$11,IF(S200&gt;=PliegoVigente!$E$10,PliegoVigente!$G$10,IF(S200&gt;=PliegoVigente!$E$9,PliegoVigente!$G$9,IF(S200&gt;=PliegoVigente!$E$8,PliegoVigente!$G$8,PliegoVigente!$G$7)))))),IF(E200="FLOW",(IF(S200&gt;=PliegoVigente!$I$23,PliegoVigente!$K$23,IF(S200&gt;=PliegoVigente!$I$24,PliegoVigente!$K$24,IF(S200&gt;=PliegoVigente!$I$25,PliegoVigente!$K$25,IF(S200&gt;=PliegoVigente!$I$26,PliegoVigente!$K$26,IF(S200&gt;=PliegoVigente!$I$27,PliegoVigente!$K$27,IF(S200&gt;=PliegoVigente!$I$28,PliegoVigente!$K$28,IF(S200&gt;=PliegoVigente!$I$29,PliegoVigente!$K$29,IF(S200&gt;=PliegoVigente!$I$30,PliegoVigente!$K$30,PliegoVigente!$K$31))))))))),IF(E200="MASIVO",(IF(S200&gt;=PliegoVigente!$I$37,PliegoVigente!$K$37,IF(S200&gt;=PliegoVigente!$I$38,PliegoVigente!$K$38,IF(S200&gt;=PliegoVigente!$I$39,PliegoVigente!$K$39,IF(S200&gt;=PliegoVigente!$I$40,PliegoVigente!$K$40,IF(S200&gt;=PliegoVigente!$I$41,PliegoVigente!$K$41,IF(S200&gt;=PliegoVigente!$I$42,PliegoVigente!$K$42,IF(S200&gt;=PliegoVigente!$I$43,PliegoVigente!$K$43,IF(S200&gt;=PliegoVigente!$I$44,PliegoVigente!$K$44,PliegoVigente!$K$45))))))))),(IF(S200&gt;=PliegoVigente!$I$51,PliegoVigente!$K$51,IF(S200&gt;=PliegoVigente!$I$52,PliegoVigente!$K$52,IF(S200&gt;=PliegoVigente!$I$53,PliegoVigente!$K$53,IF(S200&gt;=PliegoVigente!$I$54,PliegoVigente!$K$54,IF(S200&gt;=PliegoVigente!$I$55,PliegoVigente!$K$55,IF(S200&gt;=PliegoVigente!$I$56,PliegoVigente!$K$56,IF(S200&gt;=PliegoVigente!$I$57,PliegoVigente!$K$57,IF(S200&gt;=PliegoVigente!$I$58,PliegoVigente!$K$58,PliegoVigente!$K$59))))))))))))</f>
        <v>0.01</v>
      </c>
      <c r="AE200" s="124">
        <f>IF(E200="HFC",(IF(T200&gt;=PliegoVigente!$A$10,PliegoVigente!$C$10,IF(T200&gt;PliegoVigente!$A$9,PliegoVigente!$C$9,IF(T200&gt;PliegoVigente!$A$8,PliegoVigente!$C$8,PliegoVigente!$C$7)))),IF(E200="FLOW",(IF(T200&gt;=PliegoVigente!$A$26,PliegoVigente!$C$26,IF(T200&gt;PliegoVigente!$A$25,PliegoVigente!$C$25,IF(T200&gt;PliegoVigente!$A$24,PliegoVigente!$C$24,PliegoVigente!$C$23)))),IF(E200="MASIVO",(IF(T200&gt;=PliegoVigente!$A$40,PliegoVigente!$C$40,IF(T200&gt;PliegoVigente!$A$39,PliegoVigente!$C$39,IF(T200&gt;PliegoVigente!$A$38,PliegoVigente!$C$38,PliegoVigente!$C$37)))),(IF(T200&gt;=PliegoVigente!$A$54,PliegoVigente!$C$54,IF(T200&gt;PliegoVigente!$A$53,PliegoVigente!$C$53,IF(T200&gt;PliegoVigente!$A$52,PliegoVigente!$C$52,PliegoVigente!$C$51)))))))</f>
        <v>-0.01</v>
      </c>
      <c r="AF200" s="124">
        <f>IF(E200="HFC",(IF(Y200&gt;=PliegoVigente!$Y$7,PliegoVigente!$AA$7,0)),IF(E200="FLOW",0,IF(E200="MASIVO",(IF(Y200&gt;=PliegoVigente!$Y$37,PliegoVigente!$AA$370)),(IF(Y200&gt;=PliegoVigente!$Y$51,PliegoVigente!$AA$51,0)))))</f>
        <v>0</v>
      </c>
      <c r="AG200" s="124">
        <f>IF(E200="HFC",(IF(Z200&gt;=PliegoVigente!$M$9,PliegoVigente!$O$9,IF(Z200&gt;=PliegoVigente!$M$8,PliegoVigente!$O$8,PliegoVigente!$O$7))),IF(E200="FLOW",(IF(Z200&gt;=PliegoVigente!$M$25,PliegoVigente!$O$25,IF(Z200&gt;=PliegoVigente!$M$24,PliegoVigente!$O$24,PliegoVigente!$O$23))),IF(E200="MASIVO",(IF(Z200&gt;=PliegoVigente!$M$39,PliegoVigente!$O$39,IF(Z200&gt;=PliegoVigente!$M$38,PliegoVigente!$O$38,PliegoVigente!$O$37))),(IF(Z200&gt;=PliegoVigente!$M$53,PliegoVigente!$O$53,IF(Z200&gt;=PliegoVigente!$M$52,PliegoVigente!$O$52,PliegoVigente!$O$51))))))</f>
        <v>5.0000000000000001E-3</v>
      </c>
      <c r="AH200" s="124">
        <f>IF(E200="HFC",(IF(AA200&gt;=PliegoVigente!$Q$9,PliegoVigente!$S$9,IF(AA200&gt;=PliegoVigente!$Q$8,PliegoVigente!$S$8,PliegoVigente!$S$7))),IF(E200="FLOW",(IF(AA200&gt;=PliegoVigente!$Q$25,PliegoVigente!$S$25,IF(AA200&gt;=PliegoVigente!$Q$24,PliegoVigente!$S$24,PliegoVigente!$S$23))),IF(E200="MASIVO",(IF(AA200&gt;=PliegoVigente!$Q$39,PliegoVigente!$S$39,IF(AA200&gt;=PliegoVigente!$Q$38,PliegoVigente!$S$38,PliegoVigente!$S$37))),(IF(AA200&gt;=PliegoVigente!$Q$53,PliegoVigente!$S$53,IF(AA200&gt;=PliegoVigente!$Q$52,PliegoVigente!$S$52,PliegoVigente!$S$51))))))</f>
        <v>5.0000000000000001E-3</v>
      </c>
      <c r="AI200" s="126">
        <f t="shared" si="7"/>
        <v>0.08</v>
      </c>
    </row>
    <row r="201" spans="1:35" x14ac:dyDescent="0.25">
      <c r="A201" s="115" t="str">
        <f>VLOOKUP(C201,RosterActualizado!$C$2:$L$1000,7,0)</f>
        <v>Ríos Florencia Alejandra</v>
      </c>
      <c r="B201" s="115" t="str">
        <f>VLOOKUP(C201,RosterActualizado!$C$2:$L$1000,10,0)</f>
        <v>Correa Eicli Candela</v>
      </c>
      <c r="C201" s="115">
        <f>RosterActualizado!C201</f>
        <v>2232241</v>
      </c>
      <c r="D201" s="115" t="str">
        <f>VLOOKUP(C201,RosterActualizado!$C$2:$L$1000,3,0)</f>
        <v>VIP</v>
      </c>
      <c r="E201" s="115" t="str">
        <f t="shared" si="6"/>
        <v>MASIVO</v>
      </c>
      <c r="F201" s="116">
        <f>VLOOKUP(C201,Table1[],5,0)</f>
        <v>0.73598484848484802</v>
      </c>
      <c r="G201" s="117">
        <f>VLOOKUP(C201,Table13[],5,0)</f>
        <v>0.113207547169811</v>
      </c>
      <c r="H201" s="118">
        <f>VLOOKUP(C201,Table13[],3,0)</f>
        <v>53</v>
      </c>
      <c r="I201" s="117">
        <f>VLOOKUP(C201,Table13[],7,0)</f>
        <v>0.67307692307692302</v>
      </c>
      <c r="J201" s="117">
        <f>VLOOKUP(C201,Table13[],9,0)</f>
        <v>0.81632653061224503</v>
      </c>
      <c r="K201" s="116">
        <f>VLOOKUP(C201,Table16[[#All],[idccms]:[TMO]],5,0)</f>
        <v>1</v>
      </c>
      <c r="L201" s="119">
        <f>VLOOKUP(C201,Table18[[Columna1]:[Recuento de id_monitoring-caseId]],2,0)</f>
        <v>1</v>
      </c>
      <c r="M201" s="116">
        <f>VLOOKUP(C201,Table111[],7,0)</f>
        <v>-0.28571428571428598</v>
      </c>
      <c r="N201" s="118">
        <f>VLOOKUP(C201,Table111[],6,0)</f>
        <v>7</v>
      </c>
      <c r="O201" s="116">
        <f>VLOOKUP(C201,Table111[],8,0)</f>
        <v>0.5</v>
      </c>
      <c r="P201" s="13" t="s">
        <v>116</v>
      </c>
      <c r="Q201" s="13" t="s">
        <v>116</v>
      </c>
      <c r="R201" s="13" t="s">
        <v>116</v>
      </c>
      <c r="S201" s="116">
        <f>VLOOKUP(C201,Table113[[idccms]:[Suma de Rellamados]],4,0)</f>
        <v>0.826315789473684</v>
      </c>
      <c r="T201" s="13">
        <f>VLOOKUP(C201,Table115[[idccms]:[Suma de CvLlamSalientes]],3,0)</f>
        <v>575.73456790123498</v>
      </c>
      <c r="U201" s="13">
        <f>VLOOKUP(C201,Table115[[idccms]:[Suma de CvLlamSalientes]],5,0)</f>
        <v>21.053497942386802</v>
      </c>
      <c r="V201" s="120">
        <f>VLOOKUP(C201,Table115[[idccms]:[Suma de CvLlamSalientes]],6,0)</f>
        <v>25.973251028806601</v>
      </c>
      <c r="W201" s="13">
        <f>VLOOKUP(C201,Table115[[idccms]:[Suma de CvLlamSalientes]],7,0)</f>
        <v>528.70781893004096</v>
      </c>
      <c r="X201" s="116">
        <f>VLOOKUP(C201,Table118[[idccms]:[%Act Com N]],4,0)</f>
        <v>8.23045267489712E-3</v>
      </c>
      <c r="Y201" s="116">
        <f>VLOOKUP(C201,Table118[[idccms]:[%Act Com N]],6,0)</f>
        <v>8.23045267489712E-3</v>
      </c>
      <c r="Z201" s="116">
        <f>VLOOKUP(C201,TRF!$B$2:$S$407,4,0)</f>
        <v>9.2592592592592601E-2</v>
      </c>
      <c r="AA201" s="116">
        <f>VLOOKUP(C201,CBS!$A$2:$F$395,4,0)</f>
        <v>5.7613168724279802E-2</v>
      </c>
      <c r="AB201" s="124">
        <f>IF(E201="HFC",(IF(L201&gt;=PliegoVigente!$U$9,PliegoVigente!$W$9,IF(L201&gt;=PliegoVigente!$U$8,PliegoVigente!$W$8,PliegoVigente!$W$7))),IF(E201="FLOW",(IF(L201&gt;=PliegoVigente!$U$25,PliegoVigente!$W$25,IF(L201&gt;=PliegoVigente!$U$24,PliegoVigente!$W$24,PliegoVigente!$W$23))),IF(E201="MASIVO",(IF(L201&gt;=PliegoVigente!$U$39,PliegoVigente!$W$39,IF(L201&gt;=PliegoVigente!$U$38,PliegoVigente!$W$38,PliegoVigente!$W$37))),(IF(L201&gt;=PliegoVigente!$U$53,PliegoVigente!$W$53,IF(L201&gt;=PliegoVigente!$U$52,PliegoVigente!$W$52,PliegoVigente!$W$51))))))</f>
        <v>0.01</v>
      </c>
      <c r="AC201" s="124">
        <f>IF(E201="HFC",(IF(M201&gt;=PliegoVigente!$I$7,PliegoVigente!$K$7,IF(M201&gt;=PliegoVigente!$I$8,PliegoVigente!$K$8,IF(M201&gt;=PliegoVigente!$I$9,PliegoVigente!$K$9,IF(M201&gt;=PliegoVigente!$I$10,PliegoVigente!$K$10,IF(M201&gt;=PliegoVigente!$I$11,PliegoVigente!$K$11,IF(M201&gt;=PliegoVigente!$I$12,PliegoVigente!$K$12,IF(M201&gt;=PliegoVigente!$I$13,PliegoVigente!$K$13,IF(M201&gt;=PliegoVigente!$I$14,PliegoVigente!$K$14,PliegoVigente!$K$15))))))))),IF(E201="FLOW",(IF(M201&gt;=PliegoVigente!$I$23,PliegoVigente!$K$23,IF(M201&gt;=PliegoVigente!$I$24,PliegoVigente!$K$24,IF(M201&gt;=PliegoVigente!$I$25,PliegoVigente!$K$25,IF(M201&gt;=PliegoVigente!$I$26,PliegoVigente!$K$26,IF(M201&gt;=PliegoVigente!$I$27,PliegoVigente!$K$27,IF(M201&gt;=PliegoVigente!$I$28,PliegoVigente!$K$28,IF(M201&gt;=PliegoVigente!$I$29,PliegoVigente!$K$29,IF(M201&gt;=PliegoVigente!$I$30,PliegoVigente!$K$30,PliegoVigente!$K$31))))))))),IF(E201="MASIVO",(IF(M201&gt;=PliegoVigente!$I$37,PliegoVigente!$K$37,IF(M201&gt;=PliegoVigente!$I$38,PliegoVigente!$K$38,IF(M201&gt;=PliegoVigente!$I$39,PliegoVigente!$K$39,IF(M201&gt;=PliegoVigente!$I$40,PliegoVigente!$K$40,IF(M201&gt;=PliegoVigente!$I$41,PliegoVigente!$K$41,IF(M201&gt;=PliegoVigente!$I$42,PliegoVigente!$K$42,IF(M201&gt;=PliegoVigente!$I$43,PliegoVigente!$K$43,IF(M201&gt;=PliegoVigente!$I$44,PliegoVigente!$K$44,PliegoVigente!$K$45))))))))),(IF(M201&gt;=PliegoVigente!$I$51,PliegoVigente!$K$51,IF(M201&gt;=PliegoVigente!$I$52,PliegoVigente!$K$52,IF(M201&gt;=PliegoVigente!$I$53,PliegoVigente!$K$53,IF(M201&gt;=PliegoVigente!$I$54,PliegoVigente!$K$54,IF(M201&gt;=PliegoVigente!$I$55,PliegoVigente!$K$55,IF(M201&gt;=PliegoVigente!$I$56,PliegoVigente!$K$56,IF(M201&gt;=PliegoVigente!$I$57,PliegoVigente!$K$57,IF(M201&gt;=PliegoVigente!$I$58,PliegoVigente!$K$58,PliegoVigente!$K$59))))))))))))</f>
        <v>-0.02</v>
      </c>
      <c r="AD201" s="124">
        <f>IF(E201="HFC",(IF(S201&gt;=PliegoVigente!$E$12,PliegoVigente!$G$12,IF(S201&gt;=PliegoVigente!$E$11,PliegoVigente!$G$11,IF(S201&gt;=PliegoVigente!$E$10,PliegoVigente!$G$10,IF(S201&gt;=PliegoVigente!$E$9,PliegoVigente!$G$9,IF(S201&gt;=PliegoVigente!$E$8,PliegoVigente!$G$8,PliegoVigente!$G$7)))))),IF(E201="FLOW",(IF(S201&gt;=PliegoVigente!$I$23,PliegoVigente!$K$23,IF(S201&gt;=PliegoVigente!$I$24,PliegoVigente!$K$24,IF(S201&gt;=PliegoVigente!$I$25,PliegoVigente!$K$25,IF(S201&gt;=PliegoVigente!$I$26,PliegoVigente!$K$26,IF(S201&gt;=PliegoVigente!$I$27,PliegoVigente!$K$27,IF(S201&gt;=PliegoVigente!$I$28,PliegoVigente!$K$28,IF(S201&gt;=PliegoVigente!$I$29,PliegoVigente!$K$29,IF(S201&gt;=PliegoVigente!$I$30,PliegoVigente!$K$30,PliegoVigente!$K$31))))))))),IF(E201="MASIVO",(IF(S201&gt;=PliegoVigente!$I$37,PliegoVigente!$K$37,IF(S201&gt;=PliegoVigente!$I$38,PliegoVigente!$K$38,IF(S201&gt;=PliegoVigente!$I$39,PliegoVigente!$K$39,IF(S201&gt;=PliegoVigente!$I$40,PliegoVigente!$K$40,IF(S201&gt;=PliegoVigente!$I$41,PliegoVigente!$K$41,IF(S201&gt;=PliegoVigente!$I$42,PliegoVigente!$K$42,IF(S201&gt;=PliegoVigente!$I$43,PliegoVigente!$K$43,IF(S201&gt;=PliegoVigente!$I$44,PliegoVigente!$K$44,PliegoVigente!$K$45))))))))),(IF(S201&gt;=PliegoVigente!$I$51,PliegoVigente!$K$51,IF(S201&gt;=PliegoVigente!$I$52,PliegoVigente!$K$52,IF(S201&gt;=PliegoVigente!$I$53,PliegoVigente!$K$53,IF(S201&gt;=PliegoVigente!$I$54,PliegoVigente!$K$54,IF(S201&gt;=PliegoVigente!$I$55,PliegoVigente!$K$55,IF(S201&gt;=PliegoVigente!$I$56,PliegoVigente!$K$56,IF(S201&gt;=PliegoVigente!$I$57,PliegoVigente!$K$57,IF(S201&gt;=PliegoVigente!$I$58,PliegoVigente!$K$58,PliegoVigente!$K$59))))))))))))</f>
        <v>0.06</v>
      </c>
      <c r="AE201" s="124">
        <f>IF(E201="HFC",(IF(T201&gt;=PliegoVigente!$A$10,PliegoVigente!$C$10,IF(T201&gt;PliegoVigente!$A$9,PliegoVigente!$C$9,IF(T201&gt;PliegoVigente!$A$8,PliegoVigente!$C$8,PliegoVigente!$C$7)))),IF(E201="FLOW",(IF(T201&gt;=PliegoVigente!$A$26,PliegoVigente!$C$26,IF(T201&gt;PliegoVigente!$A$25,PliegoVigente!$C$25,IF(T201&gt;PliegoVigente!$A$24,PliegoVigente!$C$24,PliegoVigente!$C$23)))),IF(E201="MASIVO",(IF(T201&gt;=PliegoVigente!$A$40,PliegoVigente!$C$40,IF(T201&gt;PliegoVigente!$A$39,PliegoVigente!$C$39,IF(T201&gt;PliegoVigente!$A$38,PliegoVigente!$C$38,PliegoVigente!$C$37)))),(IF(T201&gt;=PliegoVigente!$A$54,PliegoVigente!$C$54,IF(T201&gt;PliegoVigente!$A$53,PliegoVigente!$C$53,IF(T201&gt;PliegoVigente!$A$52,PliegoVigente!$C$52,PliegoVigente!$C$51)))))))</f>
        <v>-0.01</v>
      </c>
      <c r="AF201" s="124" t="b">
        <f>IF(E201="HFC",(IF(Y201&gt;=PliegoVigente!$Y$7,PliegoVigente!$AA$7,0)),IF(E201="FLOW",0,IF(E201="MASIVO",(IF(Y201&gt;=PliegoVigente!$Y$37,PliegoVigente!$AA$370)),(IF(Y201&gt;=PliegoVigente!$Y$51,PliegoVigente!$AA$51,0)))))</f>
        <v>0</v>
      </c>
      <c r="AG201" s="124">
        <f>IF(E201="HFC",(IF(Z201&gt;=PliegoVigente!$M$9,PliegoVigente!$O$9,IF(Z201&gt;=PliegoVigente!$M$8,PliegoVigente!$O$8,PliegoVigente!$O$7))),IF(E201="FLOW",(IF(Z201&gt;=PliegoVigente!$M$25,PliegoVigente!$O$25,IF(Z201&gt;=PliegoVigente!$M$24,PliegoVigente!$O$24,PliegoVigente!$O$23))),IF(E201="MASIVO",(IF(Z201&gt;=PliegoVigente!$M$39,PliegoVigente!$O$39,IF(Z201&gt;=PliegoVigente!$M$38,PliegoVigente!$O$38,PliegoVigente!$O$37))),(IF(Z201&gt;=PliegoVigente!$M$53,PliegoVigente!$O$53,IF(Z201&gt;=PliegoVigente!$M$52,PliegoVigente!$O$52,PliegoVigente!$O$51))))))</f>
        <v>5.0000000000000001E-3</v>
      </c>
      <c r="AH201" s="124">
        <f>IF(E201="HFC",(IF(AA201&gt;=PliegoVigente!$Q$9,PliegoVigente!$S$9,IF(AA201&gt;=PliegoVigente!$Q$8,PliegoVigente!$S$8,PliegoVigente!$S$7))),IF(E201="FLOW",(IF(AA201&gt;=PliegoVigente!$Q$25,PliegoVigente!$S$25,IF(AA201&gt;=PliegoVigente!$Q$24,PliegoVigente!$S$24,PliegoVigente!$S$23))),IF(E201="MASIVO",(IF(AA201&gt;=PliegoVigente!$Q$39,PliegoVigente!$S$39,IF(AA201&gt;=PliegoVigente!$Q$38,PliegoVigente!$S$38,PliegoVigente!$S$37))),(IF(AA201&gt;=PliegoVigente!$Q$53,PliegoVigente!$S$53,IF(AA201&gt;=PliegoVigente!$Q$52,PliegoVigente!$S$52,PliegoVigente!$S$51))))))</f>
        <v>5.0000000000000001E-3</v>
      </c>
      <c r="AI201" s="126">
        <f t="shared" si="7"/>
        <v>4.9999999999999989E-2</v>
      </c>
    </row>
    <row r="202" spans="1:35" x14ac:dyDescent="0.25">
      <c r="A202" s="115" t="str">
        <f>VLOOKUP(C202,RosterActualizado!$C$2:$L$1000,7,0)</f>
        <v>Ríos Florencia Alejandra</v>
      </c>
      <c r="B202" s="115" t="str">
        <f>VLOOKUP(C202,RosterActualizado!$C$2:$L$1000,10,0)</f>
        <v>Godoy Jose Nicolas</v>
      </c>
      <c r="C202" s="115">
        <f>RosterActualizado!C202</f>
        <v>1919828</v>
      </c>
      <c r="D202" s="115" t="str">
        <f>VLOOKUP(C202,RosterActualizado!$C$2:$L$1000,3,0)</f>
        <v xml:space="preserve">INTERNET HFC SCORE 1 + Solucion Remota </v>
      </c>
      <c r="E202" s="115" t="str">
        <f t="shared" si="6"/>
        <v>HFC</v>
      </c>
      <c r="F202" s="116">
        <f>VLOOKUP(C202,Table1[],5,0)</f>
        <v>0.896343915343915</v>
      </c>
      <c r="G202" s="117">
        <f>VLOOKUP(C202,Table13[],5,0)</f>
        <v>0.11111111111111099</v>
      </c>
      <c r="H202" s="118">
        <f>VLOOKUP(C202,Table13[],3,0)</f>
        <v>54</v>
      </c>
      <c r="I202" s="117">
        <f>VLOOKUP(C202,Table13[],7,0)</f>
        <v>0.79629629629629595</v>
      </c>
      <c r="J202" s="117">
        <f>VLOOKUP(C202,Table13[],9,0)</f>
        <v>0.94444444444444398</v>
      </c>
      <c r="K202" s="116">
        <f>VLOOKUP(C202,Table16[[#All],[idccms]:[TMO]],5,0)</f>
        <v>1</v>
      </c>
      <c r="L202" s="119">
        <f>VLOOKUP(C202,Table18[[Columna1]:[Recuento de id_monitoring-caseId]],2,0)</f>
        <v>1</v>
      </c>
      <c r="M202" s="116">
        <f>VLOOKUP(C202,Table111[],7,0)</f>
        <v>-0.1</v>
      </c>
      <c r="N202" s="118">
        <f>VLOOKUP(C202,Table111[],6,0)</f>
        <v>10</v>
      </c>
      <c r="O202" s="116">
        <f>VLOOKUP(C202,Table111[],8,0)</f>
        <v>0.5</v>
      </c>
      <c r="P202" s="13" t="s">
        <v>116</v>
      </c>
      <c r="Q202" s="13" t="s">
        <v>116</v>
      </c>
      <c r="R202" s="13" t="s">
        <v>116</v>
      </c>
      <c r="S202" s="116">
        <f>VLOOKUP(C202,Table113[[idccms]:[Suma de Rellamados]],4,0)</f>
        <v>0.83615819209039499</v>
      </c>
      <c r="T202" s="13">
        <f>VLOOKUP(C202,Table115[[idccms]:[Suma de CvLlamSalientes]],3,0)</f>
        <v>576.73447537473203</v>
      </c>
      <c r="U202" s="13">
        <f>VLOOKUP(C202,Table115[[idccms]:[Suma de CvLlamSalientes]],5,0)</f>
        <v>22.269807280513898</v>
      </c>
      <c r="V202" s="120">
        <f>VLOOKUP(C202,Table115[[idccms]:[Suma de CvLlamSalientes]],6,0)</f>
        <v>4.6959314775160603</v>
      </c>
      <c r="W202" s="13">
        <f>VLOOKUP(C202,Table115[[idccms]:[Suma de CvLlamSalientes]],7,0)</f>
        <v>549.76873661670197</v>
      </c>
      <c r="X202" s="116">
        <f>VLOOKUP(C202,Table118[[idccms]:[%Act Com N]],4,0)</f>
        <v>2.6766595289079199E-2</v>
      </c>
      <c r="Y202" s="116">
        <f>VLOOKUP(C202,Table118[[idccms]:[%Act Com N]],6,0)</f>
        <v>1.07066381156317E-2</v>
      </c>
      <c r="Z202" s="116">
        <f>VLOOKUP(C202,TRF!$B$2:$S$407,4,0)</f>
        <v>6.6381156316916504E-2</v>
      </c>
      <c r="AA202" s="116">
        <f>VLOOKUP(C202,CBS!$A$2:$F$395,4,0)</f>
        <v>6.6381156316916504E-2</v>
      </c>
      <c r="AB202" s="124">
        <f>IF(E202="HFC",(IF(L202&gt;=PliegoVigente!$U$9,PliegoVigente!$W$9,IF(L202&gt;=PliegoVigente!$U$8,PliegoVigente!$W$8,PliegoVigente!$W$7))),IF(E202="FLOW",(IF(L202&gt;=PliegoVigente!$U$25,PliegoVigente!$W$25,IF(L202&gt;=PliegoVigente!$U$24,PliegoVigente!$W$24,PliegoVigente!$W$23))),IF(E202="MASIVO",(IF(L202&gt;=PliegoVigente!$U$39,PliegoVigente!$W$39,IF(L202&gt;=PliegoVigente!$U$38,PliegoVigente!$W$38,PliegoVigente!$W$37))),(IF(L202&gt;=PliegoVigente!$U$53,PliegoVigente!$W$53,IF(L202&gt;=PliegoVigente!$U$52,PliegoVigente!$W$52,PliegoVigente!$W$51))))))</f>
        <v>0.01</v>
      </c>
      <c r="AC202" s="124">
        <f>IF(E202="HFC",(IF(M202&gt;=PliegoVigente!$I$7,PliegoVigente!$K$7,IF(M202&gt;=PliegoVigente!$I$8,PliegoVigente!$K$8,IF(M202&gt;=PliegoVigente!$I$9,PliegoVigente!$K$9,IF(M202&gt;=PliegoVigente!$I$10,PliegoVigente!$K$10,IF(M202&gt;=PliegoVigente!$I$11,PliegoVigente!$K$11,IF(M202&gt;=PliegoVigente!$I$12,PliegoVigente!$K$12,IF(M202&gt;=PliegoVigente!$I$13,PliegoVigente!$K$13,IF(M202&gt;=PliegoVigente!$I$14,PliegoVigente!$K$14,PliegoVigente!$K$15))))))))),IF(E202="FLOW",(IF(M202&gt;=PliegoVigente!$I$23,PliegoVigente!$K$23,IF(M202&gt;=PliegoVigente!$I$24,PliegoVigente!$K$24,IF(M202&gt;=PliegoVigente!$I$25,PliegoVigente!$K$25,IF(M202&gt;=PliegoVigente!$I$26,PliegoVigente!$K$26,IF(M202&gt;=PliegoVigente!$I$27,PliegoVigente!$K$27,IF(M202&gt;=PliegoVigente!$I$28,PliegoVigente!$K$28,IF(M202&gt;=PliegoVigente!$I$29,PliegoVigente!$K$29,IF(M202&gt;=PliegoVigente!$I$30,PliegoVigente!$K$30,PliegoVigente!$K$31))))))))),IF(E202="MASIVO",(IF(M202&gt;=PliegoVigente!$I$37,PliegoVigente!$K$37,IF(M202&gt;=PliegoVigente!$I$38,PliegoVigente!$K$38,IF(M202&gt;=PliegoVigente!$I$39,PliegoVigente!$K$39,IF(M202&gt;=PliegoVigente!$I$40,PliegoVigente!$K$40,IF(M202&gt;=PliegoVigente!$I$41,PliegoVigente!$K$41,IF(M202&gt;=PliegoVigente!$I$42,PliegoVigente!$K$42,IF(M202&gt;=PliegoVigente!$I$43,PliegoVigente!$K$43,IF(M202&gt;=PliegoVigente!$I$44,PliegoVigente!$K$44,PliegoVigente!$K$45))))))))),(IF(M202&gt;=PliegoVigente!$I$51,PliegoVigente!$K$51,IF(M202&gt;=PliegoVigente!$I$52,PliegoVigente!$K$52,IF(M202&gt;=PliegoVigente!$I$53,PliegoVigente!$K$53,IF(M202&gt;=PliegoVigente!$I$54,PliegoVigente!$K$54,IF(M202&gt;=PliegoVigente!$I$55,PliegoVigente!$K$55,IF(M202&gt;=PliegoVigente!$I$56,PliegoVigente!$K$56,IF(M202&gt;=PliegoVigente!$I$57,PliegoVigente!$K$57,IF(M202&gt;=PliegoVigente!$I$58,PliegoVigente!$K$58,PliegoVigente!$K$59))))))))))))</f>
        <v>0</v>
      </c>
      <c r="AD202" s="124">
        <f>IF(E202="HFC",(IF(S202&gt;=PliegoVigente!$E$12,PliegoVigente!$G$12,IF(S202&gt;=PliegoVigente!$E$11,PliegoVigente!$G$11,IF(S202&gt;=PliegoVigente!$E$10,PliegoVigente!$G$10,IF(S202&gt;=PliegoVigente!$E$9,PliegoVigente!$G$9,IF(S202&gt;=PliegoVigente!$E$8,PliegoVigente!$G$8,PliegoVigente!$G$7)))))),IF(E202="FLOW",(IF(S202&gt;=PliegoVigente!$I$23,PliegoVigente!$K$23,IF(S202&gt;=PliegoVigente!$I$24,PliegoVigente!$K$24,IF(S202&gt;=PliegoVigente!$I$25,PliegoVigente!$K$25,IF(S202&gt;=PliegoVigente!$I$26,PliegoVigente!$K$26,IF(S202&gt;=PliegoVigente!$I$27,PliegoVigente!$K$27,IF(S202&gt;=PliegoVigente!$I$28,PliegoVigente!$K$28,IF(S202&gt;=PliegoVigente!$I$29,PliegoVigente!$K$29,IF(S202&gt;=PliegoVigente!$I$30,PliegoVigente!$K$30,PliegoVigente!$K$31))))))))),IF(E202="MASIVO",(IF(S202&gt;=PliegoVigente!$I$37,PliegoVigente!$K$37,IF(S202&gt;=PliegoVigente!$I$38,PliegoVigente!$K$38,IF(S202&gt;=PliegoVigente!$I$39,PliegoVigente!$K$39,IF(S202&gt;=PliegoVigente!$I$40,PliegoVigente!$K$40,IF(S202&gt;=PliegoVigente!$I$41,PliegoVigente!$K$41,IF(S202&gt;=PliegoVigente!$I$42,PliegoVigente!$K$42,IF(S202&gt;=PliegoVigente!$I$43,PliegoVigente!$K$43,IF(S202&gt;=PliegoVigente!$I$44,PliegoVigente!$K$44,PliegoVigente!$K$45))))))))),(IF(S202&gt;=PliegoVigente!$I$51,PliegoVigente!$K$51,IF(S202&gt;=PliegoVigente!$I$52,PliegoVigente!$K$52,IF(S202&gt;=PliegoVigente!$I$53,PliegoVigente!$K$53,IF(S202&gt;=PliegoVigente!$I$54,PliegoVigente!$K$54,IF(S202&gt;=PliegoVigente!$I$55,PliegoVigente!$K$55,IF(S202&gt;=PliegoVigente!$I$56,PliegoVigente!$K$56,IF(S202&gt;=PliegoVigente!$I$57,PliegoVigente!$K$57,IF(S202&gt;=PliegoVigente!$I$58,PliegoVigente!$K$58,PliegoVigente!$K$59))))))))))))</f>
        <v>0.04</v>
      </c>
      <c r="AE202" s="124">
        <f>IF(E202="HFC",(IF(T202&gt;=PliegoVigente!$A$10,PliegoVigente!$C$10,IF(T202&gt;PliegoVigente!$A$9,PliegoVigente!$C$9,IF(T202&gt;PliegoVigente!$A$8,PliegoVigente!$C$8,PliegoVigente!$C$7)))),IF(E202="FLOW",(IF(T202&gt;=PliegoVigente!$A$26,PliegoVigente!$C$26,IF(T202&gt;PliegoVigente!$A$25,PliegoVigente!$C$25,IF(T202&gt;PliegoVigente!$A$24,PliegoVigente!$C$24,PliegoVigente!$C$23)))),IF(E202="MASIVO",(IF(T202&gt;=PliegoVigente!$A$40,PliegoVigente!$C$40,IF(T202&gt;PliegoVigente!$A$39,PliegoVigente!$C$39,IF(T202&gt;PliegoVigente!$A$38,PliegoVigente!$C$38,PliegoVigente!$C$37)))),(IF(T202&gt;=PliegoVigente!$A$54,PliegoVigente!$C$54,IF(T202&gt;PliegoVigente!$A$53,PliegoVigente!$C$53,IF(T202&gt;PliegoVigente!$A$52,PliegoVigente!$C$52,PliegoVigente!$C$51)))))))</f>
        <v>-0.01</v>
      </c>
      <c r="AF202" s="124">
        <f>IF(E202="HFC",(IF(Y202&gt;=PliegoVigente!$Y$7,PliegoVigente!$AA$7,0)),IF(E202="FLOW",0,IF(E202="MASIVO",(IF(Y202&gt;=PliegoVigente!$Y$37,PliegoVigente!$AA$370)),(IF(Y202&gt;=PliegoVigente!$Y$51,PliegoVigente!$AA$51,0)))))</f>
        <v>0</v>
      </c>
      <c r="AG202" s="124">
        <f>IF(E202="HFC",(IF(Z202&gt;=PliegoVigente!$M$9,PliegoVigente!$O$9,IF(Z202&gt;=PliegoVigente!$M$8,PliegoVigente!$O$8,PliegoVigente!$O$7))),IF(E202="FLOW",(IF(Z202&gt;=PliegoVigente!$M$25,PliegoVigente!$O$25,IF(Z202&gt;=PliegoVigente!$M$24,PliegoVigente!$O$24,PliegoVigente!$O$23))),IF(E202="MASIVO",(IF(Z202&gt;=PliegoVigente!$M$39,PliegoVigente!$O$39,IF(Z202&gt;=PliegoVigente!$M$38,PliegoVigente!$O$38,PliegoVigente!$O$37))),(IF(Z202&gt;=PliegoVigente!$M$53,PliegoVigente!$O$53,IF(Z202&gt;=PliegoVigente!$M$52,PliegoVigente!$O$52,PliegoVigente!$O$51))))))</f>
        <v>5.0000000000000001E-3</v>
      </c>
      <c r="AH202" s="124">
        <f>IF(E202="HFC",(IF(AA202&gt;=PliegoVigente!$Q$9,PliegoVigente!$S$9,IF(AA202&gt;=PliegoVigente!$Q$8,PliegoVigente!$S$8,PliegoVigente!$S$7))),IF(E202="FLOW",(IF(AA202&gt;=PliegoVigente!$Q$25,PliegoVigente!$S$25,IF(AA202&gt;=PliegoVigente!$Q$24,PliegoVigente!$S$24,PliegoVigente!$S$23))),IF(E202="MASIVO",(IF(AA202&gt;=PliegoVigente!$Q$39,PliegoVigente!$S$39,IF(AA202&gt;=PliegoVigente!$Q$38,PliegoVigente!$S$38,PliegoVigente!$S$37))),(IF(AA202&gt;=PliegoVigente!$Q$53,PliegoVigente!$S$53,IF(AA202&gt;=PliegoVigente!$Q$52,PliegoVigente!$S$52,PliegoVigente!$S$51))))))</f>
        <v>-5.0000000000000001E-3</v>
      </c>
      <c r="AI202" s="126">
        <f t="shared" si="7"/>
        <v>0.04</v>
      </c>
    </row>
    <row r="203" spans="1:35" x14ac:dyDescent="0.25">
      <c r="A203" s="115" t="str">
        <f>VLOOKUP(C203,RosterActualizado!$C$2:$L$1000,7,0)</f>
        <v>Ríos Florencia Alejandra</v>
      </c>
      <c r="B203" s="115" t="str">
        <f>VLOOKUP(C203,RosterActualizado!$C$2:$L$1000,10,0)</f>
        <v>Gonzalez Facundo Emiliano</v>
      </c>
      <c r="C203" s="115">
        <f>RosterActualizado!C203</f>
        <v>4035914</v>
      </c>
      <c r="D203" s="115" t="str">
        <f>VLOOKUP(C203,RosterActualizado!$C$2:$L$1000,3,0)</f>
        <v xml:space="preserve">INTERNET HFC SCORE 2 + Solucion Remota </v>
      </c>
      <c r="E203" s="115" t="str">
        <f t="shared" si="6"/>
        <v>HFC</v>
      </c>
      <c r="F203" s="116">
        <f>VLOOKUP(C203,Table1[],5,0)</f>
        <v>0.97782367149758498</v>
      </c>
      <c r="G203" s="117">
        <f>VLOOKUP(C203,Table13[],5,0)</f>
        <v>6.9306930693069299E-2</v>
      </c>
      <c r="H203" s="118">
        <f>VLOOKUP(C203,Table13[],3,0)</f>
        <v>101</v>
      </c>
      <c r="I203" s="117">
        <f>VLOOKUP(C203,Table13[],7,0)</f>
        <v>0.74468085106382997</v>
      </c>
      <c r="J203" s="117">
        <f>VLOOKUP(C203,Table13[],9,0)</f>
        <v>0.96739130434782605</v>
      </c>
      <c r="K203" s="116">
        <f>VLOOKUP(C203,Table16[[#All],[idccms]:[TMO]],5,0)</f>
        <v>1</v>
      </c>
      <c r="L203" s="119">
        <f>VLOOKUP(C203,Table18[[Columna1]:[Recuento de id_monitoring-caseId]],2,0)</f>
        <v>0</v>
      </c>
      <c r="M203" s="116">
        <f>VLOOKUP(C203,Table111[],7,0)</f>
        <v>8.3333333333333301E-2</v>
      </c>
      <c r="N203" s="118">
        <f>VLOOKUP(C203,Table111[],6,0)</f>
        <v>12</v>
      </c>
      <c r="O203" s="116">
        <f>VLOOKUP(C203,Table111[],8,0)</f>
        <v>0.625</v>
      </c>
      <c r="P203" s="13" t="s">
        <v>116</v>
      </c>
      <c r="Q203" s="13" t="s">
        <v>116</v>
      </c>
      <c r="R203" s="13" t="s">
        <v>116</v>
      </c>
      <c r="S203" s="116">
        <f>VLOOKUP(C203,Table113[[idccms]:[Suma de Rellamados]],4,0)</f>
        <v>0.84969939879759504</v>
      </c>
      <c r="T203" s="13">
        <f>VLOOKUP(C203,Table115[[idccms]:[Suma de CvLlamSalientes]],3,0)</f>
        <v>522.50554675118894</v>
      </c>
      <c r="U203" s="13">
        <f>VLOOKUP(C203,Table115[[idccms]:[Suma de CvLlamSalientes]],5,0)</f>
        <v>13.702060221869999</v>
      </c>
      <c r="V203" s="120">
        <f>VLOOKUP(C203,Table115[[idccms]:[Suma de CvLlamSalientes]],6,0)</f>
        <v>25.774960380348698</v>
      </c>
      <c r="W203" s="13">
        <f>VLOOKUP(C203,Table115[[idccms]:[Suma de CvLlamSalientes]],7,0)</f>
        <v>483.02852614897</v>
      </c>
      <c r="X203" s="116">
        <f>VLOOKUP(C203,Table118[[idccms]:[%Act Com N]],4,0)</f>
        <v>0.16164817749603799</v>
      </c>
      <c r="Y203" s="116">
        <f>VLOOKUP(C203,Table118[[idccms]:[%Act Com N]],6,0)</f>
        <v>0.149762282091918</v>
      </c>
      <c r="Z203" s="116">
        <f>VLOOKUP(C203,TRF!$B$2:$S$407,4,0)</f>
        <v>9.8256735340728998E-2</v>
      </c>
      <c r="AA203" s="116">
        <f>VLOOKUP(C203,CBS!$A$2:$F$395,4,0)</f>
        <v>4.2789223454833603E-2</v>
      </c>
      <c r="AB203" s="124">
        <f>IF(E203="HFC",(IF(L203&gt;=PliegoVigente!$U$9,PliegoVigente!$W$9,IF(L203&gt;=PliegoVigente!$U$8,PliegoVigente!$W$8,PliegoVigente!$W$7))),IF(E203="FLOW",(IF(L203&gt;=PliegoVigente!$U$25,PliegoVigente!$W$25,IF(L203&gt;=PliegoVigente!$U$24,PliegoVigente!$W$24,PliegoVigente!$W$23))),IF(E203="MASIVO",(IF(L203&gt;=PliegoVigente!$U$39,PliegoVigente!$W$39,IF(L203&gt;=PliegoVigente!$U$38,PliegoVigente!$W$38,PliegoVigente!$W$37))),(IF(L203&gt;=PliegoVigente!$U$53,PliegoVigente!$W$53,IF(L203&gt;=PliegoVigente!$U$52,PliegoVigente!$W$52,PliegoVigente!$W$51))))))</f>
        <v>-0.01</v>
      </c>
      <c r="AC203" s="124">
        <f>IF(E203="HFC",(IF(M203&gt;=PliegoVigente!$I$7,PliegoVigente!$K$7,IF(M203&gt;=PliegoVigente!$I$8,PliegoVigente!$K$8,IF(M203&gt;=PliegoVigente!$I$9,PliegoVigente!$K$9,IF(M203&gt;=PliegoVigente!$I$10,PliegoVigente!$K$10,IF(M203&gt;=PliegoVigente!$I$11,PliegoVigente!$K$11,IF(M203&gt;=PliegoVigente!$I$12,PliegoVigente!$K$12,IF(M203&gt;=PliegoVigente!$I$13,PliegoVigente!$K$13,IF(M203&gt;=PliegoVigente!$I$14,PliegoVigente!$K$14,PliegoVigente!$K$15))))))))),IF(E203="FLOW",(IF(M203&gt;=PliegoVigente!$I$23,PliegoVigente!$K$23,IF(M203&gt;=PliegoVigente!$I$24,PliegoVigente!$K$24,IF(M203&gt;=PliegoVigente!$I$25,PliegoVigente!$K$25,IF(M203&gt;=PliegoVigente!$I$26,PliegoVigente!$K$26,IF(M203&gt;=PliegoVigente!$I$27,PliegoVigente!$K$27,IF(M203&gt;=PliegoVigente!$I$28,PliegoVigente!$K$28,IF(M203&gt;=PliegoVigente!$I$29,PliegoVigente!$K$29,IF(M203&gt;=PliegoVigente!$I$30,PliegoVigente!$K$30,PliegoVigente!$K$31))))))))),IF(E203="MASIVO",(IF(M203&gt;=PliegoVigente!$I$37,PliegoVigente!$K$37,IF(M203&gt;=PliegoVigente!$I$38,PliegoVigente!$K$38,IF(M203&gt;=PliegoVigente!$I$39,PliegoVigente!$K$39,IF(M203&gt;=PliegoVigente!$I$40,PliegoVigente!$K$40,IF(M203&gt;=PliegoVigente!$I$41,PliegoVigente!$K$41,IF(M203&gt;=PliegoVigente!$I$42,PliegoVigente!$K$42,IF(M203&gt;=PliegoVigente!$I$43,PliegoVigente!$K$43,IF(M203&gt;=PliegoVigente!$I$44,PliegoVigente!$K$44,PliegoVigente!$K$45))))))))),(IF(M203&gt;=PliegoVigente!$I$51,PliegoVigente!$K$51,IF(M203&gt;=PliegoVigente!$I$52,PliegoVigente!$K$52,IF(M203&gt;=PliegoVigente!$I$53,PliegoVigente!$K$53,IF(M203&gt;=PliegoVigente!$I$54,PliegoVigente!$K$54,IF(M203&gt;=PliegoVigente!$I$55,PliegoVigente!$K$55,IF(M203&gt;=PliegoVigente!$I$56,PliegoVigente!$K$56,IF(M203&gt;=PliegoVigente!$I$57,PliegoVigente!$K$57,IF(M203&gt;=PliegoVigente!$I$58,PliegoVigente!$K$58,PliegoVigente!$K$59))))))))))))</f>
        <v>0.06</v>
      </c>
      <c r="AD203" s="124">
        <f>IF(E203="HFC",(IF(S203&gt;=PliegoVigente!$E$12,PliegoVigente!$G$12,IF(S203&gt;=PliegoVigente!$E$11,PliegoVigente!$G$11,IF(S203&gt;=PliegoVigente!$E$10,PliegoVigente!$G$10,IF(S203&gt;=PliegoVigente!$E$9,PliegoVigente!$G$9,IF(S203&gt;=PliegoVigente!$E$8,PliegoVigente!$G$8,PliegoVigente!$G$7)))))),IF(E203="FLOW",(IF(S203&gt;=PliegoVigente!$I$23,PliegoVigente!$K$23,IF(S203&gt;=PliegoVigente!$I$24,PliegoVigente!$K$24,IF(S203&gt;=PliegoVigente!$I$25,PliegoVigente!$K$25,IF(S203&gt;=PliegoVigente!$I$26,PliegoVigente!$K$26,IF(S203&gt;=PliegoVigente!$I$27,PliegoVigente!$K$27,IF(S203&gt;=PliegoVigente!$I$28,PliegoVigente!$K$28,IF(S203&gt;=PliegoVigente!$I$29,PliegoVigente!$K$29,IF(S203&gt;=PliegoVigente!$I$30,PliegoVigente!$K$30,PliegoVigente!$K$31))))))))),IF(E203="MASIVO",(IF(S203&gt;=PliegoVigente!$I$37,PliegoVigente!$K$37,IF(S203&gt;=PliegoVigente!$I$38,PliegoVigente!$K$38,IF(S203&gt;=PliegoVigente!$I$39,PliegoVigente!$K$39,IF(S203&gt;=PliegoVigente!$I$40,PliegoVigente!$K$40,IF(S203&gt;=PliegoVigente!$I$41,PliegoVigente!$K$41,IF(S203&gt;=PliegoVigente!$I$42,PliegoVigente!$K$42,IF(S203&gt;=PliegoVigente!$I$43,PliegoVigente!$K$43,IF(S203&gt;=PliegoVigente!$I$44,PliegoVigente!$K$44,PliegoVigente!$K$45))))))))),(IF(S203&gt;=PliegoVigente!$I$51,PliegoVigente!$K$51,IF(S203&gt;=PliegoVigente!$I$52,PliegoVigente!$K$52,IF(S203&gt;=PliegoVigente!$I$53,PliegoVigente!$K$53,IF(S203&gt;=PliegoVigente!$I$54,PliegoVigente!$K$54,IF(S203&gt;=PliegoVigente!$I$55,PliegoVigente!$K$55,IF(S203&gt;=PliegoVigente!$I$56,PliegoVigente!$K$56,IF(S203&gt;=PliegoVigente!$I$57,PliegoVigente!$K$57,IF(S203&gt;=PliegoVigente!$I$58,PliegoVigente!$K$58,PliegoVigente!$K$59))))))))))))</f>
        <v>0.04</v>
      </c>
      <c r="AE203" s="124">
        <f>IF(E203="HFC",(IF(T203&gt;=PliegoVigente!$A$10,PliegoVigente!$C$10,IF(T203&gt;PliegoVigente!$A$9,PliegoVigente!$C$9,IF(T203&gt;PliegoVigente!$A$8,PliegoVigente!$C$8,PliegoVigente!$C$7)))),IF(E203="FLOW",(IF(T203&gt;=PliegoVigente!$A$26,PliegoVigente!$C$26,IF(T203&gt;PliegoVigente!$A$25,PliegoVigente!$C$25,IF(T203&gt;PliegoVigente!$A$24,PliegoVigente!$C$24,PliegoVigente!$C$23)))),IF(E203="MASIVO",(IF(T203&gt;=PliegoVigente!$A$40,PliegoVigente!$C$40,IF(T203&gt;PliegoVigente!$A$39,PliegoVigente!$C$39,IF(T203&gt;PliegoVigente!$A$38,PliegoVigente!$C$38,PliegoVigente!$C$37)))),(IF(T203&gt;=PliegoVigente!$A$54,PliegoVigente!$C$54,IF(T203&gt;PliegoVigente!$A$53,PliegoVigente!$C$53,IF(T203&gt;PliegoVigente!$A$52,PliegoVigente!$C$52,PliegoVigente!$C$51)))))))</f>
        <v>0.02</v>
      </c>
      <c r="AF203" s="124">
        <f>IF(E203="HFC",(IF(Y203&gt;=PliegoVigente!$Y$7,PliegoVigente!$AA$7,0)),IF(E203="FLOW",0,IF(E203="MASIVO",(IF(Y203&gt;=PliegoVigente!$Y$37,PliegoVigente!$AA$370)),(IF(Y203&gt;=PliegoVigente!$Y$51,PliegoVigente!$AA$51,0)))))</f>
        <v>0.01</v>
      </c>
      <c r="AG203" s="124">
        <f>IF(E203="HFC",(IF(Z203&gt;=PliegoVigente!$M$9,PliegoVigente!$O$9,IF(Z203&gt;=PliegoVigente!$M$8,PliegoVigente!$O$8,PliegoVigente!$O$7))),IF(E203="FLOW",(IF(Z203&gt;=PliegoVigente!$M$25,PliegoVigente!$O$25,IF(Z203&gt;=PliegoVigente!$M$24,PliegoVigente!$O$24,PliegoVigente!$O$23))),IF(E203="MASIVO",(IF(Z203&gt;=PliegoVigente!$M$39,PliegoVigente!$O$39,IF(Z203&gt;=PliegoVigente!$M$38,PliegoVigente!$O$38,PliegoVigente!$O$37))),(IF(Z203&gt;=PliegoVigente!$M$53,PliegoVigente!$O$53,IF(Z203&gt;=PliegoVigente!$M$52,PliegoVigente!$O$52,PliegoVigente!$O$51))))))</f>
        <v>-5.0000000000000001E-3</v>
      </c>
      <c r="AH203" s="124">
        <f>IF(E203="HFC",(IF(AA203&gt;=PliegoVigente!$Q$9,PliegoVigente!$S$9,IF(AA203&gt;=PliegoVigente!$Q$8,PliegoVigente!$S$8,PliegoVigente!$S$7))),IF(E203="FLOW",(IF(AA203&gt;=PliegoVigente!$Q$25,PliegoVigente!$S$25,IF(AA203&gt;=PliegoVigente!$Q$24,PliegoVigente!$S$24,PliegoVigente!$S$23))),IF(E203="MASIVO",(IF(AA203&gt;=PliegoVigente!$Q$39,PliegoVigente!$S$39,IF(AA203&gt;=PliegoVigente!$Q$38,PliegoVigente!$S$38,PliegoVigente!$S$37))),(IF(AA203&gt;=PliegoVigente!$Q$53,PliegoVigente!$S$53,IF(AA203&gt;=PliegoVigente!$Q$52,PliegoVigente!$S$52,PliegoVigente!$S$51))))))</f>
        <v>5.0000000000000001E-3</v>
      </c>
      <c r="AI203" s="126">
        <f t="shared" si="7"/>
        <v>0.12</v>
      </c>
    </row>
    <row r="204" spans="1:35" x14ac:dyDescent="0.25">
      <c r="A204" s="115" t="str">
        <f>VLOOKUP(C204,RosterActualizado!$C$2:$L$1000,7,0)</f>
        <v>Ríos Florencia Alejandra</v>
      </c>
      <c r="B204" s="115" t="str">
        <f>VLOOKUP(C204,RosterActualizado!$C$2:$L$1000,10,0)</f>
        <v>Lara Yamila Eugenia</v>
      </c>
      <c r="C204" s="115">
        <f>RosterActualizado!C204</f>
        <v>2233465</v>
      </c>
      <c r="D204" s="115" t="str">
        <f>VLOOKUP(C204,RosterActualizado!$C$2:$L$1000,3,0)</f>
        <v>INTERNET HFC SCORE 1</v>
      </c>
      <c r="E204" s="115" t="str">
        <f t="shared" si="6"/>
        <v>HFC</v>
      </c>
      <c r="F204" s="116">
        <f>VLOOKUP(C204,Table1[],5,0)</f>
        <v>0</v>
      </c>
      <c r="G204" s="117">
        <f>VLOOKUP(C204,Table13[],5,0)</f>
        <v>0</v>
      </c>
      <c r="H204" s="118">
        <f>VLOOKUP(C204,Table13[],3,0)</f>
        <v>0</v>
      </c>
      <c r="I204" s="117">
        <f>VLOOKUP(C204,Table13[],7,0)</f>
        <v>0</v>
      </c>
      <c r="J204" s="117">
        <f>VLOOKUP(C204,Table13[],9,0)</f>
        <v>0</v>
      </c>
      <c r="K204" s="116" t="e">
        <f>VLOOKUP(C204,Table16[[#All],[idccms]:[TMO]],5,0)</f>
        <v>#N/A</v>
      </c>
      <c r="L204" s="119" t="e">
        <f>VLOOKUP(C204,Table18[[Columna1]:[Recuento de id_monitoring-caseId]],2,0)</f>
        <v>#N/A</v>
      </c>
      <c r="M204" s="116" t="e">
        <f>VLOOKUP(C204,Table111[],7,0)</f>
        <v>#N/A</v>
      </c>
      <c r="N204" s="118" t="e">
        <f>VLOOKUP(C204,Table111[],6,0)</f>
        <v>#N/A</v>
      </c>
      <c r="O204" s="116" t="e">
        <f>VLOOKUP(C204,Table111[],8,0)</f>
        <v>#N/A</v>
      </c>
      <c r="P204" s="13" t="s">
        <v>116</v>
      </c>
      <c r="Q204" s="13" t="s">
        <v>116</v>
      </c>
      <c r="R204" s="13" t="s">
        <v>116</v>
      </c>
      <c r="S204" s="116" t="e">
        <f>VLOOKUP(C204,Table113[[idccms]:[Suma de Rellamados]],4,0)</f>
        <v>#N/A</v>
      </c>
      <c r="T204" s="13" t="e">
        <f>VLOOKUP(C204,Table115[[idccms]:[Suma de CvLlamSalientes]],3,0)</f>
        <v>#N/A</v>
      </c>
      <c r="U204" s="13" t="e">
        <f>VLOOKUP(C204,Table115[[idccms]:[Suma de CvLlamSalientes]],5,0)</f>
        <v>#N/A</v>
      </c>
      <c r="V204" s="120" t="e">
        <f>VLOOKUP(C204,Table115[[idccms]:[Suma de CvLlamSalientes]],6,0)</f>
        <v>#N/A</v>
      </c>
      <c r="W204" s="13" t="e">
        <f>VLOOKUP(C204,Table115[[idccms]:[Suma de CvLlamSalientes]],7,0)</f>
        <v>#N/A</v>
      </c>
      <c r="X204" s="116" t="e">
        <f>VLOOKUP(C204,Table118[[idccms]:[%Act Com N]],4,0)</f>
        <v>#N/A</v>
      </c>
      <c r="Y204" s="116" t="e">
        <f>VLOOKUP(C204,Table118[[idccms]:[%Act Com N]],6,0)</f>
        <v>#N/A</v>
      </c>
      <c r="Z204" s="116" t="e">
        <f>VLOOKUP(C204,TRF!$B$2:$S$407,4,0)</f>
        <v>#N/A</v>
      </c>
      <c r="AA204" s="116" t="e">
        <f>VLOOKUP(C204,CBS!$A$2:$F$395,4,0)</f>
        <v>#N/A</v>
      </c>
      <c r="AB204" s="124" t="e">
        <f>IF(E204="HFC",(IF(L204&gt;=PliegoVigente!$U$9,PliegoVigente!$W$9,IF(L204&gt;=PliegoVigente!$U$8,PliegoVigente!$W$8,PliegoVigente!$W$7))),IF(E204="FLOW",(IF(L204&gt;=PliegoVigente!$U$25,PliegoVigente!$W$25,IF(L204&gt;=PliegoVigente!$U$24,PliegoVigente!$W$24,PliegoVigente!$W$23))),IF(E204="MASIVO",(IF(L204&gt;=PliegoVigente!$U$39,PliegoVigente!$W$39,IF(L204&gt;=PliegoVigente!$U$38,PliegoVigente!$W$38,PliegoVigente!$W$37))),(IF(L204&gt;=PliegoVigente!$U$53,PliegoVigente!$W$53,IF(L204&gt;=PliegoVigente!$U$52,PliegoVigente!$W$52,PliegoVigente!$W$51))))))</f>
        <v>#N/A</v>
      </c>
      <c r="AC204" s="124" t="e">
        <f>IF(E204="HFC",(IF(M204&gt;=PliegoVigente!$I$7,PliegoVigente!$K$7,IF(M204&gt;=PliegoVigente!$I$8,PliegoVigente!$K$8,IF(M204&gt;=PliegoVigente!$I$9,PliegoVigente!$K$9,IF(M204&gt;=PliegoVigente!$I$10,PliegoVigente!$K$10,IF(M204&gt;=PliegoVigente!$I$11,PliegoVigente!$K$11,IF(M204&gt;=PliegoVigente!$I$12,PliegoVigente!$K$12,IF(M204&gt;=PliegoVigente!$I$13,PliegoVigente!$K$13,IF(M204&gt;=PliegoVigente!$I$14,PliegoVigente!$K$14,PliegoVigente!$K$15))))))))),IF(E204="FLOW",(IF(M204&gt;=PliegoVigente!$I$23,PliegoVigente!$K$23,IF(M204&gt;=PliegoVigente!$I$24,PliegoVigente!$K$24,IF(M204&gt;=PliegoVigente!$I$25,PliegoVigente!$K$25,IF(M204&gt;=PliegoVigente!$I$26,PliegoVigente!$K$26,IF(M204&gt;=PliegoVigente!$I$27,PliegoVigente!$K$27,IF(M204&gt;=PliegoVigente!$I$28,PliegoVigente!$K$28,IF(M204&gt;=PliegoVigente!$I$29,PliegoVigente!$K$29,IF(M204&gt;=PliegoVigente!$I$30,PliegoVigente!$K$30,PliegoVigente!$K$31))))))))),IF(E204="MASIVO",(IF(M204&gt;=PliegoVigente!$I$37,PliegoVigente!$K$37,IF(M204&gt;=PliegoVigente!$I$38,PliegoVigente!$K$38,IF(M204&gt;=PliegoVigente!$I$39,PliegoVigente!$K$39,IF(M204&gt;=PliegoVigente!$I$40,PliegoVigente!$K$40,IF(M204&gt;=PliegoVigente!$I$41,PliegoVigente!$K$41,IF(M204&gt;=PliegoVigente!$I$42,PliegoVigente!$K$42,IF(M204&gt;=PliegoVigente!$I$43,PliegoVigente!$K$43,IF(M204&gt;=PliegoVigente!$I$44,PliegoVigente!$K$44,PliegoVigente!$K$45))))))))),(IF(M204&gt;=PliegoVigente!$I$51,PliegoVigente!$K$51,IF(M204&gt;=PliegoVigente!$I$52,PliegoVigente!$K$52,IF(M204&gt;=PliegoVigente!$I$53,PliegoVigente!$K$53,IF(M204&gt;=PliegoVigente!$I$54,PliegoVigente!$K$54,IF(M204&gt;=PliegoVigente!$I$55,PliegoVigente!$K$55,IF(M204&gt;=PliegoVigente!$I$56,PliegoVigente!$K$56,IF(M204&gt;=PliegoVigente!$I$57,PliegoVigente!$K$57,IF(M204&gt;=PliegoVigente!$I$58,PliegoVigente!$K$58,PliegoVigente!$K$59))))))))))))</f>
        <v>#N/A</v>
      </c>
      <c r="AD204" s="124" t="e">
        <f>IF(E204="HFC",(IF(S204&gt;=PliegoVigente!$E$12,PliegoVigente!$G$12,IF(S204&gt;=PliegoVigente!$E$11,PliegoVigente!$G$11,IF(S204&gt;=PliegoVigente!$E$10,PliegoVigente!$G$10,IF(S204&gt;=PliegoVigente!$E$9,PliegoVigente!$G$9,IF(S204&gt;=PliegoVigente!$E$8,PliegoVigente!$G$8,PliegoVigente!$G$7)))))),IF(E204="FLOW",(IF(S204&gt;=PliegoVigente!$I$23,PliegoVigente!$K$23,IF(S204&gt;=PliegoVigente!$I$24,PliegoVigente!$K$24,IF(S204&gt;=PliegoVigente!$I$25,PliegoVigente!$K$25,IF(S204&gt;=PliegoVigente!$I$26,PliegoVigente!$K$26,IF(S204&gt;=PliegoVigente!$I$27,PliegoVigente!$K$27,IF(S204&gt;=PliegoVigente!$I$28,PliegoVigente!$K$28,IF(S204&gt;=PliegoVigente!$I$29,PliegoVigente!$K$29,IF(S204&gt;=PliegoVigente!$I$30,PliegoVigente!$K$30,PliegoVigente!$K$31))))))))),IF(E204="MASIVO",(IF(S204&gt;=PliegoVigente!$I$37,PliegoVigente!$K$37,IF(S204&gt;=PliegoVigente!$I$38,PliegoVigente!$K$38,IF(S204&gt;=PliegoVigente!$I$39,PliegoVigente!$K$39,IF(S204&gt;=PliegoVigente!$I$40,PliegoVigente!$K$40,IF(S204&gt;=PliegoVigente!$I$41,PliegoVigente!$K$41,IF(S204&gt;=PliegoVigente!$I$42,PliegoVigente!$K$42,IF(S204&gt;=PliegoVigente!$I$43,PliegoVigente!$K$43,IF(S204&gt;=PliegoVigente!$I$44,PliegoVigente!$K$44,PliegoVigente!$K$45))))))))),(IF(S204&gt;=PliegoVigente!$I$51,PliegoVigente!$K$51,IF(S204&gt;=PliegoVigente!$I$52,PliegoVigente!$K$52,IF(S204&gt;=PliegoVigente!$I$53,PliegoVigente!$K$53,IF(S204&gt;=PliegoVigente!$I$54,PliegoVigente!$K$54,IF(S204&gt;=PliegoVigente!$I$55,PliegoVigente!$K$55,IF(S204&gt;=PliegoVigente!$I$56,PliegoVigente!$K$56,IF(S204&gt;=PliegoVigente!$I$57,PliegoVigente!$K$57,IF(S204&gt;=PliegoVigente!$I$58,PliegoVigente!$K$58,PliegoVigente!$K$59))))))))))))</f>
        <v>#N/A</v>
      </c>
      <c r="AE204" s="124" t="e">
        <f>IF(E204="HFC",(IF(T204&gt;=PliegoVigente!$A$10,PliegoVigente!$C$10,IF(T204&gt;PliegoVigente!$A$9,PliegoVigente!$C$9,IF(T204&gt;PliegoVigente!$A$8,PliegoVigente!$C$8,PliegoVigente!$C$7)))),IF(E204="FLOW",(IF(T204&gt;=PliegoVigente!$A$26,PliegoVigente!$C$26,IF(T204&gt;PliegoVigente!$A$25,PliegoVigente!$C$25,IF(T204&gt;PliegoVigente!$A$24,PliegoVigente!$C$24,PliegoVigente!$C$23)))),IF(E204="MASIVO",(IF(T204&gt;=PliegoVigente!$A$40,PliegoVigente!$C$40,IF(T204&gt;PliegoVigente!$A$39,PliegoVigente!$C$39,IF(T204&gt;PliegoVigente!$A$38,PliegoVigente!$C$38,PliegoVigente!$C$37)))),(IF(T204&gt;=PliegoVigente!$A$54,PliegoVigente!$C$54,IF(T204&gt;PliegoVigente!$A$53,PliegoVigente!$C$53,IF(T204&gt;PliegoVigente!$A$52,PliegoVigente!$C$52,PliegoVigente!$C$51)))))))</f>
        <v>#N/A</v>
      </c>
      <c r="AF204" s="124" t="e">
        <f>IF(E204="HFC",(IF(Y204&gt;=PliegoVigente!$Y$7,PliegoVigente!$AA$7,0)),IF(E204="FLOW",0,IF(E204="MASIVO",(IF(Y204&gt;=PliegoVigente!$Y$37,PliegoVigente!$AA$370)),(IF(Y204&gt;=PliegoVigente!$Y$51,PliegoVigente!$AA$51,0)))))</f>
        <v>#N/A</v>
      </c>
      <c r="AG204" s="124" t="e">
        <f>IF(E204="HFC",(IF(Z204&gt;=PliegoVigente!$M$9,PliegoVigente!$O$9,IF(Z204&gt;=PliegoVigente!$M$8,PliegoVigente!$O$8,PliegoVigente!$O$7))),IF(E204="FLOW",(IF(Z204&gt;=PliegoVigente!$M$25,PliegoVigente!$O$25,IF(Z204&gt;=PliegoVigente!$M$24,PliegoVigente!$O$24,PliegoVigente!$O$23))),IF(E204="MASIVO",(IF(Z204&gt;=PliegoVigente!$M$39,PliegoVigente!$O$39,IF(Z204&gt;=PliegoVigente!$M$38,PliegoVigente!$O$38,PliegoVigente!$O$37))),(IF(Z204&gt;=PliegoVigente!$M$53,PliegoVigente!$O$53,IF(Z204&gt;=PliegoVigente!$M$52,PliegoVigente!$O$52,PliegoVigente!$O$51))))))</f>
        <v>#N/A</v>
      </c>
      <c r="AH204" s="124" t="e">
        <f>IF(E204="HFC",(IF(AA204&gt;=PliegoVigente!$Q$9,PliegoVigente!$S$9,IF(AA204&gt;=PliegoVigente!$Q$8,PliegoVigente!$S$8,PliegoVigente!$S$7))),IF(E204="FLOW",(IF(AA204&gt;=PliegoVigente!$Q$25,PliegoVigente!$S$25,IF(AA204&gt;=PliegoVigente!$Q$24,PliegoVigente!$S$24,PliegoVigente!$S$23))),IF(E204="MASIVO",(IF(AA204&gt;=PliegoVigente!$Q$39,PliegoVigente!$S$39,IF(AA204&gt;=PliegoVigente!$Q$38,PliegoVigente!$S$38,PliegoVigente!$S$37))),(IF(AA204&gt;=PliegoVigente!$Q$53,PliegoVigente!$S$53,IF(AA204&gt;=PliegoVigente!$Q$52,PliegoVigente!$S$52,PliegoVigente!$S$51))))))</f>
        <v>#N/A</v>
      </c>
      <c r="AI204" s="126" t="e">
        <f t="shared" si="7"/>
        <v>#N/A</v>
      </c>
    </row>
    <row r="205" spans="1:35" x14ac:dyDescent="0.25">
      <c r="A205" s="115" t="str">
        <f>VLOOKUP(C205,RosterActualizado!$C$2:$L$1000,7,0)</f>
        <v>Ríos Florencia Alejandra</v>
      </c>
      <c r="B205" s="115" t="str">
        <f>VLOOKUP(C205,RosterActualizado!$C$2:$L$1000,10,0)</f>
        <v>Leguizamon Maria Eliana</v>
      </c>
      <c r="C205" s="115">
        <f>RosterActualizado!C205</f>
        <v>484559</v>
      </c>
      <c r="D205" s="115" t="str">
        <f>VLOOKUP(C205,RosterActualizado!$C$2:$L$1000,3,0)</f>
        <v>INTERNET HFC SCORE 2</v>
      </c>
      <c r="E205" s="115" t="str">
        <f t="shared" si="6"/>
        <v>HFC</v>
      </c>
      <c r="F205" s="116">
        <f>VLOOKUP(C205,Table1[],5,0)</f>
        <v>0.80017195767195803</v>
      </c>
      <c r="G205" s="117">
        <f>VLOOKUP(C205,Table13[],5,0)</f>
        <v>9.4339622641509399E-2</v>
      </c>
      <c r="H205" s="118">
        <f>VLOOKUP(C205,Table13[],3,0)</f>
        <v>53</v>
      </c>
      <c r="I205" s="117">
        <f>VLOOKUP(C205,Table13[],7,0)</f>
        <v>0.78431372549019596</v>
      </c>
      <c r="J205" s="117">
        <f>VLOOKUP(C205,Table13[],9,0)</f>
        <v>0.93877551020408201</v>
      </c>
      <c r="K205" s="116">
        <f>VLOOKUP(C205,Table16[[#All],[idccms]:[TMO]],5,0)</f>
        <v>0.90909090909090895</v>
      </c>
      <c r="L205" s="119">
        <f>VLOOKUP(C205,Table18[[Columna1]:[Recuento de id_monitoring-caseId]],2,0)</f>
        <v>0</v>
      </c>
      <c r="M205" s="116">
        <f>VLOOKUP(C205,Table111[],7,0)</f>
        <v>-0.8</v>
      </c>
      <c r="N205" s="118">
        <f>VLOOKUP(C205,Table111[],6,0)</f>
        <v>5</v>
      </c>
      <c r="O205" s="116">
        <f>VLOOKUP(C205,Table111[],8,0)</f>
        <v>0.2</v>
      </c>
      <c r="P205" s="13" t="s">
        <v>116</v>
      </c>
      <c r="Q205" s="13" t="s">
        <v>116</v>
      </c>
      <c r="R205" s="13" t="s">
        <v>116</v>
      </c>
      <c r="S205" s="116">
        <f>VLOOKUP(C205,Table113[[idccms]:[Suma de Rellamados]],4,0)</f>
        <v>0.84083044982698996</v>
      </c>
      <c r="T205" s="13">
        <f>VLOOKUP(C205,Table115[[idccms]:[Suma de CvLlamSalientes]],3,0)</f>
        <v>677.21372031662304</v>
      </c>
      <c r="U205" s="13">
        <f>VLOOKUP(C205,Table115[[idccms]:[Suma de CvLlamSalientes]],5,0)</f>
        <v>47.820580474933998</v>
      </c>
      <c r="V205" s="120">
        <f>VLOOKUP(C205,Table115[[idccms]:[Suma de CvLlamSalientes]],6,0)</f>
        <v>1.97889182058047</v>
      </c>
      <c r="W205" s="13">
        <f>VLOOKUP(C205,Table115[[idccms]:[Suma de CvLlamSalientes]],7,0)</f>
        <v>627.41424802110805</v>
      </c>
      <c r="X205" s="116">
        <f>VLOOKUP(C205,Table118[[idccms]:[%Act Com N]],4,0)</f>
        <v>5.1451187335092297E-2</v>
      </c>
      <c r="Y205" s="116">
        <f>VLOOKUP(C205,Table118[[idccms]:[%Act Com N]],6,0)</f>
        <v>4.4854881266490801E-2</v>
      </c>
      <c r="Z205" s="116">
        <f>VLOOKUP(C205,TRF!$B$2:$S$407,4,0)</f>
        <v>6.5963060686015804E-2</v>
      </c>
      <c r="AA205" s="116">
        <f>VLOOKUP(C205,CBS!$A$2:$F$395,4,0)</f>
        <v>4.4854881266490801E-2</v>
      </c>
      <c r="AB205" s="124">
        <f>IF(E205="HFC",(IF(L205&gt;=PliegoVigente!$U$9,PliegoVigente!$W$9,IF(L205&gt;=PliegoVigente!$U$8,PliegoVigente!$W$8,PliegoVigente!$W$7))),IF(E205="FLOW",(IF(L205&gt;=PliegoVigente!$U$25,PliegoVigente!$W$25,IF(L205&gt;=PliegoVigente!$U$24,PliegoVigente!$W$24,PliegoVigente!$W$23))),IF(E205="MASIVO",(IF(L205&gt;=PliegoVigente!$U$39,PliegoVigente!$W$39,IF(L205&gt;=PliegoVigente!$U$38,PliegoVigente!$W$38,PliegoVigente!$W$37))),(IF(L205&gt;=PliegoVigente!$U$53,PliegoVigente!$W$53,IF(L205&gt;=PliegoVigente!$U$52,PliegoVigente!$W$52,PliegoVigente!$W$51))))))</f>
        <v>-0.01</v>
      </c>
      <c r="AC205" s="124">
        <f>IF(E205="HFC",(IF(M205&gt;=PliegoVigente!$I$7,PliegoVigente!$K$7,IF(M205&gt;=PliegoVigente!$I$8,PliegoVigente!$K$8,IF(M205&gt;=PliegoVigente!$I$9,PliegoVigente!$K$9,IF(M205&gt;=PliegoVigente!$I$10,PliegoVigente!$K$10,IF(M205&gt;=PliegoVigente!$I$11,PliegoVigente!$K$11,IF(M205&gt;=PliegoVigente!$I$12,PliegoVigente!$K$12,IF(M205&gt;=PliegoVigente!$I$13,PliegoVigente!$K$13,IF(M205&gt;=PliegoVigente!$I$14,PliegoVigente!$K$14,PliegoVigente!$K$15))))))))),IF(E205="FLOW",(IF(M205&gt;=PliegoVigente!$I$23,PliegoVigente!$K$23,IF(M205&gt;=PliegoVigente!$I$24,PliegoVigente!$K$24,IF(M205&gt;=PliegoVigente!$I$25,PliegoVigente!$K$25,IF(M205&gt;=PliegoVigente!$I$26,PliegoVigente!$K$26,IF(M205&gt;=PliegoVigente!$I$27,PliegoVigente!$K$27,IF(M205&gt;=PliegoVigente!$I$28,PliegoVigente!$K$28,IF(M205&gt;=PliegoVigente!$I$29,PliegoVigente!$K$29,IF(M205&gt;=PliegoVigente!$I$30,PliegoVigente!$K$30,PliegoVigente!$K$31))))))))),IF(E205="MASIVO",(IF(M205&gt;=PliegoVigente!$I$37,PliegoVigente!$K$37,IF(M205&gt;=PliegoVigente!$I$38,PliegoVigente!$K$38,IF(M205&gt;=PliegoVigente!$I$39,PliegoVigente!$K$39,IF(M205&gt;=PliegoVigente!$I$40,PliegoVigente!$K$40,IF(M205&gt;=PliegoVigente!$I$41,PliegoVigente!$K$41,IF(M205&gt;=PliegoVigente!$I$42,PliegoVigente!$K$42,IF(M205&gt;=PliegoVigente!$I$43,PliegoVigente!$K$43,IF(M205&gt;=PliegoVigente!$I$44,PliegoVigente!$K$44,PliegoVigente!$K$45))))))))),(IF(M205&gt;=PliegoVigente!$I$51,PliegoVigente!$K$51,IF(M205&gt;=PliegoVigente!$I$52,PliegoVigente!$K$52,IF(M205&gt;=PliegoVigente!$I$53,PliegoVigente!$K$53,IF(M205&gt;=PliegoVigente!$I$54,PliegoVigente!$K$54,IF(M205&gt;=PliegoVigente!$I$55,PliegoVigente!$K$55,IF(M205&gt;=PliegoVigente!$I$56,PliegoVigente!$K$56,IF(M205&gt;=PliegoVigente!$I$57,PliegoVigente!$K$57,IF(M205&gt;=PliegoVigente!$I$58,PliegoVigente!$K$58,PliegoVigente!$K$59))))))))))))</f>
        <v>-0.02</v>
      </c>
      <c r="AD205" s="124">
        <f>IF(E205="HFC",(IF(S205&gt;=PliegoVigente!$E$12,PliegoVigente!$G$12,IF(S205&gt;=PliegoVigente!$E$11,PliegoVigente!$G$11,IF(S205&gt;=PliegoVigente!$E$10,PliegoVigente!$G$10,IF(S205&gt;=PliegoVigente!$E$9,PliegoVigente!$G$9,IF(S205&gt;=PliegoVigente!$E$8,PliegoVigente!$G$8,PliegoVigente!$G$7)))))),IF(E205="FLOW",(IF(S205&gt;=PliegoVigente!$I$23,PliegoVigente!$K$23,IF(S205&gt;=PliegoVigente!$I$24,PliegoVigente!$K$24,IF(S205&gt;=PliegoVigente!$I$25,PliegoVigente!$K$25,IF(S205&gt;=PliegoVigente!$I$26,PliegoVigente!$K$26,IF(S205&gt;=PliegoVigente!$I$27,PliegoVigente!$K$27,IF(S205&gt;=PliegoVigente!$I$28,PliegoVigente!$K$28,IF(S205&gt;=PliegoVigente!$I$29,PliegoVigente!$K$29,IF(S205&gt;=PliegoVigente!$I$30,PliegoVigente!$K$30,PliegoVigente!$K$31))))))))),IF(E205="MASIVO",(IF(S205&gt;=PliegoVigente!$I$37,PliegoVigente!$K$37,IF(S205&gt;=PliegoVigente!$I$38,PliegoVigente!$K$38,IF(S205&gt;=PliegoVigente!$I$39,PliegoVigente!$K$39,IF(S205&gt;=PliegoVigente!$I$40,PliegoVigente!$K$40,IF(S205&gt;=PliegoVigente!$I$41,PliegoVigente!$K$41,IF(S205&gt;=PliegoVigente!$I$42,PliegoVigente!$K$42,IF(S205&gt;=PliegoVigente!$I$43,PliegoVigente!$K$43,IF(S205&gt;=PliegoVigente!$I$44,PliegoVigente!$K$44,PliegoVigente!$K$45))))))))),(IF(S205&gt;=PliegoVigente!$I$51,PliegoVigente!$K$51,IF(S205&gt;=PliegoVigente!$I$52,PliegoVigente!$K$52,IF(S205&gt;=PliegoVigente!$I$53,PliegoVigente!$K$53,IF(S205&gt;=PliegoVigente!$I$54,PliegoVigente!$K$54,IF(S205&gt;=PliegoVigente!$I$55,PliegoVigente!$K$55,IF(S205&gt;=PliegoVigente!$I$56,PliegoVigente!$K$56,IF(S205&gt;=PliegoVigente!$I$57,PliegoVigente!$K$57,IF(S205&gt;=PliegoVigente!$I$58,PliegoVigente!$K$58,PliegoVigente!$K$59))))))))))))</f>
        <v>0.04</v>
      </c>
      <c r="AE205" s="124">
        <f>IF(E205="HFC",(IF(T205&gt;=PliegoVigente!$A$10,PliegoVigente!$C$10,IF(T205&gt;PliegoVigente!$A$9,PliegoVigente!$C$9,IF(T205&gt;PliegoVigente!$A$8,PliegoVigente!$C$8,PliegoVigente!$C$7)))),IF(E205="FLOW",(IF(T205&gt;=PliegoVigente!$A$26,PliegoVigente!$C$26,IF(T205&gt;PliegoVigente!$A$25,PliegoVigente!$C$25,IF(T205&gt;PliegoVigente!$A$24,PliegoVigente!$C$24,PliegoVigente!$C$23)))),IF(E205="MASIVO",(IF(T205&gt;=PliegoVigente!$A$40,PliegoVigente!$C$40,IF(T205&gt;PliegoVigente!$A$39,PliegoVigente!$C$39,IF(T205&gt;PliegoVigente!$A$38,PliegoVigente!$C$38,PliegoVigente!$C$37)))),(IF(T205&gt;=PliegoVigente!$A$54,PliegoVigente!$C$54,IF(T205&gt;PliegoVigente!$A$53,PliegoVigente!$C$53,IF(T205&gt;PliegoVigente!$A$52,PliegoVigente!$C$52,PliegoVigente!$C$51)))))))</f>
        <v>-0.01</v>
      </c>
      <c r="AF205" s="124">
        <f>IF(E205="HFC",(IF(Y205&gt;=PliegoVigente!$Y$7,PliegoVigente!$AA$7,0)),IF(E205="FLOW",0,IF(E205="MASIVO",(IF(Y205&gt;=PliegoVigente!$Y$37,PliegoVigente!$AA$370)),(IF(Y205&gt;=PliegoVigente!$Y$51,PliegoVigente!$AA$51,0)))))</f>
        <v>0.01</v>
      </c>
      <c r="AG205" s="124">
        <f>IF(E205="HFC",(IF(Z205&gt;=PliegoVigente!$M$9,PliegoVigente!$O$9,IF(Z205&gt;=PliegoVigente!$M$8,PliegoVigente!$O$8,PliegoVigente!$O$7))),IF(E205="FLOW",(IF(Z205&gt;=PliegoVigente!$M$25,PliegoVigente!$O$25,IF(Z205&gt;=PliegoVigente!$M$24,PliegoVigente!$O$24,PliegoVigente!$O$23))),IF(E205="MASIVO",(IF(Z205&gt;=PliegoVigente!$M$39,PliegoVigente!$O$39,IF(Z205&gt;=PliegoVigente!$M$38,PliegoVigente!$O$38,PliegoVigente!$O$37))),(IF(Z205&gt;=PliegoVigente!$M$53,PliegoVigente!$O$53,IF(Z205&gt;=PliegoVigente!$M$52,PliegoVigente!$O$52,PliegoVigente!$O$51))))))</f>
        <v>5.0000000000000001E-3</v>
      </c>
      <c r="AH205" s="124">
        <f>IF(E205="HFC",(IF(AA205&gt;=PliegoVigente!$Q$9,PliegoVigente!$S$9,IF(AA205&gt;=PliegoVigente!$Q$8,PliegoVigente!$S$8,PliegoVigente!$S$7))),IF(E205="FLOW",(IF(AA205&gt;=PliegoVigente!$Q$25,PliegoVigente!$S$25,IF(AA205&gt;=PliegoVigente!$Q$24,PliegoVigente!$S$24,PliegoVigente!$S$23))),IF(E205="MASIVO",(IF(AA205&gt;=PliegoVigente!$Q$39,PliegoVigente!$S$39,IF(AA205&gt;=PliegoVigente!$Q$38,PliegoVigente!$S$38,PliegoVigente!$S$37))),(IF(AA205&gt;=PliegoVigente!$Q$53,PliegoVigente!$S$53,IF(AA205&gt;=PliegoVigente!$Q$52,PliegoVigente!$S$52,PliegoVigente!$S$51))))))</f>
        <v>5.0000000000000001E-3</v>
      </c>
      <c r="AI205" s="126">
        <f t="shared" si="7"/>
        <v>2.0000000000000004E-2</v>
      </c>
    </row>
    <row r="206" spans="1:35" x14ac:dyDescent="0.25">
      <c r="A206" s="115" t="str">
        <f>VLOOKUP(C206,RosterActualizado!$C$2:$L$1000,7,0)</f>
        <v>Ríos Florencia Alejandra</v>
      </c>
      <c r="B206" s="115" t="str">
        <f>VLOOKUP(C206,RosterActualizado!$C$2:$L$1000,10,0)</f>
        <v>Mansilla Rebeca Daniela</v>
      </c>
      <c r="C206" s="115">
        <f>RosterActualizado!C206</f>
        <v>469387</v>
      </c>
      <c r="D206" s="115" t="str">
        <f>VLOOKUP(C206,RosterActualizado!$C$2:$L$1000,3,0)</f>
        <v>MASIVO</v>
      </c>
      <c r="E206" s="115" t="str">
        <f t="shared" si="6"/>
        <v>MASIVO</v>
      </c>
      <c r="F206" s="116">
        <f>VLOOKUP(C206,Table1[],5,0)</f>
        <v>0.59483611111111101</v>
      </c>
      <c r="G206" s="117">
        <f>VLOOKUP(C206,Table13[],5,0)</f>
        <v>6.25E-2</v>
      </c>
      <c r="H206" s="118">
        <f>VLOOKUP(C206,Table13[],3,0)</f>
        <v>32</v>
      </c>
      <c r="I206" s="117">
        <f>VLOOKUP(C206,Table13[],7,0)</f>
        <v>0.55172413793103403</v>
      </c>
      <c r="J206" s="117">
        <f>VLOOKUP(C206,Table13[],9,0)</f>
        <v>0.86206896551724099</v>
      </c>
      <c r="K206" s="116">
        <f>VLOOKUP(C206,Table16[[#All],[idccms]:[TMO]],5,0)</f>
        <v>1</v>
      </c>
      <c r="L206" s="119">
        <f>VLOOKUP(C206,Table18[[Columna1]:[Recuento de id_monitoring-caseId]],2,0)</f>
        <v>1</v>
      </c>
      <c r="M206" s="116">
        <f>VLOOKUP(C206,Table111[],7,0)</f>
        <v>0</v>
      </c>
      <c r="N206" s="118">
        <f>VLOOKUP(C206,Table111[],6,0)</f>
        <v>3</v>
      </c>
      <c r="O206" s="116">
        <f>VLOOKUP(C206,Table111[],8,0)</f>
        <v>0.66666666666666696</v>
      </c>
      <c r="P206" s="13" t="s">
        <v>116</v>
      </c>
      <c r="Q206" s="13" t="s">
        <v>116</v>
      </c>
      <c r="R206" s="13" t="s">
        <v>116</v>
      </c>
      <c r="S206" s="116">
        <f>VLOOKUP(C206,Table113[[idccms]:[Suma de Rellamados]],4,0)</f>
        <v>0.76106194690265505</v>
      </c>
      <c r="T206" s="13">
        <f>VLOOKUP(C206,Table115[[idccms]:[Suma de CvLlamSalientes]],3,0)</f>
        <v>658.34482758620697</v>
      </c>
      <c r="U206" s="13">
        <f>VLOOKUP(C206,Table115[[idccms]:[Suma de CvLlamSalientes]],5,0)</f>
        <v>27.034482758620701</v>
      </c>
      <c r="V206" s="120">
        <f>VLOOKUP(C206,Table115[[idccms]:[Suma de CvLlamSalientes]],6,0)</f>
        <v>0.17241379310344801</v>
      </c>
      <c r="W206" s="13">
        <f>VLOOKUP(C206,Table115[[idccms]:[Suma de CvLlamSalientes]],7,0)</f>
        <v>631.13793103448302</v>
      </c>
      <c r="X206" s="116">
        <f>VLOOKUP(C206,Table118[[idccms]:[%Act Com N]],4,0)</f>
        <v>0</v>
      </c>
      <c r="Y206" s="116">
        <f>VLOOKUP(C206,Table118[[idccms]:[%Act Com N]],6,0)</f>
        <v>0</v>
      </c>
      <c r="Z206" s="116">
        <f>VLOOKUP(C206,TRF!$B$2:$S$407,4,0)</f>
        <v>0.14367816091954</v>
      </c>
      <c r="AA206" s="116">
        <f>VLOOKUP(C206,CBS!$A$2:$F$395,4,0)</f>
        <v>0.16666666666666699</v>
      </c>
      <c r="AB206" s="124">
        <f>IF(E206="HFC",(IF(L206&gt;=PliegoVigente!$U$9,PliegoVigente!$W$9,IF(L206&gt;=PliegoVigente!$U$8,PliegoVigente!$W$8,PliegoVigente!$W$7))),IF(E206="FLOW",(IF(L206&gt;=PliegoVigente!$U$25,PliegoVigente!$W$25,IF(L206&gt;=PliegoVigente!$U$24,PliegoVigente!$W$24,PliegoVigente!$W$23))),IF(E206="MASIVO",(IF(L206&gt;=PliegoVigente!$U$39,PliegoVigente!$W$39,IF(L206&gt;=PliegoVigente!$U$38,PliegoVigente!$W$38,PliegoVigente!$W$37))),(IF(L206&gt;=PliegoVigente!$U$53,PliegoVigente!$W$53,IF(L206&gt;=PliegoVigente!$U$52,PliegoVigente!$W$52,PliegoVigente!$W$51))))))</f>
        <v>0.01</v>
      </c>
      <c r="AC206" s="124">
        <f>IF(E206="HFC",(IF(M206&gt;=PliegoVigente!$I$7,PliegoVigente!$K$7,IF(M206&gt;=PliegoVigente!$I$8,PliegoVigente!$K$8,IF(M206&gt;=PliegoVigente!$I$9,PliegoVigente!$K$9,IF(M206&gt;=PliegoVigente!$I$10,PliegoVigente!$K$10,IF(M206&gt;=PliegoVigente!$I$11,PliegoVigente!$K$11,IF(M206&gt;=PliegoVigente!$I$12,PliegoVigente!$K$12,IF(M206&gt;=PliegoVigente!$I$13,PliegoVigente!$K$13,IF(M206&gt;=PliegoVigente!$I$14,PliegoVigente!$K$14,PliegoVigente!$K$15))))))))),IF(E206="FLOW",(IF(M206&gt;=PliegoVigente!$I$23,PliegoVigente!$K$23,IF(M206&gt;=PliegoVigente!$I$24,PliegoVigente!$K$24,IF(M206&gt;=PliegoVigente!$I$25,PliegoVigente!$K$25,IF(M206&gt;=PliegoVigente!$I$26,PliegoVigente!$K$26,IF(M206&gt;=PliegoVigente!$I$27,PliegoVigente!$K$27,IF(M206&gt;=PliegoVigente!$I$28,PliegoVigente!$K$28,IF(M206&gt;=PliegoVigente!$I$29,PliegoVigente!$K$29,IF(M206&gt;=PliegoVigente!$I$30,PliegoVigente!$K$30,PliegoVigente!$K$31))))))))),IF(E206="MASIVO",(IF(M206&gt;=PliegoVigente!$I$37,PliegoVigente!$K$37,IF(M206&gt;=PliegoVigente!$I$38,PliegoVigente!$K$38,IF(M206&gt;=PliegoVigente!$I$39,PliegoVigente!$K$39,IF(M206&gt;=PliegoVigente!$I$40,PliegoVigente!$K$40,IF(M206&gt;=PliegoVigente!$I$41,PliegoVigente!$K$41,IF(M206&gt;=PliegoVigente!$I$42,PliegoVigente!$K$42,IF(M206&gt;=PliegoVigente!$I$43,PliegoVigente!$K$43,IF(M206&gt;=PliegoVigente!$I$44,PliegoVigente!$K$44,PliegoVigente!$K$45))))))))),(IF(M206&gt;=PliegoVigente!$I$51,PliegoVigente!$K$51,IF(M206&gt;=PliegoVigente!$I$52,PliegoVigente!$K$52,IF(M206&gt;=PliegoVigente!$I$53,PliegoVigente!$K$53,IF(M206&gt;=PliegoVigente!$I$54,PliegoVigente!$K$54,IF(M206&gt;=PliegoVigente!$I$55,PliegoVigente!$K$55,IF(M206&gt;=PliegoVigente!$I$56,PliegoVigente!$K$56,IF(M206&gt;=PliegoVigente!$I$57,PliegoVigente!$K$57,IF(M206&gt;=PliegoVigente!$I$58,PliegoVigente!$K$58,PliegoVigente!$K$59))))))))))))</f>
        <v>0.06</v>
      </c>
      <c r="AD206" s="124">
        <f>IF(E206="HFC",(IF(S206&gt;=PliegoVigente!$E$12,PliegoVigente!$G$12,IF(S206&gt;=PliegoVigente!$E$11,PliegoVigente!$G$11,IF(S206&gt;=PliegoVigente!$E$10,PliegoVigente!$G$10,IF(S206&gt;=PliegoVigente!$E$9,PliegoVigente!$G$9,IF(S206&gt;=PliegoVigente!$E$8,PliegoVigente!$G$8,PliegoVigente!$G$7)))))),IF(E206="FLOW",(IF(S206&gt;=PliegoVigente!$I$23,PliegoVigente!$K$23,IF(S206&gt;=PliegoVigente!$I$24,PliegoVigente!$K$24,IF(S206&gt;=PliegoVigente!$I$25,PliegoVigente!$K$25,IF(S206&gt;=PliegoVigente!$I$26,PliegoVigente!$K$26,IF(S206&gt;=PliegoVigente!$I$27,PliegoVigente!$K$27,IF(S206&gt;=PliegoVigente!$I$28,PliegoVigente!$K$28,IF(S206&gt;=PliegoVigente!$I$29,PliegoVigente!$K$29,IF(S206&gt;=PliegoVigente!$I$30,PliegoVigente!$K$30,PliegoVigente!$K$31))))))))),IF(E206="MASIVO",(IF(S206&gt;=PliegoVigente!$I$37,PliegoVigente!$K$37,IF(S206&gt;=PliegoVigente!$I$38,PliegoVigente!$K$38,IF(S206&gt;=PliegoVigente!$I$39,PliegoVigente!$K$39,IF(S206&gt;=PliegoVigente!$I$40,PliegoVigente!$K$40,IF(S206&gt;=PliegoVigente!$I$41,PliegoVigente!$K$41,IF(S206&gt;=PliegoVigente!$I$42,PliegoVigente!$K$42,IF(S206&gt;=PliegoVigente!$I$43,PliegoVigente!$K$43,IF(S206&gt;=PliegoVigente!$I$44,PliegoVigente!$K$44,PliegoVigente!$K$45))))))))),(IF(S206&gt;=PliegoVigente!$I$51,PliegoVigente!$K$51,IF(S206&gt;=PliegoVigente!$I$52,PliegoVigente!$K$52,IF(S206&gt;=PliegoVigente!$I$53,PliegoVigente!$K$53,IF(S206&gt;=PliegoVigente!$I$54,PliegoVigente!$K$54,IF(S206&gt;=PliegoVigente!$I$55,PliegoVigente!$K$55,IF(S206&gt;=PliegoVigente!$I$56,PliegoVigente!$K$56,IF(S206&gt;=PliegoVigente!$I$57,PliegoVigente!$K$57,IF(S206&gt;=PliegoVigente!$I$58,PliegoVigente!$K$58,PliegoVigente!$K$59))))))))))))</f>
        <v>0.06</v>
      </c>
      <c r="AE206" s="124">
        <f>IF(E206="HFC",(IF(T206&gt;=PliegoVigente!$A$10,PliegoVigente!$C$10,IF(T206&gt;PliegoVigente!$A$9,PliegoVigente!$C$9,IF(T206&gt;PliegoVigente!$A$8,PliegoVigente!$C$8,PliegoVigente!$C$7)))),IF(E206="FLOW",(IF(T206&gt;=PliegoVigente!$A$26,PliegoVigente!$C$26,IF(T206&gt;PliegoVigente!$A$25,PliegoVigente!$C$25,IF(T206&gt;PliegoVigente!$A$24,PliegoVigente!$C$24,PliegoVigente!$C$23)))),IF(E206="MASIVO",(IF(T206&gt;=PliegoVigente!$A$40,PliegoVigente!$C$40,IF(T206&gt;PliegoVigente!$A$39,PliegoVigente!$C$39,IF(T206&gt;PliegoVigente!$A$38,PliegoVigente!$C$38,PliegoVigente!$C$37)))),(IF(T206&gt;=PliegoVigente!$A$54,PliegoVigente!$C$54,IF(T206&gt;PliegoVigente!$A$53,PliegoVigente!$C$53,IF(T206&gt;PliegoVigente!$A$52,PliegoVigente!$C$52,PliegoVigente!$C$51)))))))</f>
        <v>-0.01</v>
      </c>
      <c r="AF206" s="124" t="b">
        <f>IF(E206="HFC",(IF(Y206&gt;=PliegoVigente!$Y$7,PliegoVigente!$AA$7,0)),IF(E206="FLOW",0,IF(E206="MASIVO",(IF(Y206&gt;=PliegoVigente!$Y$37,PliegoVigente!$AA$370)),(IF(Y206&gt;=PliegoVigente!$Y$51,PliegoVigente!$AA$51,0)))))</f>
        <v>0</v>
      </c>
      <c r="AG206" s="124">
        <f>IF(E206="HFC",(IF(Z206&gt;=PliegoVigente!$M$9,PliegoVigente!$O$9,IF(Z206&gt;=PliegoVigente!$M$8,PliegoVigente!$O$8,PliegoVigente!$O$7))),IF(E206="FLOW",(IF(Z206&gt;=PliegoVigente!$M$25,PliegoVigente!$O$25,IF(Z206&gt;=PliegoVigente!$M$24,PliegoVigente!$O$24,PliegoVigente!$O$23))),IF(E206="MASIVO",(IF(Z206&gt;=PliegoVigente!$M$39,PliegoVigente!$O$39,IF(Z206&gt;=PliegoVigente!$M$38,PliegoVigente!$O$38,PliegoVigente!$O$37))),(IF(Z206&gt;=PliegoVigente!$M$53,PliegoVigente!$O$53,IF(Z206&gt;=PliegoVigente!$M$52,PliegoVigente!$O$52,PliegoVigente!$O$51))))))</f>
        <v>-5.0000000000000001E-3</v>
      </c>
      <c r="AH206" s="124">
        <f>IF(E206="HFC",(IF(AA206&gt;=PliegoVigente!$Q$9,PliegoVigente!$S$9,IF(AA206&gt;=PliegoVigente!$Q$8,PliegoVigente!$S$8,PliegoVigente!$S$7))),IF(E206="FLOW",(IF(AA206&gt;=PliegoVigente!$Q$25,PliegoVigente!$S$25,IF(AA206&gt;=PliegoVigente!$Q$24,PliegoVigente!$S$24,PliegoVigente!$S$23))),IF(E206="MASIVO",(IF(AA206&gt;=PliegoVigente!$Q$39,PliegoVigente!$S$39,IF(AA206&gt;=PliegoVigente!$Q$38,PliegoVigente!$S$38,PliegoVigente!$S$37))),(IF(AA206&gt;=PliegoVigente!$Q$53,PliegoVigente!$S$53,IF(AA206&gt;=PliegoVigente!$Q$52,PliegoVigente!$S$52,PliegoVigente!$S$51))))))</f>
        <v>-5.0000000000000001E-3</v>
      </c>
      <c r="AI206" s="126">
        <f t="shared" si="7"/>
        <v>0.11</v>
      </c>
    </row>
    <row r="207" spans="1:35" x14ac:dyDescent="0.25">
      <c r="A207" s="115" t="str">
        <f>VLOOKUP(C207,RosterActualizado!$C$2:$L$1000,7,0)</f>
        <v>Ríos Florencia Alejandra</v>
      </c>
      <c r="B207" s="115" t="str">
        <f>VLOOKUP(C207,RosterActualizado!$C$2:$L$1000,10,0)</f>
        <v>Montoro Miguel Ángel</v>
      </c>
      <c r="C207" s="115">
        <f>RosterActualizado!C207</f>
        <v>4035912</v>
      </c>
      <c r="D207" s="115" t="str">
        <f>VLOOKUP(C207,RosterActualizado!$C$2:$L$1000,3,0)</f>
        <v xml:space="preserve">INTERNET HFC SCORE 3 A 5 + Solucion Remota </v>
      </c>
      <c r="E207" s="115" t="str">
        <f t="shared" si="6"/>
        <v>HFC</v>
      </c>
      <c r="F207" s="116">
        <f>VLOOKUP(C207,Table1[],5,0)</f>
        <v>0.97201449275362295</v>
      </c>
      <c r="G207" s="117">
        <f>VLOOKUP(C207,Table13[],5,0)</f>
        <v>6.7567567567567599E-2</v>
      </c>
      <c r="H207" s="118">
        <f>VLOOKUP(C207,Table13[],3,0)</f>
        <v>74</v>
      </c>
      <c r="I207" s="117">
        <f>VLOOKUP(C207,Table13[],7,0)</f>
        <v>0.72602739726027399</v>
      </c>
      <c r="J207" s="117">
        <f>VLOOKUP(C207,Table13[],9,0)</f>
        <v>0.93055555555555602</v>
      </c>
      <c r="K207" s="116">
        <f>VLOOKUP(C207,Table16[[#All],[idccms]:[TMO]],5,0)</f>
        <v>1</v>
      </c>
      <c r="L207" s="119">
        <f>VLOOKUP(C207,Table18[[Columna1]:[Recuento de id_monitoring-caseId]],2,0)</f>
        <v>0</v>
      </c>
      <c r="M207" s="116">
        <f>VLOOKUP(C207,Table111[],7,0)</f>
        <v>-0.266666666666667</v>
      </c>
      <c r="N207" s="118">
        <f>VLOOKUP(C207,Table111[],6,0)</f>
        <v>15</v>
      </c>
      <c r="O207" s="116">
        <f>VLOOKUP(C207,Table111[],8,0)</f>
        <v>0.46153846153846201</v>
      </c>
      <c r="P207" s="13" t="s">
        <v>116</v>
      </c>
      <c r="Q207" s="13" t="s">
        <v>116</v>
      </c>
      <c r="R207" s="13" t="s">
        <v>116</v>
      </c>
      <c r="S207" s="116">
        <f>VLOOKUP(C207,Table113[[idccms]:[Suma de Rellamados]],4,0)</f>
        <v>0.83743842364531995</v>
      </c>
      <c r="T207" s="13">
        <f>VLOOKUP(C207,Table115[[idccms]:[Suma de CvLlamSalientes]],3,0)</f>
        <v>651.56415094339604</v>
      </c>
      <c r="U207" s="13">
        <f>VLOOKUP(C207,Table115[[idccms]:[Suma de CvLlamSalientes]],5,0)</f>
        <v>27.660377358490599</v>
      </c>
      <c r="V207" s="120">
        <f>VLOOKUP(C207,Table115[[idccms]:[Suma de CvLlamSalientes]],6,0)</f>
        <v>8.5339622641509401</v>
      </c>
      <c r="W207" s="13">
        <f>VLOOKUP(C207,Table115[[idccms]:[Suma de CvLlamSalientes]],7,0)</f>
        <v>615.36981132075505</v>
      </c>
      <c r="X207" s="116">
        <f>VLOOKUP(C207,Table118[[idccms]:[%Act Com N]],4,0)</f>
        <v>8.3962264150943405E-2</v>
      </c>
      <c r="Y207" s="116">
        <f>VLOOKUP(C207,Table118[[idccms]:[%Act Com N]],6,0)</f>
        <v>5.5660377358490602E-2</v>
      </c>
      <c r="Z207" s="116">
        <f>VLOOKUP(C207,TRF!$B$2:$S$407,4,0)</f>
        <v>0.105660377358491</v>
      </c>
      <c r="AA207" s="116">
        <f>VLOOKUP(C207,CBS!$A$2:$F$395,4,0)</f>
        <v>0.1</v>
      </c>
      <c r="AB207" s="124">
        <f>IF(E207="HFC",(IF(L207&gt;=PliegoVigente!$U$9,PliegoVigente!$W$9,IF(L207&gt;=PliegoVigente!$U$8,PliegoVigente!$W$8,PliegoVigente!$W$7))),IF(E207="FLOW",(IF(L207&gt;=PliegoVigente!$U$25,PliegoVigente!$W$25,IF(L207&gt;=PliegoVigente!$U$24,PliegoVigente!$W$24,PliegoVigente!$W$23))),IF(E207="MASIVO",(IF(L207&gt;=PliegoVigente!$U$39,PliegoVigente!$W$39,IF(L207&gt;=PliegoVigente!$U$38,PliegoVigente!$W$38,PliegoVigente!$W$37))),(IF(L207&gt;=PliegoVigente!$U$53,PliegoVigente!$W$53,IF(L207&gt;=PliegoVigente!$U$52,PliegoVigente!$W$52,PliegoVigente!$W$51))))))</f>
        <v>-0.01</v>
      </c>
      <c r="AC207" s="124">
        <f>IF(E207="HFC",(IF(M207&gt;=PliegoVigente!$I$7,PliegoVigente!$K$7,IF(M207&gt;=PliegoVigente!$I$8,PliegoVigente!$K$8,IF(M207&gt;=PliegoVigente!$I$9,PliegoVigente!$K$9,IF(M207&gt;=PliegoVigente!$I$10,PliegoVigente!$K$10,IF(M207&gt;=PliegoVigente!$I$11,PliegoVigente!$K$11,IF(M207&gt;=PliegoVigente!$I$12,PliegoVigente!$K$12,IF(M207&gt;=PliegoVigente!$I$13,PliegoVigente!$K$13,IF(M207&gt;=PliegoVigente!$I$14,PliegoVigente!$K$14,PliegoVigente!$K$15))))))))),IF(E207="FLOW",(IF(M207&gt;=PliegoVigente!$I$23,PliegoVigente!$K$23,IF(M207&gt;=PliegoVigente!$I$24,PliegoVigente!$K$24,IF(M207&gt;=PliegoVigente!$I$25,PliegoVigente!$K$25,IF(M207&gt;=PliegoVigente!$I$26,PliegoVigente!$K$26,IF(M207&gt;=PliegoVigente!$I$27,PliegoVigente!$K$27,IF(M207&gt;=PliegoVigente!$I$28,PliegoVigente!$K$28,IF(M207&gt;=PliegoVigente!$I$29,PliegoVigente!$K$29,IF(M207&gt;=PliegoVigente!$I$30,PliegoVigente!$K$30,PliegoVigente!$K$31))))))))),IF(E207="MASIVO",(IF(M207&gt;=PliegoVigente!$I$37,PliegoVigente!$K$37,IF(M207&gt;=PliegoVigente!$I$38,PliegoVigente!$K$38,IF(M207&gt;=PliegoVigente!$I$39,PliegoVigente!$K$39,IF(M207&gt;=PliegoVigente!$I$40,PliegoVigente!$K$40,IF(M207&gt;=PliegoVigente!$I$41,PliegoVigente!$K$41,IF(M207&gt;=PliegoVigente!$I$42,PliegoVigente!$K$42,IF(M207&gt;=PliegoVigente!$I$43,PliegoVigente!$K$43,IF(M207&gt;=PliegoVigente!$I$44,PliegoVigente!$K$44,PliegoVigente!$K$45))))))))),(IF(M207&gt;=PliegoVigente!$I$51,PliegoVigente!$K$51,IF(M207&gt;=PliegoVigente!$I$52,PliegoVigente!$K$52,IF(M207&gt;=PliegoVigente!$I$53,PliegoVigente!$K$53,IF(M207&gt;=PliegoVigente!$I$54,PliegoVigente!$K$54,IF(M207&gt;=PliegoVigente!$I$55,PliegoVigente!$K$55,IF(M207&gt;=PliegoVigente!$I$56,PliegoVigente!$K$56,IF(M207&gt;=PliegoVigente!$I$57,PliegoVigente!$K$57,IF(M207&gt;=PliegoVigente!$I$58,PliegoVigente!$K$58,PliegoVigente!$K$59))))))))))))</f>
        <v>-0.02</v>
      </c>
      <c r="AD207" s="124">
        <f>IF(E207="HFC",(IF(S207&gt;=PliegoVigente!$E$12,PliegoVigente!$G$12,IF(S207&gt;=PliegoVigente!$E$11,PliegoVigente!$G$11,IF(S207&gt;=PliegoVigente!$E$10,PliegoVigente!$G$10,IF(S207&gt;=PliegoVigente!$E$9,PliegoVigente!$G$9,IF(S207&gt;=PliegoVigente!$E$8,PliegoVigente!$G$8,PliegoVigente!$G$7)))))),IF(E207="FLOW",(IF(S207&gt;=PliegoVigente!$I$23,PliegoVigente!$K$23,IF(S207&gt;=PliegoVigente!$I$24,PliegoVigente!$K$24,IF(S207&gt;=PliegoVigente!$I$25,PliegoVigente!$K$25,IF(S207&gt;=PliegoVigente!$I$26,PliegoVigente!$K$26,IF(S207&gt;=PliegoVigente!$I$27,PliegoVigente!$K$27,IF(S207&gt;=PliegoVigente!$I$28,PliegoVigente!$K$28,IF(S207&gt;=PliegoVigente!$I$29,PliegoVigente!$K$29,IF(S207&gt;=PliegoVigente!$I$30,PliegoVigente!$K$30,PliegoVigente!$K$31))))))))),IF(E207="MASIVO",(IF(S207&gt;=PliegoVigente!$I$37,PliegoVigente!$K$37,IF(S207&gt;=PliegoVigente!$I$38,PliegoVigente!$K$38,IF(S207&gt;=PliegoVigente!$I$39,PliegoVigente!$K$39,IF(S207&gt;=PliegoVigente!$I$40,PliegoVigente!$K$40,IF(S207&gt;=PliegoVigente!$I$41,PliegoVigente!$K$41,IF(S207&gt;=PliegoVigente!$I$42,PliegoVigente!$K$42,IF(S207&gt;=PliegoVigente!$I$43,PliegoVigente!$K$43,IF(S207&gt;=PliegoVigente!$I$44,PliegoVigente!$K$44,PliegoVigente!$K$45))))))))),(IF(S207&gt;=PliegoVigente!$I$51,PliegoVigente!$K$51,IF(S207&gt;=PliegoVigente!$I$52,PliegoVigente!$K$52,IF(S207&gt;=PliegoVigente!$I$53,PliegoVigente!$K$53,IF(S207&gt;=PliegoVigente!$I$54,PliegoVigente!$K$54,IF(S207&gt;=PliegoVigente!$I$55,PliegoVigente!$K$55,IF(S207&gt;=PliegoVigente!$I$56,PliegoVigente!$K$56,IF(S207&gt;=PliegoVigente!$I$57,PliegoVigente!$K$57,IF(S207&gt;=PliegoVigente!$I$58,PliegoVigente!$K$58,PliegoVigente!$K$59))))))))))))</f>
        <v>0.04</v>
      </c>
      <c r="AE207" s="124">
        <f>IF(E207="HFC",(IF(T207&gt;=PliegoVigente!$A$10,PliegoVigente!$C$10,IF(T207&gt;PliegoVigente!$A$9,PliegoVigente!$C$9,IF(T207&gt;PliegoVigente!$A$8,PliegoVigente!$C$8,PliegoVigente!$C$7)))),IF(E207="FLOW",(IF(T207&gt;=PliegoVigente!$A$26,PliegoVigente!$C$26,IF(T207&gt;PliegoVigente!$A$25,PliegoVigente!$C$25,IF(T207&gt;PliegoVigente!$A$24,PliegoVigente!$C$24,PliegoVigente!$C$23)))),IF(E207="MASIVO",(IF(T207&gt;=PliegoVigente!$A$40,PliegoVigente!$C$40,IF(T207&gt;PliegoVigente!$A$39,PliegoVigente!$C$39,IF(T207&gt;PliegoVigente!$A$38,PliegoVigente!$C$38,PliegoVigente!$C$37)))),(IF(T207&gt;=PliegoVigente!$A$54,PliegoVigente!$C$54,IF(T207&gt;PliegoVigente!$A$53,PliegoVigente!$C$53,IF(T207&gt;PliegoVigente!$A$52,PliegoVigente!$C$52,PliegoVigente!$C$51)))))))</f>
        <v>-0.01</v>
      </c>
      <c r="AF207" s="124">
        <f>IF(E207="HFC",(IF(Y207&gt;=PliegoVigente!$Y$7,PliegoVigente!$AA$7,0)),IF(E207="FLOW",0,IF(E207="MASIVO",(IF(Y207&gt;=PliegoVigente!$Y$37,PliegoVigente!$AA$370)),(IF(Y207&gt;=PliegoVigente!$Y$51,PliegoVigente!$AA$51,0)))))</f>
        <v>0.01</v>
      </c>
      <c r="AG207" s="124">
        <f>IF(E207="HFC",(IF(Z207&gt;=PliegoVigente!$M$9,PliegoVigente!$O$9,IF(Z207&gt;=PliegoVigente!$M$8,PliegoVigente!$O$8,PliegoVigente!$O$7))),IF(E207="FLOW",(IF(Z207&gt;=PliegoVigente!$M$25,PliegoVigente!$O$25,IF(Z207&gt;=PliegoVigente!$M$24,PliegoVigente!$O$24,PliegoVigente!$O$23))),IF(E207="MASIVO",(IF(Z207&gt;=PliegoVigente!$M$39,PliegoVigente!$O$39,IF(Z207&gt;=PliegoVigente!$M$38,PliegoVigente!$O$38,PliegoVigente!$O$37))),(IF(Z207&gt;=PliegoVigente!$M$53,PliegoVigente!$O$53,IF(Z207&gt;=PliegoVigente!$M$52,PliegoVigente!$O$52,PliegoVigente!$O$51))))))</f>
        <v>-5.0000000000000001E-3</v>
      </c>
      <c r="AH207" s="124">
        <f>IF(E207="HFC",(IF(AA207&gt;=PliegoVigente!$Q$9,PliegoVigente!$S$9,IF(AA207&gt;=PliegoVigente!$Q$8,PliegoVigente!$S$8,PliegoVigente!$S$7))),IF(E207="FLOW",(IF(AA207&gt;=PliegoVigente!$Q$25,PliegoVigente!$S$25,IF(AA207&gt;=PliegoVigente!$Q$24,PliegoVigente!$S$24,PliegoVigente!$S$23))),IF(E207="MASIVO",(IF(AA207&gt;=PliegoVigente!$Q$39,PliegoVigente!$S$39,IF(AA207&gt;=PliegoVigente!$Q$38,PliegoVigente!$S$38,PliegoVigente!$S$37))),(IF(AA207&gt;=PliegoVigente!$Q$53,PliegoVigente!$S$53,IF(AA207&gt;=PliegoVigente!$Q$52,PliegoVigente!$S$52,PliegoVigente!$S$51))))))</f>
        <v>-5.0000000000000001E-3</v>
      </c>
      <c r="AI207" s="126">
        <f t="shared" si="7"/>
        <v>0</v>
      </c>
    </row>
    <row r="208" spans="1:35" x14ac:dyDescent="0.25">
      <c r="A208" s="115" t="str">
        <f>VLOOKUP(C208,RosterActualizado!$C$2:$L$1000,7,0)</f>
        <v>Ríos Florencia Alejandra</v>
      </c>
      <c r="B208" s="115" t="str">
        <f>VLOOKUP(C208,RosterActualizado!$C$2:$L$1000,10,0)</f>
        <v>Muro  Carlos Hernán Enrique</v>
      </c>
      <c r="C208" s="115">
        <f>RosterActualizado!C208</f>
        <v>3903477</v>
      </c>
      <c r="D208" s="115" t="str">
        <f>VLOOKUP(C208,RosterActualizado!$C$2:$L$1000,3,0)</f>
        <v>VIP</v>
      </c>
      <c r="E208" s="115" t="str">
        <f t="shared" si="6"/>
        <v>MASIVO</v>
      </c>
      <c r="F208" s="116" t="e">
        <f>VLOOKUP(C208,Table1[],5,0)</f>
        <v>#N/A</v>
      </c>
      <c r="G208" s="117">
        <f>VLOOKUP(C208,Table13[],5,0)</f>
        <v>0</v>
      </c>
      <c r="H208" s="118">
        <f>VLOOKUP(C208,Table13[],3,0)</f>
        <v>0</v>
      </c>
      <c r="I208" s="117">
        <f>VLOOKUP(C208,Table13[],7,0)</f>
        <v>0</v>
      </c>
      <c r="J208" s="117">
        <f>VLOOKUP(C208,Table13[],9,0)</f>
        <v>0</v>
      </c>
      <c r="K208" s="116" t="e">
        <f>VLOOKUP(C208,Table16[[#All],[idccms]:[TMO]],5,0)</f>
        <v>#N/A</v>
      </c>
      <c r="L208" s="119" t="e">
        <f>VLOOKUP(C208,Table18[[Columna1]:[Recuento de id_monitoring-caseId]],2,0)</f>
        <v>#N/A</v>
      </c>
      <c r="M208" s="116" t="e">
        <f>VLOOKUP(C208,Table111[],7,0)</f>
        <v>#N/A</v>
      </c>
      <c r="N208" s="118" t="e">
        <f>VLOOKUP(C208,Table111[],6,0)</f>
        <v>#N/A</v>
      </c>
      <c r="O208" s="116" t="e">
        <f>VLOOKUP(C208,Table111[],8,0)</f>
        <v>#N/A</v>
      </c>
      <c r="P208" s="13" t="s">
        <v>116</v>
      </c>
      <c r="Q208" s="13" t="s">
        <v>116</v>
      </c>
      <c r="R208" s="13" t="s">
        <v>116</v>
      </c>
      <c r="S208" s="116" t="e">
        <f>VLOOKUP(C208,Table113[[idccms]:[Suma de Rellamados]],4,0)</f>
        <v>#N/A</v>
      </c>
      <c r="T208" s="13">
        <f>VLOOKUP(C208,Table115[[idccms]:[Suma de CvLlamSalientes]],3,0)</f>
        <v>0</v>
      </c>
      <c r="U208" s="13">
        <f>VLOOKUP(C208,Table115[[idccms]:[Suma de CvLlamSalientes]],5,0)</f>
        <v>0</v>
      </c>
      <c r="V208" s="120">
        <f>VLOOKUP(C208,Table115[[idccms]:[Suma de CvLlamSalientes]],6,0)</f>
        <v>0</v>
      </c>
      <c r="W208" s="13">
        <f>VLOOKUP(C208,Table115[[idccms]:[Suma de CvLlamSalientes]],7,0)</f>
        <v>0</v>
      </c>
      <c r="X208" s="116" t="e">
        <f>VLOOKUP(C208,Table118[[idccms]:[%Act Com N]],4,0)</f>
        <v>#N/A</v>
      </c>
      <c r="Y208" s="116" t="e">
        <f>VLOOKUP(C208,Table118[[idccms]:[%Act Com N]],6,0)</f>
        <v>#N/A</v>
      </c>
      <c r="Z208" s="116" t="e">
        <f>VLOOKUP(C208,TRF!$B$2:$S$407,4,0)</f>
        <v>#N/A</v>
      </c>
      <c r="AA208" s="116" t="e">
        <f>VLOOKUP(C208,CBS!$A$2:$F$395,4,0)</f>
        <v>#N/A</v>
      </c>
      <c r="AB208" s="124" t="e">
        <f>IF(E208="HFC",(IF(L208&gt;=PliegoVigente!$U$9,PliegoVigente!$W$9,IF(L208&gt;=PliegoVigente!$U$8,PliegoVigente!$W$8,PliegoVigente!$W$7))),IF(E208="FLOW",(IF(L208&gt;=PliegoVigente!$U$25,PliegoVigente!$W$25,IF(L208&gt;=PliegoVigente!$U$24,PliegoVigente!$W$24,PliegoVigente!$W$23))),IF(E208="MASIVO",(IF(L208&gt;=PliegoVigente!$U$39,PliegoVigente!$W$39,IF(L208&gt;=PliegoVigente!$U$38,PliegoVigente!$W$38,PliegoVigente!$W$37))),(IF(L208&gt;=PliegoVigente!$U$53,PliegoVigente!$W$53,IF(L208&gt;=PliegoVigente!$U$52,PliegoVigente!$W$52,PliegoVigente!$W$51))))))</f>
        <v>#N/A</v>
      </c>
      <c r="AC208" s="124" t="e">
        <f>IF(E208="HFC",(IF(M208&gt;=PliegoVigente!$I$7,PliegoVigente!$K$7,IF(M208&gt;=PliegoVigente!$I$8,PliegoVigente!$K$8,IF(M208&gt;=PliegoVigente!$I$9,PliegoVigente!$K$9,IF(M208&gt;=PliegoVigente!$I$10,PliegoVigente!$K$10,IF(M208&gt;=PliegoVigente!$I$11,PliegoVigente!$K$11,IF(M208&gt;=PliegoVigente!$I$12,PliegoVigente!$K$12,IF(M208&gt;=PliegoVigente!$I$13,PliegoVigente!$K$13,IF(M208&gt;=PliegoVigente!$I$14,PliegoVigente!$K$14,PliegoVigente!$K$15))))))))),IF(E208="FLOW",(IF(M208&gt;=PliegoVigente!$I$23,PliegoVigente!$K$23,IF(M208&gt;=PliegoVigente!$I$24,PliegoVigente!$K$24,IF(M208&gt;=PliegoVigente!$I$25,PliegoVigente!$K$25,IF(M208&gt;=PliegoVigente!$I$26,PliegoVigente!$K$26,IF(M208&gt;=PliegoVigente!$I$27,PliegoVigente!$K$27,IF(M208&gt;=PliegoVigente!$I$28,PliegoVigente!$K$28,IF(M208&gt;=PliegoVigente!$I$29,PliegoVigente!$K$29,IF(M208&gt;=PliegoVigente!$I$30,PliegoVigente!$K$30,PliegoVigente!$K$31))))))))),IF(E208="MASIVO",(IF(M208&gt;=PliegoVigente!$I$37,PliegoVigente!$K$37,IF(M208&gt;=PliegoVigente!$I$38,PliegoVigente!$K$38,IF(M208&gt;=PliegoVigente!$I$39,PliegoVigente!$K$39,IF(M208&gt;=PliegoVigente!$I$40,PliegoVigente!$K$40,IF(M208&gt;=PliegoVigente!$I$41,PliegoVigente!$K$41,IF(M208&gt;=PliegoVigente!$I$42,PliegoVigente!$K$42,IF(M208&gt;=PliegoVigente!$I$43,PliegoVigente!$K$43,IF(M208&gt;=PliegoVigente!$I$44,PliegoVigente!$K$44,PliegoVigente!$K$45))))))))),(IF(M208&gt;=PliegoVigente!$I$51,PliegoVigente!$K$51,IF(M208&gt;=PliegoVigente!$I$52,PliegoVigente!$K$52,IF(M208&gt;=PliegoVigente!$I$53,PliegoVigente!$K$53,IF(M208&gt;=PliegoVigente!$I$54,PliegoVigente!$K$54,IF(M208&gt;=PliegoVigente!$I$55,PliegoVigente!$K$55,IF(M208&gt;=PliegoVigente!$I$56,PliegoVigente!$K$56,IF(M208&gt;=PliegoVigente!$I$57,PliegoVigente!$K$57,IF(M208&gt;=PliegoVigente!$I$58,PliegoVigente!$K$58,PliegoVigente!$K$59))))))))))))</f>
        <v>#N/A</v>
      </c>
      <c r="AD208" s="124" t="e">
        <f>IF(E208="HFC",(IF(S208&gt;=PliegoVigente!$E$12,PliegoVigente!$G$12,IF(S208&gt;=PliegoVigente!$E$11,PliegoVigente!$G$11,IF(S208&gt;=PliegoVigente!$E$10,PliegoVigente!$G$10,IF(S208&gt;=PliegoVigente!$E$9,PliegoVigente!$G$9,IF(S208&gt;=PliegoVigente!$E$8,PliegoVigente!$G$8,PliegoVigente!$G$7)))))),IF(E208="FLOW",(IF(S208&gt;=PliegoVigente!$I$23,PliegoVigente!$K$23,IF(S208&gt;=PliegoVigente!$I$24,PliegoVigente!$K$24,IF(S208&gt;=PliegoVigente!$I$25,PliegoVigente!$K$25,IF(S208&gt;=PliegoVigente!$I$26,PliegoVigente!$K$26,IF(S208&gt;=PliegoVigente!$I$27,PliegoVigente!$K$27,IF(S208&gt;=PliegoVigente!$I$28,PliegoVigente!$K$28,IF(S208&gt;=PliegoVigente!$I$29,PliegoVigente!$K$29,IF(S208&gt;=PliegoVigente!$I$30,PliegoVigente!$K$30,PliegoVigente!$K$31))))))))),IF(E208="MASIVO",(IF(S208&gt;=PliegoVigente!$I$37,PliegoVigente!$K$37,IF(S208&gt;=PliegoVigente!$I$38,PliegoVigente!$K$38,IF(S208&gt;=PliegoVigente!$I$39,PliegoVigente!$K$39,IF(S208&gt;=PliegoVigente!$I$40,PliegoVigente!$K$40,IF(S208&gt;=PliegoVigente!$I$41,PliegoVigente!$K$41,IF(S208&gt;=PliegoVigente!$I$42,PliegoVigente!$K$42,IF(S208&gt;=PliegoVigente!$I$43,PliegoVigente!$K$43,IF(S208&gt;=PliegoVigente!$I$44,PliegoVigente!$K$44,PliegoVigente!$K$45))))))))),(IF(S208&gt;=PliegoVigente!$I$51,PliegoVigente!$K$51,IF(S208&gt;=PliegoVigente!$I$52,PliegoVigente!$K$52,IF(S208&gt;=PliegoVigente!$I$53,PliegoVigente!$K$53,IF(S208&gt;=PliegoVigente!$I$54,PliegoVigente!$K$54,IF(S208&gt;=PliegoVigente!$I$55,PliegoVigente!$K$55,IF(S208&gt;=PliegoVigente!$I$56,PliegoVigente!$K$56,IF(S208&gt;=PliegoVigente!$I$57,PliegoVigente!$K$57,IF(S208&gt;=PliegoVigente!$I$58,PliegoVigente!$K$58,PliegoVigente!$K$59))))))))))))</f>
        <v>#N/A</v>
      </c>
      <c r="AE208" s="124">
        <f>IF(E208="HFC",(IF(T208&gt;=PliegoVigente!$A$10,PliegoVigente!$C$10,IF(T208&gt;PliegoVigente!$A$9,PliegoVigente!$C$9,IF(T208&gt;PliegoVigente!$A$8,PliegoVigente!$C$8,PliegoVigente!$C$7)))),IF(E208="FLOW",(IF(T208&gt;=PliegoVigente!$A$26,PliegoVigente!$C$26,IF(T208&gt;PliegoVigente!$A$25,PliegoVigente!$C$25,IF(T208&gt;PliegoVigente!$A$24,PliegoVigente!$C$24,PliegoVigente!$C$23)))),IF(E208="MASIVO",(IF(T208&gt;=PliegoVigente!$A$40,PliegoVigente!$C$40,IF(T208&gt;PliegoVigente!$A$39,PliegoVigente!$C$39,IF(T208&gt;PliegoVigente!$A$38,PliegoVigente!$C$38,PliegoVigente!$C$37)))),(IF(T208&gt;=PliegoVigente!$A$54,PliegoVigente!$C$54,IF(T208&gt;PliegoVigente!$A$53,PliegoVigente!$C$53,IF(T208&gt;PliegoVigente!$A$52,PliegoVigente!$C$52,PliegoVigente!$C$51)))))))</f>
        <v>0.02</v>
      </c>
      <c r="AF208" s="124" t="e">
        <f>IF(E208="HFC",(IF(Y208&gt;=PliegoVigente!$Y$7,PliegoVigente!$AA$7,0)),IF(E208="FLOW",0,IF(E208="MASIVO",(IF(Y208&gt;=PliegoVigente!$Y$37,PliegoVigente!$AA$370)),(IF(Y208&gt;=PliegoVigente!$Y$51,PliegoVigente!$AA$51,0)))))</f>
        <v>#N/A</v>
      </c>
      <c r="AG208" s="124" t="e">
        <f>IF(E208="HFC",(IF(Z208&gt;=PliegoVigente!$M$9,PliegoVigente!$O$9,IF(Z208&gt;=PliegoVigente!$M$8,PliegoVigente!$O$8,PliegoVigente!$O$7))),IF(E208="FLOW",(IF(Z208&gt;=PliegoVigente!$M$25,PliegoVigente!$O$25,IF(Z208&gt;=PliegoVigente!$M$24,PliegoVigente!$O$24,PliegoVigente!$O$23))),IF(E208="MASIVO",(IF(Z208&gt;=PliegoVigente!$M$39,PliegoVigente!$O$39,IF(Z208&gt;=PliegoVigente!$M$38,PliegoVigente!$O$38,PliegoVigente!$O$37))),(IF(Z208&gt;=PliegoVigente!$M$53,PliegoVigente!$O$53,IF(Z208&gt;=PliegoVigente!$M$52,PliegoVigente!$O$52,PliegoVigente!$O$51))))))</f>
        <v>#N/A</v>
      </c>
      <c r="AH208" s="124" t="e">
        <f>IF(E208="HFC",(IF(AA208&gt;=PliegoVigente!$Q$9,PliegoVigente!$S$9,IF(AA208&gt;=PliegoVigente!$Q$8,PliegoVigente!$S$8,PliegoVigente!$S$7))),IF(E208="FLOW",(IF(AA208&gt;=PliegoVigente!$Q$25,PliegoVigente!$S$25,IF(AA208&gt;=PliegoVigente!$Q$24,PliegoVigente!$S$24,PliegoVigente!$S$23))),IF(E208="MASIVO",(IF(AA208&gt;=PliegoVigente!$Q$39,PliegoVigente!$S$39,IF(AA208&gt;=PliegoVigente!$Q$38,PliegoVigente!$S$38,PliegoVigente!$S$37))),(IF(AA208&gt;=PliegoVigente!$Q$53,PliegoVigente!$S$53,IF(AA208&gt;=PliegoVigente!$Q$52,PliegoVigente!$S$52,PliegoVigente!$S$51))))))</f>
        <v>#N/A</v>
      </c>
      <c r="AI208" s="126" t="e">
        <f t="shared" si="7"/>
        <v>#N/A</v>
      </c>
    </row>
    <row r="209" spans="1:35" x14ac:dyDescent="0.25">
      <c r="A209" s="115" t="str">
        <f>VLOOKUP(C209,RosterActualizado!$C$2:$L$1000,7,0)</f>
        <v>Ríos Florencia Alejandra</v>
      </c>
      <c r="B209" s="115" t="str">
        <f>VLOOKUP(C209,RosterActualizado!$C$2:$L$1000,10,0)</f>
        <v>Ojeda Caliuolo Miguel Angel</v>
      </c>
      <c r="C209" s="115">
        <f>RosterActualizado!C209</f>
        <v>457651</v>
      </c>
      <c r="D209" s="115" t="str">
        <f>VLOOKUP(C209,RosterActualizado!$C$2:$L$1000,3,0)</f>
        <v xml:space="preserve">INTERNET HFC SCORE 1 + Solucion Remota </v>
      </c>
      <c r="E209" s="115" t="str">
        <f t="shared" si="6"/>
        <v>HFC</v>
      </c>
      <c r="F209" s="116">
        <f>VLOOKUP(C209,Table1[],5,0)</f>
        <v>0.997142857142857</v>
      </c>
      <c r="G209" s="117">
        <f>VLOOKUP(C209,Table13[],5,0)</f>
        <v>4.91803278688525E-2</v>
      </c>
      <c r="H209" s="118">
        <f>VLOOKUP(C209,Table13[],3,0)</f>
        <v>61</v>
      </c>
      <c r="I209" s="117">
        <f>VLOOKUP(C209,Table13[],7,0)</f>
        <v>0.66666666666666696</v>
      </c>
      <c r="J209" s="117">
        <f>VLOOKUP(C209,Table13[],9,0)</f>
        <v>0.98245614035087703</v>
      </c>
      <c r="K209" s="116">
        <f>VLOOKUP(C209,Table16[[#All],[idccms]:[TMO]],5,0)</f>
        <v>1</v>
      </c>
      <c r="L209" s="119">
        <f>VLOOKUP(C209,Table18[[Columna1]:[Recuento de id_monitoring-caseId]],2,0)</f>
        <v>1</v>
      </c>
      <c r="M209" s="116">
        <f>VLOOKUP(C209,Table111[],7,0)</f>
        <v>-0.2</v>
      </c>
      <c r="N209" s="118">
        <f>VLOOKUP(C209,Table111[],6,0)</f>
        <v>5</v>
      </c>
      <c r="O209" s="116">
        <f>VLOOKUP(C209,Table111[],8,0)</f>
        <v>0.4</v>
      </c>
      <c r="P209" s="13" t="s">
        <v>116</v>
      </c>
      <c r="Q209" s="13" t="s">
        <v>116</v>
      </c>
      <c r="R209" s="13" t="s">
        <v>116</v>
      </c>
      <c r="S209" s="116">
        <f>VLOOKUP(C209,Table113[[idccms]:[Suma de Rellamados]],4,0)</f>
        <v>0.82520325203251998</v>
      </c>
      <c r="T209" s="13">
        <f>VLOOKUP(C209,Table115[[idccms]:[Suma de CvLlamSalientes]],3,0)</f>
        <v>658.20679012345704</v>
      </c>
      <c r="U209" s="13">
        <f>VLOOKUP(C209,Table115[[idccms]:[Suma de CvLlamSalientes]],5,0)</f>
        <v>19.422839506172799</v>
      </c>
      <c r="V209" s="120">
        <f>VLOOKUP(C209,Table115[[idccms]:[Suma de CvLlamSalientes]],6,0)</f>
        <v>21.484567901234598</v>
      </c>
      <c r="W209" s="13">
        <f>VLOOKUP(C209,Table115[[idccms]:[Suma de CvLlamSalientes]],7,0)</f>
        <v>617.29938271604897</v>
      </c>
      <c r="X209" s="116">
        <f>VLOOKUP(C209,Table118[[idccms]:[%Act Com N]],4,0)</f>
        <v>0.115740740740741</v>
      </c>
      <c r="Y209" s="116">
        <f>VLOOKUP(C209,Table118[[idccms]:[%Act Com N]],6,0)</f>
        <v>6.3271604938271594E-2</v>
      </c>
      <c r="Z209" s="116">
        <f>VLOOKUP(C209,TRF!$B$2:$S$407,4,0)</f>
        <v>0.16358024691358</v>
      </c>
      <c r="AA209" s="116">
        <f>VLOOKUP(C209,CBS!$A$2:$F$395,4,0)</f>
        <v>4.3209876543209902E-2</v>
      </c>
      <c r="AB209" s="124">
        <f>IF(E209="HFC",(IF(L209&gt;=PliegoVigente!$U$9,PliegoVigente!$W$9,IF(L209&gt;=PliegoVigente!$U$8,PliegoVigente!$W$8,PliegoVigente!$W$7))),IF(E209="FLOW",(IF(L209&gt;=PliegoVigente!$U$25,PliegoVigente!$W$25,IF(L209&gt;=PliegoVigente!$U$24,PliegoVigente!$W$24,PliegoVigente!$W$23))),IF(E209="MASIVO",(IF(L209&gt;=PliegoVigente!$U$39,PliegoVigente!$W$39,IF(L209&gt;=PliegoVigente!$U$38,PliegoVigente!$W$38,PliegoVigente!$W$37))),(IF(L209&gt;=PliegoVigente!$U$53,PliegoVigente!$W$53,IF(L209&gt;=PliegoVigente!$U$52,PliegoVigente!$W$52,PliegoVigente!$W$51))))))</f>
        <v>0.01</v>
      </c>
      <c r="AC209" s="124">
        <f>IF(E209="HFC",(IF(M209&gt;=PliegoVigente!$I$7,PliegoVigente!$K$7,IF(M209&gt;=PliegoVigente!$I$8,PliegoVigente!$K$8,IF(M209&gt;=PliegoVigente!$I$9,PliegoVigente!$K$9,IF(M209&gt;=PliegoVigente!$I$10,PliegoVigente!$K$10,IF(M209&gt;=PliegoVigente!$I$11,PliegoVigente!$K$11,IF(M209&gt;=PliegoVigente!$I$12,PliegoVigente!$K$12,IF(M209&gt;=PliegoVigente!$I$13,PliegoVigente!$K$13,IF(M209&gt;=PliegoVigente!$I$14,PliegoVigente!$K$14,PliegoVigente!$K$15))))))))),IF(E209="FLOW",(IF(M209&gt;=PliegoVigente!$I$23,PliegoVigente!$K$23,IF(M209&gt;=PliegoVigente!$I$24,PliegoVigente!$K$24,IF(M209&gt;=PliegoVigente!$I$25,PliegoVigente!$K$25,IF(M209&gt;=PliegoVigente!$I$26,PliegoVigente!$K$26,IF(M209&gt;=PliegoVigente!$I$27,PliegoVigente!$K$27,IF(M209&gt;=PliegoVigente!$I$28,PliegoVigente!$K$28,IF(M209&gt;=PliegoVigente!$I$29,PliegoVigente!$K$29,IF(M209&gt;=PliegoVigente!$I$30,PliegoVigente!$K$30,PliegoVigente!$K$31))))))))),IF(E209="MASIVO",(IF(M209&gt;=PliegoVigente!$I$37,PliegoVigente!$K$37,IF(M209&gt;=PliegoVigente!$I$38,PliegoVigente!$K$38,IF(M209&gt;=PliegoVigente!$I$39,PliegoVigente!$K$39,IF(M209&gt;=PliegoVigente!$I$40,PliegoVigente!$K$40,IF(M209&gt;=PliegoVigente!$I$41,PliegoVigente!$K$41,IF(M209&gt;=PliegoVigente!$I$42,PliegoVigente!$K$42,IF(M209&gt;=PliegoVigente!$I$43,PliegoVigente!$K$43,IF(M209&gt;=PliegoVigente!$I$44,PliegoVigente!$K$44,PliegoVigente!$K$45))))))))),(IF(M209&gt;=PliegoVigente!$I$51,PliegoVigente!$K$51,IF(M209&gt;=PliegoVigente!$I$52,PliegoVigente!$K$52,IF(M209&gt;=PliegoVigente!$I$53,PliegoVigente!$K$53,IF(M209&gt;=PliegoVigente!$I$54,PliegoVigente!$K$54,IF(M209&gt;=PliegoVigente!$I$55,PliegoVigente!$K$55,IF(M209&gt;=PliegoVigente!$I$56,PliegoVigente!$K$56,IF(M209&gt;=PliegoVigente!$I$57,PliegoVigente!$K$57,IF(M209&gt;=PliegoVigente!$I$58,PliegoVigente!$K$58,PliegoVigente!$K$59))))))))))))</f>
        <v>-0.02</v>
      </c>
      <c r="AD209" s="124">
        <f>IF(E209="HFC",(IF(S209&gt;=PliegoVigente!$E$12,PliegoVigente!$G$12,IF(S209&gt;=PliegoVigente!$E$11,PliegoVigente!$G$11,IF(S209&gt;=PliegoVigente!$E$10,PliegoVigente!$G$10,IF(S209&gt;=PliegoVigente!$E$9,PliegoVigente!$G$9,IF(S209&gt;=PliegoVigente!$E$8,PliegoVigente!$G$8,PliegoVigente!$G$7)))))),IF(E209="FLOW",(IF(S209&gt;=PliegoVigente!$I$23,PliegoVigente!$K$23,IF(S209&gt;=PliegoVigente!$I$24,PliegoVigente!$K$24,IF(S209&gt;=PliegoVigente!$I$25,PliegoVigente!$K$25,IF(S209&gt;=PliegoVigente!$I$26,PliegoVigente!$K$26,IF(S209&gt;=PliegoVigente!$I$27,PliegoVigente!$K$27,IF(S209&gt;=PliegoVigente!$I$28,PliegoVigente!$K$28,IF(S209&gt;=PliegoVigente!$I$29,PliegoVigente!$K$29,IF(S209&gt;=PliegoVigente!$I$30,PliegoVigente!$K$30,PliegoVigente!$K$31))))))))),IF(E209="MASIVO",(IF(S209&gt;=PliegoVigente!$I$37,PliegoVigente!$K$37,IF(S209&gt;=PliegoVigente!$I$38,PliegoVigente!$K$38,IF(S209&gt;=PliegoVigente!$I$39,PliegoVigente!$K$39,IF(S209&gt;=PliegoVigente!$I$40,PliegoVigente!$K$40,IF(S209&gt;=PliegoVigente!$I$41,PliegoVigente!$K$41,IF(S209&gt;=PliegoVigente!$I$42,PliegoVigente!$K$42,IF(S209&gt;=PliegoVigente!$I$43,PliegoVigente!$K$43,IF(S209&gt;=PliegoVigente!$I$44,PliegoVigente!$K$44,PliegoVigente!$K$45))))))))),(IF(S209&gt;=PliegoVigente!$I$51,PliegoVigente!$K$51,IF(S209&gt;=PliegoVigente!$I$52,PliegoVigente!$K$52,IF(S209&gt;=PliegoVigente!$I$53,PliegoVigente!$K$53,IF(S209&gt;=PliegoVigente!$I$54,PliegoVigente!$K$54,IF(S209&gt;=PliegoVigente!$I$55,PliegoVigente!$K$55,IF(S209&gt;=PliegoVigente!$I$56,PliegoVigente!$K$56,IF(S209&gt;=PliegoVigente!$I$57,PliegoVigente!$K$57,IF(S209&gt;=PliegoVigente!$I$58,PliegoVigente!$K$58,PliegoVigente!$K$59))))))))))))</f>
        <v>0.02</v>
      </c>
      <c r="AE209" s="124">
        <f>IF(E209="HFC",(IF(T209&gt;=PliegoVigente!$A$10,PliegoVigente!$C$10,IF(T209&gt;PliegoVigente!$A$9,PliegoVigente!$C$9,IF(T209&gt;PliegoVigente!$A$8,PliegoVigente!$C$8,PliegoVigente!$C$7)))),IF(E209="FLOW",(IF(T209&gt;=PliegoVigente!$A$26,PliegoVigente!$C$26,IF(T209&gt;PliegoVigente!$A$25,PliegoVigente!$C$25,IF(T209&gt;PliegoVigente!$A$24,PliegoVigente!$C$24,PliegoVigente!$C$23)))),IF(E209="MASIVO",(IF(T209&gt;=PliegoVigente!$A$40,PliegoVigente!$C$40,IF(T209&gt;PliegoVigente!$A$39,PliegoVigente!$C$39,IF(T209&gt;PliegoVigente!$A$38,PliegoVigente!$C$38,PliegoVigente!$C$37)))),(IF(T209&gt;=PliegoVigente!$A$54,PliegoVigente!$C$54,IF(T209&gt;PliegoVigente!$A$53,PliegoVigente!$C$53,IF(T209&gt;PliegoVigente!$A$52,PliegoVigente!$C$52,PliegoVigente!$C$51)))))))</f>
        <v>-0.01</v>
      </c>
      <c r="AF209" s="124">
        <f>IF(E209="HFC",(IF(Y209&gt;=PliegoVigente!$Y$7,PliegoVigente!$AA$7,0)),IF(E209="FLOW",0,IF(E209="MASIVO",(IF(Y209&gt;=PliegoVigente!$Y$37,PliegoVigente!$AA$370)),(IF(Y209&gt;=PliegoVigente!$Y$51,PliegoVigente!$AA$51,0)))))</f>
        <v>0.01</v>
      </c>
      <c r="AG209" s="124">
        <f>IF(E209="HFC",(IF(Z209&gt;=PliegoVigente!$M$9,PliegoVigente!$O$9,IF(Z209&gt;=PliegoVigente!$M$8,PliegoVigente!$O$8,PliegoVigente!$O$7))),IF(E209="FLOW",(IF(Z209&gt;=PliegoVigente!$M$25,PliegoVigente!$O$25,IF(Z209&gt;=PliegoVigente!$M$24,PliegoVigente!$O$24,PliegoVigente!$O$23))),IF(E209="MASIVO",(IF(Z209&gt;=PliegoVigente!$M$39,PliegoVigente!$O$39,IF(Z209&gt;=PliegoVigente!$M$38,PliegoVigente!$O$38,PliegoVigente!$O$37))),(IF(Z209&gt;=PliegoVigente!$M$53,PliegoVigente!$O$53,IF(Z209&gt;=PliegoVigente!$M$52,PliegoVigente!$O$52,PliegoVigente!$O$51))))))</f>
        <v>-5.0000000000000001E-3</v>
      </c>
      <c r="AH209" s="124">
        <f>IF(E209="HFC",(IF(AA209&gt;=PliegoVigente!$Q$9,PliegoVigente!$S$9,IF(AA209&gt;=PliegoVigente!$Q$8,PliegoVigente!$S$8,PliegoVigente!$S$7))),IF(E209="FLOW",(IF(AA209&gt;=PliegoVigente!$Q$25,PliegoVigente!$S$25,IF(AA209&gt;=PliegoVigente!$Q$24,PliegoVigente!$S$24,PliegoVigente!$S$23))),IF(E209="MASIVO",(IF(AA209&gt;=PliegoVigente!$Q$39,PliegoVigente!$S$39,IF(AA209&gt;=PliegoVigente!$Q$38,PliegoVigente!$S$38,PliegoVigente!$S$37))),(IF(AA209&gt;=PliegoVigente!$Q$53,PliegoVigente!$S$53,IF(AA209&gt;=PliegoVigente!$Q$52,PliegoVigente!$S$52,PliegoVigente!$S$51))))))</f>
        <v>5.0000000000000001E-3</v>
      </c>
      <c r="AI209" s="126">
        <f t="shared" si="7"/>
        <v>0.01</v>
      </c>
    </row>
    <row r="210" spans="1:35" x14ac:dyDescent="0.25">
      <c r="A210" s="115" t="str">
        <f>VLOOKUP(C210,RosterActualizado!$C$2:$L$1000,7,0)</f>
        <v>Ríos Florencia Alejandra</v>
      </c>
      <c r="B210" s="115" t="str">
        <f>VLOOKUP(C210,RosterActualizado!$C$2:$L$1000,10,0)</f>
        <v>Ortega Pablo Matias</v>
      </c>
      <c r="C210" s="115">
        <f>RosterActualizado!C210</f>
        <v>2738784</v>
      </c>
      <c r="D210" s="115" t="str">
        <f>VLOOKUP(C210,RosterActualizado!$C$2:$L$1000,3,0)</f>
        <v xml:space="preserve">INTERNET HFC SCORE 3 A 5 + Solucion Remota </v>
      </c>
      <c r="E210" s="115" t="str">
        <f t="shared" si="6"/>
        <v>HFC</v>
      </c>
      <c r="F210" s="116">
        <f>VLOOKUP(C210,Table1[],5,0)</f>
        <v>0.55422839506172805</v>
      </c>
      <c r="G210" s="117">
        <f>VLOOKUP(C210,Table13[],5,0)</f>
        <v>0.125</v>
      </c>
      <c r="H210" s="118">
        <f>VLOOKUP(C210,Table13[],3,0)</f>
        <v>8</v>
      </c>
      <c r="I210" s="117">
        <f>VLOOKUP(C210,Table13[],7,0)</f>
        <v>0.875</v>
      </c>
      <c r="J210" s="117">
        <f>VLOOKUP(C210,Table13[],9,0)</f>
        <v>0.875</v>
      </c>
      <c r="K210" s="116">
        <f>VLOOKUP(C210,Table16[[#All],[idccms]:[TMO]],5,0)</f>
        <v>0.94285714285714295</v>
      </c>
      <c r="L210" s="119">
        <f>VLOOKUP(C210,Table18[[Columna1]:[Recuento de id_monitoring-caseId]],2,0)</f>
        <v>0</v>
      </c>
      <c r="M210" s="116">
        <f>VLOOKUP(C210,Table111[],7,0)</f>
        <v>-1</v>
      </c>
      <c r="N210" s="118">
        <f>VLOOKUP(C210,Table111[],6,0)</f>
        <v>3</v>
      </c>
      <c r="O210" s="116">
        <f>VLOOKUP(C210,Table111[],8,0)</f>
        <v>0.33333333333333298</v>
      </c>
      <c r="P210" s="13" t="s">
        <v>116</v>
      </c>
      <c r="Q210" s="13" t="s">
        <v>116</v>
      </c>
      <c r="R210" s="13" t="s">
        <v>116</v>
      </c>
      <c r="S210" s="116">
        <f>VLOOKUP(C210,Table113[[idccms]:[Suma de Rellamados]],4,0)</f>
        <v>0.77777777777777801</v>
      </c>
      <c r="T210" s="13">
        <f>VLOOKUP(C210,Table115[[idccms]:[Suma de CvLlamSalientes]],3,0)</f>
        <v>670.86018237082101</v>
      </c>
      <c r="U210" s="13">
        <f>VLOOKUP(C210,Table115[[idccms]:[Suma de CvLlamSalientes]],5,0)</f>
        <v>21.851063829787201</v>
      </c>
      <c r="V210" s="120">
        <f>VLOOKUP(C210,Table115[[idccms]:[Suma de CvLlamSalientes]],6,0)</f>
        <v>71.4437689969605</v>
      </c>
      <c r="W210" s="13">
        <f>VLOOKUP(C210,Table115[[idccms]:[Suma de CvLlamSalientes]],7,0)</f>
        <v>577.565349544073</v>
      </c>
      <c r="X210" s="116">
        <f>VLOOKUP(C210,Table118[[idccms]:[%Act Com N]],4,0)</f>
        <v>7.5987841945288799E-3</v>
      </c>
      <c r="Y210" s="116">
        <f>VLOOKUP(C210,Table118[[idccms]:[%Act Com N]],6,0)</f>
        <v>7.5987841945288799E-3</v>
      </c>
      <c r="Z210" s="116">
        <f>VLOOKUP(C210,TRF!$B$2:$S$407,4,0)</f>
        <v>9.4224924012158096E-2</v>
      </c>
      <c r="AA210" s="116">
        <f>VLOOKUP(C210,CBS!$A$2:$F$395,4,0)</f>
        <v>2.4316109422492401E-2</v>
      </c>
      <c r="AB210" s="124">
        <f>IF(E210="HFC",(IF(L210&gt;=PliegoVigente!$U$9,PliegoVigente!$W$9,IF(L210&gt;=PliegoVigente!$U$8,PliegoVigente!$W$8,PliegoVigente!$W$7))),IF(E210="FLOW",(IF(L210&gt;=PliegoVigente!$U$25,PliegoVigente!$W$25,IF(L210&gt;=PliegoVigente!$U$24,PliegoVigente!$W$24,PliegoVigente!$W$23))),IF(E210="MASIVO",(IF(L210&gt;=PliegoVigente!$U$39,PliegoVigente!$W$39,IF(L210&gt;=PliegoVigente!$U$38,PliegoVigente!$W$38,PliegoVigente!$W$37))),(IF(L210&gt;=PliegoVigente!$U$53,PliegoVigente!$W$53,IF(L210&gt;=PliegoVigente!$U$52,PliegoVigente!$W$52,PliegoVigente!$W$51))))))</f>
        <v>-0.01</v>
      </c>
      <c r="AC210" s="124">
        <f>IF(E210="HFC",(IF(M210&gt;=PliegoVigente!$I$7,PliegoVigente!$K$7,IF(M210&gt;=PliegoVigente!$I$8,PliegoVigente!$K$8,IF(M210&gt;=PliegoVigente!$I$9,PliegoVigente!$K$9,IF(M210&gt;=PliegoVigente!$I$10,PliegoVigente!$K$10,IF(M210&gt;=PliegoVigente!$I$11,PliegoVigente!$K$11,IF(M210&gt;=PliegoVigente!$I$12,PliegoVigente!$K$12,IF(M210&gt;=PliegoVigente!$I$13,PliegoVigente!$K$13,IF(M210&gt;=PliegoVigente!$I$14,PliegoVigente!$K$14,PliegoVigente!$K$15))))))))),IF(E210="FLOW",(IF(M210&gt;=PliegoVigente!$I$23,PliegoVigente!$K$23,IF(M210&gt;=PliegoVigente!$I$24,PliegoVigente!$K$24,IF(M210&gt;=PliegoVigente!$I$25,PliegoVigente!$K$25,IF(M210&gt;=PliegoVigente!$I$26,PliegoVigente!$K$26,IF(M210&gt;=PliegoVigente!$I$27,PliegoVigente!$K$27,IF(M210&gt;=PliegoVigente!$I$28,PliegoVigente!$K$28,IF(M210&gt;=PliegoVigente!$I$29,PliegoVigente!$K$29,IF(M210&gt;=PliegoVigente!$I$30,PliegoVigente!$K$30,PliegoVigente!$K$31))))))))),IF(E210="MASIVO",(IF(M210&gt;=PliegoVigente!$I$37,PliegoVigente!$K$37,IF(M210&gt;=PliegoVigente!$I$38,PliegoVigente!$K$38,IF(M210&gt;=PliegoVigente!$I$39,PliegoVigente!$K$39,IF(M210&gt;=PliegoVigente!$I$40,PliegoVigente!$K$40,IF(M210&gt;=PliegoVigente!$I$41,PliegoVigente!$K$41,IF(M210&gt;=PliegoVigente!$I$42,PliegoVigente!$K$42,IF(M210&gt;=PliegoVigente!$I$43,PliegoVigente!$K$43,IF(M210&gt;=PliegoVigente!$I$44,PliegoVigente!$K$44,PliegoVigente!$K$45))))))))),(IF(M210&gt;=PliegoVigente!$I$51,PliegoVigente!$K$51,IF(M210&gt;=PliegoVigente!$I$52,PliegoVigente!$K$52,IF(M210&gt;=PliegoVigente!$I$53,PliegoVigente!$K$53,IF(M210&gt;=PliegoVigente!$I$54,PliegoVigente!$K$54,IF(M210&gt;=PliegoVigente!$I$55,PliegoVigente!$K$55,IF(M210&gt;=PliegoVigente!$I$56,PliegoVigente!$K$56,IF(M210&gt;=PliegoVigente!$I$57,PliegoVigente!$K$57,IF(M210&gt;=PliegoVigente!$I$58,PliegoVigente!$K$58,PliegoVigente!$K$59))))))))))))</f>
        <v>-0.02</v>
      </c>
      <c r="AD210" s="124">
        <f>IF(E210="HFC",(IF(S210&gt;=PliegoVigente!$E$12,PliegoVigente!$G$12,IF(S210&gt;=PliegoVigente!$E$11,PliegoVigente!$G$11,IF(S210&gt;=PliegoVigente!$E$10,PliegoVigente!$G$10,IF(S210&gt;=PliegoVigente!$E$9,PliegoVigente!$G$9,IF(S210&gt;=PliegoVigente!$E$8,PliegoVigente!$G$8,PliegoVigente!$G$7)))))),IF(E210="FLOW",(IF(S210&gt;=PliegoVigente!$I$23,PliegoVigente!$K$23,IF(S210&gt;=PliegoVigente!$I$24,PliegoVigente!$K$24,IF(S210&gt;=PliegoVigente!$I$25,PliegoVigente!$K$25,IF(S210&gt;=PliegoVigente!$I$26,PliegoVigente!$K$26,IF(S210&gt;=PliegoVigente!$I$27,PliegoVigente!$K$27,IF(S210&gt;=PliegoVigente!$I$28,PliegoVigente!$K$28,IF(S210&gt;=PliegoVigente!$I$29,PliegoVigente!$K$29,IF(S210&gt;=PliegoVigente!$I$30,PliegoVigente!$K$30,PliegoVigente!$K$31))))))))),IF(E210="MASIVO",(IF(S210&gt;=PliegoVigente!$I$37,PliegoVigente!$K$37,IF(S210&gt;=PliegoVigente!$I$38,PliegoVigente!$K$38,IF(S210&gt;=PliegoVigente!$I$39,PliegoVigente!$K$39,IF(S210&gt;=PliegoVigente!$I$40,PliegoVigente!$K$40,IF(S210&gt;=PliegoVigente!$I$41,PliegoVigente!$K$41,IF(S210&gt;=PliegoVigente!$I$42,PliegoVigente!$K$42,IF(S210&gt;=PliegoVigente!$I$43,PliegoVigente!$K$43,IF(S210&gt;=PliegoVigente!$I$44,PliegoVigente!$K$44,PliegoVigente!$K$45))))))))),(IF(S210&gt;=PliegoVigente!$I$51,PliegoVigente!$K$51,IF(S210&gt;=PliegoVigente!$I$52,PliegoVigente!$K$52,IF(S210&gt;=PliegoVigente!$I$53,PliegoVigente!$K$53,IF(S210&gt;=PliegoVigente!$I$54,PliegoVigente!$K$54,IF(S210&gt;=PliegoVigente!$I$55,PliegoVigente!$K$55,IF(S210&gt;=PliegoVigente!$I$56,PliegoVigente!$K$56,IF(S210&gt;=PliegoVigente!$I$57,PliegoVigente!$K$57,IF(S210&gt;=PliegoVigente!$I$58,PliegoVigente!$K$58,PliegoVigente!$K$59))))))))))))</f>
        <v>-0.01</v>
      </c>
      <c r="AE210" s="124">
        <f>IF(E210="HFC",(IF(T210&gt;=PliegoVigente!$A$10,PliegoVigente!$C$10,IF(T210&gt;PliegoVigente!$A$9,PliegoVigente!$C$9,IF(T210&gt;PliegoVigente!$A$8,PliegoVigente!$C$8,PliegoVigente!$C$7)))),IF(E210="FLOW",(IF(T210&gt;=PliegoVigente!$A$26,PliegoVigente!$C$26,IF(T210&gt;PliegoVigente!$A$25,PliegoVigente!$C$25,IF(T210&gt;PliegoVigente!$A$24,PliegoVigente!$C$24,PliegoVigente!$C$23)))),IF(E210="MASIVO",(IF(T210&gt;=PliegoVigente!$A$40,PliegoVigente!$C$40,IF(T210&gt;PliegoVigente!$A$39,PliegoVigente!$C$39,IF(T210&gt;PliegoVigente!$A$38,PliegoVigente!$C$38,PliegoVigente!$C$37)))),(IF(T210&gt;=PliegoVigente!$A$54,PliegoVigente!$C$54,IF(T210&gt;PliegoVigente!$A$53,PliegoVigente!$C$53,IF(T210&gt;PliegoVigente!$A$52,PliegoVigente!$C$52,PliegoVigente!$C$51)))))))</f>
        <v>-0.01</v>
      </c>
      <c r="AF210" s="124">
        <f>IF(E210="HFC",(IF(Y210&gt;=PliegoVigente!$Y$7,PliegoVigente!$AA$7,0)),IF(E210="FLOW",0,IF(E210="MASIVO",(IF(Y210&gt;=PliegoVigente!$Y$37,PliegoVigente!$AA$370)),(IF(Y210&gt;=PliegoVigente!$Y$51,PliegoVigente!$AA$51,0)))))</f>
        <v>0</v>
      </c>
      <c r="AG210" s="124">
        <f>IF(E210="HFC",(IF(Z210&gt;=PliegoVigente!$M$9,PliegoVigente!$O$9,IF(Z210&gt;=PliegoVigente!$M$8,PliegoVigente!$O$8,PliegoVigente!$O$7))),IF(E210="FLOW",(IF(Z210&gt;=PliegoVigente!$M$25,PliegoVigente!$O$25,IF(Z210&gt;=PliegoVigente!$M$24,PliegoVigente!$O$24,PliegoVigente!$O$23))),IF(E210="MASIVO",(IF(Z210&gt;=PliegoVigente!$M$39,PliegoVigente!$O$39,IF(Z210&gt;=PliegoVigente!$M$38,PliegoVigente!$O$38,PliegoVigente!$O$37))),(IF(Z210&gt;=PliegoVigente!$M$53,PliegoVigente!$O$53,IF(Z210&gt;=PliegoVigente!$M$52,PliegoVigente!$O$52,PliegoVigente!$O$51))))))</f>
        <v>-5.0000000000000001E-3</v>
      </c>
      <c r="AH210" s="124">
        <f>IF(E210="HFC",(IF(AA210&gt;=PliegoVigente!$Q$9,PliegoVigente!$S$9,IF(AA210&gt;=PliegoVigente!$Q$8,PliegoVigente!$S$8,PliegoVigente!$S$7))),IF(E210="FLOW",(IF(AA210&gt;=PliegoVigente!$Q$25,PliegoVigente!$S$25,IF(AA210&gt;=PliegoVigente!$Q$24,PliegoVigente!$S$24,PliegoVigente!$S$23))),IF(E210="MASIVO",(IF(AA210&gt;=PliegoVigente!$Q$39,PliegoVigente!$S$39,IF(AA210&gt;=PliegoVigente!$Q$38,PliegoVigente!$S$38,PliegoVigente!$S$37))),(IF(AA210&gt;=PliegoVigente!$Q$53,PliegoVigente!$S$53,IF(AA210&gt;=PliegoVigente!$Q$52,PliegoVigente!$S$52,PliegoVigente!$S$51))))))</f>
        <v>5.0000000000000001E-3</v>
      </c>
      <c r="AI210" s="126">
        <f t="shared" si="7"/>
        <v>-0.05</v>
      </c>
    </row>
    <row r="211" spans="1:35" x14ac:dyDescent="0.25">
      <c r="A211" s="115" t="str">
        <f>VLOOKUP(C211,RosterActualizado!$C$2:$L$1000,7,0)</f>
        <v>Ríos Florencia Alejandra</v>
      </c>
      <c r="B211" s="115" t="str">
        <f>VLOOKUP(C211,RosterActualizado!$C$2:$L$1000,10,0)</f>
        <v>Pedraza Rosario Agustina</v>
      </c>
      <c r="C211" s="115">
        <f>RosterActualizado!C211</f>
        <v>2294866</v>
      </c>
      <c r="D211" s="115" t="str">
        <f>VLOOKUP(C211,RosterActualizado!$C$2:$L$1000,3,0)</f>
        <v>VIP</v>
      </c>
      <c r="E211" s="115" t="str">
        <f t="shared" si="6"/>
        <v>MASIVO</v>
      </c>
      <c r="F211" s="116">
        <f>VLOOKUP(C211,Table1[],5,0)</f>
        <v>0.55993386243386201</v>
      </c>
      <c r="G211" s="117">
        <f>VLOOKUP(C211,Table13[],5,0)</f>
        <v>5.7971014492753603E-2</v>
      </c>
      <c r="H211" s="118">
        <f>VLOOKUP(C211,Table13[],3,0)</f>
        <v>69</v>
      </c>
      <c r="I211" s="117">
        <f>VLOOKUP(C211,Table13[],7,0)</f>
        <v>0.671875</v>
      </c>
      <c r="J211" s="117">
        <f>VLOOKUP(C211,Table13[],9,0)</f>
        <v>0.95161290322580605</v>
      </c>
      <c r="K211" s="116">
        <f>VLOOKUP(C211,Table16[[#All],[idccms]:[TMO]],5,0)</f>
        <v>0.81481481481481499</v>
      </c>
      <c r="L211" s="119">
        <f>VLOOKUP(C211,Table18[[Columna1]:[Recuento de id_monitoring-caseId]],2,0)</f>
        <v>1</v>
      </c>
      <c r="M211" s="116">
        <f>VLOOKUP(C211,Table111[],7,0)</f>
        <v>0</v>
      </c>
      <c r="N211" s="118">
        <f>VLOOKUP(C211,Table111[],6,0)</f>
        <v>1</v>
      </c>
      <c r="O211" s="116">
        <f>VLOOKUP(C211,Table111[],8,0)</f>
        <v>0</v>
      </c>
      <c r="P211" s="13" t="s">
        <v>116</v>
      </c>
      <c r="Q211" s="13" t="s">
        <v>116</v>
      </c>
      <c r="R211" s="13" t="s">
        <v>116</v>
      </c>
      <c r="S211" s="116">
        <f>VLOOKUP(C211,Table113[[idccms]:[Suma de Rellamados]],4,0)</f>
        <v>0.81481481481481499</v>
      </c>
      <c r="T211" s="13">
        <f>VLOOKUP(C211,Table115[[idccms]:[Suma de CvLlamSalientes]],3,0)</f>
        <v>631.42580645161297</v>
      </c>
      <c r="U211" s="13">
        <f>VLOOKUP(C211,Table115[[idccms]:[Suma de CvLlamSalientes]],5,0)</f>
        <v>19.064516129032299</v>
      </c>
      <c r="V211" s="120">
        <f>VLOOKUP(C211,Table115[[idccms]:[Suma de CvLlamSalientes]],6,0)</f>
        <v>75.361290322580601</v>
      </c>
      <c r="W211" s="13">
        <f>VLOOKUP(C211,Table115[[idccms]:[Suma de CvLlamSalientes]],7,0)</f>
        <v>537</v>
      </c>
      <c r="X211" s="116">
        <f>VLOOKUP(C211,Table118[[idccms]:[%Act Com N]],4,0)</f>
        <v>2.7419354838709699E-2</v>
      </c>
      <c r="Y211" s="116">
        <f>VLOOKUP(C211,Table118[[idccms]:[%Act Com N]],6,0)</f>
        <v>1.9354838709677399E-2</v>
      </c>
      <c r="Z211" s="116">
        <f>VLOOKUP(C211,TRF!$B$2:$S$407,4,0)</f>
        <v>0.109677419354839</v>
      </c>
      <c r="AA211" s="116">
        <f>VLOOKUP(C211,CBS!$A$2:$F$395,4,0)</f>
        <v>6.4516129032258104E-2</v>
      </c>
      <c r="AB211" s="124">
        <f>IF(E211="HFC",(IF(L211&gt;=PliegoVigente!$U$9,PliegoVigente!$W$9,IF(L211&gt;=PliegoVigente!$U$8,PliegoVigente!$W$8,PliegoVigente!$W$7))),IF(E211="FLOW",(IF(L211&gt;=PliegoVigente!$U$25,PliegoVigente!$W$25,IF(L211&gt;=PliegoVigente!$U$24,PliegoVigente!$W$24,PliegoVigente!$W$23))),IF(E211="MASIVO",(IF(L211&gt;=PliegoVigente!$U$39,PliegoVigente!$W$39,IF(L211&gt;=PliegoVigente!$U$38,PliegoVigente!$W$38,PliegoVigente!$W$37))),(IF(L211&gt;=PliegoVigente!$U$53,PliegoVigente!$W$53,IF(L211&gt;=PliegoVigente!$U$52,PliegoVigente!$W$52,PliegoVigente!$W$51))))))</f>
        <v>0.01</v>
      </c>
      <c r="AC211" s="124">
        <f>IF(E211="HFC",(IF(M211&gt;=PliegoVigente!$I$7,PliegoVigente!$K$7,IF(M211&gt;=PliegoVigente!$I$8,PliegoVigente!$K$8,IF(M211&gt;=PliegoVigente!$I$9,PliegoVigente!$K$9,IF(M211&gt;=PliegoVigente!$I$10,PliegoVigente!$K$10,IF(M211&gt;=PliegoVigente!$I$11,PliegoVigente!$K$11,IF(M211&gt;=PliegoVigente!$I$12,PliegoVigente!$K$12,IF(M211&gt;=PliegoVigente!$I$13,PliegoVigente!$K$13,IF(M211&gt;=PliegoVigente!$I$14,PliegoVigente!$K$14,PliegoVigente!$K$15))))))))),IF(E211="FLOW",(IF(M211&gt;=PliegoVigente!$I$23,PliegoVigente!$K$23,IF(M211&gt;=PliegoVigente!$I$24,PliegoVigente!$K$24,IF(M211&gt;=PliegoVigente!$I$25,PliegoVigente!$K$25,IF(M211&gt;=PliegoVigente!$I$26,PliegoVigente!$K$26,IF(M211&gt;=PliegoVigente!$I$27,PliegoVigente!$K$27,IF(M211&gt;=PliegoVigente!$I$28,PliegoVigente!$K$28,IF(M211&gt;=PliegoVigente!$I$29,PliegoVigente!$K$29,IF(M211&gt;=PliegoVigente!$I$30,PliegoVigente!$K$30,PliegoVigente!$K$31))))))))),IF(E211="MASIVO",(IF(M211&gt;=PliegoVigente!$I$37,PliegoVigente!$K$37,IF(M211&gt;=PliegoVigente!$I$38,PliegoVigente!$K$38,IF(M211&gt;=PliegoVigente!$I$39,PliegoVigente!$K$39,IF(M211&gt;=PliegoVigente!$I$40,PliegoVigente!$K$40,IF(M211&gt;=PliegoVigente!$I$41,PliegoVigente!$K$41,IF(M211&gt;=PliegoVigente!$I$42,PliegoVigente!$K$42,IF(M211&gt;=PliegoVigente!$I$43,PliegoVigente!$K$43,IF(M211&gt;=PliegoVigente!$I$44,PliegoVigente!$K$44,PliegoVigente!$K$45))))))))),(IF(M211&gt;=PliegoVigente!$I$51,PliegoVigente!$K$51,IF(M211&gt;=PliegoVigente!$I$52,PliegoVigente!$K$52,IF(M211&gt;=PliegoVigente!$I$53,PliegoVigente!$K$53,IF(M211&gt;=PliegoVigente!$I$54,PliegoVigente!$K$54,IF(M211&gt;=PliegoVigente!$I$55,PliegoVigente!$K$55,IF(M211&gt;=PliegoVigente!$I$56,PliegoVigente!$K$56,IF(M211&gt;=PliegoVigente!$I$57,PliegoVigente!$K$57,IF(M211&gt;=PliegoVigente!$I$58,PliegoVigente!$K$58,PliegoVigente!$K$59))))))))))))</f>
        <v>0.06</v>
      </c>
      <c r="AD211" s="124">
        <f>IF(E211="HFC",(IF(S211&gt;=PliegoVigente!$E$12,PliegoVigente!$G$12,IF(S211&gt;=PliegoVigente!$E$11,PliegoVigente!$G$11,IF(S211&gt;=PliegoVigente!$E$10,PliegoVigente!$G$10,IF(S211&gt;=PliegoVigente!$E$9,PliegoVigente!$G$9,IF(S211&gt;=PliegoVigente!$E$8,PliegoVigente!$G$8,PliegoVigente!$G$7)))))),IF(E211="FLOW",(IF(S211&gt;=PliegoVigente!$I$23,PliegoVigente!$K$23,IF(S211&gt;=PliegoVigente!$I$24,PliegoVigente!$K$24,IF(S211&gt;=PliegoVigente!$I$25,PliegoVigente!$K$25,IF(S211&gt;=PliegoVigente!$I$26,PliegoVigente!$K$26,IF(S211&gt;=PliegoVigente!$I$27,PliegoVigente!$K$27,IF(S211&gt;=PliegoVigente!$I$28,PliegoVigente!$K$28,IF(S211&gt;=PliegoVigente!$I$29,PliegoVigente!$K$29,IF(S211&gt;=PliegoVigente!$I$30,PliegoVigente!$K$30,PliegoVigente!$K$31))))))))),IF(E211="MASIVO",(IF(S211&gt;=PliegoVigente!$I$37,PliegoVigente!$K$37,IF(S211&gt;=PliegoVigente!$I$38,PliegoVigente!$K$38,IF(S211&gt;=PliegoVigente!$I$39,PliegoVigente!$K$39,IF(S211&gt;=PliegoVigente!$I$40,PliegoVigente!$K$40,IF(S211&gt;=PliegoVigente!$I$41,PliegoVigente!$K$41,IF(S211&gt;=PliegoVigente!$I$42,PliegoVigente!$K$42,IF(S211&gt;=PliegoVigente!$I$43,PliegoVigente!$K$43,IF(S211&gt;=PliegoVigente!$I$44,PliegoVigente!$K$44,PliegoVigente!$K$45))))))))),(IF(S211&gt;=PliegoVigente!$I$51,PliegoVigente!$K$51,IF(S211&gt;=PliegoVigente!$I$52,PliegoVigente!$K$52,IF(S211&gt;=PliegoVigente!$I$53,PliegoVigente!$K$53,IF(S211&gt;=PliegoVigente!$I$54,PliegoVigente!$K$54,IF(S211&gt;=PliegoVigente!$I$55,PliegoVigente!$K$55,IF(S211&gt;=PliegoVigente!$I$56,PliegoVigente!$K$56,IF(S211&gt;=PliegoVigente!$I$57,PliegoVigente!$K$57,IF(S211&gt;=PliegoVigente!$I$58,PliegoVigente!$K$58,PliegoVigente!$K$59))))))))))))</f>
        <v>0.06</v>
      </c>
      <c r="AE211" s="124">
        <f>IF(E211="HFC",(IF(T211&gt;=PliegoVigente!$A$10,PliegoVigente!$C$10,IF(T211&gt;PliegoVigente!$A$9,PliegoVigente!$C$9,IF(T211&gt;PliegoVigente!$A$8,PliegoVigente!$C$8,PliegoVigente!$C$7)))),IF(E211="FLOW",(IF(T211&gt;=PliegoVigente!$A$26,PliegoVigente!$C$26,IF(T211&gt;PliegoVigente!$A$25,PliegoVigente!$C$25,IF(T211&gt;PliegoVigente!$A$24,PliegoVigente!$C$24,PliegoVigente!$C$23)))),IF(E211="MASIVO",(IF(T211&gt;=PliegoVigente!$A$40,PliegoVigente!$C$40,IF(T211&gt;PliegoVigente!$A$39,PliegoVigente!$C$39,IF(T211&gt;PliegoVigente!$A$38,PliegoVigente!$C$38,PliegoVigente!$C$37)))),(IF(T211&gt;=PliegoVigente!$A$54,PliegoVigente!$C$54,IF(T211&gt;PliegoVigente!$A$53,PliegoVigente!$C$53,IF(T211&gt;PliegoVigente!$A$52,PliegoVigente!$C$52,PliegoVigente!$C$51)))))))</f>
        <v>-0.01</v>
      </c>
      <c r="AF211" s="124" t="b">
        <f>IF(E211="HFC",(IF(Y211&gt;=PliegoVigente!$Y$7,PliegoVigente!$AA$7,0)),IF(E211="FLOW",0,IF(E211="MASIVO",(IF(Y211&gt;=PliegoVigente!$Y$37,PliegoVigente!$AA$370)),(IF(Y211&gt;=PliegoVigente!$Y$51,PliegoVigente!$AA$51,0)))))</f>
        <v>0</v>
      </c>
      <c r="AG211" s="124">
        <f>IF(E211="HFC",(IF(Z211&gt;=PliegoVigente!$M$9,PliegoVigente!$O$9,IF(Z211&gt;=PliegoVigente!$M$8,PliegoVigente!$O$8,PliegoVigente!$O$7))),IF(E211="FLOW",(IF(Z211&gt;=PliegoVigente!$M$25,PliegoVigente!$O$25,IF(Z211&gt;=PliegoVigente!$M$24,PliegoVigente!$O$24,PliegoVigente!$O$23))),IF(E211="MASIVO",(IF(Z211&gt;=PliegoVigente!$M$39,PliegoVigente!$O$39,IF(Z211&gt;=PliegoVigente!$M$38,PliegoVigente!$O$38,PliegoVigente!$O$37))),(IF(Z211&gt;=PliegoVigente!$M$53,PliegoVigente!$O$53,IF(Z211&gt;=PliegoVigente!$M$52,PliegoVigente!$O$52,PliegoVigente!$O$51))))))</f>
        <v>-5.0000000000000001E-3</v>
      </c>
      <c r="AH211" s="124">
        <f>IF(E211="HFC",(IF(AA211&gt;=PliegoVigente!$Q$9,PliegoVigente!$S$9,IF(AA211&gt;=PliegoVigente!$Q$8,PliegoVigente!$S$8,PliegoVigente!$S$7))),IF(E211="FLOW",(IF(AA211&gt;=PliegoVigente!$Q$25,PliegoVigente!$S$25,IF(AA211&gt;=PliegoVigente!$Q$24,PliegoVigente!$S$24,PliegoVigente!$S$23))),IF(E211="MASIVO",(IF(AA211&gt;=PliegoVigente!$Q$39,PliegoVigente!$S$39,IF(AA211&gt;=PliegoVigente!$Q$38,PliegoVigente!$S$38,PliegoVigente!$S$37))),(IF(AA211&gt;=PliegoVigente!$Q$53,PliegoVigente!$S$53,IF(AA211&gt;=PliegoVigente!$Q$52,PliegoVigente!$S$52,PliegoVigente!$S$51))))))</f>
        <v>0</v>
      </c>
      <c r="AI211" s="126">
        <f t="shared" si="7"/>
        <v>0.115</v>
      </c>
    </row>
    <row r="212" spans="1:35" x14ac:dyDescent="0.25">
      <c r="A212" s="115" t="str">
        <f>VLOOKUP(C212,RosterActualizado!$C$2:$L$1000,7,0)</f>
        <v>Ríos Florencia Alejandra</v>
      </c>
      <c r="B212" s="115" t="str">
        <f>VLOOKUP(C212,RosterActualizado!$C$2:$L$1000,10,0)</f>
        <v>Peralta Roxana Gabriela</v>
      </c>
      <c r="C212" s="115">
        <f>RosterActualizado!C212</f>
        <v>969915</v>
      </c>
      <c r="D212" s="115" t="str">
        <f>VLOOKUP(C212,RosterActualizado!$C$2:$L$1000,3,0)</f>
        <v xml:space="preserve">INTERNET HFC SCORE 3 A 5 + Solucion Remota </v>
      </c>
      <c r="E212" s="115" t="str">
        <f t="shared" si="6"/>
        <v>HFC</v>
      </c>
      <c r="F212" s="116">
        <f>VLOOKUP(C212,Table1[],5,0)</f>
        <v>0.535901675485009</v>
      </c>
      <c r="G212" s="117">
        <f>VLOOKUP(C212,Table13[],5,0)</f>
        <v>0.14285714285714299</v>
      </c>
      <c r="H212" s="118">
        <f>VLOOKUP(C212,Table13[],3,0)</f>
        <v>35</v>
      </c>
      <c r="I212" s="117">
        <f>VLOOKUP(C212,Table13[],7,0)</f>
        <v>0.68571428571428605</v>
      </c>
      <c r="J212" s="117">
        <f>VLOOKUP(C212,Table13[],9,0)</f>
        <v>0.90909090909090895</v>
      </c>
      <c r="K212" s="116">
        <f>VLOOKUP(C212,Table16[[#All],[idccms]:[TMO]],5,0)</f>
        <v>0.97499999999999998</v>
      </c>
      <c r="L212" s="119">
        <f>VLOOKUP(C212,Table18[[Columna1]:[Recuento de id_monitoring-caseId]],2,0)</f>
        <v>1</v>
      </c>
      <c r="M212" s="116">
        <f>VLOOKUP(C212,Table111[],7,0)</f>
        <v>-0.625</v>
      </c>
      <c r="N212" s="118">
        <f>VLOOKUP(C212,Table111[],6,0)</f>
        <v>8</v>
      </c>
      <c r="O212" s="116">
        <f>VLOOKUP(C212,Table111[],8,0)</f>
        <v>0.16666666666666699</v>
      </c>
      <c r="P212" s="13" t="s">
        <v>116</v>
      </c>
      <c r="Q212" s="13" t="s">
        <v>116</v>
      </c>
      <c r="R212" s="13" t="s">
        <v>116</v>
      </c>
      <c r="S212" s="116">
        <f>VLOOKUP(C212,Table113[[idccms]:[Suma de Rellamados]],4,0)</f>
        <v>0.82564102564102604</v>
      </c>
      <c r="T212" s="13">
        <f>VLOOKUP(C212,Table115[[idccms]:[Suma de CvLlamSalientes]],3,0)</f>
        <v>779.87548638132296</v>
      </c>
      <c r="U212" s="13">
        <f>VLOOKUP(C212,Table115[[idccms]:[Suma de CvLlamSalientes]],5,0)</f>
        <v>35.564202334630401</v>
      </c>
      <c r="V212" s="120">
        <f>VLOOKUP(C212,Table115[[idccms]:[Suma de CvLlamSalientes]],6,0)</f>
        <v>59.459143968871601</v>
      </c>
      <c r="W212" s="13">
        <f>VLOOKUP(C212,Table115[[idccms]:[Suma de CvLlamSalientes]],7,0)</f>
        <v>684.85214007782099</v>
      </c>
      <c r="X212" s="116">
        <f>VLOOKUP(C212,Table118[[idccms]:[%Act Com N]],4,0)</f>
        <v>0</v>
      </c>
      <c r="Y212" s="116">
        <f>VLOOKUP(C212,Table118[[idccms]:[%Act Com N]],6,0)</f>
        <v>0</v>
      </c>
      <c r="Z212" s="116">
        <f>VLOOKUP(C212,TRF!$B$2:$S$407,4,0)</f>
        <v>8.56031128404669E-2</v>
      </c>
      <c r="AA212" s="116">
        <f>VLOOKUP(C212,CBS!$A$2:$F$395,4,0)</f>
        <v>2.7237354085603099E-2</v>
      </c>
      <c r="AB212" s="124">
        <f>IF(E212="HFC",(IF(L212&gt;=PliegoVigente!$U$9,PliegoVigente!$W$9,IF(L212&gt;=PliegoVigente!$U$8,PliegoVigente!$W$8,PliegoVigente!$W$7))),IF(E212="FLOW",(IF(L212&gt;=PliegoVigente!$U$25,PliegoVigente!$W$25,IF(L212&gt;=PliegoVigente!$U$24,PliegoVigente!$W$24,PliegoVigente!$W$23))),IF(E212="MASIVO",(IF(L212&gt;=PliegoVigente!$U$39,PliegoVigente!$W$39,IF(L212&gt;=PliegoVigente!$U$38,PliegoVigente!$W$38,PliegoVigente!$W$37))),(IF(L212&gt;=PliegoVigente!$U$53,PliegoVigente!$W$53,IF(L212&gt;=PliegoVigente!$U$52,PliegoVigente!$W$52,PliegoVigente!$W$51))))))</f>
        <v>0.01</v>
      </c>
      <c r="AC212" s="124">
        <f>IF(E212="HFC",(IF(M212&gt;=PliegoVigente!$I$7,PliegoVigente!$K$7,IF(M212&gt;=PliegoVigente!$I$8,PliegoVigente!$K$8,IF(M212&gt;=PliegoVigente!$I$9,PliegoVigente!$K$9,IF(M212&gt;=PliegoVigente!$I$10,PliegoVigente!$K$10,IF(M212&gt;=PliegoVigente!$I$11,PliegoVigente!$K$11,IF(M212&gt;=PliegoVigente!$I$12,PliegoVigente!$K$12,IF(M212&gt;=PliegoVigente!$I$13,PliegoVigente!$K$13,IF(M212&gt;=PliegoVigente!$I$14,PliegoVigente!$K$14,PliegoVigente!$K$15))))))))),IF(E212="FLOW",(IF(M212&gt;=PliegoVigente!$I$23,PliegoVigente!$K$23,IF(M212&gt;=PliegoVigente!$I$24,PliegoVigente!$K$24,IF(M212&gt;=PliegoVigente!$I$25,PliegoVigente!$K$25,IF(M212&gt;=PliegoVigente!$I$26,PliegoVigente!$K$26,IF(M212&gt;=PliegoVigente!$I$27,PliegoVigente!$K$27,IF(M212&gt;=PliegoVigente!$I$28,PliegoVigente!$K$28,IF(M212&gt;=PliegoVigente!$I$29,PliegoVigente!$K$29,IF(M212&gt;=PliegoVigente!$I$30,PliegoVigente!$K$30,PliegoVigente!$K$31))))))))),IF(E212="MASIVO",(IF(M212&gt;=PliegoVigente!$I$37,PliegoVigente!$K$37,IF(M212&gt;=PliegoVigente!$I$38,PliegoVigente!$K$38,IF(M212&gt;=PliegoVigente!$I$39,PliegoVigente!$K$39,IF(M212&gt;=PliegoVigente!$I$40,PliegoVigente!$K$40,IF(M212&gt;=PliegoVigente!$I$41,PliegoVigente!$K$41,IF(M212&gt;=PliegoVigente!$I$42,PliegoVigente!$K$42,IF(M212&gt;=PliegoVigente!$I$43,PliegoVigente!$K$43,IF(M212&gt;=PliegoVigente!$I$44,PliegoVigente!$K$44,PliegoVigente!$K$45))))))))),(IF(M212&gt;=PliegoVigente!$I$51,PliegoVigente!$K$51,IF(M212&gt;=PliegoVigente!$I$52,PliegoVigente!$K$52,IF(M212&gt;=PliegoVigente!$I$53,PliegoVigente!$K$53,IF(M212&gt;=PliegoVigente!$I$54,PliegoVigente!$K$54,IF(M212&gt;=PliegoVigente!$I$55,PliegoVigente!$K$55,IF(M212&gt;=PliegoVigente!$I$56,PliegoVigente!$K$56,IF(M212&gt;=PliegoVigente!$I$57,PliegoVigente!$K$57,IF(M212&gt;=PliegoVigente!$I$58,PliegoVigente!$K$58,PliegoVigente!$K$59))))))))))))</f>
        <v>-0.02</v>
      </c>
      <c r="AD212" s="124">
        <f>IF(E212="HFC",(IF(S212&gt;=PliegoVigente!$E$12,PliegoVigente!$G$12,IF(S212&gt;=PliegoVigente!$E$11,PliegoVigente!$G$11,IF(S212&gt;=PliegoVigente!$E$10,PliegoVigente!$G$10,IF(S212&gt;=PliegoVigente!$E$9,PliegoVigente!$G$9,IF(S212&gt;=PliegoVigente!$E$8,PliegoVigente!$G$8,PliegoVigente!$G$7)))))),IF(E212="FLOW",(IF(S212&gt;=PliegoVigente!$I$23,PliegoVigente!$K$23,IF(S212&gt;=PliegoVigente!$I$24,PliegoVigente!$K$24,IF(S212&gt;=PliegoVigente!$I$25,PliegoVigente!$K$25,IF(S212&gt;=PliegoVigente!$I$26,PliegoVigente!$K$26,IF(S212&gt;=PliegoVigente!$I$27,PliegoVigente!$K$27,IF(S212&gt;=PliegoVigente!$I$28,PliegoVigente!$K$28,IF(S212&gt;=PliegoVigente!$I$29,PliegoVigente!$K$29,IF(S212&gt;=PliegoVigente!$I$30,PliegoVigente!$K$30,PliegoVigente!$K$31))))))))),IF(E212="MASIVO",(IF(S212&gt;=PliegoVigente!$I$37,PliegoVigente!$K$37,IF(S212&gt;=PliegoVigente!$I$38,PliegoVigente!$K$38,IF(S212&gt;=PliegoVigente!$I$39,PliegoVigente!$K$39,IF(S212&gt;=PliegoVigente!$I$40,PliegoVigente!$K$40,IF(S212&gt;=PliegoVigente!$I$41,PliegoVigente!$K$41,IF(S212&gt;=PliegoVigente!$I$42,PliegoVigente!$K$42,IF(S212&gt;=PliegoVigente!$I$43,PliegoVigente!$K$43,IF(S212&gt;=PliegoVigente!$I$44,PliegoVigente!$K$44,PliegoVigente!$K$45))))))))),(IF(S212&gt;=PliegoVigente!$I$51,PliegoVigente!$K$51,IF(S212&gt;=PliegoVigente!$I$52,PliegoVigente!$K$52,IF(S212&gt;=PliegoVigente!$I$53,PliegoVigente!$K$53,IF(S212&gt;=PliegoVigente!$I$54,PliegoVigente!$K$54,IF(S212&gt;=PliegoVigente!$I$55,PliegoVigente!$K$55,IF(S212&gt;=PliegoVigente!$I$56,PliegoVigente!$K$56,IF(S212&gt;=PliegoVigente!$I$57,PliegoVigente!$K$57,IF(S212&gt;=PliegoVigente!$I$58,PliegoVigente!$K$58,PliegoVigente!$K$59))))))))))))</f>
        <v>0.02</v>
      </c>
      <c r="AE212" s="124">
        <f>IF(E212="HFC",(IF(T212&gt;=PliegoVigente!$A$10,PliegoVigente!$C$10,IF(T212&gt;PliegoVigente!$A$9,PliegoVigente!$C$9,IF(T212&gt;PliegoVigente!$A$8,PliegoVigente!$C$8,PliegoVigente!$C$7)))),IF(E212="FLOW",(IF(T212&gt;=PliegoVigente!$A$26,PliegoVigente!$C$26,IF(T212&gt;PliegoVigente!$A$25,PliegoVigente!$C$25,IF(T212&gt;PliegoVigente!$A$24,PliegoVigente!$C$24,PliegoVigente!$C$23)))),IF(E212="MASIVO",(IF(T212&gt;=PliegoVigente!$A$40,PliegoVigente!$C$40,IF(T212&gt;PliegoVigente!$A$39,PliegoVigente!$C$39,IF(T212&gt;PliegoVigente!$A$38,PliegoVigente!$C$38,PliegoVigente!$C$37)))),(IF(T212&gt;=PliegoVigente!$A$54,PliegoVigente!$C$54,IF(T212&gt;PliegoVigente!$A$53,PliegoVigente!$C$53,IF(T212&gt;PliegoVigente!$A$52,PliegoVigente!$C$52,PliegoVigente!$C$51)))))))</f>
        <v>-0.01</v>
      </c>
      <c r="AF212" s="124">
        <f>IF(E212="HFC",(IF(Y212&gt;=PliegoVigente!$Y$7,PliegoVigente!$AA$7,0)),IF(E212="FLOW",0,IF(E212="MASIVO",(IF(Y212&gt;=PliegoVigente!$Y$37,PliegoVigente!$AA$370)),(IF(Y212&gt;=PliegoVigente!$Y$51,PliegoVigente!$AA$51,0)))))</f>
        <v>0</v>
      </c>
      <c r="AG212" s="124">
        <f>IF(E212="HFC",(IF(Z212&gt;=PliegoVigente!$M$9,PliegoVigente!$O$9,IF(Z212&gt;=PliegoVigente!$M$8,PliegoVigente!$O$8,PliegoVigente!$O$7))),IF(E212="FLOW",(IF(Z212&gt;=PliegoVigente!$M$25,PliegoVigente!$O$25,IF(Z212&gt;=PliegoVigente!$M$24,PliegoVigente!$O$24,PliegoVigente!$O$23))),IF(E212="MASIVO",(IF(Z212&gt;=PliegoVigente!$M$39,PliegoVigente!$O$39,IF(Z212&gt;=PliegoVigente!$M$38,PliegoVigente!$O$38,PliegoVigente!$O$37))),(IF(Z212&gt;=PliegoVigente!$M$53,PliegoVigente!$O$53,IF(Z212&gt;=PliegoVigente!$M$52,PliegoVigente!$O$52,PliegoVigente!$O$51))))))</f>
        <v>5.0000000000000001E-3</v>
      </c>
      <c r="AH212" s="124">
        <f>IF(E212="HFC",(IF(AA212&gt;=PliegoVigente!$Q$9,PliegoVigente!$S$9,IF(AA212&gt;=PliegoVigente!$Q$8,PliegoVigente!$S$8,PliegoVigente!$S$7))),IF(E212="FLOW",(IF(AA212&gt;=PliegoVigente!$Q$25,PliegoVigente!$S$25,IF(AA212&gt;=PliegoVigente!$Q$24,PliegoVigente!$S$24,PliegoVigente!$S$23))),IF(E212="MASIVO",(IF(AA212&gt;=PliegoVigente!$Q$39,PliegoVigente!$S$39,IF(AA212&gt;=PliegoVigente!$Q$38,PliegoVigente!$S$38,PliegoVigente!$S$37))),(IF(AA212&gt;=PliegoVigente!$Q$53,PliegoVigente!$S$53,IF(AA212&gt;=PliegoVigente!$Q$52,PliegoVigente!$S$52,PliegoVigente!$S$51))))))</f>
        <v>5.0000000000000001E-3</v>
      </c>
      <c r="AI212" s="126">
        <f t="shared" si="7"/>
        <v>0.01</v>
      </c>
    </row>
    <row r="213" spans="1:35" x14ac:dyDescent="0.25">
      <c r="A213" s="115" t="str">
        <f>VLOOKUP(C213,RosterActualizado!$C$2:$L$1000,7,0)</f>
        <v>Ríos Florencia Alejandra</v>
      </c>
      <c r="B213" s="115" t="str">
        <f>VLOOKUP(C213,RosterActualizado!$C$2:$L$1000,10,0)</f>
        <v>Quinteros Sergio Samuel</v>
      </c>
      <c r="C213" s="115">
        <f>RosterActualizado!C213</f>
        <v>1497216</v>
      </c>
      <c r="D213" s="115" t="str">
        <f>VLOOKUP(C213,RosterActualizado!$C$2:$L$1000,3,0)</f>
        <v>INTERNET HFC SCORE 3 A 5</v>
      </c>
      <c r="E213" s="115" t="str">
        <f t="shared" si="6"/>
        <v>HFC</v>
      </c>
      <c r="F213" s="116">
        <f>VLOOKUP(C213,Table1[],5,0)</f>
        <v>0.46848544973544998</v>
      </c>
      <c r="G213" s="117">
        <f>VLOOKUP(C213,Table13[],5,0)</f>
        <v>0.133333333333333</v>
      </c>
      <c r="H213" s="118">
        <f>VLOOKUP(C213,Table13[],3,0)</f>
        <v>30</v>
      </c>
      <c r="I213" s="117">
        <f>VLOOKUP(C213,Table13[],7,0)</f>
        <v>0.51724137931034497</v>
      </c>
      <c r="J213" s="117">
        <f>VLOOKUP(C213,Table13[],9,0)</f>
        <v>0.92857142857142905</v>
      </c>
      <c r="K213" s="116">
        <f>VLOOKUP(C213,Table16[[#All],[idccms]:[TMO]],5,0)</f>
        <v>1</v>
      </c>
      <c r="L213" s="119">
        <f>VLOOKUP(C213,Table18[[Columna1]:[Recuento de id_monitoring-caseId]],2,0)</f>
        <v>1</v>
      </c>
      <c r="M213" s="116">
        <f>VLOOKUP(C213,Table111[],7,0)</f>
        <v>0</v>
      </c>
      <c r="N213" s="118">
        <f>VLOOKUP(C213,Table111[],6,0)</f>
        <v>5</v>
      </c>
      <c r="O213" s="116">
        <f>VLOOKUP(C213,Table111[],8,0)</f>
        <v>0.4</v>
      </c>
      <c r="P213" s="13" t="s">
        <v>116</v>
      </c>
      <c r="Q213" s="13" t="s">
        <v>116</v>
      </c>
      <c r="R213" s="13" t="s">
        <v>116</v>
      </c>
      <c r="S213" s="116">
        <f>VLOOKUP(C213,Table113[[idccms]:[Suma de Rellamados]],4,0)</f>
        <v>0.81018518518518501</v>
      </c>
      <c r="T213" s="13">
        <f>VLOOKUP(C213,Table115[[idccms]:[Suma de CvLlamSalientes]],3,0)</f>
        <v>683.36131386861302</v>
      </c>
      <c r="U213" s="13">
        <f>VLOOKUP(C213,Table115[[idccms]:[Suma de CvLlamSalientes]],5,0)</f>
        <v>17.222627737226301</v>
      </c>
      <c r="V213" s="120">
        <f>VLOOKUP(C213,Table115[[idccms]:[Suma de CvLlamSalientes]],6,0)</f>
        <v>2.35766423357664</v>
      </c>
      <c r="W213" s="13">
        <f>VLOOKUP(C213,Table115[[idccms]:[Suma de CvLlamSalientes]],7,0)</f>
        <v>663.78102189780998</v>
      </c>
      <c r="X213" s="116">
        <f>VLOOKUP(C213,Table118[[idccms]:[%Act Com N]],4,0)</f>
        <v>1.09489051094891E-2</v>
      </c>
      <c r="Y213" s="116">
        <f>VLOOKUP(C213,Table118[[idccms]:[%Act Com N]],6,0)</f>
        <v>1.09489051094891E-2</v>
      </c>
      <c r="Z213" s="116">
        <f>VLOOKUP(C213,TRF!$B$2:$S$407,4,0)</f>
        <v>6.5693430656934296E-2</v>
      </c>
      <c r="AA213" s="116">
        <f>VLOOKUP(C213,CBS!$A$2:$F$395,4,0)</f>
        <v>4.3795620437956199E-2</v>
      </c>
      <c r="AB213" s="124">
        <f>IF(E213="HFC",(IF(L213&gt;=PliegoVigente!$U$9,PliegoVigente!$W$9,IF(L213&gt;=PliegoVigente!$U$8,PliegoVigente!$W$8,PliegoVigente!$W$7))),IF(E213="FLOW",(IF(L213&gt;=PliegoVigente!$U$25,PliegoVigente!$W$25,IF(L213&gt;=PliegoVigente!$U$24,PliegoVigente!$W$24,PliegoVigente!$W$23))),IF(E213="MASIVO",(IF(L213&gt;=PliegoVigente!$U$39,PliegoVigente!$W$39,IF(L213&gt;=PliegoVigente!$U$38,PliegoVigente!$W$38,PliegoVigente!$W$37))),(IF(L213&gt;=PliegoVigente!$U$53,PliegoVigente!$W$53,IF(L213&gt;=PliegoVigente!$U$52,PliegoVigente!$W$52,PliegoVigente!$W$51))))))</f>
        <v>0.01</v>
      </c>
      <c r="AC213" s="124">
        <f>IF(E213="HFC",(IF(M213&gt;=PliegoVigente!$I$7,PliegoVigente!$K$7,IF(M213&gt;=PliegoVigente!$I$8,PliegoVigente!$K$8,IF(M213&gt;=PliegoVigente!$I$9,PliegoVigente!$K$9,IF(M213&gt;=PliegoVigente!$I$10,PliegoVigente!$K$10,IF(M213&gt;=PliegoVigente!$I$11,PliegoVigente!$K$11,IF(M213&gt;=PliegoVigente!$I$12,PliegoVigente!$K$12,IF(M213&gt;=PliegoVigente!$I$13,PliegoVigente!$K$13,IF(M213&gt;=PliegoVigente!$I$14,PliegoVigente!$K$14,PliegoVigente!$K$15))))))))),IF(E213="FLOW",(IF(M213&gt;=PliegoVigente!$I$23,PliegoVigente!$K$23,IF(M213&gt;=PliegoVigente!$I$24,PliegoVigente!$K$24,IF(M213&gt;=PliegoVigente!$I$25,PliegoVigente!$K$25,IF(M213&gt;=PliegoVigente!$I$26,PliegoVigente!$K$26,IF(M213&gt;=PliegoVigente!$I$27,PliegoVigente!$K$27,IF(M213&gt;=PliegoVigente!$I$28,PliegoVigente!$K$28,IF(M213&gt;=PliegoVigente!$I$29,PliegoVigente!$K$29,IF(M213&gt;=PliegoVigente!$I$30,PliegoVigente!$K$30,PliegoVigente!$K$31))))))))),IF(E213="MASIVO",(IF(M213&gt;=PliegoVigente!$I$37,PliegoVigente!$K$37,IF(M213&gt;=PliegoVigente!$I$38,PliegoVigente!$K$38,IF(M213&gt;=PliegoVigente!$I$39,PliegoVigente!$K$39,IF(M213&gt;=PliegoVigente!$I$40,PliegoVigente!$K$40,IF(M213&gt;=PliegoVigente!$I$41,PliegoVigente!$K$41,IF(M213&gt;=PliegoVigente!$I$42,PliegoVigente!$K$42,IF(M213&gt;=PliegoVigente!$I$43,PliegoVigente!$K$43,IF(M213&gt;=PliegoVigente!$I$44,PliegoVigente!$K$44,PliegoVigente!$K$45))))))))),(IF(M213&gt;=PliegoVigente!$I$51,PliegoVigente!$K$51,IF(M213&gt;=PliegoVigente!$I$52,PliegoVigente!$K$52,IF(M213&gt;=PliegoVigente!$I$53,PliegoVigente!$K$53,IF(M213&gt;=PliegoVigente!$I$54,PliegoVigente!$K$54,IF(M213&gt;=PliegoVigente!$I$55,PliegoVigente!$K$55,IF(M213&gt;=PliegoVigente!$I$56,PliegoVigente!$K$56,IF(M213&gt;=PliegoVigente!$I$57,PliegoVigente!$K$57,IF(M213&gt;=PliegoVigente!$I$58,PliegoVigente!$K$58,PliegoVigente!$K$59))))))))))))</f>
        <v>0.06</v>
      </c>
      <c r="AD213" s="124">
        <f>IF(E213="HFC",(IF(S213&gt;=PliegoVigente!$E$12,PliegoVigente!$G$12,IF(S213&gt;=PliegoVigente!$E$11,PliegoVigente!$G$11,IF(S213&gt;=PliegoVigente!$E$10,PliegoVigente!$G$10,IF(S213&gt;=PliegoVigente!$E$9,PliegoVigente!$G$9,IF(S213&gt;=PliegoVigente!$E$8,PliegoVigente!$G$8,PliegoVigente!$G$7)))))),IF(E213="FLOW",(IF(S213&gt;=PliegoVigente!$I$23,PliegoVigente!$K$23,IF(S213&gt;=PliegoVigente!$I$24,PliegoVigente!$K$24,IF(S213&gt;=PliegoVigente!$I$25,PliegoVigente!$K$25,IF(S213&gt;=PliegoVigente!$I$26,PliegoVigente!$K$26,IF(S213&gt;=PliegoVigente!$I$27,PliegoVigente!$K$27,IF(S213&gt;=PliegoVigente!$I$28,PliegoVigente!$K$28,IF(S213&gt;=PliegoVigente!$I$29,PliegoVigente!$K$29,IF(S213&gt;=PliegoVigente!$I$30,PliegoVigente!$K$30,PliegoVigente!$K$31))))))))),IF(E213="MASIVO",(IF(S213&gt;=PliegoVigente!$I$37,PliegoVigente!$K$37,IF(S213&gt;=PliegoVigente!$I$38,PliegoVigente!$K$38,IF(S213&gt;=PliegoVigente!$I$39,PliegoVigente!$K$39,IF(S213&gt;=PliegoVigente!$I$40,PliegoVigente!$K$40,IF(S213&gt;=PliegoVigente!$I$41,PliegoVigente!$K$41,IF(S213&gt;=PliegoVigente!$I$42,PliegoVigente!$K$42,IF(S213&gt;=PliegoVigente!$I$43,PliegoVigente!$K$43,IF(S213&gt;=PliegoVigente!$I$44,PliegoVigente!$K$44,PliegoVigente!$K$45))))))))),(IF(S213&gt;=PliegoVigente!$I$51,PliegoVigente!$K$51,IF(S213&gt;=PliegoVigente!$I$52,PliegoVigente!$K$52,IF(S213&gt;=PliegoVigente!$I$53,PliegoVigente!$K$53,IF(S213&gt;=PliegoVigente!$I$54,PliegoVigente!$K$54,IF(S213&gt;=PliegoVigente!$I$55,PliegoVigente!$K$55,IF(S213&gt;=PliegoVigente!$I$56,PliegoVigente!$K$56,IF(S213&gt;=PliegoVigente!$I$57,PliegoVigente!$K$57,IF(S213&gt;=PliegoVigente!$I$58,PliegoVigente!$K$58,PliegoVigente!$K$59))))))))))))</f>
        <v>-0.01</v>
      </c>
      <c r="AE213" s="124">
        <f>IF(E213="HFC",(IF(T213&gt;=PliegoVigente!$A$10,PliegoVigente!$C$10,IF(T213&gt;PliegoVigente!$A$9,PliegoVigente!$C$9,IF(T213&gt;PliegoVigente!$A$8,PliegoVigente!$C$8,PliegoVigente!$C$7)))),IF(E213="FLOW",(IF(T213&gt;=PliegoVigente!$A$26,PliegoVigente!$C$26,IF(T213&gt;PliegoVigente!$A$25,PliegoVigente!$C$25,IF(T213&gt;PliegoVigente!$A$24,PliegoVigente!$C$24,PliegoVigente!$C$23)))),IF(E213="MASIVO",(IF(T213&gt;=PliegoVigente!$A$40,PliegoVigente!$C$40,IF(T213&gt;PliegoVigente!$A$39,PliegoVigente!$C$39,IF(T213&gt;PliegoVigente!$A$38,PliegoVigente!$C$38,PliegoVigente!$C$37)))),(IF(T213&gt;=PliegoVigente!$A$54,PliegoVigente!$C$54,IF(T213&gt;PliegoVigente!$A$53,PliegoVigente!$C$53,IF(T213&gt;PliegoVigente!$A$52,PliegoVigente!$C$52,PliegoVigente!$C$51)))))))</f>
        <v>-0.01</v>
      </c>
      <c r="AF213" s="124">
        <f>IF(E213="HFC",(IF(Y213&gt;=PliegoVigente!$Y$7,PliegoVigente!$AA$7,0)),IF(E213="FLOW",0,IF(E213="MASIVO",(IF(Y213&gt;=PliegoVigente!$Y$37,PliegoVigente!$AA$370)),(IF(Y213&gt;=PliegoVigente!$Y$51,PliegoVigente!$AA$51,0)))))</f>
        <v>0</v>
      </c>
      <c r="AG213" s="124">
        <f>IF(E213="HFC",(IF(Z213&gt;=PliegoVigente!$M$9,PliegoVigente!$O$9,IF(Z213&gt;=PliegoVigente!$M$8,PliegoVigente!$O$8,PliegoVigente!$O$7))),IF(E213="FLOW",(IF(Z213&gt;=PliegoVigente!$M$25,PliegoVigente!$O$25,IF(Z213&gt;=PliegoVigente!$M$24,PliegoVigente!$O$24,PliegoVigente!$O$23))),IF(E213="MASIVO",(IF(Z213&gt;=PliegoVigente!$M$39,PliegoVigente!$O$39,IF(Z213&gt;=PliegoVigente!$M$38,PliegoVigente!$O$38,PliegoVigente!$O$37))),(IF(Z213&gt;=PliegoVigente!$M$53,PliegoVigente!$O$53,IF(Z213&gt;=PliegoVigente!$M$52,PliegoVigente!$O$52,PliegoVigente!$O$51))))))</f>
        <v>5.0000000000000001E-3</v>
      </c>
      <c r="AH213" s="124">
        <f>IF(E213="HFC",(IF(AA213&gt;=PliegoVigente!$Q$9,PliegoVigente!$S$9,IF(AA213&gt;=PliegoVigente!$Q$8,PliegoVigente!$S$8,PliegoVigente!$S$7))),IF(E213="FLOW",(IF(AA213&gt;=PliegoVigente!$Q$25,PliegoVigente!$S$25,IF(AA213&gt;=PliegoVigente!$Q$24,PliegoVigente!$S$24,PliegoVigente!$S$23))),IF(E213="MASIVO",(IF(AA213&gt;=PliegoVigente!$Q$39,PliegoVigente!$S$39,IF(AA213&gt;=PliegoVigente!$Q$38,PliegoVigente!$S$38,PliegoVigente!$S$37))),(IF(AA213&gt;=PliegoVigente!$Q$53,PliegoVigente!$S$53,IF(AA213&gt;=PliegoVigente!$Q$52,PliegoVigente!$S$52,PliegoVigente!$S$51))))))</f>
        <v>5.0000000000000001E-3</v>
      </c>
      <c r="AI213" s="126">
        <f t="shared" si="7"/>
        <v>5.9999999999999984E-2</v>
      </c>
    </row>
    <row r="214" spans="1:35" x14ac:dyDescent="0.25">
      <c r="A214" s="115" t="str">
        <f>VLOOKUP(C214,RosterActualizado!$C$2:$L$1000,7,0)</f>
        <v>Ríos Florencia Alejandra</v>
      </c>
      <c r="B214" s="115" t="str">
        <f>VLOOKUP(C214,RosterActualizado!$C$2:$L$1000,10,0)</f>
        <v>Romano Alfredo Matias</v>
      </c>
      <c r="C214" s="115">
        <f>RosterActualizado!C214</f>
        <v>908758</v>
      </c>
      <c r="D214" s="115" t="str">
        <f>VLOOKUP(C214,RosterActualizado!$C$2:$L$1000,3,0)</f>
        <v>INTERNET HFC SCORE 1</v>
      </c>
      <c r="E214" s="115" t="str">
        <f t="shared" si="6"/>
        <v>HFC</v>
      </c>
      <c r="F214" s="116">
        <f>VLOOKUP(C214,Table1[],5,0)</f>
        <v>0.92368476430976398</v>
      </c>
      <c r="G214" s="117">
        <f>VLOOKUP(C214,Table13[],5,0)</f>
        <v>0.1</v>
      </c>
      <c r="H214" s="118">
        <f>VLOOKUP(C214,Table13[],3,0)</f>
        <v>120</v>
      </c>
      <c r="I214" s="117">
        <f>VLOOKUP(C214,Table13[],7,0)</f>
        <v>0.65486725663716805</v>
      </c>
      <c r="J214" s="117">
        <f>VLOOKUP(C214,Table13[],9,0)</f>
        <v>0.95412844036697297</v>
      </c>
      <c r="K214" s="116">
        <f>VLOOKUP(C214,Table16[[#All],[idccms]:[TMO]],5,0)</f>
        <v>1</v>
      </c>
      <c r="L214" s="119">
        <f>VLOOKUP(C214,Table18[[Columna1]:[Recuento de id_monitoring-caseId]],2,0)</f>
        <v>1</v>
      </c>
      <c r="M214" s="116">
        <f>VLOOKUP(C214,Table111[],7,0)</f>
        <v>-0.44444444444444398</v>
      </c>
      <c r="N214" s="118">
        <f>VLOOKUP(C214,Table111[],6,0)</f>
        <v>18</v>
      </c>
      <c r="O214" s="116">
        <f>VLOOKUP(C214,Table111[],8,0)</f>
        <v>0.30769230769230799</v>
      </c>
      <c r="P214" s="13" t="s">
        <v>116</v>
      </c>
      <c r="Q214" s="13" t="s">
        <v>116</v>
      </c>
      <c r="R214" s="13" t="s">
        <v>116</v>
      </c>
      <c r="S214" s="116">
        <f>VLOOKUP(C214,Table113[[idccms]:[Suma de Rellamados]],4,0)</f>
        <v>0.808896210873147</v>
      </c>
      <c r="T214" s="13">
        <f>VLOOKUP(C214,Table115[[idccms]:[Suma de CvLlamSalientes]],3,0)</f>
        <v>507.47097625329798</v>
      </c>
      <c r="U214" s="13">
        <f>VLOOKUP(C214,Table115[[idccms]:[Suma de CvLlamSalientes]],5,0)</f>
        <v>23.039577836411599</v>
      </c>
      <c r="V214" s="120">
        <f>VLOOKUP(C214,Table115[[idccms]:[Suma de CvLlamSalientes]],6,0)</f>
        <v>41.687335092348299</v>
      </c>
      <c r="W214" s="13">
        <f>VLOOKUP(C214,Table115[[idccms]:[Suma de CvLlamSalientes]],7,0)</f>
        <v>442.74406332453799</v>
      </c>
      <c r="X214" s="116">
        <f>VLOOKUP(C214,Table118[[idccms]:[%Act Com N]],4,0)</f>
        <v>3.2981530343007899E-3</v>
      </c>
      <c r="Y214" s="116">
        <f>VLOOKUP(C214,Table118[[idccms]:[%Act Com N]],6,0)</f>
        <v>3.2981530343007899E-3</v>
      </c>
      <c r="Z214" s="116">
        <f>VLOOKUP(C214,TRF!$B$2:$S$407,4,0)</f>
        <v>0.113456464379947</v>
      </c>
      <c r="AA214" s="116">
        <f>VLOOKUP(C214,CBS!$A$2:$F$395,4,0)</f>
        <v>5.0131926121372003E-2</v>
      </c>
      <c r="AB214" s="124">
        <f>IF(E214="HFC",(IF(L214&gt;=PliegoVigente!$U$9,PliegoVigente!$W$9,IF(L214&gt;=PliegoVigente!$U$8,PliegoVigente!$W$8,PliegoVigente!$W$7))),IF(E214="FLOW",(IF(L214&gt;=PliegoVigente!$U$25,PliegoVigente!$W$25,IF(L214&gt;=PliegoVigente!$U$24,PliegoVigente!$W$24,PliegoVigente!$W$23))),IF(E214="MASIVO",(IF(L214&gt;=PliegoVigente!$U$39,PliegoVigente!$W$39,IF(L214&gt;=PliegoVigente!$U$38,PliegoVigente!$W$38,PliegoVigente!$W$37))),(IF(L214&gt;=PliegoVigente!$U$53,PliegoVigente!$W$53,IF(L214&gt;=PliegoVigente!$U$52,PliegoVigente!$W$52,PliegoVigente!$W$51))))))</f>
        <v>0.01</v>
      </c>
      <c r="AC214" s="124">
        <f>IF(E214="HFC",(IF(M214&gt;=PliegoVigente!$I$7,PliegoVigente!$K$7,IF(M214&gt;=PliegoVigente!$I$8,PliegoVigente!$K$8,IF(M214&gt;=PliegoVigente!$I$9,PliegoVigente!$K$9,IF(M214&gt;=PliegoVigente!$I$10,PliegoVigente!$K$10,IF(M214&gt;=PliegoVigente!$I$11,PliegoVigente!$K$11,IF(M214&gt;=PliegoVigente!$I$12,PliegoVigente!$K$12,IF(M214&gt;=PliegoVigente!$I$13,PliegoVigente!$K$13,IF(M214&gt;=PliegoVigente!$I$14,PliegoVigente!$K$14,PliegoVigente!$K$15))))))))),IF(E214="FLOW",(IF(M214&gt;=PliegoVigente!$I$23,PliegoVigente!$K$23,IF(M214&gt;=PliegoVigente!$I$24,PliegoVigente!$K$24,IF(M214&gt;=PliegoVigente!$I$25,PliegoVigente!$K$25,IF(M214&gt;=PliegoVigente!$I$26,PliegoVigente!$K$26,IF(M214&gt;=PliegoVigente!$I$27,PliegoVigente!$K$27,IF(M214&gt;=PliegoVigente!$I$28,PliegoVigente!$K$28,IF(M214&gt;=PliegoVigente!$I$29,PliegoVigente!$K$29,IF(M214&gt;=PliegoVigente!$I$30,PliegoVigente!$K$30,PliegoVigente!$K$31))))))))),IF(E214="MASIVO",(IF(M214&gt;=PliegoVigente!$I$37,PliegoVigente!$K$37,IF(M214&gt;=PliegoVigente!$I$38,PliegoVigente!$K$38,IF(M214&gt;=PliegoVigente!$I$39,PliegoVigente!$K$39,IF(M214&gt;=PliegoVigente!$I$40,PliegoVigente!$K$40,IF(M214&gt;=PliegoVigente!$I$41,PliegoVigente!$K$41,IF(M214&gt;=PliegoVigente!$I$42,PliegoVigente!$K$42,IF(M214&gt;=PliegoVigente!$I$43,PliegoVigente!$K$43,IF(M214&gt;=PliegoVigente!$I$44,PliegoVigente!$K$44,PliegoVigente!$K$45))))))))),(IF(M214&gt;=PliegoVigente!$I$51,PliegoVigente!$K$51,IF(M214&gt;=PliegoVigente!$I$52,PliegoVigente!$K$52,IF(M214&gt;=PliegoVigente!$I$53,PliegoVigente!$K$53,IF(M214&gt;=PliegoVigente!$I$54,PliegoVigente!$K$54,IF(M214&gt;=PliegoVigente!$I$55,PliegoVigente!$K$55,IF(M214&gt;=PliegoVigente!$I$56,PliegoVigente!$K$56,IF(M214&gt;=PliegoVigente!$I$57,PliegoVigente!$K$57,IF(M214&gt;=PliegoVigente!$I$58,PliegoVigente!$K$58,PliegoVigente!$K$59))))))))))))</f>
        <v>-0.02</v>
      </c>
      <c r="AD214" s="124">
        <f>IF(E214="HFC",(IF(S214&gt;=PliegoVigente!$E$12,PliegoVigente!$G$12,IF(S214&gt;=PliegoVigente!$E$11,PliegoVigente!$G$11,IF(S214&gt;=PliegoVigente!$E$10,PliegoVigente!$G$10,IF(S214&gt;=PliegoVigente!$E$9,PliegoVigente!$G$9,IF(S214&gt;=PliegoVigente!$E$8,PliegoVigente!$G$8,PliegoVigente!$G$7)))))),IF(E214="FLOW",(IF(S214&gt;=PliegoVigente!$I$23,PliegoVigente!$K$23,IF(S214&gt;=PliegoVigente!$I$24,PliegoVigente!$K$24,IF(S214&gt;=PliegoVigente!$I$25,PliegoVigente!$K$25,IF(S214&gt;=PliegoVigente!$I$26,PliegoVigente!$K$26,IF(S214&gt;=PliegoVigente!$I$27,PliegoVigente!$K$27,IF(S214&gt;=PliegoVigente!$I$28,PliegoVigente!$K$28,IF(S214&gt;=PliegoVigente!$I$29,PliegoVigente!$K$29,IF(S214&gt;=PliegoVigente!$I$30,PliegoVigente!$K$30,PliegoVigente!$K$31))))))))),IF(E214="MASIVO",(IF(S214&gt;=PliegoVigente!$I$37,PliegoVigente!$K$37,IF(S214&gt;=PliegoVigente!$I$38,PliegoVigente!$K$38,IF(S214&gt;=PliegoVigente!$I$39,PliegoVigente!$K$39,IF(S214&gt;=PliegoVigente!$I$40,PliegoVigente!$K$40,IF(S214&gt;=PliegoVigente!$I$41,PliegoVigente!$K$41,IF(S214&gt;=PliegoVigente!$I$42,PliegoVigente!$K$42,IF(S214&gt;=PliegoVigente!$I$43,PliegoVigente!$K$43,IF(S214&gt;=PliegoVigente!$I$44,PliegoVigente!$K$44,PliegoVigente!$K$45))))))))),(IF(S214&gt;=PliegoVigente!$I$51,PliegoVigente!$K$51,IF(S214&gt;=PliegoVigente!$I$52,PliegoVigente!$K$52,IF(S214&gt;=PliegoVigente!$I$53,PliegoVigente!$K$53,IF(S214&gt;=PliegoVigente!$I$54,PliegoVigente!$K$54,IF(S214&gt;=PliegoVigente!$I$55,PliegoVigente!$K$55,IF(S214&gt;=PliegoVigente!$I$56,PliegoVigente!$K$56,IF(S214&gt;=PliegoVigente!$I$57,PliegoVigente!$K$57,IF(S214&gt;=PliegoVigente!$I$58,PliegoVigente!$K$58,PliegoVigente!$K$59))))))))))))</f>
        <v>-0.01</v>
      </c>
      <c r="AE214" s="124">
        <f>IF(E214="HFC",(IF(T214&gt;=PliegoVigente!$A$10,PliegoVigente!$C$10,IF(T214&gt;PliegoVigente!$A$9,PliegoVigente!$C$9,IF(T214&gt;PliegoVigente!$A$8,PliegoVigente!$C$8,PliegoVigente!$C$7)))),IF(E214="FLOW",(IF(T214&gt;=PliegoVigente!$A$26,PliegoVigente!$C$26,IF(T214&gt;PliegoVigente!$A$25,PliegoVigente!$C$25,IF(T214&gt;PliegoVigente!$A$24,PliegoVigente!$C$24,PliegoVigente!$C$23)))),IF(E214="MASIVO",(IF(T214&gt;=PliegoVigente!$A$40,PliegoVigente!$C$40,IF(T214&gt;PliegoVigente!$A$39,PliegoVigente!$C$39,IF(T214&gt;PliegoVigente!$A$38,PliegoVigente!$C$38,PliegoVigente!$C$37)))),(IF(T214&gt;=PliegoVigente!$A$54,PliegoVigente!$C$54,IF(T214&gt;PliegoVigente!$A$53,PliegoVigente!$C$53,IF(T214&gt;PliegoVigente!$A$52,PliegoVigente!$C$52,PliegoVigente!$C$51)))))))</f>
        <v>0.02</v>
      </c>
      <c r="AF214" s="124">
        <f>IF(E214="HFC",(IF(Y214&gt;=PliegoVigente!$Y$7,PliegoVigente!$AA$7,0)),IF(E214="FLOW",0,IF(E214="MASIVO",(IF(Y214&gt;=PliegoVigente!$Y$37,PliegoVigente!$AA$370)),(IF(Y214&gt;=PliegoVigente!$Y$51,PliegoVigente!$AA$51,0)))))</f>
        <v>0</v>
      </c>
      <c r="AG214" s="124">
        <f>IF(E214="HFC",(IF(Z214&gt;=PliegoVigente!$M$9,PliegoVigente!$O$9,IF(Z214&gt;=PliegoVigente!$M$8,PliegoVigente!$O$8,PliegoVigente!$O$7))),IF(E214="FLOW",(IF(Z214&gt;=PliegoVigente!$M$25,PliegoVigente!$O$25,IF(Z214&gt;=PliegoVigente!$M$24,PliegoVigente!$O$24,PliegoVigente!$O$23))),IF(E214="MASIVO",(IF(Z214&gt;=PliegoVigente!$M$39,PliegoVigente!$O$39,IF(Z214&gt;=PliegoVigente!$M$38,PliegoVigente!$O$38,PliegoVigente!$O$37))),(IF(Z214&gt;=PliegoVigente!$M$53,PliegoVigente!$O$53,IF(Z214&gt;=PliegoVigente!$M$52,PliegoVigente!$O$52,PliegoVigente!$O$51))))))</f>
        <v>-5.0000000000000001E-3</v>
      </c>
      <c r="AH214" s="124">
        <f>IF(E214="HFC",(IF(AA214&gt;=PliegoVigente!$Q$9,PliegoVigente!$S$9,IF(AA214&gt;=PliegoVigente!$Q$8,PliegoVigente!$S$8,PliegoVigente!$S$7))),IF(E214="FLOW",(IF(AA214&gt;=PliegoVigente!$Q$25,PliegoVigente!$S$25,IF(AA214&gt;=PliegoVigente!$Q$24,PliegoVigente!$S$24,PliegoVigente!$S$23))),IF(E214="MASIVO",(IF(AA214&gt;=PliegoVigente!$Q$39,PliegoVigente!$S$39,IF(AA214&gt;=PliegoVigente!$Q$38,PliegoVigente!$S$38,PliegoVigente!$S$37))),(IF(AA214&gt;=PliegoVigente!$Q$53,PliegoVigente!$S$53,IF(AA214&gt;=PliegoVigente!$Q$52,PliegoVigente!$S$52,PliegoVigente!$S$51))))))</f>
        <v>5.0000000000000001E-3</v>
      </c>
      <c r="AI214" s="126">
        <f t="shared" si="7"/>
        <v>0</v>
      </c>
    </row>
    <row r="215" spans="1:35" x14ac:dyDescent="0.25">
      <c r="A215" s="115" t="str">
        <f>VLOOKUP(C215,RosterActualizado!$C$2:$L$1000,7,0)</f>
        <v>Ríos Florencia Alejandra</v>
      </c>
      <c r="B215" s="115" t="str">
        <f>VLOOKUP(C215,RosterActualizado!$C$2:$L$1000,10,0)</f>
        <v>Villafañe Maria Constanza</v>
      </c>
      <c r="C215" s="115">
        <f>RosterActualizado!C215</f>
        <v>2426278</v>
      </c>
      <c r="D215" s="115" t="str">
        <f>VLOOKUP(C215,RosterActualizado!$C$2:$L$1000,3,0)</f>
        <v>INTERNET HFC SCORE 3 A 5</v>
      </c>
      <c r="E215" s="115" t="str">
        <f t="shared" si="6"/>
        <v>HFC</v>
      </c>
      <c r="F215" s="116">
        <f>VLOOKUP(C215,Table1[],5,0)</f>
        <v>0.47409848484848499</v>
      </c>
      <c r="G215" s="117">
        <f>VLOOKUP(C215,Table13[],5,0)</f>
        <v>6.8965517241379296E-2</v>
      </c>
      <c r="H215" s="118">
        <f>VLOOKUP(C215,Table13[],3,0)</f>
        <v>29</v>
      </c>
      <c r="I215" s="117">
        <f>VLOOKUP(C215,Table13[],7,0)</f>
        <v>0.75862068965517204</v>
      </c>
      <c r="J215" s="117">
        <f>VLOOKUP(C215,Table13[],9,0)</f>
        <v>0.88888888888888895</v>
      </c>
      <c r="K215" s="116">
        <f>VLOOKUP(C215,Table16[[#All],[idccms]:[TMO]],5,0)</f>
        <v>0.90476190476190499</v>
      </c>
      <c r="L215" s="119">
        <f>VLOOKUP(C215,Table18[[Columna1]:[Recuento de id_monitoring-caseId]],2,0)</f>
        <v>1</v>
      </c>
      <c r="M215" s="116">
        <f>VLOOKUP(C215,Table111[],7,0)</f>
        <v>-0.33333333333333298</v>
      </c>
      <c r="N215" s="118">
        <f>VLOOKUP(C215,Table111[],6,0)</f>
        <v>3</v>
      </c>
      <c r="O215" s="116">
        <f>VLOOKUP(C215,Table111[],8,0)</f>
        <v>0</v>
      </c>
      <c r="P215" s="13" t="s">
        <v>116</v>
      </c>
      <c r="Q215" s="13" t="s">
        <v>116</v>
      </c>
      <c r="R215" s="13" t="s">
        <v>116</v>
      </c>
      <c r="S215" s="116">
        <f>VLOOKUP(C215,Table113[[idccms]:[Suma de Rellamados]],4,0)</f>
        <v>0.82511210762331799</v>
      </c>
      <c r="T215" s="13">
        <f>VLOOKUP(C215,Table115[[idccms]:[Suma de CvLlamSalientes]],3,0)</f>
        <v>614.52671755725203</v>
      </c>
      <c r="U215" s="13">
        <f>VLOOKUP(C215,Table115[[idccms]:[Suma de CvLlamSalientes]],5,0)</f>
        <v>25.6488549618321</v>
      </c>
      <c r="V215" s="120">
        <f>VLOOKUP(C215,Table115[[idccms]:[Suma de CvLlamSalientes]],6,0)</f>
        <v>12.450381679389301</v>
      </c>
      <c r="W215" s="13">
        <f>VLOOKUP(C215,Table115[[idccms]:[Suma de CvLlamSalientes]],7,0)</f>
        <v>576.42748091603096</v>
      </c>
      <c r="X215" s="116">
        <f>VLOOKUP(C215,Table118[[idccms]:[%Act Com N]],4,0)</f>
        <v>3.0534351145038201E-2</v>
      </c>
      <c r="Y215" s="116">
        <f>VLOOKUP(C215,Table118[[idccms]:[%Act Com N]],6,0)</f>
        <v>0</v>
      </c>
      <c r="Z215" s="116">
        <f>VLOOKUP(C215,TRF!$B$2:$S$407,4,0)</f>
        <v>1.9083969465648901E-2</v>
      </c>
      <c r="AA215" s="116">
        <f>VLOOKUP(C215,CBS!$A$2:$F$395,4,0)</f>
        <v>3.8167938931297697E-2</v>
      </c>
      <c r="AB215" s="124">
        <f>IF(E215="HFC",(IF(L215&gt;=PliegoVigente!$U$9,PliegoVigente!$W$9,IF(L215&gt;=PliegoVigente!$U$8,PliegoVigente!$W$8,PliegoVigente!$W$7))),IF(E215="FLOW",(IF(L215&gt;=PliegoVigente!$U$25,PliegoVigente!$W$25,IF(L215&gt;=PliegoVigente!$U$24,PliegoVigente!$W$24,PliegoVigente!$W$23))),IF(E215="MASIVO",(IF(L215&gt;=PliegoVigente!$U$39,PliegoVigente!$W$39,IF(L215&gt;=PliegoVigente!$U$38,PliegoVigente!$W$38,PliegoVigente!$W$37))),(IF(L215&gt;=PliegoVigente!$U$53,PliegoVigente!$W$53,IF(L215&gt;=PliegoVigente!$U$52,PliegoVigente!$W$52,PliegoVigente!$W$51))))))</f>
        <v>0.01</v>
      </c>
      <c r="AC215" s="124">
        <f>IF(E215="HFC",(IF(M215&gt;=PliegoVigente!$I$7,PliegoVigente!$K$7,IF(M215&gt;=PliegoVigente!$I$8,PliegoVigente!$K$8,IF(M215&gt;=PliegoVigente!$I$9,PliegoVigente!$K$9,IF(M215&gt;=PliegoVigente!$I$10,PliegoVigente!$K$10,IF(M215&gt;=PliegoVigente!$I$11,PliegoVigente!$K$11,IF(M215&gt;=PliegoVigente!$I$12,PliegoVigente!$K$12,IF(M215&gt;=PliegoVigente!$I$13,PliegoVigente!$K$13,IF(M215&gt;=PliegoVigente!$I$14,PliegoVigente!$K$14,PliegoVigente!$K$15))))))))),IF(E215="FLOW",(IF(M215&gt;=PliegoVigente!$I$23,PliegoVigente!$K$23,IF(M215&gt;=PliegoVigente!$I$24,PliegoVigente!$K$24,IF(M215&gt;=PliegoVigente!$I$25,PliegoVigente!$K$25,IF(M215&gt;=PliegoVigente!$I$26,PliegoVigente!$K$26,IF(M215&gt;=PliegoVigente!$I$27,PliegoVigente!$K$27,IF(M215&gt;=PliegoVigente!$I$28,PliegoVigente!$K$28,IF(M215&gt;=PliegoVigente!$I$29,PliegoVigente!$K$29,IF(M215&gt;=PliegoVigente!$I$30,PliegoVigente!$K$30,PliegoVigente!$K$31))))))))),IF(E215="MASIVO",(IF(M215&gt;=PliegoVigente!$I$37,PliegoVigente!$K$37,IF(M215&gt;=PliegoVigente!$I$38,PliegoVigente!$K$38,IF(M215&gt;=PliegoVigente!$I$39,PliegoVigente!$K$39,IF(M215&gt;=PliegoVigente!$I$40,PliegoVigente!$K$40,IF(M215&gt;=PliegoVigente!$I$41,PliegoVigente!$K$41,IF(M215&gt;=PliegoVigente!$I$42,PliegoVigente!$K$42,IF(M215&gt;=PliegoVigente!$I$43,PliegoVigente!$K$43,IF(M215&gt;=PliegoVigente!$I$44,PliegoVigente!$K$44,PliegoVigente!$K$45))))))))),(IF(M215&gt;=PliegoVigente!$I$51,PliegoVigente!$K$51,IF(M215&gt;=PliegoVigente!$I$52,PliegoVigente!$K$52,IF(M215&gt;=PliegoVigente!$I$53,PliegoVigente!$K$53,IF(M215&gt;=PliegoVigente!$I$54,PliegoVigente!$K$54,IF(M215&gt;=PliegoVigente!$I$55,PliegoVigente!$K$55,IF(M215&gt;=PliegoVigente!$I$56,PliegoVigente!$K$56,IF(M215&gt;=PliegoVigente!$I$57,PliegoVigente!$K$57,IF(M215&gt;=PliegoVigente!$I$58,PliegoVigente!$K$58,PliegoVigente!$K$59))))))))))))</f>
        <v>-0.02</v>
      </c>
      <c r="AD215" s="124">
        <f>IF(E215="HFC",(IF(S215&gt;=PliegoVigente!$E$12,PliegoVigente!$G$12,IF(S215&gt;=PliegoVigente!$E$11,PliegoVigente!$G$11,IF(S215&gt;=PliegoVigente!$E$10,PliegoVigente!$G$10,IF(S215&gt;=PliegoVigente!$E$9,PliegoVigente!$G$9,IF(S215&gt;=PliegoVigente!$E$8,PliegoVigente!$G$8,PliegoVigente!$G$7)))))),IF(E215="FLOW",(IF(S215&gt;=PliegoVigente!$I$23,PliegoVigente!$K$23,IF(S215&gt;=PliegoVigente!$I$24,PliegoVigente!$K$24,IF(S215&gt;=PliegoVigente!$I$25,PliegoVigente!$K$25,IF(S215&gt;=PliegoVigente!$I$26,PliegoVigente!$K$26,IF(S215&gt;=PliegoVigente!$I$27,PliegoVigente!$K$27,IF(S215&gt;=PliegoVigente!$I$28,PliegoVigente!$K$28,IF(S215&gt;=PliegoVigente!$I$29,PliegoVigente!$K$29,IF(S215&gt;=PliegoVigente!$I$30,PliegoVigente!$K$30,PliegoVigente!$K$31))))))))),IF(E215="MASIVO",(IF(S215&gt;=PliegoVigente!$I$37,PliegoVigente!$K$37,IF(S215&gt;=PliegoVigente!$I$38,PliegoVigente!$K$38,IF(S215&gt;=PliegoVigente!$I$39,PliegoVigente!$K$39,IF(S215&gt;=PliegoVigente!$I$40,PliegoVigente!$K$40,IF(S215&gt;=PliegoVigente!$I$41,PliegoVigente!$K$41,IF(S215&gt;=PliegoVigente!$I$42,PliegoVigente!$K$42,IF(S215&gt;=PliegoVigente!$I$43,PliegoVigente!$K$43,IF(S215&gt;=PliegoVigente!$I$44,PliegoVigente!$K$44,PliegoVigente!$K$45))))))))),(IF(S215&gt;=PliegoVigente!$I$51,PliegoVigente!$K$51,IF(S215&gt;=PliegoVigente!$I$52,PliegoVigente!$K$52,IF(S215&gt;=PliegoVigente!$I$53,PliegoVigente!$K$53,IF(S215&gt;=PliegoVigente!$I$54,PliegoVigente!$K$54,IF(S215&gt;=PliegoVigente!$I$55,PliegoVigente!$K$55,IF(S215&gt;=PliegoVigente!$I$56,PliegoVigente!$K$56,IF(S215&gt;=PliegoVigente!$I$57,PliegoVigente!$K$57,IF(S215&gt;=PliegoVigente!$I$58,PliegoVigente!$K$58,PliegoVigente!$K$59))))))))))))</f>
        <v>0.02</v>
      </c>
      <c r="AE215" s="124">
        <f>IF(E215="HFC",(IF(T215&gt;=PliegoVigente!$A$10,PliegoVigente!$C$10,IF(T215&gt;PliegoVigente!$A$9,PliegoVigente!$C$9,IF(T215&gt;PliegoVigente!$A$8,PliegoVigente!$C$8,PliegoVigente!$C$7)))),IF(E215="FLOW",(IF(T215&gt;=PliegoVigente!$A$26,PliegoVigente!$C$26,IF(T215&gt;PliegoVigente!$A$25,PliegoVigente!$C$25,IF(T215&gt;PliegoVigente!$A$24,PliegoVigente!$C$24,PliegoVigente!$C$23)))),IF(E215="MASIVO",(IF(T215&gt;=PliegoVigente!$A$40,PliegoVigente!$C$40,IF(T215&gt;PliegoVigente!$A$39,PliegoVigente!$C$39,IF(T215&gt;PliegoVigente!$A$38,PliegoVigente!$C$38,PliegoVigente!$C$37)))),(IF(T215&gt;=PliegoVigente!$A$54,PliegoVigente!$C$54,IF(T215&gt;PliegoVigente!$A$53,PliegoVigente!$C$53,IF(T215&gt;PliegoVigente!$A$52,PliegoVigente!$C$52,PliegoVigente!$C$51)))))))</f>
        <v>-0.01</v>
      </c>
      <c r="AF215" s="124">
        <f>IF(E215="HFC",(IF(Y215&gt;=PliegoVigente!$Y$7,PliegoVigente!$AA$7,0)),IF(E215="FLOW",0,IF(E215="MASIVO",(IF(Y215&gt;=PliegoVigente!$Y$37,PliegoVigente!$AA$370)),(IF(Y215&gt;=PliegoVigente!$Y$51,PliegoVigente!$AA$51,0)))))</f>
        <v>0</v>
      </c>
      <c r="AG215" s="124">
        <f>IF(E215="HFC",(IF(Z215&gt;=PliegoVigente!$M$9,PliegoVigente!$O$9,IF(Z215&gt;=PliegoVigente!$M$8,PliegoVigente!$O$8,PliegoVigente!$O$7))),IF(E215="FLOW",(IF(Z215&gt;=PliegoVigente!$M$25,PliegoVigente!$O$25,IF(Z215&gt;=PliegoVigente!$M$24,PliegoVigente!$O$24,PliegoVigente!$O$23))),IF(E215="MASIVO",(IF(Z215&gt;=PliegoVigente!$M$39,PliegoVigente!$O$39,IF(Z215&gt;=PliegoVigente!$M$38,PliegoVigente!$O$38,PliegoVigente!$O$37))),(IF(Z215&gt;=PliegoVigente!$M$53,PliegoVigente!$O$53,IF(Z215&gt;=PliegoVigente!$M$52,PliegoVigente!$O$52,PliegoVigente!$O$51))))))</f>
        <v>5.0000000000000001E-3</v>
      </c>
      <c r="AH215" s="124">
        <f>IF(E215="HFC",(IF(AA215&gt;=PliegoVigente!$Q$9,PliegoVigente!$S$9,IF(AA215&gt;=PliegoVigente!$Q$8,PliegoVigente!$S$8,PliegoVigente!$S$7))),IF(E215="FLOW",(IF(AA215&gt;=PliegoVigente!$Q$25,PliegoVigente!$S$25,IF(AA215&gt;=PliegoVigente!$Q$24,PliegoVigente!$S$24,PliegoVigente!$S$23))),IF(E215="MASIVO",(IF(AA215&gt;=PliegoVigente!$Q$39,PliegoVigente!$S$39,IF(AA215&gt;=PliegoVigente!$Q$38,PliegoVigente!$S$38,PliegoVigente!$S$37))),(IF(AA215&gt;=PliegoVigente!$Q$53,PliegoVigente!$S$53,IF(AA215&gt;=PliegoVigente!$Q$52,PliegoVigente!$S$52,PliegoVigente!$S$51))))))</f>
        <v>5.0000000000000001E-3</v>
      </c>
      <c r="AI215" s="126">
        <f t="shared" si="7"/>
        <v>0.01</v>
      </c>
    </row>
    <row r="216" spans="1:35" x14ac:dyDescent="0.25">
      <c r="A216" s="115" t="str">
        <f>VLOOKUP(C216,RosterActualizado!$C$2:$L$1000,7,0)</f>
        <v>Bordon Eduardo Nicolás</v>
      </c>
      <c r="B216" s="115" t="str">
        <f>VLOOKUP(C216,RosterActualizado!$C$2:$L$1000,10,0)</f>
        <v xml:space="preserve">Albornoz Criado  Camila  </v>
      </c>
      <c r="C216" s="115">
        <f>RosterActualizado!C216</f>
        <v>4473123</v>
      </c>
      <c r="D216" s="115" t="str">
        <f>VLOOKUP(C216,RosterActualizado!$C$2:$L$1000,3,0)</f>
        <v>MASIVO</v>
      </c>
      <c r="E216" s="115" t="str">
        <f t="shared" si="6"/>
        <v>MASIVO</v>
      </c>
      <c r="F216" s="116">
        <f>VLOOKUP(C216,Table1[],5,0)</f>
        <v>0.94287301587301597</v>
      </c>
      <c r="G216" s="117">
        <f>VLOOKUP(C216,Table13[],5,0)</f>
        <v>8.7719298245614002E-2</v>
      </c>
      <c r="H216" s="118">
        <f>VLOOKUP(C216,Table13[],3,0)</f>
        <v>114</v>
      </c>
      <c r="I216" s="117">
        <f>VLOOKUP(C216,Table13[],7,0)</f>
        <v>0.66666666666666696</v>
      </c>
      <c r="J216" s="117">
        <f>VLOOKUP(C216,Table13[],9,0)</f>
        <v>0.94392523364486003</v>
      </c>
      <c r="K216" s="116">
        <f>VLOOKUP(C216,Table16[[#All],[idccms]:[TMO]],5,0)</f>
        <v>1</v>
      </c>
      <c r="L216" s="119">
        <f>VLOOKUP(C216,Table18[[Columna1]:[Recuento de id_monitoring-caseId]],2,0)</f>
        <v>0</v>
      </c>
      <c r="M216" s="116">
        <f>VLOOKUP(C216,Table111[],7,0)</f>
        <v>-0.2</v>
      </c>
      <c r="N216" s="118">
        <f>VLOOKUP(C216,Table111[],6,0)</f>
        <v>15</v>
      </c>
      <c r="O216" s="116">
        <f>VLOOKUP(C216,Table111[],8,0)</f>
        <v>0.46153846153846201</v>
      </c>
      <c r="P216" s="13" t="s">
        <v>116</v>
      </c>
      <c r="Q216" s="13" t="s">
        <v>116</v>
      </c>
      <c r="R216" s="13" t="s">
        <v>116</v>
      </c>
      <c r="S216" s="116">
        <f>VLOOKUP(C216,Table113[[idccms]:[Suma de Rellamados]],4,0)</f>
        <v>0.786163522012579</v>
      </c>
      <c r="T216" s="13">
        <f>VLOOKUP(C216,Table115[[idccms]:[Suma de CvLlamSalientes]],3,0)</f>
        <v>668.72093023255798</v>
      </c>
      <c r="U216" s="13">
        <f>VLOOKUP(C216,Table115[[idccms]:[Suma de CvLlamSalientes]],5,0)</f>
        <v>27.302325581395301</v>
      </c>
      <c r="V216" s="120">
        <f>VLOOKUP(C216,Table115[[idccms]:[Suma de CvLlamSalientes]],6,0)</f>
        <v>2.9598308668076102E-2</v>
      </c>
      <c r="W216" s="13">
        <f>VLOOKUP(C216,Table115[[idccms]:[Suma de CvLlamSalientes]],7,0)</f>
        <v>641.38900634249501</v>
      </c>
      <c r="X216" s="116">
        <f>VLOOKUP(C216,Table118[[idccms]:[%Act Com N]],4,0)</f>
        <v>1.26849894291755E-2</v>
      </c>
      <c r="Y216" s="116">
        <f>VLOOKUP(C216,Table118[[idccms]:[%Act Com N]],6,0)</f>
        <v>1.26849894291755E-2</v>
      </c>
      <c r="Z216" s="116">
        <f>VLOOKUP(C216,TRF!$B$2:$S$407,4,0)</f>
        <v>9.0909090909090898E-2</v>
      </c>
      <c r="AA216" s="116">
        <f>VLOOKUP(C216,CBS!$A$2:$F$395,4,0)</f>
        <v>4.6511627906976702E-2</v>
      </c>
      <c r="AB216" s="124">
        <f>IF(E216="HFC",(IF(L216&gt;=PliegoVigente!$U$9,PliegoVigente!$W$9,IF(L216&gt;=PliegoVigente!$U$8,PliegoVigente!$W$8,PliegoVigente!$W$7))),IF(E216="FLOW",(IF(L216&gt;=PliegoVigente!$U$25,PliegoVigente!$W$25,IF(L216&gt;=PliegoVigente!$U$24,PliegoVigente!$W$24,PliegoVigente!$W$23))),IF(E216="MASIVO",(IF(L216&gt;=PliegoVigente!$U$39,PliegoVigente!$W$39,IF(L216&gt;=PliegoVigente!$U$38,PliegoVigente!$W$38,PliegoVigente!$W$37))),(IF(L216&gt;=PliegoVigente!$U$53,PliegoVigente!$W$53,IF(L216&gt;=PliegoVigente!$U$52,PliegoVigente!$W$52,PliegoVigente!$W$51))))))</f>
        <v>-0.01</v>
      </c>
      <c r="AC216" s="124">
        <f>IF(E216="HFC",(IF(M216&gt;=PliegoVigente!$I$7,PliegoVigente!$K$7,IF(M216&gt;=PliegoVigente!$I$8,PliegoVigente!$K$8,IF(M216&gt;=PliegoVigente!$I$9,PliegoVigente!$K$9,IF(M216&gt;=PliegoVigente!$I$10,PliegoVigente!$K$10,IF(M216&gt;=PliegoVigente!$I$11,PliegoVigente!$K$11,IF(M216&gt;=PliegoVigente!$I$12,PliegoVigente!$K$12,IF(M216&gt;=PliegoVigente!$I$13,PliegoVigente!$K$13,IF(M216&gt;=PliegoVigente!$I$14,PliegoVigente!$K$14,PliegoVigente!$K$15))))))))),IF(E216="FLOW",(IF(M216&gt;=PliegoVigente!$I$23,PliegoVigente!$K$23,IF(M216&gt;=PliegoVigente!$I$24,PliegoVigente!$K$24,IF(M216&gt;=PliegoVigente!$I$25,PliegoVigente!$K$25,IF(M216&gt;=PliegoVigente!$I$26,PliegoVigente!$K$26,IF(M216&gt;=PliegoVigente!$I$27,PliegoVigente!$K$27,IF(M216&gt;=PliegoVigente!$I$28,PliegoVigente!$K$28,IF(M216&gt;=PliegoVigente!$I$29,PliegoVigente!$K$29,IF(M216&gt;=PliegoVigente!$I$30,PliegoVigente!$K$30,PliegoVigente!$K$31))))))))),IF(E216="MASIVO",(IF(M216&gt;=PliegoVigente!$I$37,PliegoVigente!$K$37,IF(M216&gt;=PliegoVigente!$I$38,PliegoVigente!$K$38,IF(M216&gt;=PliegoVigente!$I$39,PliegoVigente!$K$39,IF(M216&gt;=PliegoVigente!$I$40,PliegoVigente!$K$40,IF(M216&gt;=PliegoVigente!$I$41,PliegoVigente!$K$41,IF(M216&gt;=PliegoVigente!$I$42,PliegoVigente!$K$42,IF(M216&gt;=PliegoVigente!$I$43,PliegoVigente!$K$43,IF(M216&gt;=PliegoVigente!$I$44,PliegoVigente!$K$44,PliegoVigente!$K$45))))))))),(IF(M216&gt;=PliegoVigente!$I$51,PliegoVigente!$K$51,IF(M216&gt;=PliegoVigente!$I$52,PliegoVigente!$K$52,IF(M216&gt;=PliegoVigente!$I$53,PliegoVigente!$K$53,IF(M216&gt;=PliegoVigente!$I$54,PliegoVigente!$K$54,IF(M216&gt;=PliegoVigente!$I$55,PliegoVigente!$K$55,IF(M216&gt;=PliegoVigente!$I$56,PliegoVigente!$K$56,IF(M216&gt;=PliegoVigente!$I$57,PliegoVigente!$K$57,IF(M216&gt;=PliegoVigente!$I$58,PliegoVigente!$K$58,PliegoVigente!$K$59))))))))))))</f>
        <v>-0.01</v>
      </c>
      <c r="AD216" s="124">
        <f>IF(E216="HFC",(IF(S216&gt;=PliegoVigente!$E$12,PliegoVigente!$G$12,IF(S216&gt;=PliegoVigente!$E$11,PliegoVigente!$G$11,IF(S216&gt;=PliegoVigente!$E$10,PliegoVigente!$G$10,IF(S216&gt;=PliegoVigente!$E$9,PliegoVigente!$G$9,IF(S216&gt;=PliegoVigente!$E$8,PliegoVigente!$G$8,PliegoVigente!$G$7)))))),IF(E216="FLOW",(IF(S216&gt;=PliegoVigente!$I$23,PliegoVigente!$K$23,IF(S216&gt;=PliegoVigente!$I$24,PliegoVigente!$K$24,IF(S216&gt;=PliegoVigente!$I$25,PliegoVigente!$K$25,IF(S216&gt;=PliegoVigente!$I$26,PliegoVigente!$K$26,IF(S216&gt;=PliegoVigente!$I$27,PliegoVigente!$K$27,IF(S216&gt;=PliegoVigente!$I$28,PliegoVigente!$K$28,IF(S216&gt;=PliegoVigente!$I$29,PliegoVigente!$K$29,IF(S216&gt;=PliegoVigente!$I$30,PliegoVigente!$K$30,PliegoVigente!$K$31))))))))),IF(E216="MASIVO",(IF(S216&gt;=PliegoVigente!$I$37,PliegoVigente!$K$37,IF(S216&gt;=PliegoVigente!$I$38,PliegoVigente!$K$38,IF(S216&gt;=PliegoVigente!$I$39,PliegoVigente!$K$39,IF(S216&gt;=PliegoVigente!$I$40,PliegoVigente!$K$40,IF(S216&gt;=PliegoVigente!$I$41,PliegoVigente!$K$41,IF(S216&gt;=PliegoVigente!$I$42,PliegoVigente!$K$42,IF(S216&gt;=PliegoVigente!$I$43,PliegoVigente!$K$43,IF(S216&gt;=PliegoVigente!$I$44,PliegoVigente!$K$44,PliegoVigente!$K$45))))))))),(IF(S216&gt;=PliegoVigente!$I$51,PliegoVigente!$K$51,IF(S216&gt;=PliegoVigente!$I$52,PliegoVigente!$K$52,IF(S216&gt;=PliegoVigente!$I$53,PliegoVigente!$K$53,IF(S216&gt;=PliegoVigente!$I$54,PliegoVigente!$K$54,IF(S216&gt;=PliegoVigente!$I$55,PliegoVigente!$K$55,IF(S216&gt;=PliegoVigente!$I$56,PliegoVigente!$K$56,IF(S216&gt;=PliegoVigente!$I$57,PliegoVigente!$K$57,IF(S216&gt;=PliegoVigente!$I$58,PliegoVigente!$K$58,PliegoVigente!$K$59))))))))))))</f>
        <v>0.06</v>
      </c>
      <c r="AE216" s="124">
        <f>IF(E216="HFC",(IF(T216&gt;=PliegoVigente!$A$10,PliegoVigente!$C$10,IF(T216&gt;PliegoVigente!$A$9,PliegoVigente!$C$9,IF(T216&gt;PliegoVigente!$A$8,PliegoVigente!$C$8,PliegoVigente!$C$7)))),IF(E216="FLOW",(IF(T216&gt;=PliegoVigente!$A$26,PliegoVigente!$C$26,IF(T216&gt;PliegoVigente!$A$25,PliegoVigente!$C$25,IF(T216&gt;PliegoVigente!$A$24,PliegoVigente!$C$24,PliegoVigente!$C$23)))),IF(E216="MASIVO",(IF(T216&gt;=PliegoVigente!$A$40,PliegoVigente!$C$40,IF(T216&gt;PliegoVigente!$A$39,PliegoVigente!$C$39,IF(T216&gt;PliegoVigente!$A$38,PliegoVigente!$C$38,PliegoVigente!$C$37)))),(IF(T216&gt;=PliegoVigente!$A$54,PliegoVigente!$C$54,IF(T216&gt;PliegoVigente!$A$53,PliegoVigente!$C$53,IF(T216&gt;PliegoVigente!$A$52,PliegoVigente!$C$52,PliegoVigente!$C$51)))))))</f>
        <v>-0.01</v>
      </c>
      <c r="AF216" s="124" t="b">
        <f>IF(E216="HFC",(IF(Y216&gt;=PliegoVigente!$Y$7,PliegoVigente!$AA$7,0)),IF(E216="FLOW",0,IF(E216="MASIVO",(IF(Y216&gt;=PliegoVigente!$Y$37,PliegoVigente!$AA$370)),(IF(Y216&gt;=PliegoVigente!$Y$51,PliegoVigente!$AA$51,0)))))</f>
        <v>0</v>
      </c>
      <c r="AG216" s="124">
        <f>IF(E216="HFC",(IF(Z216&gt;=PliegoVigente!$M$9,PliegoVigente!$O$9,IF(Z216&gt;=PliegoVigente!$M$8,PliegoVigente!$O$8,PliegoVigente!$O$7))),IF(E216="FLOW",(IF(Z216&gt;=PliegoVigente!$M$25,PliegoVigente!$O$25,IF(Z216&gt;=PliegoVigente!$M$24,PliegoVigente!$O$24,PliegoVigente!$O$23))),IF(E216="MASIVO",(IF(Z216&gt;=PliegoVigente!$M$39,PliegoVigente!$O$39,IF(Z216&gt;=PliegoVigente!$M$38,PliegoVigente!$O$38,PliegoVigente!$O$37))),(IF(Z216&gt;=PliegoVigente!$M$53,PliegoVigente!$O$53,IF(Z216&gt;=PliegoVigente!$M$52,PliegoVigente!$O$52,PliegoVigente!$O$51))))))</f>
        <v>5.0000000000000001E-3</v>
      </c>
      <c r="AH216" s="124">
        <f>IF(E216="HFC",(IF(AA216&gt;=PliegoVigente!$Q$9,PliegoVigente!$S$9,IF(AA216&gt;=PliegoVigente!$Q$8,PliegoVigente!$S$8,PliegoVigente!$S$7))),IF(E216="FLOW",(IF(AA216&gt;=PliegoVigente!$Q$25,PliegoVigente!$S$25,IF(AA216&gt;=PliegoVigente!$Q$24,PliegoVigente!$S$24,PliegoVigente!$S$23))),IF(E216="MASIVO",(IF(AA216&gt;=PliegoVigente!$Q$39,PliegoVigente!$S$39,IF(AA216&gt;=PliegoVigente!$Q$38,PliegoVigente!$S$38,PliegoVigente!$S$37))),(IF(AA216&gt;=PliegoVigente!$Q$53,PliegoVigente!$S$53,IF(AA216&gt;=PliegoVigente!$Q$52,PliegoVigente!$S$52,PliegoVigente!$S$51))))))</f>
        <v>5.0000000000000001E-3</v>
      </c>
      <c r="AI216" s="126">
        <f t="shared" si="7"/>
        <v>3.9999999999999987E-2</v>
      </c>
    </row>
    <row r="217" spans="1:35" x14ac:dyDescent="0.25">
      <c r="A217" s="115" t="str">
        <f>VLOOKUP(C217,RosterActualizado!$C$2:$L$1000,7,0)</f>
        <v>Bordon Eduardo Nicolás</v>
      </c>
      <c r="B217" s="115" t="str">
        <f>VLOOKUP(C217,RosterActualizado!$C$2:$L$1000,10,0)</f>
        <v>Arias Jonathan Ricardo</v>
      </c>
      <c r="C217" s="115">
        <f>RosterActualizado!C217</f>
        <v>908812</v>
      </c>
      <c r="D217" s="115" t="str">
        <f>VLOOKUP(C217,RosterActualizado!$C$2:$L$1000,3,0)</f>
        <v xml:space="preserve">INTERNET HFC SCORE 1 + Solucion Remota </v>
      </c>
      <c r="E217" s="115" t="str">
        <f t="shared" si="6"/>
        <v>HFC</v>
      </c>
      <c r="F217" s="116">
        <f>VLOOKUP(C217,Table1[],5,0)</f>
        <v>0.97171119592875299</v>
      </c>
      <c r="G217" s="117">
        <f>VLOOKUP(C217,Table13[],5,0)</f>
        <v>0</v>
      </c>
      <c r="H217" s="118">
        <f>VLOOKUP(C217,Table13[],3,0)</f>
        <v>46</v>
      </c>
      <c r="I217" s="117">
        <f>VLOOKUP(C217,Table13[],7,0)</f>
        <v>0.8</v>
      </c>
      <c r="J217" s="117">
        <f>VLOOKUP(C217,Table13[],9,0)</f>
        <v>1</v>
      </c>
      <c r="K217" s="116">
        <f>VLOOKUP(C217,Table16[[#All],[idccms]:[TMO]],5,0)</f>
        <v>1</v>
      </c>
      <c r="L217" s="119">
        <f>VLOOKUP(C217,Table18[[Columna1]:[Recuento de id_monitoring-caseId]],2,0)</f>
        <v>1</v>
      </c>
      <c r="M217" s="116">
        <f>VLOOKUP(C217,Table111[],7,0)</f>
        <v>-0.4</v>
      </c>
      <c r="N217" s="118">
        <f>VLOOKUP(C217,Table111[],6,0)</f>
        <v>20</v>
      </c>
      <c r="O217" s="116">
        <f>VLOOKUP(C217,Table111[],8,0)</f>
        <v>0.41176470588235298</v>
      </c>
      <c r="P217" s="13" t="s">
        <v>116</v>
      </c>
      <c r="Q217" s="13" t="s">
        <v>116</v>
      </c>
      <c r="R217" s="13" t="s">
        <v>116</v>
      </c>
      <c r="S217" s="116">
        <f>VLOOKUP(C217,Table113[[idccms]:[Suma de Rellamados]],4,0)</f>
        <v>0.83138173302107699</v>
      </c>
      <c r="T217" s="13">
        <f>VLOOKUP(C217,Table115[[idccms]:[Suma de CvLlamSalientes]],3,0)</f>
        <v>589.02385008517899</v>
      </c>
      <c r="U217" s="13">
        <f>VLOOKUP(C217,Table115[[idccms]:[Suma de CvLlamSalientes]],5,0)</f>
        <v>31.497444633730801</v>
      </c>
      <c r="V217" s="120">
        <f>VLOOKUP(C217,Table115[[idccms]:[Suma de CvLlamSalientes]],6,0)</f>
        <v>14.313458262350901</v>
      </c>
      <c r="W217" s="13">
        <f>VLOOKUP(C217,Table115[[idccms]:[Suma de CvLlamSalientes]],7,0)</f>
        <v>543.21294718909701</v>
      </c>
      <c r="X217" s="116">
        <f>VLOOKUP(C217,Table118[[idccms]:[%Act Com N]],4,0)</f>
        <v>2.7257240204429298E-2</v>
      </c>
      <c r="Y217" s="116">
        <f>VLOOKUP(C217,Table118[[idccms]:[%Act Com N]],6,0)</f>
        <v>2.7257240204429298E-2</v>
      </c>
      <c r="Z217" s="116">
        <f>VLOOKUP(C217,TRF!$B$2:$S$407,4,0)</f>
        <v>9.0289608177172104E-2</v>
      </c>
      <c r="AA217" s="116">
        <f>VLOOKUP(C217,CBS!$A$2:$F$395,4,0)</f>
        <v>4.0885860306643901E-2</v>
      </c>
      <c r="AB217" s="124">
        <f>IF(E217="HFC",(IF(L217&gt;=PliegoVigente!$U$9,PliegoVigente!$W$9,IF(L217&gt;=PliegoVigente!$U$8,PliegoVigente!$W$8,PliegoVigente!$W$7))),IF(E217="FLOW",(IF(L217&gt;=PliegoVigente!$U$25,PliegoVigente!$W$25,IF(L217&gt;=PliegoVigente!$U$24,PliegoVigente!$W$24,PliegoVigente!$W$23))),IF(E217="MASIVO",(IF(L217&gt;=PliegoVigente!$U$39,PliegoVigente!$W$39,IF(L217&gt;=PliegoVigente!$U$38,PliegoVigente!$W$38,PliegoVigente!$W$37))),(IF(L217&gt;=PliegoVigente!$U$53,PliegoVigente!$W$53,IF(L217&gt;=PliegoVigente!$U$52,PliegoVigente!$W$52,PliegoVigente!$W$51))))))</f>
        <v>0.01</v>
      </c>
      <c r="AC217" s="124">
        <f>IF(E217="HFC",(IF(M217&gt;=PliegoVigente!$I$7,PliegoVigente!$K$7,IF(M217&gt;=PliegoVigente!$I$8,PliegoVigente!$K$8,IF(M217&gt;=PliegoVigente!$I$9,PliegoVigente!$K$9,IF(M217&gt;=PliegoVigente!$I$10,PliegoVigente!$K$10,IF(M217&gt;=PliegoVigente!$I$11,PliegoVigente!$K$11,IF(M217&gt;=PliegoVigente!$I$12,PliegoVigente!$K$12,IF(M217&gt;=PliegoVigente!$I$13,PliegoVigente!$K$13,IF(M217&gt;=PliegoVigente!$I$14,PliegoVigente!$K$14,PliegoVigente!$K$15))))))))),IF(E217="FLOW",(IF(M217&gt;=PliegoVigente!$I$23,PliegoVigente!$K$23,IF(M217&gt;=PliegoVigente!$I$24,PliegoVigente!$K$24,IF(M217&gt;=PliegoVigente!$I$25,PliegoVigente!$K$25,IF(M217&gt;=PliegoVigente!$I$26,PliegoVigente!$K$26,IF(M217&gt;=PliegoVigente!$I$27,PliegoVigente!$K$27,IF(M217&gt;=PliegoVigente!$I$28,PliegoVigente!$K$28,IF(M217&gt;=PliegoVigente!$I$29,PliegoVigente!$K$29,IF(M217&gt;=PliegoVigente!$I$30,PliegoVigente!$K$30,PliegoVigente!$K$31))))))))),IF(E217="MASIVO",(IF(M217&gt;=PliegoVigente!$I$37,PliegoVigente!$K$37,IF(M217&gt;=PliegoVigente!$I$38,PliegoVigente!$K$38,IF(M217&gt;=PliegoVigente!$I$39,PliegoVigente!$K$39,IF(M217&gt;=PliegoVigente!$I$40,PliegoVigente!$K$40,IF(M217&gt;=PliegoVigente!$I$41,PliegoVigente!$K$41,IF(M217&gt;=PliegoVigente!$I$42,PliegoVigente!$K$42,IF(M217&gt;=PliegoVigente!$I$43,PliegoVigente!$K$43,IF(M217&gt;=PliegoVigente!$I$44,PliegoVigente!$K$44,PliegoVigente!$K$45))))))))),(IF(M217&gt;=PliegoVigente!$I$51,PliegoVigente!$K$51,IF(M217&gt;=PliegoVigente!$I$52,PliegoVigente!$K$52,IF(M217&gt;=PliegoVigente!$I$53,PliegoVigente!$K$53,IF(M217&gt;=PliegoVigente!$I$54,PliegoVigente!$K$54,IF(M217&gt;=PliegoVigente!$I$55,PliegoVigente!$K$55,IF(M217&gt;=PliegoVigente!$I$56,PliegoVigente!$K$56,IF(M217&gt;=PliegoVigente!$I$57,PliegoVigente!$K$57,IF(M217&gt;=PliegoVigente!$I$58,PliegoVigente!$K$58,PliegoVigente!$K$59))))))))))))</f>
        <v>-0.02</v>
      </c>
      <c r="AD217" s="124">
        <f>IF(E217="HFC",(IF(S217&gt;=PliegoVigente!$E$12,PliegoVigente!$G$12,IF(S217&gt;=PliegoVigente!$E$11,PliegoVigente!$G$11,IF(S217&gt;=PliegoVigente!$E$10,PliegoVigente!$G$10,IF(S217&gt;=PliegoVigente!$E$9,PliegoVigente!$G$9,IF(S217&gt;=PliegoVigente!$E$8,PliegoVigente!$G$8,PliegoVigente!$G$7)))))),IF(E217="FLOW",(IF(S217&gt;=PliegoVigente!$I$23,PliegoVigente!$K$23,IF(S217&gt;=PliegoVigente!$I$24,PliegoVigente!$K$24,IF(S217&gt;=PliegoVigente!$I$25,PliegoVigente!$K$25,IF(S217&gt;=PliegoVigente!$I$26,PliegoVigente!$K$26,IF(S217&gt;=PliegoVigente!$I$27,PliegoVigente!$K$27,IF(S217&gt;=PliegoVigente!$I$28,PliegoVigente!$K$28,IF(S217&gt;=PliegoVigente!$I$29,PliegoVigente!$K$29,IF(S217&gt;=PliegoVigente!$I$30,PliegoVigente!$K$30,PliegoVigente!$K$31))))))))),IF(E217="MASIVO",(IF(S217&gt;=PliegoVigente!$I$37,PliegoVigente!$K$37,IF(S217&gt;=PliegoVigente!$I$38,PliegoVigente!$K$38,IF(S217&gt;=PliegoVigente!$I$39,PliegoVigente!$K$39,IF(S217&gt;=PliegoVigente!$I$40,PliegoVigente!$K$40,IF(S217&gt;=PliegoVigente!$I$41,PliegoVigente!$K$41,IF(S217&gt;=PliegoVigente!$I$42,PliegoVigente!$K$42,IF(S217&gt;=PliegoVigente!$I$43,PliegoVigente!$K$43,IF(S217&gt;=PliegoVigente!$I$44,PliegoVigente!$K$44,PliegoVigente!$K$45))))))))),(IF(S217&gt;=PliegoVigente!$I$51,PliegoVigente!$K$51,IF(S217&gt;=PliegoVigente!$I$52,PliegoVigente!$K$52,IF(S217&gt;=PliegoVigente!$I$53,PliegoVigente!$K$53,IF(S217&gt;=PliegoVigente!$I$54,PliegoVigente!$K$54,IF(S217&gt;=PliegoVigente!$I$55,PliegoVigente!$K$55,IF(S217&gt;=PliegoVigente!$I$56,PliegoVigente!$K$56,IF(S217&gt;=PliegoVigente!$I$57,PliegoVigente!$K$57,IF(S217&gt;=PliegoVigente!$I$58,PliegoVigente!$K$58,PliegoVigente!$K$59))))))))))))</f>
        <v>0.03</v>
      </c>
      <c r="AE217" s="124">
        <f>IF(E217="HFC",(IF(T217&gt;=PliegoVigente!$A$10,PliegoVigente!$C$10,IF(T217&gt;PliegoVigente!$A$9,PliegoVigente!$C$9,IF(T217&gt;PliegoVigente!$A$8,PliegoVigente!$C$8,PliegoVigente!$C$7)))),IF(E217="FLOW",(IF(T217&gt;=PliegoVigente!$A$26,PliegoVigente!$C$26,IF(T217&gt;PliegoVigente!$A$25,PliegoVigente!$C$25,IF(T217&gt;PliegoVigente!$A$24,PliegoVigente!$C$24,PliegoVigente!$C$23)))),IF(E217="MASIVO",(IF(T217&gt;=PliegoVigente!$A$40,PliegoVigente!$C$40,IF(T217&gt;PliegoVigente!$A$39,PliegoVigente!$C$39,IF(T217&gt;PliegoVigente!$A$38,PliegoVigente!$C$38,PliegoVigente!$C$37)))),(IF(T217&gt;=PliegoVigente!$A$54,PliegoVigente!$C$54,IF(T217&gt;PliegoVigente!$A$53,PliegoVigente!$C$53,IF(T217&gt;PliegoVigente!$A$52,PliegoVigente!$C$52,PliegoVigente!$C$51)))))))</f>
        <v>-0.01</v>
      </c>
      <c r="AF217" s="124">
        <f>IF(E217="HFC",(IF(Y217&gt;=PliegoVigente!$Y$7,PliegoVigente!$AA$7,0)),IF(E217="FLOW",0,IF(E217="MASIVO",(IF(Y217&gt;=PliegoVigente!$Y$37,PliegoVigente!$AA$370)),(IF(Y217&gt;=PliegoVigente!$Y$51,PliegoVigente!$AA$51,0)))))</f>
        <v>0</v>
      </c>
      <c r="AG217" s="124">
        <f>IF(E217="HFC",(IF(Z217&gt;=PliegoVigente!$M$9,PliegoVigente!$O$9,IF(Z217&gt;=PliegoVigente!$M$8,PliegoVigente!$O$8,PliegoVigente!$O$7))),IF(E217="FLOW",(IF(Z217&gt;=PliegoVigente!$M$25,PliegoVigente!$O$25,IF(Z217&gt;=PliegoVigente!$M$24,PliegoVigente!$O$24,PliegoVigente!$O$23))),IF(E217="MASIVO",(IF(Z217&gt;=PliegoVigente!$M$39,PliegoVigente!$O$39,IF(Z217&gt;=PliegoVigente!$M$38,PliegoVigente!$O$38,PliegoVigente!$O$37))),(IF(Z217&gt;=PliegoVigente!$M$53,PliegoVigente!$O$53,IF(Z217&gt;=PliegoVigente!$M$52,PliegoVigente!$O$52,PliegoVigente!$O$51))))))</f>
        <v>0</v>
      </c>
      <c r="AH217" s="124">
        <f>IF(E217="HFC",(IF(AA217&gt;=PliegoVigente!$Q$9,PliegoVigente!$S$9,IF(AA217&gt;=PliegoVigente!$Q$8,PliegoVigente!$S$8,PliegoVigente!$S$7))),IF(E217="FLOW",(IF(AA217&gt;=PliegoVigente!$Q$25,PliegoVigente!$S$25,IF(AA217&gt;=PliegoVigente!$Q$24,PliegoVigente!$S$24,PliegoVigente!$S$23))),IF(E217="MASIVO",(IF(AA217&gt;=PliegoVigente!$Q$39,PliegoVigente!$S$39,IF(AA217&gt;=PliegoVigente!$Q$38,PliegoVigente!$S$38,PliegoVigente!$S$37))),(IF(AA217&gt;=PliegoVigente!$Q$53,PliegoVigente!$S$53,IF(AA217&gt;=PliegoVigente!$Q$52,PliegoVigente!$S$52,PliegoVigente!$S$51))))))</f>
        <v>5.0000000000000001E-3</v>
      </c>
      <c r="AI217" s="126">
        <f t="shared" si="7"/>
        <v>1.4999999999999996E-2</v>
      </c>
    </row>
    <row r="218" spans="1:35" x14ac:dyDescent="0.25">
      <c r="A218" s="115" t="str">
        <f>VLOOKUP(C218,RosterActualizado!$C$2:$L$1000,7,0)</f>
        <v>Bordon Eduardo Nicolás</v>
      </c>
      <c r="B218" s="115" t="str">
        <f>VLOOKUP(C218,RosterActualizado!$C$2:$L$1000,10,0)</f>
        <v>Buenvecino  Paula Martin</v>
      </c>
      <c r="C218" s="115">
        <f>RosterActualizado!C218</f>
        <v>3888256</v>
      </c>
      <c r="D218" s="115" t="str">
        <f>VLOOKUP(C218,RosterActualizado!$C$2:$L$1000,3,0)</f>
        <v>INTERNET HFC SCORE 2</v>
      </c>
      <c r="E218" s="115" t="str">
        <f t="shared" si="6"/>
        <v>HFC</v>
      </c>
      <c r="F218" s="116">
        <f>VLOOKUP(C218,Table1[],5,0)</f>
        <v>0.74576719576719597</v>
      </c>
      <c r="G218" s="117">
        <f>VLOOKUP(C218,Table13[],5,0)</f>
        <v>2.9069767441860499E-2</v>
      </c>
      <c r="H218" s="118">
        <f>VLOOKUP(C218,Table13[],3,0)</f>
        <v>172</v>
      </c>
      <c r="I218" s="117">
        <f>VLOOKUP(C218,Table13[],7,0)</f>
        <v>0.86826347305389195</v>
      </c>
      <c r="J218" s="117">
        <f>VLOOKUP(C218,Table13[],9,0)</f>
        <v>0.96385542168674698</v>
      </c>
      <c r="K218" s="116">
        <f>VLOOKUP(C218,Table16[[#All],[idccms]:[TMO]],5,0)</f>
        <v>1</v>
      </c>
      <c r="L218" s="119">
        <f>VLOOKUP(C218,Table18[[Columna1]:[Recuento de id_monitoring-caseId]],2,0)</f>
        <v>0</v>
      </c>
      <c r="M218" s="116">
        <f>VLOOKUP(C218,Table111[],7,0)</f>
        <v>8.6956521739130405E-2</v>
      </c>
      <c r="N218" s="118">
        <f>VLOOKUP(C218,Table111[],6,0)</f>
        <v>23</v>
      </c>
      <c r="O218" s="116">
        <f>VLOOKUP(C218,Table111[],8,0)</f>
        <v>0.55555555555555602</v>
      </c>
      <c r="P218" s="13" t="s">
        <v>116</v>
      </c>
      <c r="Q218" s="13" t="s">
        <v>116</v>
      </c>
      <c r="R218" s="13" t="s">
        <v>116</v>
      </c>
      <c r="S218" s="116">
        <f>VLOOKUP(C218,Table113[[idccms]:[Suma de Rellamados]],4,0)</f>
        <v>0.84126984126984095</v>
      </c>
      <c r="T218" s="13">
        <f>VLOOKUP(C218,Table115[[idccms]:[Suma de CvLlamSalientes]],3,0)</f>
        <v>443.14304461942299</v>
      </c>
      <c r="U218" s="13">
        <f>VLOOKUP(C218,Table115[[idccms]:[Suma de CvLlamSalientes]],5,0)</f>
        <v>13.215223097112901</v>
      </c>
      <c r="V218" s="120">
        <f>VLOOKUP(C218,Table115[[idccms]:[Suma de CvLlamSalientes]],6,0)</f>
        <v>0.523622047244094</v>
      </c>
      <c r="W218" s="13">
        <f>VLOOKUP(C218,Table115[[idccms]:[Suma de CvLlamSalientes]],7,0)</f>
        <v>429.40419947506598</v>
      </c>
      <c r="X218" s="116">
        <f>VLOOKUP(C218,Table118[[idccms]:[%Act Com N]],4,0)</f>
        <v>8.9895013123359596E-2</v>
      </c>
      <c r="Y218" s="116">
        <f>VLOOKUP(C218,Table118[[idccms]:[%Act Com N]],6,0)</f>
        <v>8.9895013123359596E-2</v>
      </c>
      <c r="Z218" s="116">
        <f>VLOOKUP(C218,TRF!$B$2:$S$407,4,0)</f>
        <v>7.7427821522309703E-2</v>
      </c>
      <c r="AA218" s="116">
        <f>VLOOKUP(C218,CBS!$A$2:$F$395,4,0)</f>
        <v>7.8740157480314994E-3</v>
      </c>
      <c r="AB218" s="124">
        <f>IF(E218="HFC",(IF(L218&gt;=PliegoVigente!$U$9,PliegoVigente!$W$9,IF(L218&gt;=PliegoVigente!$U$8,PliegoVigente!$W$8,PliegoVigente!$W$7))),IF(E218="FLOW",(IF(L218&gt;=PliegoVigente!$U$25,PliegoVigente!$W$25,IF(L218&gt;=PliegoVigente!$U$24,PliegoVigente!$W$24,PliegoVigente!$W$23))),IF(E218="MASIVO",(IF(L218&gt;=PliegoVigente!$U$39,PliegoVigente!$W$39,IF(L218&gt;=PliegoVigente!$U$38,PliegoVigente!$W$38,PliegoVigente!$W$37))),(IF(L218&gt;=PliegoVigente!$U$53,PliegoVigente!$W$53,IF(L218&gt;=PliegoVigente!$U$52,PliegoVigente!$W$52,PliegoVigente!$W$51))))))</f>
        <v>-0.01</v>
      </c>
      <c r="AC218" s="124">
        <f>IF(E218="HFC",(IF(M218&gt;=PliegoVigente!$I$7,PliegoVigente!$K$7,IF(M218&gt;=PliegoVigente!$I$8,PliegoVigente!$K$8,IF(M218&gt;=PliegoVigente!$I$9,PliegoVigente!$K$9,IF(M218&gt;=PliegoVigente!$I$10,PliegoVigente!$K$10,IF(M218&gt;=PliegoVigente!$I$11,PliegoVigente!$K$11,IF(M218&gt;=PliegoVigente!$I$12,PliegoVigente!$K$12,IF(M218&gt;=PliegoVigente!$I$13,PliegoVigente!$K$13,IF(M218&gt;=PliegoVigente!$I$14,PliegoVigente!$K$14,PliegoVigente!$K$15))))))))),IF(E218="FLOW",(IF(M218&gt;=PliegoVigente!$I$23,PliegoVigente!$K$23,IF(M218&gt;=PliegoVigente!$I$24,PliegoVigente!$K$24,IF(M218&gt;=PliegoVigente!$I$25,PliegoVigente!$K$25,IF(M218&gt;=PliegoVigente!$I$26,PliegoVigente!$K$26,IF(M218&gt;=PliegoVigente!$I$27,PliegoVigente!$K$27,IF(M218&gt;=PliegoVigente!$I$28,PliegoVigente!$K$28,IF(M218&gt;=PliegoVigente!$I$29,PliegoVigente!$K$29,IF(M218&gt;=PliegoVigente!$I$30,PliegoVigente!$K$30,PliegoVigente!$K$31))))))))),IF(E218="MASIVO",(IF(M218&gt;=PliegoVigente!$I$37,PliegoVigente!$K$37,IF(M218&gt;=PliegoVigente!$I$38,PliegoVigente!$K$38,IF(M218&gt;=PliegoVigente!$I$39,PliegoVigente!$K$39,IF(M218&gt;=PliegoVigente!$I$40,PliegoVigente!$K$40,IF(M218&gt;=PliegoVigente!$I$41,PliegoVigente!$K$41,IF(M218&gt;=PliegoVigente!$I$42,PliegoVigente!$K$42,IF(M218&gt;=PliegoVigente!$I$43,PliegoVigente!$K$43,IF(M218&gt;=PliegoVigente!$I$44,PliegoVigente!$K$44,PliegoVigente!$K$45))))))))),(IF(M218&gt;=PliegoVigente!$I$51,PliegoVigente!$K$51,IF(M218&gt;=PliegoVigente!$I$52,PliegoVigente!$K$52,IF(M218&gt;=PliegoVigente!$I$53,PliegoVigente!$K$53,IF(M218&gt;=PliegoVigente!$I$54,PliegoVigente!$K$54,IF(M218&gt;=PliegoVigente!$I$55,PliegoVigente!$K$55,IF(M218&gt;=PliegoVigente!$I$56,PliegoVigente!$K$56,IF(M218&gt;=PliegoVigente!$I$57,PliegoVigente!$K$57,IF(M218&gt;=PliegoVigente!$I$58,PliegoVigente!$K$58,PliegoVigente!$K$59))))))))))))</f>
        <v>0.06</v>
      </c>
      <c r="AD218" s="124">
        <f>IF(E218="HFC",(IF(S218&gt;=PliegoVigente!$E$12,PliegoVigente!$G$12,IF(S218&gt;=PliegoVigente!$E$11,PliegoVigente!$G$11,IF(S218&gt;=PliegoVigente!$E$10,PliegoVigente!$G$10,IF(S218&gt;=PliegoVigente!$E$9,PliegoVigente!$G$9,IF(S218&gt;=PliegoVigente!$E$8,PliegoVigente!$G$8,PliegoVigente!$G$7)))))),IF(E218="FLOW",(IF(S218&gt;=PliegoVigente!$I$23,PliegoVigente!$K$23,IF(S218&gt;=PliegoVigente!$I$24,PliegoVigente!$K$24,IF(S218&gt;=PliegoVigente!$I$25,PliegoVigente!$K$25,IF(S218&gt;=PliegoVigente!$I$26,PliegoVigente!$K$26,IF(S218&gt;=PliegoVigente!$I$27,PliegoVigente!$K$27,IF(S218&gt;=PliegoVigente!$I$28,PliegoVigente!$K$28,IF(S218&gt;=PliegoVigente!$I$29,PliegoVigente!$K$29,IF(S218&gt;=PliegoVigente!$I$30,PliegoVigente!$K$30,PliegoVigente!$K$31))))))))),IF(E218="MASIVO",(IF(S218&gt;=PliegoVigente!$I$37,PliegoVigente!$K$37,IF(S218&gt;=PliegoVigente!$I$38,PliegoVigente!$K$38,IF(S218&gt;=PliegoVigente!$I$39,PliegoVigente!$K$39,IF(S218&gt;=PliegoVigente!$I$40,PliegoVigente!$K$40,IF(S218&gt;=PliegoVigente!$I$41,PliegoVigente!$K$41,IF(S218&gt;=PliegoVigente!$I$42,PliegoVigente!$K$42,IF(S218&gt;=PliegoVigente!$I$43,PliegoVigente!$K$43,IF(S218&gt;=PliegoVigente!$I$44,PliegoVigente!$K$44,PliegoVigente!$K$45))))))))),(IF(S218&gt;=PliegoVigente!$I$51,PliegoVigente!$K$51,IF(S218&gt;=PliegoVigente!$I$52,PliegoVigente!$K$52,IF(S218&gt;=PliegoVigente!$I$53,PliegoVigente!$K$53,IF(S218&gt;=PliegoVigente!$I$54,PliegoVigente!$K$54,IF(S218&gt;=PliegoVigente!$I$55,PliegoVigente!$K$55,IF(S218&gt;=PliegoVigente!$I$56,PliegoVigente!$K$56,IF(S218&gt;=PliegoVigente!$I$57,PliegoVigente!$K$57,IF(S218&gt;=PliegoVigente!$I$58,PliegoVigente!$K$58,PliegoVigente!$K$59))))))))))))</f>
        <v>0.04</v>
      </c>
      <c r="AE218" s="124">
        <f>IF(E218="HFC",(IF(T218&gt;=PliegoVigente!$A$10,PliegoVigente!$C$10,IF(T218&gt;PliegoVigente!$A$9,PliegoVigente!$C$9,IF(T218&gt;PliegoVigente!$A$8,PliegoVigente!$C$8,PliegoVigente!$C$7)))),IF(E218="FLOW",(IF(T218&gt;=PliegoVigente!$A$26,PliegoVigente!$C$26,IF(T218&gt;PliegoVigente!$A$25,PliegoVigente!$C$25,IF(T218&gt;PliegoVigente!$A$24,PliegoVigente!$C$24,PliegoVigente!$C$23)))),IF(E218="MASIVO",(IF(T218&gt;=PliegoVigente!$A$40,PliegoVigente!$C$40,IF(T218&gt;PliegoVigente!$A$39,PliegoVigente!$C$39,IF(T218&gt;PliegoVigente!$A$38,PliegoVigente!$C$38,PliegoVigente!$C$37)))),(IF(T218&gt;=PliegoVigente!$A$54,PliegoVigente!$C$54,IF(T218&gt;PliegoVigente!$A$53,PliegoVigente!$C$53,IF(T218&gt;PliegoVigente!$A$52,PliegoVigente!$C$52,PliegoVigente!$C$51)))))))</f>
        <v>0.02</v>
      </c>
      <c r="AF218" s="124">
        <f>IF(E218="HFC",(IF(Y218&gt;=PliegoVigente!$Y$7,PliegoVigente!$AA$7,0)),IF(E218="FLOW",0,IF(E218="MASIVO",(IF(Y218&gt;=PliegoVigente!$Y$37,PliegoVigente!$AA$370)),(IF(Y218&gt;=PliegoVigente!$Y$51,PliegoVigente!$AA$51,0)))))</f>
        <v>0.01</v>
      </c>
      <c r="AG218" s="124">
        <f>IF(E218="HFC",(IF(Z218&gt;=PliegoVigente!$M$9,PliegoVigente!$O$9,IF(Z218&gt;=PliegoVigente!$M$8,PliegoVigente!$O$8,PliegoVigente!$O$7))),IF(E218="FLOW",(IF(Z218&gt;=PliegoVigente!$M$25,PliegoVigente!$O$25,IF(Z218&gt;=PliegoVigente!$M$24,PliegoVigente!$O$24,PliegoVigente!$O$23))),IF(E218="MASIVO",(IF(Z218&gt;=PliegoVigente!$M$39,PliegoVigente!$O$39,IF(Z218&gt;=PliegoVigente!$M$38,PliegoVigente!$O$38,PliegoVigente!$O$37))),(IF(Z218&gt;=PliegoVigente!$M$53,PliegoVigente!$O$53,IF(Z218&gt;=PliegoVigente!$M$52,PliegoVigente!$O$52,PliegoVigente!$O$51))))))</f>
        <v>5.0000000000000001E-3</v>
      </c>
      <c r="AH218" s="124">
        <f>IF(E218="HFC",(IF(AA218&gt;=PliegoVigente!$Q$9,PliegoVigente!$S$9,IF(AA218&gt;=PliegoVigente!$Q$8,PliegoVigente!$S$8,PliegoVigente!$S$7))),IF(E218="FLOW",(IF(AA218&gt;=PliegoVigente!$Q$25,PliegoVigente!$S$25,IF(AA218&gt;=PliegoVigente!$Q$24,PliegoVigente!$S$24,PliegoVigente!$S$23))),IF(E218="MASIVO",(IF(AA218&gt;=PliegoVigente!$Q$39,PliegoVigente!$S$39,IF(AA218&gt;=PliegoVigente!$Q$38,PliegoVigente!$S$38,PliegoVigente!$S$37))),(IF(AA218&gt;=PliegoVigente!$Q$53,PliegoVigente!$S$53,IF(AA218&gt;=PliegoVigente!$Q$52,PliegoVigente!$S$52,PliegoVigente!$S$51))))))</f>
        <v>5.0000000000000001E-3</v>
      </c>
      <c r="AI218" s="126">
        <f t="shared" si="7"/>
        <v>0.13</v>
      </c>
    </row>
    <row r="219" spans="1:35" x14ac:dyDescent="0.25">
      <c r="A219" s="115" t="str">
        <f>VLOOKUP(C219,RosterActualizado!$C$2:$L$1000,7,0)</f>
        <v>Bordon Eduardo Nicolás</v>
      </c>
      <c r="B219" s="115" t="str">
        <f>VLOOKUP(C219,RosterActualizado!$C$2:$L$1000,10,0)</f>
        <v>Cardozo Yessica Gissell</v>
      </c>
      <c r="C219" s="115">
        <f>RosterActualizado!C219</f>
        <v>2233489</v>
      </c>
      <c r="D219" s="115" t="str">
        <f>VLOOKUP(C219,RosterActualizado!$C$2:$L$1000,3,0)</f>
        <v>INTERNET HFC SCORE 3 A 5</v>
      </c>
      <c r="E219" s="115" t="str">
        <f t="shared" si="6"/>
        <v>HFC</v>
      </c>
      <c r="F219" s="116">
        <f>VLOOKUP(C219,Table1[],5,0)</f>
        <v>0.704003527336861</v>
      </c>
      <c r="G219" s="117">
        <f>VLOOKUP(C219,Table13[],5,0)</f>
        <v>0.21538461538461501</v>
      </c>
      <c r="H219" s="118">
        <f>VLOOKUP(C219,Table13[],3,0)</f>
        <v>65</v>
      </c>
      <c r="I219" s="117">
        <f>VLOOKUP(C219,Table13[],7,0)</f>
        <v>0.75438596491228105</v>
      </c>
      <c r="J219" s="117">
        <f>VLOOKUP(C219,Table13[],9,0)</f>
        <v>0.88888888888888895</v>
      </c>
      <c r="K219" s="116">
        <f>VLOOKUP(C219,Table16[[#All],[idccms]:[TMO]],5,0)</f>
        <v>1</v>
      </c>
      <c r="L219" s="119">
        <f>VLOOKUP(C219,Table18[[Columna1]:[Recuento de id_monitoring-caseId]],2,0)</f>
        <v>1</v>
      </c>
      <c r="M219" s="116">
        <f>VLOOKUP(C219,Table111[],7,0)</f>
        <v>-0.4</v>
      </c>
      <c r="N219" s="118">
        <f>VLOOKUP(C219,Table111[],6,0)</f>
        <v>10</v>
      </c>
      <c r="O219" s="116">
        <f>VLOOKUP(C219,Table111[],8,0)</f>
        <v>0.66666666666666696</v>
      </c>
      <c r="P219" s="13" t="s">
        <v>116</v>
      </c>
      <c r="Q219" s="13" t="s">
        <v>116</v>
      </c>
      <c r="R219" s="13" t="s">
        <v>116</v>
      </c>
      <c r="S219" s="116">
        <f>VLOOKUP(C219,Table113[[idccms]:[Suma de Rellamados]],4,0)</f>
        <v>0.792682926829268</v>
      </c>
      <c r="T219" s="13">
        <f>VLOOKUP(C219,Table115[[idccms]:[Suma de CvLlamSalientes]],3,0)</f>
        <v>576.16916488222705</v>
      </c>
      <c r="U219" s="13">
        <f>VLOOKUP(C219,Table115[[idccms]:[Suma de CvLlamSalientes]],5,0)</f>
        <v>26.246252676659498</v>
      </c>
      <c r="V219" s="120">
        <f>VLOOKUP(C219,Table115[[idccms]:[Suma de CvLlamSalientes]],6,0)</f>
        <v>4.6916488222698103</v>
      </c>
      <c r="W219" s="13">
        <f>VLOOKUP(C219,Table115[[idccms]:[Suma de CvLlamSalientes]],7,0)</f>
        <v>545.23126338329803</v>
      </c>
      <c r="X219" s="116">
        <f>VLOOKUP(C219,Table118[[idccms]:[%Act Com N]],4,0)</f>
        <v>5.2462526766595297E-2</v>
      </c>
      <c r="Y219" s="116">
        <f>VLOOKUP(C219,Table118[[idccms]:[%Act Com N]],6,0)</f>
        <v>5.2462526766595297E-2</v>
      </c>
      <c r="Z219" s="116">
        <f>VLOOKUP(C219,TRF!$B$2:$S$407,4,0)</f>
        <v>5.78158458244111E-2</v>
      </c>
      <c r="AA219" s="116">
        <f>VLOOKUP(C219,CBS!$A$2:$F$395,4,0)</f>
        <v>5.1391862955032099E-2</v>
      </c>
      <c r="AB219" s="124">
        <f>IF(E219="HFC",(IF(L219&gt;=PliegoVigente!$U$9,PliegoVigente!$W$9,IF(L219&gt;=PliegoVigente!$U$8,PliegoVigente!$W$8,PliegoVigente!$W$7))),IF(E219="FLOW",(IF(L219&gt;=PliegoVigente!$U$25,PliegoVigente!$W$25,IF(L219&gt;=PliegoVigente!$U$24,PliegoVigente!$W$24,PliegoVigente!$W$23))),IF(E219="MASIVO",(IF(L219&gt;=PliegoVigente!$U$39,PliegoVigente!$W$39,IF(L219&gt;=PliegoVigente!$U$38,PliegoVigente!$W$38,PliegoVigente!$W$37))),(IF(L219&gt;=PliegoVigente!$U$53,PliegoVigente!$W$53,IF(L219&gt;=PliegoVigente!$U$52,PliegoVigente!$W$52,PliegoVigente!$W$51))))))</f>
        <v>0.01</v>
      </c>
      <c r="AC219" s="124">
        <f>IF(E219="HFC",(IF(M219&gt;=PliegoVigente!$I$7,PliegoVigente!$K$7,IF(M219&gt;=PliegoVigente!$I$8,PliegoVigente!$K$8,IF(M219&gt;=PliegoVigente!$I$9,PliegoVigente!$K$9,IF(M219&gt;=PliegoVigente!$I$10,PliegoVigente!$K$10,IF(M219&gt;=PliegoVigente!$I$11,PliegoVigente!$K$11,IF(M219&gt;=PliegoVigente!$I$12,PliegoVigente!$K$12,IF(M219&gt;=PliegoVigente!$I$13,PliegoVigente!$K$13,IF(M219&gt;=PliegoVigente!$I$14,PliegoVigente!$K$14,PliegoVigente!$K$15))))))))),IF(E219="FLOW",(IF(M219&gt;=PliegoVigente!$I$23,PliegoVigente!$K$23,IF(M219&gt;=PliegoVigente!$I$24,PliegoVigente!$K$24,IF(M219&gt;=PliegoVigente!$I$25,PliegoVigente!$K$25,IF(M219&gt;=PliegoVigente!$I$26,PliegoVigente!$K$26,IF(M219&gt;=PliegoVigente!$I$27,PliegoVigente!$K$27,IF(M219&gt;=PliegoVigente!$I$28,PliegoVigente!$K$28,IF(M219&gt;=PliegoVigente!$I$29,PliegoVigente!$K$29,IF(M219&gt;=PliegoVigente!$I$30,PliegoVigente!$K$30,PliegoVigente!$K$31))))))))),IF(E219="MASIVO",(IF(M219&gt;=PliegoVigente!$I$37,PliegoVigente!$K$37,IF(M219&gt;=PliegoVigente!$I$38,PliegoVigente!$K$38,IF(M219&gt;=PliegoVigente!$I$39,PliegoVigente!$K$39,IF(M219&gt;=PliegoVigente!$I$40,PliegoVigente!$K$40,IF(M219&gt;=PliegoVigente!$I$41,PliegoVigente!$K$41,IF(M219&gt;=PliegoVigente!$I$42,PliegoVigente!$K$42,IF(M219&gt;=PliegoVigente!$I$43,PliegoVigente!$K$43,IF(M219&gt;=PliegoVigente!$I$44,PliegoVigente!$K$44,PliegoVigente!$K$45))))))))),(IF(M219&gt;=PliegoVigente!$I$51,PliegoVigente!$K$51,IF(M219&gt;=PliegoVigente!$I$52,PliegoVigente!$K$52,IF(M219&gt;=PliegoVigente!$I$53,PliegoVigente!$K$53,IF(M219&gt;=PliegoVigente!$I$54,PliegoVigente!$K$54,IF(M219&gt;=PliegoVigente!$I$55,PliegoVigente!$K$55,IF(M219&gt;=PliegoVigente!$I$56,PliegoVigente!$K$56,IF(M219&gt;=PliegoVigente!$I$57,PliegoVigente!$K$57,IF(M219&gt;=PliegoVigente!$I$58,PliegoVigente!$K$58,PliegoVigente!$K$59))))))))))))</f>
        <v>-0.02</v>
      </c>
      <c r="AD219" s="124">
        <f>IF(E219="HFC",(IF(S219&gt;=PliegoVigente!$E$12,PliegoVigente!$G$12,IF(S219&gt;=PliegoVigente!$E$11,PliegoVigente!$G$11,IF(S219&gt;=PliegoVigente!$E$10,PliegoVigente!$G$10,IF(S219&gt;=PliegoVigente!$E$9,PliegoVigente!$G$9,IF(S219&gt;=PliegoVigente!$E$8,PliegoVigente!$G$8,PliegoVigente!$G$7)))))),IF(E219="FLOW",(IF(S219&gt;=PliegoVigente!$I$23,PliegoVigente!$K$23,IF(S219&gt;=PliegoVigente!$I$24,PliegoVigente!$K$24,IF(S219&gt;=PliegoVigente!$I$25,PliegoVigente!$K$25,IF(S219&gt;=PliegoVigente!$I$26,PliegoVigente!$K$26,IF(S219&gt;=PliegoVigente!$I$27,PliegoVigente!$K$27,IF(S219&gt;=PliegoVigente!$I$28,PliegoVigente!$K$28,IF(S219&gt;=PliegoVigente!$I$29,PliegoVigente!$K$29,IF(S219&gt;=PliegoVigente!$I$30,PliegoVigente!$K$30,PliegoVigente!$K$31))))))))),IF(E219="MASIVO",(IF(S219&gt;=PliegoVigente!$I$37,PliegoVigente!$K$37,IF(S219&gt;=PliegoVigente!$I$38,PliegoVigente!$K$38,IF(S219&gt;=PliegoVigente!$I$39,PliegoVigente!$K$39,IF(S219&gt;=PliegoVigente!$I$40,PliegoVigente!$K$40,IF(S219&gt;=PliegoVigente!$I$41,PliegoVigente!$K$41,IF(S219&gt;=PliegoVigente!$I$42,PliegoVigente!$K$42,IF(S219&gt;=PliegoVigente!$I$43,PliegoVigente!$K$43,IF(S219&gt;=PliegoVigente!$I$44,PliegoVigente!$K$44,PliegoVigente!$K$45))))))))),(IF(S219&gt;=PliegoVigente!$I$51,PliegoVigente!$K$51,IF(S219&gt;=PliegoVigente!$I$52,PliegoVigente!$K$52,IF(S219&gt;=PliegoVigente!$I$53,PliegoVigente!$K$53,IF(S219&gt;=PliegoVigente!$I$54,PliegoVigente!$K$54,IF(S219&gt;=PliegoVigente!$I$55,PliegoVigente!$K$55,IF(S219&gt;=PliegoVigente!$I$56,PliegoVigente!$K$56,IF(S219&gt;=PliegoVigente!$I$57,PliegoVigente!$K$57,IF(S219&gt;=PliegoVigente!$I$58,PliegoVigente!$K$58,PliegoVigente!$K$59))))))))))))</f>
        <v>-0.01</v>
      </c>
      <c r="AE219" s="124">
        <f>IF(E219="HFC",(IF(T219&gt;=PliegoVigente!$A$10,PliegoVigente!$C$10,IF(T219&gt;PliegoVigente!$A$9,PliegoVigente!$C$9,IF(T219&gt;PliegoVigente!$A$8,PliegoVigente!$C$8,PliegoVigente!$C$7)))),IF(E219="FLOW",(IF(T219&gt;=PliegoVigente!$A$26,PliegoVigente!$C$26,IF(T219&gt;PliegoVigente!$A$25,PliegoVigente!$C$25,IF(T219&gt;PliegoVigente!$A$24,PliegoVigente!$C$24,PliegoVigente!$C$23)))),IF(E219="MASIVO",(IF(T219&gt;=PliegoVigente!$A$40,PliegoVigente!$C$40,IF(T219&gt;PliegoVigente!$A$39,PliegoVigente!$C$39,IF(T219&gt;PliegoVigente!$A$38,PliegoVigente!$C$38,PliegoVigente!$C$37)))),(IF(T219&gt;=PliegoVigente!$A$54,PliegoVigente!$C$54,IF(T219&gt;PliegoVigente!$A$53,PliegoVigente!$C$53,IF(T219&gt;PliegoVigente!$A$52,PliegoVigente!$C$52,PliegoVigente!$C$51)))))))</f>
        <v>-0.01</v>
      </c>
      <c r="AF219" s="124">
        <f>IF(E219="HFC",(IF(Y219&gt;=PliegoVigente!$Y$7,PliegoVigente!$AA$7,0)),IF(E219="FLOW",0,IF(E219="MASIVO",(IF(Y219&gt;=PliegoVigente!$Y$37,PliegoVigente!$AA$370)),(IF(Y219&gt;=PliegoVigente!$Y$51,PliegoVigente!$AA$51,0)))))</f>
        <v>0.01</v>
      </c>
      <c r="AG219" s="124">
        <f>IF(E219="HFC",(IF(Z219&gt;=PliegoVigente!$M$9,PliegoVigente!$O$9,IF(Z219&gt;=PliegoVigente!$M$8,PliegoVigente!$O$8,PliegoVigente!$O$7))),IF(E219="FLOW",(IF(Z219&gt;=PliegoVigente!$M$25,PliegoVigente!$O$25,IF(Z219&gt;=PliegoVigente!$M$24,PliegoVigente!$O$24,PliegoVigente!$O$23))),IF(E219="MASIVO",(IF(Z219&gt;=PliegoVigente!$M$39,PliegoVigente!$O$39,IF(Z219&gt;=PliegoVigente!$M$38,PliegoVigente!$O$38,PliegoVigente!$O$37))),(IF(Z219&gt;=PliegoVigente!$M$53,PliegoVigente!$O$53,IF(Z219&gt;=PliegoVigente!$M$52,PliegoVigente!$O$52,PliegoVigente!$O$51))))))</f>
        <v>5.0000000000000001E-3</v>
      </c>
      <c r="AH219" s="124">
        <f>IF(E219="HFC",(IF(AA219&gt;=PliegoVigente!$Q$9,PliegoVigente!$S$9,IF(AA219&gt;=PliegoVigente!$Q$8,PliegoVigente!$S$8,PliegoVigente!$S$7))),IF(E219="FLOW",(IF(AA219&gt;=PliegoVigente!$Q$25,PliegoVigente!$S$25,IF(AA219&gt;=PliegoVigente!$Q$24,PliegoVigente!$S$24,PliegoVigente!$S$23))),IF(E219="MASIVO",(IF(AA219&gt;=PliegoVigente!$Q$39,PliegoVigente!$S$39,IF(AA219&gt;=PliegoVigente!$Q$38,PliegoVigente!$S$38,PliegoVigente!$S$37))),(IF(AA219&gt;=PliegoVigente!$Q$53,PliegoVigente!$S$53,IF(AA219&gt;=PliegoVigente!$Q$52,PliegoVigente!$S$52,PliegoVigente!$S$51))))))</f>
        <v>0</v>
      </c>
      <c r="AI219" s="126">
        <f t="shared" si="7"/>
        <v>-1.4999999999999996E-2</v>
      </c>
    </row>
    <row r="220" spans="1:35" x14ac:dyDescent="0.25">
      <c r="A220" s="115" t="str">
        <f>VLOOKUP(C220,RosterActualizado!$C$2:$L$1000,7,0)</f>
        <v>Bordon Eduardo Nicolás</v>
      </c>
      <c r="B220" s="115" t="str">
        <f>VLOOKUP(C220,RosterActualizado!$C$2:$L$1000,10,0)</f>
        <v>Cuarteron Omar Facundo</v>
      </c>
      <c r="C220" s="115">
        <f>RosterActualizado!C220</f>
        <v>3852957</v>
      </c>
      <c r="D220" s="115" t="str">
        <f>VLOOKUP(C220,RosterActualizado!$C$2:$L$1000,3,0)</f>
        <v>INTERNET HFC SCORE 3 A 5</v>
      </c>
      <c r="E220" s="115" t="str">
        <f t="shared" si="6"/>
        <v>HFC</v>
      </c>
      <c r="F220" s="116">
        <f>VLOOKUP(C220,Table1[],5,0)</f>
        <v>0.26394444444444398</v>
      </c>
      <c r="G220" s="117">
        <f>VLOOKUP(C220,Table13[],5,0)</f>
        <v>0.2</v>
      </c>
      <c r="H220" s="118">
        <f>VLOOKUP(C220,Table13[],3,0)</f>
        <v>35</v>
      </c>
      <c r="I220" s="117">
        <f>VLOOKUP(C220,Table13[],7,0)</f>
        <v>0.628571428571429</v>
      </c>
      <c r="J220" s="117">
        <f>VLOOKUP(C220,Table13[],9,0)</f>
        <v>0.82352941176470595</v>
      </c>
      <c r="K220" s="116">
        <f>VLOOKUP(C220,Table16[[#All],[idccms]:[TMO]],5,0)</f>
        <v>1</v>
      </c>
      <c r="L220" s="119">
        <f>VLOOKUP(C220,Table18[[Columna1]:[Recuento de id_monitoring-caseId]],2,0)</f>
        <v>0</v>
      </c>
      <c r="M220" s="116">
        <f>VLOOKUP(C220,Table111[],7,0)</f>
        <v>0</v>
      </c>
      <c r="N220" s="118">
        <f>VLOOKUP(C220,Table111[],6,0)</f>
        <v>2</v>
      </c>
      <c r="O220" s="116">
        <f>VLOOKUP(C220,Table111[],8,0)</f>
        <v>0.5</v>
      </c>
      <c r="P220" s="13" t="s">
        <v>116</v>
      </c>
      <c r="Q220" s="13" t="s">
        <v>116</v>
      </c>
      <c r="R220" s="13" t="s">
        <v>116</v>
      </c>
      <c r="S220" s="116">
        <f>VLOOKUP(C220,Table113[[idccms]:[Suma de Rellamados]],4,0)</f>
        <v>0.74561403508771895</v>
      </c>
      <c r="T220" s="13">
        <f>VLOOKUP(C220,Table115[[idccms]:[Suma de CvLlamSalientes]],3,0)</f>
        <v>651.37692307692305</v>
      </c>
      <c r="U220" s="13">
        <f>VLOOKUP(C220,Table115[[idccms]:[Suma de CvLlamSalientes]],5,0)</f>
        <v>23.7615384615385</v>
      </c>
      <c r="V220" s="120">
        <f>VLOOKUP(C220,Table115[[idccms]:[Suma de CvLlamSalientes]],6,0)</f>
        <v>0</v>
      </c>
      <c r="W220" s="13">
        <f>VLOOKUP(C220,Table115[[idccms]:[Suma de CvLlamSalientes]],7,0)</f>
        <v>627.61538461538498</v>
      </c>
      <c r="X220" s="116">
        <f>VLOOKUP(C220,Table118[[idccms]:[%Act Com N]],4,0)</f>
        <v>8.4615384615384606E-2</v>
      </c>
      <c r="Y220" s="116">
        <f>VLOOKUP(C220,Table118[[idccms]:[%Act Com N]],6,0)</f>
        <v>4.6153846153846198E-2</v>
      </c>
      <c r="Z220" s="116">
        <f>VLOOKUP(C220,TRF!$B$2:$S$407,4,0)</f>
        <v>2.3076923076923099E-2</v>
      </c>
      <c r="AA220" s="116">
        <f>VLOOKUP(C220,CBS!$A$2:$F$395,4,0)</f>
        <v>1.5384615384615399E-2</v>
      </c>
      <c r="AB220" s="124">
        <f>IF(E220="HFC",(IF(L220&gt;=PliegoVigente!$U$9,PliegoVigente!$W$9,IF(L220&gt;=PliegoVigente!$U$8,PliegoVigente!$W$8,PliegoVigente!$W$7))),IF(E220="FLOW",(IF(L220&gt;=PliegoVigente!$U$25,PliegoVigente!$W$25,IF(L220&gt;=PliegoVigente!$U$24,PliegoVigente!$W$24,PliegoVigente!$W$23))),IF(E220="MASIVO",(IF(L220&gt;=PliegoVigente!$U$39,PliegoVigente!$W$39,IF(L220&gt;=PliegoVigente!$U$38,PliegoVigente!$W$38,PliegoVigente!$W$37))),(IF(L220&gt;=PliegoVigente!$U$53,PliegoVigente!$W$53,IF(L220&gt;=PliegoVigente!$U$52,PliegoVigente!$W$52,PliegoVigente!$W$51))))))</f>
        <v>-0.01</v>
      </c>
      <c r="AC220" s="124">
        <f>IF(E220="HFC",(IF(M220&gt;=PliegoVigente!$I$7,PliegoVigente!$K$7,IF(M220&gt;=PliegoVigente!$I$8,PliegoVigente!$K$8,IF(M220&gt;=PliegoVigente!$I$9,PliegoVigente!$K$9,IF(M220&gt;=PliegoVigente!$I$10,PliegoVigente!$K$10,IF(M220&gt;=PliegoVigente!$I$11,PliegoVigente!$K$11,IF(M220&gt;=PliegoVigente!$I$12,PliegoVigente!$K$12,IF(M220&gt;=PliegoVigente!$I$13,PliegoVigente!$K$13,IF(M220&gt;=PliegoVigente!$I$14,PliegoVigente!$K$14,PliegoVigente!$K$15))))))))),IF(E220="FLOW",(IF(M220&gt;=PliegoVigente!$I$23,PliegoVigente!$K$23,IF(M220&gt;=PliegoVigente!$I$24,PliegoVigente!$K$24,IF(M220&gt;=PliegoVigente!$I$25,PliegoVigente!$K$25,IF(M220&gt;=PliegoVigente!$I$26,PliegoVigente!$K$26,IF(M220&gt;=PliegoVigente!$I$27,PliegoVigente!$K$27,IF(M220&gt;=PliegoVigente!$I$28,PliegoVigente!$K$28,IF(M220&gt;=PliegoVigente!$I$29,PliegoVigente!$K$29,IF(M220&gt;=PliegoVigente!$I$30,PliegoVigente!$K$30,PliegoVigente!$K$31))))))))),IF(E220="MASIVO",(IF(M220&gt;=PliegoVigente!$I$37,PliegoVigente!$K$37,IF(M220&gt;=PliegoVigente!$I$38,PliegoVigente!$K$38,IF(M220&gt;=PliegoVigente!$I$39,PliegoVigente!$K$39,IF(M220&gt;=PliegoVigente!$I$40,PliegoVigente!$K$40,IF(M220&gt;=PliegoVigente!$I$41,PliegoVigente!$K$41,IF(M220&gt;=PliegoVigente!$I$42,PliegoVigente!$K$42,IF(M220&gt;=PliegoVigente!$I$43,PliegoVigente!$K$43,IF(M220&gt;=PliegoVigente!$I$44,PliegoVigente!$K$44,PliegoVigente!$K$45))))))))),(IF(M220&gt;=PliegoVigente!$I$51,PliegoVigente!$K$51,IF(M220&gt;=PliegoVigente!$I$52,PliegoVigente!$K$52,IF(M220&gt;=PliegoVigente!$I$53,PliegoVigente!$K$53,IF(M220&gt;=PliegoVigente!$I$54,PliegoVigente!$K$54,IF(M220&gt;=PliegoVigente!$I$55,PliegoVigente!$K$55,IF(M220&gt;=PliegoVigente!$I$56,PliegoVigente!$K$56,IF(M220&gt;=PliegoVigente!$I$57,PliegoVigente!$K$57,IF(M220&gt;=PliegoVigente!$I$58,PliegoVigente!$K$58,PliegoVigente!$K$59))))))))))))</f>
        <v>0.06</v>
      </c>
      <c r="AD220" s="124">
        <f>IF(E220="HFC",(IF(S220&gt;=PliegoVigente!$E$12,PliegoVigente!$G$12,IF(S220&gt;=PliegoVigente!$E$11,PliegoVigente!$G$11,IF(S220&gt;=PliegoVigente!$E$10,PliegoVigente!$G$10,IF(S220&gt;=PliegoVigente!$E$9,PliegoVigente!$G$9,IF(S220&gt;=PliegoVigente!$E$8,PliegoVigente!$G$8,PliegoVigente!$G$7)))))),IF(E220="FLOW",(IF(S220&gt;=PliegoVigente!$I$23,PliegoVigente!$K$23,IF(S220&gt;=PliegoVigente!$I$24,PliegoVigente!$K$24,IF(S220&gt;=PliegoVigente!$I$25,PliegoVigente!$K$25,IF(S220&gt;=PliegoVigente!$I$26,PliegoVigente!$K$26,IF(S220&gt;=PliegoVigente!$I$27,PliegoVigente!$K$27,IF(S220&gt;=PliegoVigente!$I$28,PliegoVigente!$K$28,IF(S220&gt;=PliegoVigente!$I$29,PliegoVigente!$K$29,IF(S220&gt;=PliegoVigente!$I$30,PliegoVigente!$K$30,PliegoVigente!$K$31))))))))),IF(E220="MASIVO",(IF(S220&gt;=PliegoVigente!$I$37,PliegoVigente!$K$37,IF(S220&gt;=PliegoVigente!$I$38,PliegoVigente!$K$38,IF(S220&gt;=PliegoVigente!$I$39,PliegoVigente!$K$39,IF(S220&gt;=PliegoVigente!$I$40,PliegoVigente!$K$40,IF(S220&gt;=PliegoVigente!$I$41,PliegoVigente!$K$41,IF(S220&gt;=PliegoVigente!$I$42,PliegoVigente!$K$42,IF(S220&gt;=PliegoVigente!$I$43,PliegoVigente!$K$43,IF(S220&gt;=PliegoVigente!$I$44,PliegoVigente!$K$44,PliegoVigente!$K$45))))))))),(IF(S220&gt;=PliegoVigente!$I$51,PliegoVigente!$K$51,IF(S220&gt;=PliegoVigente!$I$52,PliegoVigente!$K$52,IF(S220&gt;=PliegoVigente!$I$53,PliegoVigente!$K$53,IF(S220&gt;=PliegoVigente!$I$54,PliegoVigente!$K$54,IF(S220&gt;=PliegoVigente!$I$55,PliegoVigente!$K$55,IF(S220&gt;=PliegoVigente!$I$56,PliegoVigente!$K$56,IF(S220&gt;=PliegoVigente!$I$57,PliegoVigente!$K$57,IF(S220&gt;=PliegoVigente!$I$58,PliegoVigente!$K$58,PliegoVigente!$K$59))))))))))))</f>
        <v>-0.01</v>
      </c>
      <c r="AE220" s="124">
        <f>IF(E220="HFC",(IF(T220&gt;=PliegoVigente!$A$10,PliegoVigente!$C$10,IF(T220&gt;PliegoVigente!$A$9,PliegoVigente!$C$9,IF(T220&gt;PliegoVigente!$A$8,PliegoVigente!$C$8,PliegoVigente!$C$7)))),IF(E220="FLOW",(IF(T220&gt;=PliegoVigente!$A$26,PliegoVigente!$C$26,IF(T220&gt;PliegoVigente!$A$25,PliegoVigente!$C$25,IF(T220&gt;PliegoVigente!$A$24,PliegoVigente!$C$24,PliegoVigente!$C$23)))),IF(E220="MASIVO",(IF(T220&gt;=PliegoVigente!$A$40,PliegoVigente!$C$40,IF(T220&gt;PliegoVigente!$A$39,PliegoVigente!$C$39,IF(T220&gt;PliegoVigente!$A$38,PliegoVigente!$C$38,PliegoVigente!$C$37)))),(IF(T220&gt;=PliegoVigente!$A$54,PliegoVigente!$C$54,IF(T220&gt;PliegoVigente!$A$53,PliegoVigente!$C$53,IF(T220&gt;PliegoVigente!$A$52,PliegoVigente!$C$52,PliegoVigente!$C$51)))))))</f>
        <v>-0.01</v>
      </c>
      <c r="AF220" s="124">
        <f>IF(E220="HFC",(IF(Y220&gt;=PliegoVigente!$Y$7,PliegoVigente!$AA$7,0)),IF(E220="FLOW",0,IF(E220="MASIVO",(IF(Y220&gt;=PliegoVigente!$Y$37,PliegoVigente!$AA$370)),(IF(Y220&gt;=PliegoVigente!$Y$51,PliegoVigente!$AA$51,0)))))</f>
        <v>0.01</v>
      </c>
      <c r="AG220" s="124">
        <f>IF(E220="HFC",(IF(Z220&gt;=PliegoVigente!$M$9,PliegoVigente!$O$9,IF(Z220&gt;=PliegoVigente!$M$8,PliegoVigente!$O$8,PliegoVigente!$O$7))),IF(E220="FLOW",(IF(Z220&gt;=PliegoVigente!$M$25,PliegoVigente!$O$25,IF(Z220&gt;=PliegoVigente!$M$24,PliegoVigente!$O$24,PliegoVigente!$O$23))),IF(E220="MASIVO",(IF(Z220&gt;=PliegoVigente!$M$39,PliegoVigente!$O$39,IF(Z220&gt;=PliegoVigente!$M$38,PliegoVigente!$O$38,PliegoVigente!$O$37))),(IF(Z220&gt;=PliegoVigente!$M$53,PliegoVigente!$O$53,IF(Z220&gt;=PliegoVigente!$M$52,PliegoVigente!$O$52,PliegoVigente!$O$51))))))</f>
        <v>5.0000000000000001E-3</v>
      </c>
      <c r="AH220" s="124">
        <f>IF(E220="HFC",(IF(AA220&gt;=PliegoVigente!$Q$9,PliegoVigente!$S$9,IF(AA220&gt;=PliegoVigente!$Q$8,PliegoVigente!$S$8,PliegoVigente!$S$7))),IF(E220="FLOW",(IF(AA220&gt;=PliegoVigente!$Q$25,PliegoVigente!$S$25,IF(AA220&gt;=PliegoVigente!$Q$24,PliegoVigente!$S$24,PliegoVigente!$S$23))),IF(E220="MASIVO",(IF(AA220&gt;=PliegoVigente!$Q$39,PliegoVigente!$S$39,IF(AA220&gt;=PliegoVigente!$Q$38,PliegoVigente!$S$38,PliegoVigente!$S$37))),(IF(AA220&gt;=PliegoVigente!$Q$53,PliegoVigente!$S$53,IF(AA220&gt;=PliegoVigente!$Q$52,PliegoVigente!$S$52,PliegoVigente!$S$51))))))</f>
        <v>5.0000000000000001E-3</v>
      </c>
      <c r="AI220" s="126">
        <f t="shared" si="7"/>
        <v>4.9999999999999989E-2</v>
      </c>
    </row>
    <row r="221" spans="1:35" x14ac:dyDescent="0.25">
      <c r="A221" s="115" t="str">
        <f>VLOOKUP(C221,RosterActualizado!$C$2:$L$1000,7,0)</f>
        <v>Bordon Eduardo Nicolás</v>
      </c>
      <c r="B221" s="115" t="str">
        <f>VLOOKUP(C221,RosterActualizado!$C$2:$L$1000,10,0)</f>
        <v xml:space="preserve">Donelli Santiago Ivan </v>
      </c>
      <c r="C221" s="115">
        <f>RosterActualizado!C221</f>
        <v>3851526</v>
      </c>
      <c r="D221" s="115" t="str">
        <f>VLOOKUP(C221,RosterActualizado!$C$2:$L$1000,3,0)</f>
        <v>MASIVO</v>
      </c>
      <c r="E221" s="115" t="str">
        <f t="shared" si="6"/>
        <v>MASIVO</v>
      </c>
      <c r="F221" s="116">
        <f>VLOOKUP(C221,Table1[],5,0)</f>
        <v>0</v>
      </c>
      <c r="G221" s="117">
        <f>VLOOKUP(C221,Table13[],5,0)</f>
        <v>0</v>
      </c>
      <c r="H221" s="118">
        <f>VLOOKUP(C221,Table13[],3,0)</f>
        <v>0</v>
      </c>
      <c r="I221" s="117">
        <f>VLOOKUP(C221,Table13[],7,0)</f>
        <v>0</v>
      </c>
      <c r="J221" s="117">
        <f>VLOOKUP(C221,Table13[],9,0)</f>
        <v>0</v>
      </c>
      <c r="K221" s="116" t="e">
        <f>VLOOKUP(C221,Table16[[#All],[idccms]:[TMO]],5,0)</f>
        <v>#N/A</v>
      </c>
      <c r="L221" s="119" t="e">
        <f>VLOOKUP(C221,Table18[[Columna1]:[Recuento de id_monitoring-caseId]],2,0)</f>
        <v>#N/A</v>
      </c>
      <c r="M221" s="116" t="e">
        <f>VLOOKUP(C221,Table111[],7,0)</f>
        <v>#N/A</v>
      </c>
      <c r="N221" s="118" t="e">
        <f>VLOOKUP(C221,Table111[],6,0)</f>
        <v>#N/A</v>
      </c>
      <c r="O221" s="116" t="e">
        <f>VLOOKUP(C221,Table111[],8,0)</f>
        <v>#N/A</v>
      </c>
      <c r="P221" s="13" t="s">
        <v>116</v>
      </c>
      <c r="Q221" s="13" t="s">
        <v>116</v>
      </c>
      <c r="R221" s="13" t="s">
        <v>116</v>
      </c>
      <c r="S221" s="116" t="e">
        <f>VLOOKUP(C221,Table113[[idccms]:[Suma de Rellamados]],4,0)</f>
        <v>#N/A</v>
      </c>
      <c r="T221" s="13" t="e">
        <f>VLOOKUP(C221,Table115[[idccms]:[Suma de CvLlamSalientes]],3,0)</f>
        <v>#N/A</v>
      </c>
      <c r="U221" s="13" t="e">
        <f>VLOOKUP(C221,Table115[[idccms]:[Suma de CvLlamSalientes]],5,0)</f>
        <v>#N/A</v>
      </c>
      <c r="V221" s="120" t="e">
        <f>VLOOKUP(C221,Table115[[idccms]:[Suma de CvLlamSalientes]],6,0)</f>
        <v>#N/A</v>
      </c>
      <c r="W221" s="13" t="e">
        <f>VLOOKUP(C221,Table115[[idccms]:[Suma de CvLlamSalientes]],7,0)</f>
        <v>#N/A</v>
      </c>
      <c r="X221" s="116" t="e">
        <f>VLOOKUP(C221,Table118[[idccms]:[%Act Com N]],4,0)</f>
        <v>#N/A</v>
      </c>
      <c r="Y221" s="116" t="e">
        <f>VLOOKUP(C221,Table118[[idccms]:[%Act Com N]],6,0)</f>
        <v>#N/A</v>
      </c>
      <c r="Z221" s="116" t="e">
        <f>VLOOKUP(C221,TRF!$B$2:$S$407,4,0)</f>
        <v>#N/A</v>
      </c>
      <c r="AA221" s="116" t="e">
        <f>VLOOKUP(C221,CBS!$A$2:$F$395,4,0)</f>
        <v>#N/A</v>
      </c>
      <c r="AB221" s="124" t="e">
        <f>IF(E221="HFC",(IF(L221&gt;=PliegoVigente!$U$9,PliegoVigente!$W$9,IF(L221&gt;=PliegoVigente!$U$8,PliegoVigente!$W$8,PliegoVigente!$W$7))),IF(E221="FLOW",(IF(L221&gt;=PliegoVigente!$U$25,PliegoVigente!$W$25,IF(L221&gt;=PliegoVigente!$U$24,PliegoVigente!$W$24,PliegoVigente!$W$23))),IF(E221="MASIVO",(IF(L221&gt;=PliegoVigente!$U$39,PliegoVigente!$W$39,IF(L221&gt;=PliegoVigente!$U$38,PliegoVigente!$W$38,PliegoVigente!$W$37))),(IF(L221&gt;=PliegoVigente!$U$53,PliegoVigente!$W$53,IF(L221&gt;=PliegoVigente!$U$52,PliegoVigente!$W$52,PliegoVigente!$W$51))))))</f>
        <v>#N/A</v>
      </c>
      <c r="AC221" s="124" t="e">
        <f>IF(E221="HFC",(IF(M221&gt;=PliegoVigente!$I$7,PliegoVigente!$K$7,IF(M221&gt;=PliegoVigente!$I$8,PliegoVigente!$K$8,IF(M221&gt;=PliegoVigente!$I$9,PliegoVigente!$K$9,IF(M221&gt;=PliegoVigente!$I$10,PliegoVigente!$K$10,IF(M221&gt;=PliegoVigente!$I$11,PliegoVigente!$K$11,IF(M221&gt;=PliegoVigente!$I$12,PliegoVigente!$K$12,IF(M221&gt;=PliegoVigente!$I$13,PliegoVigente!$K$13,IF(M221&gt;=PliegoVigente!$I$14,PliegoVigente!$K$14,PliegoVigente!$K$15))))))))),IF(E221="FLOW",(IF(M221&gt;=PliegoVigente!$I$23,PliegoVigente!$K$23,IF(M221&gt;=PliegoVigente!$I$24,PliegoVigente!$K$24,IF(M221&gt;=PliegoVigente!$I$25,PliegoVigente!$K$25,IF(M221&gt;=PliegoVigente!$I$26,PliegoVigente!$K$26,IF(M221&gt;=PliegoVigente!$I$27,PliegoVigente!$K$27,IF(M221&gt;=PliegoVigente!$I$28,PliegoVigente!$K$28,IF(M221&gt;=PliegoVigente!$I$29,PliegoVigente!$K$29,IF(M221&gt;=PliegoVigente!$I$30,PliegoVigente!$K$30,PliegoVigente!$K$31))))))))),IF(E221="MASIVO",(IF(M221&gt;=PliegoVigente!$I$37,PliegoVigente!$K$37,IF(M221&gt;=PliegoVigente!$I$38,PliegoVigente!$K$38,IF(M221&gt;=PliegoVigente!$I$39,PliegoVigente!$K$39,IF(M221&gt;=PliegoVigente!$I$40,PliegoVigente!$K$40,IF(M221&gt;=PliegoVigente!$I$41,PliegoVigente!$K$41,IF(M221&gt;=PliegoVigente!$I$42,PliegoVigente!$K$42,IF(M221&gt;=PliegoVigente!$I$43,PliegoVigente!$K$43,IF(M221&gt;=PliegoVigente!$I$44,PliegoVigente!$K$44,PliegoVigente!$K$45))))))))),(IF(M221&gt;=PliegoVigente!$I$51,PliegoVigente!$K$51,IF(M221&gt;=PliegoVigente!$I$52,PliegoVigente!$K$52,IF(M221&gt;=PliegoVigente!$I$53,PliegoVigente!$K$53,IF(M221&gt;=PliegoVigente!$I$54,PliegoVigente!$K$54,IF(M221&gt;=PliegoVigente!$I$55,PliegoVigente!$K$55,IF(M221&gt;=PliegoVigente!$I$56,PliegoVigente!$K$56,IF(M221&gt;=PliegoVigente!$I$57,PliegoVigente!$K$57,IF(M221&gt;=PliegoVigente!$I$58,PliegoVigente!$K$58,PliegoVigente!$K$59))))))))))))</f>
        <v>#N/A</v>
      </c>
      <c r="AD221" s="124" t="e">
        <f>IF(E221="HFC",(IF(S221&gt;=PliegoVigente!$E$12,PliegoVigente!$G$12,IF(S221&gt;=PliegoVigente!$E$11,PliegoVigente!$G$11,IF(S221&gt;=PliegoVigente!$E$10,PliegoVigente!$G$10,IF(S221&gt;=PliegoVigente!$E$9,PliegoVigente!$G$9,IF(S221&gt;=PliegoVigente!$E$8,PliegoVigente!$G$8,PliegoVigente!$G$7)))))),IF(E221="FLOW",(IF(S221&gt;=PliegoVigente!$I$23,PliegoVigente!$K$23,IF(S221&gt;=PliegoVigente!$I$24,PliegoVigente!$K$24,IF(S221&gt;=PliegoVigente!$I$25,PliegoVigente!$K$25,IF(S221&gt;=PliegoVigente!$I$26,PliegoVigente!$K$26,IF(S221&gt;=PliegoVigente!$I$27,PliegoVigente!$K$27,IF(S221&gt;=PliegoVigente!$I$28,PliegoVigente!$K$28,IF(S221&gt;=PliegoVigente!$I$29,PliegoVigente!$K$29,IF(S221&gt;=PliegoVigente!$I$30,PliegoVigente!$K$30,PliegoVigente!$K$31))))))))),IF(E221="MASIVO",(IF(S221&gt;=PliegoVigente!$I$37,PliegoVigente!$K$37,IF(S221&gt;=PliegoVigente!$I$38,PliegoVigente!$K$38,IF(S221&gt;=PliegoVigente!$I$39,PliegoVigente!$K$39,IF(S221&gt;=PliegoVigente!$I$40,PliegoVigente!$K$40,IF(S221&gt;=PliegoVigente!$I$41,PliegoVigente!$K$41,IF(S221&gt;=PliegoVigente!$I$42,PliegoVigente!$K$42,IF(S221&gt;=PliegoVigente!$I$43,PliegoVigente!$K$43,IF(S221&gt;=PliegoVigente!$I$44,PliegoVigente!$K$44,PliegoVigente!$K$45))))))))),(IF(S221&gt;=PliegoVigente!$I$51,PliegoVigente!$K$51,IF(S221&gt;=PliegoVigente!$I$52,PliegoVigente!$K$52,IF(S221&gt;=PliegoVigente!$I$53,PliegoVigente!$K$53,IF(S221&gt;=PliegoVigente!$I$54,PliegoVigente!$K$54,IF(S221&gt;=PliegoVigente!$I$55,PliegoVigente!$K$55,IF(S221&gt;=PliegoVigente!$I$56,PliegoVigente!$K$56,IF(S221&gt;=PliegoVigente!$I$57,PliegoVigente!$K$57,IF(S221&gt;=PliegoVigente!$I$58,PliegoVigente!$K$58,PliegoVigente!$K$59))))))))))))</f>
        <v>#N/A</v>
      </c>
      <c r="AE221" s="124" t="e">
        <f>IF(E221="HFC",(IF(T221&gt;=PliegoVigente!$A$10,PliegoVigente!$C$10,IF(T221&gt;PliegoVigente!$A$9,PliegoVigente!$C$9,IF(T221&gt;PliegoVigente!$A$8,PliegoVigente!$C$8,PliegoVigente!$C$7)))),IF(E221="FLOW",(IF(T221&gt;=PliegoVigente!$A$26,PliegoVigente!$C$26,IF(T221&gt;PliegoVigente!$A$25,PliegoVigente!$C$25,IF(T221&gt;PliegoVigente!$A$24,PliegoVigente!$C$24,PliegoVigente!$C$23)))),IF(E221="MASIVO",(IF(T221&gt;=PliegoVigente!$A$40,PliegoVigente!$C$40,IF(T221&gt;PliegoVigente!$A$39,PliegoVigente!$C$39,IF(T221&gt;PliegoVigente!$A$38,PliegoVigente!$C$38,PliegoVigente!$C$37)))),(IF(T221&gt;=PliegoVigente!$A$54,PliegoVigente!$C$54,IF(T221&gt;PliegoVigente!$A$53,PliegoVigente!$C$53,IF(T221&gt;PliegoVigente!$A$52,PliegoVigente!$C$52,PliegoVigente!$C$51)))))))</f>
        <v>#N/A</v>
      </c>
      <c r="AF221" s="124" t="e">
        <f>IF(E221="HFC",(IF(Y221&gt;=PliegoVigente!$Y$7,PliegoVigente!$AA$7,0)),IF(E221="FLOW",0,IF(E221="MASIVO",(IF(Y221&gt;=PliegoVigente!$Y$37,PliegoVigente!$AA$370)),(IF(Y221&gt;=PliegoVigente!$Y$51,PliegoVigente!$AA$51,0)))))</f>
        <v>#N/A</v>
      </c>
      <c r="AG221" s="124" t="e">
        <f>IF(E221="HFC",(IF(Z221&gt;=PliegoVigente!$M$9,PliegoVigente!$O$9,IF(Z221&gt;=PliegoVigente!$M$8,PliegoVigente!$O$8,PliegoVigente!$O$7))),IF(E221="FLOW",(IF(Z221&gt;=PliegoVigente!$M$25,PliegoVigente!$O$25,IF(Z221&gt;=PliegoVigente!$M$24,PliegoVigente!$O$24,PliegoVigente!$O$23))),IF(E221="MASIVO",(IF(Z221&gt;=PliegoVigente!$M$39,PliegoVigente!$O$39,IF(Z221&gt;=PliegoVigente!$M$38,PliegoVigente!$O$38,PliegoVigente!$O$37))),(IF(Z221&gt;=PliegoVigente!$M$53,PliegoVigente!$O$53,IF(Z221&gt;=PliegoVigente!$M$52,PliegoVigente!$O$52,PliegoVigente!$O$51))))))</f>
        <v>#N/A</v>
      </c>
      <c r="AH221" s="124" t="e">
        <f>IF(E221="HFC",(IF(AA221&gt;=PliegoVigente!$Q$9,PliegoVigente!$S$9,IF(AA221&gt;=PliegoVigente!$Q$8,PliegoVigente!$S$8,PliegoVigente!$S$7))),IF(E221="FLOW",(IF(AA221&gt;=PliegoVigente!$Q$25,PliegoVigente!$S$25,IF(AA221&gt;=PliegoVigente!$Q$24,PliegoVigente!$S$24,PliegoVigente!$S$23))),IF(E221="MASIVO",(IF(AA221&gt;=PliegoVigente!$Q$39,PliegoVigente!$S$39,IF(AA221&gt;=PliegoVigente!$Q$38,PliegoVigente!$S$38,PliegoVigente!$S$37))),(IF(AA221&gt;=PliegoVigente!$Q$53,PliegoVigente!$S$53,IF(AA221&gt;=PliegoVigente!$Q$52,PliegoVigente!$S$52,PliegoVigente!$S$51))))))</f>
        <v>#N/A</v>
      </c>
      <c r="AI221" s="126" t="e">
        <f t="shared" si="7"/>
        <v>#N/A</v>
      </c>
    </row>
    <row r="222" spans="1:35" x14ac:dyDescent="0.25">
      <c r="A222" s="115" t="str">
        <f>VLOOKUP(C222,RosterActualizado!$C$2:$L$1000,7,0)</f>
        <v>Bordon Eduardo Nicolás</v>
      </c>
      <c r="B222" s="115" t="str">
        <f>VLOOKUP(C222,RosterActualizado!$C$2:$L$1000,10,0)</f>
        <v xml:space="preserve">Elias Federico Agustín </v>
      </c>
      <c r="C222" s="115">
        <f>RosterActualizado!C222</f>
        <v>4473065</v>
      </c>
      <c r="D222" s="115" t="str">
        <f>VLOOKUP(C222,RosterActualizado!$C$2:$L$1000,3,0)</f>
        <v>FLOW Score 1</v>
      </c>
      <c r="E222" s="115" t="str">
        <f t="shared" si="6"/>
        <v>FLOW</v>
      </c>
      <c r="F222" s="116">
        <f>VLOOKUP(C222,Table1[],5,0)</f>
        <v>0.80161411411411398</v>
      </c>
      <c r="G222" s="117">
        <f>VLOOKUP(C222,Table13[],5,0)</f>
        <v>0.123595505617978</v>
      </c>
      <c r="H222" s="118">
        <f>VLOOKUP(C222,Table13[],3,0)</f>
        <v>89</v>
      </c>
      <c r="I222" s="117">
        <f>VLOOKUP(C222,Table13[],7,0)</f>
        <v>0.61363636363636398</v>
      </c>
      <c r="J222" s="117">
        <f>VLOOKUP(C222,Table13[],9,0)</f>
        <v>0.88372093023255804</v>
      </c>
      <c r="K222" s="116">
        <f>VLOOKUP(C222,Table16[[#All],[idccms]:[TMO]],5,0)</f>
        <v>0.961165048543689</v>
      </c>
      <c r="L222" s="119">
        <f>VLOOKUP(C222,Table18[[Columna1]:[Recuento de id_monitoring-caseId]],2,0)</f>
        <v>1</v>
      </c>
      <c r="M222" s="116">
        <f>VLOOKUP(C222,Table111[],7,0)</f>
        <v>-0.25</v>
      </c>
      <c r="N222" s="118">
        <f>VLOOKUP(C222,Table111[],6,0)</f>
        <v>16</v>
      </c>
      <c r="O222" s="116">
        <f>VLOOKUP(C222,Table111[],8,0)</f>
        <v>0.38461538461538503</v>
      </c>
      <c r="P222" s="13" t="s">
        <v>116</v>
      </c>
      <c r="Q222" s="13" t="s">
        <v>116</v>
      </c>
      <c r="R222" s="13" t="s">
        <v>116</v>
      </c>
      <c r="S222" s="116">
        <f>VLOOKUP(C222,Table113[[idccms]:[Suma de Rellamados]],4,0)</f>
        <v>0.74870466321243501</v>
      </c>
      <c r="T222" s="13">
        <f>VLOOKUP(C222,Table115[[idccms]:[Suma de CvLlamSalientes]],3,0)</f>
        <v>574.99462365591398</v>
      </c>
      <c r="U222" s="13">
        <f>VLOOKUP(C222,Table115[[idccms]:[Suma de CvLlamSalientes]],5,0)</f>
        <v>14.2060931899642</v>
      </c>
      <c r="V222" s="120">
        <f>VLOOKUP(C222,Table115[[idccms]:[Suma de CvLlamSalientes]],6,0)</f>
        <v>0.10573476702509001</v>
      </c>
      <c r="W222" s="13">
        <f>VLOOKUP(C222,Table115[[idccms]:[Suma de CvLlamSalientes]],7,0)</f>
        <v>560.68279569892502</v>
      </c>
      <c r="X222" s="116">
        <f>VLOOKUP(C222,Table118[[idccms]:[%Act Com N]],4,0)</f>
        <v>3.67383512544803E-2</v>
      </c>
      <c r="Y222" s="116">
        <f>VLOOKUP(C222,Table118[[idccms]:[%Act Com N]],6,0)</f>
        <v>3.2258064516128997E-2</v>
      </c>
      <c r="Z222" s="116">
        <f>VLOOKUP(C222,TRF!$B$2:$S$407,4,0)</f>
        <v>5.01792114695341E-2</v>
      </c>
      <c r="AA222" s="116">
        <f>VLOOKUP(C222,CBS!$A$2:$F$395,4,0)</f>
        <v>8.7813620071684598E-2</v>
      </c>
      <c r="AB222" s="124">
        <f>IF(E222="HFC",(IF(L222&gt;=PliegoVigente!$U$9,PliegoVigente!$W$9,IF(L222&gt;=PliegoVigente!$U$8,PliegoVigente!$W$8,PliegoVigente!$W$7))),IF(E222="FLOW",(IF(L222&gt;=PliegoVigente!$U$25,PliegoVigente!$W$25,IF(L222&gt;=PliegoVigente!$U$24,PliegoVigente!$W$24,PliegoVigente!$W$23))),IF(E222="MASIVO",(IF(L222&gt;=PliegoVigente!$U$39,PliegoVigente!$W$39,IF(L222&gt;=PliegoVigente!$U$38,PliegoVigente!$W$38,PliegoVigente!$W$37))),(IF(L222&gt;=PliegoVigente!$U$53,PliegoVigente!$W$53,IF(L222&gt;=PliegoVigente!$U$52,PliegoVigente!$W$52,PliegoVigente!$W$51))))))</f>
        <v>0.01</v>
      </c>
      <c r="AC222" s="124">
        <f>IF(E222="HFC",(IF(M222&gt;=PliegoVigente!$I$7,PliegoVigente!$K$7,IF(M222&gt;=PliegoVigente!$I$8,PliegoVigente!$K$8,IF(M222&gt;=PliegoVigente!$I$9,PliegoVigente!$K$9,IF(M222&gt;=PliegoVigente!$I$10,PliegoVigente!$K$10,IF(M222&gt;=PliegoVigente!$I$11,PliegoVigente!$K$11,IF(M222&gt;=PliegoVigente!$I$12,PliegoVigente!$K$12,IF(M222&gt;=PliegoVigente!$I$13,PliegoVigente!$K$13,IF(M222&gt;=PliegoVigente!$I$14,PliegoVigente!$K$14,PliegoVigente!$K$15))))))))),IF(E222="FLOW",(IF(M222&gt;=PliegoVigente!$I$23,PliegoVigente!$K$23,IF(M222&gt;=PliegoVigente!$I$24,PliegoVigente!$K$24,IF(M222&gt;=PliegoVigente!$I$25,PliegoVigente!$K$25,IF(M222&gt;=PliegoVigente!$I$26,PliegoVigente!$K$26,IF(M222&gt;=PliegoVigente!$I$27,PliegoVigente!$K$27,IF(M222&gt;=PliegoVigente!$I$28,PliegoVigente!$K$28,IF(M222&gt;=PliegoVigente!$I$29,PliegoVigente!$K$29,IF(M222&gt;=PliegoVigente!$I$30,PliegoVigente!$K$30,PliegoVigente!$K$31))))))))),IF(E222="MASIVO",(IF(M222&gt;=PliegoVigente!$I$37,PliegoVigente!$K$37,IF(M222&gt;=PliegoVigente!$I$38,PliegoVigente!$K$38,IF(M222&gt;=PliegoVigente!$I$39,PliegoVigente!$K$39,IF(M222&gt;=PliegoVigente!$I$40,PliegoVigente!$K$40,IF(M222&gt;=PliegoVigente!$I$41,PliegoVigente!$K$41,IF(M222&gt;=PliegoVigente!$I$42,PliegoVigente!$K$42,IF(M222&gt;=PliegoVigente!$I$43,PliegoVigente!$K$43,IF(M222&gt;=PliegoVigente!$I$44,PliegoVigente!$K$44,PliegoVigente!$K$45))))))))),(IF(M222&gt;=PliegoVigente!$I$51,PliegoVigente!$K$51,IF(M222&gt;=PliegoVigente!$I$52,PliegoVigente!$K$52,IF(M222&gt;=PliegoVigente!$I$53,PliegoVigente!$K$53,IF(M222&gt;=PliegoVigente!$I$54,PliegoVigente!$K$54,IF(M222&gt;=PliegoVigente!$I$55,PliegoVigente!$K$55,IF(M222&gt;=PliegoVigente!$I$56,PliegoVigente!$K$56,IF(M222&gt;=PliegoVigente!$I$57,PliegoVigente!$K$57,IF(M222&gt;=PliegoVigente!$I$58,PliegoVigente!$K$58,PliegoVigente!$K$59))))))))))))</f>
        <v>-0.02</v>
      </c>
      <c r="AD222" s="124">
        <f>IF(E222="HFC",(IF(S222&gt;=PliegoVigente!$E$12,PliegoVigente!$G$12,IF(S222&gt;=PliegoVigente!$E$11,PliegoVigente!$G$11,IF(S222&gt;=PliegoVigente!$E$10,PliegoVigente!$G$10,IF(S222&gt;=PliegoVigente!$E$9,PliegoVigente!$G$9,IF(S222&gt;=PliegoVigente!$E$8,PliegoVigente!$G$8,PliegoVigente!$G$7)))))),IF(E222="FLOW",(IF(S222&gt;=PliegoVigente!$I$23,PliegoVigente!$K$23,IF(S222&gt;=PliegoVigente!$I$24,PliegoVigente!$K$24,IF(S222&gt;=PliegoVigente!$I$25,PliegoVigente!$K$25,IF(S222&gt;=PliegoVigente!$I$26,PliegoVigente!$K$26,IF(S222&gt;=PliegoVigente!$I$27,PliegoVigente!$K$27,IF(S222&gt;=PliegoVigente!$I$28,PliegoVigente!$K$28,IF(S222&gt;=PliegoVigente!$I$29,PliegoVigente!$K$29,IF(S222&gt;=PliegoVigente!$I$30,PliegoVigente!$K$30,PliegoVigente!$K$31))))))))),IF(E222="MASIVO",(IF(S222&gt;=PliegoVigente!$I$37,PliegoVigente!$K$37,IF(S222&gt;=PliegoVigente!$I$38,PliegoVigente!$K$38,IF(S222&gt;=PliegoVigente!$I$39,PliegoVigente!$K$39,IF(S222&gt;=PliegoVigente!$I$40,PliegoVigente!$K$40,IF(S222&gt;=PliegoVigente!$I$41,PliegoVigente!$K$41,IF(S222&gt;=PliegoVigente!$I$42,PliegoVigente!$K$42,IF(S222&gt;=PliegoVigente!$I$43,PliegoVigente!$K$43,IF(S222&gt;=PliegoVigente!$I$44,PliegoVigente!$K$44,PliegoVigente!$K$45))))))))),(IF(S222&gt;=PliegoVigente!$I$51,PliegoVigente!$K$51,IF(S222&gt;=PliegoVigente!$I$52,PliegoVigente!$K$52,IF(S222&gt;=PliegoVigente!$I$53,PliegoVigente!$K$53,IF(S222&gt;=PliegoVigente!$I$54,PliegoVigente!$K$54,IF(S222&gt;=PliegoVigente!$I$55,PliegoVigente!$K$55,IF(S222&gt;=PliegoVigente!$I$56,PliegoVigente!$K$56,IF(S222&gt;=PliegoVigente!$I$57,PliegoVigente!$K$57,IF(S222&gt;=PliegoVigente!$I$58,PliegoVigente!$K$58,PliegoVigente!$K$59))))))))))))</f>
        <v>0.06</v>
      </c>
      <c r="AE222" s="124">
        <f>IF(E222="HFC",(IF(T222&gt;=PliegoVigente!$A$10,PliegoVigente!$C$10,IF(T222&gt;PliegoVigente!$A$9,PliegoVigente!$C$9,IF(T222&gt;PliegoVigente!$A$8,PliegoVigente!$C$8,PliegoVigente!$C$7)))),IF(E222="FLOW",(IF(T222&gt;=PliegoVigente!$A$26,PliegoVigente!$C$26,IF(T222&gt;PliegoVigente!$A$25,PliegoVigente!$C$25,IF(T222&gt;PliegoVigente!$A$24,PliegoVigente!$C$24,PliegoVigente!$C$23)))),IF(E222="MASIVO",(IF(T222&gt;=PliegoVigente!$A$40,PliegoVigente!$C$40,IF(T222&gt;PliegoVigente!$A$39,PliegoVigente!$C$39,IF(T222&gt;PliegoVigente!$A$38,PliegoVigente!$C$38,PliegoVigente!$C$37)))),(IF(T222&gt;=PliegoVigente!$A$54,PliegoVigente!$C$54,IF(T222&gt;PliegoVigente!$A$53,PliegoVigente!$C$53,IF(T222&gt;PliegoVigente!$A$52,PliegoVigente!$C$52,PliegoVigente!$C$51)))))))</f>
        <v>-0.01</v>
      </c>
      <c r="AF222" s="124">
        <f>IF(E222="HFC",(IF(Y222&gt;=PliegoVigente!$Y$7,PliegoVigente!$AA$7,0)),IF(E222="FLOW",0,IF(E222="MASIVO",(IF(Y222&gt;=PliegoVigente!$Y$37,PliegoVigente!$AA$370)),(IF(Y222&gt;=PliegoVigente!$Y$51,PliegoVigente!$AA$51,0)))))</f>
        <v>0</v>
      </c>
      <c r="AG222" s="124">
        <f>IF(E222="HFC",(IF(Z222&gt;=PliegoVigente!$M$9,PliegoVigente!$O$9,IF(Z222&gt;=PliegoVigente!$M$8,PliegoVigente!$O$8,PliegoVigente!$O$7))),IF(E222="FLOW",(IF(Z222&gt;=PliegoVigente!$M$25,PliegoVigente!$O$25,IF(Z222&gt;=PliegoVigente!$M$24,PliegoVigente!$O$24,PliegoVigente!$O$23))),IF(E222="MASIVO",(IF(Z222&gt;=PliegoVigente!$M$39,PliegoVigente!$O$39,IF(Z222&gt;=PliegoVigente!$M$38,PliegoVigente!$O$38,PliegoVigente!$O$37))),(IF(Z222&gt;=PliegoVigente!$M$53,PliegoVigente!$O$53,IF(Z222&gt;=PliegoVigente!$M$52,PliegoVigente!$O$52,PliegoVigente!$O$51))))))</f>
        <v>5.0000000000000001E-3</v>
      </c>
      <c r="AH222" s="124">
        <f>IF(E222="HFC",(IF(AA222&gt;=PliegoVigente!$Q$9,PliegoVigente!$S$9,IF(AA222&gt;=PliegoVigente!$Q$8,PliegoVigente!$S$8,PliegoVigente!$S$7))),IF(E222="FLOW",(IF(AA222&gt;=PliegoVigente!$Q$25,PliegoVigente!$S$25,IF(AA222&gt;=PliegoVigente!$Q$24,PliegoVigente!$S$24,PliegoVigente!$S$23))),IF(E222="MASIVO",(IF(AA222&gt;=PliegoVigente!$Q$39,PliegoVigente!$S$39,IF(AA222&gt;=PliegoVigente!$Q$38,PliegoVigente!$S$38,PliegoVigente!$S$37))),(IF(AA222&gt;=PliegoVigente!$Q$53,PliegoVigente!$S$53,IF(AA222&gt;=PliegoVigente!$Q$52,PliegoVigente!$S$52,PliegoVigente!$S$51))))))</f>
        <v>1.4999999999999999E-2</v>
      </c>
      <c r="AI222" s="126">
        <f t="shared" si="7"/>
        <v>5.9999999999999991E-2</v>
      </c>
    </row>
    <row r="223" spans="1:35" x14ac:dyDescent="0.25">
      <c r="A223" s="115" t="str">
        <f>VLOOKUP(C223,RosterActualizado!$C$2:$L$1000,7,0)</f>
        <v>Bordon Eduardo Nicolás</v>
      </c>
      <c r="B223" s="115" t="str">
        <f>VLOOKUP(C223,RosterActualizado!$C$2:$L$1000,10,0)</f>
        <v>Fenoglio Nicolas</v>
      </c>
      <c r="C223" s="115">
        <f>RosterActualizado!C223</f>
        <v>3138551</v>
      </c>
      <c r="D223" s="115" t="str">
        <f>VLOOKUP(C223,RosterActualizado!$C$2:$L$1000,3,0)</f>
        <v>FLOW Score 3 a 5</v>
      </c>
      <c r="E223" s="115" t="str">
        <f t="shared" si="6"/>
        <v>FLOW</v>
      </c>
      <c r="F223" s="116">
        <f>VLOOKUP(C223,Table1[],5,0)</f>
        <v>0.98957671957672</v>
      </c>
      <c r="G223" s="117">
        <f>VLOOKUP(C223,Table13[],5,0)</f>
        <v>8.2568807339449504E-2</v>
      </c>
      <c r="H223" s="118">
        <f>VLOOKUP(C223,Table13[],3,0)</f>
        <v>109</v>
      </c>
      <c r="I223" s="117">
        <f>VLOOKUP(C223,Table13[],7,0)</f>
        <v>0.73076923076923095</v>
      </c>
      <c r="J223" s="117">
        <f>VLOOKUP(C223,Table13[],9,0)</f>
        <v>0.9</v>
      </c>
      <c r="K223" s="116">
        <f>VLOOKUP(C223,Table16[[#All],[idccms]:[TMO]],5,0)</f>
        <v>1</v>
      </c>
      <c r="L223" s="119">
        <f>VLOOKUP(C223,Table18[[Columna1]:[Recuento de id_monitoring-caseId]],2,0)</f>
        <v>0</v>
      </c>
      <c r="M223" s="116">
        <f>VLOOKUP(C223,Table111[],7,0)</f>
        <v>-0.16666666666666699</v>
      </c>
      <c r="N223" s="118">
        <f>VLOOKUP(C223,Table111[],6,0)</f>
        <v>12</v>
      </c>
      <c r="O223" s="116">
        <f>VLOOKUP(C223,Table111[],8,0)</f>
        <v>0.8</v>
      </c>
      <c r="P223" s="13" t="s">
        <v>116</v>
      </c>
      <c r="Q223" s="13" t="s">
        <v>116</v>
      </c>
      <c r="R223" s="13" t="s">
        <v>116</v>
      </c>
      <c r="S223" s="116">
        <f>VLOOKUP(C223,Table113[[idccms]:[Suma de Rellamados]],4,0)</f>
        <v>0.84282907662082496</v>
      </c>
      <c r="T223" s="13">
        <f>VLOOKUP(C223,Table115[[idccms]:[Suma de CvLlamSalientes]],3,0)</f>
        <v>569.08444444444399</v>
      </c>
      <c r="U223" s="13">
        <f>VLOOKUP(C223,Table115[[idccms]:[Suma de CvLlamSalientes]],5,0)</f>
        <v>14.404444444444399</v>
      </c>
      <c r="V223" s="120">
        <f>VLOOKUP(C223,Table115[[idccms]:[Suma de CvLlamSalientes]],6,0)</f>
        <v>0.124444444444444</v>
      </c>
      <c r="W223" s="13">
        <f>VLOOKUP(C223,Table115[[idccms]:[Suma de CvLlamSalientes]],7,0)</f>
        <v>554.555555555556</v>
      </c>
      <c r="X223" s="116">
        <f>VLOOKUP(C223,Table118[[idccms]:[%Act Com N]],4,0)</f>
        <v>2.3703703703703699E-2</v>
      </c>
      <c r="Y223" s="116">
        <f>VLOOKUP(C223,Table118[[idccms]:[%Act Com N]],6,0)</f>
        <v>0.02</v>
      </c>
      <c r="Z223" s="116">
        <f>VLOOKUP(C223,TRF!$B$2:$S$407,4,0)</f>
        <v>4.8888888888888898E-2</v>
      </c>
      <c r="AA223" s="116">
        <f>VLOOKUP(C223,CBS!$A$2:$F$395,4,0)</f>
        <v>5.0370370370370399E-2</v>
      </c>
      <c r="AB223" s="124">
        <f>IF(E223="HFC",(IF(L223&gt;=PliegoVigente!$U$9,PliegoVigente!$W$9,IF(L223&gt;=PliegoVigente!$U$8,PliegoVigente!$W$8,PliegoVigente!$W$7))),IF(E223="FLOW",(IF(L223&gt;=PliegoVigente!$U$25,PliegoVigente!$W$25,IF(L223&gt;=PliegoVigente!$U$24,PliegoVigente!$W$24,PliegoVigente!$W$23))),IF(E223="MASIVO",(IF(L223&gt;=PliegoVigente!$U$39,PliegoVigente!$W$39,IF(L223&gt;=PliegoVigente!$U$38,PliegoVigente!$W$38,PliegoVigente!$W$37))),(IF(L223&gt;=PliegoVigente!$U$53,PliegoVigente!$W$53,IF(L223&gt;=PliegoVigente!$U$52,PliegoVigente!$W$52,PliegoVigente!$W$51))))))</f>
        <v>-0.01</v>
      </c>
      <c r="AC223" s="124">
        <f>IF(E223="HFC",(IF(M223&gt;=PliegoVigente!$I$7,PliegoVigente!$K$7,IF(M223&gt;=PliegoVigente!$I$8,PliegoVigente!$K$8,IF(M223&gt;=PliegoVigente!$I$9,PliegoVigente!$K$9,IF(M223&gt;=PliegoVigente!$I$10,PliegoVigente!$K$10,IF(M223&gt;=PliegoVigente!$I$11,PliegoVigente!$K$11,IF(M223&gt;=PliegoVigente!$I$12,PliegoVigente!$K$12,IF(M223&gt;=PliegoVigente!$I$13,PliegoVigente!$K$13,IF(M223&gt;=PliegoVigente!$I$14,PliegoVigente!$K$14,PliegoVigente!$K$15))))))))),IF(E223="FLOW",(IF(M223&gt;=PliegoVigente!$I$23,PliegoVigente!$K$23,IF(M223&gt;=PliegoVigente!$I$24,PliegoVigente!$K$24,IF(M223&gt;=PliegoVigente!$I$25,PliegoVigente!$K$25,IF(M223&gt;=PliegoVigente!$I$26,PliegoVigente!$K$26,IF(M223&gt;=PliegoVigente!$I$27,PliegoVigente!$K$27,IF(M223&gt;=PliegoVigente!$I$28,PliegoVigente!$K$28,IF(M223&gt;=PliegoVigente!$I$29,PliegoVigente!$K$29,IF(M223&gt;=PliegoVigente!$I$30,PliegoVigente!$K$30,PliegoVigente!$K$31))))))))),IF(E223="MASIVO",(IF(M223&gt;=PliegoVigente!$I$37,PliegoVigente!$K$37,IF(M223&gt;=PliegoVigente!$I$38,PliegoVigente!$K$38,IF(M223&gt;=PliegoVigente!$I$39,PliegoVigente!$K$39,IF(M223&gt;=PliegoVigente!$I$40,PliegoVigente!$K$40,IF(M223&gt;=PliegoVigente!$I$41,PliegoVigente!$K$41,IF(M223&gt;=PliegoVigente!$I$42,PliegoVigente!$K$42,IF(M223&gt;=PliegoVigente!$I$43,PliegoVigente!$K$43,IF(M223&gt;=PliegoVigente!$I$44,PliegoVigente!$K$44,PliegoVigente!$K$45))))))))),(IF(M223&gt;=PliegoVigente!$I$51,PliegoVigente!$K$51,IF(M223&gt;=PliegoVigente!$I$52,PliegoVigente!$K$52,IF(M223&gt;=PliegoVigente!$I$53,PliegoVigente!$K$53,IF(M223&gt;=PliegoVigente!$I$54,PliegoVigente!$K$54,IF(M223&gt;=PliegoVigente!$I$55,PliegoVigente!$K$55,IF(M223&gt;=PliegoVigente!$I$56,PliegoVigente!$K$56,IF(M223&gt;=PliegoVigente!$I$57,PliegoVigente!$K$57,IF(M223&gt;=PliegoVigente!$I$58,PliegoVigente!$K$58,PliegoVigente!$K$59))))))))))))</f>
        <v>-0.02</v>
      </c>
      <c r="AD223" s="124">
        <f>IF(E223="HFC",(IF(S223&gt;=PliegoVigente!$E$12,PliegoVigente!$G$12,IF(S223&gt;=PliegoVigente!$E$11,PliegoVigente!$G$11,IF(S223&gt;=PliegoVigente!$E$10,PliegoVigente!$G$10,IF(S223&gt;=PliegoVigente!$E$9,PliegoVigente!$G$9,IF(S223&gt;=PliegoVigente!$E$8,PliegoVigente!$G$8,PliegoVigente!$G$7)))))),IF(E223="FLOW",(IF(S223&gt;=PliegoVigente!$I$23,PliegoVigente!$K$23,IF(S223&gt;=PliegoVigente!$I$24,PliegoVigente!$K$24,IF(S223&gt;=PliegoVigente!$I$25,PliegoVigente!$K$25,IF(S223&gt;=PliegoVigente!$I$26,PliegoVigente!$K$26,IF(S223&gt;=PliegoVigente!$I$27,PliegoVigente!$K$27,IF(S223&gt;=PliegoVigente!$I$28,PliegoVigente!$K$28,IF(S223&gt;=PliegoVigente!$I$29,PliegoVigente!$K$29,IF(S223&gt;=PliegoVigente!$I$30,PliegoVigente!$K$30,PliegoVigente!$K$31))))))))),IF(E223="MASIVO",(IF(S223&gt;=PliegoVigente!$I$37,PliegoVigente!$K$37,IF(S223&gt;=PliegoVigente!$I$38,PliegoVigente!$K$38,IF(S223&gt;=PliegoVigente!$I$39,PliegoVigente!$K$39,IF(S223&gt;=PliegoVigente!$I$40,PliegoVigente!$K$40,IF(S223&gt;=PliegoVigente!$I$41,PliegoVigente!$K$41,IF(S223&gt;=PliegoVigente!$I$42,PliegoVigente!$K$42,IF(S223&gt;=PliegoVigente!$I$43,PliegoVigente!$K$43,IF(S223&gt;=PliegoVigente!$I$44,PliegoVigente!$K$44,PliegoVigente!$K$45))))))))),(IF(S223&gt;=PliegoVigente!$I$51,PliegoVigente!$K$51,IF(S223&gt;=PliegoVigente!$I$52,PliegoVigente!$K$52,IF(S223&gt;=PliegoVigente!$I$53,PliegoVigente!$K$53,IF(S223&gt;=PliegoVigente!$I$54,PliegoVigente!$K$54,IF(S223&gt;=PliegoVigente!$I$55,PliegoVigente!$K$55,IF(S223&gt;=PliegoVigente!$I$56,PliegoVigente!$K$56,IF(S223&gt;=PliegoVigente!$I$57,PliegoVigente!$K$57,IF(S223&gt;=PliegoVigente!$I$58,PliegoVigente!$K$58,PliegoVigente!$K$59))))))))))))</f>
        <v>0.06</v>
      </c>
      <c r="AE223" s="124">
        <f>IF(E223="HFC",(IF(T223&gt;=PliegoVigente!$A$10,PliegoVigente!$C$10,IF(T223&gt;PliegoVigente!$A$9,PliegoVigente!$C$9,IF(T223&gt;PliegoVigente!$A$8,PliegoVigente!$C$8,PliegoVigente!$C$7)))),IF(E223="FLOW",(IF(T223&gt;=PliegoVigente!$A$26,PliegoVigente!$C$26,IF(T223&gt;PliegoVigente!$A$25,PliegoVigente!$C$25,IF(T223&gt;PliegoVigente!$A$24,PliegoVigente!$C$24,PliegoVigente!$C$23)))),IF(E223="MASIVO",(IF(T223&gt;=PliegoVigente!$A$40,PliegoVigente!$C$40,IF(T223&gt;PliegoVigente!$A$39,PliegoVigente!$C$39,IF(T223&gt;PliegoVigente!$A$38,PliegoVigente!$C$38,PliegoVigente!$C$37)))),(IF(T223&gt;=PliegoVigente!$A$54,PliegoVigente!$C$54,IF(T223&gt;PliegoVigente!$A$53,PliegoVigente!$C$53,IF(T223&gt;PliegoVigente!$A$52,PliegoVigente!$C$52,PliegoVigente!$C$51)))))))</f>
        <v>-0.01</v>
      </c>
      <c r="AF223" s="124">
        <f>IF(E223="HFC",(IF(Y223&gt;=PliegoVigente!$Y$7,PliegoVigente!$AA$7,0)),IF(E223="FLOW",0,IF(E223="MASIVO",(IF(Y223&gt;=PliegoVigente!$Y$37,PliegoVigente!$AA$370)),(IF(Y223&gt;=PliegoVigente!$Y$51,PliegoVigente!$AA$51,0)))))</f>
        <v>0</v>
      </c>
      <c r="AG223" s="124">
        <f>IF(E223="HFC",(IF(Z223&gt;=PliegoVigente!$M$9,PliegoVigente!$O$9,IF(Z223&gt;=PliegoVigente!$M$8,PliegoVigente!$O$8,PliegoVigente!$O$7))),IF(E223="FLOW",(IF(Z223&gt;=PliegoVigente!$M$25,PliegoVigente!$O$25,IF(Z223&gt;=PliegoVigente!$M$24,PliegoVigente!$O$24,PliegoVigente!$O$23))),IF(E223="MASIVO",(IF(Z223&gt;=PliegoVigente!$M$39,PliegoVigente!$O$39,IF(Z223&gt;=PliegoVigente!$M$38,PliegoVigente!$O$38,PliegoVigente!$O$37))),(IF(Z223&gt;=PliegoVigente!$M$53,PliegoVigente!$O$53,IF(Z223&gt;=PliegoVigente!$M$52,PliegoVigente!$O$52,PliegoVigente!$O$51))))))</f>
        <v>5.0000000000000001E-3</v>
      </c>
      <c r="AH223" s="124">
        <f>IF(E223="HFC",(IF(AA223&gt;=PliegoVigente!$Q$9,PliegoVigente!$S$9,IF(AA223&gt;=PliegoVigente!$Q$8,PliegoVigente!$S$8,PliegoVigente!$S$7))),IF(E223="FLOW",(IF(AA223&gt;=PliegoVigente!$Q$25,PliegoVigente!$S$25,IF(AA223&gt;=PliegoVigente!$Q$24,PliegoVigente!$S$24,PliegoVigente!$S$23))),IF(E223="MASIVO",(IF(AA223&gt;=PliegoVigente!$Q$39,PliegoVigente!$S$39,IF(AA223&gt;=PliegoVigente!$Q$38,PliegoVigente!$S$38,PliegoVigente!$S$37))),(IF(AA223&gt;=PliegoVigente!$Q$53,PliegoVigente!$S$53,IF(AA223&gt;=PliegoVigente!$Q$52,PliegoVigente!$S$52,PliegoVigente!$S$51))))))</f>
        <v>1.4999999999999999E-2</v>
      </c>
      <c r="AI223" s="126">
        <f t="shared" si="7"/>
        <v>3.9999999999999994E-2</v>
      </c>
    </row>
    <row r="224" spans="1:35" x14ac:dyDescent="0.25">
      <c r="A224" s="115" t="str">
        <f>VLOOKUP(C224,RosterActualizado!$C$2:$L$1000,7,0)</f>
        <v>Bordon Eduardo Nicolás</v>
      </c>
      <c r="B224" s="115" t="str">
        <f>VLOOKUP(C224,RosterActualizado!$C$2:$L$1000,10,0)</f>
        <v xml:space="preserve">Gimenez Achar Maria Aracelli </v>
      </c>
      <c r="C224" s="115">
        <f>RosterActualizado!C224</f>
        <v>4490948</v>
      </c>
      <c r="D224" s="115" t="str">
        <f>VLOOKUP(C224,RosterActualizado!$C$2:$L$1000,3,0)</f>
        <v>MASIVO</v>
      </c>
      <c r="E224" s="115" t="str">
        <f t="shared" si="6"/>
        <v>MASIVO</v>
      </c>
      <c r="F224" s="116">
        <f>VLOOKUP(C224,Table1[],5,0)</f>
        <v>0.71017632850241497</v>
      </c>
      <c r="G224" s="117">
        <f>VLOOKUP(C224,Table13[],5,0)</f>
        <v>0.13953488372093001</v>
      </c>
      <c r="H224" s="118">
        <f>VLOOKUP(C224,Table13[],3,0)</f>
        <v>43</v>
      </c>
      <c r="I224" s="117">
        <f>VLOOKUP(C224,Table13[],7,0)</f>
        <v>0.73170731707317105</v>
      </c>
      <c r="J224" s="117">
        <f>VLOOKUP(C224,Table13[],9,0)</f>
        <v>0.85</v>
      </c>
      <c r="K224" s="116">
        <f>VLOOKUP(C224,Table16[[#All],[idccms]:[TMO]],5,0)</f>
        <v>0.90196078431372595</v>
      </c>
      <c r="L224" s="119">
        <f>VLOOKUP(C224,Table18[[Columna1]:[Recuento de id_monitoring-caseId]],2,0)</f>
        <v>0</v>
      </c>
      <c r="M224" s="116">
        <f>VLOOKUP(C224,Table111[],7,0)</f>
        <v>0.16666666666666699</v>
      </c>
      <c r="N224" s="118">
        <f>VLOOKUP(C224,Table111[],6,0)</f>
        <v>6</v>
      </c>
      <c r="O224" s="116">
        <f>VLOOKUP(C224,Table111[],8,0)</f>
        <v>0.33333333333333298</v>
      </c>
      <c r="P224" s="13" t="s">
        <v>116</v>
      </c>
      <c r="Q224" s="13" t="s">
        <v>116</v>
      </c>
      <c r="R224" s="13" t="s">
        <v>116</v>
      </c>
      <c r="S224" s="116">
        <f>VLOOKUP(C224,Table113[[idccms]:[Suma de Rellamados]],4,0)</f>
        <v>0.77419354838709697</v>
      </c>
      <c r="T224" s="13">
        <f>VLOOKUP(C224,Table115[[idccms]:[Suma de CvLlamSalientes]],3,0)</f>
        <v>612.20594479830197</v>
      </c>
      <c r="U224" s="13">
        <f>VLOOKUP(C224,Table115[[idccms]:[Suma de CvLlamSalientes]],5,0)</f>
        <v>9.2929936305732497</v>
      </c>
      <c r="V224" s="120">
        <f>VLOOKUP(C224,Table115[[idccms]:[Suma de CvLlamSalientes]],6,0)</f>
        <v>3.1847133757961797E-2</v>
      </c>
      <c r="W224" s="13">
        <f>VLOOKUP(C224,Table115[[idccms]:[Suma de CvLlamSalientes]],7,0)</f>
        <v>602.88110403397002</v>
      </c>
      <c r="X224" s="116">
        <f>VLOOKUP(C224,Table118[[idccms]:[%Act Com N]],4,0)</f>
        <v>0</v>
      </c>
      <c r="Y224" s="116">
        <f>VLOOKUP(C224,Table118[[idccms]:[%Act Com N]],6,0)</f>
        <v>0</v>
      </c>
      <c r="Z224" s="116">
        <f>VLOOKUP(C224,TRF!$B$2:$S$407,4,0)</f>
        <v>9.34182590233546E-2</v>
      </c>
      <c r="AA224" s="116">
        <f>VLOOKUP(C224,CBS!$A$2:$F$395,4,0)</f>
        <v>7.2186836518046693E-2</v>
      </c>
      <c r="AB224" s="124">
        <f>IF(E224="HFC",(IF(L224&gt;=PliegoVigente!$U$9,PliegoVigente!$W$9,IF(L224&gt;=PliegoVigente!$U$8,PliegoVigente!$W$8,PliegoVigente!$W$7))),IF(E224="FLOW",(IF(L224&gt;=PliegoVigente!$U$25,PliegoVigente!$W$25,IF(L224&gt;=PliegoVigente!$U$24,PliegoVigente!$W$24,PliegoVigente!$W$23))),IF(E224="MASIVO",(IF(L224&gt;=PliegoVigente!$U$39,PliegoVigente!$W$39,IF(L224&gt;=PliegoVigente!$U$38,PliegoVigente!$W$38,PliegoVigente!$W$37))),(IF(L224&gt;=PliegoVigente!$U$53,PliegoVigente!$W$53,IF(L224&gt;=PliegoVigente!$U$52,PliegoVigente!$W$52,PliegoVigente!$W$51))))))</f>
        <v>-0.01</v>
      </c>
      <c r="AC224" s="124">
        <f>IF(E224="HFC",(IF(M224&gt;=PliegoVigente!$I$7,PliegoVigente!$K$7,IF(M224&gt;=PliegoVigente!$I$8,PliegoVigente!$K$8,IF(M224&gt;=PliegoVigente!$I$9,PliegoVigente!$K$9,IF(M224&gt;=PliegoVigente!$I$10,PliegoVigente!$K$10,IF(M224&gt;=PliegoVigente!$I$11,PliegoVigente!$K$11,IF(M224&gt;=PliegoVigente!$I$12,PliegoVigente!$K$12,IF(M224&gt;=PliegoVigente!$I$13,PliegoVigente!$K$13,IF(M224&gt;=PliegoVigente!$I$14,PliegoVigente!$K$14,PliegoVigente!$K$15))))))))),IF(E224="FLOW",(IF(M224&gt;=PliegoVigente!$I$23,PliegoVigente!$K$23,IF(M224&gt;=PliegoVigente!$I$24,PliegoVigente!$K$24,IF(M224&gt;=PliegoVigente!$I$25,PliegoVigente!$K$25,IF(M224&gt;=PliegoVigente!$I$26,PliegoVigente!$K$26,IF(M224&gt;=PliegoVigente!$I$27,PliegoVigente!$K$27,IF(M224&gt;=PliegoVigente!$I$28,PliegoVigente!$K$28,IF(M224&gt;=PliegoVigente!$I$29,PliegoVigente!$K$29,IF(M224&gt;=PliegoVigente!$I$30,PliegoVigente!$K$30,PliegoVigente!$K$31))))))))),IF(E224="MASIVO",(IF(M224&gt;=PliegoVigente!$I$37,PliegoVigente!$K$37,IF(M224&gt;=PliegoVigente!$I$38,PliegoVigente!$K$38,IF(M224&gt;=PliegoVigente!$I$39,PliegoVigente!$K$39,IF(M224&gt;=PliegoVigente!$I$40,PliegoVigente!$K$40,IF(M224&gt;=PliegoVigente!$I$41,PliegoVigente!$K$41,IF(M224&gt;=PliegoVigente!$I$42,PliegoVigente!$K$42,IF(M224&gt;=PliegoVigente!$I$43,PliegoVigente!$K$43,IF(M224&gt;=PliegoVigente!$I$44,PliegoVigente!$K$44,PliegoVigente!$K$45))))))))),(IF(M224&gt;=PliegoVigente!$I$51,PliegoVigente!$K$51,IF(M224&gt;=PliegoVigente!$I$52,PliegoVigente!$K$52,IF(M224&gt;=PliegoVigente!$I$53,PliegoVigente!$K$53,IF(M224&gt;=PliegoVigente!$I$54,PliegoVigente!$K$54,IF(M224&gt;=PliegoVigente!$I$55,PliegoVigente!$K$55,IF(M224&gt;=PliegoVigente!$I$56,PliegoVigente!$K$56,IF(M224&gt;=PliegoVigente!$I$57,PliegoVigente!$K$57,IF(M224&gt;=PliegoVigente!$I$58,PliegoVigente!$K$58,PliegoVigente!$K$59))))))))))))</f>
        <v>0.06</v>
      </c>
      <c r="AD224" s="124">
        <f>IF(E224="HFC",(IF(S224&gt;=PliegoVigente!$E$12,PliegoVigente!$G$12,IF(S224&gt;=PliegoVigente!$E$11,PliegoVigente!$G$11,IF(S224&gt;=PliegoVigente!$E$10,PliegoVigente!$G$10,IF(S224&gt;=PliegoVigente!$E$9,PliegoVigente!$G$9,IF(S224&gt;=PliegoVigente!$E$8,PliegoVigente!$G$8,PliegoVigente!$G$7)))))),IF(E224="FLOW",(IF(S224&gt;=PliegoVigente!$I$23,PliegoVigente!$K$23,IF(S224&gt;=PliegoVigente!$I$24,PliegoVigente!$K$24,IF(S224&gt;=PliegoVigente!$I$25,PliegoVigente!$K$25,IF(S224&gt;=PliegoVigente!$I$26,PliegoVigente!$K$26,IF(S224&gt;=PliegoVigente!$I$27,PliegoVigente!$K$27,IF(S224&gt;=PliegoVigente!$I$28,PliegoVigente!$K$28,IF(S224&gt;=PliegoVigente!$I$29,PliegoVigente!$K$29,IF(S224&gt;=PliegoVigente!$I$30,PliegoVigente!$K$30,PliegoVigente!$K$31))))))))),IF(E224="MASIVO",(IF(S224&gt;=PliegoVigente!$I$37,PliegoVigente!$K$37,IF(S224&gt;=PliegoVigente!$I$38,PliegoVigente!$K$38,IF(S224&gt;=PliegoVigente!$I$39,PliegoVigente!$K$39,IF(S224&gt;=PliegoVigente!$I$40,PliegoVigente!$K$40,IF(S224&gt;=PliegoVigente!$I$41,PliegoVigente!$K$41,IF(S224&gt;=PliegoVigente!$I$42,PliegoVigente!$K$42,IF(S224&gt;=PliegoVigente!$I$43,PliegoVigente!$K$43,IF(S224&gt;=PliegoVigente!$I$44,PliegoVigente!$K$44,PliegoVigente!$K$45))))))))),(IF(S224&gt;=PliegoVigente!$I$51,PliegoVigente!$K$51,IF(S224&gt;=PliegoVigente!$I$52,PliegoVigente!$K$52,IF(S224&gt;=PliegoVigente!$I$53,PliegoVigente!$K$53,IF(S224&gt;=PliegoVigente!$I$54,PliegoVigente!$K$54,IF(S224&gt;=PliegoVigente!$I$55,PliegoVigente!$K$55,IF(S224&gt;=PliegoVigente!$I$56,PliegoVigente!$K$56,IF(S224&gt;=PliegoVigente!$I$57,PliegoVigente!$K$57,IF(S224&gt;=PliegoVigente!$I$58,PliegoVigente!$K$58,PliegoVigente!$K$59))))))))))))</f>
        <v>0.06</v>
      </c>
      <c r="AE224" s="124">
        <f>IF(E224="HFC",(IF(T224&gt;=PliegoVigente!$A$10,PliegoVigente!$C$10,IF(T224&gt;PliegoVigente!$A$9,PliegoVigente!$C$9,IF(T224&gt;PliegoVigente!$A$8,PliegoVigente!$C$8,PliegoVigente!$C$7)))),IF(E224="FLOW",(IF(T224&gt;=PliegoVigente!$A$26,PliegoVigente!$C$26,IF(T224&gt;PliegoVigente!$A$25,PliegoVigente!$C$25,IF(T224&gt;PliegoVigente!$A$24,PliegoVigente!$C$24,PliegoVigente!$C$23)))),IF(E224="MASIVO",(IF(T224&gt;=PliegoVigente!$A$40,PliegoVigente!$C$40,IF(T224&gt;PliegoVigente!$A$39,PliegoVigente!$C$39,IF(T224&gt;PliegoVigente!$A$38,PliegoVigente!$C$38,PliegoVigente!$C$37)))),(IF(T224&gt;=PliegoVigente!$A$54,PliegoVigente!$C$54,IF(T224&gt;PliegoVigente!$A$53,PliegoVigente!$C$53,IF(T224&gt;PliegoVigente!$A$52,PliegoVigente!$C$52,PliegoVigente!$C$51)))))))</f>
        <v>-0.01</v>
      </c>
      <c r="AF224" s="124" t="b">
        <f>IF(E224="HFC",(IF(Y224&gt;=PliegoVigente!$Y$7,PliegoVigente!$AA$7,0)),IF(E224="FLOW",0,IF(E224="MASIVO",(IF(Y224&gt;=PliegoVigente!$Y$37,PliegoVigente!$AA$370)),(IF(Y224&gt;=PliegoVigente!$Y$51,PliegoVigente!$AA$51,0)))))</f>
        <v>0</v>
      </c>
      <c r="AG224" s="124">
        <f>IF(E224="HFC",(IF(Z224&gt;=PliegoVigente!$M$9,PliegoVigente!$O$9,IF(Z224&gt;=PliegoVigente!$M$8,PliegoVigente!$O$8,PliegoVigente!$O$7))),IF(E224="FLOW",(IF(Z224&gt;=PliegoVigente!$M$25,PliegoVigente!$O$25,IF(Z224&gt;=PliegoVigente!$M$24,PliegoVigente!$O$24,PliegoVigente!$O$23))),IF(E224="MASIVO",(IF(Z224&gt;=PliegoVigente!$M$39,PliegoVigente!$O$39,IF(Z224&gt;=PliegoVigente!$M$38,PliegoVigente!$O$38,PliegoVigente!$O$37))),(IF(Z224&gt;=PliegoVigente!$M$53,PliegoVigente!$O$53,IF(Z224&gt;=PliegoVigente!$M$52,PliegoVigente!$O$52,PliegoVigente!$O$51))))))</f>
        <v>5.0000000000000001E-3</v>
      </c>
      <c r="AH224" s="124">
        <f>IF(E224="HFC",(IF(AA224&gt;=PliegoVigente!$Q$9,PliegoVigente!$S$9,IF(AA224&gt;=PliegoVigente!$Q$8,PliegoVigente!$S$8,PliegoVigente!$S$7))),IF(E224="FLOW",(IF(AA224&gt;=PliegoVigente!$Q$25,PliegoVigente!$S$25,IF(AA224&gt;=PliegoVigente!$Q$24,PliegoVigente!$S$24,PliegoVigente!$S$23))),IF(E224="MASIVO",(IF(AA224&gt;=PliegoVigente!$Q$39,PliegoVigente!$S$39,IF(AA224&gt;=PliegoVigente!$Q$38,PliegoVigente!$S$38,PliegoVigente!$S$37))),(IF(AA224&gt;=PliegoVigente!$Q$53,PliegoVigente!$S$53,IF(AA224&gt;=PliegoVigente!$Q$52,PliegoVigente!$S$52,PliegoVigente!$S$51))))))</f>
        <v>-5.0000000000000001E-3</v>
      </c>
      <c r="AI224" s="126">
        <f t="shared" si="7"/>
        <v>9.9999999999999992E-2</v>
      </c>
    </row>
    <row r="225" spans="1:35" x14ac:dyDescent="0.25">
      <c r="A225" s="115" t="str">
        <f>VLOOKUP(C225,RosterActualizado!$C$2:$L$1000,7,0)</f>
        <v>Bordon Eduardo Nicolás</v>
      </c>
      <c r="B225" s="115" t="str">
        <f>VLOOKUP(C225,RosterActualizado!$C$2:$L$1000,10,0)</f>
        <v>Herrera Hugo Daniel</v>
      </c>
      <c r="C225" s="115">
        <f>RosterActualizado!C225</f>
        <v>2366715</v>
      </c>
      <c r="D225" s="115" t="str">
        <f>VLOOKUP(C225,RosterActualizado!$C$2:$L$1000,3,0)</f>
        <v>INTERNET HFC SCORE 3 A 5</v>
      </c>
      <c r="E225" s="115" t="str">
        <f t="shared" si="6"/>
        <v>HFC</v>
      </c>
      <c r="F225" s="116">
        <f>VLOOKUP(C225,Table1[],5,0)</f>
        <v>0.58593915343915304</v>
      </c>
      <c r="G225" s="117">
        <f>VLOOKUP(C225,Table13[],5,0)</f>
        <v>8.1632653061224497E-2</v>
      </c>
      <c r="H225" s="118">
        <f>VLOOKUP(C225,Table13[],3,0)</f>
        <v>49</v>
      </c>
      <c r="I225" s="117">
        <f>VLOOKUP(C225,Table13[],7,0)</f>
        <v>0.64583333333333304</v>
      </c>
      <c r="J225" s="117">
        <f>VLOOKUP(C225,Table13[],9,0)</f>
        <v>0.89583333333333304</v>
      </c>
      <c r="K225" s="116">
        <f>VLOOKUP(C225,Table16[[#All],[idccms]:[TMO]],5,0)</f>
        <v>0.875</v>
      </c>
      <c r="L225" s="119">
        <f>VLOOKUP(C225,Table18[[Columna1]:[Recuento de id_monitoring-caseId]],2,0)</f>
        <v>0</v>
      </c>
      <c r="M225" s="116">
        <f>VLOOKUP(C225,Table111[],7,0)</f>
        <v>-0.77777777777777801</v>
      </c>
      <c r="N225" s="118">
        <f>VLOOKUP(C225,Table111[],6,0)</f>
        <v>9</v>
      </c>
      <c r="O225" s="116">
        <f>VLOOKUP(C225,Table111[],8,0)</f>
        <v>0.28571428571428598</v>
      </c>
      <c r="P225" s="13" t="s">
        <v>116</v>
      </c>
      <c r="Q225" s="13" t="s">
        <v>116</v>
      </c>
      <c r="R225" s="13" t="s">
        <v>116</v>
      </c>
      <c r="S225" s="116">
        <f>VLOOKUP(C225,Table113[[idccms]:[Suma de Rellamados]],4,0)</f>
        <v>0.784810126582278</v>
      </c>
      <c r="T225" s="13">
        <f>VLOOKUP(C225,Table115[[idccms]:[Suma de CvLlamSalientes]],3,0)</f>
        <v>574.74100719424496</v>
      </c>
      <c r="U225" s="13">
        <f>VLOOKUP(C225,Table115[[idccms]:[Suma de CvLlamSalientes]],5,0)</f>
        <v>21.7194244604317</v>
      </c>
      <c r="V225" s="120">
        <f>VLOOKUP(C225,Table115[[idccms]:[Suma de CvLlamSalientes]],6,0)</f>
        <v>1.6798561151079101</v>
      </c>
      <c r="W225" s="13">
        <f>VLOOKUP(C225,Table115[[idccms]:[Suma de CvLlamSalientes]],7,0)</f>
        <v>551.34172661870502</v>
      </c>
      <c r="X225" s="116">
        <f>VLOOKUP(C225,Table118[[idccms]:[%Act Com N]],4,0)</f>
        <v>4.1366906474820102E-2</v>
      </c>
      <c r="Y225" s="116">
        <f>VLOOKUP(C225,Table118[[idccms]:[%Act Com N]],6,0)</f>
        <v>3.2374100719424502E-2</v>
      </c>
      <c r="Z225" s="116">
        <f>VLOOKUP(C225,TRF!$B$2:$S$407,4,0)</f>
        <v>6.4748201438848907E-2</v>
      </c>
      <c r="AA225" s="116">
        <f>VLOOKUP(C225,CBS!$A$2:$F$395,4,0)</f>
        <v>2.15827338129496E-2</v>
      </c>
      <c r="AB225" s="124">
        <f>IF(E225="HFC",(IF(L225&gt;=PliegoVigente!$U$9,PliegoVigente!$W$9,IF(L225&gt;=PliegoVigente!$U$8,PliegoVigente!$W$8,PliegoVigente!$W$7))),IF(E225="FLOW",(IF(L225&gt;=PliegoVigente!$U$25,PliegoVigente!$W$25,IF(L225&gt;=PliegoVigente!$U$24,PliegoVigente!$W$24,PliegoVigente!$W$23))),IF(E225="MASIVO",(IF(L225&gt;=PliegoVigente!$U$39,PliegoVigente!$W$39,IF(L225&gt;=PliegoVigente!$U$38,PliegoVigente!$W$38,PliegoVigente!$W$37))),(IF(L225&gt;=PliegoVigente!$U$53,PliegoVigente!$W$53,IF(L225&gt;=PliegoVigente!$U$52,PliegoVigente!$W$52,PliegoVigente!$W$51))))))</f>
        <v>-0.01</v>
      </c>
      <c r="AC225" s="124">
        <f>IF(E225="HFC",(IF(M225&gt;=PliegoVigente!$I$7,PliegoVigente!$K$7,IF(M225&gt;=PliegoVigente!$I$8,PliegoVigente!$K$8,IF(M225&gt;=PliegoVigente!$I$9,PliegoVigente!$K$9,IF(M225&gt;=PliegoVigente!$I$10,PliegoVigente!$K$10,IF(M225&gt;=PliegoVigente!$I$11,PliegoVigente!$K$11,IF(M225&gt;=PliegoVigente!$I$12,PliegoVigente!$K$12,IF(M225&gt;=PliegoVigente!$I$13,PliegoVigente!$K$13,IF(M225&gt;=PliegoVigente!$I$14,PliegoVigente!$K$14,PliegoVigente!$K$15))))))))),IF(E225="FLOW",(IF(M225&gt;=PliegoVigente!$I$23,PliegoVigente!$K$23,IF(M225&gt;=PliegoVigente!$I$24,PliegoVigente!$K$24,IF(M225&gt;=PliegoVigente!$I$25,PliegoVigente!$K$25,IF(M225&gt;=PliegoVigente!$I$26,PliegoVigente!$K$26,IF(M225&gt;=PliegoVigente!$I$27,PliegoVigente!$K$27,IF(M225&gt;=PliegoVigente!$I$28,PliegoVigente!$K$28,IF(M225&gt;=PliegoVigente!$I$29,PliegoVigente!$K$29,IF(M225&gt;=PliegoVigente!$I$30,PliegoVigente!$K$30,PliegoVigente!$K$31))))))))),IF(E225="MASIVO",(IF(M225&gt;=PliegoVigente!$I$37,PliegoVigente!$K$37,IF(M225&gt;=PliegoVigente!$I$38,PliegoVigente!$K$38,IF(M225&gt;=PliegoVigente!$I$39,PliegoVigente!$K$39,IF(M225&gt;=PliegoVigente!$I$40,PliegoVigente!$K$40,IF(M225&gt;=PliegoVigente!$I$41,PliegoVigente!$K$41,IF(M225&gt;=PliegoVigente!$I$42,PliegoVigente!$K$42,IF(M225&gt;=PliegoVigente!$I$43,PliegoVigente!$K$43,IF(M225&gt;=PliegoVigente!$I$44,PliegoVigente!$K$44,PliegoVigente!$K$45))))))))),(IF(M225&gt;=PliegoVigente!$I$51,PliegoVigente!$K$51,IF(M225&gt;=PliegoVigente!$I$52,PliegoVigente!$K$52,IF(M225&gt;=PliegoVigente!$I$53,PliegoVigente!$K$53,IF(M225&gt;=PliegoVigente!$I$54,PliegoVigente!$K$54,IF(M225&gt;=PliegoVigente!$I$55,PliegoVigente!$K$55,IF(M225&gt;=PliegoVigente!$I$56,PliegoVigente!$K$56,IF(M225&gt;=PliegoVigente!$I$57,PliegoVigente!$K$57,IF(M225&gt;=PliegoVigente!$I$58,PliegoVigente!$K$58,PliegoVigente!$K$59))))))))))))</f>
        <v>-0.02</v>
      </c>
      <c r="AD225" s="124">
        <f>IF(E225="HFC",(IF(S225&gt;=PliegoVigente!$E$12,PliegoVigente!$G$12,IF(S225&gt;=PliegoVigente!$E$11,PliegoVigente!$G$11,IF(S225&gt;=PliegoVigente!$E$10,PliegoVigente!$G$10,IF(S225&gt;=PliegoVigente!$E$9,PliegoVigente!$G$9,IF(S225&gt;=PliegoVigente!$E$8,PliegoVigente!$G$8,PliegoVigente!$G$7)))))),IF(E225="FLOW",(IF(S225&gt;=PliegoVigente!$I$23,PliegoVigente!$K$23,IF(S225&gt;=PliegoVigente!$I$24,PliegoVigente!$K$24,IF(S225&gt;=PliegoVigente!$I$25,PliegoVigente!$K$25,IF(S225&gt;=PliegoVigente!$I$26,PliegoVigente!$K$26,IF(S225&gt;=PliegoVigente!$I$27,PliegoVigente!$K$27,IF(S225&gt;=PliegoVigente!$I$28,PliegoVigente!$K$28,IF(S225&gt;=PliegoVigente!$I$29,PliegoVigente!$K$29,IF(S225&gt;=PliegoVigente!$I$30,PliegoVigente!$K$30,PliegoVigente!$K$31))))))))),IF(E225="MASIVO",(IF(S225&gt;=PliegoVigente!$I$37,PliegoVigente!$K$37,IF(S225&gt;=PliegoVigente!$I$38,PliegoVigente!$K$38,IF(S225&gt;=PliegoVigente!$I$39,PliegoVigente!$K$39,IF(S225&gt;=PliegoVigente!$I$40,PliegoVigente!$K$40,IF(S225&gt;=PliegoVigente!$I$41,PliegoVigente!$K$41,IF(S225&gt;=PliegoVigente!$I$42,PliegoVigente!$K$42,IF(S225&gt;=PliegoVigente!$I$43,PliegoVigente!$K$43,IF(S225&gt;=PliegoVigente!$I$44,PliegoVigente!$K$44,PliegoVigente!$K$45))))))))),(IF(S225&gt;=PliegoVigente!$I$51,PliegoVigente!$K$51,IF(S225&gt;=PliegoVigente!$I$52,PliegoVigente!$K$52,IF(S225&gt;=PliegoVigente!$I$53,PliegoVigente!$K$53,IF(S225&gt;=PliegoVigente!$I$54,PliegoVigente!$K$54,IF(S225&gt;=PliegoVigente!$I$55,PliegoVigente!$K$55,IF(S225&gt;=PliegoVigente!$I$56,PliegoVigente!$K$56,IF(S225&gt;=PliegoVigente!$I$57,PliegoVigente!$K$57,IF(S225&gt;=PliegoVigente!$I$58,PliegoVigente!$K$58,PliegoVigente!$K$59))))))))))))</f>
        <v>-0.01</v>
      </c>
      <c r="AE225" s="124">
        <f>IF(E225="HFC",(IF(T225&gt;=PliegoVigente!$A$10,PliegoVigente!$C$10,IF(T225&gt;PliegoVigente!$A$9,PliegoVigente!$C$9,IF(T225&gt;PliegoVigente!$A$8,PliegoVigente!$C$8,PliegoVigente!$C$7)))),IF(E225="FLOW",(IF(T225&gt;=PliegoVigente!$A$26,PliegoVigente!$C$26,IF(T225&gt;PliegoVigente!$A$25,PliegoVigente!$C$25,IF(T225&gt;PliegoVigente!$A$24,PliegoVigente!$C$24,PliegoVigente!$C$23)))),IF(E225="MASIVO",(IF(T225&gt;=PliegoVigente!$A$40,PliegoVigente!$C$40,IF(T225&gt;PliegoVigente!$A$39,PliegoVigente!$C$39,IF(T225&gt;PliegoVigente!$A$38,PliegoVigente!$C$38,PliegoVigente!$C$37)))),(IF(T225&gt;=PliegoVigente!$A$54,PliegoVigente!$C$54,IF(T225&gt;PliegoVigente!$A$53,PliegoVigente!$C$53,IF(T225&gt;PliegoVigente!$A$52,PliegoVigente!$C$52,PliegoVigente!$C$51)))))))</f>
        <v>-0.01</v>
      </c>
      <c r="AF225" s="124">
        <f>IF(E225="HFC",(IF(Y225&gt;=PliegoVigente!$Y$7,PliegoVigente!$AA$7,0)),IF(E225="FLOW",0,IF(E225="MASIVO",(IF(Y225&gt;=PliegoVigente!$Y$37,PliegoVigente!$AA$370)),(IF(Y225&gt;=PliegoVigente!$Y$51,PliegoVigente!$AA$51,0)))))</f>
        <v>0.01</v>
      </c>
      <c r="AG225" s="124">
        <f>IF(E225="HFC",(IF(Z225&gt;=PliegoVigente!$M$9,PliegoVigente!$O$9,IF(Z225&gt;=PliegoVigente!$M$8,PliegoVigente!$O$8,PliegoVigente!$O$7))),IF(E225="FLOW",(IF(Z225&gt;=PliegoVigente!$M$25,PliegoVigente!$O$25,IF(Z225&gt;=PliegoVigente!$M$24,PliegoVigente!$O$24,PliegoVigente!$O$23))),IF(E225="MASIVO",(IF(Z225&gt;=PliegoVigente!$M$39,PliegoVigente!$O$39,IF(Z225&gt;=PliegoVigente!$M$38,PliegoVigente!$O$38,PliegoVigente!$O$37))),(IF(Z225&gt;=PliegoVigente!$M$53,PliegoVigente!$O$53,IF(Z225&gt;=PliegoVigente!$M$52,PliegoVigente!$O$52,PliegoVigente!$O$51))))))</f>
        <v>5.0000000000000001E-3</v>
      </c>
      <c r="AH225" s="124">
        <f>IF(E225="HFC",(IF(AA225&gt;=PliegoVigente!$Q$9,PliegoVigente!$S$9,IF(AA225&gt;=PliegoVigente!$Q$8,PliegoVigente!$S$8,PliegoVigente!$S$7))),IF(E225="FLOW",(IF(AA225&gt;=PliegoVigente!$Q$25,PliegoVigente!$S$25,IF(AA225&gt;=PliegoVigente!$Q$24,PliegoVigente!$S$24,PliegoVigente!$S$23))),IF(E225="MASIVO",(IF(AA225&gt;=PliegoVigente!$Q$39,PliegoVigente!$S$39,IF(AA225&gt;=PliegoVigente!$Q$38,PliegoVigente!$S$38,PliegoVigente!$S$37))),(IF(AA225&gt;=PliegoVigente!$Q$53,PliegoVigente!$S$53,IF(AA225&gt;=PliegoVigente!$Q$52,PliegoVigente!$S$52,PliegoVigente!$S$51))))))</f>
        <v>5.0000000000000001E-3</v>
      </c>
      <c r="AI225" s="126">
        <f t="shared" si="7"/>
        <v>-3.0000000000000002E-2</v>
      </c>
    </row>
    <row r="226" spans="1:35" x14ac:dyDescent="0.25">
      <c r="A226" s="115" t="str">
        <f>VLOOKUP(C226,RosterActualizado!$C$2:$L$1000,7,0)</f>
        <v>Bordon Eduardo Nicolás</v>
      </c>
      <c r="B226" s="115" t="str">
        <f>VLOOKUP(C226,RosterActualizado!$C$2:$L$1000,10,0)</f>
        <v>Jerez Thomas</v>
      </c>
      <c r="C226" s="115">
        <f>RosterActualizado!C226</f>
        <v>4035958</v>
      </c>
      <c r="D226" s="115" t="str">
        <f>VLOOKUP(C226,RosterActualizado!$C$2:$L$1000,3,0)</f>
        <v>INTERNET HFC SCORE 1</v>
      </c>
      <c r="E226" s="115" t="str">
        <f t="shared" si="6"/>
        <v>HFC</v>
      </c>
      <c r="F226" s="116">
        <f>VLOOKUP(C226,Table1[],5,0)</f>
        <v>0.95478535353535399</v>
      </c>
      <c r="G226" s="117">
        <f>VLOOKUP(C226,Table13[],5,0)</f>
        <v>0.213114754098361</v>
      </c>
      <c r="H226" s="118">
        <f>VLOOKUP(C226,Table13[],3,0)</f>
        <v>61</v>
      </c>
      <c r="I226" s="117">
        <f>VLOOKUP(C226,Table13[],7,0)</f>
        <v>0.63333333333333297</v>
      </c>
      <c r="J226" s="117">
        <f>VLOOKUP(C226,Table13[],9,0)</f>
        <v>0.81355932203389802</v>
      </c>
      <c r="K226" s="116">
        <f>VLOOKUP(C226,Table16[[#All],[idccms]:[TMO]],5,0)</f>
        <v>0.98684210526315796</v>
      </c>
      <c r="L226" s="119">
        <f>VLOOKUP(C226,Table18[[Columna1]:[Recuento de id_monitoring-caseId]],2,0)</f>
        <v>0</v>
      </c>
      <c r="M226" s="116">
        <f>VLOOKUP(C226,Table111[],7,0)</f>
        <v>4.5454545454545497E-2</v>
      </c>
      <c r="N226" s="118">
        <f>VLOOKUP(C226,Table111[],6,0)</f>
        <v>22</v>
      </c>
      <c r="O226" s="116">
        <f>VLOOKUP(C226,Table111[],8,0)</f>
        <v>0.66666666666666696</v>
      </c>
      <c r="P226" s="13" t="s">
        <v>116</v>
      </c>
      <c r="Q226" s="13" t="s">
        <v>116</v>
      </c>
      <c r="R226" s="13" t="s">
        <v>116</v>
      </c>
      <c r="S226" s="116">
        <f>VLOOKUP(C226,Table113[[idccms]:[Suma de Rellamados]],4,0)</f>
        <v>0.75709779179810699</v>
      </c>
      <c r="T226" s="13">
        <f>VLOOKUP(C226,Table115[[idccms]:[Suma de CvLlamSalientes]],3,0)</f>
        <v>418.00948991696299</v>
      </c>
      <c r="U226" s="13">
        <f>VLOOKUP(C226,Table115[[idccms]:[Suma de CvLlamSalientes]],5,0)</f>
        <v>6.6014234875444799</v>
      </c>
      <c r="V226" s="120">
        <f>VLOOKUP(C226,Table115[[idccms]:[Suma de CvLlamSalientes]],6,0)</f>
        <v>7.7105575326215897E-2</v>
      </c>
      <c r="W226" s="13">
        <f>VLOOKUP(C226,Table115[[idccms]:[Suma de CvLlamSalientes]],7,0)</f>
        <v>411.33096085409301</v>
      </c>
      <c r="X226" s="116">
        <f>VLOOKUP(C226,Table118[[idccms]:[%Act Com N]],4,0)</f>
        <v>5.9311981020166099E-3</v>
      </c>
      <c r="Y226" s="116">
        <f>VLOOKUP(C226,Table118[[idccms]:[%Act Com N]],6,0)</f>
        <v>2.9655990510083002E-3</v>
      </c>
      <c r="Z226" s="116">
        <f>VLOOKUP(C226,TRF!$B$2:$S$407,4,0)</f>
        <v>6.0498220640569401E-2</v>
      </c>
      <c r="AA226" s="116">
        <f>VLOOKUP(C226,CBS!$A$2:$F$395,4,0)</f>
        <v>8.3036773428232496E-3</v>
      </c>
      <c r="AB226" s="124">
        <f>IF(E226="HFC",(IF(L226&gt;=PliegoVigente!$U$9,PliegoVigente!$W$9,IF(L226&gt;=PliegoVigente!$U$8,PliegoVigente!$W$8,PliegoVigente!$W$7))),IF(E226="FLOW",(IF(L226&gt;=PliegoVigente!$U$25,PliegoVigente!$W$25,IF(L226&gt;=PliegoVigente!$U$24,PliegoVigente!$W$24,PliegoVigente!$W$23))),IF(E226="MASIVO",(IF(L226&gt;=PliegoVigente!$U$39,PliegoVigente!$W$39,IF(L226&gt;=PliegoVigente!$U$38,PliegoVigente!$W$38,PliegoVigente!$W$37))),(IF(L226&gt;=PliegoVigente!$U$53,PliegoVigente!$W$53,IF(L226&gt;=PliegoVigente!$U$52,PliegoVigente!$W$52,PliegoVigente!$W$51))))))</f>
        <v>-0.01</v>
      </c>
      <c r="AC226" s="124">
        <f>IF(E226="HFC",(IF(M226&gt;=PliegoVigente!$I$7,PliegoVigente!$K$7,IF(M226&gt;=PliegoVigente!$I$8,PliegoVigente!$K$8,IF(M226&gt;=PliegoVigente!$I$9,PliegoVigente!$K$9,IF(M226&gt;=PliegoVigente!$I$10,PliegoVigente!$K$10,IF(M226&gt;=PliegoVigente!$I$11,PliegoVigente!$K$11,IF(M226&gt;=PliegoVigente!$I$12,PliegoVigente!$K$12,IF(M226&gt;=PliegoVigente!$I$13,PliegoVigente!$K$13,IF(M226&gt;=PliegoVigente!$I$14,PliegoVigente!$K$14,PliegoVigente!$K$15))))))))),IF(E226="FLOW",(IF(M226&gt;=PliegoVigente!$I$23,PliegoVigente!$K$23,IF(M226&gt;=PliegoVigente!$I$24,PliegoVigente!$K$24,IF(M226&gt;=PliegoVigente!$I$25,PliegoVigente!$K$25,IF(M226&gt;=PliegoVigente!$I$26,PliegoVigente!$K$26,IF(M226&gt;=PliegoVigente!$I$27,PliegoVigente!$K$27,IF(M226&gt;=PliegoVigente!$I$28,PliegoVigente!$K$28,IF(M226&gt;=PliegoVigente!$I$29,PliegoVigente!$K$29,IF(M226&gt;=PliegoVigente!$I$30,PliegoVigente!$K$30,PliegoVigente!$K$31))))))))),IF(E226="MASIVO",(IF(M226&gt;=PliegoVigente!$I$37,PliegoVigente!$K$37,IF(M226&gt;=PliegoVigente!$I$38,PliegoVigente!$K$38,IF(M226&gt;=PliegoVigente!$I$39,PliegoVigente!$K$39,IF(M226&gt;=PliegoVigente!$I$40,PliegoVigente!$K$40,IF(M226&gt;=PliegoVigente!$I$41,PliegoVigente!$K$41,IF(M226&gt;=PliegoVigente!$I$42,PliegoVigente!$K$42,IF(M226&gt;=PliegoVigente!$I$43,PliegoVigente!$K$43,IF(M226&gt;=PliegoVigente!$I$44,PliegoVigente!$K$44,PliegoVigente!$K$45))))))))),(IF(M226&gt;=PliegoVigente!$I$51,PliegoVigente!$K$51,IF(M226&gt;=PliegoVigente!$I$52,PliegoVigente!$K$52,IF(M226&gt;=PliegoVigente!$I$53,PliegoVigente!$K$53,IF(M226&gt;=PliegoVigente!$I$54,PliegoVigente!$K$54,IF(M226&gt;=PliegoVigente!$I$55,PliegoVigente!$K$55,IF(M226&gt;=PliegoVigente!$I$56,PliegoVigente!$K$56,IF(M226&gt;=PliegoVigente!$I$57,PliegoVigente!$K$57,IF(M226&gt;=PliegoVigente!$I$58,PliegoVigente!$K$58,PliegoVigente!$K$59))))))))))))</f>
        <v>0.06</v>
      </c>
      <c r="AD226" s="124">
        <f>IF(E226="HFC",(IF(S226&gt;=PliegoVigente!$E$12,PliegoVigente!$G$12,IF(S226&gt;=PliegoVigente!$E$11,PliegoVigente!$G$11,IF(S226&gt;=PliegoVigente!$E$10,PliegoVigente!$G$10,IF(S226&gt;=PliegoVigente!$E$9,PliegoVigente!$G$9,IF(S226&gt;=PliegoVigente!$E$8,PliegoVigente!$G$8,PliegoVigente!$G$7)))))),IF(E226="FLOW",(IF(S226&gt;=PliegoVigente!$I$23,PliegoVigente!$K$23,IF(S226&gt;=PliegoVigente!$I$24,PliegoVigente!$K$24,IF(S226&gt;=PliegoVigente!$I$25,PliegoVigente!$K$25,IF(S226&gt;=PliegoVigente!$I$26,PliegoVigente!$K$26,IF(S226&gt;=PliegoVigente!$I$27,PliegoVigente!$K$27,IF(S226&gt;=PliegoVigente!$I$28,PliegoVigente!$K$28,IF(S226&gt;=PliegoVigente!$I$29,PliegoVigente!$K$29,IF(S226&gt;=PliegoVigente!$I$30,PliegoVigente!$K$30,PliegoVigente!$K$31))))))))),IF(E226="MASIVO",(IF(S226&gt;=PliegoVigente!$I$37,PliegoVigente!$K$37,IF(S226&gt;=PliegoVigente!$I$38,PliegoVigente!$K$38,IF(S226&gt;=PliegoVigente!$I$39,PliegoVigente!$K$39,IF(S226&gt;=PliegoVigente!$I$40,PliegoVigente!$K$40,IF(S226&gt;=PliegoVigente!$I$41,PliegoVigente!$K$41,IF(S226&gt;=PliegoVigente!$I$42,PliegoVigente!$K$42,IF(S226&gt;=PliegoVigente!$I$43,PliegoVigente!$K$43,IF(S226&gt;=PliegoVigente!$I$44,PliegoVigente!$K$44,PliegoVigente!$K$45))))))))),(IF(S226&gt;=PliegoVigente!$I$51,PliegoVigente!$K$51,IF(S226&gt;=PliegoVigente!$I$52,PliegoVigente!$K$52,IF(S226&gt;=PliegoVigente!$I$53,PliegoVigente!$K$53,IF(S226&gt;=PliegoVigente!$I$54,PliegoVigente!$K$54,IF(S226&gt;=PliegoVigente!$I$55,PliegoVigente!$K$55,IF(S226&gt;=PliegoVigente!$I$56,PliegoVigente!$K$56,IF(S226&gt;=PliegoVigente!$I$57,PliegoVigente!$K$57,IF(S226&gt;=PliegoVigente!$I$58,PliegoVigente!$K$58,PliegoVigente!$K$59))))))))))))</f>
        <v>-0.01</v>
      </c>
      <c r="AE226" s="124">
        <f>IF(E226="HFC",(IF(T226&gt;=PliegoVigente!$A$10,PliegoVigente!$C$10,IF(T226&gt;PliegoVigente!$A$9,PliegoVigente!$C$9,IF(T226&gt;PliegoVigente!$A$8,PliegoVigente!$C$8,PliegoVigente!$C$7)))),IF(E226="FLOW",(IF(T226&gt;=PliegoVigente!$A$26,PliegoVigente!$C$26,IF(T226&gt;PliegoVigente!$A$25,PliegoVigente!$C$25,IF(T226&gt;PliegoVigente!$A$24,PliegoVigente!$C$24,PliegoVigente!$C$23)))),IF(E226="MASIVO",(IF(T226&gt;=PliegoVigente!$A$40,PliegoVigente!$C$40,IF(T226&gt;PliegoVigente!$A$39,PliegoVigente!$C$39,IF(T226&gt;PliegoVigente!$A$38,PliegoVigente!$C$38,PliegoVigente!$C$37)))),(IF(T226&gt;=PliegoVigente!$A$54,PliegoVigente!$C$54,IF(T226&gt;PliegoVigente!$A$53,PliegoVigente!$C$53,IF(T226&gt;PliegoVigente!$A$52,PliegoVigente!$C$52,PliegoVigente!$C$51)))))))</f>
        <v>0.02</v>
      </c>
      <c r="AF226" s="124">
        <f>IF(E226="HFC",(IF(Y226&gt;=PliegoVigente!$Y$7,PliegoVigente!$AA$7,0)),IF(E226="FLOW",0,IF(E226="MASIVO",(IF(Y226&gt;=PliegoVigente!$Y$37,PliegoVigente!$AA$370)),(IF(Y226&gt;=PliegoVigente!$Y$51,PliegoVigente!$AA$51,0)))))</f>
        <v>0</v>
      </c>
      <c r="AG226" s="124">
        <f>IF(E226="HFC",(IF(Z226&gt;=PliegoVigente!$M$9,PliegoVigente!$O$9,IF(Z226&gt;=PliegoVigente!$M$8,PliegoVigente!$O$8,PliegoVigente!$O$7))),IF(E226="FLOW",(IF(Z226&gt;=PliegoVigente!$M$25,PliegoVigente!$O$25,IF(Z226&gt;=PliegoVigente!$M$24,PliegoVigente!$O$24,PliegoVigente!$O$23))),IF(E226="MASIVO",(IF(Z226&gt;=PliegoVigente!$M$39,PliegoVigente!$O$39,IF(Z226&gt;=PliegoVigente!$M$38,PliegoVigente!$O$38,PliegoVigente!$O$37))),(IF(Z226&gt;=PliegoVigente!$M$53,PliegoVigente!$O$53,IF(Z226&gt;=PliegoVigente!$M$52,PliegoVigente!$O$52,PliegoVigente!$O$51))))))</f>
        <v>5.0000000000000001E-3</v>
      </c>
      <c r="AH226" s="124">
        <f>IF(E226="HFC",(IF(AA226&gt;=PliegoVigente!$Q$9,PliegoVigente!$S$9,IF(AA226&gt;=PliegoVigente!$Q$8,PliegoVigente!$S$8,PliegoVigente!$S$7))),IF(E226="FLOW",(IF(AA226&gt;=PliegoVigente!$Q$25,PliegoVigente!$S$25,IF(AA226&gt;=PliegoVigente!$Q$24,PliegoVigente!$S$24,PliegoVigente!$S$23))),IF(E226="MASIVO",(IF(AA226&gt;=PliegoVigente!$Q$39,PliegoVigente!$S$39,IF(AA226&gt;=PliegoVigente!$Q$38,PliegoVigente!$S$38,PliegoVigente!$S$37))),(IF(AA226&gt;=PliegoVigente!$Q$53,PliegoVigente!$S$53,IF(AA226&gt;=PliegoVigente!$Q$52,PliegoVigente!$S$52,PliegoVigente!$S$51))))))</f>
        <v>5.0000000000000001E-3</v>
      </c>
      <c r="AI226" s="126">
        <f t="shared" si="7"/>
        <v>7.0000000000000007E-2</v>
      </c>
    </row>
    <row r="227" spans="1:35" x14ac:dyDescent="0.25">
      <c r="A227" s="115" t="str">
        <f>VLOOKUP(C227,RosterActualizado!$C$2:$L$1000,7,0)</f>
        <v>Bordon Eduardo Nicolás</v>
      </c>
      <c r="B227" s="115" t="str">
        <f>VLOOKUP(C227,RosterActualizado!$C$2:$L$1000,10,0)</f>
        <v>Olivera Macias Nahir Ianina</v>
      </c>
      <c r="C227" s="115">
        <f>RosterActualizado!C227</f>
        <v>1367390</v>
      </c>
      <c r="D227" s="115" t="str">
        <f>VLOOKUP(C227,RosterActualizado!$C$2:$L$1000,3,0)</f>
        <v xml:space="preserve">INTERNET HFC SCORE 1 + Solucion Remota </v>
      </c>
      <c r="E227" s="115" t="str">
        <f t="shared" si="6"/>
        <v>HFC</v>
      </c>
      <c r="F227" s="116">
        <f>VLOOKUP(C227,Table1[],5,0)</f>
        <v>0.74734848484848504</v>
      </c>
      <c r="G227" s="117">
        <f>VLOOKUP(C227,Table13[],5,0)</f>
        <v>7.4626865671641798E-2</v>
      </c>
      <c r="H227" s="118">
        <f>VLOOKUP(C227,Table13[],3,0)</f>
        <v>67</v>
      </c>
      <c r="I227" s="117">
        <f>VLOOKUP(C227,Table13[],7,0)</f>
        <v>0.74242424242424199</v>
      </c>
      <c r="J227" s="117">
        <f>VLOOKUP(C227,Table13[],9,0)</f>
        <v>0.939393939393939</v>
      </c>
      <c r="K227" s="116">
        <f>VLOOKUP(C227,Table16[[#All],[idccms]:[TMO]],5,0)</f>
        <v>1</v>
      </c>
      <c r="L227" s="119">
        <f>VLOOKUP(C227,Table18[[Columna1]:[Recuento de id_monitoring-caseId]],2,0)</f>
        <v>1</v>
      </c>
      <c r="M227" s="116">
        <f>VLOOKUP(C227,Table111[],7,0)</f>
        <v>-0.11111111111111099</v>
      </c>
      <c r="N227" s="118">
        <f>VLOOKUP(C227,Table111[],6,0)</f>
        <v>9</v>
      </c>
      <c r="O227" s="116">
        <f>VLOOKUP(C227,Table111[],8,0)</f>
        <v>0.625</v>
      </c>
      <c r="P227" s="13" t="s">
        <v>116</v>
      </c>
      <c r="Q227" s="13" t="s">
        <v>116</v>
      </c>
      <c r="R227" s="13" t="s">
        <v>116</v>
      </c>
      <c r="S227" s="116">
        <f>VLOOKUP(C227,Table113[[idccms]:[Suma de Rellamados]],4,0)</f>
        <v>0.86570743405275796</v>
      </c>
      <c r="T227" s="13">
        <f>VLOOKUP(C227,Table115[[idccms]:[Suma de CvLlamSalientes]],3,0)</f>
        <v>571.87663551401897</v>
      </c>
      <c r="U227" s="13">
        <f>VLOOKUP(C227,Table115[[idccms]:[Suma de CvLlamSalientes]],5,0)</f>
        <v>30.663551401869199</v>
      </c>
      <c r="V227" s="120">
        <f>VLOOKUP(C227,Table115[[idccms]:[Suma de CvLlamSalientes]],6,0)</f>
        <v>2.0560747663551399E-2</v>
      </c>
      <c r="W227" s="13">
        <f>VLOOKUP(C227,Table115[[idccms]:[Suma de CvLlamSalientes]],7,0)</f>
        <v>541.19252336448596</v>
      </c>
      <c r="X227" s="116">
        <f>VLOOKUP(C227,Table118[[idccms]:[%Act Com N]],4,0)</f>
        <v>1.86915887850467E-2</v>
      </c>
      <c r="Y227" s="116">
        <f>VLOOKUP(C227,Table118[[idccms]:[%Act Com N]],6,0)</f>
        <v>1.86915887850467E-2</v>
      </c>
      <c r="Z227" s="116">
        <f>VLOOKUP(C227,TRF!$B$2:$S$407,4,0)</f>
        <v>8.2242990654205594E-2</v>
      </c>
      <c r="AA227" s="116">
        <f>VLOOKUP(C227,CBS!$A$2:$F$395,4,0)</f>
        <v>4.1121495327102797E-2</v>
      </c>
      <c r="AB227" s="124">
        <f>IF(E227="HFC",(IF(L227&gt;=PliegoVigente!$U$9,PliegoVigente!$W$9,IF(L227&gt;=PliegoVigente!$U$8,PliegoVigente!$W$8,PliegoVigente!$W$7))),IF(E227="FLOW",(IF(L227&gt;=PliegoVigente!$U$25,PliegoVigente!$W$25,IF(L227&gt;=PliegoVigente!$U$24,PliegoVigente!$W$24,PliegoVigente!$W$23))),IF(E227="MASIVO",(IF(L227&gt;=PliegoVigente!$U$39,PliegoVigente!$W$39,IF(L227&gt;=PliegoVigente!$U$38,PliegoVigente!$W$38,PliegoVigente!$W$37))),(IF(L227&gt;=PliegoVigente!$U$53,PliegoVigente!$W$53,IF(L227&gt;=PliegoVigente!$U$52,PliegoVigente!$W$52,PliegoVigente!$W$51))))))</f>
        <v>0.01</v>
      </c>
      <c r="AC227" s="124">
        <f>IF(E227="HFC",(IF(M227&gt;=PliegoVigente!$I$7,PliegoVigente!$K$7,IF(M227&gt;=PliegoVigente!$I$8,PliegoVigente!$K$8,IF(M227&gt;=PliegoVigente!$I$9,PliegoVigente!$K$9,IF(M227&gt;=PliegoVigente!$I$10,PliegoVigente!$K$10,IF(M227&gt;=PliegoVigente!$I$11,PliegoVigente!$K$11,IF(M227&gt;=PliegoVigente!$I$12,PliegoVigente!$K$12,IF(M227&gt;=PliegoVigente!$I$13,PliegoVigente!$K$13,IF(M227&gt;=PliegoVigente!$I$14,PliegoVigente!$K$14,PliegoVigente!$K$15))))))))),IF(E227="FLOW",(IF(M227&gt;=PliegoVigente!$I$23,PliegoVigente!$K$23,IF(M227&gt;=PliegoVigente!$I$24,PliegoVigente!$K$24,IF(M227&gt;=PliegoVigente!$I$25,PliegoVigente!$K$25,IF(M227&gt;=PliegoVigente!$I$26,PliegoVigente!$K$26,IF(M227&gt;=PliegoVigente!$I$27,PliegoVigente!$K$27,IF(M227&gt;=PliegoVigente!$I$28,PliegoVigente!$K$28,IF(M227&gt;=PliegoVigente!$I$29,PliegoVigente!$K$29,IF(M227&gt;=PliegoVigente!$I$30,PliegoVigente!$K$30,PliegoVigente!$K$31))))))))),IF(E227="MASIVO",(IF(M227&gt;=PliegoVigente!$I$37,PliegoVigente!$K$37,IF(M227&gt;=PliegoVigente!$I$38,PliegoVigente!$K$38,IF(M227&gt;=PliegoVigente!$I$39,PliegoVigente!$K$39,IF(M227&gt;=PliegoVigente!$I$40,PliegoVigente!$K$40,IF(M227&gt;=PliegoVigente!$I$41,PliegoVigente!$K$41,IF(M227&gt;=PliegoVigente!$I$42,PliegoVigente!$K$42,IF(M227&gt;=PliegoVigente!$I$43,PliegoVigente!$K$43,IF(M227&gt;=PliegoVigente!$I$44,PliegoVigente!$K$44,PliegoVigente!$K$45))))))))),(IF(M227&gt;=PliegoVigente!$I$51,PliegoVigente!$K$51,IF(M227&gt;=PliegoVigente!$I$52,PliegoVigente!$K$52,IF(M227&gt;=PliegoVigente!$I$53,PliegoVigente!$K$53,IF(M227&gt;=PliegoVigente!$I$54,PliegoVigente!$K$54,IF(M227&gt;=PliegoVigente!$I$55,PliegoVigente!$K$55,IF(M227&gt;=PliegoVigente!$I$56,PliegoVigente!$K$56,IF(M227&gt;=PliegoVigente!$I$57,PliegoVigente!$K$57,IF(M227&gt;=PliegoVigente!$I$58,PliegoVigente!$K$58,PliegoVigente!$K$59))))))))))))</f>
        <v>0</v>
      </c>
      <c r="AD227" s="124">
        <f>IF(E227="HFC",(IF(S227&gt;=PliegoVigente!$E$12,PliegoVigente!$G$12,IF(S227&gt;=PliegoVigente!$E$11,PliegoVigente!$G$11,IF(S227&gt;=PliegoVigente!$E$10,PliegoVigente!$G$10,IF(S227&gt;=PliegoVigente!$E$9,PliegoVigente!$G$9,IF(S227&gt;=PliegoVigente!$E$8,PliegoVigente!$G$8,PliegoVigente!$G$7)))))),IF(E227="FLOW",(IF(S227&gt;=PliegoVigente!$I$23,PliegoVigente!$K$23,IF(S227&gt;=PliegoVigente!$I$24,PliegoVigente!$K$24,IF(S227&gt;=PliegoVigente!$I$25,PliegoVigente!$K$25,IF(S227&gt;=PliegoVigente!$I$26,PliegoVigente!$K$26,IF(S227&gt;=PliegoVigente!$I$27,PliegoVigente!$K$27,IF(S227&gt;=PliegoVigente!$I$28,PliegoVigente!$K$28,IF(S227&gt;=PliegoVigente!$I$29,PliegoVigente!$K$29,IF(S227&gt;=PliegoVigente!$I$30,PliegoVigente!$K$30,PliegoVigente!$K$31))))))))),IF(E227="MASIVO",(IF(S227&gt;=PliegoVigente!$I$37,PliegoVigente!$K$37,IF(S227&gt;=PliegoVigente!$I$38,PliegoVigente!$K$38,IF(S227&gt;=PliegoVigente!$I$39,PliegoVigente!$K$39,IF(S227&gt;=PliegoVigente!$I$40,PliegoVigente!$K$40,IF(S227&gt;=PliegoVigente!$I$41,PliegoVigente!$K$41,IF(S227&gt;=PliegoVigente!$I$42,PliegoVigente!$K$42,IF(S227&gt;=PliegoVigente!$I$43,PliegoVigente!$K$43,IF(S227&gt;=PliegoVigente!$I$44,PliegoVigente!$K$44,PliegoVigente!$K$45))))))))),(IF(S227&gt;=PliegoVigente!$I$51,PliegoVigente!$K$51,IF(S227&gt;=PliegoVigente!$I$52,PliegoVigente!$K$52,IF(S227&gt;=PliegoVigente!$I$53,PliegoVigente!$K$53,IF(S227&gt;=PliegoVigente!$I$54,PliegoVigente!$K$54,IF(S227&gt;=PliegoVigente!$I$55,PliegoVigente!$K$55,IF(S227&gt;=PliegoVigente!$I$56,PliegoVigente!$K$56,IF(S227&gt;=PliegoVigente!$I$57,PliegoVigente!$K$57,IF(S227&gt;=PliegoVigente!$I$58,PliegoVigente!$K$58,PliegoVigente!$K$59))))))))))))</f>
        <v>0.04</v>
      </c>
      <c r="AE227" s="124">
        <f>IF(E227="HFC",(IF(T227&gt;=PliegoVigente!$A$10,PliegoVigente!$C$10,IF(T227&gt;PliegoVigente!$A$9,PliegoVigente!$C$9,IF(T227&gt;PliegoVigente!$A$8,PliegoVigente!$C$8,PliegoVigente!$C$7)))),IF(E227="FLOW",(IF(T227&gt;=PliegoVigente!$A$26,PliegoVigente!$C$26,IF(T227&gt;PliegoVigente!$A$25,PliegoVigente!$C$25,IF(T227&gt;PliegoVigente!$A$24,PliegoVigente!$C$24,PliegoVigente!$C$23)))),IF(E227="MASIVO",(IF(T227&gt;=PliegoVigente!$A$40,PliegoVigente!$C$40,IF(T227&gt;PliegoVigente!$A$39,PliegoVigente!$C$39,IF(T227&gt;PliegoVigente!$A$38,PliegoVigente!$C$38,PliegoVigente!$C$37)))),(IF(T227&gt;=PliegoVigente!$A$54,PliegoVigente!$C$54,IF(T227&gt;PliegoVigente!$A$53,PliegoVigente!$C$53,IF(T227&gt;PliegoVigente!$A$52,PliegoVigente!$C$52,PliegoVigente!$C$51)))))))</f>
        <v>-0.01</v>
      </c>
      <c r="AF227" s="124">
        <f>IF(E227="HFC",(IF(Y227&gt;=PliegoVigente!$Y$7,PliegoVigente!$AA$7,0)),IF(E227="FLOW",0,IF(E227="MASIVO",(IF(Y227&gt;=PliegoVigente!$Y$37,PliegoVigente!$AA$370)),(IF(Y227&gt;=PliegoVigente!$Y$51,PliegoVigente!$AA$51,0)))))</f>
        <v>0</v>
      </c>
      <c r="AG227" s="124">
        <f>IF(E227="HFC",(IF(Z227&gt;=PliegoVigente!$M$9,PliegoVigente!$O$9,IF(Z227&gt;=PliegoVigente!$M$8,PliegoVigente!$O$8,PliegoVigente!$O$7))),IF(E227="FLOW",(IF(Z227&gt;=PliegoVigente!$M$25,PliegoVigente!$O$25,IF(Z227&gt;=PliegoVigente!$M$24,PliegoVigente!$O$24,PliegoVigente!$O$23))),IF(E227="MASIVO",(IF(Z227&gt;=PliegoVigente!$M$39,PliegoVigente!$O$39,IF(Z227&gt;=PliegoVigente!$M$38,PliegoVigente!$O$38,PliegoVigente!$O$37))),(IF(Z227&gt;=PliegoVigente!$M$53,PliegoVigente!$O$53,IF(Z227&gt;=PliegoVigente!$M$52,PliegoVigente!$O$52,PliegoVigente!$O$51))))))</f>
        <v>5.0000000000000001E-3</v>
      </c>
      <c r="AH227" s="124">
        <f>IF(E227="HFC",(IF(AA227&gt;=PliegoVigente!$Q$9,PliegoVigente!$S$9,IF(AA227&gt;=PliegoVigente!$Q$8,PliegoVigente!$S$8,PliegoVigente!$S$7))),IF(E227="FLOW",(IF(AA227&gt;=PliegoVigente!$Q$25,PliegoVigente!$S$25,IF(AA227&gt;=PliegoVigente!$Q$24,PliegoVigente!$S$24,PliegoVigente!$S$23))),IF(E227="MASIVO",(IF(AA227&gt;=PliegoVigente!$Q$39,PliegoVigente!$S$39,IF(AA227&gt;=PliegoVigente!$Q$38,PliegoVigente!$S$38,PliegoVigente!$S$37))),(IF(AA227&gt;=PliegoVigente!$Q$53,PliegoVigente!$S$53,IF(AA227&gt;=PliegoVigente!$Q$52,PliegoVigente!$S$52,PliegoVigente!$S$51))))))</f>
        <v>5.0000000000000001E-3</v>
      </c>
      <c r="AI227" s="126">
        <f t="shared" si="7"/>
        <v>4.9999999999999996E-2</v>
      </c>
    </row>
    <row r="228" spans="1:35" x14ac:dyDescent="0.25">
      <c r="A228" s="115" t="str">
        <f>VLOOKUP(C228,RosterActualizado!$C$2:$L$1000,7,0)</f>
        <v>Bordon Eduardo Nicolás</v>
      </c>
      <c r="B228" s="115" t="str">
        <f>VLOOKUP(C228,RosterActualizado!$C$2:$L$1000,10,0)</f>
        <v xml:space="preserve">Paz Luciana </v>
      </c>
      <c r="C228" s="115">
        <f>RosterActualizado!C228</f>
        <v>3466897</v>
      </c>
      <c r="D228" s="115" t="str">
        <f>VLOOKUP(C228,RosterActualizado!$C$2:$L$1000,3,0)</f>
        <v>FLOW Score 1</v>
      </c>
      <c r="E228" s="115" t="str">
        <f t="shared" si="6"/>
        <v>FLOW</v>
      </c>
      <c r="F228" s="116">
        <f>VLOOKUP(C228,Table1[],5,0)</f>
        <v>0.98615421455938701</v>
      </c>
      <c r="G228" s="117">
        <f>VLOOKUP(C228,Table13[],5,0)</f>
        <v>0.10738255033557</v>
      </c>
      <c r="H228" s="118">
        <f>VLOOKUP(C228,Table13[],3,0)</f>
        <v>149</v>
      </c>
      <c r="I228" s="117">
        <f>VLOOKUP(C228,Table13[],7,0)</f>
        <v>0.64539007092198597</v>
      </c>
      <c r="J228" s="117">
        <f>VLOOKUP(C228,Table13[],9,0)</f>
        <v>0.90647482014388503</v>
      </c>
      <c r="K228" s="116">
        <f>VLOOKUP(C228,Table16[[#All],[idccms]:[TMO]],5,0)</f>
        <v>0.84137931034482805</v>
      </c>
      <c r="L228" s="119">
        <f>VLOOKUP(C228,Table18[[Columna1]:[Recuento de id_monitoring-caseId]],2,0)</f>
        <v>0</v>
      </c>
      <c r="M228" s="116">
        <f>VLOOKUP(C228,Table111[],7,0)</f>
        <v>0</v>
      </c>
      <c r="N228" s="118">
        <f>VLOOKUP(C228,Table111[],6,0)</f>
        <v>6</v>
      </c>
      <c r="O228" s="116">
        <f>VLOOKUP(C228,Table111[],8,0)</f>
        <v>0.66666666666666696</v>
      </c>
      <c r="P228" s="13" t="s">
        <v>116</v>
      </c>
      <c r="Q228" s="13" t="s">
        <v>116</v>
      </c>
      <c r="R228" s="13" t="s">
        <v>116</v>
      </c>
      <c r="S228" s="116">
        <f>VLOOKUP(C228,Table113[[idccms]:[Suma de Rellamados]],4,0)</f>
        <v>0.76008968609865502</v>
      </c>
      <c r="T228" s="13">
        <f>VLOOKUP(C228,Table115[[idccms]:[Suma de CvLlamSalientes]],3,0)</f>
        <v>658.30240000000003</v>
      </c>
      <c r="U228" s="13">
        <f>VLOOKUP(C228,Table115[[idccms]:[Suma de CvLlamSalientes]],5,0)</f>
        <v>14.459199999999999</v>
      </c>
      <c r="V228" s="120">
        <f>VLOOKUP(C228,Table115[[idccms]:[Suma de CvLlamSalientes]],6,0)</f>
        <v>0.40960000000000002</v>
      </c>
      <c r="W228" s="13">
        <f>VLOOKUP(C228,Table115[[idccms]:[Suma de CvLlamSalientes]],7,0)</f>
        <v>643.43359999999996</v>
      </c>
      <c r="X228" s="116">
        <f>VLOOKUP(C228,Table118[[idccms]:[%Act Com N]],4,0)</f>
        <v>2.5600000000000001E-2</v>
      </c>
      <c r="Y228" s="116">
        <f>VLOOKUP(C228,Table118[[idccms]:[%Act Com N]],6,0)</f>
        <v>2.5600000000000001E-2</v>
      </c>
      <c r="Z228" s="116" t="e">
        <f>VLOOKUP(C228,TRF!$B$2:$S$407,4,0)</f>
        <v>#N/A</v>
      </c>
      <c r="AA228" s="116">
        <f>VLOOKUP(C228,CBS!$A$2:$F$395,4,0)</f>
        <v>9.2799999999999994E-2</v>
      </c>
      <c r="AB228" s="124">
        <f>IF(E228="HFC",(IF(L228&gt;=PliegoVigente!$U$9,PliegoVigente!$W$9,IF(L228&gt;=PliegoVigente!$U$8,PliegoVigente!$W$8,PliegoVigente!$W$7))),IF(E228="FLOW",(IF(L228&gt;=PliegoVigente!$U$25,PliegoVigente!$W$25,IF(L228&gt;=PliegoVigente!$U$24,PliegoVigente!$W$24,PliegoVigente!$W$23))),IF(E228="MASIVO",(IF(L228&gt;=PliegoVigente!$U$39,PliegoVigente!$W$39,IF(L228&gt;=PliegoVigente!$U$38,PliegoVigente!$W$38,PliegoVigente!$W$37))),(IF(L228&gt;=PliegoVigente!$U$53,PliegoVigente!$W$53,IF(L228&gt;=PliegoVigente!$U$52,PliegoVigente!$W$52,PliegoVigente!$W$51))))))</f>
        <v>-0.01</v>
      </c>
      <c r="AC228" s="124">
        <f>IF(E228="HFC",(IF(M228&gt;=PliegoVigente!$I$7,PliegoVigente!$K$7,IF(M228&gt;=PliegoVigente!$I$8,PliegoVigente!$K$8,IF(M228&gt;=PliegoVigente!$I$9,PliegoVigente!$K$9,IF(M228&gt;=PliegoVigente!$I$10,PliegoVigente!$K$10,IF(M228&gt;=PliegoVigente!$I$11,PliegoVigente!$K$11,IF(M228&gt;=PliegoVigente!$I$12,PliegoVigente!$K$12,IF(M228&gt;=PliegoVigente!$I$13,PliegoVigente!$K$13,IF(M228&gt;=PliegoVigente!$I$14,PliegoVigente!$K$14,PliegoVigente!$K$15))))))))),IF(E228="FLOW",(IF(M228&gt;=PliegoVigente!$I$23,PliegoVigente!$K$23,IF(M228&gt;=PliegoVigente!$I$24,PliegoVigente!$K$24,IF(M228&gt;=PliegoVigente!$I$25,PliegoVigente!$K$25,IF(M228&gt;=PliegoVigente!$I$26,PliegoVigente!$K$26,IF(M228&gt;=PliegoVigente!$I$27,PliegoVigente!$K$27,IF(M228&gt;=PliegoVigente!$I$28,PliegoVigente!$K$28,IF(M228&gt;=PliegoVigente!$I$29,PliegoVigente!$K$29,IF(M228&gt;=PliegoVigente!$I$30,PliegoVigente!$K$30,PliegoVigente!$K$31))))))))),IF(E228="MASIVO",(IF(M228&gt;=PliegoVigente!$I$37,PliegoVigente!$K$37,IF(M228&gt;=PliegoVigente!$I$38,PliegoVigente!$K$38,IF(M228&gt;=PliegoVigente!$I$39,PliegoVigente!$K$39,IF(M228&gt;=PliegoVigente!$I$40,PliegoVigente!$K$40,IF(M228&gt;=PliegoVigente!$I$41,PliegoVigente!$K$41,IF(M228&gt;=PliegoVigente!$I$42,PliegoVigente!$K$42,IF(M228&gt;=PliegoVigente!$I$43,PliegoVigente!$K$43,IF(M228&gt;=PliegoVigente!$I$44,PliegoVigente!$K$44,PliegoVigente!$K$45))))))))),(IF(M228&gt;=PliegoVigente!$I$51,PliegoVigente!$K$51,IF(M228&gt;=PliegoVigente!$I$52,PliegoVigente!$K$52,IF(M228&gt;=PliegoVigente!$I$53,PliegoVigente!$K$53,IF(M228&gt;=PliegoVigente!$I$54,PliegoVigente!$K$54,IF(M228&gt;=PliegoVigente!$I$55,PliegoVigente!$K$55,IF(M228&gt;=PliegoVigente!$I$56,PliegoVigente!$K$56,IF(M228&gt;=PliegoVigente!$I$57,PliegoVigente!$K$57,IF(M228&gt;=PliegoVigente!$I$58,PliegoVigente!$K$58,PliegoVigente!$K$59))))))))))))</f>
        <v>0.05</v>
      </c>
      <c r="AD228" s="124">
        <f>IF(E228="HFC",(IF(S228&gt;=PliegoVigente!$E$12,PliegoVigente!$G$12,IF(S228&gt;=PliegoVigente!$E$11,PliegoVigente!$G$11,IF(S228&gt;=PliegoVigente!$E$10,PliegoVigente!$G$10,IF(S228&gt;=PliegoVigente!$E$9,PliegoVigente!$G$9,IF(S228&gt;=PliegoVigente!$E$8,PliegoVigente!$G$8,PliegoVigente!$G$7)))))),IF(E228="FLOW",(IF(S228&gt;=PliegoVigente!$I$23,PliegoVigente!$K$23,IF(S228&gt;=PliegoVigente!$I$24,PliegoVigente!$K$24,IF(S228&gt;=PliegoVigente!$I$25,PliegoVigente!$K$25,IF(S228&gt;=PliegoVigente!$I$26,PliegoVigente!$K$26,IF(S228&gt;=PliegoVigente!$I$27,PliegoVigente!$K$27,IF(S228&gt;=PliegoVigente!$I$28,PliegoVigente!$K$28,IF(S228&gt;=PliegoVigente!$I$29,PliegoVigente!$K$29,IF(S228&gt;=PliegoVigente!$I$30,PliegoVigente!$K$30,PliegoVigente!$K$31))))))))),IF(E228="MASIVO",(IF(S228&gt;=PliegoVigente!$I$37,PliegoVigente!$K$37,IF(S228&gt;=PliegoVigente!$I$38,PliegoVigente!$K$38,IF(S228&gt;=PliegoVigente!$I$39,PliegoVigente!$K$39,IF(S228&gt;=PliegoVigente!$I$40,PliegoVigente!$K$40,IF(S228&gt;=PliegoVigente!$I$41,PliegoVigente!$K$41,IF(S228&gt;=PliegoVigente!$I$42,PliegoVigente!$K$42,IF(S228&gt;=PliegoVigente!$I$43,PliegoVigente!$K$43,IF(S228&gt;=PliegoVigente!$I$44,PliegoVigente!$K$44,PliegoVigente!$K$45))))))))),(IF(S228&gt;=PliegoVigente!$I$51,PliegoVigente!$K$51,IF(S228&gt;=PliegoVigente!$I$52,PliegoVigente!$K$52,IF(S228&gt;=PliegoVigente!$I$53,PliegoVigente!$K$53,IF(S228&gt;=PliegoVigente!$I$54,PliegoVigente!$K$54,IF(S228&gt;=PliegoVigente!$I$55,PliegoVigente!$K$55,IF(S228&gt;=PliegoVigente!$I$56,PliegoVigente!$K$56,IF(S228&gt;=PliegoVigente!$I$57,PliegoVigente!$K$57,IF(S228&gt;=PliegoVigente!$I$58,PliegoVigente!$K$58,PliegoVigente!$K$59))))))))))))</f>
        <v>0.06</v>
      </c>
      <c r="AE228" s="124">
        <f>IF(E228="HFC",(IF(T228&gt;=PliegoVigente!$A$10,PliegoVigente!$C$10,IF(T228&gt;PliegoVigente!$A$9,PliegoVigente!$C$9,IF(T228&gt;PliegoVigente!$A$8,PliegoVigente!$C$8,PliegoVigente!$C$7)))),IF(E228="FLOW",(IF(T228&gt;=PliegoVigente!$A$26,PliegoVigente!$C$26,IF(T228&gt;PliegoVigente!$A$25,PliegoVigente!$C$25,IF(T228&gt;PliegoVigente!$A$24,PliegoVigente!$C$24,PliegoVigente!$C$23)))),IF(E228="MASIVO",(IF(T228&gt;=PliegoVigente!$A$40,PliegoVigente!$C$40,IF(T228&gt;PliegoVigente!$A$39,PliegoVigente!$C$39,IF(T228&gt;PliegoVigente!$A$38,PliegoVigente!$C$38,PliegoVigente!$C$37)))),(IF(T228&gt;=PliegoVigente!$A$54,PliegoVigente!$C$54,IF(T228&gt;PliegoVigente!$A$53,PliegoVigente!$C$53,IF(T228&gt;PliegoVigente!$A$52,PliegoVigente!$C$52,PliegoVigente!$C$51)))))))</f>
        <v>-0.01</v>
      </c>
      <c r="AF228" s="124">
        <f>IF(E228="HFC",(IF(Y228&gt;=PliegoVigente!$Y$7,PliegoVigente!$AA$7,0)),IF(E228="FLOW",0,IF(E228="MASIVO",(IF(Y228&gt;=PliegoVigente!$Y$37,PliegoVigente!$AA$370)),(IF(Y228&gt;=PliegoVigente!$Y$51,PliegoVigente!$AA$51,0)))))</f>
        <v>0</v>
      </c>
      <c r="AG228" s="124" t="e">
        <f>IF(E228="HFC",(IF(Z228&gt;=PliegoVigente!$M$9,PliegoVigente!$O$9,IF(Z228&gt;=PliegoVigente!$M$8,PliegoVigente!$O$8,PliegoVigente!$O$7))),IF(E228="FLOW",(IF(Z228&gt;=PliegoVigente!$M$25,PliegoVigente!$O$25,IF(Z228&gt;=PliegoVigente!$M$24,PliegoVigente!$O$24,PliegoVigente!$O$23))),IF(E228="MASIVO",(IF(Z228&gt;=PliegoVigente!$M$39,PliegoVigente!$O$39,IF(Z228&gt;=PliegoVigente!$M$38,PliegoVigente!$O$38,PliegoVigente!$O$37))),(IF(Z228&gt;=PliegoVigente!$M$53,PliegoVigente!$O$53,IF(Z228&gt;=PliegoVigente!$M$52,PliegoVigente!$O$52,PliegoVigente!$O$51))))))</f>
        <v>#N/A</v>
      </c>
      <c r="AH228" s="124">
        <f>IF(E228="HFC",(IF(AA228&gt;=PliegoVigente!$Q$9,PliegoVigente!$S$9,IF(AA228&gt;=PliegoVigente!$Q$8,PliegoVigente!$S$8,PliegoVigente!$S$7))),IF(E228="FLOW",(IF(AA228&gt;=PliegoVigente!$Q$25,PliegoVigente!$S$25,IF(AA228&gt;=PliegoVigente!$Q$24,PliegoVigente!$S$24,PliegoVigente!$S$23))),IF(E228="MASIVO",(IF(AA228&gt;=PliegoVigente!$Q$39,PliegoVigente!$S$39,IF(AA228&gt;=PliegoVigente!$Q$38,PliegoVigente!$S$38,PliegoVigente!$S$37))),(IF(AA228&gt;=PliegoVigente!$Q$53,PliegoVigente!$S$53,IF(AA228&gt;=PliegoVigente!$Q$52,PliegoVigente!$S$52,PliegoVigente!$S$51))))))</f>
        <v>0</v>
      </c>
      <c r="AI228" s="126" t="e">
        <f t="shared" si="7"/>
        <v>#N/A</v>
      </c>
    </row>
    <row r="229" spans="1:35" x14ac:dyDescent="0.25">
      <c r="A229" s="115" t="str">
        <f>VLOOKUP(C229,RosterActualizado!$C$2:$L$1000,7,0)</f>
        <v>Bordon Eduardo Nicolás</v>
      </c>
      <c r="B229" s="115" t="str">
        <f>VLOOKUP(C229,RosterActualizado!$C$2:$L$1000,10,0)</f>
        <v>Rojas Hanna Liz Candela</v>
      </c>
      <c r="C229" s="115">
        <f>RosterActualizado!C229</f>
        <v>4035948</v>
      </c>
      <c r="D229" s="115" t="str">
        <f>VLOOKUP(C229,RosterActualizado!$C$2:$L$1000,3,0)</f>
        <v>INTERNET HFC SCORE 2</v>
      </c>
      <c r="E229" s="115" t="str">
        <f t="shared" si="6"/>
        <v>HFC</v>
      </c>
      <c r="F229" s="116">
        <f>VLOOKUP(C229,Table1[],5,0)</f>
        <v>0.97408333333333297</v>
      </c>
      <c r="G229" s="117">
        <f>VLOOKUP(C229,Table13[],5,0)</f>
        <v>9.1954022988505704E-2</v>
      </c>
      <c r="H229" s="118">
        <f>VLOOKUP(C229,Table13[],3,0)</f>
        <v>87</v>
      </c>
      <c r="I229" s="117">
        <f>VLOOKUP(C229,Table13[],7,0)</f>
        <v>0.66265060240963902</v>
      </c>
      <c r="J229" s="117">
        <f>VLOOKUP(C229,Table13[],9,0)</f>
        <v>0.9375</v>
      </c>
      <c r="K229" s="116">
        <f>VLOOKUP(C229,Table16[[#All],[idccms]:[TMO]],5,0)</f>
        <v>1</v>
      </c>
      <c r="L229" s="119">
        <f>VLOOKUP(C229,Table18[[Columna1]:[Recuento de id_monitoring-caseId]],2,0)</f>
        <v>0</v>
      </c>
      <c r="M229" s="116">
        <f>VLOOKUP(C229,Table111[],7,0)</f>
        <v>-0.5</v>
      </c>
      <c r="N229" s="118">
        <f>VLOOKUP(C229,Table111[],6,0)</f>
        <v>16</v>
      </c>
      <c r="O229" s="116">
        <f>VLOOKUP(C229,Table111[],8,0)</f>
        <v>0.28571428571428598</v>
      </c>
      <c r="P229" s="13" t="s">
        <v>116</v>
      </c>
      <c r="Q229" s="13" t="s">
        <v>116</v>
      </c>
      <c r="R229" s="13" t="s">
        <v>116</v>
      </c>
      <c r="S229" s="116">
        <f>VLOOKUP(C229,Table113[[idccms]:[Suma de Rellamados]],4,0)</f>
        <v>0.83373493975903601</v>
      </c>
      <c r="T229" s="13">
        <f>VLOOKUP(C229,Table115[[idccms]:[Suma de CvLlamSalientes]],3,0)</f>
        <v>568.24626865671598</v>
      </c>
      <c r="U229" s="13">
        <f>VLOOKUP(C229,Table115[[idccms]:[Suma de CvLlamSalientes]],5,0)</f>
        <v>13.6828358208955</v>
      </c>
      <c r="V229" s="120">
        <f>VLOOKUP(C229,Table115[[idccms]:[Suma de CvLlamSalientes]],6,0)</f>
        <v>1.1324626865671601</v>
      </c>
      <c r="W229" s="13">
        <f>VLOOKUP(C229,Table115[[idccms]:[Suma de CvLlamSalientes]],7,0)</f>
        <v>553.43097014925399</v>
      </c>
      <c r="X229" s="116">
        <f>VLOOKUP(C229,Table118[[idccms]:[%Act Com N]],4,0)</f>
        <v>2.3320895522388099E-2</v>
      </c>
      <c r="Y229" s="116">
        <f>VLOOKUP(C229,Table118[[idccms]:[%Act Com N]],6,0)</f>
        <v>1.8656716417910401E-2</v>
      </c>
      <c r="Z229" s="116">
        <f>VLOOKUP(C229,TRF!$B$2:$S$407,4,0)</f>
        <v>4.85074626865672E-2</v>
      </c>
      <c r="AA229" s="116">
        <f>VLOOKUP(C229,CBS!$A$2:$F$395,4,0)</f>
        <v>1.8656716417910401E-2</v>
      </c>
      <c r="AB229" s="124">
        <f>IF(E229="HFC",(IF(L229&gt;=PliegoVigente!$U$9,PliegoVigente!$W$9,IF(L229&gt;=PliegoVigente!$U$8,PliegoVigente!$W$8,PliegoVigente!$W$7))),IF(E229="FLOW",(IF(L229&gt;=PliegoVigente!$U$25,PliegoVigente!$W$25,IF(L229&gt;=PliegoVigente!$U$24,PliegoVigente!$W$24,PliegoVigente!$W$23))),IF(E229="MASIVO",(IF(L229&gt;=PliegoVigente!$U$39,PliegoVigente!$W$39,IF(L229&gt;=PliegoVigente!$U$38,PliegoVigente!$W$38,PliegoVigente!$W$37))),(IF(L229&gt;=PliegoVigente!$U$53,PliegoVigente!$W$53,IF(L229&gt;=PliegoVigente!$U$52,PliegoVigente!$W$52,PliegoVigente!$W$51))))))</f>
        <v>-0.01</v>
      </c>
      <c r="AC229" s="124">
        <f>IF(E229="HFC",(IF(M229&gt;=PliegoVigente!$I$7,PliegoVigente!$K$7,IF(M229&gt;=PliegoVigente!$I$8,PliegoVigente!$K$8,IF(M229&gt;=PliegoVigente!$I$9,PliegoVigente!$K$9,IF(M229&gt;=PliegoVigente!$I$10,PliegoVigente!$K$10,IF(M229&gt;=PliegoVigente!$I$11,PliegoVigente!$K$11,IF(M229&gt;=PliegoVigente!$I$12,PliegoVigente!$K$12,IF(M229&gt;=PliegoVigente!$I$13,PliegoVigente!$K$13,IF(M229&gt;=PliegoVigente!$I$14,PliegoVigente!$K$14,PliegoVigente!$K$15))))))))),IF(E229="FLOW",(IF(M229&gt;=PliegoVigente!$I$23,PliegoVigente!$K$23,IF(M229&gt;=PliegoVigente!$I$24,PliegoVigente!$K$24,IF(M229&gt;=PliegoVigente!$I$25,PliegoVigente!$K$25,IF(M229&gt;=PliegoVigente!$I$26,PliegoVigente!$K$26,IF(M229&gt;=PliegoVigente!$I$27,PliegoVigente!$K$27,IF(M229&gt;=PliegoVigente!$I$28,PliegoVigente!$K$28,IF(M229&gt;=PliegoVigente!$I$29,PliegoVigente!$K$29,IF(M229&gt;=PliegoVigente!$I$30,PliegoVigente!$K$30,PliegoVigente!$K$31))))))))),IF(E229="MASIVO",(IF(M229&gt;=PliegoVigente!$I$37,PliegoVigente!$K$37,IF(M229&gt;=PliegoVigente!$I$38,PliegoVigente!$K$38,IF(M229&gt;=PliegoVigente!$I$39,PliegoVigente!$K$39,IF(M229&gt;=PliegoVigente!$I$40,PliegoVigente!$K$40,IF(M229&gt;=PliegoVigente!$I$41,PliegoVigente!$K$41,IF(M229&gt;=PliegoVigente!$I$42,PliegoVigente!$K$42,IF(M229&gt;=PliegoVigente!$I$43,PliegoVigente!$K$43,IF(M229&gt;=PliegoVigente!$I$44,PliegoVigente!$K$44,PliegoVigente!$K$45))))))))),(IF(M229&gt;=PliegoVigente!$I$51,PliegoVigente!$K$51,IF(M229&gt;=PliegoVigente!$I$52,PliegoVigente!$K$52,IF(M229&gt;=PliegoVigente!$I$53,PliegoVigente!$K$53,IF(M229&gt;=PliegoVigente!$I$54,PliegoVigente!$K$54,IF(M229&gt;=PliegoVigente!$I$55,PliegoVigente!$K$55,IF(M229&gt;=PliegoVigente!$I$56,PliegoVigente!$K$56,IF(M229&gt;=PliegoVigente!$I$57,PliegoVigente!$K$57,IF(M229&gt;=PliegoVigente!$I$58,PliegoVigente!$K$58,PliegoVigente!$K$59))))))))))))</f>
        <v>-0.02</v>
      </c>
      <c r="AD229" s="124">
        <f>IF(E229="HFC",(IF(S229&gt;=PliegoVigente!$E$12,PliegoVigente!$G$12,IF(S229&gt;=PliegoVigente!$E$11,PliegoVigente!$G$11,IF(S229&gt;=PliegoVigente!$E$10,PliegoVigente!$G$10,IF(S229&gt;=PliegoVigente!$E$9,PliegoVigente!$G$9,IF(S229&gt;=PliegoVigente!$E$8,PliegoVigente!$G$8,PliegoVigente!$G$7)))))),IF(E229="FLOW",(IF(S229&gt;=PliegoVigente!$I$23,PliegoVigente!$K$23,IF(S229&gt;=PliegoVigente!$I$24,PliegoVigente!$K$24,IF(S229&gt;=PliegoVigente!$I$25,PliegoVigente!$K$25,IF(S229&gt;=PliegoVigente!$I$26,PliegoVigente!$K$26,IF(S229&gt;=PliegoVigente!$I$27,PliegoVigente!$K$27,IF(S229&gt;=PliegoVigente!$I$28,PliegoVigente!$K$28,IF(S229&gt;=PliegoVigente!$I$29,PliegoVigente!$K$29,IF(S229&gt;=PliegoVigente!$I$30,PliegoVigente!$K$30,PliegoVigente!$K$31))))))))),IF(E229="MASIVO",(IF(S229&gt;=PliegoVigente!$I$37,PliegoVigente!$K$37,IF(S229&gt;=PliegoVigente!$I$38,PliegoVigente!$K$38,IF(S229&gt;=PliegoVigente!$I$39,PliegoVigente!$K$39,IF(S229&gt;=PliegoVigente!$I$40,PliegoVigente!$K$40,IF(S229&gt;=PliegoVigente!$I$41,PliegoVigente!$K$41,IF(S229&gt;=PliegoVigente!$I$42,PliegoVigente!$K$42,IF(S229&gt;=PliegoVigente!$I$43,PliegoVigente!$K$43,IF(S229&gt;=PliegoVigente!$I$44,PliegoVigente!$K$44,PliegoVigente!$K$45))))))))),(IF(S229&gt;=PliegoVigente!$I$51,PliegoVigente!$K$51,IF(S229&gt;=PliegoVigente!$I$52,PliegoVigente!$K$52,IF(S229&gt;=PliegoVigente!$I$53,PliegoVigente!$K$53,IF(S229&gt;=PliegoVigente!$I$54,PliegoVigente!$K$54,IF(S229&gt;=PliegoVigente!$I$55,PliegoVigente!$K$55,IF(S229&gt;=PliegoVigente!$I$56,PliegoVigente!$K$56,IF(S229&gt;=PliegoVigente!$I$57,PliegoVigente!$K$57,IF(S229&gt;=PliegoVigente!$I$58,PliegoVigente!$K$58,PliegoVigente!$K$59))))))))))))</f>
        <v>0.04</v>
      </c>
      <c r="AE229" s="124">
        <f>IF(E229="HFC",(IF(T229&gt;=PliegoVigente!$A$10,PliegoVigente!$C$10,IF(T229&gt;PliegoVigente!$A$9,PliegoVigente!$C$9,IF(T229&gt;PliegoVigente!$A$8,PliegoVigente!$C$8,PliegoVigente!$C$7)))),IF(E229="FLOW",(IF(T229&gt;=PliegoVigente!$A$26,PliegoVigente!$C$26,IF(T229&gt;PliegoVigente!$A$25,PliegoVigente!$C$25,IF(T229&gt;PliegoVigente!$A$24,PliegoVigente!$C$24,PliegoVigente!$C$23)))),IF(E229="MASIVO",(IF(T229&gt;=PliegoVigente!$A$40,PliegoVigente!$C$40,IF(T229&gt;PliegoVigente!$A$39,PliegoVigente!$C$39,IF(T229&gt;PliegoVigente!$A$38,PliegoVigente!$C$38,PliegoVigente!$C$37)))),(IF(T229&gt;=PliegoVigente!$A$54,PliegoVigente!$C$54,IF(T229&gt;PliegoVigente!$A$53,PliegoVigente!$C$53,IF(T229&gt;PliegoVigente!$A$52,PliegoVigente!$C$52,PliegoVigente!$C$51)))))))</f>
        <v>-0.01</v>
      </c>
      <c r="AF229" s="124">
        <f>IF(E229="HFC",(IF(Y229&gt;=PliegoVigente!$Y$7,PliegoVigente!$AA$7,0)),IF(E229="FLOW",0,IF(E229="MASIVO",(IF(Y229&gt;=PliegoVigente!$Y$37,PliegoVigente!$AA$370)),(IF(Y229&gt;=PliegoVigente!$Y$51,PliegoVigente!$AA$51,0)))))</f>
        <v>0</v>
      </c>
      <c r="AG229" s="124">
        <f>IF(E229="HFC",(IF(Z229&gt;=PliegoVigente!$M$9,PliegoVigente!$O$9,IF(Z229&gt;=PliegoVigente!$M$8,PliegoVigente!$O$8,PliegoVigente!$O$7))),IF(E229="FLOW",(IF(Z229&gt;=PliegoVigente!$M$25,PliegoVigente!$O$25,IF(Z229&gt;=PliegoVigente!$M$24,PliegoVigente!$O$24,PliegoVigente!$O$23))),IF(E229="MASIVO",(IF(Z229&gt;=PliegoVigente!$M$39,PliegoVigente!$O$39,IF(Z229&gt;=PliegoVigente!$M$38,PliegoVigente!$O$38,PliegoVigente!$O$37))),(IF(Z229&gt;=PliegoVigente!$M$53,PliegoVigente!$O$53,IF(Z229&gt;=PliegoVigente!$M$52,PliegoVigente!$O$52,PliegoVigente!$O$51))))))</f>
        <v>5.0000000000000001E-3</v>
      </c>
      <c r="AH229" s="124">
        <f>IF(E229="HFC",(IF(AA229&gt;=PliegoVigente!$Q$9,PliegoVigente!$S$9,IF(AA229&gt;=PliegoVigente!$Q$8,PliegoVigente!$S$8,PliegoVigente!$S$7))),IF(E229="FLOW",(IF(AA229&gt;=PliegoVigente!$Q$25,PliegoVigente!$S$25,IF(AA229&gt;=PliegoVigente!$Q$24,PliegoVigente!$S$24,PliegoVigente!$S$23))),IF(E229="MASIVO",(IF(AA229&gt;=PliegoVigente!$Q$39,PliegoVigente!$S$39,IF(AA229&gt;=PliegoVigente!$Q$38,PliegoVigente!$S$38,PliegoVigente!$S$37))),(IF(AA229&gt;=PliegoVigente!$Q$53,PliegoVigente!$S$53,IF(AA229&gt;=PliegoVigente!$Q$52,PliegoVigente!$S$52,PliegoVigente!$S$51))))))</f>
        <v>5.0000000000000001E-3</v>
      </c>
      <c r="AI229" s="126">
        <f t="shared" si="7"/>
        <v>1.0000000000000002E-2</v>
      </c>
    </row>
    <row r="230" spans="1:35" x14ac:dyDescent="0.25">
      <c r="A230" s="115" t="str">
        <f>VLOOKUP(C230,RosterActualizado!$C$2:$L$1000,7,0)</f>
        <v>Bordon Eduardo Nicolás</v>
      </c>
      <c r="B230" s="115" t="str">
        <f>VLOOKUP(C230,RosterActualizado!$C$2:$L$1000,10,0)</f>
        <v>Roldan  Pablo Gabriel</v>
      </c>
      <c r="C230" s="115">
        <f>RosterActualizado!C230</f>
        <v>3303784</v>
      </c>
      <c r="D230" s="115" t="str">
        <f>VLOOKUP(C230,RosterActualizado!$C$2:$L$1000,3,0)</f>
        <v>MASIVO</v>
      </c>
      <c r="E230" s="115" t="str">
        <f t="shared" si="6"/>
        <v>MASIVO</v>
      </c>
      <c r="F230" s="116" t="e">
        <f>VLOOKUP(C230,Table1[],5,0)</f>
        <v>#N/A</v>
      </c>
      <c r="G230" s="117">
        <f>VLOOKUP(C230,Table13[],5,0)</f>
        <v>0</v>
      </c>
      <c r="H230" s="118">
        <f>VLOOKUP(C230,Table13[],3,0)</f>
        <v>0</v>
      </c>
      <c r="I230" s="117">
        <f>VLOOKUP(C230,Table13[],7,0)</f>
        <v>0</v>
      </c>
      <c r="J230" s="117">
        <f>VLOOKUP(C230,Table13[],9,0)</f>
        <v>0</v>
      </c>
      <c r="K230" s="116" t="e">
        <f>VLOOKUP(C230,Table16[[#All],[idccms]:[TMO]],5,0)</f>
        <v>#N/A</v>
      </c>
      <c r="L230" s="119" t="e">
        <f>VLOOKUP(C230,Table18[[Columna1]:[Recuento de id_monitoring-caseId]],2,0)</f>
        <v>#N/A</v>
      </c>
      <c r="M230" s="116" t="e">
        <f>VLOOKUP(C230,Table111[],7,0)</f>
        <v>#N/A</v>
      </c>
      <c r="N230" s="118" t="e">
        <f>VLOOKUP(C230,Table111[],6,0)</f>
        <v>#N/A</v>
      </c>
      <c r="O230" s="116" t="e">
        <f>VLOOKUP(C230,Table111[],8,0)</f>
        <v>#N/A</v>
      </c>
      <c r="P230" s="13" t="s">
        <v>116</v>
      </c>
      <c r="Q230" s="13" t="s">
        <v>116</v>
      </c>
      <c r="R230" s="13" t="s">
        <v>116</v>
      </c>
      <c r="S230" s="116" t="e">
        <f>VLOOKUP(C230,Table113[[idccms]:[Suma de Rellamados]],4,0)</f>
        <v>#N/A</v>
      </c>
      <c r="T230" s="13">
        <f>VLOOKUP(C230,Table115[[idccms]:[Suma de CvLlamSalientes]],3,0)</f>
        <v>0</v>
      </c>
      <c r="U230" s="13">
        <f>VLOOKUP(C230,Table115[[idccms]:[Suma de CvLlamSalientes]],5,0)</f>
        <v>0</v>
      </c>
      <c r="V230" s="120">
        <f>VLOOKUP(C230,Table115[[idccms]:[Suma de CvLlamSalientes]],6,0)</f>
        <v>0</v>
      </c>
      <c r="W230" s="13">
        <f>VLOOKUP(C230,Table115[[idccms]:[Suma de CvLlamSalientes]],7,0)</f>
        <v>0</v>
      </c>
      <c r="X230" s="116" t="e">
        <f>VLOOKUP(C230,Table118[[idccms]:[%Act Com N]],4,0)</f>
        <v>#N/A</v>
      </c>
      <c r="Y230" s="116" t="e">
        <f>VLOOKUP(C230,Table118[[idccms]:[%Act Com N]],6,0)</f>
        <v>#N/A</v>
      </c>
      <c r="Z230" s="116" t="e">
        <f>VLOOKUP(C230,TRF!$B$2:$S$407,4,0)</f>
        <v>#N/A</v>
      </c>
      <c r="AA230" s="116" t="e">
        <f>VLOOKUP(C230,CBS!$A$2:$F$395,4,0)</f>
        <v>#N/A</v>
      </c>
      <c r="AB230" s="124" t="e">
        <f>IF(E230="HFC",(IF(L230&gt;=PliegoVigente!$U$9,PliegoVigente!$W$9,IF(L230&gt;=PliegoVigente!$U$8,PliegoVigente!$W$8,PliegoVigente!$W$7))),IF(E230="FLOW",(IF(L230&gt;=PliegoVigente!$U$25,PliegoVigente!$W$25,IF(L230&gt;=PliegoVigente!$U$24,PliegoVigente!$W$24,PliegoVigente!$W$23))),IF(E230="MASIVO",(IF(L230&gt;=PliegoVigente!$U$39,PliegoVigente!$W$39,IF(L230&gt;=PliegoVigente!$U$38,PliegoVigente!$W$38,PliegoVigente!$W$37))),(IF(L230&gt;=PliegoVigente!$U$53,PliegoVigente!$W$53,IF(L230&gt;=PliegoVigente!$U$52,PliegoVigente!$W$52,PliegoVigente!$W$51))))))</f>
        <v>#N/A</v>
      </c>
      <c r="AC230" s="124" t="e">
        <f>IF(E230="HFC",(IF(M230&gt;=PliegoVigente!$I$7,PliegoVigente!$K$7,IF(M230&gt;=PliegoVigente!$I$8,PliegoVigente!$K$8,IF(M230&gt;=PliegoVigente!$I$9,PliegoVigente!$K$9,IF(M230&gt;=PliegoVigente!$I$10,PliegoVigente!$K$10,IF(M230&gt;=PliegoVigente!$I$11,PliegoVigente!$K$11,IF(M230&gt;=PliegoVigente!$I$12,PliegoVigente!$K$12,IF(M230&gt;=PliegoVigente!$I$13,PliegoVigente!$K$13,IF(M230&gt;=PliegoVigente!$I$14,PliegoVigente!$K$14,PliegoVigente!$K$15))))))))),IF(E230="FLOW",(IF(M230&gt;=PliegoVigente!$I$23,PliegoVigente!$K$23,IF(M230&gt;=PliegoVigente!$I$24,PliegoVigente!$K$24,IF(M230&gt;=PliegoVigente!$I$25,PliegoVigente!$K$25,IF(M230&gt;=PliegoVigente!$I$26,PliegoVigente!$K$26,IF(M230&gt;=PliegoVigente!$I$27,PliegoVigente!$K$27,IF(M230&gt;=PliegoVigente!$I$28,PliegoVigente!$K$28,IF(M230&gt;=PliegoVigente!$I$29,PliegoVigente!$K$29,IF(M230&gt;=PliegoVigente!$I$30,PliegoVigente!$K$30,PliegoVigente!$K$31))))))))),IF(E230="MASIVO",(IF(M230&gt;=PliegoVigente!$I$37,PliegoVigente!$K$37,IF(M230&gt;=PliegoVigente!$I$38,PliegoVigente!$K$38,IF(M230&gt;=PliegoVigente!$I$39,PliegoVigente!$K$39,IF(M230&gt;=PliegoVigente!$I$40,PliegoVigente!$K$40,IF(M230&gt;=PliegoVigente!$I$41,PliegoVigente!$K$41,IF(M230&gt;=PliegoVigente!$I$42,PliegoVigente!$K$42,IF(M230&gt;=PliegoVigente!$I$43,PliegoVigente!$K$43,IF(M230&gt;=PliegoVigente!$I$44,PliegoVigente!$K$44,PliegoVigente!$K$45))))))))),(IF(M230&gt;=PliegoVigente!$I$51,PliegoVigente!$K$51,IF(M230&gt;=PliegoVigente!$I$52,PliegoVigente!$K$52,IF(M230&gt;=PliegoVigente!$I$53,PliegoVigente!$K$53,IF(M230&gt;=PliegoVigente!$I$54,PliegoVigente!$K$54,IF(M230&gt;=PliegoVigente!$I$55,PliegoVigente!$K$55,IF(M230&gt;=PliegoVigente!$I$56,PliegoVigente!$K$56,IF(M230&gt;=PliegoVigente!$I$57,PliegoVigente!$K$57,IF(M230&gt;=PliegoVigente!$I$58,PliegoVigente!$K$58,PliegoVigente!$K$59))))))))))))</f>
        <v>#N/A</v>
      </c>
      <c r="AD230" s="124" t="e">
        <f>IF(E230="HFC",(IF(S230&gt;=PliegoVigente!$E$12,PliegoVigente!$G$12,IF(S230&gt;=PliegoVigente!$E$11,PliegoVigente!$G$11,IF(S230&gt;=PliegoVigente!$E$10,PliegoVigente!$G$10,IF(S230&gt;=PliegoVigente!$E$9,PliegoVigente!$G$9,IF(S230&gt;=PliegoVigente!$E$8,PliegoVigente!$G$8,PliegoVigente!$G$7)))))),IF(E230="FLOW",(IF(S230&gt;=PliegoVigente!$I$23,PliegoVigente!$K$23,IF(S230&gt;=PliegoVigente!$I$24,PliegoVigente!$K$24,IF(S230&gt;=PliegoVigente!$I$25,PliegoVigente!$K$25,IF(S230&gt;=PliegoVigente!$I$26,PliegoVigente!$K$26,IF(S230&gt;=PliegoVigente!$I$27,PliegoVigente!$K$27,IF(S230&gt;=PliegoVigente!$I$28,PliegoVigente!$K$28,IF(S230&gt;=PliegoVigente!$I$29,PliegoVigente!$K$29,IF(S230&gt;=PliegoVigente!$I$30,PliegoVigente!$K$30,PliegoVigente!$K$31))))))))),IF(E230="MASIVO",(IF(S230&gt;=PliegoVigente!$I$37,PliegoVigente!$K$37,IF(S230&gt;=PliegoVigente!$I$38,PliegoVigente!$K$38,IF(S230&gt;=PliegoVigente!$I$39,PliegoVigente!$K$39,IF(S230&gt;=PliegoVigente!$I$40,PliegoVigente!$K$40,IF(S230&gt;=PliegoVigente!$I$41,PliegoVigente!$K$41,IF(S230&gt;=PliegoVigente!$I$42,PliegoVigente!$K$42,IF(S230&gt;=PliegoVigente!$I$43,PliegoVigente!$K$43,IF(S230&gt;=PliegoVigente!$I$44,PliegoVigente!$K$44,PliegoVigente!$K$45))))))))),(IF(S230&gt;=PliegoVigente!$I$51,PliegoVigente!$K$51,IF(S230&gt;=PliegoVigente!$I$52,PliegoVigente!$K$52,IF(S230&gt;=PliegoVigente!$I$53,PliegoVigente!$K$53,IF(S230&gt;=PliegoVigente!$I$54,PliegoVigente!$K$54,IF(S230&gt;=PliegoVigente!$I$55,PliegoVigente!$K$55,IF(S230&gt;=PliegoVigente!$I$56,PliegoVigente!$K$56,IF(S230&gt;=PliegoVigente!$I$57,PliegoVigente!$K$57,IF(S230&gt;=PliegoVigente!$I$58,PliegoVigente!$K$58,PliegoVigente!$K$59))))))))))))</f>
        <v>#N/A</v>
      </c>
      <c r="AE230" s="124">
        <f>IF(E230="HFC",(IF(T230&gt;=PliegoVigente!$A$10,PliegoVigente!$C$10,IF(T230&gt;PliegoVigente!$A$9,PliegoVigente!$C$9,IF(T230&gt;PliegoVigente!$A$8,PliegoVigente!$C$8,PliegoVigente!$C$7)))),IF(E230="FLOW",(IF(T230&gt;=PliegoVigente!$A$26,PliegoVigente!$C$26,IF(T230&gt;PliegoVigente!$A$25,PliegoVigente!$C$25,IF(T230&gt;PliegoVigente!$A$24,PliegoVigente!$C$24,PliegoVigente!$C$23)))),IF(E230="MASIVO",(IF(T230&gt;=PliegoVigente!$A$40,PliegoVigente!$C$40,IF(T230&gt;PliegoVigente!$A$39,PliegoVigente!$C$39,IF(T230&gt;PliegoVigente!$A$38,PliegoVigente!$C$38,PliegoVigente!$C$37)))),(IF(T230&gt;=PliegoVigente!$A$54,PliegoVigente!$C$54,IF(T230&gt;PliegoVigente!$A$53,PliegoVigente!$C$53,IF(T230&gt;PliegoVigente!$A$52,PliegoVigente!$C$52,PliegoVigente!$C$51)))))))</f>
        <v>0.02</v>
      </c>
      <c r="AF230" s="124" t="e">
        <f>IF(E230="HFC",(IF(Y230&gt;=PliegoVigente!$Y$7,PliegoVigente!$AA$7,0)),IF(E230="FLOW",0,IF(E230="MASIVO",(IF(Y230&gt;=PliegoVigente!$Y$37,PliegoVigente!$AA$370)),(IF(Y230&gt;=PliegoVigente!$Y$51,PliegoVigente!$AA$51,0)))))</f>
        <v>#N/A</v>
      </c>
      <c r="AG230" s="124" t="e">
        <f>IF(E230="HFC",(IF(Z230&gt;=PliegoVigente!$M$9,PliegoVigente!$O$9,IF(Z230&gt;=PliegoVigente!$M$8,PliegoVigente!$O$8,PliegoVigente!$O$7))),IF(E230="FLOW",(IF(Z230&gt;=PliegoVigente!$M$25,PliegoVigente!$O$25,IF(Z230&gt;=PliegoVigente!$M$24,PliegoVigente!$O$24,PliegoVigente!$O$23))),IF(E230="MASIVO",(IF(Z230&gt;=PliegoVigente!$M$39,PliegoVigente!$O$39,IF(Z230&gt;=PliegoVigente!$M$38,PliegoVigente!$O$38,PliegoVigente!$O$37))),(IF(Z230&gt;=PliegoVigente!$M$53,PliegoVigente!$O$53,IF(Z230&gt;=PliegoVigente!$M$52,PliegoVigente!$O$52,PliegoVigente!$O$51))))))</f>
        <v>#N/A</v>
      </c>
      <c r="AH230" s="124" t="e">
        <f>IF(E230="HFC",(IF(AA230&gt;=PliegoVigente!$Q$9,PliegoVigente!$S$9,IF(AA230&gt;=PliegoVigente!$Q$8,PliegoVigente!$S$8,PliegoVigente!$S$7))),IF(E230="FLOW",(IF(AA230&gt;=PliegoVigente!$Q$25,PliegoVigente!$S$25,IF(AA230&gt;=PliegoVigente!$Q$24,PliegoVigente!$S$24,PliegoVigente!$S$23))),IF(E230="MASIVO",(IF(AA230&gt;=PliegoVigente!$Q$39,PliegoVigente!$S$39,IF(AA230&gt;=PliegoVigente!$Q$38,PliegoVigente!$S$38,PliegoVigente!$S$37))),(IF(AA230&gt;=PliegoVigente!$Q$53,PliegoVigente!$S$53,IF(AA230&gt;=PliegoVigente!$Q$52,PliegoVigente!$S$52,PliegoVigente!$S$51))))))</f>
        <v>#N/A</v>
      </c>
      <c r="AI230" s="126" t="e">
        <f t="shared" si="7"/>
        <v>#N/A</v>
      </c>
    </row>
    <row r="231" spans="1:35" x14ac:dyDescent="0.25">
      <c r="A231" s="115" t="str">
        <f>VLOOKUP(C231,RosterActualizado!$C$2:$L$1000,7,0)</f>
        <v>Bordon Eduardo Nicolás</v>
      </c>
      <c r="B231" s="115" t="str">
        <f>VLOOKUP(C231,RosterActualizado!$C$2:$L$1000,10,0)</f>
        <v xml:space="preserve">Ruiz Facundo </v>
      </c>
      <c r="C231" s="115">
        <f>RosterActualizado!C231</f>
        <v>4475985</v>
      </c>
      <c r="D231" s="115" t="str">
        <f>VLOOKUP(C231,RosterActualizado!$C$2:$L$1000,3,0)</f>
        <v>MASIVO</v>
      </c>
      <c r="E231" s="115" t="str">
        <f t="shared" si="6"/>
        <v>MASIVO</v>
      </c>
      <c r="F231" s="116">
        <f>VLOOKUP(C231,Table1[],5,0)</f>
        <v>0.96374879227053101</v>
      </c>
      <c r="G231" s="117">
        <f>VLOOKUP(C231,Table13[],5,0)</f>
        <v>0.12</v>
      </c>
      <c r="H231" s="118">
        <f>VLOOKUP(C231,Table13[],3,0)</f>
        <v>125</v>
      </c>
      <c r="I231" s="117">
        <f>VLOOKUP(C231,Table13[],7,0)</f>
        <v>0.69747899159663895</v>
      </c>
      <c r="J231" s="117">
        <f>VLOOKUP(C231,Table13[],9,0)</f>
        <v>0.87931034482758597</v>
      </c>
      <c r="K231" s="116">
        <f>VLOOKUP(C231,Table16[[#All],[idccms]:[TMO]],5,0)</f>
        <v>0.83529411764705896</v>
      </c>
      <c r="L231" s="119">
        <f>VLOOKUP(C231,Table18[[Columna1]:[Recuento de id_monitoring-caseId]],2,0)</f>
        <v>0</v>
      </c>
      <c r="M231" s="116">
        <f>VLOOKUP(C231,Table111[],7,0)</f>
        <v>0.5</v>
      </c>
      <c r="N231" s="118">
        <f>VLOOKUP(C231,Table111[],6,0)</f>
        <v>4</v>
      </c>
      <c r="O231" s="116">
        <f>VLOOKUP(C231,Table111[],8,0)</f>
        <v>0.66666666666666696</v>
      </c>
      <c r="P231" s="13" t="s">
        <v>116</v>
      </c>
      <c r="Q231" s="13" t="s">
        <v>116</v>
      </c>
      <c r="R231" s="13" t="s">
        <v>116</v>
      </c>
      <c r="S231" s="116">
        <f>VLOOKUP(C231,Table113[[idccms]:[Suma de Rellamados]],4,0)</f>
        <v>0.77750611246943802</v>
      </c>
      <c r="T231" s="13">
        <f>VLOOKUP(C231,Table115[[idccms]:[Suma de CvLlamSalientes]],3,0)</f>
        <v>664.968085106383</v>
      </c>
      <c r="U231" s="13">
        <f>VLOOKUP(C231,Table115[[idccms]:[Suma de CvLlamSalientes]],5,0)</f>
        <v>12.4840425531915</v>
      </c>
      <c r="V231" s="120">
        <f>VLOOKUP(C231,Table115[[idccms]:[Suma de CvLlamSalientes]],6,0)</f>
        <v>10.118794326241099</v>
      </c>
      <c r="W231" s="13">
        <f>VLOOKUP(C231,Table115[[idccms]:[Suma de CvLlamSalientes]],7,0)</f>
        <v>642.36524822695003</v>
      </c>
      <c r="X231" s="116">
        <f>VLOOKUP(C231,Table118[[idccms]:[%Act Com N]],4,0)</f>
        <v>6.2056737588652502E-3</v>
      </c>
      <c r="Y231" s="116">
        <f>VLOOKUP(C231,Table118[[idccms]:[%Act Com N]],6,0)</f>
        <v>6.2056737588652502E-3</v>
      </c>
      <c r="Z231" s="116">
        <f>VLOOKUP(C231,TRF!$B$2:$S$407,4,0)</f>
        <v>7.4468085106383003E-2</v>
      </c>
      <c r="AA231" s="116">
        <f>VLOOKUP(C231,CBS!$A$2:$F$395,4,0)</f>
        <v>0.102836879432624</v>
      </c>
      <c r="AB231" s="124">
        <f>IF(E231="HFC",(IF(L231&gt;=PliegoVigente!$U$9,PliegoVigente!$W$9,IF(L231&gt;=PliegoVigente!$U$8,PliegoVigente!$W$8,PliegoVigente!$W$7))),IF(E231="FLOW",(IF(L231&gt;=PliegoVigente!$U$25,PliegoVigente!$W$25,IF(L231&gt;=PliegoVigente!$U$24,PliegoVigente!$W$24,PliegoVigente!$W$23))),IF(E231="MASIVO",(IF(L231&gt;=PliegoVigente!$U$39,PliegoVigente!$W$39,IF(L231&gt;=PliegoVigente!$U$38,PliegoVigente!$W$38,PliegoVigente!$W$37))),(IF(L231&gt;=PliegoVigente!$U$53,PliegoVigente!$W$53,IF(L231&gt;=PliegoVigente!$U$52,PliegoVigente!$W$52,PliegoVigente!$W$51))))))</f>
        <v>-0.01</v>
      </c>
      <c r="AC231" s="124">
        <f>IF(E231="HFC",(IF(M231&gt;=PliegoVigente!$I$7,PliegoVigente!$K$7,IF(M231&gt;=PliegoVigente!$I$8,PliegoVigente!$K$8,IF(M231&gt;=PliegoVigente!$I$9,PliegoVigente!$K$9,IF(M231&gt;=PliegoVigente!$I$10,PliegoVigente!$K$10,IF(M231&gt;=PliegoVigente!$I$11,PliegoVigente!$K$11,IF(M231&gt;=PliegoVigente!$I$12,PliegoVigente!$K$12,IF(M231&gt;=PliegoVigente!$I$13,PliegoVigente!$K$13,IF(M231&gt;=PliegoVigente!$I$14,PliegoVigente!$K$14,PliegoVigente!$K$15))))))))),IF(E231="FLOW",(IF(M231&gt;=PliegoVigente!$I$23,PliegoVigente!$K$23,IF(M231&gt;=PliegoVigente!$I$24,PliegoVigente!$K$24,IF(M231&gt;=PliegoVigente!$I$25,PliegoVigente!$K$25,IF(M231&gt;=PliegoVigente!$I$26,PliegoVigente!$K$26,IF(M231&gt;=PliegoVigente!$I$27,PliegoVigente!$K$27,IF(M231&gt;=PliegoVigente!$I$28,PliegoVigente!$K$28,IF(M231&gt;=PliegoVigente!$I$29,PliegoVigente!$K$29,IF(M231&gt;=PliegoVigente!$I$30,PliegoVigente!$K$30,PliegoVigente!$K$31))))))))),IF(E231="MASIVO",(IF(M231&gt;=PliegoVigente!$I$37,PliegoVigente!$K$37,IF(M231&gt;=PliegoVigente!$I$38,PliegoVigente!$K$38,IF(M231&gt;=PliegoVigente!$I$39,PliegoVigente!$K$39,IF(M231&gt;=PliegoVigente!$I$40,PliegoVigente!$K$40,IF(M231&gt;=PliegoVigente!$I$41,PliegoVigente!$K$41,IF(M231&gt;=PliegoVigente!$I$42,PliegoVigente!$K$42,IF(M231&gt;=PliegoVigente!$I$43,PliegoVigente!$K$43,IF(M231&gt;=PliegoVigente!$I$44,PliegoVigente!$K$44,PliegoVigente!$K$45))))))))),(IF(M231&gt;=PliegoVigente!$I$51,PliegoVigente!$K$51,IF(M231&gt;=PliegoVigente!$I$52,PliegoVigente!$K$52,IF(M231&gt;=PliegoVigente!$I$53,PliegoVigente!$K$53,IF(M231&gt;=PliegoVigente!$I$54,PliegoVigente!$K$54,IF(M231&gt;=PliegoVigente!$I$55,PliegoVigente!$K$55,IF(M231&gt;=PliegoVigente!$I$56,PliegoVigente!$K$56,IF(M231&gt;=PliegoVigente!$I$57,PliegoVigente!$K$57,IF(M231&gt;=PliegoVigente!$I$58,PliegoVigente!$K$58,PliegoVigente!$K$59))))))))))))</f>
        <v>0.06</v>
      </c>
      <c r="AD231" s="124">
        <f>IF(E231="HFC",(IF(S231&gt;=PliegoVigente!$E$12,PliegoVigente!$G$12,IF(S231&gt;=PliegoVigente!$E$11,PliegoVigente!$G$11,IF(S231&gt;=PliegoVigente!$E$10,PliegoVigente!$G$10,IF(S231&gt;=PliegoVigente!$E$9,PliegoVigente!$G$9,IF(S231&gt;=PliegoVigente!$E$8,PliegoVigente!$G$8,PliegoVigente!$G$7)))))),IF(E231="FLOW",(IF(S231&gt;=PliegoVigente!$I$23,PliegoVigente!$K$23,IF(S231&gt;=PliegoVigente!$I$24,PliegoVigente!$K$24,IF(S231&gt;=PliegoVigente!$I$25,PliegoVigente!$K$25,IF(S231&gt;=PliegoVigente!$I$26,PliegoVigente!$K$26,IF(S231&gt;=PliegoVigente!$I$27,PliegoVigente!$K$27,IF(S231&gt;=PliegoVigente!$I$28,PliegoVigente!$K$28,IF(S231&gt;=PliegoVigente!$I$29,PliegoVigente!$K$29,IF(S231&gt;=PliegoVigente!$I$30,PliegoVigente!$K$30,PliegoVigente!$K$31))))))))),IF(E231="MASIVO",(IF(S231&gt;=PliegoVigente!$I$37,PliegoVigente!$K$37,IF(S231&gt;=PliegoVigente!$I$38,PliegoVigente!$K$38,IF(S231&gt;=PliegoVigente!$I$39,PliegoVigente!$K$39,IF(S231&gt;=PliegoVigente!$I$40,PliegoVigente!$K$40,IF(S231&gt;=PliegoVigente!$I$41,PliegoVigente!$K$41,IF(S231&gt;=PliegoVigente!$I$42,PliegoVigente!$K$42,IF(S231&gt;=PliegoVigente!$I$43,PliegoVigente!$K$43,IF(S231&gt;=PliegoVigente!$I$44,PliegoVigente!$K$44,PliegoVigente!$K$45))))))))),(IF(S231&gt;=PliegoVigente!$I$51,PliegoVigente!$K$51,IF(S231&gt;=PliegoVigente!$I$52,PliegoVigente!$K$52,IF(S231&gt;=PliegoVigente!$I$53,PliegoVigente!$K$53,IF(S231&gt;=PliegoVigente!$I$54,PliegoVigente!$K$54,IF(S231&gt;=PliegoVigente!$I$55,PliegoVigente!$K$55,IF(S231&gt;=PliegoVigente!$I$56,PliegoVigente!$K$56,IF(S231&gt;=PliegoVigente!$I$57,PliegoVigente!$K$57,IF(S231&gt;=PliegoVigente!$I$58,PliegoVigente!$K$58,PliegoVigente!$K$59))))))))))))</f>
        <v>0.06</v>
      </c>
      <c r="AE231" s="124">
        <f>IF(E231="HFC",(IF(T231&gt;=PliegoVigente!$A$10,PliegoVigente!$C$10,IF(T231&gt;PliegoVigente!$A$9,PliegoVigente!$C$9,IF(T231&gt;PliegoVigente!$A$8,PliegoVigente!$C$8,PliegoVigente!$C$7)))),IF(E231="FLOW",(IF(T231&gt;=PliegoVigente!$A$26,PliegoVigente!$C$26,IF(T231&gt;PliegoVigente!$A$25,PliegoVigente!$C$25,IF(T231&gt;PliegoVigente!$A$24,PliegoVigente!$C$24,PliegoVigente!$C$23)))),IF(E231="MASIVO",(IF(T231&gt;=PliegoVigente!$A$40,PliegoVigente!$C$40,IF(T231&gt;PliegoVigente!$A$39,PliegoVigente!$C$39,IF(T231&gt;PliegoVigente!$A$38,PliegoVigente!$C$38,PliegoVigente!$C$37)))),(IF(T231&gt;=PliegoVigente!$A$54,PliegoVigente!$C$54,IF(T231&gt;PliegoVigente!$A$53,PliegoVigente!$C$53,IF(T231&gt;PliegoVigente!$A$52,PliegoVigente!$C$52,PliegoVigente!$C$51)))))))</f>
        <v>-0.01</v>
      </c>
      <c r="AF231" s="124" t="b">
        <f>IF(E231="HFC",(IF(Y231&gt;=PliegoVigente!$Y$7,PliegoVigente!$AA$7,0)),IF(E231="FLOW",0,IF(E231="MASIVO",(IF(Y231&gt;=PliegoVigente!$Y$37,PliegoVigente!$AA$370)),(IF(Y231&gt;=PliegoVigente!$Y$51,PliegoVigente!$AA$51,0)))))</f>
        <v>0</v>
      </c>
      <c r="AG231" s="124">
        <f>IF(E231="HFC",(IF(Z231&gt;=PliegoVigente!$M$9,PliegoVigente!$O$9,IF(Z231&gt;=PliegoVigente!$M$8,PliegoVigente!$O$8,PliegoVigente!$O$7))),IF(E231="FLOW",(IF(Z231&gt;=PliegoVigente!$M$25,PliegoVigente!$O$25,IF(Z231&gt;=PliegoVigente!$M$24,PliegoVigente!$O$24,PliegoVigente!$O$23))),IF(E231="MASIVO",(IF(Z231&gt;=PliegoVigente!$M$39,PliegoVigente!$O$39,IF(Z231&gt;=PliegoVigente!$M$38,PliegoVigente!$O$38,PliegoVigente!$O$37))),(IF(Z231&gt;=PliegoVigente!$M$53,PliegoVigente!$O$53,IF(Z231&gt;=PliegoVigente!$M$52,PliegoVigente!$O$52,PliegoVigente!$O$51))))))</f>
        <v>5.0000000000000001E-3</v>
      </c>
      <c r="AH231" s="124">
        <f>IF(E231="HFC",(IF(AA231&gt;=PliegoVigente!$Q$9,PliegoVigente!$S$9,IF(AA231&gt;=PliegoVigente!$Q$8,PliegoVigente!$S$8,PliegoVigente!$S$7))),IF(E231="FLOW",(IF(AA231&gt;=PliegoVigente!$Q$25,PliegoVigente!$S$25,IF(AA231&gt;=PliegoVigente!$Q$24,PliegoVigente!$S$24,PliegoVigente!$S$23))),IF(E231="MASIVO",(IF(AA231&gt;=PliegoVigente!$Q$39,PliegoVigente!$S$39,IF(AA231&gt;=PliegoVigente!$Q$38,PliegoVigente!$S$38,PliegoVigente!$S$37))),(IF(AA231&gt;=PliegoVigente!$Q$53,PliegoVigente!$S$53,IF(AA231&gt;=PliegoVigente!$Q$52,PliegoVigente!$S$52,PliegoVigente!$S$51))))))</f>
        <v>-5.0000000000000001E-3</v>
      </c>
      <c r="AI231" s="126">
        <f t="shared" si="7"/>
        <v>9.9999999999999992E-2</v>
      </c>
    </row>
    <row r="232" spans="1:35" x14ac:dyDescent="0.25">
      <c r="A232" s="115" t="str">
        <f>VLOOKUP(C232,RosterActualizado!$C$2:$L$1000,7,0)</f>
        <v>Bordon Eduardo Nicolás</v>
      </c>
      <c r="B232" s="115" t="str">
        <f>VLOOKUP(C232,RosterActualizado!$C$2:$L$1000,10,0)</f>
        <v>Sandoval Silvio Silvestre</v>
      </c>
      <c r="C232" s="115">
        <f>RosterActualizado!C232</f>
        <v>1771789</v>
      </c>
      <c r="D232" s="115" t="str">
        <f>VLOOKUP(C232,RosterActualizado!$C$2:$L$1000,3,0)</f>
        <v>INTERNET HFC SCORE 3 A 5</v>
      </c>
      <c r="E232" s="115" t="str">
        <f t="shared" si="6"/>
        <v>HFC</v>
      </c>
      <c r="F232" s="116">
        <f>VLOOKUP(C232,Table1[],5,0)</f>
        <v>0.98041906130268197</v>
      </c>
      <c r="G232" s="117">
        <f>VLOOKUP(C232,Table13[],5,0)</f>
        <v>6.2015503875968998E-2</v>
      </c>
      <c r="H232" s="118">
        <f>VLOOKUP(C232,Table13[],3,0)</f>
        <v>129</v>
      </c>
      <c r="I232" s="117">
        <f>VLOOKUP(C232,Table13[],7,0)</f>
        <v>0.70967741935483897</v>
      </c>
      <c r="J232" s="117">
        <f>VLOOKUP(C232,Table13[],9,0)</f>
        <v>0.94117647058823495</v>
      </c>
      <c r="K232" s="116">
        <f>VLOOKUP(C232,Table16[[#All],[idccms]:[TMO]],5,0)</f>
        <v>0.99166666666666703</v>
      </c>
      <c r="L232" s="119">
        <f>VLOOKUP(C232,Table18[[Columna1]:[Recuento de id_monitoring-caseId]],2,0)</f>
        <v>0</v>
      </c>
      <c r="M232" s="116">
        <f>VLOOKUP(C232,Table111[],7,0)</f>
        <v>-0.54545454545454497</v>
      </c>
      <c r="N232" s="118">
        <f>VLOOKUP(C232,Table111[],6,0)</f>
        <v>11</v>
      </c>
      <c r="O232" s="116">
        <f>VLOOKUP(C232,Table111[],8,0)</f>
        <v>0.42857142857142899</v>
      </c>
      <c r="P232" s="13" t="s">
        <v>116</v>
      </c>
      <c r="Q232" s="13" t="s">
        <v>116</v>
      </c>
      <c r="R232" s="13" t="s">
        <v>116</v>
      </c>
      <c r="S232" s="116">
        <f>VLOOKUP(C232,Table113[[idccms]:[Suma de Rellamados]],4,0)</f>
        <v>0.78914405010438404</v>
      </c>
      <c r="T232" s="13">
        <f>VLOOKUP(C232,Table115[[idccms]:[Suma de CvLlamSalientes]],3,0)</f>
        <v>605.84782608695696</v>
      </c>
      <c r="U232" s="13">
        <f>VLOOKUP(C232,Table115[[idccms]:[Suma de CvLlamSalientes]],5,0)</f>
        <v>13.481366459627299</v>
      </c>
      <c r="V232" s="120">
        <f>VLOOKUP(C232,Table115[[idccms]:[Suma de CvLlamSalientes]],6,0)</f>
        <v>10.5605590062112</v>
      </c>
      <c r="W232" s="13">
        <f>VLOOKUP(C232,Table115[[idccms]:[Suma de CvLlamSalientes]],7,0)</f>
        <v>581.80590062111798</v>
      </c>
      <c r="X232" s="116">
        <f>VLOOKUP(C232,Table118[[idccms]:[%Act Com N]],4,0)</f>
        <v>4.9689440993788803E-2</v>
      </c>
      <c r="Y232" s="116">
        <f>VLOOKUP(C232,Table118[[idccms]:[%Act Com N]],6,0)</f>
        <v>2.2515527950310602E-2</v>
      </c>
      <c r="Z232" s="116">
        <f>VLOOKUP(C232,TRF!$B$2:$S$407,4,0)</f>
        <v>0.144409937888199</v>
      </c>
      <c r="AA232" s="116">
        <f>VLOOKUP(C232,CBS!$A$2:$F$395,4,0)</f>
        <v>1.8633540372670801E-2</v>
      </c>
      <c r="AB232" s="124">
        <f>IF(E232="HFC",(IF(L232&gt;=PliegoVigente!$U$9,PliegoVigente!$W$9,IF(L232&gt;=PliegoVigente!$U$8,PliegoVigente!$W$8,PliegoVigente!$W$7))),IF(E232="FLOW",(IF(L232&gt;=PliegoVigente!$U$25,PliegoVigente!$W$25,IF(L232&gt;=PliegoVigente!$U$24,PliegoVigente!$W$24,PliegoVigente!$W$23))),IF(E232="MASIVO",(IF(L232&gt;=PliegoVigente!$U$39,PliegoVigente!$W$39,IF(L232&gt;=PliegoVigente!$U$38,PliegoVigente!$W$38,PliegoVigente!$W$37))),(IF(L232&gt;=PliegoVigente!$U$53,PliegoVigente!$W$53,IF(L232&gt;=PliegoVigente!$U$52,PliegoVigente!$W$52,PliegoVigente!$W$51))))))</f>
        <v>-0.01</v>
      </c>
      <c r="AC232" s="124">
        <f>IF(E232="HFC",(IF(M232&gt;=PliegoVigente!$I$7,PliegoVigente!$K$7,IF(M232&gt;=PliegoVigente!$I$8,PliegoVigente!$K$8,IF(M232&gt;=PliegoVigente!$I$9,PliegoVigente!$K$9,IF(M232&gt;=PliegoVigente!$I$10,PliegoVigente!$K$10,IF(M232&gt;=PliegoVigente!$I$11,PliegoVigente!$K$11,IF(M232&gt;=PliegoVigente!$I$12,PliegoVigente!$K$12,IF(M232&gt;=PliegoVigente!$I$13,PliegoVigente!$K$13,IF(M232&gt;=PliegoVigente!$I$14,PliegoVigente!$K$14,PliegoVigente!$K$15))))))))),IF(E232="FLOW",(IF(M232&gt;=PliegoVigente!$I$23,PliegoVigente!$K$23,IF(M232&gt;=PliegoVigente!$I$24,PliegoVigente!$K$24,IF(M232&gt;=PliegoVigente!$I$25,PliegoVigente!$K$25,IF(M232&gt;=PliegoVigente!$I$26,PliegoVigente!$K$26,IF(M232&gt;=PliegoVigente!$I$27,PliegoVigente!$K$27,IF(M232&gt;=PliegoVigente!$I$28,PliegoVigente!$K$28,IF(M232&gt;=PliegoVigente!$I$29,PliegoVigente!$K$29,IF(M232&gt;=PliegoVigente!$I$30,PliegoVigente!$K$30,PliegoVigente!$K$31))))))))),IF(E232="MASIVO",(IF(M232&gt;=PliegoVigente!$I$37,PliegoVigente!$K$37,IF(M232&gt;=PliegoVigente!$I$38,PliegoVigente!$K$38,IF(M232&gt;=PliegoVigente!$I$39,PliegoVigente!$K$39,IF(M232&gt;=PliegoVigente!$I$40,PliegoVigente!$K$40,IF(M232&gt;=PliegoVigente!$I$41,PliegoVigente!$K$41,IF(M232&gt;=PliegoVigente!$I$42,PliegoVigente!$K$42,IF(M232&gt;=PliegoVigente!$I$43,PliegoVigente!$K$43,IF(M232&gt;=PliegoVigente!$I$44,PliegoVigente!$K$44,PliegoVigente!$K$45))))))))),(IF(M232&gt;=PliegoVigente!$I$51,PliegoVigente!$K$51,IF(M232&gt;=PliegoVigente!$I$52,PliegoVigente!$K$52,IF(M232&gt;=PliegoVigente!$I$53,PliegoVigente!$K$53,IF(M232&gt;=PliegoVigente!$I$54,PliegoVigente!$K$54,IF(M232&gt;=PliegoVigente!$I$55,PliegoVigente!$K$55,IF(M232&gt;=PliegoVigente!$I$56,PliegoVigente!$K$56,IF(M232&gt;=PliegoVigente!$I$57,PliegoVigente!$K$57,IF(M232&gt;=PliegoVigente!$I$58,PliegoVigente!$K$58,PliegoVigente!$K$59))))))))))))</f>
        <v>-0.02</v>
      </c>
      <c r="AD232" s="124">
        <f>IF(E232="HFC",(IF(S232&gt;=PliegoVigente!$E$12,PliegoVigente!$G$12,IF(S232&gt;=PliegoVigente!$E$11,PliegoVigente!$G$11,IF(S232&gt;=PliegoVigente!$E$10,PliegoVigente!$G$10,IF(S232&gt;=PliegoVigente!$E$9,PliegoVigente!$G$9,IF(S232&gt;=PliegoVigente!$E$8,PliegoVigente!$G$8,PliegoVigente!$G$7)))))),IF(E232="FLOW",(IF(S232&gt;=PliegoVigente!$I$23,PliegoVigente!$K$23,IF(S232&gt;=PliegoVigente!$I$24,PliegoVigente!$K$24,IF(S232&gt;=PliegoVigente!$I$25,PliegoVigente!$K$25,IF(S232&gt;=PliegoVigente!$I$26,PliegoVigente!$K$26,IF(S232&gt;=PliegoVigente!$I$27,PliegoVigente!$K$27,IF(S232&gt;=PliegoVigente!$I$28,PliegoVigente!$K$28,IF(S232&gt;=PliegoVigente!$I$29,PliegoVigente!$K$29,IF(S232&gt;=PliegoVigente!$I$30,PliegoVigente!$K$30,PliegoVigente!$K$31))))))))),IF(E232="MASIVO",(IF(S232&gt;=PliegoVigente!$I$37,PliegoVigente!$K$37,IF(S232&gt;=PliegoVigente!$I$38,PliegoVigente!$K$38,IF(S232&gt;=PliegoVigente!$I$39,PliegoVigente!$K$39,IF(S232&gt;=PliegoVigente!$I$40,PliegoVigente!$K$40,IF(S232&gt;=PliegoVigente!$I$41,PliegoVigente!$K$41,IF(S232&gt;=PliegoVigente!$I$42,PliegoVigente!$K$42,IF(S232&gt;=PliegoVigente!$I$43,PliegoVigente!$K$43,IF(S232&gt;=PliegoVigente!$I$44,PliegoVigente!$K$44,PliegoVigente!$K$45))))))))),(IF(S232&gt;=PliegoVigente!$I$51,PliegoVigente!$K$51,IF(S232&gt;=PliegoVigente!$I$52,PliegoVigente!$K$52,IF(S232&gt;=PliegoVigente!$I$53,PliegoVigente!$K$53,IF(S232&gt;=PliegoVigente!$I$54,PliegoVigente!$K$54,IF(S232&gt;=PliegoVigente!$I$55,PliegoVigente!$K$55,IF(S232&gt;=PliegoVigente!$I$56,PliegoVigente!$K$56,IF(S232&gt;=PliegoVigente!$I$57,PliegoVigente!$K$57,IF(S232&gt;=PliegoVigente!$I$58,PliegoVigente!$K$58,PliegoVigente!$K$59))))))))))))</f>
        <v>-0.01</v>
      </c>
      <c r="AE232" s="124">
        <f>IF(E232="HFC",(IF(T232&gt;=PliegoVigente!$A$10,PliegoVigente!$C$10,IF(T232&gt;PliegoVigente!$A$9,PliegoVigente!$C$9,IF(T232&gt;PliegoVigente!$A$8,PliegoVigente!$C$8,PliegoVigente!$C$7)))),IF(E232="FLOW",(IF(T232&gt;=PliegoVigente!$A$26,PliegoVigente!$C$26,IF(T232&gt;PliegoVigente!$A$25,PliegoVigente!$C$25,IF(T232&gt;PliegoVigente!$A$24,PliegoVigente!$C$24,PliegoVigente!$C$23)))),IF(E232="MASIVO",(IF(T232&gt;=PliegoVigente!$A$40,PliegoVigente!$C$40,IF(T232&gt;PliegoVigente!$A$39,PliegoVigente!$C$39,IF(T232&gt;PliegoVigente!$A$38,PliegoVigente!$C$38,PliegoVigente!$C$37)))),(IF(T232&gt;=PliegoVigente!$A$54,PliegoVigente!$C$54,IF(T232&gt;PliegoVigente!$A$53,PliegoVigente!$C$53,IF(T232&gt;PliegoVigente!$A$52,PliegoVigente!$C$52,PliegoVigente!$C$51)))))))</f>
        <v>-0.01</v>
      </c>
      <c r="AF232" s="124">
        <f>IF(E232="HFC",(IF(Y232&gt;=PliegoVigente!$Y$7,PliegoVigente!$AA$7,0)),IF(E232="FLOW",0,IF(E232="MASIVO",(IF(Y232&gt;=PliegoVigente!$Y$37,PliegoVigente!$AA$370)),(IF(Y232&gt;=PliegoVigente!$Y$51,PliegoVigente!$AA$51,0)))))</f>
        <v>0</v>
      </c>
      <c r="AG232" s="124">
        <f>IF(E232="HFC",(IF(Z232&gt;=PliegoVigente!$M$9,PliegoVigente!$O$9,IF(Z232&gt;=PliegoVigente!$M$8,PliegoVigente!$O$8,PliegoVigente!$O$7))),IF(E232="FLOW",(IF(Z232&gt;=PliegoVigente!$M$25,PliegoVigente!$O$25,IF(Z232&gt;=PliegoVigente!$M$24,PliegoVigente!$O$24,PliegoVigente!$O$23))),IF(E232="MASIVO",(IF(Z232&gt;=PliegoVigente!$M$39,PliegoVigente!$O$39,IF(Z232&gt;=PliegoVigente!$M$38,PliegoVigente!$O$38,PliegoVigente!$O$37))),(IF(Z232&gt;=PliegoVigente!$M$53,PliegoVigente!$O$53,IF(Z232&gt;=PliegoVigente!$M$52,PliegoVigente!$O$52,PliegoVigente!$O$51))))))</f>
        <v>-5.0000000000000001E-3</v>
      </c>
      <c r="AH232" s="124">
        <f>IF(E232="HFC",(IF(AA232&gt;=PliegoVigente!$Q$9,PliegoVigente!$S$9,IF(AA232&gt;=PliegoVigente!$Q$8,PliegoVigente!$S$8,PliegoVigente!$S$7))),IF(E232="FLOW",(IF(AA232&gt;=PliegoVigente!$Q$25,PliegoVigente!$S$25,IF(AA232&gt;=PliegoVigente!$Q$24,PliegoVigente!$S$24,PliegoVigente!$S$23))),IF(E232="MASIVO",(IF(AA232&gt;=PliegoVigente!$Q$39,PliegoVigente!$S$39,IF(AA232&gt;=PliegoVigente!$Q$38,PliegoVigente!$S$38,PliegoVigente!$S$37))),(IF(AA232&gt;=PliegoVigente!$Q$53,PliegoVigente!$S$53,IF(AA232&gt;=PliegoVigente!$Q$52,PliegoVigente!$S$52,PliegoVigente!$S$51))))))</f>
        <v>5.0000000000000001E-3</v>
      </c>
      <c r="AI232" s="126">
        <f t="shared" si="7"/>
        <v>-0.05</v>
      </c>
    </row>
    <row r="233" spans="1:35" x14ac:dyDescent="0.25">
      <c r="A233" s="115" t="str">
        <f>VLOOKUP(C233,RosterActualizado!$C$2:$L$1000,7,0)</f>
        <v>Bordon Eduardo Nicolás</v>
      </c>
      <c r="B233" s="115" t="str">
        <f>VLOOKUP(C233,RosterActualizado!$C$2:$L$1000,10,0)</f>
        <v>Torres  Gabriel Alejandro</v>
      </c>
      <c r="C233" s="115">
        <f>RosterActualizado!C233</f>
        <v>3888246</v>
      </c>
      <c r="D233" s="115" t="str">
        <f>VLOOKUP(C233,RosterActualizado!$C$2:$L$1000,3,0)</f>
        <v xml:space="preserve">INTERNET HFC SCORE 3 A 5 + Solucion Remota </v>
      </c>
      <c r="E233" s="115" t="str">
        <f t="shared" si="6"/>
        <v>HFC</v>
      </c>
      <c r="F233" s="116">
        <f>VLOOKUP(C233,Table1[],5,0)</f>
        <v>0.95159171075837701</v>
      </c>
      <c r="G233" s="117">
        <f>VLOOKUP(C233,Table13[],5,0)</f>
        <v>6.3492063492063502E-2</v>
      </c>
      <c r="H233" s="118">
        <f>VLOOKUP(C233,Table13[],3,0)</f>
        <v>63</v>
      </c>
      <c r="I233" s="117">
        <f>VLOOKUP(C233,Table13[],7,0)</f>
        <v>0.80645161290322598</v>
      </c>
      <c r="J233" s="117">
        <f>VLOOKUP(C233,Table13[],9,0)</f>
        <v>0.95</v>
      </c>
      <c r="K233" s="116">
        <f>VLOOKUP(C233,Table16[[#All],[idccms]:[TMO]],5,0)</f>
        <v>0.939393939393939</v>
      </c>
      <c r="L233" s="119">
        <f>VLOOKUP(C233,Table18[[Columna1]:[Recuento de id_monitoring-caseId]],2,0)</f>
        <v>0</v>
      </c>
      <c r="M233" s="116">
        <f>VLOOKUP(C233,Table111[],7,0)</f>
        <v>-0.42857142857142899</v>
      </c>
      <c r="N233" s="118">
        <f>VLOOKUP(C233,Table111[],6,0)</f>
        <v>14</v>
      </c>
      <c r="O233" s="116">
        <f>VLOOKUP(C233,Table111[],8,0)</f>
        <v>0.28571428571428598</v>
      </c>
      <c r="P233" s="13" t="s">
        <v>116</v>
      </c>
      <c r="Q233" s="13" t="s">
        <v>116</v>
      </c>
      <c r="R233" s="13" t="s">
        <v>116</v>
      </c>
      <c r="S233" s="116">
        <f>VLOOKUP(C233,Table113[[idccms]:[Suma de Rellamados]],4,0)</f>
        <v>0.83768115942028998</v>
      </c>
      <c r="T233" s="13">
        <f>VLOOKUP(C233,Table115[[idccms]:[Suma de CvLlamSalientes]],3,0)</f>
        <v>556.51029748283702</v>
      </c>
      <c r="U233" s="13">
        <f>VLOOKUP(C233,Table115[[idccms]:[Suma de CvLlamSalientes]],5,0)</f>
        <v>17.679633867276898</v>
      </c>
      <c r="V233" s="120">
        <f>VLOOKUP(C233,Table115[[idccms]:[Suma de CvLlamSalientes]],6,0)</f>
        <v>5.1132723112128096</v>
      </c>
      <c r="W233" s="13">
        <f>VLOOKUP(C233,Table115[[idccms]:[Suma de CvLlamSalientes]],7,0)</f>
        <v>533.71739130434798</v>
      </c>
      <c r="X233" s="116">
        <f>VLOOKUP(C233,Table118[[idccms]:[%Act Com N]],4,0)</f>
        <v>3.6041189931350102E-2</v>
      </c>
      <c r="Y233" s="116">
        <f>VLOOKUP(C233,Table118[[idccms]:[%Act Com N]],6,0)</f>
        <v>1.54462242562929E-2</v>
      </c>
      <c r="Z233" s="116">
        <f>VLOOKUP(C233,TRF!$B$2:$S$407,4,0)</f>
        <v>9.7254004576659003E-2</v>
      </c>
      <c r="AA233" s="116">
        <f>VLOOKUP(C233,CBS!$A$2:$F$395,4,0)</f>
        <v>3.3180778032036597E-2</v>
      </c>
      <c r="AB233" s="124">
        <f>IF(E233="HFC",(IF(L233&gt;=PliegoVigente!$U$9,PliegoVigente!$W$9,IF(L233&gt;=PliegoVigente!$U$8,PliegoVigente!$W$8,PliegoVigente!$W$7))),IF(E233="FLOW",(IF(L233&gt;=PliegoVigente!$U$25,PliegoVigente!$W$25,IF(L233&gt;=PliegoVigente!$U$24,PliegoVigente!$W$24,PliegoVigente!$W$23))),IF(E233="MASIVO",(IF(L233&gt;=PliegoVigente!$U$39,PliegoVigente!$W$39,IF(L233&gt;=PliegoVigente!$U$38,PliegoVigente!$W$38,PliegoVigente!$W$37))),(IF(L233&gt;=PliegoVigente!$U$53,PliegoVigente!$W$53,IF(L233&gt;=PliegoVigente!$U$52,PliegoVigente!$W$52,PliegoVigente!$W$51))))))</f>
        <v>-0.01</v>
      </c>
      <c r="AC233" s="124">
        <f>IF(E233="HFC",(IF(M233&gt;=PliegoVigente!$I$7,PliegoVigente!$K$7,IF(M233&gt;=PliegoVigente!$I$8,PliegoVigente!$K$8,IF(M233&gt;=PliegoVigente!$I$9,PliegoVigente!$K$9,IF(M233&gt;=PliegoVigente!$I$10,PliegoVigente!$K$10,IF(M233&gt;=PliegoVigente!$I$11,PliegoVigente!$K$11,IF(M233&gt;=PliegoVigente!$I$12,PliegoVigente!$K$12,IF(M233&gt;=PliegoVigente!$I$13,PliegoVigente!$K$13,IF(M233&gt;=PliegoVigente!$I$14,PliegoVigente!$K$14,PliegoVigente!$K$15))))))))),IF(E233="FLOW",(IF(M233&gt;=PliegoVigente!$I$23,PliegoVigente!$K$23,IF(M233&gt;=PliegoVigente!$I$24,PliegoVigente!$K$24,IF(M233&gt;=PliegoVigente!$I$25,PliegoVigente!$K$25,IF(M233&gt;=PliegoVigente!$I$26,PliegoVigente!$K$26,IF(M233&gt;=PliegoVigente!$I$27,PliegoVigente!$K$27,IF(M233&gt;=PliegoVigente!$I$28,PliegoVigente!$K$28,IF(M233&gt;=PliegoVigente!$I$29,PliegoVigente!$K$29,IF(M233&gt;=PliegoVigente!$I$30,PliegoVigente!$K$30,PliegoVigente!$K$31))))))))),IF(E233="MASIVO",(IF(M233&gt;=PliegoVigente!$I$37,PliegoVigente!$K$37,IF(M233&gt;=PliegoVigente!$I$38,PliegoVigente!$K$38,IF(M233&gt;=PliegoVigente!$I$39,PliegoVigente!$K$39,IF(M233&gt;=PliegoVigente!$I$40,PliegoVigente!$K$40,IF(M233&gt;=PliegoVigente!$I$41,PliegoVigente!$K$41,IF(M233&gt;=PliegoVigente!$I$42,PliegoVigente!$K$42,IF(M233&gt;=PliegoVigente!$I$43,PliegoVigente!$K$43,IF(M233&gt;=PliegoVigente!$I$44,PliegoVigente!$K$44,PliegoVigente!$K$45))))))))),(IF(M233&gt;=PliegoVigente!$I$51,PliegoVigente!$K$51,IF(M233&gt;=PliegoVigente!$I$52,PliegoVigente!$K$52,IF(M233&gt;=PliegoVigente!$I$53,PliegoVigente!$K$53,IF(M233&gt;=PliegoVigente!$I$54,PliegoVigente!$K$54,IF(M233&gt;=PliegoVigente!$I$55,PliegoVigente!$K$55,IF(M233&gt;=PliegoVigente!$I$56,PliegoVigente!$K$56,IF(M233&gt;=PliegoVigente!$I$57,PliegoVigente!$K$57,IF(M233&gt;=PliegoVigente!$I$58,PliegoVigente!$K$58,PliegoVigente!$K$59))))))))))))</f>
        <v>-0.02</v>
      </c>
      <c r="AD233" s="124">
        <f>IF(E233="HFC",(IF(S233&gt;=PliegoVigente!$E$12,PliegoVigente!$G$12,IF(S233&gt;=PliegoVigente!$E$11,PliegoVigente!$G$11,IF(S233&gt;=PliegoVigente!$E$10,PliegoVigente!$G$10,IF(S233&gt;=PliegoVigente!$E$9,PliegoVigente!$G$9,IF(S233&gt;=PliegoVigente!$E$8,PliegoVigente!$G$8,PliegoVigente!$G$7)))))),IF(E233="FLOW",(IF(S233&gt;=PliegoVigente!$I$23,PliegoVigente!$K$23,IF(S233&gt;=PliegoVigente!$I$24,PliegoVigente!$K$24,IF(S233&gt;=PliegoVigente!$I$25,PliegoVigente!$K$25,IF(S233&gt;=PliegoVigente!$I$26,PliegoVigente!$K$26,IF(S233&gt;=PliegoVigente!$I$27,PliegoVigente!$K$27,IF(S233&gt;=PliegoVigente!$I$28,PliegoVigente!$K$28,IF(S233&gt;=PliegoVigente!$I$29,PliegoVigente!$K$29,IF(S233&gt;=PliegoVigente!$I$30,PliegoVigente!$K$30,PliegoVigente!$K$31))))))))),IF(E233="MASIVO",(IF(S233&gt;=PliegoVigente!$I$37,PliegoVigente!$K$37,IF(S233&gt;=PliegoVigente!$I$38,PliegoVigente!$K$38,IF(S233&gt;=PliegoVigente!$I$39,PliegoVigente!$K$39,IF(S233&gt;=PliegoVigente!$I$40,PliegoVigente!$K$40,IF(S233&gt;=PliegoVigente!$I$41,PliegoVigente!$K$41,IF(S233&gt;=PliegoVigente!$I$42,PliegoVigente!$K$42,IF(S233&gt;=PliegoVigente!$I$43,PliegoVigente!$K$43,IF(S233&gt;=PliegoVigente!$I$44,PliegoVigente!$K$44,PliegoVigente!$K$45))))))))),(IF(S233&gt;=PliegoVigente!$I$51,PliegoVigente!$K$51,IF(S233&gt;=PliegoVigente!$I$52,PliegoVigente!$K$52,IF(S233&gt;=PliegoVigente!$I$53,PliegoVigente!$K$53,IF(S233&gt;=PliegoVigente!$I$54,PliegoVigente!$K$54,IF(S233&gt;=PliegoVigente!$I$55,PliegoVigente!$K$55,IF(S233&gt;=PliegoVigente!$I$56,PliegoVigente!$K$56,IF(S233&gt;=PliegoVigente!$I$57,PliegoVigente!$K$57,IF(S233&gt;=PliegoVigente!$I$58,PliegoVigente!$K$58,PliegoVigente!$K$59))))))))))))</f>
        <v>0.04</v>
      </c>
      <c r="AE233" s="124">
        <f>IF(E233="HFC",(IF(T233&gt;=PliegoVigente!$A$10,PliegoVigente!$C$10,IF(T233&gt;PliegoVigente!$A$9,PliegoVigente!$C$9,IF(T233&gt;PliegoVigente!$A$8,PliegoVigente!$C$8,PliegoVigente!$C$7)))),IF(E233="FLOW",(IF(T233&gt;=PliegoVigente!$A$26,PliegoVigente!$C$26,IF(T233&gt;PliegoVigente!$A$25,PliegoVigente!$C$25,IF(T233&gt;PliegoVigente!$A$24,PliegoVigente!$C$24,PliegoVigente!$C$23)))),IF(E233="MASIVO",(IF(T233&gt;=PliegoVigente!$A$40,PliegoVigente!$C$40,IF(T233&gt;PliegoVigente!$A$39,PliegoVigente!$C$39,IF(T233&gt;PliegoVigente!$A$38,PliegoVigente!$C$38,PliegoVigente!$C$37)))),(IF(T233&gt;=PliegoVigente!$A$54,PliegoVigente!$C$54,IF(T233&gt;PliegoVigente!$A$53,PliegoVigente!$C$53,IF(T233&gt;PliegoVigente!$A$52,PliegoVigente!$C$52,PliegoVigente!$C$51)))))))</f>
        <v>0</v>
      </c>
      <c r="AF233" s="124">
        <f>IF(E233="HFC",(IF(Y233&gt;=PliegoVigente!$Y$7,PliegoVigente!$AA$7,0)),IF(E233="FLOW",0,IF(E233="MASIVO",(IF(Y233&gt;=PliegoVigente!$Y$37,PliegoVigente!$AA$370)),(IF(Y233&gt;=PliegoVigente!$Y$51,PliegoVigente!$AA$51,0)))))</f>
        <v>0</v>
      </c>
      <c r="AG233" s="124">
        <f>IF(E233="HFC",(IF(Z233&gt;=PliegoVigente!$M$9,PliegoVigente!$O$9,IF(Z233&gt;=PliegoVigente!$M$8,PliegoVigente!$O$8,PliegoVigente!$O$7))),IF(E233="FLOW",(IF(Z233&gt;=PliegoVigente!$M$25,PliegoVigente!$O$25,IF(Z233&gt;=PliegoVigente!$M$24,PliegoVigente!$O$24,PliegoVigente!$O$23))),IF(E233="MASIVO",(IF(Z233&gt;=PliegoVigente!$M$39,PliegoVigente!$O$39,IF(Z233&gt;=PliegoVigente!$M$38,PliegoVigente!$O$38,PliegoVigente!$O$37))),(IF(Z233&gt;=PliegoVigente!$M$53,PliegoVigente!$O$53,IF(Z233&gt;=PliegoVigente!$M$52,PliegoVigente!$O$52,PliegoVigente!$O$51))))))</f>
        <v>-5.0000000000000001E-3</v>
      </c>
      <c r="AH233" s="124">
        <f>IF(E233="HFC",(IF(AA233&gt;=PliegoVigente!$Q$9,PliegoVigente!$S$9,IF(AA233&gt;=PliegoVigente!$Q$8,PliegoVigente!$S$8,PliegoVigente!$S$7))),IF(E233="FLOW",(IF(AA233&gt;=PliegoVigente!$Q$25,PliegoVigente!$S$25,IF(AA233&gt;=PliegoVigente!$Q$24,PliegoVigente!$S$24,PliegoVigente!$S$23))),IF(E233="MASIVO",(IF(AA233&gt;=PliegoVigente!$Q$39,PliegoVigente!$S$39,IF(AA233&gt;=PliegoVigente!$Q$38,PliegoVigente!$S$38,PliegoVigente!$S$37))),(IF(AA233&gt;=PliegoVigente!$Q$53,PliegoVigente!$S$53,IF(AA233&gt;=PliegoVigente!$Q$52,PliegoVigente!$S$52,PliegoVigente!$S$51))))))</f>
        <v>5.0000000000000001E-3</v>
      </c>
      <c r="AI233" s="126">
        <f t="shared" si="7"/>
        <v>1.0000000000000002E-2</v>
      </c>
    </row>
    <row r="234" spans="1:35" x14ac:dyDescent="0.25">
      <c r="A234" s="115" t="str">
        <f>VLOOKUP(C234,RosterActualizado!$C$2:$L$1000,7,0)</f>
        <v>Bordon Eduardo Nicolás</v>
      </c>
      <c r="B234" s="115" t="str">
        <f>VLOOKUP(C234,RosterActualizado!$C$2:$L$1000,10,0)</f>
        <v>Zilman Lucas</v>
      </c>
      <c r="C234" s="115">
        <f>RosterActualizado!C234</f>
        <v>1430472</v>
      </c>
      <c r="D234" s="115" t="str">
        <f>VLOOKUP(C234,RosterActualizado!$C$2:$L$1000,3,0)</f>
        <v>FLOW Score 3 a 5</v>
      </c>
      <c r="E234" s="115" t="str">
        <f t="shared" si="6"/>
        <v>FLOW</v>
      </c>
      <c r="F234" s="116">
        <f>VLOOKUP(C234,Table1[],5,0)</f>
        <v>0.73785353535353504</v>
      </c>
      <c r="G234" s="117">
        <f>VLOOKUP(C234,Table13[],5,0)</f>
        <v>0.123893805309735</v>
      </c>
      <c r="H234" s="118">
        <f>VLOOKUP(C234,Table13[],3,0)</f>
        <v>113</v>
      </c>
      <c r="I234" s="117">
        <f>VLOOKUP(C234,Table13[],7,0)</f>
        <v>0.66055045871559603</v>
      </c>
      <c r="J234" s="117">
        <f>VLOOKUP(C234,Table13[],9,0)</f>
        <v>0.88679245283018904</v>
      </c>
      <c r="K234" s="116">
        <f>VLOOKUP(C234,Table16[[#All],[idccms]:[TMO]],5,0)</f>
        <v>0.971830985915493</v>
      </c>
      <c r="L234" s="119">
        <f>VLOOKUP(C234,Table18[[Columna1]:[Recuento de id_monitoring-caseId]],2,0)</f>
        <v>0</v>
      </c>
      <c r="M234" s="116">
        <f>VLOOKUP(C234,Table111[],7,0)</f>
        <v>-0.42857142857142899</v>
      </c>
      <c r="N234" s="118">
        <f>VLOOKUP(C234,Table111[],6,0)</f>
        <v>14</v>
      </c>
      <c r="O234" s="116">
        <f>VLOOKUP(C234,Table111[],8,0)</f>
        <v>0.41666666666666702</v>
      </c>
      <c r="P234" s="13" t="s">
        <v>116</v>
      </c>
      <c r="Q234" s="13" t="s">
        <v>116</v>
      </c>
      <c r="R234" s="13" t="s">
        <v>116</v>
      </c>
      <c r="S234" s="116">
        <f>VLOOKUP(C234,Table113[[idccms]:[Suma de Rellamados]],4,0)</f>
        <v>0.72750642673521804</v>
      </c>
      <c r="T234" s="13">
        <f>VLOOKUP(C234,Table115[[idccms]:[Suma de CvLlamSalientes]],3,0)</f>
        <v>498.89784946236603</v>
      </c>
      <c r="U234" s="13">
        <f>VLOOKUP(C234,Table115[[idccms]:[Suma de CvLlamSalientes]],5,0)</f>
        <v>19.569892473118301</v>
      </c>
      <c r="V234" s="120">
        <f>VLOOKUP(C234,Table115[[idccms]:[Suma de CvLlamSalientes]],6,0)</f>
        <v>1.16845878136201</v>
      </c>
      <c r="W234" s="13">
        <f>VLOOKUP(C234,Table115[[idccms]:[Suma de CvLlamSalientes]],7,0)</f>
        <v>478.15949820788501</v>
      </c>
      <c r="X234" s="116">
        <f>VLOOKUP(C234,Table118[[idccms]:[%Act Com N]],4,0)</f>
        <v>8.5125448028673806E-2</v>
      </c>
      <c r="Y234" s="116">
        <f>VLOOKUP(C234,Table118[[idccms]:[%Act Com N]],6,0)</f>
        <v>7.4372759856630805E-2</v>
      </c>
      <c r="Z234" s="116">
        <f>VLOOKUP(C234,TRF!$B$2:$S$407,4,0)</f>
        <v>7.7060931899641597E-2</v>
      </c>
      <c r="AA234" s="116">
        <f>VLOOKUP(C234,CBS!$A$2:$F$395,4,0)</f>
        <v>4.12186379928315E-2</v>
      </c>
      <c r="AB234" s="124">
        <f>IF(E234="HFC",(IF(L234&gt;=PliegoVigente!$U$9,PliegoVigente!$W$9,IF(L234&gt;=PliegoVigente!$U$8,PliegoVigente!$W$8,PliegoVigente!$W$7))),IF(E234="FLOW",(IF(L234&gt;=PliegoVigente!$U$25,PliegoVigente!$W$25,IF(L234&gt;=PliegoVigente!$U$24,PliegoVigente!$W$24,PliegoVigente!$W$23))),IF(E234="MASIVO",(IF(L234&gt;=PliegoVigente!$U$39,PliegoVigente!$W$39,IF(L234&gt;=PliegoVigente!$U$38,PliegoVigente!$W$38,PliegoVigente!$W$37))),(IF(L234&gt;=PliegoVigente!$U$53,PliegoVigente!$W$53,IF(L234&gt;=PliegoVigente!$U$52,PliegoVigente!$W$52,PliegoVigente!$W$51))))))</f>
        <v>-0.01</v>
      </c>
      <c r="AC234" s="124">
        <f>IF(E234="HFC",(IF(M234&gt;=PliegoVigente!$I$7,PliegoVigente!$K$7,IF(M234&gt;=PliegoVigente!$I$8,PliegoVigente!$K$8,IF(M234&gt;=PliegoVigente!$I$9,PliegoVigente!$K$9,IF(M234&gt;=PliegoVigente!$I$10,PliegoVigente!$K$10,IF(M234&gt;=PliegoVigente!$I$11,PliegoVigente!$K$11,IF(M234&gt;=PliegoVigente!$I$12,PliegoVigente!$K$12,IF(M234&gt;=PliegoVigente!$I$13,PliegoVigente!$K$13,IF(M234&gt;=PliegoVigente!$I$14,PliegoVigente!$K$14,PliegoVigente!$K$15))))))))),IF(E234="FLOW",(IF(M234&gt;=PliegoVigente!$I$23,PliegoVigente!$K$23,IF(M234&gt;=PliegoVigente!$I$24,PliegoVigente!$K$24,IF(M234&gt;=PliegoVigente!$I$25,PliegoVigente!$K$25,IF(M234&gt;=PliegoVigente!$I$26,PliegoVigente!$K$26,IF(M234&gt;=PliegoVigente!$I$27,PliegoVigente!$K$27,IF(M234&gt;=PliegoVigente!$I$28,PliegoVigente!$K$28,IF(M234&gt;=PliegoVigente!$I$29,PliegoVigente!$K$29,IF(M234&gt;=PliegoVigente!$I$30,PliegoVigente!$K$30,PliegoVigente!$K$31))))))))),IF(E234="MASIVO",(IF(M234&gt;=PliegoVigente!$I$37,PliegoVigente!$K$37,IF(M234&gt;=PliegoVigente!$I$38,PliegoVigente!$K$38,IF(M234&gt;=PliegoVigente!$I$39,PliegoVigente!$K$39,IF(M234&gt;=PliegoVigente!$I$40,PliegoVigente!$K$40,IF(M234&gt;=PliegoVigente!$I$41,PliegoVigente!$K$41,IF(M234&gt;=PliegoVigente!$I$42,PliegoVigente!$K$42,IF(M234&gt;=PliegoVigente!$I$43,PliegoVigente!$K$43,IF(M234&gt;=PliegoVigente!$I$44,PliegoVigente!$K$44,PliegoVigente!$K$45))))))))),(IF(M234&gt;=PliegoVigente!$I$51,PliegoVigente!$K$51,IF(M234&gt;=PliegoVigente!$I$52,PliegoVigente!$K$52,IF(M234&gt;=PliegoVigente!$I$53,PliegoVigente!$K$53,IF(M234&gt;=PliegoVigente!$I$54,PliegoVigente!$K$54,IF(M234&gt;=PliegoVigente!$I$55,PliegoVigente!$K$55,IF(M234&gt;=PliegoVigente!$I$56,PliegoVigente!$K$56,IF(M234&gt;=PliegoVigente!$I$57,PliegoVigente!$K$57,IF(M234&gt;=PliegoVigente!$I$58,PliegoVigente!$K$58,PliegoVigente!$K$59))))))))))))</f>
        <v>-0.02</v>
      </c>
      <c r="AD234" s="124">
        <f>IF(E234="HFC",(IF(S234&gt;=PliegoVigente!$E$12,PliegoVigente!$G$12,IF(S234&gt;=PliegoVigente!$E$11,PliegoVigente!$G$11,IF(S234&gt;=PliegoVigente!$E$10,PliegoVigente!$G$10,IF(S234&gt;=PliegoVigente!$E$9,PliegoVigente!$G$9,IF(S234&gt;=PliegoVigente!$E$8,PliegoVigente!$G$8,PliegoVigente!$G$7)))))),IF(E234="FLOW",(IF(S234&gt;=PliegoVigente!$I$23,PliegoVigente!$K$23,IF(S234&gt;=PliegoVigente!$I$24,PliegoVigente!$K$24,IF(S234&gt;=PliegoVigente!$I$25,PliegoVigente!$K$25,IF(S234&gt;=PliegoVigente!$I$26,PliegoVigente!$K$26,IF(S234&gt;=PliegoVigente!$I$27,PliegoVigente!$K$27,IF(S234&gt;=PliegoVigente!$I$28,PliegoVigente!$K$28,IF(S234&gt;=PliegoVigente!$I$29,PliegoVigente!$K$29,IF(S234&gt;=PliegoVigente!$I$30,PliegoVigente!$K$30,PliegoVigente!$K$31))))))))),IF(E234="MASIVO",(IF(S234&gt;=PliegoVigente!$I$37,PliegoVigente!$K$37,IF(S234&gt;=PliegoVigente!$I$38,PliegoVigente!$K$38,IF(S234&gt;=PliegoVigente!$I$39,PliegoVigente!$K$39,IF(S234&gt;=PliegoVigente!$I$40,PliegoVigente!$K$40,IF(S234&gt;=PliegoVigente!$I$41,PliegoVigente!$K$41,IF(S234&gt;=PliegoVigente!$I$42,PliegoVigente!$K$42,IF(S234&gt;=PliegoVigente!$I$43,PliegoVigente!$K$43,IF(S234&gt;=PliegoVigente!$I$44,PliegoVigente!$K$44,PliegoVigente!$K$45))))))))),(IF(S234&gt;=PliegoVigente!$I$51,PliegoVigente!$K$51,IF(S234&gt;=PliegoVigente!$I$52,PliegoVigente!$K$52,IF(S234&gt;=PliegoVigente!$I$53,PliegoVigente!$K$53,IF(S234&gt;=PliegoVigente!$I$54,PliegoVigente!$K$54,IF(S234&gt;=PliegoVigente!$I$55,PliegoVigente!$K$55,IF(S234&gt;=PliegoVigente!$I$56,PliegoVigente!$K$56,IF(S234&gt;=PliegoVigente!$I$57,PliegoVigente!$K$57,IF(S234&gt;=PliegoVigente!$I$58,PliegoVigente!$K$58,PliegoVigente!$K$59))))))))))))</f>
        <v>0.06</v>
      </c>
      <c r="AE234" s="124">
        <f>IF(E234="HFC",(IF(T234&gt;=PliegoVigente!$A$10,PliegoVigente!$C$10,IF(T234&gt;PliegoVigente!$A$9,PliegoVigente!$C$9,IF(T234&gt;PliegoVigente!$A$8,PliegoVigente!$C$8,PliegoVigente!$C$7)))),IF(E234="FLOW",(IF(T234&gt;=PliegoVigente!$A$26,PliegoVigente!$C$26,IF(T234&gt;PliegoVigente!$A$25,PliegoVigente!$C$25,IF(T234&gt;PliegoVigente!$A$24,PliegoVigente!$C$24,PliegoVigente!$C$23)))),IF(E234="MASIVO",(IF(T234&gt;=PliegoVigente!$A$40,PliegoVigente!$C$40,IF(T234&gt;PliegoVigente!$A$39,PliegoVigente!$C$39,IF(T234&gt;PliegoVigente!$A$38,PliegoVigente!$C$38,PliegoVigente!$C$37)))),(IF(T234&gt;=PliegoVigente!$A$54,PliegoVigente!$C$54,IF(T234&gt;PliegoVigente!$A$53,PliegoVigente!$C$53,IF(T234&gt;PliegoVigente!$A$52,PliegoVigente!$C$52,PliegoVigente!$C$51)))))))</f>
        <v>0.02</v>
      </c>
      <c r="AF234" s="124">
        <f>IF(E234="HFC",(IF(Y234&gt;=PliegoVigente!$Y$7,PliegoVigente!$AA$7,0)),IF(E234="FLOW",0,IF(E234="MASIVO",(IF(Y234&gt;=PliegoVigente!$Y$37,PliegoVigente!$AA$370)),(IF(Y234&gt;=PliegoVigente!$Y$51,PliegoVigente!$AA$51,0)))))</f>
        <v>0</v>
      </c>
      <c r="AG234" s="124">
        <f>IF(E234="HFC",(IF(Z234&gt;=PliegoVigente!$M$9,PliegoVigente!$O$9,IF(Z234&gt;=PliegoVigente!$M$8,PliegoVigente!$O$8,PliegoVigente!$O$7))),IF(E234="FLOW",(IF(Z234&gt;=PliegoVigente!$M$25,PliegoVigente!$O$25,IF(Z234&gt;=PliegoVigente!$M$24,PliegoVigente!$O$24,PliegoVigente!$O$23))),IF(E234="MASIVO",(IF(Z234&gt;=PliegoVigente!$M$39,PliegoVigente!$O$39,IF(Z234&gt;=PliegoVigente!$M$38,PliegoVigente!$O$38,PliegoVigente!$O$37))),(IF(Z234&gt;=PliegoVigente!$M$53,PliegoVigente!$O$53,IF(Z234&gt;=PliegoVigente!$M$52,PliegoVigente!$O$52,PliegoVigente!$O$51))))))</f>
        <v>5.0000000000000001E-3</v>
      </c>
      <c r="AH234" s="124">
        <f>IF(E234="HFC",(IF(AA234&gt;=PliegoVigente!$Q$9,PliegoVigente!$S$9,IF(AA234&gt;=PliegoVigente!$Q$8,PliegoVigente!$S$8,PliegoVigente!$S$7))),IF(E234="FLOW",(IF(AA234&gt;=PliegoVigente!$Q$25,PliegoVigente!$S$25,IF(AA234&gt;=PliegoVigente!$Q$24,PliegoVigente!$S$24,PliegoVigente!$S$23))),IF(E234="MASIVO",(IF(AA234&gt;=PliegoVigente!$Q$39,PliegoVigente!$S$39,IF(AA234&gt;=PliegoVigente!$Q$38,PliegoVigente!$S$38,PliegoVigente!$S$37))),(IF(AA234&gt;=PliegoVigente!$Q$53,PliegoVigente!$S$53,IF(AA234&gt;=PliegoVigente!$Q$52,PliegoVigente!$S$52,PliegoVigente!$S$51))))))</f>
        <v>1.4999999999999999E-2</v>
      </c>
      <c r="AI234" s="126">
        <f t="shared" si="7"/>
        <v>7.0000000000000007E-2</v>
      </c>
    </row>
    <row r="235" spans="1:35" x14ac:dyDescent="0.25">
      <c r="A235" s="115" t="str">
        <f>VLOOKUP(C235,RosterActualizado!$C$2:$L$1000,7,0)</f>
        <v>Chocobar Marcelo Damian</v>
      </c>
      <c r="B235" s="115" t="str">
        <f>VLOOKUP(C235,RosterActualizado!$C$2:$L$1000,10,0)</f>
        <v>Acevedo Vilte Alvaro Leonel</v>
      </c>
      <c r="C235" s="115">
        <f>RosterActualizado!C235</f>
        <v>3138471</v>
      </c>
      <c r="D235" s="115" t="str">
        <f>VLOOKUP(C235,RosterActualizado!$C$2:$L$1000,3,0)</f>
        <v>INTERNET HFC SCORE 1</v>
      </c>
      <c r="E235" s="115" t="str">
        <f t="shared" si="6"/>
        <v>HFC</v>
      </c>
      <c r="F235" s="116">
        <f>VLOOKUP(C235,Table1[],5,0)</f>
        <v>0.76322601010100999</v>
      </c>
      <c r="G235" s="117">
        <f>VLOOKUP(C235,Table13[],5,0)</f>
        <v>5.7471264367816098E-2</v>
      </c>
      <c r="H235" s="118">
        <f>VLOOKUP(C235,Table13[],3,0)</f>
        <v>87</v>
      </c>
      <c r="I235" s="117">
        <f>VLOOKUP(C235,Table13[],7,0)</f>
        <v>0.62195121951219501</v>
      </c>
      <c r="J235" s="117">
        <f>VLOOKUP(C235,Table13[],9,0)</f>
        <v>0.938271604938272</v>
      </c>
      <c r="K235" s="116">
        <f>VLOOKUP(C235,Table16[[#All],[idccms]:[TMO]],5,0)</f>
        <v>1</v>
      </c>
      <c r="L235" s="119">
        <f>VLOOKUP(C235,Table18[[Columna1]:[Recuento de id_monitoring-caseId]],2,0)</f>
        <v>0</v>
      </c>
      <c r="M235" s="116">
        <f>VLOOKUP(C235,Table111[],7,0)</f>
        <v>0.14285714285714299</v>
      </c>
      <c r="N235" s="118">
        <f>VLOOKUP(C235,Table111[],6,0)</f>
        <v>14</v>
      </c>
      <c r="O235" s="116">
        <f>VLOOKUP(C235,Table111[],8,0)</f>
        <v>0.45454545454545497</v>
      </c>
      <c r="P235" s="13" t="s">
        <v>116</v>
      </c>
      <c r="Q235" s="13" t="s">
        <v>116</v>
      </c>
      <c r="R235" s="13" t="s">
        <v>116</v>
      </c>
      <c r="S235" s="116">
        <f>VLOOKUP(C235,Table113[[idccms]:[Suma de Rellamados]],4,0)</f>
        <v>0.86024844720496896</v>
      </c>
      <c r="T235" s="13">
        <f>VLOOKUP(C235,Table115[[idccms]:[Suma de CvLlamSalientes]],3,0)</f>
        <v>673.32467532467501</v>
      </c>
      <c r="U235" s="13">
        <f>VLOOKUP(C235,Table115[[idccms]:[Suma de CvLlamSalientes]],5,0)</f>
        <v>30.415584415584402</v>
      </c>
      <c r="V235" s="120">
        <f>VLOOKUP(C235,Table115[[idccms]:[Suma de CvLlamSalientes]],6,0)</f>
        <v>3.7337662337662301</v>
      </c>
      <c r="W235" s="13">
        <f>VLOOKUP(C235,Table115[[idccms]:[Suma de CvLlamSalientes]],7,0)</f>
        <v>639.17532467532499</v>
      </c>
      <c r="X235" s="116">
        <f>VLOOKUP(C235,Table118[[idccms]:[%Act Com N]],4,0)</f>
        <v>0</v>
      </c>
      <c r="Y235" s="116">
        <f>VLOOKUP(C235,Table118[[idccms]:[%Act Com N]],6,0)</f>
        <v>0</v>
      </c>
      <c r="Z235" s="116">
        <f>VLOOKUP(C235,TRF!$B$2:$S$407,4,0)</f>
        <v>6.9264069264069306E-2</v>
      </c>
      <c r="AA235" s="116">
        <f>VLOOKUP(C235,CBS!$A$2:$F$395,4,0)</f>
        <v>9.7402597402597393E-2</v>
      </c>
      <c r="AB235" s="124">
        <f>IF(E235="HFC",(IF(L235&gt;=PliegoVigente!$U$9,PliegoVigente!$W$9,IF(L235&gt;=PliegoVigente!$U$8,PliegoVigente!$W$8,PliegoVigente!$W$7))),IF(E235="FLOW",(IF(L235&gt;=PliegoVigente!$U$25,PliegoVigente!$W$25,IF(L235&gt;=PliegoVigente!$U$24,PliegoVigente!$W$24,PliegoVigente!$W$23))),IF(E235="MASIVO",(IF(L235&gt;=PliegoVigente!$U$39,PliegoVigente!$W$39,IF(L235&gt;=PliegoVigente!$U$38,PliegoVigente!$W$38,PliegoVigente!$W$37))),(IF(L235&gt;=PliegoVigente!$U$53,PliegoVigente!$W$53,IF(L235&gt;=PliegoVigente!$U$52,PliegoVigente!$W$52,PliegoVigente!$W$51))))))</f>
        <v>-0.01</v>
      </c>
      <c r="AC235" s="124">
        <f>IF(E235="HFC",(IF(M235&gt;=PliegoVigente!$I$7,PliegoVigente!$K$7,IF(M235&gt;=PliegoVigente!$I$8,PliegoVigente!$K$8,IF(M235&gt;=PliegoVigente!$I$9,PliegoVigente!$K$9,IF(M235&gt;=PliegoVigente!$I$10,PliegoVigente!$K$10,IF(M235&gt;=PliegoVigente!$I$11,PliegoVigente!$K$11,IF(M235&gt;=PliegoVigente!$I$12,PliegoVigente!$K$12,IF(M235&gt;=PliegoVigente!$I$13,PliegoVigente!$K$13,IF(M235&gt;=PliegoVigente!$I$14,PliegoVigente!$K$14,PliegoVigente!$K$15))))))))),IF(E235="FLOW",(IF(M235&gt;=PliegoVigente!$I$23,PliegoVigente!$K$23,IF(M235&gt;=PliegoVigente!$I$24,PliegoVigente!$K$24,IF(M235&gt;=PliegoVigente!$I$25,PliegoVigente!$K$25,IF(M235&gt;=PliegoVigente!$I$26,PliegoVigente!$K$26,IF(M235&gt;=PliegoVigente!$I$27,PliegoVigente!$K$27,IF(M235&gt;=PliegoVigente!$I$28,PliegoVigente!$K$28,IF(M235&gt;=PliegoVigente!$I$29,PliegoVigente!$K$29,IF(M235&gt;=PliegoVigente!$I$30,PliegoVigente!$K$30,PliegoVigente!$K$31))))))))),IF(E235="MASIVO",(IF(M235&gt;=PliegoVigente!$I$37,PliegoVigente!$K$37,IF(M235&gt;=PliegoVigente!$I$38,PliegoVigente!$K$38,IF(M235&gt;=PliegoVigente!$I$39,PliegoVigente!$K$39,IF(M235&gt;=PliegoVigente!$I$40,PliegoVigente!$K$40,IF(M235&gt;=PliegoVigente!$I$41,PliegoVigente!$K$41,IF(M235&gt;=PliegoVigente!$I$42,PliegoVigente!$K$42,IF(M235&gt;=PliegoVigente!$I$43,PliegoVigente!$K$43,IF(M235&gt;=PliegoVigente!$I$44,PliegoVigente!$K$44,PliegoVigente!$K$45))))))))),(IF(M235&gt;=PliegoVigente!$I$51,PliegoVigente!$K$51,IF(M235&gt;=PliegoVigente!$I$52,PliegoVigente!$K$52,IF(M235&gt;=PliegoVigente!$I$53,PliegoVigente!$K$53,IF(M235&gt;=PliegoVigente!$I$54,PliegoVigente!$K$54,IF(M235&gt;=PliegoVigente!$I$55,PliegoVigente!$K$55,IF(M235&gt;=PliegoVigente!$I$56,PliegoVigente!$K$56,IF(M235&gt;=PliegoVigente!$I$57,PliegoVigente!$K$57,IF(M235&gt;=PliegoVigente!$I$58,PliegoVigente!$K$58,PliegoVigente!$K$59))))))))))))</f>
        <v>0.06</v>
      </c>
      <c r="AD235" s="124">
        <f>IF(E235="HFC",(IF(S235&gt;=PliegoVigente!$E$12,PliegoVigente!$G$12,IF(S235&gt;=PliegoVigente!$E$11,PliegoVigente!$G$11,IF(S235&gt;=PliegoVigente!$E$10,PliegoVigente!$G$10,IF(S235&gt;=PliegoVigente!$E$9,PliegoVigente!$G$9,IF(S235&gt;=PliegoVigente!$E$8,PliegoVigente!$G$8,PliegoVigente!$G$7)))))),IF(E235="FLOW",(IF(S235&gt;=PliegoVigente!$I$23,PliegoVigente!$K$23,IF(S235&gt;=PliegoVigente!$I$24,PliegoVigente!$K$24,IF(S235&gt;=PliegoVigente!$I$25,PliegoVigente!$K$25,IF(S235&gt;=PliegoVigente!$I$26,PliegoVigente!$K$26,IF(S235&gt;=PliegoVigente!$I$27,PliegoVigente!$K$27,IF(S235&gt;=PliegoVigente!$I$28,PliegoVigente!$K$28,IF(S235&gt;=PliegoVigente!$I$29,PliegoVigente!$K$29,IF(S235&gt;=PliegoVigente!$I$30,PliegoVigente!$K$30,PliegoVigente!$K$31))))))))),IF(E235="MASIVO",(IF(S235&gt;=PliegoVigente!$I$37,PliegoVigente!$K$37,IF(S235&gt;=PliegoVigente!$I$38,PliegoVigente!$K$38,IF(S235&gt;=PliegoVigente!$I$39,PliegoVigente!$K$39,IF(S235&gt;=PliegoVigente!$I$40,PliegoVigente!$K$40,IF(S235&gt;=PliegoVigente!$I$41,PliegoVigente!$K$41,IF(S235&gt;=PliegoVigente!$I$42,PliegoVigente!$K$42,IF(S235&gt;=PliegoVigente!$I$43,PliegoVigente!$K$43,IF(S235&gt;=PliegoVigente!$I$44,PliegoVigente!$K$44,PliegoVigente!$K$45))))))))),(IF(S235&gt;=PliegoVigente!$I$51,PliegoVigente!$K$51,IF(S235&gt;=PliegoVigente!$I$52,PliegoVigente!$K$52,IF(S235&gt;=PliegoVigente!$I$53,PliegoVigente!$K$53,IF(S235&gt;=PliegoVigente!$I$54,PliegoVigente!$K$54,IF(S235&gt;=PliegoVigente!$I$55,PliegoVigente!$K$55,IF(S235&gt;=PliegoVigente!$I$56,PliegoVigente!$K$56,IF(S235&gt;=PliegoVigente!$I$57,PliegoVigente!$K$57,IF(S235&gt;=PliegoVigente!$I$58,PliegoVigente!$K$58,PliegoVigente!$K$59))))))))))))</f>
        <v>0.04</v>
      </c>
      <c r="AE235" s="124">
        <f>IF(E235="HFC",(IF(T235&gt;=PliegoVigente!$A$10,PliegoVigente!$C$10,IF(T235&gt;PliegoVigente!$A$9,PliegoVigente!$C$9,IF(T235&gt;PliegoVigente!$A$8,PliegoVigente!$C$8,PliegoVigente!$C$7)))),IF(E235="FLOW",(IF(T235&gt;=PliegoVigente!$A$26,PliegoVigente!$C$26,IF(T235&gt;PliegoVigente!$A$25,PliegoVigente!$C$25,IF(T235&gt;PliegoVigente!$A$24,PliegoVigente!$C$24,PliegoVigente!$C$23)))),IF(E235="MASIVO",(IF(T235&gt;=PliegoVigente!$A$40,PliegoVigente!$C$40,IF(T235&gt;PliegoVigente!$A$39,PliegoVigente!$C$39,IF(T235&gt;PliegoVigente!$A$38,PliegoVigente!$C$38,PliegoVigente!$C$37)))),(IF(T235&gt;=PliegoVigente!$A$54,PliegoVigente!$C$54,IF(T235&gt;PliegoVigente!$A$53,PliegoVigente!$C$53,IF(T235&gt;PliegoVigente!$A$52,PliegoVigente!$C$52,PliegoVigente!$C$51)))))))</f>
        <v>-0.01</v>
      </c>
      <c r="AF235" s="124">
        <f>IF(E235="HFC",(IF(Y235&gt;=PliegoVigente!$Y$7,PliegoVigente!$AA$7,0)),IF(E235="FLOW",0,IF(E235="MASIVO",(IF(Y235&gt;=PliegoVigente!$Y$37,PliegoVigente!$AA$370)),(IF(Y235&gt;=PliegoVigente!$Y$51,PliegoVigente!$AA$51,0)))))</f>
        <v>0</v>
      </c>
      <c r="AG235" s="124">
        <f>IF(E235="HFC",(IF(Z235&gt;=PliegoVigente!$M$9,PliegoVigente!$O$9,IF(Z235&gt;=PliegoVigente!$M$8,PliegoVigente!$O$8,PliegoVigente!$O$7))),IF(E235="FLOW",(IF(Z235&gt;=PliegoVigente!$M$25,PliegoVigente!$O$25,IF(Z235&gt;=PliegoVigente!$M$24,PliegoVigente!$O$24,PliegoVigente!$O$23))),IF(E235="MASIVO",(IF(Z235&gt;=PliegoVigente!$M$39,PliegoVigente!$O$39,IF(Z235&gt;=PliegoVigente!$M$38,PliegoVigente!$O$38,PliegoVigente!$O$37))),(IF(Z235&gt;=PliegoVigente!$M$53,PliegoVigente!$O$53,IF(Z235&gt;=PliegoVigente!$M$52,PliegoVigente!$O$52,PliegoVigente!$O$51))))))</f>
        <v>5.0000000000000001E-3</v>
      </c>
      <c r="AH235" s="124">
        <f>IF(E235="HFC",(IF(AA235&gt;=PliegoVigente!$Q$9,PliegoVigente!$S$9,IF(AA235&gt;=PliegoVigente!$Q$8,PliegoVigente!$S$8,PliegoVigente!$S$7))),IF(E235="FLOW",(IF(AA235&gt;=PliegoVigente!$Q$25,PliegoVigente!$S$25,IF(AA235&gt;=PliegoVigente!$Q$24,PliegoVigente!$S$24,PliegoVigente!$S$23))),IF(E235="MASIVO",(IF(AA235&gt;=PliegoVigente!$Q$39,PliegoVigente!$S$39,IF(AA235&gt;=PliegoVigente!$Q$38,PliegoVigente!$S$38,PliegoVigente!$S$37))),(IF(AA235&gt;=PliegoVigente!$Q$53,PliegoVigente!$S$53,IF(AA235&gt;=PliegoVigente!$Q$52,PliegoVigente!$S$52,PliegoVigente!$S$51))))))</f>
        <v>-5.0000000000000001E-3</v>
      </c>
      <c r="AI235" s="126">
        <f t="shared" si="7"/>
        <v>0.08</v>
      </c>
    </row>
    <row r="236" spans="1:35" x14ac:dyDescent="0.25">
      <c r="A236" s="115" t="str">
        <f>VLOOKUP(C236,RosterActualizado!$C$2:$L$1000,7,0)</f>
        <v>Chocobar Marcelo Damian</v>
      </c>
      <c r="B236" s="115" t="str">
        <f>VLOOKUP(C236,RosterActualizado!$C$2:$L$1000,10,0)</f>
        <v>Arrieta Rodrigo Ignacio</v>
      </c>
      <c r="C236" s="115">
        <f>RosterActualizado!C236</f>
        <v>2701834</v>
      </c>
      <c r="D236" s="115" t="str">
        <f>VLOOKUP(C236,RosterActualizado!$C$2:$L$1000,3,0)</f>
        <v>INTERNET HFC SCORE 3 A 5</v>
      </c>
      <c r="E236" s="115" t="str">
        <f t="shared" si="6"/>
        <v>HFC</v>
      </c>
      <c r="F236" s="116">
        <f>VLOOKUP(C236,Table1[],5,0)</f>
        <v>0.61476039016115303</v>
      </c>
      <c r="G236" s="117">
        <f>VLOOKUP(C236,Table13[],5,0)</f>
        <v>0.11363636363636399</v>
      </c>
      <c r="H236" s="118">
        <f>VLOOKUP(C236,Table13[],3,0)</f>
        <v>44</v>
      </c>
      <c r="I236" s="117">
        <f>VLOOKUP(C236,Table13[],7,0)</f>
        <v>0.65116279069767402</v>
      </c>
      <c r="J236" s="117">
        <f>VLOOKUP(C236,Table13[],9,0)</f>
        <v>0.85714285714285698</v>
      </c>
      <c r="K236" s="116">
        <f>VLOOKUP(C236,Table16[[#All],[idccms]:[TMO]],5,0)</f>
        <v>1</v>
      </c>
      <c r="L236" s="119">
        <f>VLOOKUP(C236,Table18[[Columna1]:[Recuento de id_monitoring-caseId]],2,0)</f>
        <v>0</v>
      </c>
      <c r="M236" s="116">
        <f>VLOOKUP(C236,Table111[],7,0)</f>
        <v>-0.36363636363636398</v>
      </c>
      <c r="N236" s="118">
        <f>VLOOKUP(C236,Table111[],6,0)</f>
        <v>11</v>
      </c>
      <c r="O236" s="116">
        <f>VLOOKUP(C236,Table111[],8,0)</f>
        <v>0.63636363636363602</v>
      </c>
      <c r="P236" s="13" t="s">
        <v>116</v>
      </c>
      <c r="Q236" s="13" t="s">
        <v>116</v>
      </c>
      <c r="R236" s="13" t="s">
        <v>116</v>
      </c>
      <c r="S236" s="116">
        <f>VLOOKUP(C236,Table113[[idccms]:[Suma de Rellamados]],4,0)</f>
        <v>0.77653631284916202</v>
      </c>
      <c r="T236" s="13">
        <f>VLOOKUP(C236,Table115[[idccms]:[Suma de CvLlamSalientes]],3,0)</f>
        <v>475.45168067226899</v>
      </c>
      <c r="U236" s="13">
        <f>VLOOKUP(C236,Table115[[idccms]:[Suma de CvLlamSalientes]],5,0)</f>
        <v>17.436974789916</v>
      </c>
      <c r="V236" s="120">
        <f>VLOOKUP(C236,Table115[[idccms]:[Suma de CvLlamSalientes]],6,0)</f>
        <v>14.3991596638655</v>
      </c>
      <c r="W236" s="13">
        <f>VLOOKUP(C236,Table115[[idccms]:[Suma de CvLlamSalientes]],7,0)</f>
        <v>443.615546218487</v>
      </c>
      <c r="X236" s="116">
        <f>VLOOKUP(C236,Table118[[idccms]:[%Act Com N]],4,0)</f>
        <v>1.15546218487395E-2</v>
      </c>
      <c r="Y236" s="116">
        <f>VLOOKUP(C236,Table118[[idccms]:[%Act Com N]],6,0)</f>
        <v>1.15546218487395E-2</v>
      </c>
      <c r="Z236" s="116">
        <f>VLOOKUP(C236,TRF!$B$2:$S$407,4,0)</f>
        <v>7.1428571428571397E-2</v>
      </c>
      <c r="AA236" s="116">
        <f>VLOOKUP(C236,CBS!$A$2:$F$395,4,0)</f>
        <v>3.78151260504202E-2</v>
      </c>
      <c r="AB236" s="124">
        <f>IF(E236="HFC",(IF(L236&gt;=PliegoVigente!$U$9,PliegoVigente!$W$9,IF(L236&gt;=PliegoVigente!$U$8,PliegoVigente!$W$8,PliegoVigente!$W$7))),IF(E236="FLOW",(IF(L236&gt;=PliegoVigente!$U$25,PliegoVigente!$W$25,IF(L236&gt;=PliegoVigente!$U$24,PliegoVigente!$W$24,PliegoVigente!$W$23))),IF(E236="MASIVO",(IF(L236&gt;=PliegoVigente!$U$39,PliegoVigente!$W$39,IF(L236&gt;=PliegoVigente!$U$38,PliegoVigente!$W$38,PliegoVigente!$W$37))),(IF(L236&gt;=PliegoVigente!$U$53,PliegoVigente!$W$53,IF(L236&gt;=PliegoVigente!$U$52,PliegoVigente!$W$52,PliegoVigente!$W$51))))))</f>
        <v>-0.01</v>
      </c>
      <c r="AC236" s="124">
        <f>IF(E236="HFC",(IF(M236&gt;=PliegoVigente!$I$7,PliegoVigente!$K$7,IF(M236&gt;=PliegoVigente!$I$8,PliegoVigente!$K$8,IF(M236&gt;=PliegoVigente!$I$9,PliegoVigente!$K$9,IF(M236&gt;=PliegoVigente!$I$10,PliegoVigente!$K$10,IF(M236&gt;=PliegoVigente!$I$11,PliegoVigente!$K$11,IF(M236&gt;=PliegoVigente!$I$12,PliegoVigente!$K$12,IF(M236&gt;=PliegoVigente!$I$13,PliegoVigente!$K$13,IF(M236&gt;=PliegoVigente!$I$14,PliegoVigente!$K$14,PliegoVigente!$K$15))))))))),IF(E236="FLOW",(IF(M236&gt;=PliegoVigente!$I$23,PliegoVigente!$K$23,IF(M236&gt;=PliegoVigente!$I$24,PliegoVigente!$K$24,IF(M236&gt;=PliegoVigente!$I$25,PliegoVigente!$K$25,IF(M236&gt;=PliegoVigente!$I$26,PliegoVigente!$K$26,IF(M236&gt;=PliegoVigente!$I$27,PliegoVigente!$K$27,IF(M236&gt;=PliegoVigente!$I$28,PliegoVigente!$K$28,IF(M236&gt;=PliegoVigente!$I$29,PliegoVigente!$K$29,IF(M236&gt;=PliegoVigente!$I$30,PliegoVigente!$K$30,PliegoVigente!$K$31))))))))),IF(E236="MASIVO",(IF(M236&gt;=PliegoVigente!$I$37,PliegoVigente!$K$37,IF(M236&gt;=PliegoVigente!$I$38,PliegoVigente!$K$38,IF(M236&gt;=PliegoVigente!$I$39,PliegoVigente!$K$39,IF(M236&gt;=PliegoVigente!$I$40,PliegoVigente!$K$40,IF(M236&gt;=PliegoVigente!$I$41,PliegoVigente!$K$41,IF(M236&gt;=PliegoVigente!$I$42,PliegoVigente!$K$42,IF(M236&gt;=PliegoVigente!$I$43,PliegoVigente!$K$43,IF(M236&gt;=PliegoVigente!$I$44,PliegoVigente!$K$44,PliegoVigente!$K$45))))))))),(IF(M236&gt;=PliegoVigente!$I$51,PliegoVigente!$K$51,IF(M236&gt;=PliegoVigente!$I$52,PliegoVigente!$K$52,IF(M236&gt;=PliegoVigente!$I$53,PliegoVigente!$K$53,IF(M236&gt;=PliegoVigente!$I$54,PliegoVigente!$K$54,IF(M236&gt;=PliegoVigente!$I$55,PliegoVigente!$K$55,IF(M236&gt;=PliegoVigente!$I$56,PliegoVigente!$K$56,IF(M236&gt;=PliegoVigente!$I$57,PliegoVigente!$K$57,IF(M236&gt;=PliegoVigente!$I$58,PliegoVigente!$K$58,PliegoVigente!$K$59))))))))))))</f>
        <v>-0.02</v>
      </c>
      <c r="AD236" s="124">
        <f>IF(E236="HFC",(IF(S236&gt;=PliegoVigente!$E$12,PliegoVigente!$G$12,IF(S236&gt;=PliegoVigente!$E$11,PliegoVigente!$G$11,IF(S236&gt;=PliegoVigente!$E$10,PliegoVigente!$G$10,IF(S236&gt;=PliegoVigente!$E$9,PliegoVigente!$G$9,IF(S236&gt;=PliegoVigente!$E$8,PliegoVigente!$G$8,PliegoVigente!$G$7)))))),IF(E236="FLOW",(IF(S236&gt;=PliegoVigente!$I$23,PliegoVigente!$K$23,IF(S236&gt;=PliegoVigente!$I$24,PliegoVigente!$K$24,IF(S236&gt;=PliegoVigente!$I$25,PliegoVigente!$K$25,IF(S236&gt;=PliegoVigente!$I$26,PliegoVigente!$K$26,IF(S236&gt;=PliegoVigente!$I$27,PliegoVigente!$K$27,IF(S236&gt;=PliegoVigente!$I$28,PliegoVigente!$K$28,IF(S236&gt;=PliegoVigente!$I$29,PliegoVigente!$K$29,IF(S236&gt;=PliegoVigente!$I$30,PliegoVigente!$K$30,PliegoVigente!$K$31))))))))),IF(E236="MASIVO",(IF(S236&gt;=PliegoVigente!$I$37,PliegoVigente!$K$37,IF(S236&gt;=PliegoVigente!$I$38,PliegoVigente!$K$38,IF(S236&gt;=PliegoVigente!$I$39,PliegoVigente!$K$39,IF(S236&gt;=PliegoVigente!$I$40,PliegoVigente!$K$40,IF(S236&gt;=PliegoVigente!$I$41,PliegoVigente!$K$41,IF(S236&gt;=PliegoVigente!$I$42,PliegoVigente!$K$42,IF(S236&gt;=PliegoVigente!$I$43,PliegoVigente!$K$43,IF(S236&gt;=PliegoVigente!$I$44,PliegoVigente!$K$44,PliegoVigente!$K$45))))))))),(IF(S236&gt;=PliegoVigente!$I$51,PliegoVigente!$K$51,IF(S236&gt;=PliegoVigente!$I$52,PliegoVigente!$K$52,IF(S236&gt;=PliegoVigente!$I$53,PliegoVigente!$K$53,IF(S236&gt;=PliegoVigente!$I$54,PliegoVigente!$K$54,IF(S236&gt;=PliegoVigente!$I$55,PliegoVigente!$K$55,IF(S236&gt;=PliegoVigente!$I$56,PliegoVigente!$K$56,IF(S236&gt;=PliegoVigente!$I$57,PliegoVigente!$K$57,IF(S236&gt;=PliegoVigente!$I$58,PliegoVigente!$K$58,PliegoVigente!$K$59))))))))))))</f>
        <v>-0.01</v>
      </c>
      <c r="AE236" s="124">
        <f>IF(E236="HFC",(IF(T236&gt;=PliegoVigente!$A$10,PliegoVigente!$C$10,IF(T236&gt;PliegoVigente!$A$9,PliegoVigente!$C$9,IF(T236&gt;PliegoVigente!$A$8,PliegoVigente!$C$8,PliegoVigente!$C$7)))),IF(E236="FLOW",(IF(T236&gt;=PliegoVigente!$A$26,PliegoVigente!$C$26,IF(T236&gt;PliegoVigente!$A$25,PliegoVigente!$C$25,IF(T236&gt;PliegoVigente!$A$24,PliegoVigente!$C$24,PliegoVigente!$C$23)))),IF(E236="MASIVO",(IF(T236&gt;=PliegoVigente!$A$40,PliegoVigente!$C$40,IF(T236&gt;PliegoVigente!$A$39,PliegoVigente!$C$39,IF(T236&gt;PliegoVigente!$A$38,PliegoVigente!$C$38,PliegoVigente!$C$37)))),(IF(T236&gt;=PliegoVigente!$A$54,PliegoVigente!$C$54,IF(T236&gt;PliegoVigente!$A$53,PliegoVigente!$C$53,IF(T236&gt;PliegoVigente!$A$52,PliegoVigente!$C$52,PliegoVigente!$C$51)))))))</f>
        <v>0.02</v>
      </c>
      <c r="AF236" s="124">
        <f>IF(E236="HFC",(IF(Y236&gt;=PliegoVigente!$Y$7,PliegoVigente!$AA$7,0)),IF(E236="FLOW",0,IF(E236="MASIVO",(IF(Y236&gt;=PliegoVigente!$Y$37,PliegoVigente!$AA$370)),(IF(Y236&gt;=PliegoVigente!$Y$51,PliegoVigente!$AA$51,0)))))</f>
        <v>0</v>
      </c>
      <c r="AG236" s="124">
        <f>IF(E236="HFC",(IF(Z236&gt;=PliegoVigente!$M$9,PliegoVigente!$O$9,IF(Z236&gt;=PliegoVigente!$M$8,PliegoVigente!$O$8,PliegoVigente!$O$7))),IF(E236="FLOW",(IF(Z236&gt;=PliegoVigente!$M$25,PliegoVigente!$O$25,IF(Z236&gt;=PliegoVigente!$M$24,PliegoVigente!$O$24,PliegoVigente!$O$23))),IF(E236="MASIVO",(IF(Z236&gt;=PliegoVigente!$M$39,PliegoVigente!$O$39,IF(Z236&gt;=PliegoVigente!$M$38,PliegoVigente!$O$38,PliegoVigente!$O$37))),(IF(Z236&gt;=PliegoVigente!$M$53,PliegoVigente!$O$53,IF(Z236&gt;=PliegoVigente!$M$52,PliegoVigente!$O$52,PliegoVigente!$O$51))))))</f>
        <v>5.0000000000000001E-3</v>
      </c>
      <c r="AH236" s="124">
        <f>IF(E236="HFC",(IF(AA236&gt;=PliegoVigente!$Q$9,PliegoVigente!$S$9,IF(AA236&gt;=PliegoVigente!$Q$8,PliegoVigente!$S$8,PliegoVigente!$S$7))),IF(E236="FLOW",(IF(AA236&gt;=PliegoVigente!$Q$25,PliegoVigente!$S$25,IF(AA236&gt;=PliegoVigente!$Q$24,PliegoVigente!$S$24,PliegoVigente!$S$23))),IF(E236="MASIVO",(IF(AA236&gt;=PliegoVigente!$Q$39,PliegoVigente!$S$39,IF(AA236&gt;=PliegoVigente!$Q$38,PliegoVigente!$S$38,PliegoVigente!$S$37))),(IF(AA236&gt;=PliegoVigente!$Q$53,PliegoVigente!$S$53,IF(AA236&gt;=PliegoVigente!$Q$52,PliegoVigente!$S$52,PliegoVigente!$S$51))))))</f>
        <v>5.0000000000000001E-3</v>
      </c>
      <c r="AI236" s="126">
        <f t="shared" si="7"/>
        <v>-9.9999999999999985E-3</v>
      </c>
    </row>
    <row r="237" spans="1:35" x14ac:dyDescent="0.25">
      <c r="A237" s="115" t="str">
        <f>VLOOKUP(C237,RosterActualizado!$C$2:$L$1000,7,0)</f>
        <v>Chocobar Marcelo Damian</v>
      </c>
      <c r="B237" s="115" t="str">
        <f>VLOOKUP(C237,RosterActualizado!$C$2:$L$1000,10,0)</f>
        <v>Avellaneda Pablo Hernán</v>
      </c>
      <c r="C237" s="115">
        <f>RosterActualizado!C237</f>
        <v>2716153</v>
      </c>
      <c r="D237" s="115" t="str">
        <f>VLOOKUP(C237,RosterActualizado!$C$2:$L$1000,3,0)</f>
        <v xml:space="preserve">INTERNET HFC SCORE 3 A 5 + Solucion Remota </v>
      </c>
      <c r="E237" s="115" t="str">
        <f t="shared" si="6"/>
        <v>HFC</v>
      </c>
      <c r="F237" s="116">
        <f>VLOOKUP(C237,Table1[],5,0)</f>
        <v>0.55319035947712403</v>
      </c>
      <c r="G237" s="117">
        <f>VLOOKUP(C237,Table13[],5,0)</f>
        <v>3.3333333333333298E-2</v>
      </c>
      <c r="H237" s="118">
        <f>VLOOKUP(C237,Table13[],3,0)</f>
        <v>30</v>
      </c>
      <c r="I237" s="117">
        <f>VLOOKUP(C237,Table13[],7,0)</f>
        <v>0.75862068965517204</v>
      </c>
      <c r="J237" s="117">
        <f>VLOOKUP(C237,Table13[],9,0)</f>
        <v>1</v>
      </c>
      <c r="K237" s="116">
        <f>VLOOKUP(C237,Table16[[#All],[idccms]:[TMO]],5,0)</f>
        <v>0.94444444444444398</v>
      </c>
      <c r="L237" s="119">
        <f>VLOOKUP(C237,Table18[[Columna1]:[Recuento de id_monitoring-caseId]],2,0)</f>
        <v>1</v>
      </c>
      <c r="M237" s="116">
        <f>VLOOKUP(C237,Table111[],7,0)</f>
        <v>-0.375</v>
      </c>
      <c r="N237" s="118">
        <f>VLOOKUP(C237,Table111[],6,0)</f>
        <v>8</v>
      </c>
      <c r="O237" s="116">
        <f>VLOOKUP(C237,Table111[],8,0)</f>
        <v>0.4</v>
      </c>
      <c r="P237" s="13" t="s">
        <v>116</v>
      </c>
      <c r="Q237" s="13" t="s">
        <v>116</v>
      </c>
      <c r="R237" s="13" t="s">
        <v>116</v>
      </c>
      <c r="S237" s="116">
        <f>VLOOKUP(C237,Table113[[idccms]:[Suma de Rellamados]],4,0)</f>
        <v>0.81690140845070403</v>
      </c>
      <c r="T237" s="13">
        <f>VLOOKUP(C237,Table115[[idccms]:[Suma de CvLlamSalientes]],3,0)</f>
        <v>605.77407407407395</v>
      </c>
      <c r="U237" s="13">
        <f>VLOOKUP(C237,Table115[[idccms]:[Suma de CvLlamSalientes]],5,0)</f>
        <v>41.744444444444397</v>
      </c>
      <c r="V237" s="120">
        <f>VLOOKUP(C237,Table115[[idccms]:[Suma de CvLlamSalientes]],6,0)</f>
        <v>19.411111111111101</v>
      </c>
      <c r="W237" s="13">
        <f>VLOOKUP(C237,Table115[[idccms]:[Suma de CvLlamSalientes]],7,0)</f>
        <v>544.61851851851804</v>
      </c>
      <c r="X237" s="116">
        <f>VLOOKUP(C237,Table118[[idccms]:[%Act Com N]],4,0)</f>
        <v>3.1481481481481499E-2</v>
      </c>
      <c r="Y237" s="116">
        <f>VLOOKUP(C237,Table118[[idccms]:[%Act Com N]],6,0)</f>
        <v>3.1481481481481499E-2</v>
      </c>
      <c r="Z237" s="116">
        <f>VLOOKUP(C237,TRF!$B$2:$S$407,4,0)</f>
        <v>0.11111111111111099</v>
      </c>
      <c r="AA237" s="116">
        <f>VLOOKUP(C237,CBS!$A$2:$F$395,4,0)</f>
        <v>7.4074074074074098E-2</v>
      </c>
      <c r="AB237" s="124">
        <f>IF(E237="HFC",(IF(L237&gt;=PliegoVigente!$U$9,PliegoVigente!$W$9,IF(L237&gt;=PliegoVigente!$U$8,PliegoVigente!$W$8,PliegoVigente!$W$7))),IF(E237="FLOW",(IF(L237&gt;=PliegoVigente!$U$25,PliegoVigente!$W$25,IF(L237&gt;=PliegoVigente!$U$24,PliegoVigente!$W$24,PliegoVigente!$W$23))),IF(E237="MASIVO",(IF(L237&gt;=PliegoVigente!$U$39,PliegoVigente!$W$39,IF(L237&gt;=PliegoVigente!$U$38,PliegoVigente!$W$38,PliegoVigente!$W$37))),(IF(L237&gt;=PliegoVigente!$U$53,PliegoVigente!$W$53,IF(L237&gt;=PliegoVigente!$U$52,PliegoVigente!$W$52,PliegoVigente!$W$51))))))</f>
        <v>0.01</v>
      </c>
      <c r="AC237" s="124">
        <f>IF(E237="HFC",(IF(M237&gt;=PliegoVigente!$I$7,PliegoVigente!$K$7,IF(M237&gt;=PliegoVigente!$I$8,PliegoVigente!$K$8,IF(M237&gt;=PliegoVigente!$I$9,PliegoVigente!$K$9,IF(M237&gt;=PliegoVigente!$I$10,PliegoVigente!$K$10,IF(M237&gt;=PliegoVigente!$I$11,PliegoVigente!$K$11,IF(M237&gt;=PliegoVigente!$I$12,PliegoVigente!$K$12,IF(M237&gt;=PliegoVigente!$I$13,PliegoVigente!$K$13,IF(M237&gt;=PliegoVigente!$I$14,PliegoVigente!$K$14,PliegoVigente!$K$15))))))))),IF(E237="FLOW",(IF(M237&gt;=PliegoVigente!$I$23,PliegoVigente!$K$23,IF(M237&gt;=PliegoVigente!$I$24,PliegoVigente!$K$24,IF(M237&gt;=PliegoVigente!$I$25,PliegoVigente!$K$25,IF(M237&gt;=PliegoVigente!$I$26,PliegoVigente!$K$26,IF(M237&gt;=PliegoVigente!$I$27,PliegoVigente!$K$27,IF(M237&gt;=PliegoVigente!$I$28,PliegoVigente!$K$28,IF(M237&gt;=PliegoVigente!$I$29,PliegoVigente!$K$29,IF(M237&gt;=PliegoVigente!$I$30,PliegoVigente!$K$30,PliegoVigente!$K$31))))))))),IF(E237="MASIVO",(IF(M237&gt;=PliegoVigente!$I$37,PliegoVigente!$K$37,IF(M237&gt;=PliegoVigente!$I$38,PliegoVigente!$K$38,IF(M237&gt;=PliegoVigente!$I$39,PliegoVigente!$K$39,IF(M237&gt;=PliegoVigente!$I$40,PliegoVigente!$K$40,IF(M237&gt;=PliegoVigente!$I$41,PliegoVigente!$K$41,IF(M237&gt;=PliegoVigente!$I$42,PliegoVigente!$K$42,IF(M237&gt;=PliegoVigente!$I$43,PliegoVigente!$K$43,IF(M237&gt;=PliegoVigente!$I$44,PliegoVigente!$K$44,PliegoVigente!$K$45))))))))),(IF(M237&gt;=PliegoVigente!$I$51,PliegoVigente!$K$51,IF(M237&gt;=PliegoVigente!$I$52,PliegoVigente!$K$52,IF(M237&gt;=PliegoVigente!$I$53,PliegoVigente!$K$53,IF(M237&gt;=PliegoVigente!$I$54,PliegoVigente!$K$54,IF(M237&gt;=PliegoVigente!$I$55,PliegoVigente!$K$55,IF(M237&gt;=PliegoVigente!$I$56,PliegoVigente!$K$56,IF(M237&gt;=PliegoVigente!$I$57,PliegoVigente!$K$57,IF(M237&gt;=PliegoVigente!$I$58,PliegoVigente!$K$58,PliegoVigente!$K$59))))))))))))</f>
        <v>-0.02</v>
      </c>
      <c r="AD237" s="124">
        <f>IF(E237="HFC",(IF(S237&gt;=PliegoVigente!$E$12,PliegoVigente!$G$12,IF(S237&gt;=PliegoVigente!$E$11,PliegoVigente!$G$11,IF(S237&gt;=PliegoVigente!$E$10,PliegoVigente!$G$10,IF(S237&gt;=PliegoVigente!$E$9,PliegoVigente!$G$9,IF(S237&gt;=PliegoVigente!$E$8,PliegoVigente!$G$8,PliegoVigente!$G$7)))))),IF(E237="FLOW",(IF(S237&gt;=PliegoVigente!$I$23,PliegoVigente!$K$23,IF(S237&gt;=PliegoVigente!$I$24,PliegoVigente!$K$24,IF(S237&gt;=PliegoVigente!$I$25,PliegoVigente!$K$25,IF(S237&gt;=PliegoVigente!$I$26,PliegoVigente!$K$26,IF(S237&gt;=PliegoVigente!$I$27,PliegoVigente!$K$27,IF(S237&gt;=PliegoVigente!$I$28,PliegoVigente!$K$28,IF(S237&gt;=PliegoVigente!$I$29,PliegoVigente!$K$29,IF(S237&gt;=PliegoVigente!$I$30,PliegoVigente!$K$30,PliegoVigente!$K$31))))))))),IF(E237="MASIVO",(IF(S237&gt;=PliegoVigente!$I$37,PliegoVigente!$K$37,IF(S237&gt;=PliegoVigente!$I$38,PliegoVigente!$K$38,IF(S237&gt;=PliegoVigente!$I$39,PliegoVigente!$K$39,IF(S237&gt;=PliegoVigente!$I$40,PliegoVigente!$K$40,IF(S237&gt;=PliegoVigente!$I$41,PliegoVigente!$K$41,IF(S237&gt;=PliegoVigente!$I$42,PliegoVigente!$K$42,IF(S237&gt;=PliegoVigente!$I$43,PliegoVigente!$K$43,IF(S237&gt;=PliegoVigente!$I$44,PliegoVigente!$K$44,PliegoVigente!$K$45))))))))),(IF(S237&gt;=PliegoVigente!$I$51,PliegoVigente!$K$51,IF(S237&gt;=PliegoVigente!$I$52,PliegoVigente!$K$52,IF(S237&gt;=PliegoVigente!$I$53,PliegoVigente!$K$53,IF(S237&gt;=PliegoVigente!$I$54,PliegoVigente!$K$54,IF(S237&gt;=PliegoVigente!$I$55,PliegoVigente!$K$55,IF(S237&gt;=PliegoVigente!$I$56,PliegoVigente!$K$56,IF(S237&gt;=PliegoVigente!$I$57,PliegoVigente!$K$57,IF(S237&gt;=PliegoVigente!$I$58,PliegoVigente!$K$58,PliegoVigente!$K$59))))))))))))</f>
        <v>0</v>
      </c>
      <c r="AE237" s="124">
        <f>IF(E237="HFC",(IF(T237&gt;=PliegoVigente!$A$10,PliegoVigente!$C$10,IF(T237&gt;PliegoVigente!$A$9,PliegoVigente!$C$9,IF(T237&gt;PliegoVigente!$A$8,PliegoVigente!$C$8,PliegoVigente!$C$7)))),IF(E237="FLOW",(IF(T237&gt;=PliegoVigente!$A$26,PliegoVigente!$C$26,IF(T237&gt;PliegoVigente!$A$25,PliegoVigente!$C$25,IF(T237&gt;PliegoVigente!$A$24,PliegoVigente!$C$24,PliegoVigente!$C$23)))),IF(E237="MASIVO",(IF(T237&gt;=PliegoVigente!$A$40,PliegoVigente!$C$40,IF(T237&gt;PliegoVigente!$A$39,PliegoVigente!$C$39,IF(T237&gt;PliegoVigente!$A$38,PliegoVigente!$C$38,PliegoVigente!$C$37)))),(IF(T237&gt;=PliegoVigente!$A$54,PliegoVigente!$C$54,IF(T237&gt;PliegoVigente!$A$53,PliegoVigente!$C$53,IF(T237&gt;PliegoVigente!$A$52,PliegoVigente!$C$52,PliegoVigente!$C$51)))))))</f>
        <v>-0.01</v>
      </c>
      <c r="AF237" s="124">
        <f>IF(E237="HFC",(IF(Y237&gt;=PliegoVigente!$Y$7,PliegoVigente!$AA$7,0)),IF(E237="FLOW",0,IF(E237="MASIVO",(IF(Y237&gt;=PliegoVigente!$Y$37,PliegoVigente!$AA$370)),(IF(Y237&gt;=PliegoVigente!$Y$51,PliegoVigente!$AA$51,0)))))</f>
        <v>0</v>
      </c>
      <c r="AG237" s="124">
        <f>IF(E237="HFC",(IF(Z237&gt;=PliegoVigente!$M$9,PliegoVigente!$O$9,IF(Z237&gt;=PliegoVigente!$M$8,PliegoVigente!$O$8,PliegoVigente!$O$7))),IF(E237="FLOW",(IF(Z237&gt;=PliegoVigente!$M$25,PliegoVigente!$O$25,IF(Z237&gt;=PliegoVigente!$M$24,PliegoVigente!$O$24,PliegoVigente!$O$23))),IF(E237="MASIVO",(IF(Z237&gt;=PliegoVigente!$M$39,PliegoVigente!$O$39,IF(Z237&gt;=PliegoVigente!$M$38,PliegoVigente!$O$38,PliegoVigente!$O$37))),(IF(Z237&gt;=PliegoVigente!$M$53,PliegoVigente!$O$53,IF(Z237&gt;=PliegoVigente!$M$52,PliegoVigente!$O$52,PliegoVigente!$O$51))))))</f>
        <v>-5.0000000000000001E-3</v>
      </c>
      <c r="AH237" s="124">
        <f>IF(E237="HFC",(IF(AA237&gt;=PliegoVigente!$Q$9,PliegoVigente!$S$9,IF(AA237&gt;=PliegoVigente!$Q$8,PliegoVigente!$S$8,PliegoVigente!$S$7))),IF(E237="FLOW",(IF(AA237&gt;=PliegoVigente!$Q$25,PliegoVigente!$S$25,IF(AA237&gt;=PliegoVigente!$Q$24,PliegoVigente!$S$24,PliegoVigente!$S$23))),IF(E237="MASIVO",(IF(AA237&gt;=PliegoVigente!$Q$39,PliegoVigente!$S$39,IF(AA237&gt;=PliegoVigente!$Q$38,PliegoVigente!$S$38,PliegoVigente!$S$37))),(IF(AA237&gt;=PliegoVigente!$Q$53,PliegoVigente!$S$53,IF(AA237&gt;=PliegoVigente!$Q$52,PliegoVigente!$S$52,PliegoVigente!$S$51))))))</f>
        <v>-5.0000000000000001E-3</v>
      </c>
      <c r="AI237" s="126">
        <f t="shared" si="7"/>
        <v>-3.0000000000000002E-2</v>
      </c>
    </row>
    <row r="238" spans="1:35" x14ac:dyDescent="0.25">
      <c r="A238" s="115" t="str">
        <f>VLOOKUP(C238,RosterActualizado!$C$2:$L$1000,7,0)</f>
        <v>Chocobar Marcelo Damian</v>
      </c>
      <c r="B238" s="115" t="str">
        <f>VLOOKUP(C238,RosterActualizado!$C$2:$L$1000,10,0)</f>
        <v xml:space="preserve">Carrillo Badino   Valerio </v>
      </c>
      <c r="C238" s="115">
        <f>RosterActualizado!C238</f>
        <v>3903551</v>
      </c>
      <c r="D238" s="115" t="str">
        <f>VLOOKUP(C238,RosterActualizado!$C$2:$L$1000,3,0)</f>
        <v xml:space="preserve">INTERNET HFC SCORE 1 + Solucion Remota </v>
      </c>
      <c r="E238" s="115" t="str">
        <f t="shared" si="6"/>
        <v>HFC</v>
      </c>
      <c r="F238" s="116">
        <f>VLOOKUP(C238,Table1[],5,0)</f>
        <v>0.94240671641790996</v>
      </c>
      <c r="G238" s="117">
        <f>VLOOKUP(C238,Table13[],5,0)</f>
        <v>1.3333333333333299E-2</v>
      </c>
      <c r="H238" s="118">
        <f>VLOOKUP(C238,Table13[],3,0)</f>
        <v>75</v>
      </c>
      <c r="I238" s="117">
        <f>VLOOKUP(C238,Table13[],7,0)</f>
        <v>0.82666666666666699</v>
      </c>
      <c r="J238" s="117">
        <f>VLOOKUP(C238,Table13[],9,0)</f>
        <v>0.98630136986301398</v>
      </c>
      <c r="K238" s="116">
        <f>VLOOKUP(C238,Table16[[#All],[idccms]:[TMO]],5,0)</f>
        <v>0.98863636363636398</v>
      </c>
      <c r="L238" s="119">
        <f>VLOOKUP(C238,Table18[[Columna1]:[Recuento de id_monitoring-caseId]],2,0)</f>
        <v>1</v>
      </c>
      <c r="M238" s="116">
        <f>VLOOKUP(C238,Table111[],7,0)</f>
        <v>-0.22222222222222199</v>
      </c>
      <c r="N238" s="118">
        <f>VLOOKUP(C238,Table111[],6,0)</f>
        <v>9</v>
      </c>
      <c r="O238" s="116">
        <f>VLOOKUP(C238,Table111[],8,0)</f>
        <v>0.22222222222222199</v>
      </c>
      <c r="P238" s="13" t="s">
        <v>116</v>
      </c>
      <c r="Q238" s="13" t="s">
        <v>116</v>
      </c>
      <c r="R238" s="13" t="s">
        <v>116</v>
      </c>
      <c r="S238" s="116">
        <f>VLOOKUP(C238,Table113[[idccms]:[Suma de Rellamados]],4,0)</f>
        <v>0.81491712707182296</v>
      </c>
      <c r="T238" s="13">
        <f>VLOOKUP(C238,Table115[[idccms]:[Suma de CvLlamSalientes]],3,0)</f>
        <v>769.35145631067996</v>
      </c>
      <c r="U238" s="13">
        <f>VLOOKUP(C238,Table115[[idccms]:[Suma de CvLlamSalientes]],5,0)</f>
        <v>42.988349514563097</v>
      </c>
      <c r="V238" s="120">
        <f>VLOOKUP(C238,Table115[[idccms]:[Suma de CvLlamSalientes]],6,0)</f>
        <v>9.2097087378640801</v>
      </c>
      <c r="W238" s="13">
        <f>VLOOKUP(C238,Table115[[idccms]:[Suma de CvLlamSalientes]],7,0)</f>
        <v>717.15339805825204</v>
      </c>
      <c r="X238" s="116">
        <f>VLOOKUP(C238,Table118[[idccms]:[%Act Com N]],4,0)</f>
        <v>0</v>
      </c>
      <c r="Y238" s="116">
        <f>VLOOKUP(C238,Table118[[idccms]:[%Act Com N]],6,0)</f>
        <v>0</v>
      </c>
      <c r="Z238" s="116">
        <f>VLOOKUP(C238,TRF!$B$2:$S$407,4,0)</f>
        <v>8.7378640776699004E-2</v>
      </c>
      <c r="AA238" s="116">
        <f>VLOOKUP(C238,CBS!$A$2:$F$395,4,0)</f>
        <v>5.6310679611650503E-2</v>
      </c>
      <c r="AB238" s="124">
        <f>IF(E238="HFC",(IF(L238&gt;=PliegoVigente!$U$9,PliegoVigente!$W$9,IF(L238&gt;=PliegoVigente!$U$8,PliegoVigente!$W$8,PliegoVigente!$W$7))),IF(E238="FLOW",(IF(L238&gt;=PliegoVigente!$U$25,PliegoVigente!$W$25,IF(L238&gt;=PliegoVigente!$U$24,PliegoVigente!$W$24,PliegoVigente!$W$23))),IF(E238="MASIVO",(IF(L238&gt;=PliegoVigente!$U$39,PliegoVigente!$W$39,IF(L238&gt;=PliegoVigente!$U$38,PliegoVigente!$W$38,PliegoVigente!$W$37))),(IF(L238&gt;=PliegoVigente!$U$53,PliegoVigente!$W$53,IF(L238&gt;=PliegoVigente!$U$52,PliegoVigente!$W$52,PliegoVigente!$W$51))))))</f>
        <v>0.01</v>
      </c>
      <c r="AC238" s="124">
        <f>IF(E238="HFC",(IF(M238&gt;=PliegoVigente!$I$7,PliegoVigente!$K$7,IF(M238&gt;=PliegoVigente!$I$8,PliegoVigente!$K$8,IF(M238&gt;=PliegoVigente!$I$9,PliegoVigente!$K$9,IF(M238&gt;=PliegoVigente!$I$10,PliegoVigente!$K$10,IF(M238&gt;=PliegoVigente!$I$11,PliegoVigente!$K$11,IF(M238&gt;=PliegoVigente!$I$12,PliegoVigente!$K$12,IF(M238&gt;=PliegoVigente!$I$13,PliegoVigente!$K$13,IF(M238&gt;=PliegoVigente!$I$14,PliegoVigente!$K$14,PliegoVigente!$K$15))))))))),IF(E238="FLOW",(IF(M238&gt;=PliegoVigente!$I$23,PliegoVigente!$K$23,IF(M238&gt;=PliegoVigente!$I$24,PliegoVigente!$K$24,IF(M238&gt;=PliegoVigente!$I$25,PliegoVigente!$K$25,IF(M238&gt;=PliegoVigente!$I$26,PliegoVigente!$K$26,IF(M238&gt;=PliegoVigente!$I$27,PliegoVigente!$K$27,IF(M238&gt;=PliegoVigente!$I$28,PliegoVigente!$K$28,IF(M238&gt;=PliegoVigente!$I$29,PliegoVigente!$K$29,IF(M238&gt;=PliegoVigente!$I$30,PliegoVigente!$K$30,PliegoVigente!$K$31))))))))),IF(E238="MASIVO",(IF(M238&gt;=PliegoVigente!$I$37,PliegoVigente!$K$37,IF(M238&gt;=PliegoVigente!$I$38,PliegoVigente!$K$38,IF(M238&gt;=PliegoVigente!$I$39,PliegoVigente!$K$39,IF(M238&gt;=PliegoVigente!$I$40,PliegoVigente!$K$40,IF(M238&gt;=PliegoVigente!$I$41,PliegoVigente!$K$41,IF(M238&gt;=PliegoVigente!$I$42,PliegoVigente!$K$42,IF(M238&gt;=PliegoVigente!$I$43,PliegoVigente!$K$43,IF(M238&gt;=PliegoVigente!$I$44,PliegoVigente!$K$44,PliegoVigente!$K$45))))))))),(IF(M238&gt;=PliegoVigente!$I$51,PliegoVigente!$K$51,IF(M238&gt;=PliegoVigente!$I$52,PliegoVigente!$K$52,IF(M238&gt;=PliegoVigente!$I$53,PliegoVigente!$K$53,IF(M238&gt;=PliegoVigente!$I$54,PliegoVigente!$K$54,IF(M238&gt;=PliegoVigente!$I$55,PliegoVigente!$K$55,IF(M238&gt;=PliegoVigente!$I$56,PliegoVigente!$K$56,IF(M238&gt;=PliegoVigente!$I$57,PliegoVigente!$K$57,IF(M238&gt;=PliegoVigente!$I$58,PliegoVigente!$K$58,PliegoVigente!$K$59))))))))))))</f>
        <v>-0.02</v>
      </c>
      <c r="AD238" s="124">
        <f>IF(E238="HFC",(IF(S238&gt;=PliegoVigente!$E$12,PliegoVigente!$G$12,IF(S238&gt;=PliegoVigente!$E$11,PliegoVigente!$G$11,IF(S238&gt;=PliegoVigente!$E$10,PliegoVigente!$G$10,IF(S238&gt;=PliegoVigente!$E$9,PliegoVigente!$G$9,IF(S238&gt;=PliegoVigente!$E$8,PliegoVigente!$G$8,PliegoVigente!$G$7)))))),IF(E238="FLOW",(IF(S238&gt;=PliegoVigente!$I$23,PliegoVigente!$K$23,IF(S238&gt;=PliegoVigente!$I$24,PliegoVigente!$K$24,IF(S238&gt;=PliegoVigente!$I$25,PliegoVigente!$K$25,IF(S238&gt;=PliegoVigente!$I$26,PliegoVigente!$K$26,IF(S238&gt;=PliegoVigente!$I$27,PliegoVigente!$K$27,IF(S238&gt;=PliegoVigente!$I$28,PliegoVigente!$K$28,IF(S238&gt;=PliegoVigente!$I$29,PliegoVigente!$K$29,IF(S238&gt;=PliegoVigente!$I$30,PliegoVigente!$K$30,PliegoVigente!$K$31))))))))),IF(E238="MASIVO",(IF(S238&gt;=PliegoVigente!$I$37,PliegoVigente!$K$37,IF(S238&gt;=PliegoVigente!$I$38,PliegoVigente!$K$38,IF(S238&gt;=PliegoVigente!$I$39,PliegoVigente!$K$39,IF(S238&gt;=PliegoVigente!$I$40,PliegoVigente!$K$40,IF(S238&gt;=PliegoVigente!$I$41,PliegoVigente!$K$41,IF(S238&gt;=PliegoVigente!$I$42,PliegoVigente!$K$42,IF(S238&gt;=PliegoVigente!$I$43,PliegoVigente!$K$43,IF(S238&gt;=PliegoVigente!$I$44,PliegoVigente!$K$44,PliegoVigente!$K$45))))))))),(IF(S238&gt;=PliegoVigente!$I$51,PliegoVigente!$K$51,IF(S238&gt;=PliegoVigente!$I$52,PliegoVigente!$K$52,IF(S238&gt;=PliegoVigente!$I$53,PliegoVigente!$K$53,IF(S238&gt;=PliegoVigente!$I$54,PliegoVigente!$K$54,IF(S238&gt;=PliegoVigente!$I$55,PliegoVigente!$K$55,IF(S238&gt;=PliegoVigente!$I$56,PliegoVigente!$K$56,IF(S238&gt;=PliegoVigente!$I$57,PliegoVigente!$K$57,IF(S238&gt;=PliegoVigente!$I$58,PliegoVigente!$K$58,PliegoVigente!$K$59))))))))))))</f>
        <v>0</v>
      </c>
      <c r="AE238" s="124">
        <f>IF(E238="HFC",(IF(T238&gt;=PliegoVigente!$A$10,PliegoVigente!$C$10,IF(T238&gt;PliegoVigente!$A$9,PliegoVigente!$C$9,IF(T238&gt;PliegoVigente!$A$8,PliegoVigente!$C$8,PliegoVigente!$C$7)))),IF(E238="FLOW",(IF(T238&gt;=PliegoVigente!$A$26,PliegoVigente!$C$26,IF(T238&gt;PliegoVigente!$A$25,PliegoVigente!$C$25,IF(T238&gt;PliegoVigente!$A$24,PliegoVigente!$C$24,PliegoVigente!$C$23)))),IF(E238="MASIVO",(IF(T238&gt;=PliegoVigente!$A$40,PliegoVigente!$C$40,IF(T238&gt;PliegoVigente!$A$39,PliegoVigente!$C$39,IF(T238&gt;PliegoVigente!$A$38,PliegoVigente!$C$38,PliegoVigente!$C$37)))),(IF(T238&gt;=PliegoVigente!$A$54,PliegoVigente!$C$54,IF(T238&gt;PliegoVigente!$A$53,PliegoVigente!$C$53,IF(T238&gt;PliegoVigente!$A$52,PliegoVigente!$C$52,PliegoVigente!$C$51)))))))</f>
        <v>-0.01</v>
      </c>
      <c r="AF238" s="124">
        <f>IF(E238="HFC",(IF(Y238&gt;=PliegoVigente!$Y$7,PliegoVigente!$AA$7,0)),IF(E238="FLOW",0,IF(E238="MASIVO",(IF(Y238&gt;=PliegoVigente!$Y$37,PliegoVigente!$AA$370)),(IF(Y238&gt;=PliegoVigente!$Y$51,PliegoVigente!$AA$51,0)))))</f>
        <v>0</v>
      </c>
      <c r="AG238" s="124">
        <f>IF(E238="HFC",(IF(Z238&gt;=PliegoVigente!$M$9,PliegoVigente!$O$9,IF(Z238&gt;=PliegoVigente!$M$8,PliegoVigente!$O$8,PliegoVigente!$O$7))),IF(E238="FLOW",(IF(Z238&gt;=PliegoVigente!$M$25,PliegoVigente!$O$25,IF(Z238&gt;=PliegoVigente!$M$24,PliegoVigente!$O$24,PliegoVigente!$O$23))),IF(E238="MASIVO",(IF(Z238&gt;=PliegoVigente!$M$39,PliegoVigente!$O$39,IF(Z238&gt;=PliegoVigente!$M$38,PliegoVigente!$O$38,PliegoVigente!$O$37))),(IF(Z238&gt;=PliegoVigente!$M$53,PliegoVigente!$O$53,IF(Z238&gt;=PliegoVigente!$M$52,PliegoVigente!$O$52,PliegoVigente!$O$51))))))</f>
        <v>0</v>
      </c>
      <c r="AH238" s="124">
        <f>IF(E238="HFC",(IF(AA238&gt;=PliegoVigente!$Q$9,PliegoVigente!$S$9,IF(AA238&gt;=PliegoVigente!$Q$8,PliegoVigente!$S$8,PliegoVigente!$S$7))),IF(E238="FLOW",(IF(AA238&gt;=PliegoVigente!$Q$25,PliegoVigente!$S$25,IF(AA238&gt;=PliegoVigente!$Q$24,PliegoVigente!$S$24,PliegoVigente!$S$23))),IF(E238="MASIVO",(IF(AA238&gt;=PliegoVigente!$Q$39,PliegoVigente!$S$39,IF(AA238&gt;=PliegoVigente!$Q$38,PliegoVigente!$S$38,PliegoVigente!$S$37))),(IF(AA238&gt;=PliegoVigente!$Q$53,PliegoVigente!$S$53,IF(AA238&gt;=PliegoVigente!$Q$52,PliegoVigente!$S$52,PliegoVigente!$S$51))))))</f>
        <v>-5.0000000000000001E-3</v>
      </c>
      <c r="AI238" s="126">
        <f t="shared" si="7"/>
        <v>-2.5000000000000001E-2</v>
      </c>
    </row>
    <row r="239" spans="1:35" x14ac:dyDescent="0.25">
      <c r="A239" s="115" t="str">
        <f>VLOOKUP(C239,RosterActualizado!$C$2:$L$1000,7,0)</f>
        <v>Chocobar Marcelo Damian</v>
      </c>
      <c r="B239" s="115" t="str">
        <f>VLOOKUP(C239,RosterActualizado!$C$2:$L$1000,10,0)</f>
        <v>Concha Johanna Elizabeth</v>
      </c>
      <c r="C239" s="115">
        <f>RosterActualizado!C239</f>
        <v>3851492</v>
      </c>
      <c r="D239" s="115" t="str">
        <f>VLOOKUP(C239,RosterActualizado!$C$2:$L$1000,3,0)</f>
        <v>FLOW Score 3 a 5</v>
      </c>
      <c r="E239" s="115" t="str">
        <f t="shared" si="6"/>
        <v>FLOW</v>
      </c>
      <c r="F239" s="116">
        <f>VLOOKUP(C239,Table1[],5,0)</f>
        <v>0.58364898989898994</v>
      </c>
      <c r="G239" s="117">
        <f>VLOOKUP(C239,Table13[],5,0)</f>
        <v>9.5238095238095205E-2</v>
      </c>
      <c r="H239" s="118">
        <f>VLOOKUP(C239,Table13[],3,0)</f>
        <v>21</v>
      </c>
      <c r="I239" s="117">
        <f>VLOOKUP(C239,Table13[],7,0)</f>
        <v>0.52631578947368396</v>
      </c>
      <c r="J239" s="117">
        <f>VLOOKUP(C239,Table13[],9,0)</f>
        <v>0.94444444444444398</v>
      </c>
      <c r="K239" s="116">
        <f>VLOOKUP(C239,Table16[[#All],[idccms]:[TMO]],5,0)</f>
        <v>1</v>
      </c>
      <c r="L239" s="119">
        <f>VLOOKUP(C239,Table18[[Columna1]:[Recuento de id_monitoring-caseId]],2,0)</f>
        <v>0</v>
      </c>
      <c r="M239" s="116">
        <f>VLOOKUP(C239,Table111[],7,0)</f>
        <v>-0.2</v>
      </c>
      <c r="N239" s="118">
        <f>VLOOKUP(C239,Table111[],6,0)</f>
        <v>5</v>
      </c>
      <c r="O239" s="116">
        <f>VLOOKUP(C239,Table111[],8,0)</f>
        <v>0.8</v>
      </c>
      <c r="P239" s="13" t="s">
        <v>116</v>
      </c>
      <c r="Q239" s="13" t="s">
        <v>116</v>
      </c>
      <c r="R239" s="13" t="s">
        <v>116</v>
      </c>
      <c r="S239" s="116">
        <f>VLOOKUP(C239,Table113[[idccms]:[Suma de Rellamados]],4,0)</f>
        <v>0.81385281385281405</v>
      </c>
      <c r="T239" s="13">
        <f>VLOOKUP(C239,Table115[[idccms]:[Suma de CvLlamSalientes]],3,0)</f>
        <v>634.54441260745</v>
      </c>
      <c r="U239" s="13">
        <f>VLOOKUP(C239,Table115[[idccms]:[Suma de CvLlamSalientes]],5,0)</f>
        <v>24.4097421203438</v>
      </c>
      <c r="V239" s="120">
        <f>VLOOKUP(C239,Table115[[idccms]:[Suma de CvLlamSalientes]],6,0)</f>
        <v>22.140401146131801</v>
      </c>
      <c r="W239" s="13">
        <f>VLOOKUP(C239,Table115[[idccms]:[Suma de CvLlamSalientes]],7,0)</f>
        <v>587.99426934097403</v>
      </c>
      <c r="X239" s="116">
        <f>VLOOKUP(C239,Table118[[idccms]:[%Act Com N]],4,0)</f>
        <v>2.0057306590257899E-2</v>
      </c>
      <c r="Y239" s="116">
        <f>VLOOKUP(C239,Table118[[idccms]:[%Act Com N]],6,0)</f>
        <v>2.0057306590257899E-2</v>
      </c>
      <c r="Z239" s="116">
        <f>VLOOKUP(C239,TRF!$B$2:$S$407,4,0)</f>
        <v>0.100286532951289</v>
      </c>
      <c r="AA239" s="116">
        <f>VLOOKUP(C239,CBS!$A$2:$F$395,4,0)</f>
        <v>0.146131805157593</v>
      </c>
      <c r="AB239" s="124">
        <f>IF(E239="HFC",(IF(L239&gt;=PliegoVigente!$U$9,PliegoVigente!$W$9,IF(L239&gt;=PliegoVigente!$U$8,PliegoVigente!$W$8,PliegoVigente!$W$7))),IF(E239="FLOW",(IF(L239&gt;=PliegoVigente!$U$25,PliegoVigente!$W$25,IF(L239&gt;=PliegoVigente!$U$24,PliegoVigente!$W$24,PliegoVigente!$W$23))),IF(E239="MASIVO",(IF(L239&gt;=PliegoVigente!$U$39,PliegoVigente!$W$39,IF(L239&gt;=PliegoVigente!$U$38,PliegoVigente!$W$38,PliegoVigente!$W$37))),(IF(L239&gt;=PliegoVigente!$U$53,PliegoVigente!$W$53,IF(L239&gt;=PliegoVigente!$U$52,PliegoVigente!$W$52,PliegoVigente!$W$51))))))</f>
        <v>-0.01</v>
      </c>
      <c r="AC239" s="124">
        <f>IF(E239="HFC",(IF(M239&gt;=PliegoVigente!$I$7,PliegoVigente!$K$7,IF(M239&gt;=PliegoVigente!$I$8,PliegoVigente!$K$8,IF(M239&gt;=PliegoVigente!$I$9,PliegoVigente!$K$9,IF(M239&gt;=PliegoVigente!$I$10,PliegoVigente!$K$10,IF(M239&gt;=PliegoVigente!$I$11,PliegoVigente!$K$11,IF(M239&gt;=PliegoVigente!$I$12,PliegoVigente!$K$12,IF(M239&gt;=PliegoVigente!$I$13,PliegoVigente!$K$13,IF(M239&gt;=PliegoVigente!$I$14,PliegoVigente!$K$14,PliegoVigente!$K$15))))))))),IF(E239="FLOW",(IF(M239&gt;=PliegoVigente!$I$23,PliegoVigente!$K$23,IF(M239&gt;=PliegoVigente!$I$24,PliegoVigente!$K$24,IF(M239&gt;=PliegoVigente!$I$25,PliegoVigente!$K$25,IF(M239&gt;=PliegoVigente!$I$26,PliegoVigente!$K$26,IF(M239&gt;=PliegoVigente!$I$27,PliegoVigente!$K$27,IF(M239&gt;=PliegoVigente!$I$28,PliegoVigente!$K$28,IF(M239&gt;=PliegoVigente!$I$29,PliegoVigente!$K$29,IF(M239&gt;=PliegoVigente!$I$30,PliegoVigente!$K$30,PliegoVigente!$K$31))))))))),IF(E239="MASIVO",(IF(M239&gt;=PliegoVigente!$I$37,PliegoVigente!$K$37,IF(M239&gt;=PliegoVigente!$I$38,PliegoVigente!$K$38,IF(M239&gt;=PliegoVigente!$I$39,PliegoVigente!$K$39,IF(M239&gt;=PliegoVigente!$I$40,PliegoVigente!$K$40,IF(M239&gt;=PliegoVigente!$I$41,PliegoVigente!$K$41,IF(M239&gt;=PliegoVigente!$I$42,PliegoVigente!$K$42,IF(M239&gt;=PliegoVigente!$I$43,PliegoVigente!$K$43,IF(M239&gt;=PliegoVigente!$I$44,PliegoVigente!$K$44,PliegoVigente!$K$45))))))))),(IF(M239&gt;=PliegoVigente!$I$51,PliegoVigente!$K$51,IF(M239&gt;=PliegoVigente!$I$52,PliegoVigente!$K$52,IF(M239&gt;=PliegoVigente!$I$53,PliegoVigente!$K$53,IF(M239&gt;=PliegoVigente!$I$54,PliegoVigente!$K$54,IF(M239&gt;=PliegoVigente!$I$55,PliegoVigente!$K$55,IF(M239&gt;=PliegoVigente!$I$56,PliegoVigente!$K$56,IF(M239&gt;=PliegoVigente!$I$57,PliegoVigente!$K$57,IF(M239&gt;=PliegoVigente!$I$58,PliegoVigente!$K$58,PliegoVigente!$K$59))))))))))))</f>
        <v>-0.02</v>
      </c>
      <c r="AD239" s="124">
        <f>IF(E239="HFC",(IF(S239&gt;=PliegoVigente!$E$12,PliegoVigente!$G$12,IF(S239&gt;=PliegoVigente!$E$11,PliegoVigente!$G$11,IF(S239&gt;=PliegoVigente!$E$10,PliegoVigente!$G$10,IF(S239&gt;=PliegoVigente!$E$9,PliegoVigente!$G$9,IF(S239&gt;=PliegoVigente!$E$8,PliegoVigente!$G$8,PliegoVigente!$G$7)))))),IF(E239="FLOW",(IF(S239&gt;=PliegoVigente!$I$23,PliegoVigente!$K$23,IF(S239&gt;=PliegoVigente!$I$24,PliegoVigente!$K$24,IF(S239&gt;=PliegoVigente!$I$25,PliegoVigente!$K$25,IF(S239&gt;=PliegoVigente!$I$26,PliegoVigente!$K$26,IF(S239&gt;=PliegoVigente!$I$27,PliegoVigente!$K$27,IF(S239&gt;=PliegoVigente!$I$28,PliegoVigente!$K$28,IF(S239&gt;=PliegoVigente!$I$29,PliegoVigente!$K$29,IF(S239&gt;=PliegoVigente!$I$30,PliegoVigente!$K$30,PliegoVigente!$K$31))))))))),IF(E239="MASIVO",(IF(S239&gt;=PliegoVigente!$I$37,PliegoVigente!$K$37,IF(S239&gt;=PliegoVigente!$I$38,PliegoVigente!$K$38,IF(S239&gt;=PliegoVigente!$I$39,PliegoVigente!$K$39,IF(S239&gt;=PliegoVigente!$I$40,PliegoVigente!$K$40,IF(S239&gt;=PliegoVigente!$I$41,PliegoVigente!$K$41,IF(S239&gt;=PliegoVigente!$I$42,PliegoVigente!$K$42,IF(S239&gt;=PliegoVigente!$I$43,PliegoVigente!$K$43,IF(S239&gt;=PliegoVigente!$I$44,PliegoVigente!$K$44,PliegoVigente!$K$45))))))))),(IF(S239&gt;=PliegoVigente!$I$51,PliegoVigente!$K$51,IF(S239&gt;=PliegoVigente!$I$52,PliegoVigente!$K$52,IF(S239&gt;=PliegoVigente!$I$53,PliegoVigente!$K$53,IF(S239&gt;=PliegoVigente!$I$54,PliegoVigente!$K$54,IF(S239&gt;=PliegoVigente!$I$55,PliegoVigente!$K$55,IF(S239&gt;=PliegoVigente!$I$56,PliegoVigente!$K$56,IF(S239&gt;=PliegoVigente!$I$57,PliegoVigente!$K$57,IF(S239&gt;=PliegoVigente!$I$58,PliegoVigente!$K$58,PliegoVigente!$K$59))))))))))))</f>
        <v>0.06</v>
      </c>
      <c r="AE239" s="124">
        <f>IF(E239="HFC",(IF(T239&gt;=PliegoVigente!$A$10,PliegoVigente!$C$10,IF(T239&gt;PliegoVigente!$A$9,PliegoVigente!$C$9,IF(T239&gt;PliegoVigente!$A$8,PliegoVigente!$C$8,PliegoVigente!$C$7)))),IF(E239="FLOW",(IF(T239&gt;=PliegoVigente!$A$26,PliegoVigente!$C$26,IF(T239&gt;PliegoVigente!$A$25,PliegoVigente!$C$25,IF(T239&gt;PliegoVigente!$A$24,PliegoVigente!$C$24,PliegoVigente!$C$23)))),IF(E239="MASIVO",(IF(T239&gt;=PliegoVigente!$A$40,PliegoVigente!$C$40,IF(T239&gt;PliegoVigente!$A$39,PliegoVigente!$C$39,IF(T239&gt;PliegoVigente!$A$38,PliegoVigente!$C$38,PliegoVigente!$C$37)))),(IF(T239&gt;=PliegoVigente!$A$54,PliegoVigente!$C$54,IF(T239&gt;PliegoVigente!$A$53,PliegoVigente!$C$53,IF(T239&gt;PliegoVigente!$A$52,PliegoVigente!$C$52,PliegoVigente!$C$51)))))))</f>
        <v>-0.01</v>
      </c>
      <c r="AF239" s="124">
        <f>IF(E239="HFC",(IF(Y239&gt;=PliegoVigente!$Y$7,PliegoVigente!$AA$7,0)),IF(E239="FLOW",0,IF(E239="MASIVO",(IF(Y239&gt;=PliegoVigente!$Y$37,PliegoVigente!$AA$370)),(IF(Y239&gt;=PliegoVigente!$Y$51,PliegoVigente!$AA$51,0)))))</f>
        <v>0</v>
      </c>
      <c r="AG239" s="124">
        <f>IF(E239="HFC",(IF(Z239&gt;=PliegoVigente!$M$9,PliegoVigente!$O$9,IF(Z239&gt;=PliegoVigente!$M$8,PliegoVigente!$O$8,PliegoVigente!$O$7))),IF(E239="FLOW",(IF(Z239&gt;=PliegoVigente!$M$25,PliegoVigente!$O$25,IF(Z239&gt;=PliegoVigente!$M$24,PliegoVigente!$O$24,PliegoVigente!$O$23))),IF(E239="MASIVO",(IF(Z239&gt;=PliegoVigente!$M$39,PliegoVigente!$O$39,IF(Z239&gt;=PliegoVigente!$M$38,PliegoVigente!$O$38,PliegoVigente!$O$37))),(IF(Z239&gt;=PliegoVigente!$M$53,PliegoVigente!$O$53,IF(Z239&gt;=PliegoVigente!$M$52,PliegoVigente!$O$52,PliegoVigente!$O$51))))))</f>
        <v>-5.0000000000000001E-3</v>
      </c>
      <c r="AH239" s="124">
        <f>IF(E239="HFC",(IF(AA239&gt;=PliegoVigente!$Q$9,PliegoVigente!$S$9,IF(AA239&gt;=PliegoVigente!$Q$8,PliegoVigente!$S$8,PliegoVigente!$S$7))),IF(E239="FLOW",(IF(AA239&gt;=PliegoVigente!$Q$25,PliegoVigente!$S$25,IF(AA239&gt;=PliegoVigente!$Q$24,PliegoVigente!$S$24,PliegoVigente!$S$23))),IF(E239="MASIVO",(IF(AA239&gt;=PliegoVigente!$Q$39,PliegoVigente!$S$39,IF(AA239&gt;=PliegoVigente!$Q$38,PliegoVigente!$S$38,PliegoVigente!$S$37))),(IF(AA239&gt;=PliegoVigente!$Q$53,PliegoVigente!$S$53,IF(AA239&gt;=PliegoVigente!$Q$52,PliegoVigente!$S$52,PliegoVigente!$S$51))))))</f>
        <v>-5.0000000000000001E-3</v>
      </c>
      <c r="AI239" s="126">
        <f t="shared" si="7"/>
        <v>9.999999999999995E-3</v>
      </c>
    </row>
    <row r="240" spans="1:35" x14ac:dyDescent="0.25">
      <c r="A240" s="115" t="str">
        <f>VLOOKUP(C240,RosterActualizado!$C$2:$L$1000,7,0)</f>
        <v>Chocobar Marcelo Damian</v>
      </c>
      <c r="B240" s="115" t="str">
        <f>VLOOKUP(C240,RosterActualizado!$C$2:$L$1000,10,0)</f>
        <v xml:space="preserve">Gutiérrez Nuñez  Martin  Lázaro </v>
      </c>
      <c r="C240" s="115">
        <f>RosterActualizado!C240</f>
        <v>4588037</v>
      </c>
      <c r="D240" s="115" t="str">
        <f>VLOOKUP(C240,RosterActualizado!$C$2:$L$1000,3,0)</f>
        <v>MASIVO</v>
      </c>
      <c r="E240" s="115" t="str">
        <f t="shared" si="6"/>
        <v>MASIVO</v>
      </c>
      <c r="F240" s="116" t="e">
        <f>VLOOKUP(C240,Table1[],5,0)</f>
        <v>#N/A</v>
      </c>
      <c r="G240" s="117">
        <f>VLOOKUP(C240,Table13[],5,0)</f>
        <v>0</v>
      </c>
      <c r="H240" s="118">
        <f>VLOOKUP(C240,Table13[],3,0)</f>
        <v>0</v>
      </c>
      <c r="I240" s="117">
        <f>VLOOKUP(C240,Table13[],7,0)</f>
        <v>0</v>
      </c>
      <c r="J240" s="117">
        <f>VLOOKUP(C240,Table13[],9,0)</f>
        <v>0</v>
      </c>
      <c r="K240" s="116" t="e">
        <f>VLOOKUP(C240,Table16[[#All],[idccms]:[TMO]],5,0)</f>
        <v>#N/A</v>
      </c>
      <c r="L240" s="119" t="e">
        <f>VLOOKUP(C240,Table18[[Columna1]:[Recuento de id_monitoring-caseId]],2,0)</f>
        <v>#N/A</v>
      </c>
      <c r="M240" s="116" t="e">
        <f>VLOOKUP(C240,Table111[],7,0)</f>
        <v>#N/A</v>
      </c>
      <c r="N240" s="118" t="e">
        <f>VLOOKUP(C240,Table111[],6,0)</f>
        <v>#N/A</v>
      </c>
      <c r="O240" s="116" t="e">
        <f>VLOOKUP(C240,Table111[],8,0)</f>
        <v>#N/A</v>
      </c>
      <c r="P240" s="13" t="s">
        <v>116</v>
      </c>
      <c r="Q240" s="13" t="s">
        <v>116</v>
      </c>
      <c r="R240" s="13" t="s">
        <v>116</v>
      </c>
      <c r="S240" s="116" t="e">
        <f>VLOOKUP(C240,Table113[[idccms]:[Suma de Rellamados]],4,0)</f>
        <v>#N/A</v>
      </c>
      <c r="T240" s="13">
        <f>VLOOKUP(C240,Table115[[idccms]:[Suma de CvLlamSalientes]],3,0)</f>
        <v>0</v>
      </c>
      <c r="U240" s="13">
        <f>VLOOKUP(C240,Table115[[idccms]:[Suma de CvLlamSalientes]],5,0)</f>
        <v>0</v>
      </c>
      <c r="V240" s="120">
        <f>VLOOKUP(C240,Table115[[idccms]:[Suma de CvLlamSalientes]],6,0)</f>
        <v>0</v>
      </c>
      <c r="W240" s="13">
        <f>VLOOKUP(C240,Table115[[idccms]:[Suma de CvLlamSalientes]],7,0)</f>
        <v>0</v>
      </c>
      <c r="X240" s="116" t="e">
        <f>VLOOKUP(C240,Table118[[idccms]:[%Act Com N]],4,0)</f>
        <v>#N/A</v>
      </c>
      <c r="Y240" s="116" t="e">
        <f>VLOOKUP(C240,Table118[[idccms]:[%Act Com N]],6,0)</f>
        <v>#N/A</v>
      </c>
      <c r="Z240" s="116" t="e">
        <f>VLOOKUP(C240,TRF!$B$2:$S$407,4,0)</f>
        <v>#N/A</v>
      </c>
      <c r="AA240" s="116" t="e">
        <f>VLOOKUP(C240,CBS!$A$2:$F$395,4,0)</f>
        <v>#N/A</v>
      </c>
      <c r="AB240" s="124" t="e">
        <f>IF(E240="HFC",(IF(L240&gt;=PliegoVigente!$U$9,PliegoVigente!$W$9,IF(L240&gt;=PliegoVigente!$U$8,PliegoVigente!$W$8,PliegoVigente!$W$7))),IF(E240="FLOW",(IF(L240&gt;=PliegoVigente!$U$25,PliegoVigente!$W$25,IF(L240&gt;=PliegoVigente!$U$24,PliegoVigente!$W$24,PliegoVigente!$W$23))),IF(E240="MASIVO",(IF(L240&gt;=PliegoVigente!$U$39,PliegoVigente!$W$39,IF(L240&gt;=PliegoVigente!$U$38,PliegoVigente!$W$38,PliegoVigente!$W$37))),(IF(L240&gt;=PliegoVigente!$U$53,PliegoVigente!$W$53,IF(L240&gt;=PliegoVigente!$U$52,PliegoVigente!$W$52,PliegoVigente!$W$51))))))</f>
        <v>#N/A</v>
      </c>
      <c r="AC240" s="124" t="e">
        <f>IF(E240="HFC",(IF(M240&gt;=PliegoVigente!$I$7,PliegoVigente!$K$7,IF(M240&gt;=PliegoVigente!$I$8,PliegoVigente!$K$8,IF(M240&gt;=PliegoVigente!$I$9,PliegoVigente!$K$9,IF(M240&gt;=PliegoVigente!$I$10,PliegoVigente!$K$10,IF(M240&gt;=PliegoVigente!$I$11,PliegoVigente!$K$11,IF(M240&gt;=PliegoVigente!$I$12,PliegoVigente!$K$12,IF(M240&gt;=PliegoVigente!$I$13,PliegoVigente!$K$13,IF(M240&gt;=PliegoVigente!$I$14,PliegoVigente!$K$14,PliegoVigente!$K$15))))))))),IF(E240="FLOW",(IF(M240&gt;=PliegoVigente!$I$23,PliegoVigente!$K$23,IF(M240&gt;=PliegoVigente!$I$24,PliegoVigente!$K$24,IF(M240&gt;=PliegoVigente!$I$25,PliegoVigente!$K$25,IF(M240&gt;=PliegoVigente!$I$26,PliegoVigente!$K$26,IF(M240&gt;=PliegoVigente!$I$27,PliegoVigente!$K$27,IF(M240&gt;=PliegoVigente!$I$28,PliegoVigente!$K$28,IF(M240&gt;=PliegoVigente!$I$29,PliegoVigente!$K$29,IF(M240&gt;=PliegoVigente!$I$30,PliegoVigente!$K$30,PliegoVigente!$K$31))))))))),IF(E240="MASIVO",(IF(M240&gt;=PliegoVigente!$I$37,PliegoVigente!$K$37,IF(M240&gt;=PliegoVigente!$I$38,PliegoVigente!$K$38,IF(M240&gt;=PliegoVigente!$I$39,PliegoVigente!$K$39,IF(M240&gt;=PliegoVigente!$I$40,PliegoVigente!$K$40,IF(M240&gt;=PliegoVigente!$I$41,PliegoVigente!$K$41,IF(M240&gt;=PliegoVigente!$I$42,PliegoVigente!$K$42,IF(M240&gt;=PliegoVigente!$I$43,PliegoVigente!$K$43,IF(M240&gt;=PliegoVigente!$I$44,PliegoVigente!$K$44,PliegoVigente!$K$45))))))))),(IF(M240&gt;=PliegoVigente!$I$51,PliegoVigente!$K$51,IF(M240&gt;=PliegoVigente!$I$52,PliegoVigente!$K$52,IF(M240&gt;=PliegoVigente!$I$53,PliegoVigente!$K$53,IF(M240&gt;=PliegoVigente!$I$54,PliegoVigente!$K$54,IF(M240&gt;=PliegoVigente!$I$55,PliegoVigente!$K$55,IF(M240&gt;=PliegoVigente!$I$56,PliegoVigente!$K$56,IF(M240&gt;=PliegoVigente!$I$57,PliegoVigente!$K$57,IF(M240&gt;=PliegoVigente!$I$58,PliegoVigente!$K$58,PliegoVigente!$K$59))))))))))))</f>
        <v>#N/A</v>
      </c>
      <c r="AD240" s="124" t="e">
        <f>IF(E240="HFC",(IF(S240&gt;=PliegoVigente!$E$12,PliegoVigente!$G$12,IF(S240&gt;=PliegoVigente!$E$11,PliegoVigente!$G$11,IF(S240&gt;=PliegoVigente!$E$10,PliegoVigente!$G$10,IF(S240&gt;=PliegoVigente!$E$9,PliegoVigente!$G$9,IF(S240&gt;=PliegoVigente!$E$8,PliegoVigente!$G$8,PliegoVigente!$G$7)))))),IF(E240="FLOW",(IF(S240&gt;=PliegoVigente!$I$23,PliegoVigente!$K$23,IF(S240&gt;=PliegoVigente!$I$24,PliegoVigente!$K$24,IF(S240&gt;=PliegoVigente!$I$25,PliegoVigente!$K$25,IF(S240&gt;=PliegoVigente!$I$26,PliegoVigente!$K$26,IF(S240&gt;=PliegoVigente!$I$27,PliegoVigente!$K$27,IF(S240&gt;=PliegoVigente!$I$28,PliegoVigente!$K$28,IF(S240&gt;=PliegoVigente!$I$29,PliegoVigente!$K$29,IF(S240&gt;=PliegoVigente!$I$30,PliegoVigente!$K$30,PliegoVigente!$K$31))))))))),IF(E240="MASIVO",(IF(S240&gt;=PliegoVigente!$I$37,PliegoVigente!$K$37,IF(S240&gt;=PliegoVigente!$I$38,PliegoVigente!$K$38,IF(S240&gt;=PliegoVigente!$I$39,PliegoVigente!$K$39,IF(S240&gt;=PliegoVigente!$I$40,PliegoVigente!$K$40,IF(S240&gt;=PliegoVigente!$I$41,PliegoVigente!$K$41,IF(S240&gt;=PliegoVigente!$I$42,PliegoVigente!$K$42,IF(S240&gt;=PliegoVigente!$I$43,PliegoVigente!$K$43,IF(S240&gt;=PliegoVigente!$I$44,PliegoVigente!$K$44,PliegoVigente!$K$45))))))))),(IF(S240&gt;=PliegoVigente!$I$51,PliegoVigente!$K$51,IF(S240&gt;=PliegoVigente!$I$52,PliegoVigente!$K$52,IF(S240&gt;=PliegoVigente!$I$53,PliegoVigente!$K$53,IF(S240&gt;=PliegoVigente!$I$54,PliegoVigente!$K$54,IF(S240&gt;=PliegoVigente!$I$55,PliegoVigente!$K$55,IF(S240&gt;=PliegoVigente!$I$56,PliegoVigente!$K$56,IF(S240&gt;=PliegoVigente!$I$57,PliegoVigente!$K$57,IF(S240&gt;=PliegoVigente!$I$58,PliegoVigente!$K$58,PliegoVigente!$K$59))))))))))))</f>
        <v>#N/A</v>
      </c>
      <c r="AE240" s="124">
        <f>IF(E240="HFC",(IF(T240&gt;=PliegoVigente!$A$10,PliegoVigente!$C$10,IF(T240&gt;PliegoVigente!$A$9,PliegoVigente!$C$9,IF(T240&gt;PliegoVigente!$A$8,PliegoVigente!$C$8,PliegoVigente!$C$7)))),IF(E240="FLOW",(IF(T240&gt;=PliegoVigente!$A$26,PliegoVigente!$C$26,IF(T240&gt;PliegoVigente!$A$25,PliegoVigente!$C$25,IF(T240&gt;PliegoVigente!$A$24,PliegoVigente!$C$24,PliegoVigente!$C$23)))),IF(E240="MASIVO",(IF(T240&gt;=PliegoVigente!$A$40,PliegoVigente!$C$40,IF(T240&gt;PliegoVigente!$A$39,PliegoVigente!$C$39,IF(T240&gt;PliegoVigente!$A$38,PliegoVigente!$C$38,PliegoVigente!$C$37)))),(IF(T240&gt;=PliegoVigente!$A$54,PliegoVigente!$C$54,IF(T240&gt;PliegoVigente!$A$53,PliegoVigente!$C$53,IF(T240&gt;PliegoVigente!$A$52,PliegoVigente!$C$52,PliegoVigente!$C$51)))))))</f>
        <v>0.02</v>
      </c>
      <c r="AF240" s="124" t="e">
        <f>IF(E240="HFC",(IF(Y240&gt;=PliegoVigente!$Y$7,PliegoVigente!$AA$7,0)),IF(E240="FLOW",0,IF(E240="MASIVO",(IF(Y240&gt;=PliegoVigente!$Y$37,PliegoVigente!$AA$370)),(IF(Y240&gt;=PliegoVigente!$Y$51,PliegoVigente!$AA$51,0)))))</f>
        <v>#N/A</v>
      </c>
      <c r="AG240" s="124" t="e">
        <f>IF(E240="HFC",(IF(Z240&gt;=PliegoVigente!$M$9,PliegoVigente!$O$9,IF(Z240&gt;=PliegoVigente!$M$8,PliegoVigente!$O$8,PliegoVigente!$O$7))),IF(E240="FLOW",(IF(Z240&gt;=PliegoVigente!$M$25,PliegoVigente!$O$25,IF(Z240&gt;=PliegoVigente!$M$24,PliegoVigente!$O$24,PliegoVigente!$O$23))),IF(E240="MASIVO",(IF(Z240&gt;=PliegoVigente!$M$39,PliegoVigente!$O$39,IF(Z240&gt;=PliegoVigente!$M$38,PliegoVigente!$O$38,PliegoVigente!$O$37))),(IF(Z240&gt;=PliegoVigente!$M$53,PliegoVigente!$O$53,IF(Z240&gt;=PliegoVigente!$M$52,PliegoVigente!$O$52,PliegoVigente!$O$51))))))</f>
        <v>#N/A</v>
      </c>
      <c r="AH240" s="124" t="e">
        <f>IF(E240="HFC",(IF(AA240&gt;=PliegoVigente!$Q$9,PliegoVigente!$S$9,IF(AA240&gt;=PliegoVigente!$Q$8,PliegoVigente!$S$8,PliegoVigente!$S$7))),IF(E240="FLOW",(IF(AA240&gt;=PliegoVigente!$Q$25,PliegoVigente!$S$25,IF(AA240&gt;=PliegoVigente!$Q$24,PliegoVigente!$S$24,PliegoVigente!$S$23))),IF(E240="MASIVO",(IF(AA240&gt;=PliegoVigente!$Q$39,PliegoVigente!$S$39,IF(AA240&gt;=PliegoVigente!$Q$38,PliegoVigente!$S$38,PliegoVigente!$S$37))),(IF(AA240&gt;=PliegoVigente!$Q$53,PliegoVigente!$S$53,IF(AA240&gt;=PliegoVigente!$Q$52,PliegoVigente!$S$52,PliegoVigente!$S$51))))))</f>
        <v>#N/A</v>
      </c>
      <c r="AI240" s="126" t="e">
        <f t="shared" si="7"/>
        <v>#N/A</v>
      </c>
    </row>
    <row r="241" spans="1:35" x14ac:dyDescent="0.25">
      <c r="A241" s="115" t="str">
        <f>VLOOKUP(C241,RosterActualizado!$C$2:$L$1000,7,0)</f>
        <v>Chocobar Marcelo Damian</v>
      </c>
      <c r="B241" s="115" t="str">
        <f>VLOOKUP(C241,RosterActualizado!$C$2:$L$1000,10,0)</f>
        <v>Jerez Julieta Carolina</v>
      </c>
      <c r="C241" s="115">
        <f>RosterActualizado!C241</f>
        <v>1846986</v>
      </c>
      <c r="D241" s="115" t="str">
        <f>VLOOKUP(C241,RosterActualizado!$C$2:$L$1000,3,0)</f>
        <v>FLOW Score 3 a 5</v>
      </c>
      <c r="E241" s="115" t="str">
        <f t="shared" si="6"/>
        <v>FLOW</v>
      </c>
      <c r="F241" s="116">
        <f>VLOOKUP(C241,Table1[],5,0)</f>
        <v>0.823089371980676</v>
      </c>
      <c r="G241" s="117">
        <f>VLOOKUP(C241,Table13[],5,0)</f>
        <v>0.107692307692308</v>
      </c>
      <c r="H241" s="118">
        <f>VLOOKUP(C241,Table13[],3,0)</f>
        <v>65</v>
      </c>
      <c r="I241" s="117">
        <f>VLOOKUP(C241,Table13[],7,0)</f>
        <v>0.77777777777777801</v>
      </c>
      <c r="J241" s="117">
        <f>VLOOKUP(C241,Table13[],9,0)</f>
        <v>0.90322580645161299</v>
      </c>
      <c r="K241" s="116">
        <f>VLOOKUP(C241,Table16[[#All],[idccms]:[TMO]],5,0)</f>
        <v>0.97674418604651203</v>
      </c>
      <c r="L241" s="119">
        <f>VLOOKUP(C241,Table18[[Columna1]:[Recuento de id_monitoring-caseId]],2,0)</f>
        <v>0</v>
      </c>
      <c r="M241" s="116">
        <f>VLOOKUP(C241,Table111[],7,0)</f>
        <v>-0.2</v>
      </c>
      <c r="N241" s="118">
        <f>VLOOKUP(C241,Table111[],6,0)</f>
        <v>10</v>
      </c>
      <c r="O241" s="116">
        <f>VLOOKUP(C241,Table111[],8,0)</f>
        <v>0.5</v>
      </c>
      <c r="P241" s="13" t="s">
        <v>116</v>
      </c>
      <c r="Q241" s="13" t="s">
        <v>116</v>
      </c>
      <c r="R241" s="13" t="s">
        <v>116</v>
      </c>
      <c r="S241" s="116">
        <f>VLOOKUP(C241,Table113[[idccms]:[Suma de Rellamados]],4,0)</f>
        <v>0.82770270270270296</v>
      </c>
      <c r="T241" s="13">
        <f>VLOOKUP(C241,Table115[[idccms]:[Suma de CvLlamSalientes]],3,0)</f>
        <v>786.05729166666697</v>
      </c>
      <c r="U241" s="13">
        <f>VLOOKUP(C241,Table115[[idccms]:[Suma de CvLlamSalientes]],5,0)</f>
        <v>50.7057291666667</v>
      </c>
      <c r="V241" s="120">
        <f>VLOOKUP(C241,Table115[[idccms]:[Suma de CvLlamSalientes]],6,0)</f>
        <v>0.5390625</v>
      </c>
      <c r="W241" s="13">
        <f>VLOOKUP(C241,Table115[[idccms]:[Suma de CvLlamSalientes]],7,0)</f>
        <v>734.8125</v>
      </c>
      <c r="X241" s="116">
        <f>VLOOKUP(C241,Table118[[idccms]:[%Act Com N]],4,0)</f>
        <v>0</v>
      </c>
      <c r="Y241" s="116">
        <f>VLOOKUP(C241,Table118[[idccms]:[%Act Com N]],6,0)</f>
        <v>0</v>
      </c>
      <c r="Z241" s="116">
        <f>VLOOKUP(C241,TRF!$B$2:$S$407,4,0)</f>
        <v>7.2916666666666699E-2</v>
      </c>
      <c r="AA241" s="116">
        <f>VLOOKUP(C241,CBS!$A$2:$F$395,4,0)</f>
        <v>9.6354166666666699E-2</v>
      </c>
      <c r="AB241" s="124">
        <f>IF(E241="HFC",(IF(L241&gt;=PliegoVigente!$U$9,PliegoVigente!$W$9,IF(L241&gt;=PliegoVigente!$U$8,PliegoVigente!$W$8,PliegoVigente!$W$7))),IF(E241="FLOW",(IF(L241&gt;=PliegoVigente!$U$25,PliegoVigente!$W$25,IF(L241&gt;=PliegoVigente!$U$24,PliegoVigente!$W$24,PliegoVigente!$W$23))),IF(E241="MASIVO",(IF(L241&gt;=PliegoVigente!$U$39,PliegoVigente!$W$39,IF(L241&gt;=PliegoVigente!$U$38,PliegoVigente!$W$38,PliegoVigente!$W$37))),(IF(L241&gt;=PliegoVigente!$U$53,PliegoVigente!$W$53,IF(L241&gt;=PliegoVigente!$U$52,PliegoVigente!$W$52,PliegoVigente!$W$51))))))</f>
        <v>-0.01</v>
      </c>
      <c r="AC241" s="124">
        <f>IF(E241="HFC",(IF(M241&gt;=PliegoVigente!$I$7,PliegoVigente!$K$7,IF(M241&gt;=PliegoVigente!$I$8,PliegoVigente!$K$8,IF(M241&gt;=PliegoVigente!$I$9,PliegoVigente!$K$9,IF(M241&gt;=PliegoVigente!$I$10,PliegoVigente!$K$10,IF(M241&gt;=PliegoVigente!$I$11,PliegoVigente!$K$11,IF(M241&gt;=PliegoVigente!$I$12,PliegoVigente!$K$12,IF(M241&gt;=PliegoVigente!$I$13,PliegoVigente!$K$13,IF(M241&gt;=PliegoVigente!$I$14,PliegoVigente!$K$14,PliegoVigente!$K$15))))))))),IF(E241="FLOW",(IF(M241&gt;=PliegoVigente!$I$23,PliegoVigente!$K$23,IF(M241&gt;=PliegoVigente!$I$24,PliegoVigente!$K$24,IF(M241&gt;=PliegoVigente!$I$25,PliegoVigente!$K$25,IF(M241&gt;=PliegoVigente!$I$26,PliegoVigente!$K$26,IF(M241&gt;=PliegoVigente!$I$27,PliegoVigente!$K$27,IF(M241&gt;=PliegoVigente!$I$28,PliegoVigente!$K$28,IF(M241&gt;=PliegoVigente!$I$29,PliegoVigente!$K$29,IF(M241&gt;=PliegoVigente!$I$30,PliegoVigente!$K$30,PliegoVigente!$K$31))))))))),IF(E241="MASIVO",(IF(M241&gt;=PliegoVigente!$I$37,PliegoVigente!$K$37,IF(M241&gt;=PliegoVigente!$I$38,PliegoVigente!$K$38,IF(M241&gt;=PliegoVigente!$I$39,PliegoVigente!$K$39,IF(M241&gt;=PliegoVigente!$I$40,PliegoVigente!$K$40,IF(M241&gt;=PliegoVigente!$I$41,PliegoVigente!$K$41,IF(M241&gt;=PliegoVigente!$I$42,PliegoVigente!$K$42,IF(M241&gt;=PliegoVigente!$I$43,PliegoVigente!$K$43,IF(M241&gt;=PliegoVigente!$I$44,PliegoVigente!$K$44,PliegoVigente!$K$45))))))))),(IF(M241&gt;=PliegoVigente!$I$51,PliegoVigente!$K$51,IF(M241&gt;=PliegoVigente!$I$52,PliegoVigente!$K$52,IF(M241&gt;=PliegoVigente!$I$53,PliegoVigente!$K$53,IF(M241&gt;=PliegoVigente!$I$54,PliegoVigente!$K$54,IF(M241&gt;=PliegoVigente!$I$55,PliegoVigente!$K$55,IF(M241&gt;=PliegoVigente!$I$56,PliegoVigente!$K$56,IF(M241&gt;=PliegoVigente!$I$57,PliegoVigente!$K$57,IF(M241&gt;=PliegoVigente!$I$58,PliegoVigente!$K$58,PliegoVigente!$K$59))))))))))))</f>
        <v>-0.02</v>
      </c>
      <c r="AD241" s="124">
        <f>IF(E241="HFC",(IF(S241&gt;=PliegoVigente!$E$12,PliegoVigente!$G$12,IF(S241&gt;=PliegoVigente!$E$11,PliegoVigente!$G$11,IF(S241&gt;=PliegoVigente!$E$10,PliegoVigente!$G$10,IF(S241&gt;=PliegoVigente!$E$9,PliegoVigente!$G$9,IF(S241&gt;=PliegoVigente!$E$8,PliegoVigente!$G$8,PliegoVigente!$G$7)))))),IF(E241="FLOW",(IF(S241&gt;=PliegoVigente!$I$23,PliegoVigente!$K$23,IF(S241&gt;=PliegoVigente!$I$24,PliegoVigente!$K$24,IF(S241&gt;=PliegoVigente!$I$25,PliegoVigente!$K$25,IF(S241&gt;=PliegoVigente!$I$26,PliegoVigente!$K$26,IF(S241&gt;=PliegoVigente!$I$27,PliegoVigente!$K$27,IF(S241&gt;=PliegoVigente!$I$28,PliegoVigente!$K$28,IF(S241&gt;=PliegoVigente!$I$29,PliegoVigente!$K$29,IF(S241&gt;=PliegoVigente!$I$30,PliegoVigente!$K$30,PliegoVigente!$K$31))))))))),IF(E241="MASIVO",(IF(S241&gt;=PliegoVigente!$I$37,PliegoVigente!$K$37,IF(S241&gt;=PliegoVigente!$I$38,PliegoVigente!$K$38,IF(S241&gt;=PliegoVigente!$I$39,PliegoVigente!$K$39,IF(S241&gt;=PliegoVigente!$I$40,PliegoVigente!$K$40,IF(S241&gt;=PliegoVigente!$I$41,PliegoVigente!$K$41,IF(S241&gt;=PliegoVigente!$I$42,PliegoVigente!$K$42,IF(S241&gt;=PliegoVigente!$I$43,PliegoVigente!$K$43,IF(S241&gt;=PliegoVigente!$I$44,PliegoVigente!$K$44,PliegoVigente!$K$45))))))))),(IF(S241&gt;=PliegoVigente!$I$51,PliegoVigente!$K$51,IF(S241&gt;=PliegoVigente!$I$52,PliegoVigente!$K$52,IF(S241&gt;=PliegoVigente!$I$53,PliegoVigente!$K$53,IF(S241&gt;=PliegoVigente!$I$54,PliegoVigente!$K$54,IF(S241&gt;=PliegoVigente!$I$55,PliegoVigente!$K$55,IF(S241&gt;=PliegoVigente!$I$56,PliegoVigente!$K$56,IF(S241&gt;=PliegoVigente!$I$57,PliegoVigente!$K$57,IF(S241&gt;=PliegoVigente!$I$58,PliegoVigente!$K$58,PliegoVigente!$K$59))))))))))))</f>
        <v>0.06</v>
      </c>
      <c r="AE241" s="124">
        <f>IF(E241="HFC",(IF(T241&gt;=PliegoVigente!$A$10,PliegoVigente!$C$10,IF(T241&gt;PliegoVigente!$A$9,PliegoVigente!$C$9,IF(T241&gt;PliegoVigente!$A$8,PliegoVigente!$C$8,PliegoVigente!$C$7)))),IF(E241="FLOW",(IF(T241&gt;=PliegoVigente!$A$26,PliegoVigente!$C$26,IF(T241&gt;PliegoVigente!$A$25,PliegoVigente!$C$25,IF(T241&gt;PliegoVigente!$A$24,PliegoVigente!$C$24,PliegoVigente!$C$23)))),IF(E241="MASIVO",(IF(T241&gt;=PliegoVigente!$A$40,PliegoVigente!$C$40,IF(T241&gt;PliegoVigente!$A$39,PliegoVigente!$C$39,IF(T241&gt;PliegoVigente!$A$38,PliegoVigente!$C$38,PliegoVigente!$C$37)))),(IF(T241&gt;=PliegoVigente!$A$54,PliegoVigente!$C$54,IF(T241&gt;PliegoVigente!$A$53,PliegoVigente!$C$53,IF(T241&gt;PliegoVigente!$A$52,PliegoVigente!$C$52,PliegoVigente!$C$51)))))))</f>
        <v>-0.01</v>
      </c>
      <c r="AF241" s="124">
        <f>IF(E241="HFC",(IF(Y241&gt;=PliegoVigente!$Y$7,PliegoVigente!$AA$7,0)),IF(E241="FLOW",0,IF(E241="MASIVO",(IF(Y241&gt;=PliegoVigente!$Y$37,PliegoVigente!$AA$370)),(IF(Y241&gt;=PliegoVigente!$Y$51,PliegoVigente!$AA$51,0)))))</f>
        <v>0</v>
      </c>
      <c r="AG241" s="124">
        <f>IF(E241="HFC",(IF(Z241&gt;=PliegoVigente!$M$9,PliegoVigente!$O$9,IF(Z241&gt;=PliegoVigente!$M$8,PliegoVigente!$O$8,PliegoVigente!$O$7))),IF(E241="FLOW",(IF(Z241&gt;=PliegoVigente!$M$25,PliegoVigente!$O$25,IF(Z241&gt;=PliegoVigente!$M$24,PliegoVigente!$O$24,PliegoVigente!$O$23))),IF(E241="MASIVO",(IF(Z241&gt;=PliegoVigente!$M$39,PliegoVigente!$O$39,IF(Z241&gt;=PliegoVigente!$M$38,PliegoVigente!$O$38,PliegoVigente!$O$37))),(IF(Z241&gt;=PliegoVigente!$M$53,PliegoVigente!$O$53,IF(Z241&gt;=PliegoVigente!$M$52,PliegoVigente!$O$52,PliegoVigente!$O$51))))))</f>
        <v>5.0000000000000001E-3</v>
      </c>
      <c r="AH241" s="124">
        <f>IF(E241="HFC",(IF(AA241&gt;=PliegoVigente!$Q$9,PliegoVigente!$S$9,IF(AA241&gt;=PliegoVigente!$Q$8,PliegoVigente!$S$8,PliegoVigente!$S$7))),IF(E241="FLOW",(IF(AA241&gt;=PliegoVigente!$Q$25,PliegoVigente!$S$25,IF(AA241&gt;=PliegoVigente!$Q$24,PliegoVigente!$S$24,PliegoVigente!$S$23))),IF(E241="MASIVO",(IF(AA241&gt;=PliegoVigente!$Q$39,PliegoVigente!$S$39,IF(AA241&gt;=PliegoVigente!$Q$38,PliegoVigente!$S$38,PliegoVigente!$S$37))),(IF(AA241&gt;=PliegoVigente!$Q$53,PliegoVigente!$S$53,IF(AA241&gt;=PliegoVigente!$Q$52,PliegoVigente!$S$52,PliegoVigente!$S$51))))))</f>
        <v>0</v>
      </c>
      <c r="AI241" s="126">
        <f t="shared" si="7"/>
        <v>2.4999999999999998E-2</v>
      </c>
    </row>
    <row r="242" spans="1:35" x14ac:dyDescent="0.25">
      <c r="A242" s="115" t="str">
        <f>VLOOKUP(C242,RosterActualizado!$C$2:$L$1000,7,0)</f>
        <v>Chocobar Marcelo Damian</v>
      </c>
      <c r="B242" s="115" t="str">
        <f>VLOOKUP(C242,RosterActualizado!$C$2:$L$1000,10,0)</f>
        <v>Lastra Daniel Eduardo</v>
      </c>
      <c r="C242" s="115">
        <f>RosterActualizado!C242</f>
        <v>2741473</v>
      </c>
      <c r="D242" s="115" t="str">
        <f>VLOOKUP(C242,RosterActualizado!$C$2:$L$1000,3,0)</f>
        <v xml:space="preserve">INTERNET HFC SCORE 3 A 5 + Solucion Remota </v>
      </c>
      <c r="E242" s="115" t="str">
        <f t="shared" si="6"/>
        <v>HFC</v>
      </c>
      <c r="F242" s="116">
        <f>VLOOKUP(C242,Table1[],5,0)</f>
        <v>0.87327651515151505</v>
      </c>
      <c r="G242" s="117">
        <f>VLOOKUP(C242,Table13[],5,0)</f>
        <v>0.3</v>
      </c>
      <c r="H242" s="118">
        <f>VLOOKUP(C242,Table13[],3,0)</f>
        <v>10</v>
      </c>
      <c r="I242" s="117">
        <f>VLOOKUP(C242,Table13[],7,0)</f>
        <v>0.9</v>
      </c>
      <c r="J242" s="117">
        <f>VLOOKUP(C242,Table13[],9,0)</f>
        <v>0.8</v>
      </c>
      <c r="K242" s="116">
        <f>VLOOKUP(C242,Table16[[#All],[idccms]:[TMO]],5,0)</f>
        <v>0.97959183673469397</v>
      </c>
      <c r="L242" s="119">
        <f>VLOOKUP(C242,Table18[[Columna1]:[Recuento de id_monitoring-caseId]],2,0)</f>
        <v>0.5</v>
      </c>
      <c r="M242" s="116">
        <f>VLOOKUP(C242,Table111[],7,0)</f>
        <v>0.14285714285714299</v>
      </c>
      <c r="N242" s="118">
        <f>VLOOKUP(C242,Table111[],6,0)</f>
        <v>7</v>
      </c>
      <c r="O242" s="116">
        <f>VLOOKUP(C242,Table111[],8,0)</f>
        <v>0.83333333333333304</v>
      </c>
      <c r="P242" s="13" t="s">
        <v>116</v>
      </c>
      <c r="Q242" s="13" t="s">
        <v>116</v>
      </c>
      <c r="R242" s="13" t="s">
        <v>116</v>
      </c>
      <c r="S242" s="116">
        <f>VLOOKUP(C242,Table113[[idccms]:[Suma de Rellamados]],4,0)</f>
        <v>0.78911564625850295</v>
      </c>
      <c r="T242" s="13">
        <f>VLOOKUP(C242,Table115[[idccms]:[Suma de CvLlamSalientes]],3,0)</f>
        <v>722.61352657004795</v>
      </c>
      <c r="U242" s="13">
        <f>VLOOKUP(C242,Table115[[idccms]:[Suma de CvLlamSalientes]],5,0)</f>
        <v>57.577294685990303</v>
      </c>
      <c r="V242" s="120">
        <f>VLOOKUP(C242,Table115[[idccms]:[Suma de CvLlamSalientes]],6,0)</f>
        <v>9.9951690821255994</v>
      </c>
      <c r="W242" s="13">
        <f>VLOOKUP(C242,Table115[[idccms]:[Suma de CvLlamSalientes]],7,0)</f>
        <v>655.04106280193196</v>
      </c>
      <c r="X242" s="116">
        <f>VLOOKUP(C242,Table118[[idccms]:[%Act Com N]],4,0)</f>
        <v>0</v>
      </c>
      <c r="Y242" s="116">
        <f>VLOOKUP(C242,Table118[[idccms]:[%Act Com N]],6,0)</f>
        <v>0</v>
      </c>
      <c r="Z242" s="116">
        <f>VLOOKUP(C242,TRF!$B$2:$S$407,4,0)</f>
        <v>0.10386473429951699</v>
      </c>
      <c r="AA242" s="116">
        <f>VLOOKUP(C242,CBS!$A$2:$F$395,4,0)</f>
        <v>4.3478260869565202E-2</v>
      </c>
      <c r="AB242" s="124">
        <f>IF(E242="HFC",(IF(L242&gt;=PliegoVigente!$U$9,PliegoVigente!$W$9,IF(L242&gt;=PliegoVigente!$U$8,PliegoVigente!$W$8,PliegoVigente!$W$7))),IF(E242="FLOW",(IF(L242&gt;=PliegoVigente!$U$25,PliegoVigente!$W$25,IF(L242&gt;=PliegoVigente!$U$24,PliegoVigente!$W$24,PliegoVigente!$W$23))),IF(E242="MASIVO",(IF(L242&gt;=PliegoVigente!$U$39,PliegoVigente!$W$39,IF(L242&gt;=PliegoVigente!$U$38,PliegoVigente!$W$38,PliegoVigente!$W$37))),(IF(L242&gt;=PliegoVigente!$U$53,PliegoVigente!$W$53,IF(L242&gt;=PliegoVigente!$U$52,PliegoVigente!$W$52,PliegoVigente!$W$51))))))</f>
        <v>-0.01</v>
      </c>
      <c r="AC242" s="124">
        <f>IF(E242="HFC",(IF(M242&gt;=PliegoVigente!$I$7,PliegoVigente!$K$7,IF(M242&gt;=PliegoVigente!$I$8,PliegoVigente!$K$8,IF(M242&gt;=PliegoVigente!$I$9,PliegoVigente!$K$9,IF(M242&gt;=PliegoVigente!$I$10,PliegoVigente!$K$10,IF(M242&gt;=PliegoVigente!$I$11,PliegoVigente!$K$11,IF(M242&gt;=PliegoVigente!$I$12,PliegoVigente!$K$12,IF(M242&gt;=PliegoVigente!$I$13,PliegoVigente!$K$13,IF(M242&gt;=PliegoVigente!$I$14,PliegoVigente!$K$14,PliegoVigente!$K$15))))))))),IF(E242="FLOW",(IF(M242&gt;=PliegoVigente!$I$23,PliegoVigente!$K$23,IF(M242&gt;=PliegoVigente!$I$24,PliegoVigente!$K$24,IF(M242&gt;=PliegoVigente!$I$25,PliegoVigente!$K$25,IF(M242&gt;=PliegoVigente!$I$26,PliegoVigente!$K$26,IF(M242&gt;=PliegoVigente!$I$27,PliegoVigente!$K$27,IF(M242&gt;=PliegoVigente!$I$28,PliegoVigente!$K$28,IF(M242&gt;=PliegoVigente!$I$29,PliegoVigente!$K$29,IF(M242&gt;=PliegoVigente!$I$30,PliegoVigente!$K$30,PliegoVigente!$K$31))))))))),IF(E242="MASIVO",(IF(M242&gt;=PliegoVigente!$I$37,PliegoVigente!$K$37,IF(M242&gt;=PliegoVigente!$I$38,PliegoVigente!$K$38,IF(M242&gt;=PliegoVigente!$I$39,PliegoVigente!$K$39,IF(M242&gt;=PliegoVigente!$I$40,PliegoVigente!$K$40,IF(M242&gt;=PliegoVigente!$I$41,PliegoVigente!$K$41,IF(M242&gt;=PliegoVigente!$I$42,PliegoVigente!$K$42,IF(M242&gt;=PliegoVigente!$I$43,PliegoVigente!$K$43,IF(M242&gt;=PliegoVigente!$I$44,PliegoVigente!$K$44,PliegoVigente!$K$45))))))))),(IF(M242&gt;=PliegoVigente!$I$51,PliegoVigente!$K$51,IF(M242&gt;=PliegoVigente!$I$52,PliegoVigente!$K$52,IF(M242&gt;=PliegoVigente!$I$53,PliegoVigente!$K$53,IF(M242&gt;=PliegoVigente!$I$54,PliegoVigente!$K$54,IF(M242&gt;=PliegoVigente!$I$55,PliegoVigente!$K$55,IF(M242&gt;=PliegoVigente!$I$56,PliegoVigente!$K$56,IF(M242&gt;=PliegoVigente!$I$57,PliegoVigente!$K$57,IF(M242&gt;=PliegoVigente!$I$58,PliegoVigente!$K$58,PliegoVigente!$K$59))))))))))))</f>
        <v>0.06</v>
      </c>
      <c r="AD242" s="124">
        <f>IF(E242="HFC",(IF(S242&gt;=PliegoVigente!$E$12,PliegoVigente!$G$12,IF(S242&gt;=PliegoVigente!$E$11,PliegoVigente!$G$11,IF(S242&gt;=PliegoVigente!$E$10,PliegoVigente!$G$10,IF(S242&gt;=PliegoVigente!$E$9,PliegoVigente!$G$9,IF(S242&gt;=PliegoVigente!$E$8,PliegoVigente!$G$8,PliegoVigente!$G$7)))))),IF(E242="FLOW",(IF(S242&gt;=PliegoVigente!$I$23,PliegoVigente!$K$23,IF(S242&gt;=PliegoVigente!$I$24,PliegoVigente!$K$24,IF(S242&gt;=PliegoVigente!$I$25,PliegoVigente!$K$25,IF(S242&gt;=PliegoVigente!$I$26,PliegoVigente!$K$26,IF(S242&gt;=PliegoVigente!$I$27,PliegoVigente!$K$27,IF(S242&gt;=PliegoVigente!$I$28,PliegoVigente!$K$28,IF(S242&gt;=PliegoVigente!$I$29,PliegoVigente!$K$29,IF(S242&gt;=PliegoVigente!$I$30,PliegoVigente!$K$30,PliegoVigente!$K$31))))))))),IF(E242="MASIVO",(IF(S242&gt;=PliegoVigente!$I$37,PliegoVigente!$K$37,IF(S242&gt;=PliegoVigente!$I$38,PliegoVigente!$K$38,IF(S242&gt;=PliegoVigente!$I$39,PliegoVigente!$K$39,IF(S242&gt;=PliegoVigente!$I$40,PliegoVigente!$K$40,IF(S242&gt;=PliegoVigente!$I$41,PliegoVigente!$K$41,IF(S242&gt;=PliegoVigente!$I$42,PliegoVigente!$K$42,IF(S242&gt;=PliegoVigente!$I$43,PliegoVigente!$K$43,IF(S242&gt;=PliegoVigente!$I$44,PliegoVigente!$K$44,PliegoVigente!$K$45))))))))),(IF(S242&gt;=PliegoVigente!$I$51,PliegoVigente!$K$51,IF(S242&gt;=PliegoVigente!$I$52,PliegoVigente!$K$52,IF(S242&gt;=PliegoVigente!$I$53,PliegoVigente!$K$53,IF(S242&gt;=PliegoVigente!$I$54,PliegoVigente!$K$54,IF(S242&gt;=PliegoVigente!$I$55,PliegoVigente!$K$55,IF(S242&gt;=PliegoVigente!$I$56,PliegoVigente!$K$56,IF(S242&gt;=PliegoVigente!$I$57,PliegoVigente!$K$57,IF(S242&gt;=PliegoVigente!$I$58,PliegoVigente!$K$58,PliegoVigente!$K$59))))))))))))</f>
        <v>-0.01</v>
      </c>
      <c r="AE242" s="124">
        <f>IF(E242="HFC",(IF(T242&gt;=PliegoVigente!$A$10,PliegoVigente!$C$10,IF(T242&gt;PliegoVigente!$A$9,PliegoVigente!$C$9,IF(T242&gt;PliegoVigente!$A$8,PliegoVigente!$C$8,PliegoVigente!$C$7)))),IF(E242="FLOW",(IF(T242&gt;=PliegoVigente!$A$26,PliegoVigente!$C$26,IF(T242&gt;PliegoVigente!$A$25,PliegoVigente!$C$25,IF(T242&gt;PliegoVigente!$A$24,PliegoVigente!$C$24,PliegoVigente!$C$23)))),IF(E242="MASIVO",(IF(T242&gt;=PliegoVigente!$A$40,PliegoVigente!$C$40,IF(T242&gt;PliegoVigente!$A$39,PliegoVigente!$C$39,IF(T242&gt;PliegoVigente!$A$38,PliegoVigente!$C$38,PliegoVigente!$C$37)))),(IF(T242&gt;=PliegoVigente!$A$54,PliegoVigente!$C$54,IF(T242&gt;PliegoVigente!$A$53,PliegoVigente!$C$53,IF(T242&gt;PliegoVigente!$A$52,PliegoVigente!$C$52,PliegoVigente!$C$51)))))))</f>
        <v>-0.01</v>
      </c>
      <c r="AF242" s="124">
        <f>IF(E242="HFC",(IF(Y242&gt;=PliegoVigente!$Y$7,PliegoVigente!$AA$7,0)),IF(E242="FLOW",0,IF(E242="MASIVO",(IF(Y242&gt;=PliegoVigente!$Y$37,PliegoVigente!$AA$370)),(IF(Y242&gt;=PliegoVigente!$Y$51,PliegoVigente!$AA$51,0)))))</f>
        <v>0</v>
      </c>
      <c r="AG242" s="124">
        <f>IF(E242="HFC",(IF(Z242&gt;=PliegoVigente!$M$9,PliegoVigente!$O$9,IF(Z242&gt;=PliegoVigente!$M$8,PliegoVigente!$O$8,PliegoVigente!$O$7))),IF(E242="FLOW",(IF(Z242&gt;=PliegoVigente!$M$25,PliegoVigente!$O$25,IF(Z242&gt;=PliegoVigente!$M$24,PliegoVigente!$O$24,PliegoVigente!$O$23))),IF(E242="MASIVO",(IF(Z242&gt;=PliegoVigente!$M$39,PliegoVigente!$O$39,IF(Z242&gt;=PliegoVigente!$M$38,PliegoVigente!$O$38,PliegoVigente!$O$37))),(IF(Z242&gt;=PliegoVigente!$M$53,PliegoVigente!$O$53,IF(Z242&gt;=PliegoVigente!$M$52,PliegoVigente!$O$52,PliegoVigente!$O$51))))))</f>
        <v>-5.0000000000000001E-3</v>
      </c>
      <c r="AH242" s="124">
        <f>IF(E242="HFC",(IF(AA242&gt;=PliegoVigente!$Q$9,PliegoVigente!$S$9,IF(AA242&gt;=PliegoVigente!$Q$8,PliegoVigente!$S$8,PliegoVigente!$S$7))),IF(E242="FLOW",(IF(AA242&gt;=PliegoVigente!$Q$25,PliegoVigente!$S$25,IF(AA242&gt;=PliegoVigente!$Q$24,PliegoVigente!$S$24,PliegoVigente!$S$23))),IF(E242="MASIVO",(IF(AA242&gt;=PliegoVigente!$Q$39,PliegoVigente!$S$39,IF(AA242&gt;=PliegoVigente!$Q$38,PliegoVigente!$S$38,PliegoVigente!$S$37))),(IF(AA242&gt;=PliegoVigente!$Q$53,PliegoVigente!$S$53,IF(AA242&gt;=PliegoVigente!$Q$52,PliegoVigente!$S$52,PliegoVigente!$S$51))))))</f>
        <v>5.0000000000000001E-3</v>
      </c>
      <c r="AI242" s="126">
        <f t="shared" si="7"/>
        <v>2.9999999999999992E-2</v>
      </c>
    </row>
    <row r="243" spans="1:35" x14ac:dyDescent="0.25">
      <c r="A243" s="115" t="str">
        <f>VLOOKUP(C243,RosterActualizado!$C$2:$L$1000,7,0)</f>
        <v>Chocobar Marcelo Damian</v>
      </c>
      <c r="B243" s="115" t="str">
        <f>VLOOKUP(C243,RosterActualizado!$C$2:$L$1000,10,0)</f>
        <v>Leal Eduardo Nicolas</v>
      </c>
      <c r="C243" s="115">
        <f>RosterActualizado!C243</f>
        <v>2832197</v>
      </c>
      <c r="D243" s="115" t="str">
        <f>VLOOKUP(C243,RosterActualizado!$C$2:$L$1000,3,0)</f>
        <v>FLOW Score 2</v>
      </c>
      <c r="E243" s="115" t="str">
        <f t="shared" si="6"/>
        <v>FLOW</v>
      </c>
      <c r="F243" s="116">
        <f>VLOOKUP(C243,Table1[],5,0)</f>
        <v>0.91973484848484799</v>
      </c>
      <c r="G243" s="117">
        <f>VLOOKUP(C243,Table13[],5,0)</f>
        <v>8.3333333333333301E-2</v>
      </c>
      <c r="H243" s="118">
        <f>VLOOKUP(C243,Table13[],3,0)</f>
        <v>24</v>
      </c>
      <c r="I243" s="117">
        <f>VLOOKUP(C243,Table13[],7,0)</f>
        <v>0.70833333333333304</v>
      </c>
      <c r="J243" s="117">
        <f>VLOOKUP(C243,Table13[],9,0)</f>
        <v>0.82608695652173902</v>
      </c>
      <c r="K243" s="116">
        <f>VLOOKUP(C243,Table16[[#All],[idccms]:[TMO]],5,0)</f>
        <v>1</v>
      </c>
      <c r="L243" s="119">
        <f>VLOOKUP(C243,Table18[[Columna1]:[Recuento de id_monitoring-caseId]],2,0)</f>
        <v>1</v>
      </c>
      <c r="M243" s="116">
        <f>VLOOKUP(C243,Table111[],7,0)</f>
        <v>-0.42857142857142899</v>
      </c>
      <c r="N243" s="118">
        <f>VLOOKUP(C243,Table111[],6,0)</f>
        <v>14</v>
      </c>
      <c r="O243" s="116">
        <f>VLOOKUP(C243,Table111[],8,0)</f>
        <v>0.45454545454545497</v>
      </c>
      <c r="P243" s="13" t="s">
        <v>116</v>
      </c>
      <c r="Q243" s="13" t="s">
        <v>116</v>
      </c>
      <c r="R243" s="13" t="s">
        <v>116</v>
      </c>
      <c r="S243" s="116">
        <f>VLOOKUP(C243,Table113[[idccms]:[Suma de Rellamados]],4,0)</f>
        <v>0.74496644295301995</v>
      </c>
      <c r="T243" s="13">
        <f>VLOOKUP(C243,Table115[[idccms]:[Suma de CvLlamSalientes]],3,0)</f>
        <v>573.42042755344403</v>
      </c>
      <c r="U243" s="13">
        <f>VLOOKUP(C243,Table115[[idccms]:[Suma de CvLlamSalientes]],5,0)</f>
        <v>37.952494061757697</v>
      </c>
      <c r="V243" s="120">
        <f>VLOOKUP(C243,Table115[[idccms]:[Suma de CvLlamSalientes]],6,0)</f>
        <v>22.978622327791001</v>
      </c>
      <c r="W243" s="13">
        <f>VLOOKUP(C243,Table115[[idccms]:[Suma de CvLlamSalientes]],7,0)</f>
        <v>512.48931116389599</v>
      </c>
      <c r="X243" s="116">
        <f>VLOOKUP(C243,Table118[[idccms]:[%Act Com N]],4,0)</f>
        <v>2.4940617577197101E-2</v>
      </c>
      <c r="Y243" s="116">
        <f>VLOOKUP(C243,Table118[[idccms]:[%Act Com N]],6,0)</f>
        <v>1.9002375296912101E-2</v>
      </c>
      <c r="Z243" s="116">
        <f>VLOOKUP(C243,TRF!$B$2:$S$407,4,0)</f>
        <v>4.2755344418052302E-2</v>
      </c>
      <c r="AA243" s="116">
        <f>VLOOKUP(C243,CBS!$A$2:$F$395,4,0)</f>
        <v>7.8384798099762495E-2</v>
      </c>
      <c r="AB243" s="124">
        <f>IF(E243="HFC",(IF(L243&gt;=PliegoVigente!$U$9,PliegoVigente!$W$9,IF(L243&gt;=PliegoVigente!$U$8,PliegoVigente!$W$8,PliegoVigente!$W$7))),IF(E243="FLOW",(IF(L243&gt;=PliegoVigente!$U$25,PliegoVigente!$W$25,IF(L243&gt;=PliegoVigente!$U$24,PliegoVigente!$W$24,PliegoVigente!$W$23))),IF(E243="MASIVO",(IF(L243&gt;=PliegoVigente!$U$39,PliegoVigente!$W$39,IF(L243&gt;=PliegoVigente!$U$38,PliegoVigente!$W$38,PliegoVigente!$W$37))),(IF(L243&gt;=PliegoVigente!$U$53,PliegoVigente!$W$53,IF(L243&gt;=PliegoVigente!$U$52,PliegoVigente!$W$52,PliegoVigente!$W$51))))))</f>
        <v>0.01</v>
      </c>
      <c r="AC243" s="124">
        <f>IF(E243="HFC",(IF(M243&gt;=PliegoVigente!$I$7,PliegoVigente!$K$7,IF(M243&gt;=PliegoVigente!$I$8,PliegoVigente!$K$8,IF(M243&gt;=PliegoVigente!$I$9,PliegoVigente!$K$9,IF(M243&gt;=PliegoVigente!$I$10,PliegoVigente!$K$10,IF(M243&gt;=PliegoVigente!$I$11,PliegoVigente!$K$11,IF(M243&gt;=PliegoVigente!$I$12,PliegoVigente!$K$12,IF(M243&gt;=PliegoVigente!$I$13,PliegoVigente!$K$13,IF(M243&gt;=PliegoVigente!$I$14,PliegoVigente!$K$14,PliegoVigente!$K$15))))))))),IF(E243="FLOW",(IF(M243&gt;=PliegoVigente!$I$23,PliegoVigente!$K$23,IF(M243&gt;=PliegoVigente!$I$24,PliegoVigente!$K$24,IF(M243&gt;=PliegoVigente!$I$25,PliegoVigente!$K$25,IF(M243&gt;=PliegoVigente!$I$26,PliegoVigente!$K$26,IF(M243&gt;=PliegoVigente!$I$27,PliegoVigente!$K$27,IF(M243&gt;=PliegoVigente!$I$28,PliegoVigente!$K$28,IF(M243&gt;=PliegoVigente!$I$29,PliegoVigente!$K$29,IF(M243&gt;=PliegoVigente!$I$30,PliegoVigente!$K$30,PliegoVigente!$K$31))))))))),IF(E243="MASIVO",(IF(M243&gt;=PliegoVigente!$I$37,PliegoVigente!$K$37,IF(M243&gt;=PliegoVigente!$I$38,PliegoVigente!$K$38,IF(M243&gt;=PliegoVigente!$I$39,PliegoVigente!$K$39,IF(M243&gt;=PliegoVigente!$I$40,PliegoVigente!$K$40,IF(M243&gt;=PliegoVigente!$I$41,PliegoVigente!$K$41,IF(M243&gt;=PliegoVigente!$I$42,PliegoVigente!$K$42,IF(M243&gt;=PliegoVigente!$I$43,PliegoVigente!$K$43,IF(M243&gt;=PliegoVigente!$I$44,PliegoVigente!$K$44,PliegoVigente!$K$45))))))))),(IF(M243&gt;=PliegoVigente!$I$51,PliegoVigente!$K$51,IF(M243&gt;=PliegoVigente!$I$52,PliegoVigente!$K$52,IF(M243&gt;=PliegoVigente!$I$53,PliegoVigente!$K$53,IF(M243&gt;=PliegoVigente!$I$54,PliegoVigente!$K$54,IF(M243&gt;=PliegoVigente!$I$55,PliegoVigente!$K$55,IF(M243&gt;=PliegoVigente!$I$56,PliegoVigente!$K$56,IF(M243&gt;=PliegoVigente!$I$57,PliegoVigente!$K$57,IF(M243&gt;=PliegoVigente!$I$58,PliegoVigente!$K$58,PliegoVigente!$K$59))))))))))))</f>
        <v>-0.02</v>
      </c>
      <c r="AD243" s="124">
        <f>IF(E243="HFC",(IF(S243&gt;=PliegoVigente!$E$12,PliegoVigente!$G$12,IF(S243&gt;=PliegoVigente!$E$11,PliegoVigente!$G$11,IF(S243&gt;=PliegoVigente!$E$10,PliegoVigente!$G$10,IF(S243&gt;=PliegoVigente!$E$9,PliegoVigente!$G$9,IF(S243&gt;=PliegoVigente!$E$8,PliegoVigente!$G$8,PliegoVigente!$G$7)))))),IF(E243="FLOW",(IF(S243&gt;=PliegoVigente!$I$23,PliegoVigente!$K$23,IF(S243&gt;=PliegoVigente!$I$24,PliegoVigente!$K$24,IF(S243&gt;=PliegoVigente!$I$25,PliegoVigente!$K$25,IF(S243&gt;=PliegoVigente!$I$26,PliegoVigente!$K$26,IF(S243&gt;=PliegoVigente!$I$27,PliegoVigente!$K$27,IF(S243&gt;=PliegoVigente!$I$28,PliegoVigente!$K$28,IF(S243&gt;=PliegoVigente!$I$29,PliegoVigente!$K$29,IF(S243&gt;=PliegoVigente!$I$30,PliegoVigente!$K$30,PliegoVigente!$K$31))))))))),IF(E243="MASIVO",(IF(S243&gt;=PliegoVigente!$I$37,PliegoVigente!$K$37,IF(S243&gt;=PliegoVigente!$I$38,PliegoVigente!$K$38,IF(S243&gt;=PliegoVigente!$I$39,PliegoVigente!$K$39,IF(S243&gt;=PliegoVigente!$I$40,PliegoVigente!$K$40,IF(S243&gt;=PliegoVigente!$I$41,PliegoVigente!$K$41,IF(S243&gt;=PliegoVigente!$I$42,PliegoVigente!$K$42,IF(S243&gt;=PliegoVigente!$I$43,PliegoVigente!$K$43,IF(S243&gt;=PliegoVigente!$I$44,PliegoVigente!$K$44,PliegoVigente!$K$45))))))))),(IF(S243&gt;=PliegoVigente!$I$51,PliegoVigente!$K$51,IF(S243&gt;=PliegoVigente!$I$52,PliegoVigente!$K$52,IF(S243&gt;=PliegoVigente!$I$53,PliegoVigente!$K$53,IF(S243&gt;=PliegoVigente!$I$54,PliegoVigente!$K$54,IF(S243&gt;=PliegoVigente!$I$55,PliegoVigente!$K$55,IF(S243&gt;=PliegoVigente!$I$56,PliegoVigente!$K$56,IF(S243&gt;=PliegoVigente!$I$57,PliegoVigente!$K$57,IF(S243&gt;=PliegoVigente!$I$58,PliegoVigente!$K$58,PliegoVigente!$K$59))))))))))))</f>
        <v>0.06</v>
      </c>
      <c r="AE243" s="124">
        <f>IF(E243="HFC",(IF(T243&gt;=PliegoVigente!$A$10,PliegoVigente!$C$10,IF(T243&gt;PliegoVigente!$A$9,PliegoVigente!$C$9,IF(T243&gt;PliegoVigente!$A$8,PliegoVigente!$C$8,PliegoVigente!$C$7)))),IF(E243="FLOW",(IF(T243&gt;=PliegoVigente!$A$26,PliegoVigente!$C$26,IF(T243&gt;PliegoVigente!$A$25,PliegoVigente!$C$25,IF(T243&gt;PliegoVigente!$A$24,PliegoVigente!$C$24,PliegoVigente!$C$23)))),IF(E243="MASIVO",(IF(T243&gt;=PliegoVigente!$A$40,PliegoVigente!$C$40,IF(T243&gt;PliegoVigente!$A$39,PliegoVigente!$C$39,IF(T243&gt;PliegoVigente!$A$38,PliegoVigente!$C$38,PliegoVigente!$C$37)))),(IF(T243&gt;=PliegoVigente!$A$54,PliegoVigente!$C$54,IF(T243&gt;PliegoVigente!$A$53,PliegoVigente!$C$53,IF(T243&gt;PliegoVigente!$A$52,PliegoVigente!$C$52,PliegoVigente!$C$51)))))))</f>
        <v>-0.01</v>
      </c>
      <c r="AF243" s="124">
        <f>IF(E243="HFC",(IF(Y243&gt;=PliegoVigente!$Y$7,PliegoVigente!$AA$7,0)),IF(E243="FLOW",0,IF(E243="MASIVO",(IF(Y243&gt;=PliegoVigente!$Y$37,PliegoVigente!$AA$370)),(IF(Y243&gt;=PliegoVigente!$Y$51,PliegoVigente!$AA$51,0)))))</f>
        <v>0</v>
      </c>
      <c r="AG243" s="124">
        <f>IF(E243="HFC",(IF(Z243&gt;=PliegoVigente!$M$9,PliegoVigente!$O$9,IF(Z243&gt;=PliegoVigente!$M$8,PliegoVigente!$O$8,PliegoVigente!$O$7))),IF(E243="FLOW",(IF(Z243&gt;=PliegoVigente!$M$25,PliegoVigente!$O$25,IF(Z243&gt;=PliegoVigente!$M$24,PliegoVigente!$O$24,PliegoVigente!$O$23))),IF(E243="MASIVO",(IF(Z243&gt;=PliegoVigente!$M$39,PliegoVigente!$O$39,IF(Z243&gt;=PliegoVigente!$M$38,PliegoVigente!$O$38,PliegoVigente!$O$37))),(IF(Z243&gt;=PliegoVigente!$M$53,PliegoVigente!$O$53,IF(Z243&gt;=PliegoVigente!$M$52,PliegoVigente!$O$52,PliegoVigente!$O$51))))))</f>
        <v>5.0000000000000001E-3</v>
      </c>
      <c r="AH243" s="124">
        <f>IF(E243="HFC",(IF(AA243&gt;=PliegoVigente!$Q$9,PliegoVigente!$S$9,IF(AA243&gt;=PliegoVigente!$Q$8,PliegoVigente!$S$8,PliegoVigente!$S$7))),IF(E243="FLOW",(IF(AA243&gt;=PliegoVigente!$Q$25,PliegoVigente!$S$25,IF(AA243&gt;=PliegoVigente!$Q$24,PliegoVigente!$S$24,PliegoVigente!$S$23))),IF(E243="MASIVO",(IF(AA243&gt;=PliegoVigente!$Q$39,PliegoVigente!$S$39,IF(AA243&gt;=PliegoVigente!$Q$38,PliegoVigente!$S$38,PliegoVigente!$S$37))),(IF(AA243&gt;=PliegoVigente!$Q$53,PliegoVigente!$S$53,IF(AA243&gt;=PliegoVigente!$Q$52,PliegoVigente!$S$52,PliegoVigente!$S$51))))))</f>
        <v>1.4999999999999999E-2</v>
      </c>
      <c r="AI243" s="126">
        <f t="shared" si="7"/>
        <v>5.9999999999999991E-2</v>
      </c>
    </row>
    <row r="244" spans="1:35" x14ac:dyDescent="0.25">
      <c r="A244" s="115" t="str">
        <f>VLOOKUP(C244,RosterActualizado!$C$2:$L$1000,7,0)</f>
        <v>Chocobar Marcelo Damian</v>
      </c>
      <c r="B244" s="115" t="str">
        <f>VLOOKUP(C244,RosterActualizado!$C$2:$L$1000,10,0)</f>
        <v>Moreno Gonzalez Tamara Macarena</v>
      </c>
      <c r="C244" s="115">
        <f>RosterActualizado!C244</f>
        <v>3118302</v>
      </c>
      <c r="D244" s="115" t="str">
        <f>VLOOKUP(C244,RosterActualizado!$C$2:$L$1000,3,0)</f>
        <v>INTERNET HFC SCORE 3 A 5</v>
      </c>
      <c r="E244" s="115" t="str">
        <f t="shared" si="6"/>
        <v>HFC</v>
      </c>
      <c r="F244" s="116">
        <f>VLOOKUP(C244,Table1[],5,0)</f>
        <v>0.99622061965812003</v>
      </c>
      <c r="G244" s="117">
        <f>VLOOKUP(C244,Table13[],5,0)</f>
        <v>0.104166666666667</v>
      </c>
      <c r="H244" s="118">
        <f>VLOOKUP(C244,Table13[],3,0)</f>
        <v>48</v>
      </c>
      <c r="I244" s="117">
        <f>VLOOKUP(C244,Table13[],7,0)</f>
        <v>0.71111111111111103</v>
      </c>
      <c r="J244" s="117">
        <f>VLOOKUP(C244,Table13[],9,0)</f>
        <v>0.86363636363636398</v>
      </c>
      <c r="K244" s="116">
        <f>VLOOKUP(C244,Table16[[#All],[idccms]:[TMO]],5,0)</f>
        <v>1</v>
      </c>
      <c r="L244" s="119">
        <f>VLOOKUP(C244,Table18[[Columna1]:[Recuento de id_monitoring-caseId]],2,0)</f>
        <v>0.66666666666666696</v>
      </c>
      <c r="M244" s="116">
        <f>VLOOKUP(C244,Table111[],7,0)</f>
        <v>-0.70588235294117696</v>
      </c>
      <c r="N244" s="118">
        <f>VLOOKUP(C244,Table111[],6,0)</f>
        <v>17</v>
      </c>
      <c r="O244" s="116">
        <f>VLOOKUP(C244,Table111[],8,0)</f>
        <v>0.46666666666666701</v>
      </c>
      <c r="P244" s="13" t="s">
        <v>116</v>
      </c>
      <c r="Q244" s="13" t="s">
        <v>116</v>
      </c>
      <c r="R244" s="13" t="s">
        <v>116</v>
      </c>
      <c r="S244" s="116">
        <f>VLOOKUP(C244,Table113[[idccms]:[Suma de Rellamados]],4,0)</f>
        <v>0.831168831168831</v>
      </c>
      <c r="T244" s="13">
        <f>VLOOKUP(C244,Table115[[idccms]:[Suma de CvLlamSalientes]],3,0)</f>
        <v>598.69330453563703</v>
      </c>
      <c r="U244" s="13">
        <f>VLOOKUP(C244,Table115[[idccms]:[Suma de CvLlamSalientes]],5,0)</f>
        <v>54.676025917926601</v>
      </c>
      <c r="V244" s="120">
        <f>VLOOKUP(C244,Table115[[idccms]:[Suma de CvLlamSalientes]],6,0)</f>
        <v>0.65226781857451399</v>
      </c>
      <c r="W244" s="13">
        <f>VLOOKUP(C244,Table115[[idccms]:[Suma de CvLlamSalientes]],7,0)</f>
        <v>543.36501079913603</v>
      </c>
      <c r="X244" s="116">
        <f>VLOOKUP(C244,Table118[[idccms]:[%Act Com N]],4,0)</f>
        <v>3.2397408207343402E-2</v>
      </c>
      <c r="Y244" s="116">
        <f>VLOOKUP(C244,Table118[[idccms]:[%Act Com N]],6,0)</f>
        <v>3.2397408207343402E-2</v>
      </c>
      <c r="Z244" s="116">
        <f>VLOOKUP(C244,TRF!$B$2:$S$407,4,0)</f>
        <v>6.2634989200863897E-2</v>
      </c>
      <c r="AA244" s="116">
        <f>VLOOKUP(C244,CBS!$A$2:$F$395,4,0)</f>
        <v>6.0475161987040997E-2</v>
      </c>
      <c r="AB244" s="124">
        <f>IF(E244="HFC",(IF(L244&gt;=PliegoVigente!$U$9,PliegoVigente!$W$9,IF(L244&gt;=PliegoVigente!$U$8,PliegoVigente!$W$8,PliegoVigente!$W$7))),IF(E244="FLOW",(IF(L244&gt;=PliegoVigente!$U$25,PliegoVigente!$W$25,IF(L244&gt;=PliegoVigente!$U$24,PliegoVigente!$W$24,PliegoVigente!$W$23))),IF(E244="MASIVO",(IF(L244&gt;=PliegoVigente!$U$39,PliegoVigente!$W$39,IF(L244&gt;=PliegoVigente!$U$38,PliegoVigente!$W$38,PliegoVigente!$W$37))),(IF(L244&gt;=PliegoVigente!$U$53,PliegoVigente!$W$53,IF(L244&gt;=PliegoVigente!$U$52,PliegoVigente!$W$52,PliegoVigente!$W$51))))))</f>
        <v>-0.01</v>
      </c>
      <c r="AC244" s="124">
        <f>IF(E244="HFC",(IF(M244&gt;=PliegoVigente!$I$7,PliegoVigente!$K$7,IF(M244&gt;=PliegoVigente!$I$8,PliegoVigente!$K$8,IF(M244&gt;=PliegoVigente!$I$9,PliegoVigente!$K$9,IF(M244&gt;=PliegoVigente!$I$10,PliegoVigente!$K$10,IF(M244&gt;=PliegoVigente!$I$11,PliegoVigente!$K$11,IF(M244&gt;=PliegoVigente!$I$12,PliegoVigente!$K$12,IF(M244&gt;=PliegoVigente!$I$13,PliegoVigente!$K$13,IF(M244&gt;=PliegoVigente!$I$14,PliegoVigente!$K$14,PliegoVigente!$K$15))))))))),IF(E244="FLOW",(IF(M244&gt;=PliegoVigente!$I$23,PliegoVigente!$K$23,IF(M244&gt;=PliegoVigente!$I$24,PliegoVigente!$K$24,IF(M244&gt;=PliegoVigente!$I$25,PliegoVigente!$K$25,IF(M244&gt;=PliegoVigente!$I$26,PliegoVigente!$K$26,IF(M244&gt;=PliegoVigente!$I$27,PliegoVigente!$K$27,IF(M244&gt;=PliegoVigente!$I$28,PliegoVigente!$K$28,IF(M244&gt;=PliegoVigente!$I$29,PliegoVigente!$K$29,IF(M244&gt;=PliegoVigente!$I$30,PliegoVigente!$K$30,PliegoVigente!$K$31))))))))),IF(E244="MASIVO",(IF(M244&gt;=PliegoVigente!$I$37,PliegoVigente!$K$37,IF(M244&gt;=PliegoVigente!$I$38,PliegoVigente!$K$38,IF(M244&gt;=PliegoVigente!$I$39,PliegoVigente!$K$39,IF(M244&gt;=PliegoVigente!$I$40,PliegoVigente!$K$40,IF(M244&gt;=PliegoVigente!$I$41,PliegoVigente!$K$41,IF(M244&gt;=PliegoVigente!$I$42,PliegoVigente!$K$42,IF(M244&gt;=PliegoVigente!$I$43,PliegoVigente!$K$43,IF(M244&gt;=PliegoVigente!$I$44,PliegoVigente!$K$44,PliegoVigente!$K$45))))))))),(IF(M244&gt;=PliegoVigente!$I$51,PliegoVigente!$K$51,IF(M244&gt;=PliegoVigente!$I$52,PliegoVigente!$K$52,IF(M244&gt;=PliegoVigente!$I$53,PliegoVigente!$K$53,IF(M244&gt;=PliegoVigente!$I$54,PliegoVigente!$K$54,IF(M244&gt;=PliegoVigente!$I$55,PliegoVigente!$K$55,IF(M244&gt;=PliegoVigente!$I$56,PliegoVigente!$K$56,IF(M244&gt;=PliegoVigente!$I$57,PliegoVigente!$K$57,IF(M244&gt;=PliegoVigente!$I$58,PliegoVigente!$K$58,PliegoVigente!$K$59))))))))))))</f>
        <v>-0.02</v>
      </c>
      <c r="AD244" s="124">
        <f>IF(E244="HFC",(IF(S244&gt;=PliegoVigente!$E$12,PliegoVigente!$G$12,IF(S244&gt;=PliegoVigente!$E$11,PliegoVigente!$G$11,IF(S244&gt;=PliegoVigente!$E$10,PliegoVigente!$G$10,IF(S244&gt;=PliegoVigente!$E$9,PliegoVigente!$G$9,IF(S244&gt;=PliegoVigente!$E$8,PliegoVigente!$G$8,PliegoVigente!$G$7)))))),IF(E244="FLOW",(IF(S244&gt;=PliegoVigente!$I$23,PliegoVigente!$K$23,IF(S244&gt;=PliegoVigente!$I$24,PliegoVigente!$K$24,IF(S244&gt;=PliegoVigente!$I$25,PliegoVigente!$K$25,IF(S244&gt;=PliegoVigente!$I$26,PliegoVigente!$K$26,IF(S244&gt;=PliegoVigente!$I$27,PliegoVigente!$K$27,IF(S244&gt;=PliegoVigente!$I$28,PliegoVigente!$K$28,IF(S244&gt;=PliegoVigente!$I$29,PliegoVigente!$K$29,IF(S244&gt;=PliegoVigente!$I$30,PliegoVigente!$K$30,PliegoVigente!$K$31))))))))),IF(E244="MASIVO",(IF(S244&gt;=PliegoVigente!$I$37,PliegoVigente!$K$37,IF(S244&gt;=PliegoVigente!$I$38,PliegoVigente!$K$38,IF(S244&gt;=PliegoVigente!$I$39,PliegoVigente!$K$39,IF(S244&gt;=PliegoVigente!$I$40,PliegoVigente!$K$40,IF(S244&gt;=PliegoVigente!$I$41,PliegoVigente!$K$41,IF(S244&gt;=PliegoVigente!$I$42,PliegoVigente!$K$42,IF(S244&gt;=PliegoVigente!$I$43,PliegoVigente!$K$43,IF(S244&gt;=PliegoVigente!$I$44,PliegoVigente!$K$44,PliegoVigente!$K$45))))))))),(IF(S244&gt;=PliegoVigente!$I$51,PliegoVigente!$K$51,IF(S244&gt;=PliegoVigente!$I$52,PliegoVigente!$K$52,IF(S244&gt;=PliegoVigente!$I$53,PliegoVigente!$K$53,IF(S244&gt;=PliegoVigente!$I$54,PliegoVigente!$K$54,IF(S244&gt;=PliegoVigente!$I$55,PliegoVigente!$K$55,IF(S244&gt;=PliegoVigente!$I$56,PliegoVigente!$K$56,IF(S244&gt;=PliegoVigente!$I$57,PliegoVigente!$K$57,IF(S244&gt;=PliegoVigente!$I$58,PliegoVigente!$K$58,PliegoVigente!$K$59))))))))))))</f>
        <v>0.03</v>
      </c>
      <c r="AE244" s="124">
        <f>IF(E244="HFC",(IF(T244&gt;=PliegoVigente!$A$10,PliegoVigente!$C$10,IF(T244&gt;PliegoVigente!$A$9,PliegoVigente!$C$9,IF(T244&gt;PliegoVigente!$A$8,PliegoVigente!$C$8,PliegoVigente!$C$7)))),IF(E244="FLOW",(IF(T244&gt;=PliegoVigente!$A$26,PliegoVigente!$C$26,IF(T244&gt;PliegoVigente!$A$25,PliegoVigente!$C$25,IF(T244&gt;PliegoVigente!$A$24,PliegoVigente!$C$24,PliegoVigente!$C$23)))),IF(E244="MASIVO",(IF(T244&gt;=PliegoVigente!$A$40,PliegoVigente!$C$40,IF(T244&gt;PliegoVigente!$A$39,PliegoVigente!$C$39,IF(T244&gt;PliegoVigente!$A$38,PliegoVigente!$C$38,PliegoVigente!$C$37)))),(IF(T244&gt;=PliegoVigente!$A$54,PliegoVigente!$C$54,IF(T244&gt;PliegoVigente!$A$53,PliegoVigente!$C$53,IF(T244&gt;PliegoVigente!$A$52,PliegoVigente!$C$52,PliegoVigente!$C$51)))))))</f>
        <v>-0.01</v>
      </c>
      <c r="AF244" s="124">
        <f>IF(E244="HFC",(IF(Y244&gt;=PliegoVigente!$Y$7,PliegoVigente!$AA$7,0)),IF(E244="FLOW",0,IF(E244="MASIVO",(IF(Y244&gt;=PliegoVigente!$Y$37,PliegoVigente!$AA$370)),(IF(Y244&gt;=PliegoVigente!$Y$51,PliegoVigente!$AA$51,0)))))</f>
        <v>0.01</v>
      </c>
      <c r="AG244" s="124">
        <f>IF(E244="HFC",(IF(Z244&gt;=PliegoVigente!$M$9,PliegoVigente!$O$9,IF(Z244&gt;=PliegoVigente!$M$8,PliegoVigente!$O$8,PliegoVigente!$O$7))),IF(E244="FLOW",(IF(Z244&gt;=PliegoVigente!$M$25,PliegoVigente!$O$25,IF(Z244&gt;=PliegoVigente!$M$24,PliegoVigente!$O$24,PliegoVigente!$O$23))),IF(E244="MASIVO",(IF(Z244&gt;=PliegoVigente!$M$39,PliegoVigente!$O$39,IF(Z244&gt;=PliegoVigente!$M$38,PliegoVigente!$O$38,PliegoVigente!$O$37))),(IF(Z244&gt;=PliegoVigente!$M$53,PliegoVigente!$O$53,IF(Z244&gt;=PliegoVigente!$M$52,PliegoVigente!$O$52,PliegoVigente!$O$51))))))</f>
        <v>5.0000000000000001E-3</v>
      </c>
      <c r="AH244" s="124">
        <f>IF(E244="HFC",(IF(AA244&gt;=PliegoVigente!$Q$9,PliegoVigente!$S$9,IF(AA244&gt;=PliegoVigente!$Q$8,PliegoVigente!$S$8,PliegoVigente!$S$7))),IF(E244="FLOW",(IF(AA244&gt;=PliegoVigente!$Q$25,PliegoVigente!$S$25,IF(AA244&gt;=PliegoVigente!$Q$24,PliegoVigente!$S$24,PliegoVigente!$S$23))),IF(E244="MASIVO",(IF(AA244&gt;=PliegoVigente!$Q$39,PliegoVigente!$S$39,IF(AA244&gt;=PliegoVigente!$Q$38,PliegoVigente!$S$38,PliegoVigente!$S$37))),(IF(AA244&gt;=PliegoVigente!$Q$53,PliegoVigente!$S$53,IF(AA244&gt;=PliegoVigente!$Q$52,PliegoVigente!$S$52,PliegoVigente!$S$51))))))</f>
        <v>-5.0000000000000001E-3</v>
      </c>
      <c r="AI244" s="126">
        <f t="shared" si="7"/>
        <v>0</v>
      </c>
    </row>
    <row r="245" spans="1:35" x14ac:dyDescent="0.25">
      <c r="A245" s="115" t="str">
        <f>VLOOKUP(C245,RosterActualizado!$C$2:$L$1000,7,0)</f>
        <v>Chocobar Marcelo Damian</v>
      </c>
      <c r="B245" s="115" t="str">
        <f>VLOOKUP(C245,RosterActualizado!$C$2:$L$1000,10,0)</f>
        <v>Nacusse Abel Mauricio</v>
      </c>
      <c r="C245" s="115">
        <f>RosterActualizado!C245</f>
        <v>2718919</v>
      </c>
      <c r="D245" s="115" t="str">
        <f>VLOOKUP(C245,RosterActualizado!$C$2:$L$1000,3,0)</f>
        <v>INTERNET HFC SCORE 3 A 5</v>
      </c>
      <c r="E245" s="115" t="str">
        <f t="shared" si="6"/>
        <v>HFC</v>
      </c>
      <c r="F245" s="116">
        <f>VLOOKUP(C245,Table1[],5,0)</f>
        <v>0.73493897306397304</v>
      </c>
      <c r="G245" s="117">
        <f>VLOOKUP(C245,Table13[],5,0)</f>
        <v>0.108695652173913</v>
      </c>
      <c r="H245" s="118">
        <f>VLOOKUP(C245,Table13[],3,0)</f>
        <v>46</v>
      </c>
      <c r="I245" s="117">
        <f>VLOOKUP(C245,Table13[],7,0)</f>
        <v>0.61904761904761896</v>
      </c>
      <c r="J245" s="117">
        <f>VLOOKUP(C245,Table13[],9,0)</f>
        <v>0.85714285714285698</v>
      </c>
      <c r="K245" s="116">
        <f>VLOOKUP(C245,Table16[[#All],[idccms]:[TMO]],5,0)</f>
        <v>1</v>
      </c>
      <c r="L245" s="119">
        <f>VLOOKUP(C245,Table18[[Columna1]:[Recuento de id_monitoring-caseId]],2,0)</f>
        <v>0</v>
      </c>
      <c r="M245" s="116">
        <f>VLOOKUP(C245,Table111[],7,0)</f>
        <v>-0.1</v>
      </c>
      <c r="N245" s="118">
        <f>VLOOKUP(C245,Table111[],6,0)</f>
        <v>10</v>
      </c>
      <c r="O245" s="116">
        <f>VLOOKUP(C245,Table111[],8,0)</f>
        <v>0.375</v>
      </c>
      <c r="P245" s="13" t="s">
        <v>116</v>
      </c>
      <c r="Q245" s="13" t="s">
        <v>116</v>
      </c>
      <c r="R245" s="13" t="s">
        <v>116</v>
      </c>
      <c r="S245" s="116">
        <f>VLOOKUP(C245,Table113[[idccms]:[Suma de Rellamados]],4,0)</f>
        <v>0.79344262295082002</v>
      </c>
      <c r="T245" s="13">
        <f>VLOOKUP(C245,Table115[[idccms]:[Suma de CvLlamSalientes]],3,0)</f>
        <v>628.38228941684702</v>
      </c>
      <c r="U245" s="13">
        <f>VLOOKUP(C245,Table115[[idccms]:[Suma de CvLlamSalientes]],5,0)</f>
        <v>33.261339092872603</v>
      </c>
      <c r="V245" s="120">
        <f>VLOOKUP(C245,Table115[[idccms]:[Suma de CvLlamSalientes]],6,0)</f>
        <v>0.63498920086393096</v>
      </c>
      <c r="W245" s="13">
        <f>VLOOKUP(C245,Table115[[idccms]:[Suma de CvLlamSalientes]],7,0)</f>
        <v>594.48596112310997</v>
      </c>
      <c r="X245" s="116">
        <f>VLOOKUP(C245,Table118[[idccms]:[%Act Com N]],4,0)</f>
        <v>4.3196544276457903E-3</v>
      </c>
      <c r="Y245" s="116">
        <f>VLOOKUP(C245,Table118[[idccms]:[%Act Com N]],6,0)</f>
        <v>4.3196544276457903E-3</v>
      </c>
      <c r="Z245" s="116">
        <f>VLOOKUP(C245,TRF!$B$2:$S$407,4,0)</f>
        <v>0.107991360691145</v>
      </c>
      <c r="AA245" s="116">
        <f>VLOOKUP(C245,CBS!$A$2:$F$395,4,0)</f>
        <v>2.5917926565874699E-2</v>
      </c>
      <c r="AB245" s="124">
        <f>IF(E245="HFC",(IF(L245&gt;=PliegoVigente!$U$9,PliegoVigente!$W$9,IF(L245&gt;=PliegoVigente!$U$8,PliegoVigente!$W$8,PliegoVigente!$W$7))),IF(E245="FLOW",(IF(L245&gt;=PliegoVigente!$U$25,PliegoVigente!$W$25,IF(L245&gt;=PliegoVigente!$U$24,PliegoVigente!$W$24,PliegoVigente!$W$23))),IF(E245="MASIVO",(IF(L245&gt;=PliegoVigente!$U$39,PliegoVigente!$W$39,IF(L245&gt;=PliegoVigente!$U$38,PliegoVigente!$W$38,PliegoVigente!$W$37))),(IF(L245&gt;=PliegoVigente!$U$53,PliegoVigente!$W$53,IF(L245&gt;=PliegoVigente!$U$52,PliegoVigente!$W$52,PliegoVigente!$W$51))))))</f>
        <v>-0.01</v>
      </c>
      <c r="AC245" s="124">
        <f>IF(E245="HFC",(IF(M245&gt;=PliegoVigente!$I$7,PliegoVigente!$K$7,IF(M245&gt;=PliegoVigente!$I$8,PliegoVigente!$K$8,IF(M245&gt;=PliegoVigente!$I$9,PliegoVigente!$K$9,IF(M245&gt;=PliegoVigente!$I$10,PliegoVigente!$K$10,IF(M245&gt;=PliegoVigente!$I$11,PliegoVigente!$K$11,IF(M245&gt;=PliegoVigente!$I$12,PliegoVigente!$K$12,IF(M245&gt;=PliegoVigente!$I$13,PliegoVigente!$K$13,IF(M245&gt;=PliegoVigente!$I$14,PliegoVigente!$K$14,PliegoVigente!$K$15))))))))),IF(E245="FLOW",(IF(M245&gt;=PliegoVigente!$I$23,PliegoVigente!$K$23,IF(M245&gt;=PliegoVigente!$I$24,PliegoVigente!$K$24,IF(M245&gt;=PliegoVigente!$I$25,PliegoVigente!$K$25,IF(M245&gt;=PliegoVigente!$I$26,PliegoVigente!$K$26,IF(M245&gt;=PliegoVigente!$I$27,PliegoVigente!$K$27,IF(M245&gt;=PliegoVigente!$I$28,PliegoVigente!$K$28,IF(M245&gt;=PliegoVigente!$I$29,PliegoVigente!$K$29,IF(M245&gt;=PliegoVigente!$I$30,PliegoVigente!$K$30,PliegoVigente!$K$31))))))))),IF(E245="MASIVO",(IF(M245&gt;=PliegoVigente!$I$37,PliegoVigente!$K$37,IF(M245&gt;=PliegoVigente!$I$38,PliegoVigente!$K$38,IF(M245&gt;=PliegoVigente!$I$39,PliegoVigente!$K$39,IF(M245&gt;=PliegoVigente!$I$40,PliegoVigente!$K$40,IF(M245&gt;=PliegoVigente!$I$41,PliegoVigente!$K$41,IF(M245&gt;=PliegoVigente!$I$42,PliegoVigente!$K$42,IF(M245&gt;=PliegoVigente!$I$43,PliegoVigente!$K$43,IF(M245&gt;=PliegoVigente!$I$44,PliegoVigente!$K$44,PliegoVigente!$K$45))))))))),(IF(M245&gt;=PliegoVigente!$I$51,PliegoVigente!$K$51,IF(M245&gt;=PliegoVigente!$I$52,PliegoVigente!$K$52,IF(M245&gt;=PliegoVigente!$I$53,PliegoVigente!$K$53,IF(M245&gt;=PliegoVigente!$I$54,PliegoVigente!$K$54,IF(M245&gt;=PliegoVigente!$I$55,PliegoVigente!$K$55,IF(M245&gt;=PliegoVigente!$I$56,PliegoVigente!$K$56,IF(M245&gt;=PliegoVigente!$I$57,PliegoVigente!$K$57,IF(M245&gt;=PliegoVigente!$I$58,PliegoVigente!$K$58,PliegoVigente!$K$59))))))))))))</f>
        <v>0</v>
      </c>
      <c r="AD245" s="124">
        <f>IF(E245="HFC",(IF(S245&gt;=PliegoVigente!$E$12,PliegoVigente!$G$12,IF(S245&gt;=PliegoVigente!$E$11,PliegoVigente!$G$11,IF(S245&gt;=PliegoVigente!$E$10,PliegoVigente!$G$10,IF(S245&gt;=PliegoVigente!$E$9,PliegoVigente!$G$9,IF(S245&gt;=PliegoVigente!$E$8,PliegoVigente!$G$8,PliegoVigente!$G$7)))))),IF(E245="FLOW",(IF(S245&gt;=PliegoVigente!$I$23,PliegoVigente!$K$23,IF(S245&gt;=PliegoVigente!$I$24,PliegoVigente!$K$24,IF(S245&gt;=PliegoVigente!$I$25,PliegoVigente!$K$25,IF(S245&gt;=PliegoVigente!$I$26,PliegoVigente!$K$26,IF(S245&gt;=PliegoVigente!$I$27,PliegoVigente!$K$27,IF(S245&gt;=PliegoVigente!$I$28,PliegoVigente!$K$28,IF(S245&gt;=PliegoVigente!$I$29,PliegoVigente!$K$29,IF(S245&gt;=PliegoVigente!$I$30,PliegoVigente!$K$30,PliegoVigente!$K$31))))))))),IF(E245="MASIVO",(IF(S245&gt;=PliegoVigente!$I$37,PliegoVigente!$K$37,IF(S245&gt;=PliegoVigente!$I$38,PliegoVigente!$K$38,IF(S245&gt;=PliegoVigente!$I$39,PliegoVigente!$K$39,IF(S245&gt;=PliegoVigente!$I$40,PliegoVigente!$K$40,IF(S245&gt;=PliegoVigente!$I$41,PliegoVigente!$K$41,IF(S245&gt;=PliegoVigente!$I$42,PliegoVigente!$K$42,IF(S245&gt;=PliegoVigente!$I$43,PliegoVigente!$K$43,IF(S245&gt;=PliegoVigente!$I$44,PliegoVigente!$K$44,PliegoVigente!$K$45))))))))),(IF(S245&gt;=PliegoVigente!$I$51,PliegoVigente!$K$51,IF(S245&gt;=PliegoVigente!$I$52,PliegoVigente!$K$52,IF(S245&gt;=PliegoVigente!$I$53,PliegoVigente!$K$53,IF(S245&gt;=PliegoVigente!$I$54,PliegoVigente!$K$54,IF(S245&gt;=PliegoVigente!$I$55,PliegoVigente!$K$55,IF(S245&gt;=PliegoVigente!$I$56,PliegoVigente!$K$56,IF(S245&gt;=PliegoVigente!$I$57,PliegoVigente!$K$57,IF(S245&gt;=PliegoVigente!$I$58,PliegoVigente!$K$58,PliegoVigente!$K$59))))))))))))</f>
        <v>-0.01</v>
      </c>
      <c r="AE245" s="124">
        <f>IF(E245="HFC",(IF(T245&gt;=PliegoVigente!$A$10,PliegoVigente!$C$10,IF(T245&gt;PliegoVigente!$A$9,PliegoVigente!$C$9,IF(T245&gt;PliegoVigente!$A$8,PliegoVigente!$C$8,PliegoVigente!$C$7)))),IF(E245="FLOW",(IF(T245&gt;=PliegoVigente!$A$26,PliegoVigente!$C$26,IF(T245&gt;PliegoVigente!$A$25,PliegoVigente!$C$25,IF(T245&gt;PliegoVigente!$A$24,PliegoVigente!$C$24,PliegoVigente!$C$23)))),IF(E245="MASIVO",(IF(T245&gt;=PliegoVigente!$A$40,PliegoVigente!$C$40,IF(T245&gt;PliegoVigente!$A$39,PliegoVigente!$C$39,IF(T245&gt;PliegoVigente!$A$38,PliegoVigente!$C$38,PliegoVigente!$C$37)))),(IF(T245&gt;=PliegoVigente!$A$54,PliegoVigente!$C$54,IF(T245&gt;PliegoVigente!$A$53,PliegoVigente!$C$53,IF(T245&gt;PliegoVigente!$A$52,PliegoVigente!$C$52,PliegoVigente!$C$51)))))))</f>
        <v>-0.01</v>
      </c>
      <c r="AF245" s="124">
        <f>IF(E245="HFC",(IF(Y245&gt;=PliegoVigente!$Y$7,PliegoVigente!$AA$7,0)),IF(E245="FLOW",0,IF(E245="MASIVO",(IF(Y245&gt;=PliegoVigente!$Y$37,PliegoVigente!$AA$370)),(IF(Y245&gt;=PliegoVigente!$Y$51,PliegoVigente!$AA$51,0)))))</f>
        <v>0</v>
      </c>
      <c r="AG245" s="124">
        <f>IF(E245="HFC",(IF(Z245&gt;=PliegoVigente!$M$9,PliegoVigente!$O$9,IF(Z245&gt;=PliegoVigente!$M$8,PliegoVigente!$O$8,PliegoVigente!$O$7))),IF(E245="FLOW",(IF(Z245&gt;=PliegoVigente!$M$25,PliegoVigente!$O$25,IF(Z245&gt;=PliegoVigente!$M$24,PliegoVigente!$O$24,PliegoVigente!$O$23))),IF(E245="MASIVO",(IF(Z245&gt;=PliegoVigente!$M$39,PliegoVigente!$O$39,IF(Z245&gt;=PliegoVigente!$M$38,PliegoVigente!$O$38,PliegoVigente!$O$37))),(IF(Z245&gt;=PliegoVigente!$M$53,PliegoVigente!$O$53,IF(Z245&gt;=PliegoVigente!$M$52,PliegoVigente!$O$52,PliegoVigente!$O$51))))))</f>
        <v>-5.0000000000000001E-3</v>
      </c>
      <c r="AH245" s="124">
        <f>IF(E245="HFC",(IF(AA245&gt;=PliegoVigente!$Q$9,PliegoVigente!$S$9,IF(AA245&gt;=PliegoVigente!$Q$8,PliegoVigente!$S$8,PliegoVigente!$S$7))),IF(E245="FLOW",(IF(AA245&gt;=PliegoVigente!$Q$25,PliegoVigente!$S$25,IF(AA245&gt;=PliegoVigente!$Q$24,PliegoVigente!$S$24,PliegoVigente!$S$23))),IF(E245="MASIVO",(IF(AA245&gt;=PliegoVigente!$Q$39,PliegoVigente!$S$39,IF(AA245&gt;=PliegoVigente!$Q$38,PliegoVigente!$S$38,PliegoVigente!$S$37))),(IF(AA245&gt;=PliegoVigente!$Q$53,PliegoVigente!$S$53,IF(AA245&gt;=PliegoVigente!$Q$52,PliegoVigente!$S$52,PliegoVigente!$S$51))))))</f>
        <v>5.0000000000000001E-3</v>
      </c>
      <c r="AI245" s="126">
        <f t="shared" si="7"/>
        <v>-2.9999999999999995E-2</v>
      </c>
    </row>
    <row r="246" spans="1:35" x14ac:dyDescent="0.25">
      <c r="A246" s="115" t="str">
        <f>VLOOKUP(C246,RosterActualizado!$C$2:$L$1000,7,0)</f>
        <v>Chocobar Marcelo Damian</v>
      </c>
      <c r="B246" s="115" t="str">
        <f>VLOOKUP(C246,RosterActualizado!$C$2:$L$1000,10,0)</f>
        <v>Palma Jonathan Emanuel</v>
      </c>
      <c r="C246" s="115">
        <f>RosterActualizado!C246</f>
        <v>1553769</v>
      </c>
      <c r="D246" s="115" t="str">
        <f>VLOOKUP(C246,RosterActualizado!$C$2:$L$1000,3,0)</f>
        <v>INTERNET HFC SCORE 3 A 5</v>
      </c>
      <c r="E246" s="115" t="str">
        <f t="shared" si="6"/>
        <v>HFC</v>
      </c>
      <c r="F246" s="116">
        <f>VLOOKUP(C246,Table1[],5,0)</f>
        <v>0.79617807539682495</v>
      </c>
      <c r="G246" s="117">
        <f>VLOOKUP(C246,Table13[],5,0)</f>
        <v>0.125</v>
      </c>
      <c r="H246" s="118">
        <f>VLOOKUP(C246,Table13[],3,0)</f>
        <v>64</v>
      </c>
      <c r="I246" s="117">
        <f>VLOOKUP(C246,Table13[],7,0)</f>
        <v>0.677966101694915</v>
      </c>
      <c r="J246" s="117">
        <f>VLOOKUP(C246,Table13[],9,0)</f>
        <v>0.859649122807018</v>
      </c>
      <c r="K246" s="116">
        <f>VLOOKUP(C246,Table16[[#All],[idccms]:[TMO]],5,0)</f>
        <v>1</v>
      </c>
      <c r="L246" s="119">
        <f>VLOOKUP(C246,Table18[[Columna1]:[Recuento de id_monitoring-caseId]],2,0)</f>
        <v>1</v>
      </c>
      <c r="M246" s="116">
        <f>VLOOKUP(C246,Table111[],7,0)</f>
        <v>-0.22222222222222199</v>
      </c>
      <c r="N246" s="118">
        <f>VLOOKUP(C246,Table111[],6,0)</f>
        <v>9</v>
      </c>
      <c r="O246" s="116">
        <f>VLOOKUP(C246,Table111[],8,0)</f>
        <v>0.11111111111111099</v>
      </c>
      <c r="P246" s="13" t="s">
        <v>116</v>
      </c>
      <c r="Q246" s="13" t="s">
        <v>116</v>
      </c>
      <c r="R246" s="13" t="s">
        <v>116</v>
      </c>
      <c r="S246" s="116">
        <f>VLOOKUP(C246,Table113[[idccms]:[Suma de Rellamados]],4,0)</f>
        <v>0.82849604221635897</v>
      </c>
      <c r="T246" s="13">
        <f>VLOOKUP(C246,Table115[[idccms]:[Suma de CvLlamSalientes]],3,0)</f>
        <v>568.44285714285695</v>
      </c>
      <c r="U246" s="13">
        <f>VLOOKUP(C246,Table115[[idccms]:[Suma de CvLlamSalientes]],5,0)</f>
        <v>19.871428571428599</v>
      </c>
      <c r="V246" s="120">
        <f>VLOOKUP(C246,Table115[[idccms]:[Suma de CvLlamSalientes]],6,0)</f>
        <v>1.02040816326531E-2</v>
      </c>
      <c r="W246" s="13">
        <f>VLOOKUP(C246,Table115[[idccms]:[Suma de CvLlamSalientes]],7,0)</f>
        <v>548.56122448979602</v>
      </c>
      <c r="X246" s="116">
        <f>VLOOKUP(C246,Table118[[idccms]:[%Act Com N]],4,0)</f>
        <v>0</v>
      </c>
      <c r="Y246" s="116">
        <f>VLOOKUP(C246,Table118[[idccms]:[%Act Com N]],6,0)</f>
        <v>0</v>
      </c>
      <c r="Z246" s="116">
        <f>VLOOKUP(C246,TRF!$B$2:$S$407,4,0)</f>
        <v>6.1224489795918401E-2</v>
      </c>
      <c r="AA246" s="116">
        <f>VLOOKUP(C246,CBS!$A$2:$F$395,4,0)</f>
        <v>2.2448979591836699E-2</v>
      </c>
      <c r="AB246" s="124">
        <f>IF(E246="HFC",(IF(L246&gt;=PliegoVigente!$U$9,PliegoVigente!$W$9,IF(L246&gt;=PliegoVigente!$U$8,PliegoVigente!$W$8,PliegoVigente!$W$7))),IF(E246="FLOW",(IF(L246&gt;=PliegoVigente!$U$25,PliegoVigente!$W$25,IF(L246&gt;=PliegoVigente!$U$24,PliegoVigente!$W$24,PliegoVigente!$W$23))),IF(E246="MASIVO",(IF(L246&gt;=PliegoVigente!$U$39,PliegoVigente!$W$39,IF(L246&gt;=PliegoVigente!$U$38,PliegoVigente!$W$38,PliegoVigente!$W$37))),(IF(L246&gt;=PliegoVigente!$U$53,PliegoVigente!$W$53,IF(L246&gt;=PliegoVigente!$U$52,PliegoVigente!$W$52,PliegoVigente!$W$51))))))</f>
        <v>0.01</v>
      </c>
      <c r="AC246" s="124">
        <f>IF(E246="HFC",(IF(M246&gt;=PliegoVigente!$I$7,PliegoVigente!$K$7,IF(M246&gt;=PliegoVigente!$I$8,PliegoVigente!$K$8,IF(M246&gt;=PliegoVigente!$I$9,PliegoVigente!$K$9,IF(M246&gt;=PliegoVigente!$I$10,PliegoVigente!$K$10,IF(M246&gt;=PliegoVigente!$I$11,PliegoVigente!$K$11,IF(M246&gt;=PliegoVigente!$I$12,PliegoVigente!$K$12,IF(M246&gt;=PliegoVigente!$I$13,PliegoVigente!$K$13,IF(M246&gt;=PliegoVigente!$I$14,PliegoVigente!$K$14,PliegoVigente!$K$15))))))))),IF(E246="FLOW",(IF(M246&gt;=PliegoVigente!$I$23,PliegoVigente!$K$23,IF(M246&gt;=PliegoVigente!$I$24,PliegoVigente!$K$24,IF(M246&gt;=PliegoVigente!$I$25,PliegoVigente!$K$25,IF(M246&gt;=PliegoVigente!$I$26,PliegoVigente!$K$26,IF(M246&gt;=PliegoVigente!$I$27,PliegoVigente!$K$27,IF(M246&gt;=PliegoVigente!$I$28,PliegoVigente!$K$28,IF(M246&gt;=PliegoVigente!$I$29,PliegoVigente!$K$29,IF(M246&gt;=PliegoVigente!$I$30,PliegoVigente!$K$30,PliegoVigente!$K$31))))))))),IF(E246="MASIVO",(IF(M246&gt;=PliegoVigente!$I$37,PliegoVigente!$K$37,IF(M246&gt;=PliegoVigente!$I$38,PliegoVigente!$K$38,IF(M246&gt;=PliegoVigente!$I$39,PliegoVigente!$K$39,IF(M246&gt;=PliegoVigente!$I$40,PliegoVigente!$K$40,IF(M246&gt;=PliegoVigente!$I$41,PliegoVigente!$K$41,IF(M246&gt;=PliegoVigente!$I$42,PliegoVigente!$K$42,IF(M246&gt;=PliegoVigente!$I$43,PliegoVigente!$K$43,IF(M246&gt;=PliegoVigente!$I$44,PliegoVigente!$K$44,PliegoVigente!$K$45))))))))),(IF(M246&gt;=PliegoVigente!$I$51,PliegoVigente!$K$51,IF(M246&gt;=PliegoVigente!$I$52,PliegoVigente!$K$52,IF(M246&gt;=PliegoVigente!$I$53,PliegoVigente!$K$53,IF(M246&gt;=PliegoVigente!$I$54,PliegoVigente!$K$54,IF(M246&gt;=PliegoVigente!$I$55,PliegoVigente!$K$55,IF(M246&gt;=PliegoVigente!$I$56,PliegoVigente!$K$56,IF(M246&gt;=PliegoVigente!$I$57,PliegoVigente!$K$57,IF(M246&gt;=PliegoVigente!$I$58,PliegoVigente!$K$58,PliegoVigente!$K$59))))))))))))</f>
        <v>-0.02</v>
      </c>
      <c r="AD246" s="124">
        <f>IF(E246="HFC",(IF(S246&gt;=PliegoVigente!$E$12,PliegoVigente!$G$12,IF(S246&gt;=PliegoVigente!$E$11,PliegoVigente!$G$11,IF(S246&gt;=PliegoVigente!$E$10,PliegoVigente!$G$10,IF(S246&gt;=PliegoVigente!$E$9,PliegoVigente!$G$9,IF(S246&gt;=PliegoVigente!$E$8,PliegoVigente!$G$8,PliegoVigente!$G$7)))))),IF(E246="FLOW",(IF(S246&gt;=PliegoVigente!$I$23,PliegoVigente!$K$23,IF(S246&gt;=PliegoVigente!$I$24,PliegoVigente!$K$24,IF(S246&gt;=PliegoVigente!$I$25,PliegoVigente!$K$25,IF(S246&gt;=PliegoVigente!$I$26,PliegoVigente!$K$26,IF(S246&gt;=PliegoVigente!$I$27,PliegoVigente!$K$27,IF(S246&gt;=PliegoVigente!$I$28,PliegoVigente!$K$28,IF(S246&gt;=PliegoVigente!$I$29,PliegoVigente!$K$29,IF(S246&gt;=PliegoVigente!$I$30,PliegoVigente!$K$30,PliegoVigente!$K$31))))))))),IF(E246="MASIVO",(IF(S246&gt;=PliegoVigente!$I$37,PliegoVigente!$K$37,IF(S246&gt;=PliegoVigente!$I$38,PliegoVigente!$K$38,IF(S246&gt;=PliegoVigente!$I$39,PliegoVigente!$K$39,IF(S246&gt;=PliegoVigente!$I$40,PliegoVigente!$K$40,IF(S246&gt;=PliegoVigente!$I$41,PliegoVigente!$K$41,IF(S246&gt;=PliegoVigente!$I$42,PliegoVigente!$K$42,IF(S246&gt;=PliegoVigente!$I$43,PliegoVigente!$K$43,IF(S246&gt;=PliegoVigente!$I$44,PliegoVigente!$K$44,PliegoVigente!$K$45))))))))),(IF(S246&gt;=PliegoVigente!$I$51,PliegoVigente!$K$51,IF(S246&gt;=PliegoVigente!$I$52,PliegoVigente!$K$52,IF(S246&gt;=PliegoVigente!$I$53,PliegoVigente!$K$53,IF(S246&gt;=PliegoVigente!$I$54,PliegoVigente!$K$54,IF(S246&gt;=PliegoVigente!$I$55,PliegoVigente!$K$55,IF(S246&gt;=PliegoVigente!$I$56,PliegoVigente!$K$56,IF(S246&gt;=PliegoVigente!$I$57,PliegoVigente!$K$57,IF(S246&gt;=PliegoVigente!$I$58,PliegoVigente!$K$58,PliegoVigente!$K$59))))))))))))</f>
        <v>0.03</v>
      </c>
      <c r="AE246" s="124">
        <f>IF(E246="HFC",(IF(T246&gt;=PliegoVigente!$A$10,PliegoVigente!$C$10,IF(T246&gt;PliegoVigente!$A$9,PliegoVigente!$C$9,IF(T246&gt;PliegoVigente!$A$8,PliegoVigente!$C$8,PliegoVigente!$C$7)))),IF(E246="FLOW",(IF(T246&gt;=PliegoVigente!$A$26,PliegoVigente!$C$26,IF(T246&gt;PliegoVigente!$A$25,PliegoVigente!$C$25,IF(T246&gt;PliegoVigente!$A$24,PliegoVigente!$C$24,PliegoVigente!$C$23)))),IF(E246="MASIVO",(IF(T246&gt;=PliegoVigente!$A$40,PliegoVigente!$C$40,IF(T246&gt;PliegoVigente!$A$39,PliegoVigente!$C$39,IF(T246&gt;PliegoVigente!$A$38,PliegoVigente!$C$38,PliegoVigente!$C$37)))),(IF(T246&gt;=PliegoVigente!$A$54,PliegoVigente!$C$54,IF(T246&gt;PliegoVigente!$A$53,PliegoVigente!$C$53,IF(T246&gt;PliegoVigente!$A$52,PliegoVigente!$C$52,PliegoVigente!$C$51)))))))</f>
        <v>-0.01</v>
      </c>
      <c r="AF246" s="124">
        <f>IF(E246="HFC",(IF(Y246&gt;=PliegoVigente!$Y$7,PliegoVigente!$AA$7,0)),IF(E246="FLOW",0,IF(E246="MASIVO",(IF(Y246&gt;=PliegoVigente!$Y$37,PliegoVigente!$AA$370)),(IF(Y246&gt;=PliegoVigente!$Y$51,PliegoVigente!$AA$51,0)))))</f>
        <v>0</v>
      </c>
      <c r="AG246" s="124">
        <f>IF(E246="HFC",(IF(Z246&gt;=PliegoVigente!$M$9,PliegoVigente!$O$9,IF(Z246&gt;=PliegoVigente!$M$8,PliegoVigente!$O$8,PliegoVigente!$O$7))),IF(E246="FLOW",(IF(Z246&gt;=PliegoVigente!$M$25,PliegoVigente!$O$25,IF(Z246&gt;=PliegoVigente!$M$24,PliegoVigente!$O$24,PliegoVigente!$O$23))),IF(E246="MASIVO",(IF(Z246&gt;=PliegoVigente!$M$39,PliegoVigente!$O$39,IF(Z246&gt;=PliegoVigente!$M$38,PliegoVigente!$O$38,PliegoVigente!$O$37))),(IF(Z246&gt;=PliegoVigente!$M$53,PliegoVigente!$O$53,IF(Z246&gt;=PliegoVigente!$M$52,PliegoVigente!$O$52,PliegoVigente!$O$51))))))</f>
        <v>5.0000000000000001E-3</v>
      </c>
      <c r="AH246" s="124">
        <f>IF(E246="HFC",(IF(AA246&gt;=PliegoVigente!$Q$9,PliegoVigente!$S$9,IF(AA246&gt;=PliegoVigente!$Q$8,PliegoVigente!$S$8,PliegoVigente!$S$7))),IF(E246="FLOW",(IF(AA246&gt;=PliegoVigente!$Q$25,PliegoVigente!$S$25,IF(AA246&gt;=PliegoVigente!$Q$24,PliegoVigente!$S$24,PliegoVigente!$S$23))),IF(E246="MASIVO",(IF(AA246&gt;=PliegoVigente!$Q$39,PliegoVigente!$S$39,IF(AA246&gt;=PliegoVigente!$Q$38,PliegoVigente!$S$38,PliegoVigente!$S$37))),(IF(AA246&gt;=PliegoVigente!$Q$53,PliegoVigente!$S$53,IF(AA246&gt;=PliegoVigente!$Q$52,PliegoVigente!$S$52,PliegoVigente!$S$51))))))</f>
        <v>5.0000000000000001E-3</v>
      </c>
      <c r="AI246" s="126">
        <f t="shared" si="7"/>
        <v>1.9999999999999997E-2</v>
      </c>
    </row>
    <row r="247" spans="1:35" x14ac:dyDescent="0.25">
      <c r="A247" s="115" t="str">
        <f>VLOOKUP(C247,RosterActualizado!$C$2:$L$1000,7,0)</f>
        <v>Chocobar Marcelo Damian</v>
      </c>
      <c r="B247" s="115" t="str">
        <f>VLOOKUP(C247,RosterActualizado!$C$2:$L$1000,10,0)</f>
        <v>Paz Fabio Gabriel</v>
      </c>
      <c r="C247" s="115">
        <f>RosterActualizado!C247</f>
        <v>3851512</v>
      </c>
      <c r="D247" s="115" t="str">
        <f>VLOOKUP(C247,RosterActualizado!$C$2:$L$1000,3,0)</f>
        <v>INTERNET HFC SCORE 3 A 5</v>
      </c>
      <c r="E247" s="115" t="str">
        <f t="shared" si="6"/>
        <v>HFC</v>
      </c>
      <c r="F247" s="116">
        <f>VLOOKUP(C247,Table1[],5,0)</f>
        <v>0.98549823633156997</v>
      </c>
      <c r="G247" s="117">
        <f>VLOOKUP(C247,Table13[],5,0)</f>
        <v>6.5217391304347797E-2</v>
      </c>
      <c r="H247" s="118">
        <f>VLOOKUP(C247,Table13[],3,0)</f>
        <v>138</v>
      </c>
      <c r="I247" s="117">
        <f>VLOOKUP(C247,Table13[],7,0)</f>
        <v>0.72058823529411797</v>
      </c>
      <c r="J247" s="117">
        <f>VLOOKUP(C247,Table13[],9,0)</f>
        <v>0.94696969696969702</v>
      </c>
      <c r="K247" s="116">
        <f>VLOOKUP(C247,Table16[[#All],[idccms]:[TMO]],5,0)</f>
        <v>1</v>
      </c>
      <c r="L247" s="119">
        <f>VLOOKUP(C247,Table18[[Columna1]:[Recuento de id_monitoring-caseId]],2,0)</f>
        <v>0</v>
      </c>
      <c r="M247" s="116">
        <f>VLOOKUP(C247,Table111[],7,0)</f>
        <v>0.125</v>
      </c>
      <c r="N247" s="118">
        <f>VLOOKUP(C247,Table111[],6,0)</f>
        <v>8</v>
      </c>
      <c r="O247" s="116">
        <f>VLOOKUP(C247,Table111[],8,0)</f>
        <v>0.71428571428571397</v>
      </c>
      <c r="P247" s="13" t="s">
        <v>116</v>
      </c>
      <c r="Q247" s="13" t="s">
        <v>116</v>
      </c>
      <c r="R247" s="13" t="s">
        <v>116</v>
      </c>
      <c r="S247" s="116">
        <f>VLOOKUP(C247,Table113[[idccms]:[Suma de Rellamados]],4,0)</f>
        <v>0.80388349514563096</v>
      </c>
      <c r="T247" s="13">
        <f>VLOOKUP(C247,Table115[[idccms]:[Suma de CvLlamSalientes]],3,0)</f>
        <v>576.89830508474597</v>
      </c>
      <c r="U247" s="13">
        <f>VLOOKUP(C247,Table115[[idccms]:[Suma de CvLlamSalientes]],5,0)</f>
        <v>3.9929378531073398</v>
      </c>
      <c r="V247" s="120">
        <f>VLOOKUP(C247,Table115[[idccms]:[Suma de CvLlamSalientes]],6,0)</f>
        <v>8.8276836158192094</v>
      </c>
      <c r="W247" s="13">
        <f>VLOOKUP(C247,Table115[[idccms]:[Suma de CvLlamSalientes]],7,0)</f>
        <v>564.07768361581896</v>
      </c>
      <c r="X247" s="116">
        <f>VLOOKUP(C247,Table118[[idccms]:[%Act Com N]],4,0)</f>
        <v>2.9661016949152502E-2</v>
      </c>
      <c r="Y247" s="116">
        <f>VLOOKUP(C247,Table118[[idccms]:[%Act Com N]],6,0)</f>
        <v>2.9661016949152502E-2</v>
      </c>
      <c r="Z247" s="116">
        <f>VLOOKUP(C247,TRF!$B$2:$S$407,4,0)</f>
        <v>9.6045197740112997E-2</v>
      </c>
      <c r="AA247" s="116">
        <f>VLOOKUP(C247,CBS!$A$2:$F$395,4,0)</f>
        <v>9.3220338983050793E-2</v>
      </c>
      <c r="AB247" s="124">
        <f>IF(E247="HFC",(IF(L247&gt;=PliegoVigente!$U$9,PliegoVigente!$W$9,IF(L247&gt;=PliegoVigente!$U$8,PliegoVigente!$W$8,PliegoVigente!$W$7))),IF(E247="FLOW",(IF(L247&gt;=PliegoVigente!$U$25,PliegoVigente!$W$25,IF(L247&gt;=PliegoVigente!$U$24,PliegoVigente!$W$24,PliegoVigente!$W$23))),IF(E247="MASIVO",(IF(L247&gt;=PliegoVigente!$U$39,PliegoVigente!$W$39,IF(L247&gt;=PliegoVigente!$U$38,PliegoVigente!$W$38,PliegoVigente!$W$37))),(IF(L247&gt;=PliegoVigente!$U$53,PliegoVigente!$W$53,IF(L247&gt;=PliegoVigente!$U$52,PliegoVigente!$W$52,PliegoVigente!$W$51))))))</f>
        <v>-0.01</v>
      </c>
      <c r="AC247" s="124">
        <f>IF(E247="HFC",(IF(M247&gt;=PliegoVigente!$I$7,PliegoVigente!$K$7,IF(M247&gt;=PliegoVigente!$I$8,PliegoVigente!$K$8,IF(M247&gt;=PliegoVigente!$I$9,PliegoVigente!$K$9,IF(M247&gt;=PliegoVigente!$I$10,PliegoVigente!$K$10,IF(M247&gt;=PliegoVigente!$I$11,PliegoVigente!$K$11,IF(M247&gt;=PliegoVigente!$I$12,PliegoVigente!$K$12,IF(M247&gt;=PliegoVigente!$I$13,PliegoVigente!$K$13,IF(M247&gt;=PliegoVigente!$I$14,PliegoVigente!$K$14,PliegoVigente!$K$15))))))))),IF(E247="FLOW",(IF(M247&gt;=PliegoVigente!$I$23,PliegoVigente!$K$23,IF(M247&gt;=PliegoVigente!$I$24,PliegoVigente!$K$24,IF(M247&gt;=PliegoVigente!$I$25,PliegoVigente!$K$25,IF(M247&gt;=PliegoVigente!$I$26,PliegoVigente!$K$26,IF(M247&gt;=PliegoVigente!$I$27,PliegoVigente!$K$27,IF(M247&gt;=PliegoVigente!$I$28,PliegoVigente!$K$28,IF(M247&gt;=PliegoVigente!$I$29,PliegoVigente!$K$29,IF(M247&gt;=PliegoVigente!$I$30,PliegoVigente!$K$30,PliegoVigente!$K$31))))))))),IF(E247="MASIVO",(IF(M247&gt;=PliegoVigente!$I$37,PliegoVigente!$K$37,IF(M247&gt;=PliegoVigente!$I$38,PliegoVigente!$K$38,IF(M247&gt;=PliegoVigente!$I$39,PliegoVigente!$K$39,IF(M247&gt;=PliegoVigente!$I$40,PliegoVigente!$K$40,IF(M247&gt;=PliegoVigente!$I$41,PliegoVigente!$K$41,IF(M247&gt;=PliegoVigente!$I$42,PliegoVigente!$K$42,IF(M247&gt;=PliegoVigente!$I$43,PliegoVigente!$K$43,IF(M247&gt;=PliegoVigente!$I$44,PliegoVigente!$K$44,PliegoVigente!$K$45))))))))),(IF(M247&gt;=PliegoVigente!$I$51,PliegoVigente!$K$51,IF(M247&gt;=PliegoVigente!$I$52,PliegoVigente!$K$52,IF(M247&gt;=PliegoVigente!$I$53,PliegoVigente!$K$53,IF(M247&gt;=PliegoVigente!$I$54,PliegoVigente!$K$54,IF(M247&gt;=PliegoVigente!$I$55,PliegoVigente!$K$55,IF(M247&gt;=PliegoVigente!$I$56,PliegoVigente!$K$56,IF(M247&gt;=PliegoVigente!$I$57,PliegoVigente!$K$57,IF(M247&gt;=PliegoVigente!$I$58,PliegoVigente!$K$58,PliegoVigente!$K$59))))))))))))</f>
        <v>0.06</v>
      </c>
      <c r="AD247" s="124">
        <f>IF(E247="HFC",(IF(S247&gt;=PliegoVigente!$E$12,PliegoVigente!$G$12,IF(S247&gt;=PliegoVigente!$E$11,PliegoVigente!$G$11,IF(S247&gt;=PliegoVigente!$E$10,PliegoVigente!$G$10,IF(S247&gt;=PliegoVigente!$E$9,PliegoVigente!$G$9,IF(S247&gt;=PliegoVigente!$E$8,PliegoVigente!$G$8,PliegoVigente!$G$7)))))),IF(E247="FLOW",(IF(S247&gt;=PliegoVigente!$I$23,PliegoVigente!$K$23,IF(S247&gt;=PliegoVigente!$I$24,PliegoVigente!$K$24,IF(S247&gt;=PliegoVigente!$I$25,PliegoVigente!$K$25,IF(S247&gt;=PliegoVigente!$I$26,PliegoVigente!$K$26,IF(S247&gt;=PliegoVigente!$I$27,PliegoVigente!$K$27,IF(S247&gt;=PliegoVigente!$I$28,PliegoVigente!$K$28,IF(S247&gt;=PliegoVigente!$I$29,PliegoVigente!$K$29,IF(S247&gt;=PliegoVigente!$I$30,PliegoVigente!$K$30,PliegoVigente!$K$31))))))))),IF(E247="MASIVO",(IF(S247&gt;=PliegoVigente!$I$37,PliegoVigente!$K$37,IF(S247&gt;=PliegoVigente!$I$38,PliegoVigente!$K$38,IF(S247&gt;=PliegoVigente!$I$39,PliegoVigente!$K$39,IF(S247&gt;=PliegoVigente!$I$40,PliegoVigente!$K$40,IF(S247&gt;=PliegoVigente!$I$41,PliegoVigente!$K$41,IF(S247&gt;=PliegoVigente!$I$42,PliegoVigente!$K$42,IF(S247&gt;=PliegoVigente!$I$43,PliegoVigente!$K$43,IF(S247&gt;=PliegoVigente!$I$44,PliegoVigente!$K$44,PliegoVigente!$K$45))))))))),(IF(S247&gt;=PliegoVigente!$I$51,PliegoVigente!$K$51,IF(S247&gt;=PliegoVigente!$I$52,PliegoVigente!$K$52,IF(S247&gt;=PliegoVigente!$I$53,PliegoVigente!$K$53,IF(S247&gt;=PliegoVigente!$I$54,PliegoVigente!$K$54,IF(S247&gt;=PliegoVigente!$I$55,PliegoVigente!$K$55,IF(S247&gt;=PliegoVigente!$I$56,PliegoVigente!$K$56,IF(S247&gt;=PliegoVigente!$I$57,PliegoVigente!$K$57,IF(S247&gt;=PliegoVigente!$I$58,PliegoVigente!$K$58,PliegoVigente!$K$59))))))))))))</f>
        <v>-0.01</v>
      </c>
      <c r="AE247" s="124">
        <f>IF(E247="HFC",(IF(T247&gt;=PliegoVigente!$A$10,PliegoVigente!$C$10,IF(T247&gt;PliegoVigente!$A$9,PliegoVigente!$C$9,IF(T247&gt;PliegoVigente!$A$8,PliegoVigente!$C$8,PliegoVigente!$C$7)))),IF(E247="FLOW",(IF(T247&gt;=PliegoVigente!$A$26,PliegoVigente!$C$26,IF(T247&gt;PliegoVigente!$A$25,PliegoVigente!$C$25,IF(T247&gt;PliegoVigente!$A$24,PliegoVigente!$C$24,PliegoVigente!$C$23)))),IF(E247="MASIVO",(IF(T247&gt;=PliegoVigente!$A$40,PliegoVigente!$C$40,IF(T247&gt;PliegoVigente!$A$39,PliegoVigente!$C$39,IF(T247&gt;PliegoVigente!$A$38,PliegoVigente!$C$38,PliegoVigente!$C$37)))),(IF(T247&gt;=PliegoVigente!$A$54,PliegoVigente!$C$54,IF(T247&gt;PliegoVigente!$A$53,PliegoVigente!$C$53,IF(T247&gt;PliegoVigente!$A$52,PliegoVigente!$C$52,PliegoVigente!$C$51)))))))</f>
        <v>-0.01</v>
      </c>
      <c r="AF247" s="124">
        <f>IF(E247="HFC",(IF(Y247&gt;=PliegoVigente!$Y$7,PliegoVigente!$AA$7,0)),IF(E247="FLOW",0,IF(E247="MASIVO",(IF(Y247&gt;=PliegoVigente!$Y$37,PliegoVigente!$AA$370)),(IF(Y247&gt;=PliegoVigente!$Y$51,PliegoVigente!$AA$51,0)))))</f>
        <v>0</v>
      </c>
      <c r="AG247" s="124">
        <f>IF(E247="HFC",(IF(Z247&gt;=PliegoVigente!$M$9,PliegoVigente!$O$9,IF(Z247&gt;=PliegoVigente!$M$8,PliegoVigente!$O$8,PliegoVigente!$O$7))),IF(E247="FLOW",(IF(Z247&gt;=PliegoVigente!$M$25,PliegoVigente!$O$25,IF(Z247&gt;=PliegoVigente!$M$24,PliegoVigente!$O$24,PliegoVigente!$O$23))),IF(E247="MASIVO",(IF(Z247&gt;=PliegoVigente!$M$39,PliegoVigente!$O$39,IF(Z247&gt;=PliegoVigente!$M$38,PliegoVigente!$O$38,PliegoVigente!$O$37))),(IF(Z247&gt;=PliegoVigente!$M$53,PliegoVigente!$O$53,IF(Z247&gt;=PliegoVigente!$M$52,PliegoVigente!$O$52,PliegoVigente!$O$51))))))</f>
        <v>-5.0000000000000001E-3</v>
      </c>
      <c r="AH247" s="124">
        <f>IF(E247="HFC",(IF(AA247&gt;=PliegoVigente!$Q$9,PliegoVigente!$S$9,IF(AA247&gt;=PliegoVigente!$Q$8,PliegoVigente!$S$8,PliegoVigente!$S$7))),IF(E247="FLOW",(IF(AA247&gt;=PliegoVigente!$Q$25,PliegoVigente!$S$25,IF(AA247&gt;=PliegoVigente!$Q$24,PliegoVigente!$S$24,PliegoVigente!$S$23))),IF(E247="MASIVO",(IF(AA247&gt;=PliegoVigente!$Q$39,PliegoVigente!$S$39,IF(AA247&gt;=PliegoVigente!$Q$38,PliegoVigente!$S$38,PliegoVigente!$S$37))),(IF(AA247&gt;=PliegoVigente!$Q$53,PliegoVigente!$S$53,IF(AA247&gt;=PliegoVigente!$Q$52,PliegoVigente!$S$52,PliegoVigente!$S$51))))))</f>
        <v>-5.0000000000000001E-3</v>
      </c>
      <c r="AI247" s="126">
        <f t="shared" si="7"/>
        <v>1.999999999999999E-2</v>
      </c>
    </row>
    <row r="248" spans="1:35" x14ac:dyDescent="0.25">
      <c r="A248" s="115" t="str">
        <f>VLOOKUP(C248,RosterActualizado!$C$2:$L$1000,7,0)</f>
        <v>Chocobar Marcelo Damian</v>
      </c>
      <c r="B248" s="115" t="str">
        <f>VLOOKUP(C248,RosterActualizado!$C$2:$L$1000,10,0)</f>
        <v>Paz Jessica Romina</v>
      </c>
      <c r="C248" s="115">
        <f>RosterActualizado!C248</f>
        <v>1970600</v>
      </c>
      <c r="D248" s="115" t="str">
        <f>VLOOKUP(C248,RosterActualizado!$C$2:$L$1000,3,0)</f>
        <v>VIP</v>
      </c>
      <c r="E248" s="115" t="str">
        <f t="shared" si="6"/>
        <v>MASIVO</v>
      </c>
      <c r="F248" s="116">
        <f>VLOOKUP(C248,Table1[],5,0)</f>
        <v>0.51333994708994701</v>
      </c>
      <c r="G248" s="117">
        <f>VLOOKUP(C248,Table13[],5,0)</f>
        <v>0.11764705882352899</v>
      </c>
      <c r="H248" s="118">
        <f>VLOOKUP(C248,Table13[],3,0)</f>
        <v>68</v>
      </c>
      <c r="I248" s="117">
        <f>VLOOKUP(C248,Table13[],7,0)</f>
        <v>0.57575757575757602</v>
      </c>
      <c r="J248" s="117">
        <f>VLOOKUP(C248,Table13[],9,0)</f>
        <v>0.875</v>
      </c>
      <c r="K248" s="116">
        <f>VLOOKUP(C248,Table16[[#All],[idccms]:[TMO]],5,0)</f>
        <v>0.97058823529411797</v>
      </c>
      <c r="L248" s="119">
        <f>VLOOKUP(C248,Table18[[Columna1]:[Recuento de id_monitoring-caseId]],2,0)</f>
        <v>1</v>
      </c>
      <c r="M248" s="116">
        <f>VLOOKUP(C248,Table111[],7,0)</f>
        <v>0</v>
      </c>
      <c r="N248" s="118">
        <f>VLOOKUP(C248,Table111[],6,0)</f>
        <v>7</v>
      </c>
      <c r="O248" s="116">
        <f>VLOOKUP(C248,Table111[],8,0)</f>
        <v>0.5</v>
      </c>
      <c r="P248" s="13" t="s">
        <v>116</v>
      </c>
      <c r="Q248" s="13" t="s">
        <v>116</v>
      </c>
      <c r="R248" s="13" t="s">
        <v>116</v>
      </c>
      <c r="S248" s="116">
        <f>VLOOKUP(C248,Table113[[idccms]:[Suma de Rellamados]],4,0)</f>
        <v>0.77168949771689499</v>
      </c>
      <c r="T248" s="13">
        <f>VLOOKUP(C248,Table115[[idccms]:[Suma de CvLlamSalientes]],3,0)</f>
        <v>609.62913907284803</v>
      </c>
      <c r="U248" s="13">
        <f>VLOOKUP(C248,Table115[[idccms]:[Suma de CvLlamSalientes]],5,0)</f>
        <v>25.324503311258301</v>
      </c>
      <c r="V248" s="120">
        <f>VLOOKUP(C248,Table115[[idccms]:[Suma de CvLlamSalientes]],6,0)</f>
        <v>16.7417218543046</v>
      </c>
      <c r="W248" s="13">
        <f>VLOOKUP(C248,Table115[[idccms]:[Suma de CvLlamSalientes]],7,0)</f>
        <v>567.56291390728495</v>
      </c>
      <c r="X248" s="116">
        <f>VLOOKUP(C248,Table118[[idccms]:[%Act Com N]],4,0)</f>
        <v>5.7947019867549701E-2</v>
      </c>
      <c r="Y248" s="116">
        <f>VLOOKUP(C248,Table118[[idccms]:[%Act Com N]],6,0)</f>
        <v>5.7947019867549701E-2</v>
      </c>
      <c r="Z248" s="116">
        <f>VLOOKUP(C248,TRF!$B$2:$S$407,4,0)</f>
        <v>0.105960264900662</v>
      </c>
      <c r="AA248" s="116">
        <f>VLOOKUP(C248,CBS!$A$2:$F$395,4,0)</f>
        <v>9.27152317880795E-2</v>
      </c>
      <c r="AB248" s="124">
        <f>IF(E248="HFC",(IF(L248&gt;=PliegoVigente!$U$9,PliegoVigente!$W$9,IF(L248&gt;=PliegoVigente!$U$8,PliegoVigente!$W$8,PliegoVigente!$W$7))),IF(E248="FLOW",(IF(L248&gt;=PliegoVigente!$U$25,PliegoVigente!$W$25,IF(L248&gt;=PliegoVigente!$U$24,PliegoVigente!$W$24,PliegoVigente!$W$23))),IF(E248="MASIVO",(IF(L248&gt;=PliegoVigente!$U$39,PliegoVigente!$W$39,IF(L248&gt;=PliegoVigente!$U$38,PliegoVigente!$W$38,PliegoVigente!$W$37))),(IF(L248&gt;=PliegoVigente!$U$53,PliegoVigente!$W$53,IF(L248&gt;=PliegoVigente!$U$52,PliegoVigente!$W$52,PliegoVigente!$W$51))))))</f>
        <v>0.01</v>
      </c>
      <c r="AC248" s="124">
        <f>IF(E248="HFC",(IF(M248&gt;=PliegoVigente!$I$7,PliegoVigente!$K$7,IF(M248&gt;=PliegoVigente!$I$8,PliegoVigente!$K$8,IF(M248&gt;=PliegoVigente!$I$9,PliegoVigente!$K$9,IF(M248&gt;=PliegoVigente!$I$10,PliegoVigente!$K$10,IF(M248&gt;=PliegoVigente!$I$11,PliegoVigente!$K$11,IF(M248&gt;=PliegoVigente!$I$12,PliegoVigente!$K$12,IF(M248&gt;=PliegoVigente!$I$13,PliegoVigente!$K$13,IF(M248&gt;=PliegoVigente!$I$14,PliegoVigente!$K$14,PliegoVigente!$K$15))))))))),IF(E248="FLOW",(IF(M248&gt;=PliegoVigente!$I$23,PliegoVigente!$K$23,IF(M248&gt;=PliegoVigente!$I$24,PliegoVigente!$K$24,IF(M248&gt;=PliegoVigente!$I$25,PliegoVigente!$K$25,IF(M248&gt;=PliegoVigente!$I$26,PliegoVigente!$K$26,IF(M248&gt;=PliegoVigente!$I$27,PliegoVigente!$K$27,IF(M248&gt;=PliegoVigente!$I$28,PliegoVigente!$K$28,IF(M248&gt;=PliegoVigente!$I$29,PliegoVigente!$K$29,IF(M248&gt;=PliegoVigente!$I$30,PliegoVigente!$K$30,PliegoVigente!$K$31))))))))),IF(E248="MASIVO",(IF(M248&gt;=PliegoVigente!$I$37,PliegoVigente!$K$37,IF(M248&gt;=PliegoVigente!$I$38,PliegoVigente!$K$38,IF(M248&gt;=PliegoVigente!$I$39,PliegoVigente!$K$39,IF(M248&gt;=PliegoVigente!$I$40,PliegoVigente!$K$40,IF(M248&gt;=PliegoVigente!$I$41,PliegoVigente!$K$41,IF(M248&gt;=PliegoVigente!$I$42,PliegoVigente!$K$42,IF(M248&gt;=PliegoVigente!$I$43,PliegoVigente!$K$43,IF(M248&gt;=PliegoVigente!$I$44,PliegoVigente!$K$44,PliegoVigente!$K$45))))))))),(IF(M248&gt;=PliegoVigente!$I$51,PliegoVigente!$K$51,IF(M248&gt;=PliegoVigente!$I$52,PliegoVigente!$K$52,IF(M248&gt;=PliegoVigente!$I$53,PliegoVigente!$K$53,IF(M248&gt;=PliegoVigente!$I$54,PliegoVigente!$K$54,IF(M248&gt;=PliegoVigente!$I$55,PliegoVigente!$K$55,IF(M248&gt;=PliegoVigente!$I$56,PliegoVigente!$K$56,IF(M248&gt;=PliegoVigente!$I$57,PliegoVigente!$K$57,IF(M248&gt;=PliegoVigente!$I$58,PliegoVigente!$K$58,PliegoVigente!$K$59))))))))))))</f>
        <v>0.06</v>
      </c>
      <c r="AD248" s="124">
        <f>IF(E248="HFC",(IF(S248&gt;=PliegoVigente!$E$12,PliegoVigente!$G$12,IF(S248&gt;=PliegoVigente!$E$11,PliegoVigente!$G$11,IF(S248&gt;=PliegoVigente!$E$10,PliegoVigente!$G$10,IF(S248&gt;=PliegoVigente!$E$9,PliegoVigente!$G$9,IF(S248&gt;=PliegoVigente!$E$8,PliegoVigente!$G$8,PliegoVigente!$G$7)))))),IF(E248="FLOW",(IF(S248&gt;=PliegoVigente!$I$23,PliegoVigente!$K$23,IF(S248&gt;=PliegoVigente!$I$24,PliegoVigente!$K$24,IF(S248&gt;=PliegoVigente!$I$25,PliegoVigente!$K$25,IF(S248&gt;=PliegoVigente!$I$26,PliegoVigente!$K$26,IF(S248&gt;=PliegoVigente!$I$27,PliegoVigente!$K$27,IF(S248&gt;=PliegoVigente!$I$28,PliegoVigente!$K$28,IF(S248&gt;=PliegoVigente!$I$29,PliegoVigente!$K$29,IF(S248&gt;=PliegoVigente!$I$30,PliegoVigente!$K$30,PliegoVigente!$K$31))))))))),IF(E248="MASIVO",(IF(S248&gt;=PliegoVigente!$I$37,PliegoVigente!$K$37,IF(S248&gt;=PliegoVigente!$I$38,PliegoVigente!$K$38,IF(S248&gt;=PliegoVigente!$I$39,PliegoVigente!$K$39,IF(S248&gt;=PliegoVigente!$I$40,PliegoVigente!$K$40,IF(S248&gt;=PliegoVigente!$I$41,PliegoVigente!$K$41,IF(S248&gt;=PliegoVigente!$I$42,PliegoVigente!$K$42,IF(S248&gt;=PliegoVigente!$I$43,PliegoVigente!$K$43,IF(S248&gt;=PliegoVigente!$I$44,PliegoVigente!$K$44,PliegoVigente!$K$45))))))))),(IF(S248&gt;=PliegoVigente!$I$51,PliegoVigente!$K$51,IF(S248&gt;=PliegoVigente!$I$52,PliegoVigente!$K$52,IF(S248&gt;=PliegoVigente!$I$53,PliegoVigente!$K$53,IF(S248&gt;=PliegoVigente!$I$54,PliegoVigente!$K$54,IF(S248&gt;=PliegoVigente!$I$55,PliegoVigente!$K$55,IF(S248&gt;=PliegoVigente!$I$56,PliegoVigente!$K$56,IF(S248&gt;=PliegoVigente!$I$57,PliegoVigente!$K$57,IF(S248&gt;=PliegoVigente!$I$58,PliegoVigente!$K$58,PliegoVigente!$K$59))))))))))))</f>
        <v>0.06</v>
      </c>
      <c r="AE248" s="124">
        <f>IF(E248="HFC",(IF(T248&gt;=PliegoVigente!$A$10,PliegoVigente!$C$10,IF(T248&gt;PliegoVigente!$A$9,PliegoVigente!$C$9,IF(T248&gt;PliegoVigente!$A$8,PliegoVigente!$C$8,PliegoVigente!$C$7)))),IF(E248="FLOW",(IF(T248&gt;=PliegoVigente!$A$26,PliegoVigente!$C$26,IF(T248&gt;PliegoVigente!$A$25,PliegoVigente!$C$25,IF(T248&gt;PliegoVigente!$A$24,PliegoVigente!$C$24,PliegoVigente!$C$23)))),IF(E248="MASIVO",(IF(T248&gt;=PliegoVigente!$A$40,PliegoVigente!$C$40,IF(T248&gt;PliegoVigente!$A$39,PliegoVigente!$C$39,IF(T248&gt;PliegoVigente!$A$38,PliegoVigente!$C$38,PliegoVigente!$C$37)))),(IF(T248&gt;=PliegoVigente!$A$54,PliegoVigente!$C$54,IF(T248&gt;PliegoVigente!$A$53,PliegoVigente!$C$53,IF(T248&gt;PliegoVigente!$A$52,PliegoVigente!$C$52,PliegoVigente!$C$51)))))))</f>
        <v>-0.01</v>
      </c>
      <c r="AF248" s="124">
        <f>IF(E248="HFC",(IF(Y248&gt;=PliegoVigente!$Y$7,PliegoVigente!$AA$7,0)),IF(E248="FLOW",0,IF(E248="MASIVO",(IF(Y248&gt;=PliegoVigente!$Y$37,PliegoVigente!$AA$370)),(IF(Y248&gt;=PliegoVigente!$Y$51,PliegoVigente!$AA$51,0)))))</f>
        <v>0</v>
      </c>
      <c r="AG248" s="124">
        <f>IF(E248="HFC",(IF(Z248&gt;=PliegoVigente!$M$9,PliegoVigente!$O$9,IF(Z248&gt;=PliegoVigente!$M$8,PliegoVigente!$O$8,PliegoVigente!$O$7))),IF(E248="FLOW",(IF(Z248&gt;=PliegoVigente!$M$25,PliegoVigente!$O$25,IF(Z248&gt;=PliegoVigente!$M$24,PliegoVigente!$O$24,PliegoVigente!$O$23))),IF(E248="MASIVO",(IF(Z248&gt;=PliegoVigente!$M$39,PliegoVigente!$O$39,IF(Z248&gt;=PliegoVigente!$M$38,PliegoVigente!$O$38,PliegoVigente!$O$37))),(IF(Z248&gt;=PliegoVigente!$M$53,PliegoVigente!$O$53,IF(Z248&gt;=PliegoVigente!$M$52,PliegoVigente!$O$52,PliegoVigente!$O$51))))))</f>
        <v>0</v>
      </c>
      <c r="AH248" s="124">
        <f>IF(E248="HFC",(IF(AA248&gt;=PliegoVigente!$Q$9,PliegoVigente!$S$9,IF(AA248&gt;=PliegoVigente!$Q$8,PliegoVigente!$S$8,PliegoVigente!$S$7))),IF(E248="FLOW",(IF(AA248&gt;=PliegoVigente!$Q$25,PliegoVigente!$S$25,IF(AA248&gt;=PliegoVigente!$Q$24,PliegoVigente!$S$24,PliegoVigente!$S$23))),IF(E248="MASIVO",(IF(AA248&gt;=PliegoVigente!$Q$39,PliegoVigente!$S$39,IF(AA248&gt;=PliegoVigente!$Q$38,PliegoVigente!$S$38,PliegoVigente!$S$37))),(IF(AA248&gt;=PliegoVigente!$Q$53,PliegoVigente!$S$53,IF(AA248&gt;=PliegoVigente!$Q$52,PliegoVigente!$S$52,PliegoVigente!$S$51))))))</f>
        <v>-5.0000000000000001E-3</v>
      </c>
      <c r="AI248" s="126">
        <f t="shared" si="7"/>
        <v>0.115</v>
      </c>
    </row>
    <row r="249" spans="1:35" x14ac:dyDescent="0.25">
      <c r="A249" s="115" t="str">
        <f>VLOOKUP(C249,RosterActualizado!$C$2:$L$1000,7,0)</f>
        <v>Chocobar Marcelo Damian</v>
      </c>
      <c r="B249" s="115" t="str">
        <f>VLOOKUP(C249,RosterActualizado!$C$2:$L$1000,10,0)</f>
        <v xml:space="preserve">Pereyra Franco Matias </v>
      </c>
      <c r="C249" s="115">
        <f>RosterActualizado!C249</f>
        <v>4588019</v>
      </c>
      <c r="D249" s="115" t="str">
        <f>VLOOKUP(C249,RosterActualizado!$C$2:$L$1000,3,0)</f>
        <v>MASIVO</v>
      </c>
      <c r="E249" s="115" t="str">
        <f t="shared" si="6"/>
        <v>MASIVO</v>
      </c>
      <c r="F249" s="116" t="e">
        <f>VLOOKUP(C249,Table1[],5,0)</f>
        <v>#N/A</v>
      </c>
      <c r="G249" s="117">
        <f>VLOOKUP(C249,Table13[],5,0)</f>
        <v>0</v>
      </c>
      <c r="H249" s="118">
        <f>VLOOKUP(C249,Table13[],3,0)</f>
        <v>0</v>
      </c>
      <c r="I249" s="117">
        <f>VLOOKUP(C249,Table13[],7,0)</f>
        <v>0</v>
      </c>
      <c r="J249" s="117">
        <f>VLOOKUP(C249,Table13[],9,0)</f>
        <v>0</v>
      </c>
      <c r="K249" s="116" t="e">
        <f>VLOOKUP(C249,Table16[[#All],[idccms]:[TMO]],5,0)</f>
        <v>#N/A</v>
      </c>
      <c r="L249" s="119" t="e">
        <f>VLOOKUP(C249,Table18[[Columna1]:[Recuento de id_monitoring-caseId]],2,0)</f>
        <v>#N/A</v>
      </c>
      <c r="M249" s="116" t="e">
        <f>VLOOKUP(C249,Table111[],7,0)</f>
        <v>#N/A</v>
      </c>
      <c r="N249" s="118" t="e">
        <f>VLOOKUP(C249,Table111[],6,0)</f>
        <v>#N/A</v>
      </c>
      <c r="O249" s="116" t="e">
        <f>VLOOKUP(C249,Table111[],8,0)</f>
        <v>#N/A</v>
      </c>
      <c r="P249" s="13" t="s">
        <v>116</v>
      </c>
      <c r="Q249" s="13" t="s">
        <v>116</v>
      </c>
      <c r="R249" s="13" t="s">
        <v>116</v>
      </c>
      <c r="S249" s="116" t="e">
        <f>VLOOKUP(C249,Table113[[idccms]:[Suma de Rellamados]],4,0)</f>
        <v>#N/A</v>
      </c>
      <c r="T249" s="13">
        <f>VLOOKUP(C249,Table115[[idccms]:[Suma de CvLlamSalientes]],3,0)</f>
        <v>0</v>
      </c>
      <c r="U249" s="13">
        <f>VLOOKUP(C249,Table115[[idccms]:[Suma de CvLlamSalientes]],5,0)</f>
        <v>0</v>
      </c>
      <c r="V249" s="120">
        <f>VLOOKUP(C249,Table115[[idccms]:[Suma de CvLlamSalientes]],6,0)</f>
        <v>0</v>
      </c>
      <c r="W249" s="13">
        <f>VLOOKUP(C249,Table115[[idccms]:[Suma de CvLlamSalientes]],7,0)</f>
        <v>0</v>
      </c>
      <c r="X249" s="116" t="e">
        <f>VLOOKUP(C249,Table118[[idccms]:[%Act Com N]],4,0)</f>
        <v>#N/A</v>
      </c>
      <c r="Y249" s="116" t="e">
        <f>VLOOKUP(C249,Table118[[idccms]:[%Act Com N]],6,0)</f>
        <v>#N/A</v>
      </c>
      <c r="Z249" s="116" t="e">
        <f>VLOOKUP(C249,TRF!$B$2:$S$407,4,0)</f>
        <v>#N/A</v>
      </c>
      <c r="AA249" s="116" t="e">
        <f>VLOOKUP(C249,CBS!$A$2:$F$395,4,0)</f>
        <v>#N/A</v>
      </c>
      <c r="AB249" s="124" t="e">
        <f>IF(E249="HFC",(IF(L249&gt;=PliegoVigente!$U$9,PliegoVigente!$W$9,IF(L249&gt;=PliegoVigente!$U$8,PliegoVigente!$W$8,PliegoVigente!$W$7))),IF(E249="FLOW",(IF(L249&gt;=PliegoVigente!$U$25,PliegoVigente!$W$25,IF(L249&gt;=PliegoVigente!$U$24,PliegoVigente!$W$24,PliegoVigente!$W$23))),IF(E249="MASIVO",(IF(L249&gt;=PliegoVigente!$U$39,PliegoVigente!$W$39,IF(L249&gt;=PliegoVigente!$U$38,PliegoVigente!$W$38,PliegoVigente!$W$37))),(IF(L249&gt;=PliegoVigente!$U$53,PliegoVigente!$W$53,IF(L249&gt;=PliegoVigente!$U$52,PliegoVigente!$W$52,PliegoVigente!$W$51))))))</f>
        <v>#N/A</v>
      </c>
      <c r="AC249" s="124" t="e">
        <f>IF(E249="HFC",(IF(M249&gt;=PliegoVigente!$I$7,PliegoVigente!$K$7,IF(M249&gt;=PliegoVigente!$I$8,PliegoVigente!$K$8,IF(M249&gt;=PliegoVigente!$I$9,PliegoVigente!$K$9,IF(M249&gt;=PliegoVigente!$I$10,PliegoVigente!$K$10,IF(M249&gt;=PliegoVigente!$I$11,PliegoVigente!$K$11,IF(M249&gt;=PliegoVigente!$I$12,PliegoVigente!$K$12,IF(M249&gt;=PliegoVigente!$I$13,PliegoVigente!$K$13,IF(M249&gt;=PliegoVigente!$I$14,PliegoVigente!$K$14,PliegoVigente!$K$15))))))))),IF(E249="FLOW",(IF(M249&gt;=PliegoVigente!$I$23,PliegoVigente!$K$23,IF(M249&gt;=PliegoVigente!$I$24,PliegoVigente!$K$24,IF(M249&gt;=PliegoVigente!$I$25,PliegoVigente!$K$25,IF(M249&gt;=PliegoVigente!$I$26,PliegoVigente!$K$26,IF(M249&gt;=PliegoVigente!$I$27,PliegoVigente!$K$27,IF(M249&gt;=PliegoVigente!$I$28,PliegoVigente!$K$28,IF(M249&gt;=PliegoVigente!$I$29,PliegoVigente!$K$29,IF(M249&gt;=PliegoVigente!$I$30,PliegoVigente!$K$30,PliegoVigente!$K$31))))))))),IF(E249="MASIVO",(IF(M249&gt;=PliegoVigente!$I$37,PliegoVigente!$K$37,IF(M249&gt;=PliegoVigente!$I$38,PliegoVigente!$K$38,IF(M249&gt;=PliegoVigente!$I$39,PliegoVigente!$K$39,IF(M249&gt;=PliegoVigente!$I$40,PliegoVigente!$K$40,IF(M249&gt;=PliegoVigente!$I$41,PliegoVigente!$K$41,IF(M249&gt;=PliegoVigente!$I$42,PliegoVigente!$K$42,IF(M249&gt;=PliegoVigente!$I$43,PliegoVigente!$K$43,IF(M249&gt;=PliegoVigente!$I$44,PliegoVigente!$K$44,PliegoVigente!$K$45))))))))),(IF(M249&gt;=PliegoVigente!$I$51,PliegoVigente!$K$51,IF(M249&gt;=PliegoVigente!$I$52,PliegoVigente!$K$52,IF(M249&gt;=PliegoVigente!$I$53,PliegoVigente!$K$53,IF(M249&gt;=PliegoVigente!$I$54,PliegoVigente!$K$54,IF(M249&gt;=PliegoVigente!$I$55,PliegoVigente!$K$55,IF(M249&gt;=PliegoVigente!$I$56,PliegoVigente!$K$56,IF(M249&gt;=PliegoVigente!$I$57,PliegoVigente!$K$57,IF(M249&gt;=PliegoVigente!$I$58,PliegoVigente!$K$58,PliegoVigente!$K$59))))))))))))</f>
        <v>#N/A</v>
      </c>
      <c r="AD249" s="124" t="e">
        <f>IF(E249="HFC",(IF(S249&gt;=PliegoVigente!$E$12,PliegoVigente!$G$12,IF(S249&gt;=PliegoVigente!$E$11,PliegoVigente!$G$11,IF(S249&gt;=PliegoVigente!$E$10,PliegoVigente!$G$10,IF(S249&gt;=PliegoVigente!$E$9,PliegoVigente!$G$9,IF(S249&gt;=PliegoVigente!$E$8,PliegoVigente!$G$8,PliegoVigente!$G$7)))))),IF(E249="FLOW",(IF(S249&gt;=PliegoVigente!$I$23,PliegoVigente!$K$23,IF(S249&gt;=PliegoVigente!$I$24,PliegoVigente!$K$24,IF(S249&gt;=PliegoVigente!$I$25,PliegoVigente!$K$25,IF(S249&gt;=PliegoVigente!$I$26,PliegoVigente!$K$26,IF(S249&gt;=PliegoVigente!$I$27,PliegoVigente!$K$27,IF(S249&gt;=PliegoVigente!$I$28,PliegoVigente!$K$28,IF(S249&gt;=PliegoVigente!$I$29,PliegoVigente!$K$29,IF(S249&gt;=PliegoVigente!$I$30,PliegoVigente!$K$30,PliegoVigente!$K$31))))))))),IF(E249="MASIVO",(IF(S249&gt;=PliegoVigente!$I$37,PliegoVigente!$K$37,IF(S249&gt;=PliegoVigente!$I$38,PliegoVigente!$K$38,IF(S249&gt;=PliegoVigente!$I$39,PliegoVigente!$K$39,IF(S249&gt;=PliegoVigente!$I$40,PliegoVigente!$K$40,IF(S249&gt;=PliegoVigente!$I$41,PliegoVigente!$K$41,IF(S249&gt;=PliegoVigente!$I$42,PliegoVigente!$K$42,IF(S249&gt;=PliegoVigente!$I$43,PliegoVigente!$K$43,IF(S249&gt;=PliegoVigente!$I$44,PliegoVigente!$K$44,PliegoVigente!$K$45))))))))),(IF(S249&gt;=PliegoVigente!$I$51,PliegoVigente!$K$51,IF(S249&gt;=PliegoVigente!$I$52,PliegoVigente!$K$52,IF(S249&gt;=PliegoVigente!$I$53,PliegoVigente!$K$53,IF(S249&gt;=PliegoVigente!$I$54,PliegoVigente!$K$54,IF(S249&gt;=PliegoVigente!$I$55,PliegoVigente!$K$55,IF(S249&gt;=PliegoVigente!$I$56,PliegoVigente!$K$56,IF(S249&gt;=PliegoVigente!$I$57,PliegoVigente!$K$57,IF(S249&gt;=PliegoVigente!$I$58,PliegoVigente!$K$58,PliegoVigente!$K$59))))))))))))</f>
        <v>#N/A</v>
      </c>
      <c r="AE249" s="124">
        <f>IF(E249="HFC",(IF(T249&gt;=PliegoVigente!$A$10,PliegoVigente!$C$10,IF(T249&gt;PliegoVigente!$A$9,PliegoVigente!$C$9,IF(T249&gt;PliegoVigente!$A$8,PliegoVigente!$C$8,PliegoVigente!$C$7)))),IF(E249="FLOW",(IF(T249&gt;=PliegoVigente!$A$26,PliegoVigente!$C$26,IF(T249&gt;PliegoVigente!$A$25,PliegoVigente!$C$25,IF(T249&gt;PliegoVigente!$A$24,PliegoVigente!$C$24,PliegoVigente!$C$23)))),IF(E249="MASIVO",(IF(T249&gt;=PliegoVigente!$A$40,PliegoVigente!$C$40,IF(T249&gt;PliegoVigente!$A$39,PliegoVigente!$C$39,IF(T249&gt;PliegoVigente!$A$38,PliegoVigente!$C$38,PliegoVigente!$C$37)))),(IF(T249&gt;=PliegoVigente!$A$54,PliegoVigente!$C$54,IF(T249&gt;PliegoVigente!$A$53,PliegoVigente!$C$53,IF(T249&gt;PliegoVigente!$A$52,PliegoVigente!$C$52,PliegoVigente!$C$51)))))))</f>
        <v>0.02</v>
      </c>
      <c r="AF249" s="124" t="e">
        <f>IF(E249="HFC",(IF(Y249&gt;=PliegoVigente!$Y$7,PliegoVigente!$AA$7,0)),IF(E249="FLOW",0,IF(E249="MASIVO",(IF(Y249&gt;=PliegoVigente!$Y$37,PliegoVigente!$AA$370)),(IF(Y249&gt;=PliegoVigente!$Y$51,PliegoVigente!$AA$51,0)))))</f>
        <v>#N/A</v>
      </c>
      <c r="AG249" s="124" t="e">
        <f>IF(E249="HFC",(IF(Z249&gt;=PliegoVigente!$M$9,PliegoVigente!$O$9,IF(Z249&gt;=PliegoVigente!$M$8,PliegoVigente!$O$8,PliegoVigente!$O$7))),IF(E249="FLOW",(IF(Z249&gt;=PliegoVigente!$M$25,PliegoVigente!$O$25,IF(Z249&gt;=PliegoVigente!$M$24,PliegoVigente!$O$24,PliegoVigente!$O$23))),IF(E249="MASIVO",(IF(Z249&gt;=PliegoVigente!$M$39,PliegoVigente!$O$39,IF(Z249&gt;=PliegoVigente!$M$38,PliegoVigente!$O$38,PliegoVigente!$O$37))),(IF(Z249&gt;=PliegoVigente!$M$53,PliegoVigente!$O$53,IF(Z249&gt;=PliegoVigente!$M$52,PliegoVigente!$O$52,PliegoVigente!$O$51))))))</f>
        <v>#N/A</v>
      </c>
      <c r="AH249" s="124" t="e">
        <f>IF(E249="HFC",(IF(AA249&gt;=PliegoVigente!$Q$9,PliegoVigente!$S$9,IF(AA249&gt;=PliegoVigente!$Q$8,PliegoVigente!$S$8,PliegoVigente!$S$7))),IF(E249="FLOW",(IF(AA249&gt;=PliegoVigente!$Q$25,PliegoVigente!$S$25,IF(AA249&gt;=PliegoVigente!$Q$24,PliegoVigente!$S$24,PliegoVigente!$S$23))),IF(E249="MASIVO",(IF(AA249&gt;=PliegoVigente!$Q$39,PliegoVigente!$S$39,IF(AA249&gt;=PliegoVigente!$Q$38,PliegoVigente!$S$38,PliegoVigente!$S$37))),(IF(AA249&gt;=PliegoVigente!$Q$53,PliegoVigente!$S$53,IF(AA249&gt;=PliegoVigente!$Q$52,PliegoVigente!$S$52,PliegoVigente!$S$51))))))</f>
        <v>#N/A</v>
      </c>
      <c r="AI249" s="126" t="e">
        <f t="shared" si="7"/>
        <v>#N/A</v>
      </c>
    </row>
    <row r="250" spans="1:35" x14ac:dyDescent="0.25">
      <c r="A250" s="115" t="str">
        <f>VLOOKUP(C250,RosterActualizado!$C$2:$L$1000,7,0)</f>
        <v>Chocobar Marcelo Damian</v>
      </c>
      <c r="B250" s="115" t="str">
        <f>VLOOKUP(C250,RosterActualizado!$C$2:$L$1000,10,0)</f>
        <v>Ruiz Gabriel Eduardo</v>
      </c>
      <c r="C250" s="115">
        <f>RosterActualizado!C250</f>
        <v>1193410</v>
      </c>
      <c r="D250" s="115" t="str">
        <f>VLOOKUP(C250,RosterActualizado!$C$2:$L$1000,3,0)</f>
        <v>INTERNET HFC SCORE 3 A 5</v>
      </c>
      <c r="E250" s="115" t="str">
        <f t="shared" si="6"/>
        <v>HFC</v>
      </c>
      <c r="F250" s="116">
        <f>VLOOKUP(C250,Table1[],5,0)</f>
        <v>0.60734126984127002</v>
      </c>
      <c r="G250" s="117">
        <f>VLOOKUP(C250,Table13[],5,0)</f>
        <v>9.6774193548387094E-2</v>
      </c>
      <c r="H250" s="118">
        <f>VLOOKUP(C250,Table13[],3,0)</f>
        <v>31</v>
      </c>
      <c r="I250" s="117">
        <f>VLOOKUP(C250,Table13[],7,0)</f>
        <v>0.7</v>
      </c>
      <c r="J250" s="117">
        <f>VLOOKUP(C250,Table13[],9,0)</f>
        <v>0.86666666666666703</v>
      </c>
      <c r="K250" s="116">
        <f>VLOOKUP(C250,Table16[[#All],[idccms]:[TMO]],5,0)</f>
        <v>0.98113207547169801</v>
      </c>
      <c r="L250" s="119">
        <f>VLOOKUP(C250,Table18[[Columna1]:[Recuento de id_monitoring-caseId]],2,0)</f>
        <v>1</v>
      </c>
      <c r="M250" s="116">
        <f>VLOOKUP(C250,Table111[],7,0)</f>
        <v>-0.3125</v>
      </c>
      <c r="N250" s="118">
        <f>VLOOKUP(C250,Table111[],6,0)</f>
        <v>16</v>
      </c>
      <c r="O250" s="116">
        <f>VLOOKUP(C250,Table111[],8,0)</f>
        <v>0.38461538461538503</v>
      </c>
      <c r="P250" s="13" t="s">
        <v>116</v>
      </c>
      <c r="Q250" s="13" t="s">
        <v>116</v>
      </c>
      <c r="R250" s="13" t="s">
        <v>116</v>
      </c>
      <c r="S250" s="116">
        <f>VLOOKUP(C250,Table113[[idccms]:[Suma de Rellamados]],4,0)</f>
        <v>0.77014925373134302</v>
      </c>
      <c r="T250" s="13">
        <f>VLOOKUP(C250,Table115[[idccms]:[Suma de CvLlamSalientes]],3,0)</f>
        <v>522.31292517006796</v>
      </c>
      <c r="U250" s="13">
        <f>VLOOKUP(C250,Table115[[idccms]:[Suma de CvLlamSalientes]],5,0)</f>
        <v>46.054421768707499</v>
      </c>
      <c r="V250" s="120">
        <f>VLOOKUP(C250,Table115[[idccms]:[Suma de CvLlamSalientes]],6,0)</f>
        <v>0</v>
      </c>
      <c r="W250" s="13">
        <f>VLOOKUP(C250,Table115[[idccms]:[Suma de CvLlamSalientes]],7,0)</f>
        <v>476.258503401361</v>
      </c>
      <c r="X250" s="116">
        <f>VLOOKUP(C250,Table118[[idccms]:[%Act Com N]],4,0)</f>
        <v>0</v>
      </c>
      <c r="Y250" s="116">
        <f>VLOOKUP(C250,Table118[[idccms]:[%Act Com N]],6,0)</f>
        <v>0</v>
      </c>
      <c r="Z250" s="116">
        <f>VLOOKUP(C250,TRF!$B$2:$S$407,4,0)</f>
        <v>9.5238095238095205E-2</v>
      </c>
      <c r="AA250" s="116">
        <f>VLOOKUP(C250,CBS!$A$2:$F$395,4,0)</f>
        <v>6.1224489795918401E-2</v>
      </c>
      <c r="AB250" s="124">
        <f>IF(E250="HFC",(IF(L250&gt;=PliegoVigente!$U$9,PliegoVigente!$W$9,IF(L250&gt;=PliegoVigente!$U$8,PliegoVigente!$W$8,PliegoVigente!$W$7))),IF(E250="FLOW",(IF(L250&gt;=PliegoVigente!$U$25,PliegoVigente!$W$25,IF(L250&gt;=PliegoVigente!$U$24,PliegoVigente!$W$24,PliegoVigente!$W$23))),IF(E250="MASIVO",(IF(L250&gt;=PliegoVigente!$U$39,PliegoVigente!$W$39,IF(L250&gt;=PliegoVigente!$U$38,PliegoVigente!$W$38,PliegoVigente!$W$37))),(IF(L250&gt;=PliegoVigente!$U$53,PliegoVigente!$W$53,IF(L250&gt;=PliegoVigente!$U$52,PliegoVigente!$W$52,PliegoVigente!$W$51))))))</f>
        <v>0.01</v>
      </c>
      <c r="AC250" s="124">
        <f>IF(E250="HFC",(IF(M250&gt;=PliegoVigente!$I$7,PliegoVigente!$K$7,IF(M250&gt;=PliegoVigente!$I$8,PliegoVigente!$K$8,IF(M250&gt;=PliegoVigente!$I$9,PliegoVigente!$K$9,IF(M250&gt;=PliegoVigente!$I$10,PliegoVigente!$K$10,IF(M250&gt;=PliegoVigente!$I$11,PliegoVigente!$K$11,IF(M250&gt;=PliegoVigente!$I$12,PliegoVigente!$K$12,IF(M250&gt;=PliegoVigente!$I$13,PliegoVigente!$K$13,IF(M250&gt;=PliegoVigente!$I$14,PliegoVigente!$K$14,PliegoVigente!$K$15))))))))),IF(E250="FLOW",(IF(M250&gt;=PliegoVigente!$I$23,PliegoVigente!$K$23,IF(M250&gt;=PliegoVigente!$I$24,PliegoVigente!$K$24,IF(M250&gt;=PliegoVigente!$I$25,PliegoVigente!$K$25,IF(M250&gt;=PliegoVigente!$I$26,PliegoVigente!$K$26,IF(M250&gt;=PliegoVigente!$I$27,PliegoVigente!$K$27,IF(M250&gt;=PliegoVigente!$I$28,PliegoVigente!$K$28,IF(M250&gt;=PliegoVigente!$I$29,PliegoVigente!$K$29,IF(M250&gt;=PliegoVigente!$I$30,PliegoVigente!$K$30,PliegoVigente!$K$31))))))))),IF(E250="MASIVO",(IF(M250&gt;=PliegoVigente!$I$37,PliegoVigente!$K$37,IF(M250&gt;=PliegoVigente!$I$38,PliegoVigente!$K$38,IF(M250&gt;=PliegoVigente!$I$39,PliegoVigente!$K$39,IF(M250&gt;=PliegoVigente!$I$40,PliegoVigente!$K$40,IF(M250&gt;=PliegoVigente!$I$41,PliegoVigente!$K$41,IF(M250&gt;=PliegoVigente!$I$42,PliegoVigente!$K$42,IF(M250&gt;=PliegoVigente!$I$43,PliegoVigente!$K$43,IF(M250&gt;=PliegoVigente!$I$44,PliegoVigente!$K$44,PliegoVigente!$K$45))))))))),(IF(M250&gt;=PliegoVigente!$I$51,PliegoVigente!$K$51,IF(M250&gt;=PliegoVigente!$I$52,PliegoVigente!$K$52,IF(M250&gt;=PliegoVigente!$I$53,PliegoVigente!$K$53,IF(M250&gt;=PliegoVigente!$I$54,PliegoVigente!$K$54,IF(M250&gt;=PliegoVigente!$I$55,PliegoVigente!$K$55,IF(M250&gt;=PliegoVigente!$I$56,PliegoVigente!$K$56,IF(M250&gt;=PliegoVigente!$I$57,PliegoVigente!$K$57,IF(M250&gt;=PliegoVigente!$I$58,PliegoVigente!$K$58,PliegoVigente!$K$59))))))))))))</f>
        <v>-0.02</v>
      </c>
      <c r="AD250" s="124">
        <f>IF(E250="HFC",(IF(S250&gt;=PliegoVigente!$E$12,PliegoVigente!$G$12,IF(S250&gt;=PliegoVigente!$E$11,PliegoVigente!$G$11,IF(S250&gt;=PliegoVigente!$E$10,PliegoVigente!$G$10,IF(S250&gt;=PliegoVigente!$E$9,PliegoVigente!$G$9,IF(S250&gt;=PliegoVigente!$E$8,PliegoVigente!$G$8,PliegoVigente!$G$7)))))),IF(E250="FLOW",(IF(S250&gt;=PliegoVigente!$I$23,PliegoVigente!$K$23,IF(S250&gt;=PliegoVigente!$I$24,PliegoVigente!$K$24,IF(S250&gt;=PliegoVigente!$I$25,PliegoVigente!$K$25,IF(S250&gt;=PliegoVigente!$I$26,PliegoVigente!$K$26,IF(S250&gt;=PliegoVigente!$I$27,PliegoVigente!$K$27,IF(S250&gt;=PliegoVigente!$I$28,PliegoVigente!$K$28,IF(S250&gt;=PliegoVigente!$I$29,PliegoVigente!$K$29,IF(S250&gt;=PliegoVigente!$I$30,PliegoVigente!$K$30,PliegoVigente!$K$31))))))))),IF(E250="MASIVO",(IF(S250&gt;=PliegoVigente!$I$37,PliegoVigente!$K$37,IF(S250&gt;=PliegoVigente!$I$38,PliegoVigente!$K$38,IF(S250&gt;=PliegoVigente!$I$39,PliegoVigente!$K$39,IF(S250&gt;=PliegoVigente!$I$40,PliegoVigente!$K$40,IF(S250&gt;=PliegoVigente!$I$41,PliegoVigente!$K$41,IF(S250&gt;=PliegoVigente!$I$42,PliegoVigente!$K$42,IF(S250&gt;=PliegoVigente!$I$43,PliegoVigente!$K$43,IF(S250&gt;=PliegoVigente!$I$44,PliegoVigente!$K$44,PliegoVigente!$K$45))))))))),(IF(S250&gt;=PliegoVigente!$I$51,PliegoVigente!$K$51,IF(S250&gt;=PliegoVigente!$I$52,PliegoVigente!$K$52,IF(S250&gt;=PliegoVigente!$I$53,PliegoVigente!$K$53,IF(S250&gt;=PliegoVigente!$I$54,PliegoVigente!$K$54,IF(S250&gt;=PliegoVigente!$I$55,PliegoVigente!$K$55,IF(S250&gt;=PliegoVigente!$I$56,PliegoVigente!$K$56,IF(S250&gt;=PliegoVigente!$I$57,PliegoVigente!$K$57,IF(S250&gt;=PliegoVigente!$I$58,PliegoVigente!$K$58,PliegoVigente!$K$59))))))))))))</f>
        <v>-0.01</v>
      </c>
      <c r="AE250" s="124">
        <f>IF(E250="HFC",(IF(T250&gt;=PliegoVigente!$A$10,PliegoVigente!$C$10,IF(T250&gt;PliegoVigente!$A$9,PliegoVigente!$C$9,IF(T250&gt;PliegoVigente!$A$8,PliegoVigente!$C$8,PliegoVigente!$C$7)))),IF(E250="FLOW",(IF(T250&gt;=PliegoVigente!$A$26,PliegoVigente!$C$26,IF(T250&gt;PliegoVigente!$A$25,PliegoVigente!$C$25,IF(T250&gt;PliegoVigente!$A$24,PliegoVigente!$C$24,PliegoVigente!$C$23)))),IF(E250="MASIVO",(IF(T250&gt;=PliegoVigente!$A$40,PliegoVigente!$C$40,IF(T250&gt;PliegoVigente!$A$39,PliegoVigente!$C$39,IF(T250&gt;PliegoVigente!$A$38,PliegoVigente!$C$38,PliegoVigente!$C$37)))),(IF(T250&gt;=PliegoVigente!$A$54,PliegoVigente!$C$54,IF(T250&gt;PliegoVigente!$A$53,PliegoVigente!$C$53,IF(T250&gt;PliegoVigente!$A$52,PliegoVigente!$C$52,PliegoVigente!$C$51)))))))</f>
        <v>0.02</v>
      </c>
      <c r="AF250" s="124">
        <f>IF(E250="HFC",(IF(Y250&gt;=PliegoVigente!$Y$7,PliegoVigente!$AA$7,0)),IF(E250="FLOW",0,IF(E250="MASIVO",(IF(Y250&gt;=PliegoVigente!$Y$37,PliegoVigente!$AA$370)),(IF(Y250&gt;=PliegoVigente!$Y$51,PliegoVigente!$AA$51,0)))))</f>
        <v>0</v>
      </c>
      <c r="AG250" s="124">
        <f>IF(E250="HFC",(IF(Z250&gt;=PliegoVigente!$M$9,PliegoVigente!$O$9,IF(Z250&gt;=PliegoVigente!$M$8,PliegoVigente!$O$8,PliegoVigente!$O$7))),IF(E250="FLOW",(IF(Z250&gt;=PliegoVigente!$M$25,PliegoVigente!$O$25,IF(Z250&gt;=PliegoVigente!$M$24,PliegoVigente!$O$24,PliegoVigente!$O$23))),IF(E250="MASIVO",(IF(Z250&gt;=PliegoVigente!$M$39,PliegoVigente!$O$39,IF(Z250&gt;=PliegoVigente!$M$38,PliegoVigente!$O$38,PliegoVigente!$O$37))),(IF(Z250&gt;=PliegoVigente!$M$53,PliegoVigente!$O$53,IF(Z250&gt;=PliegoVigente!$M$52,PliegoVigente!$O$52,PliegoVigente!$O$51))))))</f>
        <v>-5.0000000000000001E-3</v>
      </c>
      <c r="AH250" s="124">
        <f>IF(E250="HFC",(IF(AA250&gt;=PliegoVigente!$Q$9,PliegoVigente!$S$9,IF(AA250&gt;=PliegoVigente!$Q$8,PliegoVigente!$S$8,PliegoVigente!$S$7))),IF(E250="FLOW",(IF(AA250&gt;=PliegoVigente!$Q$25,PliegoVigente!$S$25,IF(AA250&gt;=PliegoVigente!$Q$24,PliegoVigente!$S$24,PliegoVigente!$S$23))),IF(E250="MASIVO",(IF(AA250&gt;=PliegoVigente!$Q$39,PliegoVigente!$S$39,IF(AA250&gt;=PliegoVigente!$Q$38,PliegoVigente!$S$38,PliegoVigente!$S$37))),(IF(AA250&gt;=PliegoVigente!$Q$53,PliegoVigente!$S$53,IF(AA250&gt;=PliegoVigente!$Q$52,PliegoVigente!$S$52,PliegoVigente!$S$51))))))</f>
        <v>-5.0000000000000001E-3</v>
      </c>
      <c r="AI250" s="126">
        <f t="shared" si="7"/>
        <v>-0.01</v>
      </c>
    </row>
    <row r="251" spans="1:35" x14ac:dyDescent="0.25">
      <c r="A251" s="115" t="str">
        <f>VLOOKUP(C251,RosterActualizado!$C$2:$L$1000,7,0)</f>
        <v>Chocobar Marcelo Damian</v>
      </c>
      <c r="B251" s="115" t="str">
        <f>VLOOKUP(C251,RosterActualizado!$C$2:$L$1000,10,0)</f>
        <v>Soria Florencia Analy</v>
      </c>
      <c r="C251" s="115">
        <f>RosterActualizado!C251</f>
        <v>1285232</v>
      </c>
      <c r="D251" s="115" t="str">
        <f>VLOOKUP(C251,RosterActualizado!$C$2:$L$1000,3,0)</f>
        <v>FLOW Score 3 a 5</v>
      </c>
      <c r="E251" s="115" t="str">
        <f t="shared" si="6"/>
        <v>FLOW</v>
      </c>
      <c r="F251" s="116">
        <f>VLOOKUP(C251,Table1[],5,0)</f>
        <v>0.57674823633157002</v>
      </c>
      <c r="G251" s="117">
        <f>VLOOKUP(C251,Table13[],5,0)</f>
        <v>2.04081632653061E-2</v>
      </c>
      <c r="H251" s="118">
        <f>VLOOKUP(C251,Table13[],3,0)</f>
        <v>98</v>
      </c>
      <c r="I251" s="117">
        <f>VLOOKUP(C251,Table13[],7,0)</f>
        <v>0.73118279569892497</v>
      </c>
      <c r="J251" s="117">
        <f>VLOOKUP(C251,Table13[],9,0)</f>
        <v>0.96739130434782605</v>
      </c>
      <c r="K251" s="116">
        <f>VLOOKUP(C251,Table16[[#All],[idccms]:[TMO]],5,0)</f>
        <v>1</v>
      </c>
      <c r="L251" s="119">
        <f>VLOOKUP(C251,Table18[[Columna1]:[Recuento de id_monitoring-caseId]],2,0)</f>
        <v>1</v>
      </c>
      <c r="M251" s="116">
        <f>VLOOKUP(C251,Table111[],7,0)</f>
        <v>0.8</v>
      </c>
      <c r="N251" s="118">
        <f>VLOOKUP(C251,Table111[],6,0)</f>
        <v>5</v>
      </c>
      <c r="O251" s="116">
        <f>VLOOKUP(C251,Table111[],8,0)</f>
        <v>1</v>
      </c>
      <c r="P251" s="13" t="s">
        <v>116</v>
      </c>
      <c r="Q251" s="13" t="s">
        <v>116</v>
      </c>
      <c r="R251" s="13" t="s">
        <v>116</v>
      </c>
      <c r="S251" s="116">
        <f>VLOOKUP(C251,Table113[[idccms]:[Suma de Rellamados]],4,0)</f>
        <v>0.83445945945945899</v>
      </c>
      <c r="T251" s="13">
        <f>VLOOKUP(C251,Table115[[idccms]:[Suma de CvLlamSalientes]],3,0)</f>
        <v>620.50540540540499</v>
      </c>
      <c r="U251" s="13">
        <f>VLOOKUP(C251,Table115[[idccms]:[Suma de CvLlamSalientes]],5,0)</f>
        <v>15.4135135135135</v>
      </c>
      <c r="V251" s="120">
        <f>VLOOKUP(C251,Table115[[idccms]:[Suma de CvLlamSalientes]],6,0)</f>
        <v>0.66216216216216195</v>
      </c>
      <c r="W251" s="13">
        <f>VLOOKUP(C251,Table115[[idccms]:[Suma de CvLlamSalientes]],7,0)</f>
        <v>604.42972972972996</v>
      </c>
      <c r="X251" s="116">
        <f>VLOOKUP(C251,Table118[[idccms]:[%Act Com N]],4,0)</f>
        <v>3.5135135135135102E-2</v>
      </c>
      <c r="Y251" s="116">
        <f>VLOOKUP(C251,Table118[[idccms]:[%Act Com N]],6,0)</f>
        <v>3.5135135135135102E-2</v>
      </c>
      <c r="Z251" s="116">
        <f>VLOOKUP(C251,TRF!$B$2:$S$407,4,0)</f>
        <v>5.6756756756756802E-2</v>
      </c>
      <c r="AA251" s="116">
        <f>VLOOKUP(C251,CBS!$A$2:$F$395,4,0)</f>
        <v>0.19189189189189201</v>
      </c>
      <c r="AB251" s="124">
        <f>IF(E251="HFC",(IF(L251&gt;=PliegoVigente!$U$9,PliegoVigente!$W$9,IF(L251&gt;=PliegoVigente!$U$8,PliegoVigente!$W$8,PliegoVigente!$W$7))),IF(E251="FLOW",(IF(L251&gt;=PliegoVigente!$U$25,PliegoVigente!$W$25,IF(L251&gt;=PliegoVigente!$U$24,PliegoVigente!$W$24,PliegoVigente!$W$23))),IF(E251="MASIVO",(IF(L251&gt;=PliegoVigente!$U$39,PliegoVigente!$W$39,IF(L251&gt;=PliegoVigente!$U$38,PliegoVigente!$W$38,PliegoVigente!$W$37))),(IF(L251&gt;=PliegoVigente!$U$53,PliegoVigente!$W$53,IF(L251&gt;=PliegoVigente!$U$52,PliegoVigente!$W$52,PliegoVigente!$W$51))))))</f>
        <v>0.01</v>
      </c>
      <c r="AC251" s="124">
        <f>IF(E251="HFC",(IF(M251&gt;=PliegoVigente!$I$7,PliegoVigente!$K$7,IF(M251&gt;=PliegoVigente!$I$8,PliegoVigente!$K$8,IF(M251&gt;=PliegoVigente!$I$9,PliegoVigente!$K$9,IF(M251&gt;=PliegoVigente!$I$10,PliegoVigente!$K$10,IF(M251&gt;=PliegoVigente!$I$11,PliegoVigente!$K$11,IF(M251&gt;=PliegoVigente!$I$12,PliegoVigente!$K$12,IF(M251&gt;=PliegoVigente!$I$13,PliegoVigente!$K$13,IF(M251&gt;=PliegoVigente!$I$14,PliegoVigente!$K$14,PliegoVigente!$K$15))))))))),IF(E251="FLOW",(IF(M251&gt;=PliegoVigente!$I$23,PliegoVigente!$K$23,IF(M251&gt;=PliegoVigente!$I$24,PliegoVigente!$K$24,IF(M251&gt;=PliegoVigente!$I$25,PliegoVigente!$K$25,IF(M251&gt;=PliegoVigente!$I$26,PliegoVigente!$K$26,IF(M251&gt;=PliegoVigente!$I$27,PliegoVigente!$K$27,IF(M251&gt;=PliegoVigente!$I$28,PliegoVigente!$K$28,IF(M251&gt;=PliegoVigente!$I$29,PliegoVigente!$K$29,IF(M251&gt;=PliegoVigente!$I$30,PliegoVigente!$K$30,PliegoVigente!$K$31))))))))),IF(E251="MASIVO",(IF(M251&gt;=PliegoVigente!$I$37,PliegoVigente!$K$37,IF(M251&gt;=PliegoVigente!$I$38,PliegoVigente!$K$38,IF(M251&gt;=PliegoVigente!$I$39,PliegoVigente!$K$39,IF(M251&gt;=PliegoVigente!$I$40,PliegoVigente!$K$40,IF(M251&gt;=PliegoVigente!$I$41,PliegoVigente!$K$41,IF(M251&gt;=PliegoVigente!$I$42,PliegoVigente!$K$42,IF(M251&gt;=PliegoVigente!$I$43,PliegoVigente!$K$43,IF(M251&gt;=PliegoVigente!$I$44,PliegoVigente!$K$44,PliegoVigente!$K$45))))))))),(IF(M251&gt;=PliegoVigente!$I$51,PliegoVigente!$K$51,IF(M251&gt;=PliegoVigente!$I$52,PliegoVigente!$K$52,IF(M251&gt;=PliegoVigente!$I$53,PliegoVigente!$K$53,IF(M251&gt;=PliegoVigente!$I$54,PliegoVigente!$K$54,IF(M251&gt;=PliegoVigente!$I$55,PliegoVigente!$K$55,IF(M251&gt;=PliegoVigente!$I$56,PliegoVigente!$K$56,IF(M251&gt;=PliegoVigente!$I$57,PliegoVigente!$K$57,IF(M251&gt;=PliegoVigente!$I$58,PliegoVigente!$K$58,PliegoVigente!$K$59))))))))))))</f>
        <v>0.06</v>
      </c>
      <c r="AD251" s="124">
        <f>IF(E251="HFC",(IF(S251&gt;=PliegoVigente!$E$12,PliegoVigente!$G$12,IF(S251&gt;=PliegoVigente!$E$11,PliegoVigente!$G$11,IF(S251&gt;=PliegoVigente!$E$10,PliegoVigente!$G$10,IF(S251&gt;=PliegoVigente!$E$9,PliegoVigente!$G$9,IF(S251&gt;=PliegoVigente!$E$8,PliegoVigente!$G$8,PliegoVigente!$G$7)))))),IF(E251="FLOW",(IF(S251&gt;=PliegoVigente!$I$23,PliegoVigente!$K$23,IF(S251&gt;=PliegoVigente!$I$24,PliegoVigente!$K$24,IF(S251&gt;=PliegoVigente!$I$25,PliegoVigente!$K$25,IF(S251&gt;=PliegoVigente!$I$26,PliegoVigente!$K$26,IF(S251&gt;=PliegoVigente!$I$27,PliegoVigente!$K$27,IF(S251&gt;=PliegoVigente!$I$28,PliegoVigente!$K$28,IF(S251&gt;=PliegoVigente!$I$29,PliegoVigente!$K$29,IF(S251&gt;=PliegoVigente!$I$30,PliegoVigente!$K$30,PliegoVigente!$K$31))))))))),IF(E251="MASIVO",(IF(S251&gt;=PliegoVigente!$I$37,PliegoVigente!$K$37,IF(S251&gt;=PliegoVigente!$I$38,PliegoVigente!$K$38,IF(S251&gt;=PliegoVigente!$I$39,PliegoVigente!$K$39,IF(S251&gt;=PliegoVigente!$I$40,PliegoVigente!$K$40,IF(S251&gt;=PliegoVigente!$I$41,PliegoVigente!$K$41,IF(S251&gt;=PliegoVigente!$I$42,PliegoVigente!$K$42,IF(S251&gt;=PliegoVigente!$I$43,PliegoVigente!$K$43,IF(S251&gt;=PliegoVigente!$I$44,PliegoVigente!$K$44,PliegoVigente!$K$45))))))))),(IF(S251&gt;=PliegoVigente!$I$51,PliegoVigente!$K$51,IF(S251&gt;=PliegoVigente!$I$52,PliegoVigente!$K$52,IF(S251&gt;=PliegoVigente!$I$53,PliegoVigente!$K$53,IF(S251&gt;=PliegoVigente!$I$54,PliegoVigente!$K$54,IF(S251&gt;=PliegoVigente!$I$55,PliegoVigente!$K$55,IF(S251&gt;=PliegoVigente!$I$56,PliegoVigente!$K$56,IF(S251&gt;=PliegoVigente!$I$57,PliegoVigente!$K$57,IF(S251&gt;=PliegoVigente!$I$58,PliegoVigente!$K$58,PliegoVigente!$K$59))))))))))))</f>
        <v>0.06</v>
      </c>
      <c r="AE251" s="124">
        <f>IF(E251="HFC",(IF(T251&gt;=PliegoVigente!$A$10,PliegoVigente!$C$10,IF(T251&gt;PliegoVigente!$A$9,PliegoVigente!$C$9,IF(T251&gt;PliegoVigente!$A$8,PliegoVigente!$C$8,PliegoVigente!$C$7)))),IF(E251="FLOW",(IF(T251&gt;=PliegoVigente!$A$26,PliegoVigente!$C$26,IF(T251&gt;PliegoVigente!$A$25,PliegoVigente!$C$25,IF(T251&gt;PliegoVigente!$A$24,PliegoVigente!$C$24,PliegoVigente!$C$23)))),IF(E251="MASIVO",(IF(T251&gt;=PliegoVigente!$A$40,PliegoVigente!$C$40,IF(T251&gt;PliegoVigente!$A$39,PliegoVigente!$C$39,IF(T251&gt;PliegoVigente!$A$38,PliegoVigente!$C$38,PliegoVigente!$C$37)))),(IF(T251&gt;=PliegoVigente!$A$54,PliegoVigente!$C$54,IF(T251&gt;PliegoVigente!$A$53,PliegoVigente!$C$53,IF(T251&gt;PliegoVigente!$A$52,PliegoVigente!$C$52,PliegoVigente!$C$51)))))))</f>
        <v>-0.01</v>
      </c>
      <c r="AF251" s="124">
        <f>IF(E251="HFC",(IF(Y251&gt;=PliegoVigente!$Y$7,PliegoVigente!$AA$7,0)),IF(E251="FLOW",0,IF(E251="MASIVO",(IF(Y251&gt;=PliegoVigente!$Y$37,PliegoVigente!$AA$370)),(IF(Y251&gt;=PliegoVigente!$Y$51,PliegoVigente!$AA$51,0)))))</f>
        <v>0</v>
      </c>
      <c r="AG251" s="124">
        <f>IF(E251="HFC",(IF(Z251&gt;=PliegoVigente!$M$9,PliegoVigente!$O$9,IF(Z251&gt;=PliegoVigente!$M$8,PliegoVigente!$O$8,PliegoVigente!$O$7))),IF(E251="FLOW",(IF(Z251&gt;=PliegoVigente!$M$25,PliegoVigente!$O$25,IF(Z251&gt;=PliegoVigente!$M$24,PliegoVigente!$O$24,PliegoVigente!$O$23))),IF(E251="MASIVO",(IF(Z251&gt;=PliegoVigente!$M$39,PliegoVigente!$O$39,IF(Z251&gt;=PliegoVigente!$M$38,PliegoVigente!$O$38,PliegoVigente!$O$37))),(IF(Z251&gt;=PliegoVigente!$M$53,PliegoVigente!$O$53,IF(Z251&gt;=PliegoVigente!$M$52,PliegoVigente!$O$52,PliegoVigente!$O$51))))))</f>
        <v>5.0000000000000001E-3</v>
      </c>
      <c r="AH251" s="124">
        <f>IF(E251="HFC",(IF(AA251&gt;=PliegoVigente!$Q$9,PliegoVigente!$S$9,IF(AA251&gt;=PliegoVigente!$Q$8,PliegoVigente!$S$8,PliegoVigente!$S$7))),IF(E251="FLOW",(IF(AA251&gt;=PliegoVigente!$Q$25,PliegoVigente!$S$25,IF(AA251&gt;=PliegoVigente!$Q$24,PliegoVigente!$S$24,PliegoVigente!$S$23))),IF(E251="MASIVO",(IF(AA251&gt;=PliegoVigente!$Q$39,PliegoVigente!$S$39,IF(AA251&gt;=PliegoVigente!$Q$38,PliegoVigente!$S$38,PliegoVigente!$S$37))),(IF(AA251&gt;=PliegoVigente!$Q$53,PliegoVigente!$S$53,IF(AA251&gt;=PliegoVigente!$Q$52,PliegoVigente!$S$52,PliegoVigente!$S$51))))))</f>
        <v>-5.0000000000000001E-3</v>
      </c>
      <c r="AI251" s="126">
        <f t="shared" si="7"/>
        <v>0.12</v>
      </c>
    </row>
    <row r="252" spans="1:35" x14ac:dyDescent="0.25">
      <c r="A252" s="115" t="str">
        <f>VLOOKUP(C252,RosterActualizado!$C$2:$L$1000,7,0)</f>
        <v>Chocobar Marcelo Damian</v>
      </c>
      <c r="B252" s="115" t="str">
        <f>VLOOKUP(C252,RosterActualizado!$C$2:$L$1000,10,0)</f>
        <v>Valdez Maira Fatima</v>
      </c>
      <c r="C252" s="115">
        <f>RosterActualizado!C252</f>
        <v>2746074</v>
      </c>
      <c r="D252" s="115" t="str">
        <f>VLOOKUP(C252,RosterActualizado!$C$2:$L$1000,3,0)</f>
        <v>FLOW Score 3 a 5</v>
      </c>
      <c r="E252" s="115" t="str">
        <f t="shared" si="6"/>
        <v>FLOW</v>
      </c>
      <c r="F252" s="116">
        <f>VLOOKUP(C252,Table1[],5,0)</f>
        <v>0.76247474747474797</v>
      </c>
      <c r="G252" s="117">
        <f>VLOOKUP(C252,Table13[],5,0)</f>
        <v>3.9603960396039598E-2</v>
      </c>
      <c r="H252" s="118">
        <f>VLOOKUP(C252,Table13[],3,0)</f>
        <v>101</v>
      </c>
      <c r="I252" s="117">
        <f>VLOOKUP(C252,Table13[],7,0)</f>
        <v>0.67708333333333304</v>
      </c>
      <c r="J252" s="117">
        <f>VLOOKUP(C252,Table13[],9,0)</f>
        <v>0.91397849462365599</v>
      </c>
      <c r="K252" s="116">
        <f>VLOOKUP(C252,Table16[[#All],[idccms]:[TMO]],5,0)</f>
        <v>1</v>
      </c>
      <c r="L252" s="119">
        <f>VLOOKUP(C252,Table18[[Columna1]:[Recuento de id_monitoring-caseId]],2,0)</f>
        <v>1</v>
      </c>
      <c r="M252" s="116">
        <f>VLOOKUP(C252,Table111[],7,0)</f>
        <v>-0.2</v>
      </c>
      <c r="N252" s="118">
        <f>VLOOKUP(C252,Table111[],6,0)</f>
        <v>20</v>
      </c>
      <c r="O252" s="116">
        <f>VLOOKUP(C252,Table111[],8,0)</f>
        <v>0.57894736842105299</v>
      </c>
      <c r="P252" s="13" t="s">
        <v>116</v>
      </c>
      <c r="Q252" s="13" t="s">
        <v>116</v>
      </c>
      <c r="R252" s="13" t="s">
        <v>116</v>
      </c>
      <c r="S252" s="116">
        <f>VLOOKUP(C252,Table113[[idccms]:[Suma de Rellamados]],4,0)</f>
        <v>0.82077922077922105</v>
      </c>
      <c r="T252" s="13">
        <f>VLOOKUP(C252,Table115[[idccms]:[Suma de CvLlamSalientes]],3,0)</f>
        <v>643.84496124031</v>
      </c>
      <c r="U252" s="13">
        <f>VLOOKUP(C252,Table115[[idccms]:[Suma de CvLlamSalientes]],5,0)</f>
        <v>19.478682170542601</v>
      </c>
      <c r="V252" s="120">
        <f>VLOOKUP(C252,Table115[[idccms]:[Suma de CvLlamSalientes]],6,0)</f>
        <v>4.21511627906977</v>
      </c>
      <c r="W252" s="13">
        <f>VLOOKUP(C252,Table115[[idccms]:[Suma de CvLlamSalientes]],7,0)</f>
        <v>620.15116279069798</v>
      </c>
      <c r="X252" s="116">
        <f>VLOOKUP(C252,Table118[[idccms]:[%Act Com N]],4,0)</f>
        <v>4.6511627906976702E-2</v>
      </c>
      <c r="Y252" s="116">
        <f>VLOOKUP(C252,Table118[[idccms]:[%Act Com N]],6,0)</f>
        <v>2.7131782945736399E-2</v>
      </c>
      <c r="Z252" s="116">
        <f>VLOOKUP(C252,TRF!$B$2:$S$407,4,0)</f>
        <v>6.2015503875968998E-2</v>
      </c>
      <c r="AA252" s="116">
        <f>VLOOKUP(C252,CBS!$A$2:$F$395,4,0)</f>
        <v>0.11046511627907001</v>
      </c>
      <c r="AB252" s="124">
        <f>IF(E252="HFC",(IF(L252&gt;=PliegoVigente!$U$9,PliegoVigente!$W$9,IF(L252&gt;=PliegoVigente!$U$8,PliegoVigente!$W$8,PliegoVigente!$W$7))),IF(E252="FLOW",(IF(L252&gt;=PliegoVigente!$U$25,PliegoVigente!$W$25,IF(L252&gt;=PliegoVigente!$U$24,PliegoVigente!$W$24,PliegoVigente!$W$23))),IF(E252="MASIVO",(IF(L252&gt;=PliegoVigente!$U$39,PliegoVigente!$W$39,IF(L252&gt;=PliegoVigente!$U$38,PliegoVigente!$W$38,PliegoVigente!$W$37))),(IF(L252&gt;=PliegoVigente!$U$53,PliegoVigente!$W$53,IF(L252&gt;=PliegoVigente!$U$52,PliegoVigente!$W$52,PliegoVigente!$W$51))))))</f>
        <v>0.01</v>
      </c>
      <c r="AC252" s="124">
        <f>IF(E252="HFC",(IF(M252&gt;=PliegoVigente!$I$7,PliegoVigente!$K$7,IF(M252&gt;=PliegoVigente!$I$8,PliegoVigente!$K$8,IF(M252&gt;=PliegoVigente!$I$9,PliegoVigente!$K$9,IF(M252&gt;=PliegoVigente!$I$10,PliegoVigente!$K$10,IF(M252&gt;=PliegoVigente!$I$11,PliegoVigente!$K$11,IF(M252&gt;=PliegoVigente!$I$12,PliegoVigente!$K$12,IF(M252&gt;=PliegoVigente!$I$13,PliegoVigente!$K$13,IF(M252&gt;=PliegoVigente!$I$14,PliegoVigente!$K$14,PliegoVigente!$K$15))))))))),IF(E252="FLOW",(IF(M252&gt;=PliegoVigente!$I$23,PliegoVigente!$K$23,IF(M252&gt;=PliegoVigente!$I$24,PliegoVigente!$K$24,IF(M252&gt;=PliegoVigente!$I$25,PliegoVigente!$K$25,IF(M252&gt;=PliegoVigente!$I$26,PliegoVigente!$K$26,IF(M252&gt;=PliegoVigente!$I$27,PliegoVigente!$K$27,IF(M252&gt;=PliegoVigente!$I$28,PliegoVigente!$K$28,IF(M252&gt;=PliegoVigente!$I$29,PliegoVigente!$K$29,IF(M252&gt;=PliegoVigente!$I$30,PliegoVigente!$K$30,PliegoVigente!$K$31))))))))),IF(E252="MASIVO",(IF(M252&gt;=PliegoVigente!$I$37,PliegoVigente!$K$37,IF(M252&gt;=PliegoVigente!$I$38,PliegoVigente!$K$38,IF(M252&gt;=PliegoVigente!$I$39,PliegoVigente!$K$39,IF(M252&gt;=PliegoVigente!$I$40,PliegoVigente!$K$40,IF(M252&gt;=PliegoVigente!$I$41,PliegoVigente!$K$41,IF(M252&gt;=PliegoVigente!$I$42,PliegoVigente!$K$42,IF(M252&gt;=PliegoVigente!$I$43,PliegoVigente!$K$43,IF(M252&gt;=PliegoVigente!$I$44,PliegoVigente!$K$44,PliegoVigente!$K$45))))))))),(IF(M252&gt;=PliegoVigente!$I$51,PliegoVigente!$K$51,IF(M252&gt;=PliegoVigente!$I$52,PliegoVigente!$K$52,IF(M252&gt;=PliegoVigente!$I$53,PliegoVigente!$K$53,IF(M252&gt;=PliegoVigente!$I$54,PliegoVigente!$K$54,IF(M252&gt;=PliegoVigente!$I$55,PliegoVigente!$K$55,IF(M252&gt;=PliegoVigente!$I$56,PliegoVigente!$K$56,IF(M252&gt;=PliegoVigente!$I$57,PliegoVigente!$K$57,IF(M252&gt;=PliegoVigente!$I$58,PliegoVigente!$K$58,PliegoVigente!$K$59))))))))))))</f>
        <v>-0.02</v>
      </c>
      <c r="AD252" s="124">
        <f>IF(E252="HFC",(IF(S252&gt;=PliegoVigente!$E$12,PliegoVigente!$G$12,IF(S252&gt;=PliegoVigente!$E$11,PliegoVigente!$G$11,IF(S252&gt;=PliegoVigente!$E$10,PliegoVigente!$G$10,IF(S252&gt;=PliegoVigente!$E$9,PliegoVigente!$G$9,IF(S252&gt;=PliegoVigente!$E$8,PliegoVigente!$G$8,PliegoVigente!$G$7)))))),IF(E252="FLOW",(IF(S252&gt;=PliegoVigente!$I$23,PliegoVigente!$K$23,IF(S252&gt;=PliegoVigente!$I$24,PliegoVigente!$K$24,IF(S252&gt;=PliegoVigente!$I$25,PliegoVigente!$K$25,IF(S252&gt;=PliegoVigente!$I$26,PliegoVigente!$K$26,IF(S252&gt;=PliegoVigente!$I$27,PliegoVigente!$K$27,IF(S252&gt;=PliegoVigente!$I$28,PliegoVigente!$K$28,IF(S252&gt;=PliegoVigente!$I$29,PliegoVigente!$K$29,IF(S252&gt;=PliegoVigente!$I$30,PliegoVigente!$K$30,PliegoVigente!$K$31))))))))),IF(E252="MASIVO",(IF(S252&gt;=PliegoVigente!$I$37,PliegoVigente!$K$37,IF(S252&gt;=PliegoVigente!$I$38,PliegoVigente!$K$38,IF(S252&gt;=PliegoVigente!$I$39,PliegoVigente!$K$39,IF(S252&gt;=PliegoVigente!$I$40,PliegoVigente!$K$40,IF(S252&gt;=PliegoVigente!$I$41,PliegoVigente!$K$41,IF(S252&gt;=PliegoVigente!$I$42,PliegoVigente!$K$42,IF(S252&gt;=PliegoVigente!$I$43,PliegoVigente!$K$43,IF(S252&gt;=PliegoVigente!$I$44,PliegoVigente!$K$44,PliegoVigente!$K$45))))))))),(IF(S252&gt;=PliegoVigente!$I$51,PliegoVigente!$K$51,IF(S252&gt;=PliegoVigente!$I$52,PliegoVigente!$K$52,IF(S252&gt;=PliegoVigente!$I$53,PliegoVigente!$K$53,IF(S252&gt;=PliegoVigente!$I$54,PliegoVigente!$K$54,IF(S252&gt;=PliegoVigente!$I$55,PliegoVigente!$K$55,IF(S252&gt;=PliegoVigente!$I$56,PliegoVigente!$K$56,IF(S252&gt;=PliegoVigente!$I$57,PliegoVigente!$K$57,IF(S252&gt;=PliegoVigente!$I$58,PliegoVigente!$K$58,PliegoVigente!$K$59))))))))))))</f>
        <v>0.06</v>
      </c>
      <c r="AE252" s="124">
        <f>IF(E252="HFC",(IF(T252&gt;=PliegoVigente!$A$10,PliegoVigente!$C$10,IF(T252&gt;PliegoVigente!$A$9,PliegoVigente!$C$9,IF(T252&gt;PliegoVigente!$A$8,PliegoVigente!$C$8,PliegoVigente!$C$7)))),IF(E252="FLOW",(IF(T252&gt;=PliegoVigente!$A$26,PliegoVigente!$C$26,IF(T252&gt;PliegoVigente!$A$25,PliegoVigente!$C$25,IF(T252&gt;PliegoVigente!$A$24,PliegoVigente!$C$24,PliegoVigente!$C$23)))),IF(E252="MASIVO",(IF(T252&gt;=PliegoVigente!$A$40,PliegoVigente!$C$40,IF(T252&gt;PliegoVigente!$A$39,PliegoVigente!$C$39,IF(T252&gt;PliegoVigente!$A$38,PliegoVigente!$C$38,PliegoVigente!$C$37)))),(IF(T252&gt;=PliegoVigente!$A$54,PliegoVigente!$C$54,IF(T252&gt;PliegoVigente!$A$53,PliegoVigente!$C$53,IF(T252&gt;PliegoVigente!$A$52,PliegoVigente!$C$52,PliegoVigente!$C$51)))))))</f>
        <v>-0.01</v>
      </c>
      <c r="AF252" s="124">
        <f>IF(E252="HFC",(IF(Y252&gt;=PliegoVigente!$Y$7,PliegoVigente!$AA$7,0)),IF(E252="FLOW",0,IF(E252="MASIVO",(IF(Y252&gt;=PliegoVigente!$Y$37,PliegoVigente!$AA$370)),(IF(Y252&gt;=PliegoVigente!$Y$51,PliegoVigente!$AA$51,0)))))</f>
        <v>0</v>
      </c>
      <c r="AG252" s="124">
        <f>IF(E252="HFC",(IF(Z252&gt;=PliegoVigente!$M$9,PliegoVigente!$O$9,IF(Z252&gt;=PliegoVigente!$M$8,PliegoVigente!$O$8,PliegoVigente!$O$7))),IF(E252="FLOW",(IF(Z252&gt;=PliegoVigente!$M$25,PliegoVigente!$O$25,IF(Z252&gt;=PliegoVigente!$M$24,PliegoVigente!$O$24,PliegoVigente!$O$23))),IF(E252="MASIVO",(IF(Z252&gt;=PliegoVigente!$M$39,PliegoVigente!$O$39,IF(Z252&gt;=PliegoVigente!$M$38,PliegoVigente!$O$38,PliegoVigente!$O$37))),(IF(Z252&gt;=PliegoVigente!$M$53,PliegoVigente!$O$53,IF(Z252&gt;=PliegoVigente!$M$52,PliegoVigente!$O$52,PliegoVigente!$O$51))))))</f>
        <v>5.0000000000000001E-3</v>
      </c>
      <c r="AH252" s="124">
        <f>IF(E252="HFC",(IF(AA252&gt;=PliegoVigente!$Q$9,PliegoVigente!$S$9,IF(AA252&gt;=PliegoVigente!$Q$8,PliegoVigente!$S$8,PliegoVigente!$S$7))),IF(E252="FLOW",(IF(AA252&gt;=PliegoVigente!$Q$25,PliegoVigente!$S$25,IF(AA252&gt;=PliegoVigente!$Q$24,PliegoVigente!$S$24,PliegoVigente!$S$23))),IF(E252="MASIVO",(IF(AA252&gt;=PliegoVigente!$Q$39,PliegoVigente!$S$39,IF(AA252&gt;=PliegoVigente!$Q$38,PliegoVigente!$S$38,PliegoVigente!$S$37))),(IF(AA252&gt;=PliegoVigente!$Q$53,PliegoVigente!$S$53,IF(AA252&gt;=PliegoVigente!$Q$52,PliegoVigente!$S$52,PliegoVigente!$S$51))))))</f>
        <v>-5.0000000000000001E-3</v>
      </c>
      <c r="AI252" s="126">
        <f t="shared" si="7"/>
        <v>3.9999999999999994E-2</v>
      </c>
    </row>
    <row r="253" spans="1:35" x14ac:dyDescent="0.25">
      <c r="A253" s="115" t="str">
        <f>VLOOKUP(C253,RosterActualizado!$C$2:$L$1000,7,0)</f>
        <v>Macias Fernando</v>
      </c>
      <c r="B253" s="115" t="str">
        <f>VLOOKUP(C253,RosterActualizado!$C$2:$L$1000,10,0)</f>
        <v>Alvarez Rodrigo Alejandro</v>
      </c>
      <c r="C253" s="115">
        <f>RosterActualizado!C253</f>
        <v>4561656</v>
      </c>
      <c r="D253" s="115" t="str">
        <f>VLOOKUP(C253,RosterActualizado!$C$2:$L$1000,3,0)</f>
        <v>MASIVO</v>
      </c>
      <c r="E253" s="115" t="str">
        <f t="shared" si="6"/>
        <v>MASIVO</v>
      </c>
      <c r="F253" s="116">
        <f>VLOOKUP(C253,Table1[],5,0)</f>
        <v>0.66666666666666696</v>
      </c>
      <c r="G253" s="117">
        <f>VLOOKUP(C253,Table13[],5,0)</f>
        <v>0</v>
      </c>
      <c r="H253" s="118">
        <f>VLOOKUP(C253,Table13[],3,0)</f>
        <v>0</v>
      </c>
      <c r="I253" s="117">
        <f>VLOOKUP(C253,Table13[],7,0)</f>
        <v>0</v>
      </c>
      <c r="J253" s="117">
        <f>VLOOKUP(C253,Table13[],9,0)</f>
        <v>0</v>
      </c>
      <c r="K253" s="116" t="e">
        <f>VLOOKUP(C253,Table16[[#All],[idccms]:[TMO]],5,0)</f>
        <v>#N/A</v>
      </c>
      <c r="L253" s="119" t="e">
        <f>VLOOKUP(C253,Table18[[Columna1]:[Recuento de id_monitoring-caseId]],2,0)</f>
        <v>#N/A</v>
      </c>
      <c r="M253" s="116" t="e">
        <f>VLOOKUP(C253,Table111[],7,0)</f>
        <v>#N/A</v>
      </c>
      <c r="N253" s="118" t="e">
        <f>VLOOKUP(C253,Table111[],6,0)</f>
        <v>#N/A</v>
      </c>
      <c r="O253" s="116" t="e">
        <f>VLOOKUP(C253,Table111[],8,0)</f>
        <v>#N/A</v>
      </c>
      <c r="P253" s="13" t="s">
        <v>116</v>
      </c>
      <c r="Q253" s="13" t="s">
        <v>116</v>
      </c>
      <c r="R253" s="13" t="s">
        <v>116</v>
      </c>
      <c r="S253" s="116" t="e">
        <f>VLOOKUP(C253,Table113[[idccms]:[Suma de Rellamados]],4,0)</f>
        <v>#N/A</v>
      </c>
      <c r="T253" s="13">
        <f>VLOOKUP(C253,Table115[[idccms]:[Suma de CvLlamSalientes]],3,0)</f>
        <v>0</v>
      </c>
      <c r="U253" s="13">
        <f>VLOOKUP(C253,Table115[[idccms]:[Suma de CvLlamSalientes]],5,0)</f>
        <v>0</v>
      </c>
      <c r="V253" s="120">
        <f>VLOOKUP(C253,Table115[[idccms]:[Suma de CvLlamSalientes]],6,0)</f>
        <v>0</v>
      </c>
      <c r="W253" s="13">
        <f>VLOOKUP(C253,Table115[[idccms]:[Suma de CvLlamSalientes]],7,0)</f>
        <v>0</v>
      </c>
      <c r="X253" s="116" t="e">
        <f>VLOOKUP(C253,Table118[[idccms]:[%Act Com N]],4,0)</f>
        <v>#N/A</v>
      </c>
      <c r="Y253" s="116" t="e">
        <f>VLOOKUP(C253,Table118[[idccms]:[%Act Com N]],6,0)</f>
        <v>#N/A</v>
      </c>
      <c r="Z253" s="116" t="e">
        <f>VLOOKUP(C253,TRF!$B$2:$S$407,4,0)</f>
        <v>#N/A</v>
      </c>
      <c r="AA253" s="116" t="e">
        <f>VLOOKUP(C253,CBS!$A$2:$F$395,4,0)</f>
        <v>#N/A</v>
      </c>
      <c r="AB253" s="124" t="e">
        <f>IF(E253="HFC",(IF(L253&gt;=PliegoVigente!$U$9,PliegoVigente!$W$9,IF(L253&gt;=PliegoVigente!$U$8,PliegoVigente!$W$8,PliegoVigente!$W$7))),IF(E253="FLOW",(IF(L253&gt;=PliegoVigente!$U$25,PliegoVigente!$W$25,IF(L253&gt;=PliegoVigente!$U$24,PliegoVigente!$W$24,PliegoVigente!$W$23))),IF(E253="MASIVO",(IF(L253&gt;=PliegoVigente!$U$39,PliegoVigente!$W$39,IF(L253&gt;=PliegoVigente!$U$38,PliegoVigente!$W$38,PliegoVigente!$W$37))),(IF(L253&gt;=PliegoVigente!$U$53,PliegoVigente!$W$53,IF(L253&gt;=PliegoVigente!$U$52,PliegoVigente!$W$52,PliegoVigente!$W$51))))))</f>
        <v>#N/A</v>
      </c>
      <c r="AC253" s="124" t="e">
        <f>IF(E253="HFC",(IF(M253&gt;=PliegoVigente!$I$7,PliegoVigente!$K$7,IF(M253&gt;=PliegoVigente!$I$8,PliegoVigente!$K$8,IF(M253&gt;=PliegoVigente!$I$9,PliegoVigente!$K$9,IF(M253&gt;=PliegoVigente!$I$10,PliegoVigente!$K$10,IF(M253&gt;=PliegoVigente!$I$11,PliegoVigente!$K$11,IF(M253&gt;=PliegoVigente!$I$12,PliegoVigente!$K$12,IF(M253&gt;=PliegoVigente!$I$13,PliegoVigente!$K$13,IF(M253&gt;=PliegoVigente!$I$14,PliegoVigente!$K$14,PliegoVigente!$K$15))))))))),IF(E253="FLOW",(IF(M253&gt;=PliegoVigente!$I$23,PliegoVigente!$K$23,IF(M253&gt;=PliegoVigente!$I$24,PliegoVigente!$K$24,IF(M253&gt;=PliegoVigente!$I$25,PliegoVigente!$K$25,IF(M253&gt;=PliegoVigente!$I$26,PliegoVigente!$K$26,IF(M253&gt;=PliegoVigente!$I$27,PliegoVigente!$K$27,IF(M253&gt;=PliegoVigente!$I$28,PliegoVigente!$K$28,IF(M253&gt;=PliegoVigente!$I$29,PliegoVigente!$K$29,IF(M253&gt;=PliegoVigente!$I$30,PliegoVigente!$K$30,PliegoVigente!$K$31))))))))),IF(E253="MASIVO",(IF(M253&gt;=PliegoVigente!$I$37,PliegoVigente!$K$37,IF(M253&gt;=PliegoVigente!$I$38,PliegoVigente!$K$38,IF(M253&gt;=PliegoVigente!$I$39,PliegoVigente!$K$39,IF(M253&gt;=PliegoVigente!$I$40,PliegoVigente!$K$40,IF(M253&gt;=PliegoVigente!$I$41,PliegoVigente!$K$41,IF(M253&gt;=PliegoVigente!$I$42,PliegoVigente!$K$42,IF(M253&gt;=PliegoVigente!$I$43,PliegoVigente!$K$43,IF(M253&gt;=PliegoVigente!$I$44,PliegoVigente!$K$44,PliegoVigente!$K$45))))))))),(IF(M253&gt;=PliegoVigente!$I$51,PliegoVigente!$K$51,IF(M253&gt;=PliegoVigente!$I$52,PliegoVigente!$K$52,IF(M253&gt;=PliegoVigente!$I$53,PliegoVigente!$K$53,IF(M253&gt;=PliegoVigente!$I$54,PliegoVigente!$K$54,IF(M253&gt;=PliegoVigente!$I$55,PliegoVigente!$K$55,IF(M253&gt;=PliegoVigente!$I$56,PliegoVigente!$K$56,IF(M253&gt;=PliegoVigente!$I$57,PliegoVigente!$K$57,IF(M253&gt;=PliegoVigente!$I$58,PliegoVigente!$K$58,PliegoVigente!$K$59))))))))))))</f>
        <v>#N/A</v>
      </c>
      <c r="AD253" s="124" t="e">
        <f>IF(E253="HFC",(IF(S253&gt;=PliegoVigente!$E$12,PliegoVigente!$G$12,IF(S253&gt;=PliegoVigente!$E$11,PliegoVigente!$G$11,IF(S253&gt;=PliegoVigente!$E$10,PliegoVigente!$G$10,IF(S253&gt;=PliegoVigente!$E$9,PliegoVigente!$G$9,IF(S253&gt;=PliegoVigente!$E$8,PliegoVigente!$G$8,PliegoVigente!$G$7)))))),IF(E253="FLOW",(IF(S253&gt;=PliegoVigente!$I$23,PliegoVigente!$K$23,IF(S253&gt;=PliegoVigente!$I$24,PliegoVigente!$K$24,IF(S253&gt;=PliegoVigente!$I$25,PliegoVigente!$K$25,IF(S253&gt;=PliegoVigente!$I$26,PliegoVigente!$K$26,IF(S253&gt;=PliegoVigente!$I$27,PliegoVigente!$K$27,IF(S253&gt;=PliegoVigente!$I$28,PliegoVigente!$K$28,IF(S253&gt;=PliegoVigente!$I$29,PliegoVigente!$K$29,IF(S253&gt;=PliegoVigente!$I$30,PliegoVigente!$K$30,PliegoVigente!$K$31))))))))),IF(E253="MASIVO",(IF(S253&gt;=PliegoVigente!$I$37,PliegoVigente!$K$37,IF(S253&gt;=PliegoVigente!$I$38,PliegoVigente!$K$38,IF(S253&gt;=PliegoVigente!$I$39,PliegoVigente!$K$39,IF(S253&gt;=PliegoVigente!$I$40,PliegoVigente!$K$40,IF(S253&gt;=PliegoVigente!$I$41,PliegoVigente!$K$41,IF(S253&gt;=PliegoVigente!$I$42,PliegoVigente!$K$42,IF(S253&gt;=PliegoVigente!$I$43,PliegoVigente!$K$43,IF(S253&gt;=PliegoVigente!$I$44,PliegoVigente!$K$44,PliegoVigente!$K$45))))))))),(IF(S253&gt;=PliegoVigente!$I$51,PliegoVigente!$K$51,IF(S253&gt;=PliegoVigente!$I$52,PliegoVigente!$K$52,IF(S253&gt;=PliegoVigente!$I$53,PliegoVigente!$K$53,IF(S253&gt;=PliegoVigente!$I$54,PliegoVigente!$K$54,IF(S253&gt;=PliegoVigente!$I$55,PliegoVigente!$K$55,IF(S253&gt;=PliegoVigente!$I$56,PliegoVigente!$K$56,IF(S253&gt;=PliegoVigente!$I$57,PliegoVigente!$K$57,IF(S253&gt;=PliegoVigente!$I$58,PliegoVigente!$K$58,PliegoVigente!$K$59))))))))))))</f>
        <v>#N/A</v>
      </c>
      <c r="AE253" s="124">
        <f>IF(E253="HFC",(IF(T253&gt;=PliegoVigente!$A$10,PliegoVigente!$C$10,IF(T253&gt;PliegoVigente!$A$9,PliegoVigente!$C$9,IF(T253&gt;PliegoVigente!$A$8,PliegoVigente!$C$8,PliegoVigente!$C$7)))),IF(E253="FLOW",(IF(T253&gt;=PliegoVigente!$A$26,PliegoVigente!$C$26,IF(T253&gt;PliegoVigente!$A$25,PliegoVigente!$C$25,IF(T253&gt;PliegoVigente!$A$24,PliegoVigente!$C$24,PliegoVigente!$C$23)))),IF(E253="MASIVO",(IF(T253&gt;=PliegoVigente!$A$40,PliegoVigente!$C$40,IF(T253&gt;PliegoVigente!$A$39,PliegoVigente!$C$39,IF(T253&gt;PliegoVigente!$A$38,PliegoVigente!$C$38,PliegoVigente!$C$37)))),(IF(T253&gt;=PliegoVigente!$A$54,PliegoVigente!$C$54,IF(T253&gt;PliegoVigente!$A$53,PliegoVigente!$C$53,IF(T253&gt;PliegoVigente!$A$52,PliegoVigente!$C$52,PliegoVigente!$C$51)))))))</f>
        <v>0.02</v>
      </c>
      <c r="AF253" s="124" t="e">
        <f>IF(E253="HFC",(IF(Y253&gt;=PliegoVigente!$Y$7,PliegoVigente!$AA$7,0)),IF(E253="FLOW",0,IF(E253="MASIVO",(IF(Y253&gt;=PliegoVigente!$Y$37,PliegoVigente!$AA$370)),(IF(Y253&gt;=PliegoVigente!$Y$51,PliegoVigente!$AA$51,0)))))</f>
        <v>#N/A</v>
      </c>
      <c r="AG253" s="124" t="e">
        <f>IF(E253="HFC",(IF(Z253&gt;=PliegoVigente!$M$9,PliegoVigente!$O$9,IF(Z253&gt;=PliegoVigente!$M$8,PliegoVigente!$O$8,PliegoVigente!$O$7))),IF(E253="FLOW",(IF(Z253&gt;=PliegoVigente!$M$25,PliegoVigente!$O$25,IF(Z253&gt;=PliegoVigente!$M$24,PliegoVigente!$O$24,PliegoVigente!$O$23))),IF(E253="MASIVO",(IF(Z253&gt;=PliegoVigente!$M$39,PliegoVigente!$O$39,IF(Z253&gt;=PliegoVigente!$M$38,PliegoVigente!$O$38,PliegoVigente!$O$37))),(IF(Z253&gt;=PliegoVigente!$M$53,PliegoVigente!$O$53,IF(Z253&gt;=PliegoVigente!$M$52,PliegoVigente!$O$52,PliegoVigente!$O$51))))))</f>
        <v>#N/A</v>
      </c>
      <c r="AH253" s="124" t="e">
        <f>IF(E253="HFC",(IF(AA253&gt;=PliegoVigente!$Q$9,PliegoVigente!$S$9,IF(AA253&gt;=PliegoVigente!$Q$8,PliegoVigente!$S$8,PliegoVigente!$S$7))),IF(E253="FLOW",(IF(AA253&gt;=PliegoVigente!$Q$25,PliegoVigente!$S$25,IF(AA253&gt;=PliegoVigente!$Q$24,PliegoVigente!$S$24,PliegoVigente!$S$23))),IF(E253="MASIVO",(IF(AA253&gt;=PliegoVigente!$Q$39,PliegoVigente!$S$39,IF(AA253&gt;=PliegoVigente!$Q$38,PliegoVigente!$S$38,PliegoVigente!$S$37))),(IF(AA253&gt;=PliegoVigente!$Q$53,PliegoVigente!$S$53,IF(AA253&gt;=PliegoVigente!$Q$52,PliegoVigente!$S$52,PliegoVigente!$S$51))))))</f>
        <v>#N/A</v>
      </c>
      <c r="AI253" s="126" t="e">
        <f t="shared" si="7"/>
        <v>#N/A</v>
      </c>
    </row>
    <row r="254" spans="1:35" x14ac:dyDescent="0.25">
      <c r="A254" s="115" t="str">
        <f>VLOOKUP(C254,RosterActualizado!$C$2:$L$1000,7,0)</f>
        <v>Macias Fernando</v>
      </c>
      <c r="B254" s="115" t="str">
        <f>VLOOKUP(C254,RosterActualizado!$C$2:$L$1000,10,0)</f>
        <v>Centeno Ignacio David</v>
      </c>
      <c r="C254" s="115">
        <f>RosterActualizado!C254</f>
        <v>4561654</v>
      </c>
      <c r="D254" s="115" t="str">
        <f>VLOOKUP(C254,RosterActualizado!$C$2:$L$1000,3,0)</f>
        <v>MASIVO</v>
      </c>
      <c r="E254" s="115" t="str">
        <f t="shared" si="6"/>
        <v>MASIVO</v>
      </c>
      <c r="F254" s="116">
        <f>VLOOKUP(C254,Table1[],5,0)</f>
        <v>0.66666666666666696</v>
      </c>
      <c r="G254" s="117">
        <f>VLOOKUP(C254,Table13[],5,0)</f>
        <v>0</v>
      </c>
      <c r="H254" s="118">
        <f>VLOOKUP(C254,Table13[],3,0)</f>
        <v>0</v>
      </c>
      <c r="I254" s="117">
        <f>VLOOKUP(C254,Table13[],7,0)</f>
        <v>0</v>
      </c>
      <c r="J254" s="117">
        <f>VLOOKUP(C254,Table13[],9,0)</f>
        <v>0</v>
      </c>
      <c r="K254" s="116" t="e">
        <f>VLOOKUP(C254,Table16[[#All],[idccms]:[TMO]],5,0)</f>
        <v>#N/A</v>
      </c>
      <c r="L254" s="119" t="e">
        <f>VLOOKUP(C254,Table18[[Columna1]:[Recuento de id_monitoring-caseId]],2,0)</f>
        <v>#N/A</v>
      </c>
      <c r="M254" s="116" t="e">
        <f>VLOOKUP(C254,Table111[],7,0)</f>
        <v>#N/A</v>
      </c>
      <c r="N254" s="118" t="e">
        <f>VLOOKUP(C254,Table111[],6,0)</f>
        <v>#N/A</v>
      </c>
      <c r="O254" s="116" t="e">
        <f>VLOOKUP(C254,Table111[],8,0)</f>
        <v>#N/A</v>
      </c>
      <c r="P254" s="13" t="s">
        <v>116</v>
      </c>
      <c r="Q254" s="13" t="s">
        <v>116</v>
      </c>
      <c r="R254" s="13" t="s">
        <v>116</v>
      </c>
      <c r="S254" s="116" t="e">
        <f>VLOOKUP(C254,Table113[[idccms]:[Suma de Rellamados]],4,0)</f>
        <v>#N/A</v>
      </c>
      <c r="T254" s="13">
        <f>VLOOKUP(C254,Table115[[idccms]:[Suma de CvLlamSalientes]],3,0)</f>
        <v>0</v>
      </c>
      <c r="U254" s="13">
        <f>VLOOKUP(C254,Table115[[idccms]:[Suma de CvLlamSalientes]],5,0)</f>
        <v>0</v>
      </c>
      <c r="V254" s="120">
        <f>VLOOKUP(C254,Table115[[idccms]:[Suma de CvLlamSalientes]],6,0)</f>
        <v>0</v>
      </c>
      <c r="W254" s="13">
        <f>VLOOKUP(C254,Table115[[idccms]:[Suma de CvLlamSalientes]],7,0)</f>
        <v>0</v>
      </c>
      <c r="X254" s="116" t="e">
        <f>VLOOKUP(C254,Table118[[idccms]:[%Act Com N]],4,0)</f>
        <v>#N/A</v>
      </c>
      <c r="Y254" s="116" t="e">
        <f>VLOOKUP(C254,Table118[[idccms]:[%Act Com N]],6,0)</f>
        <v>#N/A</v>
      </c>
      <c r="Z254" s="116" t="e">
        <f>VLOOKUP(C254,TRF!$B$2:$S$407,4,0)</f>
        <v>#N/A</v>
      </c>
      <c r="AA254" s="116" t="e">
        <f>VLOOKUP(C254,CBS!$A$2:$F$395,4,0)</f>
        <v>#N/A</v>
      </c>
      <c r="AB254" s="124" t="e">
        <f>IF(E254="HFC",(IF(L254&gt;=PliegoVigente!$U$9,PliegoVigente!$W$9,IF(L254&gt;=PliegoVigente!$U$8,PliegoVigente!$W$8,PliegoVigente!$W$7))),IF(E254="FLOW",(IF(L254&gt;=PliegoVigente!$U$25,PliegoVigente!$W$25,IF(L254&gt;=PliegoVigente!$U$24,PliegoVigente!$W$24,PliegoVigente!$W$23))),IF(E254="MASIVO",(IF(L254&gt;=PliegoVigente!$U$39,PliegoVigente!$W$39,IF(L254&gt;=PliegoVigente!$U$38,PliegoVigente!$W$38,PliegoVigente!$W$37))),(IF(L254&gt;=PliegoVigente!$U$53,PliegoVigente!$W$53,IF(L254&gt;=PliegoVigente!$U$52,PliegoVigente!$W$52,PliegoVigente!$W$51))))))</f>
        <v>#N/A</v>
      </c>
      <c r="AC254" s="124" t="e">
        <f>IF(E254="HFC",(IF(M254&gt;=PliegoVigente!$I$7,PliegoVigente!$K$7,IF(M254&gt;=PliegoVigente!$I$8,PliegoVigente!$K$8,IF(M254&gt;=PliegoVigente!$I$9,PliegoVigente!$K$9,IF(M254&gt;=PliegoVigente!$I$10,PliegoVigente!$K$10,IF(M254&gt;=PliegoVigente!$I$11,PliegoVigente!$K$11,IF(M254&gt;=PliegoVigente!$I$12,PliegoVigente!$K$12,IF(M254&gt;=PliegoVigente!$I$13,PliegoVigente!$K$13,IF(M254&gt;=PliegoVigente!$I$14,PliegoVigente!$K$14,PliegoVigente!$K$15))))))))),IF(E254="FLOW",(IF(M254&gt;=PliegoVigente!$I$23,PliegoVigente!$K$23,IF(M254&gt;=PliegoVigente!$I$24,PliegoVigente!$K$24,IF(M254&gt;=PliegoVigente!$I$25,PliegoVigente!$K$25,IF(M254&gt;=PliegoVigente!$I$26,PliegoVigente!$K$26,IF(M254&gt;=PliegoVigente!$I$27,PliegoVigente!$K$27,IF(M254&gt;=PliegoVigente!$I$28,PliegoVigente!$K$28,IF(M254&gt;=PliegoVigente!$I$29,PliegoVigente!$K$29,IF(M254&gt;=PliegoVigente!$I$30,PliegoVigente!$K$30,PliegoVigente!$K$31))))))))),IF(E254="MASIVO",(IF(M254&gt;=PliegoVigente!$I$37,PliegoVigente!$K$37,IF(M254&gt;=PliegoVigente!$I$38,PliegoVigente!$K$38,IF(M254&gt;=PliegoVigente!$I$39,PliegoVigente!$K$39,IF(M254&gt;=PliegoVigente!$I$40,PliegoVigente!$K$40,IF(M254&gt;=PliegoVigente!$I$41,PliegoVigente!$K$41,IF(M254&gt;=PliegoVigente!$I$42,PliegoVigente!$K$42,IF(M254&gt;=PliegoVigente!$I$43,PliegoVigente!$K$43,IF(M254&gt;=PliegoVigente!$I$44,PliegoVigente!$K$44,PliegoVigente!$K$45))))))))),(IF(M254&gt;=PliegoVigente!$I$51,PliegoVigente!$K$51,IF(M254&gt;=PliegoVigente!$I$52,PliegoVigente!$K$52,IF(M254&gt;=PliegoVigente!$I$53,PliegoVigente!$K$53,IF(M254&gt;=PliegoVigente!$I$54,PliegoVigente!$K$54,IF(M254&gt;=PliegoVigente!$I$55,PliegoVigente!$K$55,IF(M254&gt;=PliegoVigente!$I$56,PliegoVigente!$K$56,IF(M254&gt;=PliegoVigente!$I$57,PliegoVigente!$K$57,IF(M254&gt;=PliegoVigente!$I$58,PliegoVigente!$K$58,PliegoVigente!$K$59))))))))))))</f>
        <v>#N/A</v>
      </c>
      <c r="AD254" s="124" t="e">
        <f>IF(E254="HFC",(IF(S254&gt;=PliegoVigente!$E$12,PliegoVigente!$G$12,IF(S254&gt;=PliegoVigente!$E$11,PliegoVigente!$G$11,IF(S254&gt;=PliegoVigente!$E$10,PliegoVigente!$G$10,IF(S254&gt;=PliegoVigente!$E$9,PliegoVigente!$G$9,IF(S254&gt;=PliegoVigente!$E$8,PliegoVigente!$G$8,PliegoVigente!$G$7)))))),IF(E254="FLOW",(IF(S254&gt;=PliegoVigente!$I$23,PliegoVigente!$K$23,IF(S254&gt;=PliegoVigente!$I$24,PliegoVigente!$K$24,IF(S254&gt;=PliegoVigente!$I$25,PliegoVigente!$K$25,IF(S254&gt;=PliegoVigente!$I$26,PliegoVigente!$K$26,IF(S254&gt;=PliegoVigente!$I$27,PliegoVigente!$K$27,IF(S254&gt;=PliegoVigente!$I$28,PliegoVigente!$K$28,IF(S254&gt;=PliegoVigente!$I$29,PliegoVigente!$K$29,IF(S254&gt;=PliegoVigente!$I$30,PliegoVigente!$K$30,PliegoVigente!$K$31))))))))),IF(E254="MASIVO",(IF(S254&gt;=PliegoVigente!$I$37,PliegoVigente!$K$37,IF(S254&gt;=PliegoVigente!$I$38,PliegoVigente!$K$38,IF(S254&gt;=PliegoVigente!$I$39,PliegoVigente!$K$39,IF(S254&gt;=PliegoVigente!$I$40,PliegoVigente!$K$40,IF(S254&gt;=PliegoVigente!$I$41,PliegoVigente!$K$41,IF(S254&gt;=PliegoVigente!$I$42,PliegoVigente!$K$42,IF(S254&gt;=PliegoVigente!$I$43,PliegoVigente!$K$43,IF(S254&gt;=PliegoVigente!$I$44,PliegoVigente!$K$44,PliegoVigente!$K$45))))))))),(IF(S254&gt;=PliegoVigente!$I$51,PliegoVigente!$K$51,IF(S254&gt;=PliegoVigente!$I$52,PliegoVigente!$K$52,IF(S254&gt;=PliegoVigente!$I$53,PliegoVigente!$K$53,IF(S254&gt;=PliegoVigente!$I$54,PliegoVigente!$K$54,IF(S254&gt;=PliegoVigente!$I$55,PliegoVigente!$K$55,IF(S254&gt;=PliegoVigente!$I$56,PliegoVigente!$K$56,IF(S254&gt;=PliegoVigente!$I$57,PliegoVigente!$K$57,IF(S254&gt;=PliegoVigente!$I$58,PliegoVigente!$K$58,PliegoVigente!$K$59))))))))))))</f>
        <v>#N/A</v>
      </c>
      <c r="AE254" s="124">
        <f>IF(E254="HFC",(IF(T254&gt;=PliegoVigente!$A$10,PliegoVigente!$C$10,IF(T254&gt;PliegoVigente!$A$9,PliegoVigente!$C$9,IF(T254&gt;PliegoVigente!$A$8,PliegoVigente!$C$8,PliegoVigente!$C$7)))),IF(E254="FLOW",(IF(T254&gt;=PliegoVigente!$A$26,PliegoVigente!$C$26,IF(T254&gt;PliegoVigente!$A$25,PliegoVigente!$C$25,IF(T254&gt;PliegoVigente!$A$24,PliegoVigente!$C$24,PliegoVigente!$C$23)))),IF(E254="MASIVO",(IF(T254&gt;=PliegoVigente!$A$40,PliegoVigente!$C$40,IF(T254&gt;PliegoVigente!$A$39,PliegoVigente!$C$39,IF(T254&gt;PliegoVigente!$A$38,PliegoVigente!$C$38,PliegoVigente!$C$37)))),(IF(T254&gt;=PliegoVigente!$A$54,PliegoVigente!$C$54,IF(T254&gt;PliegoVigente!$A$53,PliegoVigente!$C$53,IF(T254&gt;PliegoVigente!$A$52,PliegoVigente!$C$52,PliegoVigente!$C$51)))))))</f>
        <v>0.02</v>
      </c>
      <c r="AF254" s="124" t="e">
        <f>IF(E254="HFC",(IF(Y254&gt;=PliegoVigente!$Y$7,PliegoVigente!$AA$7,0)),IF(E254="FLOW",0,IF(E254="MASIVO",(IF(Y254&gt;=PliegoVigente!$Y$37,PliegoVigente!$AA$370)),(IF(Y254&gt;=PliegoVigente!$Y$51,PliegoVigente!$AA$51,0)))))</f>
        <v>#N/A</v>
      </c>
      <c r="AG254" s="124" t="e">
        <f>IF(E254="HFC",(IF(Z254&gt;=PliegoVigente!$M$9,PliegoVigente!$O$9,IF(Z254&gt;=PliegoVigente!$M$8,PliegoVigente!$O$8,PliegoVigente!$O$7))),IF(E254="FLOW",(IF(Z254&gt;=PliegoVigente!$M$25,PliegoVigente!$O$25,IF(Z254&gt;=PliegoVigente!$M$24,PliegoVigente!$O$24,PliegoVigente!$O$23))),IF(E254="MASIVO",(IF(Z254&gt;=PliegoVigente!$M$39,PliegoVigente!$O$39,IF(Z254&gt;=PliegoVigente!$M$38,PliegoVigente!$O$38,PliegoVigente!$O$37))),(IF(Z254&gt;=PliegoVigente!$M$53,PliegoVigente!$O$53,IF(Z254&gt;=PliegoVigente!$M$52,PliegoVigente!$O$52,PliegoVigente!$O$51))))))</f>
        <v>#N/A</v>
      </c>
      <c r="AH254" s="124" t="e">
        <f>IF(E254="HFC",(IF(AA254&gt;=PliegoVigente!$Q$9,PliegoVigente!$S$9,IF(AA254&gt;=PliegoVigente!$Q$8,PliegoVigente!$S$8,PliegoVigente!$S$7))),IF(E254="FLOW",(IF(AA254&gt;=PliegoVigente!$Q$25,PliegoVigente!$S$25,IF(AA254&gt;=PliegoVigente!$Q$24,PliegoVigente!$S$24,PliegoVigente!$S$23))),IF(E254="MASIVO",(IF(AA254&gt;=PliegoVigente!$Q$39,PliegoVigente!$S$39,IF(AA254&gt;=PliegoVigente!$Q$38,PliegoVigente!$S$38,PliegoVigente!$S$37))),(IF(AA254&gt;=PliegoVigente!$Q$53,PliegoVigente!$S$53,IF(AA254&gt;=PliegoVigente!$Q$52,PliegoVigente!$S$52,PliegoVigente!$S$51))))))</f>
        <v>#N/A</v>
      </c>
      <c r="AI254" s="126" t="e">
        <f t="shared" si="7"/>
        <v>#N/A</v>
      </c>
    </row>
    <row r="255" spans="1:35" x14ac:dyDescent="0.25">
      <c r="A255" s="115" t="str">
        <f>VLOOKUP(C255,RosterActualizado!$C$2:$L$1000,7,0)</f>
        <v>Macias Fernando</v>
      </c>
      <c r="B255" s="115" t="str">
        <f>VLOOKUP(C255,RosterActualizado!$C$2:$L$1000,10,0)</f>
        <v xml:space="preserve">Delgado Pellasio  Sofia Azucena </v>
      </c>
      <c r="C255" s="115">
        <f>RosterActualizado!C255</f>
        <v>3851497</v>
      </c>
      <c r="D255" s="115" t="str">
        <f>VLOOKUP(C255,RosterActualizado!$C$2:$L$1000,3,0)</f>
        <v>INTERNET HFC SCORE 1</v>
      </c>
      <c r="E255" s="115" t="str">
        <f t="shared" si="6"/>
        <v>HFC</v>
      </c>
      <c r="F255" s="116">
        <f>VLOOKUP(C255,Table1[],5,0)</f>
        <v>0.438348765432099</v>
      </c>
      <c r="G255" s="117">
        <f>VLOOKUP(C255,Table13[],5,0)</f>
        <v>9.4339622641509399E-2</v>
      </c>
      <c r="H255" s="118">
        <f>VLOOKUP(C255,Table13[],3,0)</f>
        <v>53</v>
      </c>
      <c r="I255" s="117">
        <f>VLOOKUP(C255,Table13[],7,0)</f>
        <v>0.68627450980392202</v>
      </c>
      <c r="J255" s="117">
        <f>VLOOKUP(C255,Table13[],9,0)</f>
        <v>0.9</v>
      </c>
      <c r="K255" s="116">
        <f>VLOOKUP(C255,Table16[[#All],[idccms]:[TMO]],5,0)</f>
        <v>1</v>
      </c>
      <c r="L255" s="119">
        <f>VLOOKUP(C255,Table18[[Columna1]:[Recuento de id_monitoring-caseId]],2,0)</f>
        <v>0</v>
      </c>
      <c r="M255" s="116">
        <f>VLOOKUP(C255,Table111[],7,0)</f>
        <v>-0.42857142857142899</v>
      </c>
      <c r="N255" s="118">
        <f>VLOOKUP(C255,Table111[],6,0)</f>
        <v>7</v>
      </c>
      <c r="O255" s="116">
        <f>VLOOKUP(C255,Table111[],8,0)</f>
        <v>0.2</v>
      </c>
      <c r="P255" s="13" t="s">
        <v>116</v>
      </c>
      <c r="Q255" s="13" t="s">
        <v>116</v>
      </c>
      <c r="R255" s="13" t="s">
        <v>116</v>
      </c>
      <c r="S255" s="116">
        <f>VLOOKUP(C255,Table113[[idccms]:[Suma de Rellamados]],4,0)</f>
        <v>0.81868131868131899</v>
      </c>
      <c r="T255" s="13">
        <f>VLOOKUP(C255,Table115[[idccms]:[Suma de CvLlamSalientes]],3,0)</f>
        <v>625.27799227799198</v>
      </c>
      <c r="U255" s="13">
        <f>VLOOKUP(C255,Table115[[idccms]:[Suma de CvLlamSalientes]],5,0)</f>
        <v>33.938223938223899</v>
      </c>
      <c r="V255" s="120">
        <f>VLOOKUP(C255,Table115[[idccms]:[Suma de CvLlamSalientes]],6,0)</f>
        <v>2.3552123552123598</v>
      </c>
      <c r="W255" s="13">
        <f>VLOOKUP(C255,Table115[[idccms]:[Suma de CvLlamSalientes]],7,0)</f>
        <v>588.98455598455598</v>
      </c>
      <c r="X255" s="116">
        <f>VLOOKUP(C255,Table118[[idccms]:[%Act Com N]],4,0)</f>
        <v>0.108108108108108</v>
      </c>
      <c r="Y255" s="116">
        <f>VLOOKUP(C255,Table118[[idccms]:[%Act Com N]],6,0)</f>
        <v>0.108108108108108</v>
      </c>
      <c r="Z255" s="116">
        <f>VLOOKUP(C255,TRF!$B$2:$S$407,4,0)</f>
        <v>6.1776061776061798E-2</v>
      </c>
      <c r="AA255" s="116">
        <f>VLOOKUP(C255,CBS!$A$2:$F$395,4,0)</f>
        <v>6.5637065637065603E-2</v>
      </c>
      <c r="AB255" s="124">
        <f>IF(E255="HFC",(IF(L255&gt;=PliegoVigente!$U$9,PliegoVigente!$W$9,IF(L255&gt;=PliegoVigente!$U$8,PliegoVigente!$W$8,PliegoVigente!$W$7))),IF(E255="FLOW",(IF(L255&gt;=PliegoVigente!$U$25,PliegoVigente!$W$25,IF(L255&gt;=PliegoVigente!$U$24,PliegoVigente!$W$24,PliegoVigente!$W$23))),IF(E255="MASIVO",(IF(L255&gt;=PliegoVigente!$U$39,PliegoVigente!$W$39,IF(L255&gt;=PliegoVigente!$U$38,PliegoVigente!$W$38,PliegoVigente!$W$37))),(IF(L255&gt;=PliegoVigente!$U$53,PliegoVigente!$W$53,IF(L255&gt;=PliegoVigente!$U$52,PliegoVigente!$W$52,PliegoVigente!$W$51))))))</f>
        <v>-0.01</v>
      </c>
      <c r="AC255" s="124">
        <f>IF(E255="HFC",(IF(M255&gt;=PliegoVigente!$I$7,PliegoVigente!$K$7,IF(M255&gt;=PliegoVigente!$I$8,PliegoVigente!$K$8,IF(M255&gt;=PliegoVigente!$I$9,PliegoVigente!$K$9,IF(M255&gt;=PliegoVigente!$I$10,PliegoVigente!$K$10,IF(M255&gt;=PliegoVigente!$I$11,PliegoVigente!$K$11,IF(M255&gt;=PliegoVigente!$I$12,PliegoVigente!$K$12,IF(M255&gt;=PliegoVigente!$I$13,PliegoVigente!$K$13,IF(M255&gt;=PliegoVigente!$I$14,PliegoVigente!$K$14,PliegoVigente!$K$15))))))))),IF(E255="FLOW",(IF(M255&gt;=PliegoVigente!$I$23,PliegoVigente!$K$23,IF(M255&gt;=PliegoVigente!$I$24,PliegoVigente!$K$24,IF(M255&gt;=PliegoVigente!$I$25,PliegoVigente!$K$25,IF(M255&gt;=PliegoVigente!$I$26,PliegoVigente!$K$26,IF(M255&gt;=PliegoVigente!$I$27,PliegoVigente!$K$27,IF(M255&gt;=PliegoVigente!$I$28,PliegoVigente!$K$28,IF(M255&gt;=PliegoVigente!$I$29,PliegoVigente!$K$29,IF(M255&gt;=PliegoVigente!$I$30,PliegoVigente!$K$30,PliegoVigente!$K$31))))))))),IF(E255="MASIVO",(IF(M255&gt;=PliegoVigente!$I$37,PliegoVigente!$K$37,IF(M255&gt;=PliegoVigente!$I$38,PliegoVigente!$K$38,IF(M255&gt;=PliegoVigente!$I$39,PliegoVigente!$K$39,IF(M255&gt;=PliegoVigente!$I$40,PliegoVigente!$K$40,IF(M255&gt;=PliegoVigente!$I$41,PliegoVigente!$K$41,IF(M255&gt;=PliegoVigente!$I$42,PliegoVigente!$K$42,IF(M255&gt;=PliegoVigente!$I$43,PliegoVigente!$K$43,IF(M255&gt;=PliegoVigente!$I$44,PliegoVigente!$K$44,PliegoVigente!$K$45))))))))),(IF(M255&gt;=PliegoVigente!$I$51,PliegoVigente!$K$51,IF(M255&gt;=PliegoVigente!$I$52,PliegoVigente!$K$52,IF(M255&gt;=PliegoVigente!$I$53,PliegoVigente!$K$53,IF(M255&gt;=PliegoVigente!$I$54,PliegoVigente!$K$54,IF(M255&gt;=PliegoVigente!$I$55,PliegoVigente!$K$55,IF(M255&gt;=PliegoVigente!$I$56,PliegoVigente!$K$56,IF(M255&gt;=PliegoVigente!$I$57,PliegoVigente!$K$57,IF(M255&gt;=PliegoVigente!$I$58,PliegoVigente!$K$58,PliegoVigente!$K$59))))))))))))</f>
        <v>-0.02</v>
      </c>
      <c r="AD255" s="124">
        <f>IF(E255="HFC",(IF(S255&gt;=PliegoVigente!$E$12,PliegoVigente!$G$12,IF(S255&gt;=PliegoVigente!$E$11,PliegoVigente!$G$11,IF(S255&gt;=PliegoVigente!$E$10,PliegoVigente!$G$10,IF(S255&gt;=PliegoVigente!$E$9,PliegoVigente!$G$9,IF(S255&gt;=PliegoVigente!$E$8,PliegoVigente!$G$8,PliegoVigente!$G$7)))))),IF(E255="FLOW",(IF(S255&gt;=PliegoVigente!$I$23,PliegoVigente!$K$23,IF(S255&gt;=PliegoVigente!$I$24,PliegoVigente!$K$24,IF(S255&gt;=PliegoVigente!$I$25,PliegoVigente!$K$25,IF(S255&gt;=PliegoVigente!$I$26,PliegoVigente!$K$26,IF(S255&gt;=PliegoVigente!$I$27,PliegoVigente!$K$27,IF(S255&gt;=PliegoVigente!$I$28,PliegoVigente!$K$28,IF(S255&gt;=PliegoVigente!$I$29,PliegoVigente!$K$29,IF(S255&gt;=PliegoVigente!$I$30,PliegoVigente!$K$30,PliegoVigente!$K$31))))))))),IF(E255="MASIVO",(IF(S255&gt;=PliegoVigente!$I$37,PliegoVigente!$K$37,IF(S255&gt;=PliegoVigente!$I$38,PliegoVigente!$K$38,IF(S255&gt;=PliegoVigente!$I$39,PliegoVigente!$K$39,IF(S255&gt;=PliegoVigente!$I$40,PliegoVigente!$K$40,IF(S255&gt;=PliegoVigente!$I$41,PliegoVigente!$K$41,IF(S255&gt;=PliegoVigente!$I$42,PliegoVigente!$K$42,IF(S255&gt;=PliegoVigente!$I$43,PliegoVigente!$K$43,IF(S255&gt;=PliegoVigente!$I$44,PliegoVigente!$K$44,PliegoVigente!$K$45))))))))),(IF(S255&gt;=PliegoVigente!$I$51,PliegoVigente!$K$51,IF(S255&gt;=PliegoVigente!$I$52,PliegoVigente!$K$52,IF(S255&gt;=PliegoVigente!$I$53,PliegoVigente!$K$53,IF(S255&gt;=PliegoVigente!$I$54,PliegoVigente!$K$54,IF(S255&gt;=PliegoVigente!$I$55,PliegoVigente!$K$55,IF(S255&gt;=PliegoVigente!$I$56,PliegoVigente!$K$56,IF(S255&gt;=PliegoVigente!$I$57,PliegoVigente!$K$57,IF(S255&gt;=PliegoVigente!$I$58,PliegoVigente!$K$58,PliegoVigente!$K$59))))))))))))</f>
        <v>0.01</v>
      </c>
      <c r="AE255" s="124">
        <f>IF(E255="HFC",(IF(T255&gt;=PliegoVigente!$A$10,PliegoVigente!$C$10,IF(T255&gt;PliegoVigente!$A$9,PliegoVigente!$C$9,IF(T255&gt;PliegoVigente!$A$8,PliegoVigente!$C$8,PliegoVigente!$C$7)))),IF(E255="FLOW",(IF(T255&gt;=PliegoVigente!$A$26,PliegoVigente!$C$26,IF(T255&gt;PliegoVigente!$A$25,PliegoVigente!$C$25,IF(T255&gt;PliegoVigente!$A$24,PliegoVigente!$C$24,PliegoVigente!$C$23)))),IF(E255="MASIVO",(IF(T255&gt;=PliegoVigente!$A$40,PliegoVigente!$C$40,IF(T255&gt;PliegoVigente!$A$39,PliegoVigente!$C$39,IF(T255&gt;PliegoVigente!$A$38,PliegoVigente!$C$38,PliegoVigente!$C$37)))),(IF(T255&gt;=PliegoVigente!$A$54,PliegoVigente!$C$54,IF(T255&gt;PliegoVigente!$A$53,PliegoVigente!$C$53,IF(T255&gt;PliegoVigente!$A$52,PliegoVigente!$C$52,PliegoVigente!$C$51)))))))</f>
        <v>-0.01</v>
      </c>
      <c r="AF255" s="124">
        <f>IF(E255="HFC",(IF(Y255&gt;=PliegoVigente!$Y$7,PliegoVigente!$AA$7,0)),IF(E255="FLOW",0,IF(E255="MASIVO",(IF(Y255&gt;=PliegoVigente!$Y$37,PliegoVigente!$AA$370)),(IF(Y255&gt;=PliegoVigente!$Y$51,PliegoVigente!$AA$51,0)))))</f>
        <v>0.01</v>
      </c>
      <c r="AG255" s="124">
        <f>IF(E255="HFC",(IF(Z255&gt;=PliegoVigente!$M$9,PliegoVigente!$O$9,IF(Z255&gt;=PliegoVigente!$M$8,PliegoVigente!$O$8,PliegoVigente!$O$7))),IF(E255="FLOW",(IF(Z255&gt;=PliegoVigente!$M$25,PliegoVigente!$O$25,IF(Z255&gt;=PliegoVigente!$M$24,PliegoVigente!$O$24,PliegoVigente!$O$23))),IF(E255="MASIVO",(IF(Z255&gt;=PliegoVigente!$M$39,PliegoVigente!$O$39,IF(Z255&gt;=PliegoVigente!$M$38,PliegoVigente!$O$38,PliegoVigente!$O$37))),(IF(Z255&gt;=PliegoVigente!$M$53,PliegoVigente!$O$53,IF(Z255&gt;=PliegoVigente!$M$52,PliegoVigente!$O$52,PliegoVigente!$O$51))))))</f>
        <v>5.0000000000000001E-3</v>
      </c>
      <c r="AH255" s="124">
        <f>IF(E255="HFC",(IF(AA255&gt;=PliegoVigente!$Q$9,PliegoVigente!$S$9,IF(AA255&gt;=PliegoVigente!$Q$8,PliegoVigente!$S$8,PliegoVigente!$S$7))),IF(E255="FLOW",(IF(AA255&gt;=PliegoVigente!$Q$25,PliegoVigente!$S$25,IF(AA255&gt;=PliegoVigente!$Q$24,PliegoVigente!$S$24,PliegoVigente!$S$23))),IF(E255="MASIVO",(IF(AA255&gt;=PliegoVigente!$Q$39,PliegoVigente!$S$39,IF(AA255&gt;=PliegoVigente!$Q$38,PliegoVigente!$S$38,PliegoVigente!$S$37))),(IF(AA255&gt;=PliegoVigente!$Q$53,PliegoVigente!$S$53,IF(AA255&gt;=PliegoVigente!$Q$52,PliegoVigente!$S$52,PliegoVigente!$S$51))))))</f>
        <v>-5.0000000000000001E-3</v>
      </c>
      <c r="AI255" s="126">
        <f t="shared" si="7"/>
        <v>-1.9999999999999997E-2</v>
      </c>
    </row>
    <row r="256" spans="1:35" x14ac:dyDescent="0.25">
      <c r="A256" s="115" t="str">
        <f>VLOOKUP(C256,RosterActualizado!$C$2:$L$1000,7,0)</f>
        <v>Macias Fernando</v>
      </c>
      <c r="B256" s="115" t="str">
        <f>VLOOKUP(C256,RosterActualizado!$C$2:$L$1000,10,0)</f>
        <v>Estofan Sol</v>
      </c>
      <c r="C256" s="115">
        <f>RosterActualizado!C256</f>
        <v>3857574</v>
      </c>
      <c r="D256" s="115" t="str">
        <f>VLOOKUP(C256,RosterActualizado!$C$2:$L$1000,3,0)</f>
        <v>FLOW Score 2</v>
      </c>
      <c r="E256" s="115" t="str">
        <f t="shared" si="6"/>
        <v>FLOW</v>
      </c>
      <c r="F256" s="116">
        <f>VLOOKUP(C256,Table1[],5,0)</f>
        <v>0.51102864380791502</v>
      </c>
      <c r="G256" s="117">
        <f>VLOOKUP(C256,Table13[],5,0)</f>
        <v>7.3170731707317097E-2</v>
      </c>
      <c r="H256" s="118">
        <f>VLOOKUP(C256,Table13[],3,0)</f>
        <v>41</v>
      </c>
      <c r="I256" s="117">
        <f>VLOOKUP(C256,Table13[],7,0)</f>
        <v>0.69230769230769196</v>
      </c>
      <c r="J256" s="117">
        <f>VLOOKUP(C256,Table13[],9,0)</f>
        <v>0.89743589743589702</v>
      </c>
      <c r="K256" s="116">
        <f>VLOOKUP(C256,Table16[[#All],[idccms]:[TMO]],5,0)</f>
        <v>1</v>
      </c>
      <c r="L256" s="119">
        <f>VLOOKUP(C256,Table18[[Columna1]:[Recuento de id_monitoring-caseId]],2,0)</f>
        <v>0</v>
      </c>
      <c r="M256" s="116">
        <f>VLOOKUP(C256,Table111[],7,0)</f>
        <v>-0.15384615384615399</v>
      </c>
      <c r="N256" s="118">
        <f>VLOOKUP(C256,Table111[],6,0)</f>
        <v>13</v>
      </c>
      <c r="O256" s="116">
        <f>VLOOKUP(C256,Table111[],8,0)</f>
        <v>0.66666666666666696</v>
      </c>
      <c r="P256" s="13" t="s">
        <v>116</v>
      </c>
      <c r="Q256" s="13" t="s">
        <v>116</v>
      </c>
      <c r="R256" s="13" t="s">
        <v>116</v>
      </c>
      <c r="S256" s="116">
        <f>VLOOKUP(C256,Table113[[idccms]:[Suma de Rellamados]],4,0)</f>
        <v>0.83050847457627097</v>
      </c>
      <c r="T256" s="13">
        <f>VLOOKUP(C256,Table115[[idccms]:[Suma de CvLlamSalientes]],3,0)</f>
        <v>498.912144702842</v>
      </c>
      <c r="U256" s="13">
        <f>VLOOKUP(C256,Table115[[idccms]:[Suma de CvLlamSalientes]],5,0)</f>
        <v>23.392764857881101</v>
      </c>
      <c r="V256" s="120">
        <f>VLOOKUP(C256,Table115[[idccms]:[Suma de CvLlamSalientes]],6,0)</f>
        <v>8.7002583979328207</v>
      </c>
      <c r="W256" s="13">
        <f>VLOOKUP(C256,Table115[[idccms]:[Suma de CvLlamSalientes]],7,0)</f>
        <v>466.81912144702801</v>
      </c>
      <c r="X256" s="116">
        <f>VLOOKUP(C256,Table118[[idccms]:[%Act Com N]],4,0)</f>
        <v>8.0103359173126595E-2</v>
      </c>
      <c r="Y256" s="116">
        <f>VLOOKUP(C256,Table118[[idccms]:[%Act Com N]],6,0)</f>
        <v>8.0103359173126595E-2</v>
      </c>
      <c r="Z256" s="116">
        <f>VLOOKUP(C256,TRF!$B$2:$S$407,4,0)</f>
        <v>7.4935400516795897E-2</v>
      </c>
      <c r="AA256" s="116">
        <f>VLOOKUP(C256,CBS!$A$2:$F$395,4,0)</f>
        <v>8.5271317829457405E-2</v>
      </c>
      <c r="AB256" s="124">
        <f>IF(E256="HFC",(IF(L256&gt;=PliegoVigente!$U$9,PliegoVigente!$W$9,IF(L256&gt;=PliegoVigente!$U$8,PliegoVigente!$W$8,PliegoVigente!$W$7))),IF(E256="FLOW",(IF(L256&gt;=PliegoVigente!$U$25,PliegoVigente!$W$25,IF(L256&gt;=PliegoVigente!$U$24,PliegoVigente!$W$24,PliegoVigente!$W$23))),IF(E256="MASIVO",(IF(L256&gt;=PliegoVigente!$U$39,PliegoVigente!$W$39,IF(L256&gt;=PliegoVigente!$U$38,PliegoVigente!$W$38,PliegoVigente!$W$37))),(IF(L256&gt;=PliegoVigente!$U$53,PliegoVigente!$W$53,IF(L256&gt;=PliegoVigente!$U$52,PliegoVigente!$W$52,PliegoVigente!$W$51))))))</f>
        <v>-0.01</v>
      </c>
      <c r="AC256" s="124">
        <f>IF(E256="HFC",(IF(M256&gt;=PliegoVigente!$I$7,PliegoVigente!$K$7,IF(M256&gt;=PliegoVigente!$I$8,PliegoVigente!$K$8,IF(M256&gt;=PliegoVigente!$I$9,PliegoVigente!$K$9,IF(M256&gt;=PliegoVigente!$I$10,PliegoVigente!$K$10,IF(M256&gt;=PliegoVigente!$I$11,PliegoVigente!$K$11,IF(M256&gt;=PliegoVigente!$I$12,PliegoVigente!$K$12,IF(M256&gt;=PliegoVigente!$I$13,PliegoVigente!$K$13,IF(M256&gt;=PliegoVigente!$I$14,PliegoVigente!$K$14,PliegoVigente!$K$15))))))))),IF(E256="FLOW",(IF(M256&gt;=PliegoVigente!$I$23,PliegoVigente!$K$23,IF(M256&gt;=PliegoVigente!$I$24,PliegoVigente!$K$24,IF(M256&gt;=PliegoVigente!$I$25,PliegoVigente!$K$25,IF(M256&gt;=PliegoVigente!$I$26,PliegoVigente!$K$26,IF(M256&gt;=PliegoVigente!$I$27,PliegoVigente!$K$27,IF(M256&gt;=PliegoVigente!$I$28,PliegoVigente!$K$28,IF(M256&gt;=PliegoVigente!$I$29,PliegoVigente!$K$29,IF(M256&gt;=PliegoVigente!$I$30,PliegoVigente!$K$30,PliegoVigente!$K$31))))))))),IF(E256="MASIVO",(IF(M256&gt;=PliegoVigente!$I$37,PliegoVigente!$K$37,IF(M256&gt;=PliegoVigente!$I$38,PliegoVigente!$K$38,IF(M256&gt;=PliegoVigente!$I$39,PliegoVigente!$K$39,IF(M256&gt;=PliegoVigente!$I$40,PliegoVigente!$K$40,IF(M256&gt;=PliegoVigente!$I$41,PliegoVigente!$K$41,IF(M256&gt;=PliegoVigente!$I$42,PliegoVigente!$K$42,IF(M256&gt;=PliegoVigente!$I$43,PliegoVigente!$K$43,IF(M256&gt;=PliegoVigente!$I$44,PliegoVigente!$K$44,PliegoVigente!$K$45))))))))),(IF(M256&gt;=PliegoVigente!$I$51,PliegoVigente!$K$51,IF(M256&gt;=PliegoVigente!$I$52,PliegoVigente!$K$52,IF(M256&gt;=PliegoVigente!$I$53,PliegoVigente!$K$53,IF(M256&gt;=PliegoVigente!$I$54,PliegoVigente!$K$54,IF(M256&gt;=PliegoVigente!$I$55,PliegoVigente!$K$55,IF(M256&gt;=PliegoVigente!$I$56,PliegoVigente!$K$56,IF(M256&gt;=PliegoVigente!$I$57,PliegoVigente!$K$57,IF(M256&gt;=PliegoVigente!$I$58,PliegoVigente!$K$58,PliegoVigente!$K$59))))))))))))</f>
        <v>-0.01</v>
      </c>
      <c r="AD256" s="124">
        <f>IF(E256="HFC",(IF(S256&gt;=PliegoVigente!$E$12,PliegoVigente!$G$12,IF(S256&gt;=PliegoVigente!$E$11,PliegoVigente!$G$11,IF(S256&gt;=PliegoVigente!$E$10,PliegoVigente!$G$10,IF(S256&gt;=PliegoVigente!$E$9,PliegoVigente!$G$9,IF(S256&gt;=PliegoVigente!$E$8,PliegoVigente!$G$8,PliegoVigente!$G$7)))))),IF(E256="FLOW",(IF(S256&gt;=PliegoVigente!$I$23,PliegoVigente!$K$23,IF(S256&gt;=PliegoVigente!$I$24,PliegoVigente!$K$24,IF(S256&gt;=PliegoVigente!$I$25,PliegoVigente!$K$25,IF(S256&gt;=PliegoVigente!$I$26,PliegoVigente!$K$26,IF(S256&gt;=PliegoVigente!$I$27,PliegoVigente!$K$27,IF(S256&gt;=PliegoVigente!$I$28,PliegoVigente!$K$28,IF(S256&gt;=PliegoVigente!$I$29,PliegoVigente!$K$29,IF(S256&gt;=PliegoVigente!$I$30,PliegoVigente!$K$30,PliegoVigente!$K$31))))))))),IF(E256="MASIVO",(IF(S256&gt;=PliegoVigente!$I$37,PliegoVigente!$K$37,IF(S256&gt;=PliegoVigente!$I$38,PliegoVigente!$K$38,IF(S256&gt;=PliegoVigente!$I$39,PliegoVigente!$K$39,IF(S256&gt;=PliegoVigente!$I$40,PliegoVigente!$K$40,IF(S256&gt;=PliegoVigente!$I$41,PliegoVigente!$K$41,IF(S256&gt;=PliegoVigente!$I$42,PliegoVigente!$K$42,IF(S256&gt;=PliegoVigente!$I$43,PliegoVigente!$K$43,IF(S256&gt;=PliegoVigente!$I$44,PliegoVigente!$K$44,PliegoVigente!$K$45))))))))),(IF(S256&gt;=PliegoVigente!$I$51,PliegoVigente!$K$51,IF(S256&gt;=PliegoVigente!$I$52,PliegoVigente!$K$52,IF(S256&gt;=PliegoVigente!$I$53,PliegoVigente!$K$53,IF(S256&gt;=PliegoVigente!$I$54,PliegoVigente!$K$54,IF(S256&gt;=PliegoVigente!$I$55,PliegoVigente!$K$55,IF(S256&gt;=PliegoVigente!$I$56,PliegoVigente!$K$56,IF(S256&gt;=PliegoVigente!$I$57,PliegoVigente!$K$57,IF(S256&gt;=PliegoVigente!$I$58,PliegoVigente!$K$58,PliegoVigente!$K$59))))))))))))</f>
        <v>0.06</v>
      </c>
      <c r="AE256" s="124">
        <f>IF(E256="HFC",(IF(T256&gt;=PliegoVigente!$A$10,PliegoVigente!$C$10,IF(T256&gt;PliegoVigente!$A$9,PliegoVigente!$C$9,IF(T256&gt;PliegoVigente!$A$8,PliegoVigente!$C$8,PliegoVigente!$C$7)))),IF(E256="FLOW",(IF(T256&gt;=PliegoVigente!$A$26,PliegoVigente!$C$26,IF(T256&gt;PliegoVigente!$A$25,PliegoVigente!$C$25,IF(T256&gt;PliegoVigente!$A$24,PliegoVigente!$C$24,PliegoVigente!$C$23)))),IF(E256="MASIVO",(IF(T256&gt;=PliegoVigente!$A$40,PliegoVigente!$C$40,IF(T256&gt;PliegoVigente!$A$39,PliegoVigente!$C$39,IF(T256&gt;PliegoVigente!$A$38,PliegoVigente!$C$38,PliegoVigente!$C$37)))),(IF(T256&gt;=PliegoVigente!$A$54,PliegoVigente!$C$54,IF(T256&gt;PliegoVigente!$A$53,PliegoVigente!$C$53,IF(T256&gt;PliegoVigente!$A$52,PliegoVigente!$C$52,PliegoVigente!$C$51)))))))</f>
        <v>0.02</v>
      </c>
      <c r="AF256" s="124">
        <f>IF(E256="HFC",(IF(Y256&gt;=PliegoVigente!$Y$7,PliegoVigente!$AA$7,0)),IF(E256="FLOW",0,IF(E256="MASIVO",(IF(Y256&gt;=PliegoVigente!$Y$37,PliegoVigente!$AA$370)),(IF(Y256&gt;=PliegoVigente!$Y$51,PliegoVigente!$AA$51,0)))))</f>
        <v>0</v>
      </c>
      <c r="AG256" s="124">
        <f>IF(E256="HFC",(IF(Z256&gt;=PliegoVigente!$M$9,PliegoVigente!$O$9,IF(Z256&gt;=PliegoVigente!$M$8,PliegoVigente!$O$8,PliegoVigente!$O$7))),IF(E256="FLOW",(IF(Z256&gt;=PliegoVigente!$M$25,PliegoVigente!$O$25,IF(Z256&gt;=PliegoVigente!$M$24,PliegoVigente!$O$24,PliegoVigente!$O$23))),IF(E256="MASIVO",(IF(Z256&gt;=PliegoVigente!$M$39,PliegoVigente!$O$39,IF(Z256&gt;=PliegoVigente!$M$38,PliegoVigente!$O$38,PliegoVigente!$O$37))),(IF(Z256&gt;=PliegoVigente!$M$53,PliegoVigente!$O$53,IF(Z256&gt;=PliegoVigente!$M$52,PliegoVigente!$O$52,PliegoVigente!$O$51))))))</f>
        <v>5.0000000000000001E-3</v>
      </c>
      <c r="AH256" s="124">
        <f>IF(E256="HFC",(IF(AA256&gt;=PliegoVigente!$Q$9,PliegoVigente!$S$9,IF(AA256&gt;=PliegoVigente!$Q$8,PliegoVigente!$S$8,PliegoVigente!$S$7))),IF(E256="FLOW",(IF(AA256&gt;=PliegoVigente!$Q$25,PliegoVigente!$S$25,IF(AA256&gt;=PliegoVigente!$Q$24,PliegoVigente!$S$24,PliegoVigente!$S$23))),IF(E256="MASIVO",(IF(AA256&gt;=PliegoVigente!$Q$39,PliegoVigente!$S$39,IF(AA256&gt;=PliegoVigente!$Q$38,PliegoVigente!$S$38,PliegoVigente!$S$37))),(IF(AA256&gt;=PliegoVigente!$Q$53,PliegoVigente!$S$53,IF(AA256&gt;=PliegoVigente!$Q$52,PliegoVigente!$S$52,PliegoVigente!$S$51))))))</f>
        <v>1.4999999999999999E-2</v>
      </c>
      <c r="AI256" s="126">
        <f t="shared" si="7"/>
        <v>0.08</v>
      </c>
    </row>
    <row r="257" spans="1:35" x14ac:dyDescent="0.25">
      <c r="A257" s="115" t="str">
        <f>VLOOKUP(C257,RosterActualizado!$C$2:$L$1000,7,0)</f>
        <v>Macias Fernando</v>
      </c>
      <c r="B257" s="115" t="str">
        <f>VLOOKUP(C257,RosterActualizado!$C$2:$L$1000,10,0)</f>
        <v>Fuente Andrea Micaela</v>
      </c>
      <c r="C257" s="115">
        <f>RosterActualizado!C257</f>
        <v>3903554</v>
      </c>
      <c r="D257" s="115" t="str">
        <f>VLOOKUP(C257,RosterActualizado!$C$2:$L$1000,3,0)</f>
        <v>INTERNET HFC SCORE 2</v>
      </c>
      <c r="E257" s="115" t="str">
        <f t="shared" si="6"/>
        <v>HFC</v>
      </c>
      <c r="F257" s="116">
        <f>VLOOKUP(C257,Table1[],5,0)</f>
        <v>0.285246415770609</v>
      </c>
      <c r="G257" s="117">
        <f>VLOOKUP(C257,Table13[],5,0)</f>
        <v>4.5454545454545497E-2</v>
      </c>
      <c r="H257" s="118">
        <f>VLOOKUP(C257,Table13[],3,0)</f>
        <v>22</v>
      </c>
      <c r="I257" s="117">
        <f>VLOOKUP(C257,Table13[],7,0)</f>
        <v>0.72727272727272696</v>
      </c>
      <c r="J257" s="117">
        <f>VLOOKUP(C257,Table13[],9,0)</f>
        <v>0.95454545454545503</v>
      </c>
      <c r="K257" s="116">
        <f>VLOOKUP(C257,Table16[[#All],[idccms]:[TMO]],5,0)</f>
        <v>1</v>
      </c>
      <c r="L257" s="119">
        <f>VLOOKUP(C257,Table18[[Columna1]:[Recuento de id_monitoring-caseId]],2,0)</f>
        <v>1</v>
      </c>
      <c r="M257" s="116">
        <f>VLOOKUP(C257,Table111[],7,0)</f>
        <v>-1</v>
      </c>
      <c r="N257" s="118">
        <f>VLOOKUP(C257,Table111[],6,0)</f>
        <v>3</v>
      </c>
      <c r="O257" s="116">
        <f>VLOOKUP(C257,Table111[],8,0)</f>
        <v>0.5</v>
      </c>
      <c r="P257" s="13" t="s">
        <v>116</v>
      </c>
      <c r="Q257" s="13" t="s">
        <v>116</v>
      </c>
      <c r="R257" s="13" t="s">
        <v>116</v>
      </c>
      <c r="S257" s="116">
        <f>VLOOKUP(C257,Table113[[idccms]:[Suma de Rellamados]],4,0)</f>
        <v>0.78260869565217395</v>
      </c>
      <c r="T257" s="13">
        <f>VLOOKUP(C257,Table115[[idccms]:[Suma de CvLlamSalientes]],3,0)</f>
        <v>554.34871794871799</v>
      </c>
      <c r="U257" s="13">
        <f>VLOOKUP(C257,Table115[[idccms]:[Suma de CvLlamSalientes]],5,0)</f>
        <v>20.148717948717898</v>
      </c>
      <c r="V257" s="120">
        <f>VLOOKUP(C257,Table115[[idccms]:[Suma de CvLlamSalientes]],6,0)</f>
        <v>108.21538461538501</v>
      </c>
      <c r="W257" s="13">
        <f>VLOOKUP(C257,Table115[[idccms]:[Suma de CvLlamSalientes]],7,0)</f>
        <v>425.98461538461498</v>
      </c>
      <c r="X257" s="116">
        <f>VLOOKUP(C257,Table118[[idccms]:[%Act Com N]],4,0)</f>
        <v>3.8461538461538498E-2</v>
      </c>
      <c r="Y257" s="116">
        <f>VLOOKUP(C257,Table118[[idccms]:[%Act Com N]],6,0)</f>
        <v>2.5641025641025599E-2</v>
      </c>
      <c r="Z257" s="116">
        <f>VLOOKUP(C257,TRF!$B$2:$S$407,4,0)</f>
        <v>4.1025641025640998E-2</v>
      </c>
      <c r="AA257" s="116">
        <f>VLOOKUP(C257,CBS!$A$2:$F$395,4,0)</f>
        <v>7.1794871794871803E-2</v>
      </c>
      <c r="AB257" s="124">
        <f>IF(E257="HFC",(IF(L257&gt;=PliegoVigente!$U$9,PliegoVigente!$W$9,IF(L257&gt;=PliegoVigente!$U$8,PliegoVigente!$W$8,PliegoVigente!$W$7))),IF(E257="FLOW",(IF(L257&gt;=PliegoVigente!$U$25,PliegoVigente!$W$25,IF(L257&gt;=PliegoVigente!$U$24,PliegoVigente!$W$24,PliegoVigente!$W$23))),IF(E257="MASIVO",(IF(L257&gt;=PliegoVigente!$U$39,PliegoVigente!$W$39,IF(L257&gt;=PliegoVigente!$U$38,PliegoVigente!$W$38,PliegoVigente!$W$37))),(IF(L257&gt;=PliegoVigente!$U$53,PliegoVigente!$W$53,IF(L257&gt;=PliegoVigente!$U$52,PliegoVigente!$W$52,PliegoVigente!$W$51))))))</f>
        <v>0.01</v>
      </c>
      <c r="AC257" s="124">
        <f>IF(E257="HFC",(IF(M257&gt;=PliegoVigente!$I$7,PliegoVigente!$K$7,IF(M257&gt;=PliegoVigente!$I$8,PliegoVigente!$K$8,IF(M257&gt;=PliegoVigente!$I$9,PliegoVigente!$K$9,IF(M257&gt;=PliegoVigente!$I$10,PliegoVigente!$K$10,IF(M257&gt;=PliegoVigente!$I$11,PliegoVigente!$K$11,IF(M257&gt;=PliegoVigente!$I$12,PliegoVigente!$K$12,IF(M257&gt;=PliegoVigente!$I$13,PliegoVigente!$K$13,IF(M257&gt;=PliegoVigente!$I$14,PliegoVigente!$K$14,PliegoVigente!$K$15))))))))),IF(E257="FLOW",(IF(M257&gt;=PliegoVigente!$I$23,PliegoVigente!$K$23,IF(M257&gt;=PliegoVigente!$I$24,PliegoVigente!$K$24,IF(M257&gt;=PliegoVigente!$I$25,PliegoVigente!$K$25,IF(M257&gt;=PliegoVigente!$I$26,PliegoVigente!$K$26,IF(M257&gt;=PliegoVigente!$I$27,PliegoVigente!$K$27,IF(M257&gt;=PliegoVigente!$I$28,PliegoVigente!$K$28,IF(M257&gt;=PliegoVigente!$I$29,PliegoVigente!$K$29,IF(M257&gt;=PliegoVigente!$I$30,PliegoVigente!$K$30,PliegoVigente!$K$31))))))))),IF(E257="MASIVO",(IF(M257&gt;=PliegoVigente!$I$37,PliegoVigente!$K$37,IF(M257&gt;=PliegoVigente!$I$38,PliegoVigente!$K$38,IF(M257&gt;=PliegoVigente!$I$39,PliegoVigente!$K$39,IF(M257&gt;=PliegoVigente!$I$40,PliegoVigente!$K$40,IF(M257&gt;=PliegoVigente!$I$41,PliegoVigente!$K$41,IF(M257&gt;=PliegoVigente!$I$42,PliegoVigente!$K$42,IF(M257&gt;=PliegoVigente!$I$43,PliegoVigente!$K$43,IF(M257&gt;=PliegoVigente!$I$44,PliegoVigente!$K$44,PliegoVigente!$K$45))))))))),(IF(M257&gt;=PliegoVigente!$I$51,PliegoVigente!$K$51,IF(M257&gt;=PliegoVigente!$I$52,PliegoVigente!$K$52,IF(M257&gt;=PliegoVigente!$I$53,PliegoVigente!$K$53,IF(M257&gt;=PliegoVigente!$I$54,PliegoVigente!$K$54,IF(M257&gt;=PliegoVigente!$I$55,PliegoVigente!$K$55,IF(M257&gt;=PliegoVigente!$I$56,PliegoVigente!$K$56,IF(M257&gt;=PliegoVigente!$I$57,PliegoVigente!$K$57,IF(M257&gt;=PliegoVigente!$I$58,PliegoVigente!$K$58,PliegoVigente!$K$59))))))))))))</f>
        <v>-0.02</v>
      </c>
      <c r="AD257" s="124">
        <f>IF(E257="HFC",(IF(S257&gt;=PliegoVigente!$E$12,PliegoVigente!$G$12,IF(S257&gt;=PliegoVigente!$E$11,PliegoVigente!$G$11,IF(S257&gt;=PliegoVigente!$E$10,PliegoVigente!$G$10,IF(S257&gt;=PliegoVigente!$E$9,PliegoVigente!$G$9,IF(S257&gt;=PliegoVigente!$E$8,PliegoVigente!$G$8,PliegoVigente!$G$7)))))),IF(E257="FLOW",(IF(S257&gt;=PliegoVigente!$I$23,PliegoVigente!$K$23,IF(S257&gt;=PliegoVigente!$I$24,PliegoVigente!$K$24,IF(S257&gt;=PliegoVigente!$I$25,PliegoVigente!$K$25,IF(S257&gt;=PliegoVigente!$I$26,PliegoVigente!$K$26,IF(S257&gt;=PliegoVigente!$I$27,PliegoVigente!$K$27,IF(S257&gt;=PliegoVigente!$I$28,PliegoVigente!$K$28,IF(S257&gt;=PliegoVigente!$I$29,PliegoVigente!$K$29,IF(S257&gt;=PliegoVigente!$I$30,PliegoVigente!$K$30,PliegoVigente!$K$31))))))))),IF(E257="MASIVO",(IF(S257&gt;=PliegoVigente!$I$37,PliegoVigente!$K$37,IF(S257&gt;=PliegoVigente!$I$38,PliegoVigente!$K$38,IF(S257&gt;=PliegoVigente!$I$39,PliegoVigente!$K$39,IF(S257&gt;=PliegoVigente!$I$40,PliegoVigente!$K$40,IF(S257&gt;=PliegoVigente!$I$41,PliegoVigente!$K$41,IF(S257&gt;=PliegoVigente!$I$42,PliegoVigente!$K$42,IF(S257&gt;=PliegoVigente!$I$43,PliegoVigente!$K$43,IF(S257&gt;=PliegoVigente!$I$44,PliegoVigente!$K$44,PliegoVigente!$K$45))))))))),(IF(S257&gt;=PliegoVigente!$I$51,PliegoVigente!$K$51,IF(S257&gt;=PliegoVigente!$I$52,PliegoVigente!$K$52,IF(S257&gt;=PliegoVigente!$I$53,PliegoVigente!$K$53,IF(S257&gt;=PliegoVigente!$I$54,PliegoVigente!$K$54,IF(S257&gt;=PliegoVigente!$I$55,PliegoVigente!$K$55,IF(S257&gt;=PliegoVigente!$I$56,PliegoVigente!$K$56,IF(S257&gt;=PliegoVigente!$I$57,PliegoVigente!$K$57,IF(S257&gt;=PliegoVigente!$I$58,PliegoVigente!$K$58,PliegoVigente!$K$59))))))))))))</f>
        <v>-0.01</v>
      </c>
      <c r="AE257" s="124">
        <f>IF(E257="HFC",(IF(T257&gt;=PliegoVigente!$A$10,PliegoVigente!$C$10,IF(T257&gt;PliegoVigente!$A$9,PliegoVigente!$C$9,IF(T257&gt;PliegoVigente!$A$8,PliegoVigente!$C$8,PliegoVigente!$C$7)))),IF(E257="FLOW",(IF(T257&gt;=PliegoVigente!$A$26,PliegoVigente!$C$26,IF(T257&gt;PliegoVigente!$A$25,PliegoVigente!$C$25,IF(T257&gt;PliegoVigente!$A$24,PliegoVigente!$C$24,PliegoVigente!$C$23)))),IF(E257="MASIVO",(IF(T257&gt;=PliegoVigente!$A$40,PliegoVigente!$C$40,IF(T257&gt;PliegoVigente!$A$39,PliegoVigente!$C$39,IF(T257&gt;PliegoVigente!$A$38,PliegoVigente!$C$38,PliegoVigente!$C$37)))),(IF(T257&gt;=PliegoVigente!$A$54,PliegoVigente!$C$54,IF(T257&gt;PliegoVigente!$A$53,PliegoVigente!$C$53,IF(T257&gt;PliegoVigente!$A$52,PliegoVigente!$C$52,PliegoVigente!$C$51)))))))</f>
        <v>0</v>
      </c>
      <c r="AF257" s="124">
        <f>IF(E257="HFC",(IF(Y257&gt;=PliegoVigente!$Y$7,PliegoVigente!$AA$7,0)),IF(E257="FLOW",0,IF(E257="MASIVO",(IF(Y257&gt;=PliegoVigente!$Y$37,PliegoVigente!$AA$370)),(IF(Y257&gt;=PliegoVigente!$Y$51,PliegoVigente!$AA$51,0)))))</f>
        <v>0</v>
      </c>
      <c r="AG257" s="124">
        <f>IF(E257="HFC",(IF(Z257&gt;=PliegoVigente!$M$9,PliegoVigente!$O$9,IF(Z257&gt;=PliegoVigente!$M$8,PliegoVigente!$O$8,PliegoVigente!$O$7))),IF(E257="FLOW",(IF(Z257&gt;=PliegoVigente!$M$25,PliegoVigente!$O$25,IF(Z257&gt;=PliegoVigente!$M$24,PliegoVigente!$O$24,PliegoVigente!$O$23))),IF(E257="MASIVO",(IF(Z257&gt;=PliegoVigente!$M$39,PliegoVigente!$O$39,IF(Z257&gt;=PliegoVigente!$M$38,PliegoVigente!$O$38,PliegoVigente!$O$37))),(IF(Z257&gt;=PliegoVigente!$M$53,PliegoVigente!$O$53,IF(Z257&gt;=PliegoVigente!$M$52,PliegoVigente!$O$52,PliegoVigente!$O$51))))))</f>
        <v>5.0000000000000001E-3</v>
      </c>
      <c r="AH257" s="124">
        <f>IF(E257="HFC",(IF(AA257&gt;=PliegoVigente!$Q$9,PliegoVigente!$S$9,IF(AA257&gt;=PliegoVigente!$Q$8,PliegoVigente!$S$8,PliegoVigente!$S$7))),IF(E257="FLOW",(IF(AA257&gt;=PliegoVigente!$Q$25,PliegoVigente!$S$25,IF(AA257&gt;=PliegoVigente!$Q$24,PliegoVigente!$S$24,PliegoVigente!$S$23))),IF(E257="MASIVO",(IF(AA257&gt;=PliegoVigente!$Q$39,PliegoVigente!$S$39,IF(AA257&gt;=PliegoVigente!$Q$38,PliegoVigente!$S$38,PliegoVigente!$S$37))),(IF(AA257&gt;=PliegoVigente!$Q$53,PliegoVigente!$S$53,IF(AA257&gt;=PliegoVigente!$Q$52,PliegoVigente!$S$52,PliegoVigente!$S$51))))))</f>
        <v>-5.0000000000000001E-3</v>
      </c>
      <c r="AI257" s="126">
        <f t="shared" si="7"/>
        <v>-0.02</v>
      </c>
    </row>
    <row r="258" spans="1:35" x14ac:dyDescent="0.25">
      <c r="A258" s="115" t="str">
        <f>VLOOKUP(C258,RosterActualizado!$C$2:$L$1000,7,0)</f>
        <v>Macias Fernando</v>
      </c>
      <c r="B258" s="115" t="str">
        <f>VLOOKUP(C258,RosterActualizado!$C$2:$L$1000,10,0)</f>
        <v xml:space="preserve">Gavaisé María Celeste </v>
      </c>
      <c r="C258" s="115">
        <f>RosterActualizado!C258</f>
        <v>4475998</v>
      </c>
      <c r="D258" s="115" t="str">
        <f>VLOOKUP(C258,RosterActualizado!$C$2:$L$1000,3,0)</f>
        <v>FLOW Score 1</v>
      </c>
      <c r="E258" s="115" t="str">
        <f t="shared" si="6"/>
        <v>FLOW</v>
      </c>
      <c r="F258" s="116">
        <f>VLOOKUP(C258,Table1[],5,0)</f>
        <v>0.998212121212121</v>
      </c>
      <c r="G258" s="117">
        <f>VLOOKUP(C258,Table13[],5,0)</f>
        <v>6.8965517241379296E-2</v>
      </c>
      <c r="H258" s="118">
        <f>VLOOKUP(C258,Table13[],3,0)</f>
        <v>174</v>
      </c>
      <c r="I258" s="117">
        <f>VLOOKUP(C258,Table13[],7,0)</f>
        <v>0.62130177514792895</v>
      </c>
      <c r="J258" s="117">
        <f>VLOOKUP(C258,Table13[],9,0)</f>
        <v>0.92024539877300604</v>
      </c>
      <c r="K258" s="116">
        <f>VLOOKUP(C258,Table16[[#All],[idccms]:[TMO]],5,0)</f>
        <v>0.94339622641509402</v>
      </c>
      <c r="L258" s="119">
        <f>VLOOKUP(C258,Table18[[Columna1]:[Recuento de id_monitoring-caseId]],2,0)</f>
        <v>1</v>
      </c>
      <c r="M258" s="116">
        <f>VLOOKUP(C258,Table111[],7,0)</f>
        <v>-0.16666666666666699</v>
      </c>
      <c r="N258" s="118">
        <f>VLOOKUP(C258,Table111[],6,0)</f>
        <v>12</v>
      </c>
      <c r="O258" s="116">
        <f>VLOOKUP(C258,Table111[],8,0)</f>
        <v>0.5</v>
      </c>
      <c r="P258" s="13" t="s">
        <v>116</v>
      </c>
      <c r="Q258" s="13" t="s">
        <v>116</v>
      </c>
      <c r="R258" s="13" t="s">
        <v>116</v>
      </c>
      <c r="S258" s="116">
        <f>VLOOKUP(C258,Table113[[idccms]:[Suma de Rellamados]],4,0)</f>
        <v>0.81445783132530103</v>
      </c>
      <c r="T258" s="13">
        <f>VLOOKUP(C258,Table115[[idccms]:[Suma de CvLlamSalientes]],3,0)</f>
        <v>679.715946843854</v>
      </c>
      <c r="U258" s="13">
        <f>VLOOKUP(C258,Table115[[idccms]:[Suma de CvLlamSalientes]],5,0)</f>
        <v>7.6262458471760803</v>
      </c>
      <c r="V258" s="120">
        <f>VLOOKUP(C258,Table115[[idccms]:[Suma de CvLlamSalientes]],6,0)</f>
        <v>3.4734219269103002</v>
      </c>
      <c r="W258" s="13">
        <f>VLOOKUP(C258,Table115[[idccms]:[Suma de CvLlamSalientes]],7,0)</f>
        <v>668.61627906976696</v>
      </c>
      <c r="X258" s="116">
        <f>VLOOKUP(C258,Table118[[idccms]:[%Act Com N]],4,0)</f>
        <v>2.24252491694352E-2</v>
      </c>
      <c r="Y258" s="116">
        <f>VLOOKUP(C258,Table118[[idccms]:[%Act Com N]],6,0)</f>
        <v>2.24252491694352E-2</v>
      </c>
      <c r="Z258" s="116">
        <f>VLOOKUP(C258,TRF!$B$2:$S$407,4,0)</f>
        <v>5.9800664451827197E-2</v>
      </c>
      <c r="AA258" s="116">
        <f>VLOOKUP(C258,CBS!$A$2:$F$395,4,0)</f>
        <v>8.4717607973421899E-2</v>
      </c>
      <c r="AB258" s="124">
        <f>IF(E258="HFC",(IF(L258&gt;=PliegoVigente!$U$9,PliegoVigente!$W$9,IF(L258&gt;=PliegoVigente!$U$8,PliegoVigente!$W$8,PliegoVigente!$W$7))),IF(E258="FLOW",(IF(L258&gt;=PliegoVigente!$U$25,PliegoVigente!$W$25,IF(L258&gt;=PliegoVigente!$U$24,PliegoVigente!$W$24,PliegoVigente!$W$23))),IF(E258="MASIVO",(IF(L258&gt;=PliegoVigente!$U$39,PliegoVigente!$W$39,IF(L258&gt;=PliegoVigente!$U$38,PliegoVigente!$W$38,PliegoVigente!$W$37))),(IF(L258&gt;=PliegoVigente!$U$53,PliegoVigente!$W$53,IF(L258&gt;=PliegoVigente!$U$52,PliegoVigente!$W$52,PliegoVigente!$W$51))))))</f>
        <v>0.01</v>
      </c>
      <c r="AC258" s="124">
        <f>IF(E258="HFC",(IF(M258&gt;=PliegoVigente!$I$7,PliegoVigente!$K$7,IF(M258&gt;=PliegoVigente!$I$8,PliegoVigente!$K$8,IF(M258&gt;=PliegoVigente!$I$9,PliegoVigente!$K$9,IF(M258&gt;=PliegoVigente!$I$10,PliegoVigente!$K$10,IF(M258&gt;=PliegoVigente!$I$11,PliegoVigente!$K$11,IF(M258&gt;=PliegoVigente!$I$12,PliegoVigente!$K$12,IF(M258&gt;=PliegoVigente!$I$13,PliegoVigente!$K$13,IF(M258&gt;=PliegoVigente!$I$14,PliegoVigente!$K$14,PliegoVigente!$K$15))))))))),IF(E258="FLOW",(IF(M258&gt;=PliegoVigente!$I$23,PliegoVigente!$K$23,IF(M258&gt;=PliegoVigente!$I$24,PliegoVigente!$K$24,IF(M258&gt;=PliegoVigente!$I$25,PliegoVigente!$K$25,IF(M258&gt;=PliegoVigente!$I$26,PliegoVigente!$K$26,IF(M258&gt;=PliegoVigente!$I$27,PliegoVigente!$K$27,IF(M258&gt;=PliegoVigente!$I$28,PliegoVigente!$K$28,IF(M258&gt;=PliegoVigente!$I$29,PliegoVigente!$K$29,IF(M258&gt;=PliegoVigente!$I$30,PliegoVigente!$K$30,PliegoVigente!$K$31))))))))),IF(E258="MASIVO",(IF(M258&gt;=PliegoVigente!$I$37,PliegoVigente!$K$37,IF(M258&gt;=PliegoVigente!$I$38,PliegoVigente!$K$38,IF(M258&gt;=PliegoVigente!$I$39,PliegoVigente!$K$39,IF(M258&gt;=PliegoVigente!$I$40,PliegoVigente!$K$40,IF(M258&gt;=PliegoVigente!$I$41,PliegoVigente!$K$41,IF(M258&gt;=PliegoVigente!$I$42,PliegoVigente!$K$42,IF(M258&gt;=PliegoVigente!$I$43,PliegoVigente!$K$43,IF(M258&gt;=PliegoVigente!$I$44,PliegoVigente!$K$44,PliegoVigente!$K$45))))))))),(IF(M258&gt;=PliegoVigente!$I$51,PliegoVigente!$K$51,IF(M258&gt;=PliegoVigente!$I$52,PliegoVigente!$K$52,IF(M258&gt;=PliegoVigente!$I$53,PliegoVigente!$K$53,IF(M258&gt;=PliegoVigente!$I$54,PliegoVigente!$K$54,IF(M258&gt;=PliegoVigente!$I$55,PliegoVigente!$K$55,IF(M258&gt;=PliegoVigente!$I$56,PliegoVigente!$K$56,IF(M258&gt;=PliegoVigente!$I$57,PliegoVigente!$K$57,IF(M258&gt;=PliegoVigente!$I$58,PliegoVigente!$K$58,PliegoVigente!$K$59))))))))))))</f>
        <v>-0.02</v>
      </c>
      <c r="AD258" s="124">
        <f>IF(E258="HFC",(IF(S258&gt;=PliegoVigente!$E$12,PliegoVigente!$G$12,IF(S258&gt;=PliegoVigente!$E$11,PliegoVigente!$G$11,IF(S258&gt;=PliegoVigente!$E$10,PliegoVigente!$G$10,IF(S258&gt;=PliegoVigente!$E$9,PliegoVigente!$G$9,IF(S258&gt;=PliegoVigente!$E$8,PliegoVigente!$G$8,PliegoVigente!$G$7)))))),IF(E258="FLOW",(IF(S258&gt;=PliegoVigente!$I$23,PliegoVigente!$K$23,IF(S258&gt;=PliegoVigente!$I$24,PliegoVigente!$K$24,IF(S258&gt;=PliegoVigente!$I$25,PliegoVigente!$K$25,IF(S258&gt;=PliegoVigente!$I$26,PliegoVigente!$K$26,IF(S258&gt;=PliegoVigente!$I$27,PliegoVigente!$K$27,IF(S258&gt;=PliegoVigente!$I$28,PliegoVigente!$K$28,IF(S258&gt;=PliegoVigente!$I$29,PliegoVigente!$K$29,IF(S258&gt;=PliegoVigente!$I$30,PliegoVigente!$K$30,PliegoVigente!$K$31))))))))),IF(E258="MASIVO",(IF(S258&gt;=PliegoVigente!$I$37,PliegoVigente!$K$37,IF(S258&gt;=PliegoVigente!$I$38,PliegoVigente!$K$38,IF(S258&gt;=PliegoVigente!$I$39,PliegoVigente!$K$39,IF(S258&gt;=PliegoVigente!$I$40,PliegoVigente!$K$40,IF(S258&gt;=PliegoVigente!$I$41,PliegoVigente!$K$41,IF(S258&gt;=PliegoVigente!$I$42,PliegoVigente!$K$42,IF(S258&gt;=PliegoVigente!$I$43,PliegoVigente!$K$43,IF(S258&gt;=PliegoVigente!$I$44,PliegoVigente!$K$44,PliegoVigente!$K$45))))))))),(IF(S258&gt;=PliegoVigente!$I$51,PliegoVigente!$K$51,IF(S258&gt;=PliegoVigente!$I$52,PliegoVigente!$K$52,IF(S258&gt;=PliegoVigente!$I$53,PliegoVigente!$K$53,IF(S258&gt;=PliegoVigente!$I$54,PliegoVigente!$K$54,IF(S258&gt;=PliegoVigente!$I$55,PliegoVigente!$K$55,IF(S258&gt;=PliegoVigente!$I$56,PliegoVigente!$K$56,IF(S258&gt;=PliegoVigente!$I$57,PliegoVigente!$K$57,IF(S258&gt;=PliegoVigente!$I$58,PliegoVigente!$K$58,PliegoVigente!$K$59))))))))))))</f>
        <v>0.06</v>
      </c>
      <c r="AE258" s="124">
        <f>IF(E258="HFC",(IF(T258&gt;=PliegoVigente!$A$10,PliegoVigente!$C$10,IF(T258&gt;PliegoVigente!$A$9,PliegoVigente!$C$9,IF(T258&gt;PliegoVigente!$A$8,PliegoVigente!$C$8,PliegoVigente!$C$7)))),IF(E258="FLOW",(IF(T258&gt;=PliegoVigente!$A$26,PliegoVigente!$C$26,IF(T258&gt;PliegoVigente!$A$25,PliegoVigente!$C$25,IF(T258&gt;PliegoVigente!$A$24,PliegoVigente!$C$24,PliegoVigente!$C$23)))),IF(E258="MASIVO",(IF(T258&gt;=PliegoVigente!$A$40,PliegoVigente!$C$40,IF(T258&gt;PliegoVigente!$A$39,PliegoVigente!$C$39,IF(T258&gt;PliegoVigente!$A$38,PliegoVigente!$C$38,PliegoVigente!$C$37)))),(IF(T258&gt;=PliegoVigente!$A$54,PliegoVigente!$C$54,IF(T258&gt;PliegoVigente!$A$53,PliegoVigente!$C$53,IF(T258&gt;PliegoVigente!$A$52,PliegoVigente!$C$52,PliegoVigente!$C$51)))))))</f>
        <v>-0.01</v>
      </c>
      <c r="AF258" s="124">
        <f>IF(E258="HFC",(IF(Y258&gt;=PliegoVigente!$Y$7,PliegoVigente!$AA$7,0)),IF(E258="FLOW",0,IF(E258="MASIVO",(IF(Y258&gt;=PliegoVigente!$Y$37,PliegoVigente!$AA$370)),(IF(Y258&gt;=PliegoVigente!$Y$51,PliegoVigente!$AA$51,0)))))</f>
        <v>0</v>
      </c>
      <c r="AG258" s="124">
        <f>IF(E258="HFC",(IF(Z258&gt;=PliegoVigente!$M$9,PliegoVigente!$O$9,IF(Z258&gt;=PliegoVigente!$M$8,PliegoVigente!$O$8,PliegoVigente!$O$7))),IF(E258="FLOW",(IF(Z258&gt;=PliegoVigente!$M$25,PliegoVigente!$O$25,IF(Z258&gt;=PliegoVigente!$M$24,PliegoVigente!$O$24,PliegoVigente!$O$23))),IF(E258="MASIVO",(IF(Z258&gt;=PliegoVigente!$M$39,PliegoVigente!$O$39,IF(Z258&gt;=PliegoVigente!$M$38,PliegoVigente!$O$38,PliegoVigente!$O$37))),(IF(Z258&gt;=PliegoVigente!$M$53,PliegoVigente!$O$53,IF(Z258&gt;=PliegoVigente!$M$52,PliegoVigente!$O$52,PliegoVigente!$O$51))))))</f>
        <v>5.0000000000000001E-3</v>
      </c>
      <c r="AH258" s="124">
        <f>IF(E258="HFC",(IF(AA258&gt;=PliegoVigente!$Q$9,PliegoVigente!$S$9,IF(AA258&gt;=PliegoVigente!$Q$8,PliegoVigente!$S$8,PliegoVigente!$S$7))),IF(E258="FLOW",(IF(AA258&gt;=PliegoVigente!$Q$25,PliegoVigente!$S$25,IF(AA258&gt;=PliegoVigente!$Q$24,PliegoVigente!$S$24,PliegoVigente!$S$23))),IF(E258="MASIVO",(IF(AA258&gt;=PliegoVigente!$Q$39,PliegoVigente!$S$39,IF(AA258&gt;=PliegoVigente!$Q$38,PliegoVigente!$S$38,PliegoVigente!$S$37))),(IF(AA258&gt;=PliegoVigente!$Q$53,PliegoVigente!$S$53,IF(AA258&gt;=PliegoVigente!$Q$52,PliegoVigente!$S$52,PliegoVigente!$S$51))))))</f>
        <v>1.4999999999999999E-2</v>
      </c>
      <c r="AI258" s="126">
        <f t="shared" si="7"/>
        <v>5.9999999999999991E-2</v>
      </c>
    </row>
    <row r="259" spans="1:35" x14ac:dyDescent="0.25">
      <c r="A259" s="115" t="str">
        <f>VLOOKUP(C259,RosterActualizado!$C$2:$L$1000,7,0)</f>
        <v>Macias Fernando</v>
      </c>
      <c r="B259" s="115" t="str">
        <f>VLOOKUP(C259,RosterActualizado!$C$2:$L$1000,10,0)</f>
        <v>Gerez Carrizo Santiago Nahuel</v>
      </c>
      <c r="C259" s="115">
        <f>RosterActualizado!C259</f>
        <v>4588001</v>
      </c>
      <c r="D259" s="115" t="str">
        <f>VLOOKUP(C259,RosterActualizado!$C$2:$L$1000,3,0)</f>
        <v>MASIVO</v>
      </c>
      <c r="E259" s="115" t="str">
        <f t="shared" ref="E259:E322" si="8">IF(D259="FLOW Score 3 a 5","FLOW",IF(D259="FLOW Score 1","FLOW",IF(D259="FLOW Score 2","FLOW",IF(D259="MASIVO","MASIVO",IF(D259="INTERNET HFC SCORE 1","HFC",IF(D259="INTERNET HFC SCORE 2","HFC",IF(D259="INTERNET HFC SCORE 3 A 5","HFC",IF(D259="VIP","MASIVO",IF(D259="INTERNET HFC SCORE 1 + Solucion Remota ","HFC",IF(D259="INTERNET HFC SCORE 2 + Solucion Remota ","HFC",IF(D259="INTERNET HFC SCORE 3 A 5 + Solucion Remota ","HFC","MULTISKILL")))))))))))</f>
        <v>MASIVO</v>
      </c>
      <c r="F259" s="116" t="e">
        <f>VLOOKUP(C259,Table1[],5,0)</f>
        <v>#N/A</v>
      </c>
      <c r="G259" s="117">
        <f>VLOOKUP(C259,Table13[],5,0)</f>
        <v>0</v>
      </c>
      <c r="H259" s="118">
        <f>VLOOKUP(C259,Table13[],3,0)</f>
        <v>0</v>
      </c>
      <c r="I259" s="117">
        <f>VLOOKUP(C259,Table13[],7,0)</f>
        <v>0</v>
      </c>
      <c r="J259" s="117">
        <f>VLOOKUP(C259,Table13[],9,0)</f>
        <v>0</v>
      </c>
      <c r="K259" s="116" t="e">
        <f>VLOOKUP(C259,Table16[[#All],[idccms]:[TMO]],5,0)</f>
        <v>#N/A</v>
      </c>
      <c r="L259" s="119" t="e">
        <f>VLOOKUP(C259,Table18[[Columna1]:[Recuento de id_monitoring-caseId]],2,0)</f>
        <v>#N/A</v>
      </c>
      <c r="M259" s="116" t="e">
        <f>VLOOKUP(C259,Table111[],7,0)</f>
        <v>#N/A</v>
      </c>
      <c r="N259" s="118" t="e">
        <f>VLOOKUP(C259,Table111[],6,0)</f>
        <v>#N/A</v>
      </c>
      <c r="O259" s="116" t="e">
        <f>VLOOKUP(C259,Table111[],8,0)</f>
        <v>#N/A</v>
      </c>
      <c r="P259" s="13" t="s">
        <v>116</v>
      </c>
      <c r="Q259" s="13" t="s">
        <v>116</v>
      </c>
      <c r="R259" s="13" t="s">
        <v>116</v>
      </c>
      <c r="S259" s="116" t="e">
        <f>VLOOKUP(C259,Table113[[idccms]:[Suma de Rellamados]],4,0)</f>
        <v>#N/A</v>
      </c>
      <c r="T259" s="13">
        <f>VLOOKUP(C259,Table115[[idccms]:[Suma de CvLlamSalientes]],3,0)</f>
        <v>0</v>
      </c>
      <c r="U259" s="13">
        <f>VLOOKUP(C259,Table115[[idccms]:[Suma de CvLlamSalientes]],5,0)</f>
        <v>0</v>
      </c>
      <c r="V259" s="120">
        <f>VLOOKUP(C259,Table115[[idccms]:[Suma de CvLlamSalientes]],6,0)</f>
        <v>0</v>
      </c>
      <c r="W259" s="13">
        <f>VLOOKUP(C259,Table115[[idccms]:[Suma de CvLlamSalientes]],7,0)</f>
        <v>0</v>
      </c>
      <c r="X259" s="116" t="e">
        <f>VLOOKUP(C259,Table118[[idccms]:[%Act Com N]],4,0)</f>
        <v>#N/A</v>
      </c>
      <c r="Y259" s="116" t="e">
        <f>VLOOKUP(C259,Table118[[idccms]:[%Act Com N]],6,0)</f>
        <v>#N/A</v>
      </c>
      <c r="Z259" s="116" t="e">
        <f>VLOOKUP(C259,TRF!$B$2:$S$407,4,0)</f>
        <v>#N/A</v>
      </c>
      <c r="AA259" s="116" t="e">
        <f>VLOOKUP(C259,CBS!$A$2:$F$395,4,0)</f>
        <v>#N/A</v>
      </c>
      <c r="AB259" s="124" t="e">
        <f>IF(E259="HFC",(IF(L259&gt;=PliegoVigente!$U$9,PliegoVigente!$W$9,IF(L259&gt;=PliegoVigente!$U$8,PliegoVigente!$W$8,PliegoVigente!$W$7))),IF(E259="FLOW",(IF(L259&gt;=PliegoVigente!$U$25,PliegoVigente!$W$25,IF(L259&gt;=PliegoVigente!$U$24,PliegoVigente!$W$24,PliegoVigente!$W$23))),IF(E259="MASIVO",(IF(L259&gt;=PliegoVigente!$U$39,PliegoVigente!$W$39,IF(L259&gt;=PliegoVigente!$U$38,PliegoVigente!$W$38,PliegoVigente!$W$37))),(IF(L259&gt;=PliegoVigente!$U$53,PliegoVigente!$W$53,IF(L259&gt;=PliegoVigente!$U$52,PliegoVigente!$W$52,PliegoVigente!$W$51))))))</f>
        <v>#N/A</v>
      </c>
      <c r="AC259" s="124" t="e">
        <f>IF(E259="HFC",(IF(M259&gt;=PliegoVigente!$I$7,PliegoVigente!$K$7,IF(M259&gt;=PliegoVigente!$I$8,PliegoVigente!$K$8,IF(M259&gt;=PliegoVigente!$I$9,PliegoVigente!$K$9,IF(M259&gt;=PliegoVigente!$I$10,PliegoVigente!$K$10,IF(M259&gt;=PliegoVigente!$I$11,PliegoVigente!$K$11,IF(M259&gt;=PliegoVigente!$I$12,PliegoVigente!$K$12,IF(M259&gt;=PliegoVigente!$I$13,PliegoVigente!$K$13,IF(M259&gt;=PliegoVigente!$I$14,PliegoVigente!$K$14,PliegoVigente!$K$15))))))))),IF(E259="FLOW",(IF(M259&gt;=PliegoVigente!$I$23,PliegoVigente!$K$23,IF(M259&gt;=PliegoVigente!$I$24,PliegoVigente!$K$24,IF(M259&gt;=PliegoVigente!$I$25,PliegoVigente!$K$25,IF(M259&gt;=PliegoVigente!$I$26,PliegoVigente!$K$26,IF(M259&gt;=PliegoVigente!$I$27,PliegoVigente!$K$27,IF(M259&gt;=PliegoVigente!$I$28,PliegoVigente!$K$28,IF(M259&gt;=PliegoVigente!$I$29,PliegoVigente!$K$29,IF(M259&gt;=PliegoVigente!$I$30,PliegoVigente!$K$30,PliegoVigente!$K$31))))))))),IF(E259="MASIVO",(IF(M259&gt;=PliegoVigente!$I$37,PliegoVigente!$K$37,IF(M259&gt;=PliegoVigente!$I$38,PliegoVigente!$K$38,IF(M259&gt;=PliegoVigente!$I$39,PliegoVigente!$K$39,IF(M259&gt;=PliegoVigente!$I$40,PliegoVigente!$K$40,IF(M259&gt;=PliegoVigente!$I$41,PliegoVigente!$K$41,IF(M259&gt;=PliegoVigente!$I$42,PliegoVigente!$K$42,IF(M259&gt;=PliegoVigente!$I$43,PliegoVigente!$K$43,IF(M259&gt;=PliegoVigente!$I$44,PliegoVigente!$K$44,PliegoVigente!$K$45))))))))),(IF(M259&gt;=PliegoVigente!$I$51,PliegoVigente!$K$51,IF(M259&gt;=PliegoVigente!$I$52,PliegoVigente!$K$52,IF(M259&gt;=PliegoVigente!$I$53,PliegoVigente!$K$53,IF(M259&gt;=PliegoVigente!$I$54,PliegoVigente!$K$54,IF(M259&gt;=PliegoVigente!$I$55,PliegoVigente!$K$55,IF(M259&gt;=PliegoVigente!$I$56,PliegoVigente!$K$56,IF(M259&gt;=PliegoVigente!$I$57,PliegoVigente!$K$57,IF(M259&gt;=PliegoVigente!$I$58,PliegoVigente!$K$58,PliegoVigente!$K$59))))))))))))</f>
        <v>#N/A</v>
      </c>
      <c r="AD259" s="124" t="e">
        <f>IF(E259="HFC",(IF(S259&gt;=PliegoVigente!$E$12,PliegoVigente!$G$12,IF(S259&gt;=PliegoVigente!$E$11,PliegoVigente!$G$11,IF(S259&gt;=PliegoVigente!$E$10,PliegoVigente!$G$10,IF(S259&gt;=PliegoVigente!$E$9,PliegoVigente!$G$9,IF(S259&gt;=PliegoVigente!$E$8,PliegoVigente!$G$8,PliegoVigente!$G$7)))))),IF(E259="FLOW",(IF(S259&gt;=PliegoVigente!$I$23,PliegoVigente!$K$23,IF(S259&gt;=PliegoVigente!$I$24,PliegoVigente!$K$24,IF(S259&gt;=PliegoVigente!$I$25,PliegoVigente!$K$25,IF(S259&gt;=PliegoVigente!$I$26,PliegoVigente!$K$26,IF(S259&gt;=PliegoVigente!$I$27,PliegoVigente!$K$27,IF(S259&gt;=PliegoVigente!$I$28,PliegoVigente!$K$28,IF(S259&gt;=PliegoVigente!$I$29,PliegoVigente!$K$29,IF(S259&gt;=PliegoVigente!$I$30,PliegoVigente!$K$30,PliegoVigente!$K$31))))))))),IF(E259="MASIVO",(IF(S259&gt;=PliegoVigente!$I$37,PliegoVigente!$K$37,IF(S259&gt;=PliegoVigente!$I$38,PliegoVigente!$K$38,IF(S259&gt;=PliegoVigente!$I$39,PliegoVigente!$K$39,IF(S259&gt;=PliegoVigente!$I$40,PliegoVigente!$K$40,IF(S259&gt;=PliegoVigente!$I$41,PliegoVigente!$K$41,IF(S259&gt;=PliegoVigente!$I$42,PliegoVigente!$K$42,IF(S259&gt;=PliegoVigente!$I$43,PliegoVigente!$K$43,IF(S259&gt;=PliegoVigente!$I$44,PliegoVigente!$K$44,PliegoVigente!$K$45))))))))),(IF(S259&gt;=PliegoVigente!$I$51,PliegoVigente!$K$51,IF(S259&gt;=PliegoVigente!$I$52,PliegoVigente!$K$52,IF(S259&gt;=PliegoVigente!$I$53,PliegoVigente!$K$53,IF(S259&gt;=PliegoVigente!$I$54,PliegoVigente!$K$54,IF(S259&gt;=PliegoVigente!$I$55,PliegoVigente!$K$55,IF(S259&gt;=PliegoVigente!$I$56,PliegoVigente!$K$56,IF(S259&gt;=PliegoVigente!$I$57,PliegoVigente!$K$57,IF(S259&gt;=PliegoVigente!$I$58,PliegoVigente!$K$58,PliegoVigente!$K$59))))))))))))</f>
        <v>#N/A</v>
      </c>
      <c r="AE259" s="124">
        <f>IF(E259="HFC",(IF(T259&gt;=PliegoVigente!$A$10,PliegoVigente!$C$10,IF(T259&gt;PliegoVigente!$A$9,PliegoVigente!$C$9,IF(T259&gt;PliegoVigente!$A$8,PliegoVigente!$C$8,PliegoVigente!$C$7)))),IF(E259="FLOW",(IF(T259&gt;=PliegoVigente!$A$26,PliegoVigente!$C$26,IF(T259&gt;PliegoVigente!$A$25,PliegoVigente!$C$25,IF(T259&gt;PliegoVigente!$A$24,PliegoVigente!$C$24,PliegoVigente!$C$23)))),IF(E259="MASIVO",(IF(T259&gt;=PliegoVigente!$A$40,PliegoVigente!$C$40,IF(T259&gt;PliegoVigente!$A$39,PliegoVigente!$C$39,IF(T259&gt;PliegoVigente!$A$38,PliegoVigente!$C$38,PliegoVigente!$C$37)))),(IF(T259&gt;=PliegoVigente!$A$54,PliegoVigente!$C$54,IF(T259&gt;PliegoVigente!$A$53,PliegoVigente!$C$53,IF(T259&gt;PliegoVigente!$A$52,PliegoVigente!$C$52,PliegoVigente!$C$51)))))))</f>
        <v>0.02</v>
      </c>
      <c r="AF259" s="124" t="e">
        <f>IF(E259="HFC",(IF(Y259&gt;=PliegoVigente!$Y$7,PliegoVigente!$AA$7,0)),IF(E259="FLOW",0,IF(E259="MASIVO",(IF(Y259&gt;=PliegoVigente!$Y$37,PliegoVigente!$AA$370)),(IF(Y259&gt;=PliegoVigente!$Y$51,PliegoVigente!$AA$51,0)))))</f>
        <v>#N/A</v>
      </c>
      <c r="AG259" s="124" t="e">
        <f>IF(E259="HFC",(IF(Z259&gt;=PliegoVigente!$M$9,PliegoVigente!$O$9,IF(Z259&gt;=PliegoVigente!$M$8,PliegoVigente!$O$8,PliegoVigente!$O$7))),IF(E259="FLOW",(IF(Z259&gt;=PliegoVigente!$M$25,PliegoVigente!$O$25,IF(Z259&gt;=PliegoVigente!$M$24,PliegoVigente!$O$24,PliegoVigente!$O$23))),IF(E259="MASIVO",(IF(Z259&gt;=PliegoVigente!$M$39,PliegoVigente!$O$39,IF(Z259&gt;=PliegoVigente!$M$38,PliegoVigente!$O$38,PliegoVigente!$O$37))),(IF(Z259&gt;=PliegoVigente!$M$53,PliegoVigente!$O$53,IF(Z259&gt;=PliegoVigente!$M$52,PliegoVigente!$O$52,PliegoVigente!$O$51))))))</f>
        <v>#N/A</v>
      </c>
      <c r="AH259" s="124" t="e">
        <f>IF(E259="HFC",(IF(AA259&gt;=PliegoVigente!$Q$9,PliegoVigente!$S$9,IF(AA259&gt;=PliegoVigente!$Q$8,PliegoVigente!$S$8,PliegoVigente!$S$7))),IF(E259="FLOW",(IF(AA259&gt;=PliegoVigente!$Q$25,PliegoVigente!$S$25,IF(AA259&gt;=PliegoVigente!$Q$24,PliegoVigente!$S$24,PliegoVigente!$S$23))),IF(E259="MASIVO",(IF(AA259&gt;=PliegoVigente!$Q$39,PliegoVigente!$S$39,IF(AA259&gt;=PliegoVigente!$Q$38,PliegoVigente!$S$38,PliegoVigente!$S$37))),(IF(AA259&gt;=PliegoVigente!$Q$53,PliegoVigente!$S$53,IF(AA259&gt;=PliegoVigente!$Q$52,PliegoVigente!$S$52,PliegoVigente!$S$51))))))</f>
        <v>#N/A</v>
      </c>
      <c r="AI259" s="126" t="e">
        <f t="shared" ref="AI259:AI322" si="9">SUM(AB259:AH259)</f>
        <v>#N/A</v>
      </c>
    </row>
    <row r="260" spans="1:35" x14ac:dyDescent="0.25">
      <c r="A260" s="115" t="str">
        <f>VLOOKUP(C260,RosterActualizado!$C$2:$L$1000,7,0)</f>
        <v>Macias Fernando</v>
      </c>
      <c r="B260" s="115" t="str">
        <f>VLOOKUP(C260,RosterActualizado!$C$2:$L$1000,10,0)</f>
        <v>Gómez Salas Natalia Celeste</v>
      </c>
      <c r="C260" s="115">
        <f>RosterActualizado!C260</f>
        <v>4476015</v>
      </c>
      <c r="D260" s="115" t="str">
        <f>VLOOKUP(C260,RosterActualizado!$C$2:$L$1000,3,0)</f>
        <v>FLOW Score 1</v>
      </c>
      <c r="E260" s="115" t="str">
        <f t="shared" si="8"/>
        <v>FLOW</v>
      </c>
      <c r="F260" s="116">
        <f>VLOOKUP(C260,Table1[],5,0)</f>
        <v>0.79058212560386498</v>
      </c>
      <c r="G260" s="117">
        <f>VLOOKUP(C260,Table13[],5,0)</f>
        <v>8.1818181818181804E-2</v>
      </c>
      <c r="H260" s="118">
        <f>VLOOKUP(C260,Table13[],3,0)</f>
        <v>110</v>
      </c>
      <c r="I260" s="117">
        <f>VLOOKUP(C260,Table13[],7,0)</f>
        <v>0.61320754716981096</v>
      </c>
      <c r="J260" s="117">
        <f>VLOOKUP(C260,Table13[],9,0)</f>
        <v>0.93</v>
      </c>
      <c r="K260" s="116">
        <f>VLOOKUP(C260,Table16[[#All],[idccms]:[TMO]],5,0)</f>
        <v>0.97297297297297303</v>
      </c>
      <c r="L260" s="119">
        <f>VLOOKUP(C260,Table18[[Columna1]:[Recuento de id_monitoring-caseId]],2,0)</f>
        <v>0</v>
      </c>
      <c r="M260" s="116">
        <f>VLOOKUP(C260,Table111[],7,0)</f>
        <v>-0.11111111111111099</v>
      </c>
      <c r="N260" s="118">
        <f>VLOOKUP(C260,Table111[],6,0)</f>
        <v>9</v>
      </c>
      <c r="O260" s="116">
        <f>VLOOKUP(C260,Table111[],8,0)</f>
        <v>0.625</v>
      </c>
      <c r="P260" s="13" t="s">
        <v>116</v>
      </c>
      <c r="Q260" s="13" t="s">
        <v>116</v>
      </c>
      <c r="R260" s="13" t="s">
        <v>116</v>
      </c>
      <c r="S260" s="116">
        <f>VLOOKUP(C260,Table113[[idccms]:[Suma de Rellamados]],4,0)</f>
        <v>0.83333333333333304</v>
      </c>
      <c r="T260" s="13">
        <f>VLOOKUP(C260,Table115[[idccms]:[Suma de CvLlamSalientes]],3,0)</f>
        <v>839.71788413098204</v>
      </c>
      <c r="U260" s="13">
        <f>VLOOKUP(C260,Table115[[idccms]:[Suma de CvLlamSalientes]],5,0)</f>
        <v>9.20654911838791</v>
      </c>
      <c r="V260" s="120">
        <f>VLOOKUP(C260,Table115[[idccms]:[Suma de CvLlamSalientes]],6,0)</f>
        <v>10.176322418135999</v>
      </c>
      <c r="W260" s="13">
        <f>VLOOKUP(C260,Table115[[idccms]:[Suma de CvLlamSalientes]],7,0)</f>
        <v>820.33501259445802</v>
      </c>
      <c r="X260" s="116">
        <f>VLOOKUP(C260,Table118[[idccms]:[%Act Com N]],4,0)</f>
        <v>3.7783375314861499E-2</v>
      </c>
      <c r="Y260" s="116">
        <f>VLOOKUP(C260,Table118[[idccms]:[%Act Com N]],6,0)</f>
        <v>3.7783375314861499E-2</v>
      </c>
      <c r="Z260" s="116">
        <f>VLOOKUP(C260,TRF!$B$2:$S$407,4,0)</f>
        <v>7.5566750629722901E-2</v>
      </c>
      <c r="AA260" s="116">
        <f>VLOOKUP(C260,CBS!$A$2:$F$395,4,0)</f>
        <v>0.118387909319899</v>
      </c>
      <c r="AB260" s="124">
        <f>IF(E260="HFC",(IF(L260&gt;=PliegoVigente!$U$9,PliegoVigente!$W$9,IF(L260&gt;=PliegoVigente!$U$8,PliegoVigente!$W$8,PliegoVigente!$W$7))),IF(E260="FLOW",(IF(L260&gt;=PliegoVigente!$U$25,PliegoVigente!$W$25,IF(L260&gt;=PliegoVigente!$U$24,PliegoVigente!$W$24,PliegoVigente!$W$23))),IF(E260="MASIVO",(IF(L260&gt;=PliegoVigente!$U$39,PliegoVigente!$W$39,IF(L260&gt;=PliegoVigente!$U$38,PliegoVigente!$W$38,PliegoVigente!$W$37))),(IF(L260&gt;=PliegoVigente!$U$53,PliegoVigente!$W$53,IF(L260&gt;=PliegoVigente!$U$52,PliegoVigente!$W$52,PliegoVigente!$W$51))))))</f>
        <v>-0.01</v>
      </c>
      <c r="AC260" s="124">
        <f>IF(E260="HFC",(IF(M260&gt;=PliegoVigente!$I$7,PliegoVigente!$K$7,IF(M260&gt;=PliegoVigente!$I$8,PliegoVigente!$K$8,IF(M260&gt;=PliegoVigente!$I$9,PliegoVigente!$K$9,IF(M260&gt;=PliegoVigente!$I$10,PliegoVigente!$K$10,IF(M260&gt;=PliegoVigente!$I$11,PliegoVigente!$K$11,IF(M260&gt;=PliegoVigente!$I$12,PliegoVigente!$K$12,IF(M260&gt;=PliegoVigente!$I$13,PliegoVigente!$K$13,IF(M260&gt;=PliegoVigente!$I$14,PliegoVigente!$K$14,PliegoVigente!$K$15))))))))),IF(E260="FLOW",(IF(M260&gt;=PliegoVigente!$I$23,PliegoVigente!$K$23,IF(M260&gt;=PliegoVigente!$I$24,PliegoVigente!$K$24,IF(M260&gt;=PliegoVigente!$I$25,PliegoVigente!$K$25,IF(M260&gt;=PliegoVigente!$I$26,PliegoVigente!$K$26,IF(M260&gt;=PliegoVigente!$I$27,PliegoVigente!$K$27,IF(M260&gt;=PliegoVigente!$I$28,PliegoVigente!$K$28,IF(M260&gt;=PliegoVigente!$I$29,PliegoVigente!$K$29,IF(M260&gt;=PliegoVigente!$I$30,PliegoVigente!$K$30,PliegoVigente!$K$31))))))))),IF(E260="MASIVO",(IF(M260&gt;=PliegoVigente!$I$37,PliegoVigente!$K$37,IF(M260&gt;=PliegoVigente!$I$38,PliegoVigente!$K$38,IF(M260&gt;=PliegoVigente!$I$39,PliegoVigente!$K$39,IF(M260&gt;=PliegoVigente!$I$40,PliegoVigente!$K$40,IF(M260&gt;=PliegoVigente!$I$41,PliegoVigente!$K$41,IF(M260&gt;=PliegoVigente!$I$42,PliegoVigente!$K$42,IF(M260&gt;=PliegoVigente!$I$43,PliegoVigente!$K$43,IF(M260&gt;=PliegoVigente!$I$44,PliegoVigente!$K$44,PliegoVigente!$K$45))))))))),(IF(M260&gt;=PliegoVigente!$I$51,PliegoVigente!$K$51,IF(M260&gt;=PliegoVigente!$I$52,PliegoVigente!$K$52,IF(M260&gt;=PliegoVigente!$I$53,PliegoVigente!$K$53,IF(M260&gt;=PliegoVigente!$I$54,PliegoVigente!$K$54,IF(M260&gt;=PliegoVigente!$I$55,PliegoVigente!$K$55,IF(M260&gt;=PliegoVigente!$I$56,PliegoVigente!$K$56,IF(M260&gt;=PliegoVigente!$I$57,PliegoVigente!$K$57,IF(M260&gt;=PliegoVigente!$I$58,PliegoVigente!$K$58,PliegoVigente!$K$59))))))))))))</f>
        <v>-0.01</v>
      </c>
      <c r="AD260" s="124">
        <f>IF(E260="HFC",(IF(S260&gt;=PliegoVigente!$E$12,PliegoVigente!$G$12,IF(S260&gt;=PliegoVigente!$E$11,PliegoVigente!$G$11,IF(S260&gt;=PliegoVigente!$E$10,PliegoVigente!$G$10,IF(S260&gt;=PliegoVigente!$E$9,PliegoVigente!$G$9,IF(S260&gt;=PliegoVigente!$E$8,PliegoVigente!$G$8,PliegoVigente!$G$7)))))),IF(E260="FLOW",(IF(S260&gt;=PliegoVigente!$I$23,PliegoVigente!$K$23,IF(S260&gt;=PliegoVigente!$I$24,PliegoVigente!$K$24,IF(S260&gt;=PliegoVigente!$I$25,PliegoVigente!$K$25,IF(S260&gt;=PliegoVigente!$I$26,PliegoVigente!$K$26,IF(S260&gt;=PliegoVigente!$I$27,PliegoVigente!$K$27,IF(S260&gt;=PliegoVigente!$I$28,PliegoVigente!$K$28,IF(S260&gt;=PliegoVigente!$I$29,PliegoVigente!$K$29,IF(S260&gt;=PliegoVigente!$I$30,PliegoVigente!$K$30,PliegoVigente!$K$31))))))))),IF(E260="MASIVO",(IF(S260&gt;=PliegoVigente!$I$37,PliegoVigente!$K$37,IF(S260&gt;=PliegoVigente!$I$38,PliegoVigente!$K$38,IF(S260&gt;=PliegoVigente!$I$39,PliegoVigente!$K$39,IF(S260&gt;=PliegoVigente!$I$40,PliegoVigente!$K$40,IF(S260&gt;=PliegoVigente!$I$41,PliegoVigente!$K$41,IF(S260&gt;=PliegoVigente!$I$42,PliegoVigente!$K$42,IF(S260&gt;=PliegoVigente!$I$43,PliegoVigente!$K$43,IF(S260&gt;=PliegoVigente!$I$44,PliegoVigente!$K$44,PliegoVigente!$K$45))))))))),(IF(S260&gt;=PliegoVigente!$I$51,PliegoVigente!$K$51,IF(S260&gt;=PliegoVigente!$I$52,PliegoVigente!$K$52,IF(S260&gt;=PliegoVigente!$I$53,PliegoVigente!$K$53,IF(S260&gt;=PliegoVigente!$I$54,PliegoVigente!$K$54,IF(S260&gt;=PliegoVigente!$I$55,PliegoVigente!$K$55,IF(S260&gt;=PliegoVigente!$I$56,PliegoVigente!$K$56,IF(S260&gt;=PliegoVigente!$I$57,PliegoVigente!$K$57,IF(S260&gt;=PliegoVigente!$I$58,PliegoVigente!$K$58,PliegoVigente!$K$59))))))))))))</f>
        <v>0.06</v>
      </c>
      <c r="AE260" s="124">
        <f>IF(E260="HFC",(IF(T260&gt;=PliegoVigente!$A$10,PliegoVigente!$C$10,IF(T260&gt;PliegoVigente!$A$9,PliegoVigente!$C$9,IF(T260&gt;PliegoVigente!$A$8,PliegoVigente!$C$8,PliegoVigente!$C$7)))),IF(E260="FLOW",(IF(T260&gt;=PliegoVigente!$A$26,PliegoVigente!$C$26,IF(T260&gt;PliegoVigente!$A$25,PliegoVigente!$C$25,IF(T260&gt;PliegoVigente!$A$24,PliegoVigente!$C$24,PliegoVigente!$C$23)))),IF(E260="MASIVO",(IF(T260&gt;=PliegoVigente!$A$40,PliegoVigente!$C$40,IF(T260&gt;PliegoVigente!$A$39,PliegoVigente!$C$39,IF(T260&gt;PliegoVigente!$A$38,PliegoVigente!$C$38,PliegoVigente!$C$37)))),(IF(T260&gt;=PliegoVigente!$A$54,PliegoVigente!$C$54,IF(T260&gt;PliegoVigente!$A$53,PliegoVigente!$C$53,IF(T260&gt;PliegoVigente!$A$52,PliegoVigente!$C$52,PliegoVigente!$C$51)))))))</f>
        <v>-0.01</v>
      </c>
      <c r="AF260" s="124">
        <f>IF(E260="HFC",(IF(Y260&gt;=PliegoVigente!$Y$7,PliegoVigente!$AA$7,0)),IF(E260="FLOW",0,IF(E260="MASIVO",(IF(Y260&gt;=PliegoVigente!$Y$37,PliegoVigente!$AA$370)),(IF(Y260&gt;=PliegoVigente!$Y$51,PliegoVigente!$AA$51,0)))))</f>
        <v>0</v>
      </c>
      <c r="AG260" s="124">
        <f>IF(E260="HFC",(IF(Z260&gt;=PliegoVigente!$M$9,PliegoVigente!$O$9,IF(Z260&gt;=PliegoVigente!$M$8,PliegoVigente!$O$8,PliegoVigente!$O$7))),IF(E260="FLOW",(IF(Z260&gt;=PliegoVigente!$M$25,PliegoVigente!$O$25,IF(Z260&gt;=PliegoVigente!$M$24,PliegoVigente!$O$24,PliegoVigente!$O$23))),IF(E260="MASIVO",(IF(Z260&gt;=PliegoVigente!$M$39,PliegoVigente!$O$39,IF(Z260&gt;=PliegoVigente!$M$38,PliegoVigente!$O$38,PliegoVigente!$O$37))),(IF(Z260&gt;=PliegoVigente!$M$53,PliegoVigente!$O$53,IF(Z260&gt;=PliegoVigente!$M$52,PliegoVigente!$O$52,PliegoVigente!$O$51))))))</f>
        <v>5.0000000000000001E-3</v>
      </c>
      <c r="AH260" s="124">
        <f>IF(E260="HFC",(IF(AA260&gt;=PliegoVigente!$Q$9,PliegoVigente!$S$9,IF(AA260&gt;=PliegoVigente!$Q$8,PliegoVigente!$S$8,PliegoVigente!$S$7))),IF(E260="FLOW",(IF(AA260&gt;=PliegoVigente!$Q$25,PliegoVigente!$S$25,IF(AA260&gt;=PliegoVigente!$Q$24,PliegoVigente!$S$24,PliegoVigente!$S$23))),IF(E260="MASIVO",(IF(AA260&gt;=PliegoVigente!$Q$39,PliegoVigente!$S$39,IF(AA260&gt;=PliegoVigente!$Q$38,PliegoVigente!$S$38,PliegoVigente!$S$37))),(IF(AA260&gt;=PliegoVigente!$Q$53,PliegoVigente!$S$53,IF(AA260&gt;=PliegoVigente!$Q$52,PliegoVigente!$S$52,PliegoVigente!$S$51))))))</f>
        <v>-5.0000000000000001E-3</v>
      </c>
      <c r="AI260" s="126">
        <f t="shared" si="9"/>
        <v>2.9999999999999988E-2</v>
      </c>
    </row>
    <row r="261" spans="1:35" x14ac:dyDescent="0.25">
      <c r="A261" s="115" t="str">
        <f>VLOOKUP(C261,RosterActualizado!$C$2:$L$1000,7,0)</f>
        <v>Macias Fernando</v>
      </c>
      <c r="B261" s="115" t="str">
        <f>VLOOKUP(C261,RosterActualizado!$C$2:$L$1000,10,0)</f>
        <v>Ibiris Bruno Roberto</v>
      </c>
      <c r="C261" s="115">
        <f>RosterActualizado!C261</f>
        <v>3119991</v>
      </c>
      <c r="D261" s="115" t="str">
        <f>VLOOKUP(C261,RosterActualizado!$C$2:$L$1000,3,0)</f>
        <v xml:space="preserve">INTERNET HFC SCORE 1 + Solucion Remota </v>
      </c>
      <c r="E261" s="115" t="str">
        <f t="shared" si="8"/>
        <v>HFC</v>
      </c>
      <c r="F261" s="116">
        <f>VLOOKUP(C261,Table1[],5,0)</f>
        <v>0.92095787049407696</v>
      </c>
      <c r="G261" s="117">
        <f>VLOOKUP(C261,Table13[],5,0)</f>
        <v>7.4626865671641798E-2</v>
      </c>
      <c r="H261" s="118">
        <f>VLOOKUP(C261,Table13[],3,0)</f>
        <v>134</v>
      </c>
      <c r="I261" s="117">
        <f>VLOOKUP(C261,Table13[],7,0)</f>
        <v>0.640625</v>
      </c>
      <c r="J261" s="117">
        <f>VLOOKUP(C261,Table13[],9,0)</f>
        <v>0.93495934959349603</v>
      </c>
      <c r="K261" s="116">
        <f>VLOOKUP(C261,Table16[[#All],[idccms]:[TMO]],5,0)</f>
        <v>0.967741935483871</v>
      </c>
      <c r="L261" s="119">
        <f>VLOOKUP(C261,Table18[[Columna1]:[Recuento de id_monitoring-caseId]],2,0)</f>
        <v>1</v>
      </c>
      <c r="M261" s="116">
        <f>VLOOKUP(C261,Table111[],7,0)</f>
        <v>-0.2</v>
      </c>
      <c r="N261" s="118">
        <f>VLOOKUP(C261,Table111[],6,0)</f>
        <v>20</v>
      </c>
      <c r="O261" s="116">
        <f>VLOOKUP(C261,Table111[],8,0)</f>
        <v>0.5625</v>
      </c>
      <c r="P261" s="13" t="s">
        <v>116</v>
      </c>
      <c r="Q261" s="13" t="s">
        <v>116</v>
      </c>
      <c r="R261" s="13" t="s">
        <v>116</v>
      </c>
      <c r="S261" s="116">
        <f>VLOOKUP(C261,Table113[[idccms]:[Suma de Rellamados]],4,0)</f>
        <v>0.81561822125813399</v>
      </c>
      <c r="T261" s="13">
        <f>VLOOKUP(C261,Table115[[idccms]:[Suma de CvLlamSalientes]],3,0)</f>
        <v>586.94915254237299</v>
      </c>
      <c r="U261" s="13">
        <f>VLOOKUP(C261,Table115[[idccms]:[Suma de CvLlamSalientes]],5,0)</f>
        <v>33.249152542372897</v>
      </c>
      <c r="V261" s="120">
        <f>VLOOKUP(C261,Table115[[idccms]:[Suma de CvLlamSalientes]],6,0)</f>
        <v>8.7389830508474606</v>
      </c>
      <c r="W261" s="13">
        <f>VLOOKUP(C261,Table115[[idccms]:[Suma de CvLlamSalientes]],7,0)</f>
        <v>544.96101694915296</v>
      </c>
      <c r="X261" s="116">
        <f>VLOOKUP(C261,Table118[[idccms]:[%Act Com N]],4,0)</f>
        <v>2.28813559322034E-2</v>
      </c>
      <c r="Y261" s="116">
        <f>VLOOKUP(C261,Table118[[idccms]:[%Act Com N]],6,0)</f>
        <v>4.2372881355932203E-3</v>
      </c>
      <c r="Z261" s="116">
        <f>VLOOKUP(C261,TRF!$B$2:$S$407,4,0)</f>
        <v>7.2881355932203407E-2</v>
      </c>
      <c r="AA261" s="116">
        <f>VLOOKUP(C261,CBS!$A$2:$F$395,4,0)</f>
        <v>6.1016949152542403E-2</v>
      </c>
      <c r="AB261" s="124">
        <f>IF(E261="HFC",(IF(L261&gt;=PliegoVigente!$U$9,PliegoVigente!$W$9,IF(L261&gt;=PliegoVigente!$U$8,PliegoVigente!$W$8,PliegoVigente!$W$7))),IF(E261="FLOW",(IF(L261&gt;=PliegoVigente!$U$25,PliegoVigente!$W$25,IF(L261&gt;=PliegoVigente!$U$24,PliegoVigente!$W$24,PliegoVigente!$W$23))),IF(E261="MASIVO",(IF(L261&gt;=PliegoVigente!$U$39,PliegoVigente!$W$39,IF(L261&gt;=PliegoVigente!$U$38,PliegoVigente!$W$38,PliegoVigente!$W$37))),(IF(L261&gt;=PliegoVigente!$U$53,PliegoVigente!$W$53,IF(L261&gt;=PliegoVigente!$U$52,PliegoVigente!$W$52,PliegoVigente!$W$51))))))</f>
        <v>0.01</v>
      </c>
      <c r="AC261" s="124">
        <f>IF(E261="HFC",(IF(M261&gt;=PliegoVigente!$I$7,PliegoVigente!$K$7,IF(M261&gt;=PliegoVigente!$I$8,PliegoVigente!$K$8,IF(M261&gt;=PliegoVigente!$I$9,PliegoVigente!$K$9,IF(M261&gt;=PliegoVigente!$I$10,PliegoVigente!$K$10,IF(M261&gt;=PliegoVigente!$I$11,PliegoVigente!$K$11,IF(M261&gt;=PliegoVigente!$I$12,PliegoVigente!$K$12,IF(M261&gt;=PliegoVigente!$I$13,PliegoVigente!$K$13,IF(M261&gt;=PliegoVigente!$I$14,PliegoVigente!$K$14,PliegoVigente!$K$15))))))))),IF(E261="FLOW",(IF(M261&gt;=PliegoVigente!$I$23,PliegoVigente!$K$23,IF(M261&gt;=PliegoVigente!$I$24,PliegoVigente!$K$24,IF(M261&gt;=PliegoVigente!$I$25,PliegoVigente!$K$25,IF(M261&gt;=PliegoVigente!$I$26,PliegoVigente!$K$26,IF(M261&gt;=PliegoVigente!$I$27,PliegoVigente!$K$27,IF(M261&gt;=PliegoVigente!$I$28,PliegoVigente!$K$28,IF(M261&gt;=PliegoVigente!$I$29,PliegoVigente!$K$29,IF(M261&gt;=PliegoVigente!$I$30,PliegoVigente!$K$30,PliegoVigente!$K$31))))))))),IF(E261="MASIVO",(IF(M261&gt;=PliegoVigente!$I$37,PliegoVigente!$K$37,IF(M261&gt;=PliegoVigente!$I$38,PliegoVigente!$K$38,IF(M261&gt;=PliegoVigente!$I$39,PliegoVigente!$K$39,IF(M261&gt;=PliegoVigente!$I$40,PliegoVigente!$K$40,IF(M261&gt;=PliegoVigente!$I$41,PliegoVigente!$K$41,IF(M261&gt;=PliegoVigente!$I$42,PliegoVigente!$K$42,IF(M261&gt;=PliegoVigente!$I$43,PliegoVigente!$K$43,IF(M261&gt;=PliegoVigente!$I$44,PliegoVigente!$K$44,PliegoVigente!$K$45))))))))),(IF(M261&gt;=PliegoVigente!$I$51,PliegoVigente!$K$51,IF(M261&gt;=PliegoVigente!$I$52,PliegoVigente!$K$52,IF(M261&gt;=PliegoVigente!$I$53,PliegoVigente!$K$53,IF(M261&gt;=PliegoVigente!$I$54,PliegoVigente!$K$54,IF(M261&gt;=PliegoVigente!$I$55,PliegoVigente!$K$55,IF(M261&gt;=PliegoVigente!$I$56,PliegoVigente!$K$56,IF(M261&gt;=PliegoVigente!$I$57,PliegoVigente!$K$57,IF(M261&gt;=PliegoVigente!$I$58,PliegoVigente!$K$58,PliegoVigente!$K$59))))))))))))</f>
        <v>-0.02</v>
      </c>
      <c r="AD261" s="124">
        <f>IF(E261="HFC",(IF(S261&gt;=PliegoVigente!$E$12,PliegoVigente!$G$12,IF(S261&gt;=PliegoVigente!$E$11,PliegoVigente!$G$11,IF(S261&gt;=PliegoVigente!$E$10,PliegoVigente!$G$10,IF(S261&gt;=PliegoVigente!$E$9,PliegoVigente!$G$9,IF(S261&gt;=PliegoVigente!$E$8,PliegoVigente!$G$8,PliegoVigente!$G$7)))))),IF(E261="FLOW",(IF(S261&gt;=PliegoVigente!$I$23,PliegoVigente!$K$23,IF(S261&gt;=PliegoVigente!$I$24,PliegoVigente!$K$24,IF(S261&gt;=PliegoVigente!$I$25,PliegoVigente!$K$25,IF(S261&gt;=PliegoVigente!$I$26,PliegoVigente!$K$26,IF(S261&gt;=PliegoVigente!$I$27,PliegoVigente!$K$27,IF(S261&gt;=PliegoVigente!$I$28,PliegoVigente!$K$28,IF(S261&gt;=PliegoVigente!$I$29,PliegoVigente!$K$29,IF(S261&gt;=PliegoVigente!$I$30,PliegoVigente!$K$30,PliegoVigente!$K$31))))))))),IF(E261="MASIVO",(IF(S261&gt;=PliegoVigente!$I$37,PliegoVigente!$K$37,IF(S261&gt;=PliegoVigente!$I$38,PliegoVigente!$K$38,IF(S261&gt;=PliegoVigente!$I$39,PliegoVigente!$K$39,IF(S261&gt;=PliegoVigente!$I$40,PliegoVigente!$K$40,IF(S261&gt;=PliegoVigente!$I$41,PliegoVigente!$K$41,IF(S261&gt;=PliegoVigente!$I$42,PliegoVigente!$K$42,IF(S261&gt;=PliegoVigente!$I$43,PliegoVigente!$K$43,IF(S261&gt;=PliegoVigente!$I$44,PliegoVigente!$K$44,PliegoVigente!$K$45))))))))),(IF(S261&gt;=PliegoVigente!$I$51,PliegoVigente!$K$51,IF(S261&gt;=PliegoVigente!$I$52,PliegoVigente!$K$52,IF(S261&gt;=PliegoVigente!$I$53,PliegoVigente!$K$53,IF(S261&gt;=PliegoVigente!$I$54,PliegoVigente!$K$54,IF(S261&gt;=PliegoVigente!$I$55,PliegoVigente!$K$55,IF(S261&gt;=PliegoVigente!$I$56,PliegoVigente!$K$56,IF(S261&gt;=PliegoVigente!$I$57,PliegoVigente!$K$57,IF(S261&gt;=PliegoVigente!$I$58,PliegoVigente!$K$58,PliegoVigente!$K$59))))))))))))</f>
        <v>0</v>
      </c>
      <c r="AE261" s="124">
        <f>IF(E261="HFC",(IF(T261&gt;=PliegoVigente!$A$10,PliegoVigente!$C$10,IF(T261&gt;PliegoVigente!$A$9,PliegoVigente!$C$9,IF(T261&gt;PliegoVigente!$A$8,PliegoVigente!$C$8,PliegoVigente!$C$7)))),IF(E261="FLOW",(IF(T261&gt;=PliegoVigente!$A$26,PliegoVigente!$C$26,IF(T261&gt;PliegoVigente!$A$25,PliegoVigente!$C$25,IF(T261&gt;PliegoVigente!$A$24,PliegoVigente!$C$24,PliegoVigente!$C$23)))),IF(E261="MASIVO",(IF(T261&gt;=PliegoVigente!$A$40,PliegoVigente!$C$40,IF(T261&gt;PliegoVigente!$A$39,PliegoVigente!$C$39,IF(T261&gt;PliegoVigente!$A$38,PliegoVigente!$C$38,PliegoVigente!$C$37)))),(IF(T261&gt;=PliegoVigente!$A$54,PliegoVigente!$C$54,IF(T261&gt;PliegoVigente!$A$53,PliegoVigente!$C$53,IF(T261&gt;PliegoVigente!$A$52,PliegoVigente!$C$52,PliegoVigente!$C$51)))))))</f>
        <v>-0.01</v>
      </c>
      <c r="AF261" s="124">
        <f>IF(E261="HFC",(IF(Y261&gt;=PliegoVigente!$Y$7,PliegoVigente!$AA$7,0)),IF(E261="FLOW",0,IF(E261="MASIVO",(IF(Y261&gt;=PliegoVigente!$Y$37,PliegoVigente!$AA$370)),(IF(Y261&gt;=PliegoVigente!$Y$51,PliegoVigente!$AA$51,0)))))</f>
        <v>0</v>
      </c>
      <c r="AG261" s="124">
        <f>IF(E261="HFC",(IF(Z261&gt;=PliegoVigente!$M$9,PliegoVigente!$O$9,IF(Z261&gt;=PliegoVigente!$M$8,PliegoVigente!$O$8,PliegoVigente!$O$7))),IF(E261="FLOW",(IF(Z261&gt;=PliegoVigente!$M$25,PliegoVigente!$O$25,IF(Z261&gt;=PliegoVigente!$M$24,PliegoVigente!$O$24,PliegoVigente!$O$23))),IF(E261="MASIVO",(IF(Z261&gt;=PliegoVigente!$M$39,PliegoVigente!$O$39,IF(Z261&gt;=PliegoVigente!$M$38,PliegoVigente!$O$38,PliegoVigente!$O$37))),(IF(Z261&gt;=PliegoVigente!$M$53,PliegoVigente!$O$53,IF(Z261&gt;=PliegoVigente!$M$52,PliegoVigente!$O$52,PliegoVigente!$O$51))))))</f>
        <v>5.0000000000000001E-3</v>
      </c>
      <c r="AH261" s="124">
        <f>IF(E261="HFC",(IF(AA261&gt;=PliegoVigente!$Q$9,PliegoVigente!$S$9,IF(AA261&gt;=PliegoVigente!$Q$8,PliegoVigente!$S$8,PliegoVigente!$S$7))),IF(E261="FLOW",(IF(AA261&gt;=PliegoVigente!$Q$25,PliegoVigente!$S$25,IF(AA261&gt;=PliegoVigente!$Q$24,PliegoVigente!$S$24,PliegoVigente!$S$23))),IF(E261="MASIVO",(IF(AA261&gt;=PliegoVigente!$Q$39,PliegoVigente!$S$39,IF(AA261&gt;=PliegoVigente!$Q$38,PliegoVigente!$S$38,PliegoVigente!$S$37))),(IF(AA261&gt;=PliegoVigente!$Q$53,PliegoVigente!$S$53,IF(AA261&gt;=PliegoVigente!$Q$52,PliegoVigente!$S$52,PliegoVigente!$S$51))))))</f>
        <v>-5.0000000000000001E-3</v>
      </c>
      <c r="AI261" s="126">
        <f t="shared" si="9"/>
        <v>-0.02</v>
      </c>
    </row>
    <row r="262" spans="1:35" x14ac:dyDescent="0.25">
      <c r="A262" s="115" t="str">
        <f>VLOOKUP(C262,RosterActualizado!$C$2:$L$1000,7,0)</f>
        <v>Macias Fernando</v>
      </c>
      <c r="B262" s="115" t="str">
        <f>VLOOKUP(C262,RosterActualizado!$C$2:$L$1000,10,0)</f>
        <v>Jimenez Julian</v>
      </c>
      <c r="C262" s="115">
        <f>RosterActualizado!C262</f>
        <v>4588008</v>
      </c>
      <c r="D262" s="115" t="str">
        <f>VLOOKUP(C262,RosterActualizado!$C$2:$L$1000,3,0)</f>
        <v>MASIVO</v>
      </c>
      <c r="E262" s="115" t="str">
        <f t="shared" si="8"/>
        <v>MASIVO</v>
      </c>
      <c r="F262" s="116" t="e">
        <f>VLOOKUP(C262,Table1[],5,0)</f>
        <v>#N/A</v>
      </c>
      <c r="G262" s="117">
        <f>VLOOKUP(C262,Table13[],5,0)</f>
        <v>0</v>
      </c>
      <c r="H262" s="118">
        <f>VLOOKUP(C262,Table13[],3,0)</f>
        <v>0</v>
      </c>
      <c r="I262" s="117">
        <f>VLOOKUP(C262,Table13[],7,0)</f>
        <v>0</v>
      </c>
      <c r="J262" s="117">
        <f>VLOOKUP(C262,Table13[],9,0)</f>
        <v>0</v>
      </c>
      <c r="K262" s="116" t="e">
        <f>VLOOKUP(C262,Table16[[#All],[idccms]:[TMO]],5,0)</f>
        <v>#N/A</v>
      </c>
      <c r="L262" s="119" t="e">
        <f>VLOOKUP(C262,Table18[[Columna1]:[Recuento de id_monitoring-caseId]],2,0)</f>
        <v>#N/A</v>
      </c>
      <c r="M262" s="116" t="e">
        <f>VLOOKUP(C262,Table111[],7,0)</f>
        <v>#N/A</v>
      </c>
      <c r="N262" s="118" t="e">
        <f>VLOOKUP(C262,Table111[],6,0)</f>
        <v>#N/A</v>
      </c>
      <c r="O262" s="116" t="e">
        <f>VLOOKUP(C262,Table111[],8,0)</f>
        <v>#N/A</v>
      </c>
      <c r="P262" s="13" t="s">
        <v>116</v>
      </c>
      <c r="Q262" s="13" t="s">
        <v>116</v>
      </c>
      <c r="R262" s="13" t="s">
        <v>116</v>
      </c>
      <c r="S262" s="116" t="e">
        <f>VLOOKUP(C262,Table113[[idccms]:[Suma de Rellamados]],4,0)</f>
        <v>#N/A</v>
      </c>
      <c r="T262" s="13">
        <f>VLOOKUP(C262,Table115[[idccms]:[Suma de CvLlamSalientes]],3,0)</f>
        <v>0</v>
      </c>
      <c r="U262" s="13">
        <f>VLOOKUP(C262,Table115[[idccms]:[Suma de CvLlamSalientes]],5,0)</f>
        <v>0</v>
      </c>
      <c r="V262" s="120">
        <f>VLOOKUP(C262,Table115[[idccms]:[Suma de CvLlamSalientes]],6,0)</f>
        <v>0</v>
      </c>
      <c r="W262" s="13">
        <f>VLOOKUP(C262,Table115[[idccms]:[Suma de CvLlamSalientes]],7,0)</f>
        <v>0</v>
      </c>
      <c r="X262" s="116" t="e">
        <f>VLOOKUP(C262,Table118[[idccms]:[%Act Com N]],4,0)</f>
        <v>#N/A</v>
      </c>
      <c r="Y262" s="116" t="e">
        <f>VLOOKUP(C262,Table118[[idccms]:[%Act Com N]],6,0)</f>
        <v>#N/A</v>
      </c>
      <c r="Z262" s="116" t="e">
        <f>VLOOKUP(C262,TRF!$B$2:$S$407,4,0)</f>
        <v>#N/A</v>
      </c>
      <c r="AA262" s="116" t="e">
        <f>VLOOKUP(C262,CBS!$A$2:$F$395,4,0)</f>
        <v>#N/A</v>
      </c>
      <c r="AB262" s="124" t="e">
        <f>IF(E262="HFC",(IF(L262&gt;=PliegoVigente!$U$9,PliegoVigente!$W$9,IF(L262&gt;=PliegoVigente!$U$8,PliegoVigente!$W$8,PliegoVigente!$W$7))),IF(E262="FLOW",(IF(L262&gt;=PliegoVigente!$U$25,PliegoVigente!$W$25,IF(L262&gt;=PliegoVigente!$U$24,PliegoVigente!$W$24,PliegoVigente!$W$23))),IF(E262="MASIVO",(IF(L262&gt;=PliegoVigente!$U$39,PliegoVigente!$W$39,IF(L262&gt;=PliegoVigente!$U$38,PliegoVigente!$W$38,PliegoVigente!$W$37))),(IF(L262&gt;=PliegoVigente!$U$53,PliegoVigente!$W$53,IF(L262&gt;=PliegoVigente!$U$52,PliegoVigente!$W$52,PliegoVigente!$W$51))))))</f>
        <v>#N/A</v>
      </c>
      <c r="AC262" s="124" t="e">
        <f>IF(E262="HFC",(IF(M262&gt;=PliegoVigente!$I$7,PliegoVigente!$K$7,IF(M262&gt;=PliegoVigente!$I$8,PliegoVigente!$K$8,IF(M262&gt;=PliegoVigente!$I$9,PliegoVigente!$K$9,IF(M262&gt;=PliegoVigente!$I$10,PliegoVigente!$K$10,IF(M262&gt;=PliegoVigente!$I$11,PliegoVigente!$K$11,IF(M262&gt;=PliegoVigente!$I$12,PliegoVigente!$K$12,IF(M262&gt;=PliegoVigente!$I$13,PliegoVigente!$K$13,IF(M262&gt;=PliegoVigente!$I$14,PliegoVigente!$K$14,PliegoVigente!$K$15))))))))),IF(E262="FLOW",(IF(M262&gt;=PliegoVigente!$I$23,PliegoVigente!$K$23,IF(M262&gt;=PliegoVigente!$I$24,PliegoVigente!$K$24,IF(M262&gt;=PliegoVigente!$I$25,PliegoVigente!$K$25,IF(M262&gt;=PliegoVigente!$I$26,PliegoVigente!$K$26,IF(M262&gt;=PliegoVigente!$I$27,PliegoVigente!$K$27,IF(M262&gt;=PliegoVigente!$I$28,PliegoVigente!$K$28,IF(M262&gt;=PliegoVigente!$I$29,PliegoVigente!$K$29,IF(M262&gt;=PliegoVigente!$I$30,PliegoVigente!$K$30,PliegoVigente!$K$31))))))))),IF(E262="MASIVO",(IF(M262&gt;=PliegoVigente!$I$37,PliegoVigente!$K$37,IF(M262&gt;=PliegoVigente!$I$38,PliegoVigente!$K$38,IF(M262&gt;=PliegoVigente!$I$39,PliegoVigente!$K$39,IF(M262&gt;=PliegoVigente!$I$40,PliegoVigente!$K$40,IF(M262&gt;=PliegoVigente!$I$41,PliegoVigente!$K$41,IF(M262&gt;=PliegoVigente!$I$42,PliegoVigente!$K$42,IF(M262&gt;=PliegoVigente!$I$43,PliegoVigente!$K$43,IF(M262&gt;=PliegoVigente!$I$44,PliegoVigente!$K$44,PliegoVigente!$K$45))))))))),(IF(M262&gt;=PliegoVigente!$I$51,PliegoVigente!$K$51,IF(M262&gt;=PliegoVigente!$I$52,PliegoVigente!$K$52,IF(M262&gt;=PliegoVigente!$I$53,PliegoVigente!$K$53,IF(M262&gt;=PliegoVigente!$I$54,PliegoVigente!$K$54,IF(M262&gt;=PliegoVigente!$I$55,PliegoVigente!$K$55,IF(M262&gt;=PliegoVigente!$I$56,PliegoVigente!$K$56,IF(M262&gt;=PliegoVigente!$I$57,PliegoVigente!$K$57,IF(M262&gt;=PliegoVigente!$I$58,PliegoVigente!$K$58,PliegoVigente!$K$59))))))))))))</f>
        <v>#N/A</v>
      </c>
      <c r="AD262" s="124" t="e">
        <f>IF(E262="HFC",(IF(S262&gt;=PliegoVigente!$E$12,PliegoVigente!$G$12,IF(S262&gt;=PliegoVigente!$E$11,PliegoVigente!$G$11,IF(S262&gt;=PliegoVigente!$E$10,PliegoVigente!$G$10,IF(S262&gt;=PliegoVigente!$E$9,PliegoVigente!$G$9,IF(S262&gt;=PliegoVigente!$E$8,PliegoVigente!$G$8,PliegoVigente!$G$7)))))),IF(E262="FLOW",(IF(S262&gt;=PliegoVigente!$I$23,PliegoVigente!$K$23,IF(S262&gt;=PliegoVigente!$I$24,PliegoVigente!$K$24,IF(S262&gt;=PliegoVigente!$I$25,PliegoVigente!$K$25,IF(S262&gt;=PliegoVigente!$I$26,PliegoVigente!$K$26,IF(S262&gt;=PliegoVigente!$I$27,PliegoVigente!$K$27,IF(S262&gt;=PliegoVigente!$I$28,PliegoVigente!$K$28,IF(S262&gt;=PliegoVigente!$I$29,PliegoVigente!$K$29,IF(S262&gt;=PliegoVigente!$I$30,PliegoVigente!$K$30,PliegoVigente!$K$31))))))))),IF(E262="MASIVO",(IF(S262&gt;=PliegoVigente!$I$37,PliegoVigente!$K$37,IF(S262&gt;=PliegoVigente!$I$38,PliegoVigente!$K$38,IF(S262&gt;=PliegoVigente!$I$39,PliegoVigente!$K$39,IF(S262&gt;=PliegoVigente!$I$40,PliegoVigente!$K$40,IF(S262&gt;=PliegoVigente!$I$41,PliegoVigente!$K$41,IF(S262&gt;=PliegoVigente!$I$42,PliegoVigente!$K$42,IF(S262&gt;=PliegoVigente!$I$43,PliegoVigente!$K$43,IF(S262&gt;=PliegoVigente!$I$44,PliegoVigente!$K$44,PliegoVigente!$K$45))))))))),(IF(S262&gt;=PliegoVigente!$I$51,PliegoVigente!$K$51,IF(S262&gt;=PliegoVigente!$I$52,PliegoVigente!$K$52,IF(S262&gt;=PliegoVigente!$I$53,PliegoVigente!$K$53,IF(S262&gt;=PliegoVigente!$I$54,PliegoVigente!$K$54,IF(S262&gt;=PliegoVigente!$I$55,PliegoVigente!$K$55,IF(S262&gt;=PliegoVigente!$I$56,PliegoVigente!$K$56,IF(S262&gt;=PliegoVigente!$I$57,PliegoVigente!$K$57,IF(S262&gt;=PliegoVigente!$I$58,PliegoVigente!$K$58,PliegoVigente!$K$59))))))))))))</f>
        <v>#N/A</v>
      </c>
      <c r="AE262" s="124">
        <f>IF(E262="HFC",(IF(T262&gt;=PliegoVigente!$A$10,PliegoVigente!$C$10,IF(T262&gt;PliegoVigente!$A$9,PliegoVigente!$C$9,IF(T262&gt;PliegoVigente!$A$8,PliegoVigente!$C$8,PliegoVigente!$C$7)))),IF(E262="FLOW",(IF(T262&gt;=PliegoVigente!$A$26,PliegoVigente!$C$26,IF(T262&gt;PliegoVigente!$A$25,PliegoVigente!$C$25,IF(T262&gt;PliegoVigente!$A$24,PliegoVigente!$C$24,PliegoVigente!$C$23)))),IF(E262="MASIVO",(IF(T262&gt;=PliegoVigente!$A$40,PliegoVigente!$C$40,IF(T262&gt;PliegoVigente!$A$39,PliegoVigente!$C$39,IF(T262&gt;PliegoVigente!$A$38,PliegoVigente!$C$38,PliegoVigente!$C$37)))),(IF(T262&gt;=PliegoVigente!$A$54,PliegoVigente!$C$54,IF(T262&gt;PliegoVigente!$A$53,PliegoVigente!$C$53,IF(T262&gt;PliegoVigente!$A$52,PliegoVigente!$C$52,PliegoVigente!$C$51)))))))</f>
        <v>0.02</v>
      </c>
      <c r="AF262" s="124" t="e">
        <f>IF(E262="HFC",(IF(Y262&gt;=PliegoVigente!$Y$7,PliegoVigente!$AA$7,0)),IF(E262="FLOW",0,IF(E262="MASIVO",(IF(Y262&gt;=PliegoVigente!$Y$37,PliegoVigente!$AA$370)),(IF(Y262&gt;=PliegoVigente!$Y$51,PliegoVigente!$AA$51,0)))))</f>
        <v>#N/A</v>
      </c>
      <c r="AG262" s="124" t="e">
        <f>IF(E262="HFC",(IF(Z262&gt;=PliegoVigente!$M$9,PliegoVigente!$O$9,IF(Z262&gt;=PliegoVigente!$M$8,PliegoVigente!$O$8,PliegoVigente!$O$7))),IF(E262="FLOW",(IF(Z262&gt;=PliegoVigente!$M$25,PliegoVigente!$O$25,IF(Z262&gt;=PliegoVigente!$M$24,PliegoVigente!$O$24,PliegoVigente!$O$23))),IF(E262="MASIVO",(IF(Z262&gt;=PliegoVigente!$M$39,PliegoVigente!$O$39,IF(Z262&gt;=PliegoVigente!$M$38,PliegoVigente!$O$38,PliegoVigente!$O$37))),(IF(Z262&gt;=PliegoVigente!$M$53,PliegoVigente!$O$53,IF(Z262&gt;=PliegoVigente!$M$52,PliegoVigente!$O$52,PliegoVigente!$O$51))))))</f>
        <v>#N/A</v>
      </c>
      <c r="AH262" s="124" t="e">
        <f>IF(E262="HFC",(IF(AA262&gt;=PliegoVigente!$Q$9,PliegoVigente!$S$9,IF(AA262&gt;=PliegoVigente!$Q$8,PliegoVigente!$S$8,PliegoVigente!$S$7))),IF(E262="FLOW",(IF(AA262&gt;=PliegoVigente!$Q$25,PliegoVigente!$S$25,IF(AA262&gt;=PliegoVigente!$Q$24,PliegoVigente!$S$24,PliegoVigente!$S$23))),IF(E262="MASIVO",(IF(AA262&gt;=PliegoVigente!$Q$39,PliegoVigente!$S$39,IF(AA262&gt;=PliegoVigente!$Q$38,PliegoVigente!$S$38,PliegoVigente!$S$37))),(IF(AA262&gt;=PliegoVigente!$Q$53,PliegoVigente!$S$53,IF(AA262&gt;=PliegoVigente!$Q$52,PliegoVigente!$S$52,PliegoVigente!$S$51))))))</f>
        <v>#N/A</v>
      </c>
      <c r="AI262" s="126" t="e">
        <f t="shared" si="9"/>
        <v>#N/A</v>
      </c>
    </row>
    <row r="263" spans="1:35" x14ac:dyDescent="0.25">
      <c r="A263" s="115" t="str">
        <f>VLOOKUP(C263,RosterActualizado!$C$2:$L$1000,7,0)</f>
        <v>Macias Fernando</v>
      </c>
      <c r="B263" s="115" t="str">
        <f>VLOOKUP(C263,RosterActualizado!$C$2:$L$1000,10,0)</f>
        <v xml:space="preserve">Larrahona Morales Laura Melanie </v>
      </c>
      <c r="C263" s="115">
        <f>RosterActualizado!C263</f>
        <v>4476017</v>
      </c>
      <c r="D263" s="115" t="str">
        <f>VLOOKUP(C263,RosterActualizado!$C$2:$L$1000,3,0)</f>
        <v>FLOW Score 1</v>
      </c>
      <c r="E263" s="115" t="str">
        <f t="shared" si="8"/>
        <v>FLOW</v>
      </c>
      <c r="F263" s="116">
        <f>VLOOKUP(C263,Table1[],5,0)</f>
        <v>0.77663526570048302</v>
      </c>
      <c r="G263" s="117">
        <f>VLOOKUP(C263,Table13[],5,0)</f>
        <v>0.10344827586206901</v>
      </c>
      <c r="H263" s="118">
        <f>VLOOKUP(C263,Table13[],3,0)</f>
        <v>87</v>
      </c>
      <c r="I263" s="117">
        <f>VLOOKUP(C263,Table13[],7,0)</f>
        <v>0.476190476190476</v>
      </c>
      <c r="J263" s="117">
        <f>VLOOKUP(C263,Table13[],9,0)</f>
        <v>0.9</v>
      </c>
      <c r="K263" s="116">
        <f>VLOOKUP(C263,Table16[[#All],[idccms]:[TMO]],5,0)</f>
        <v>0.967741935483871</v>
      </c>
      <c r="L263" s="119">
        <f>VLOOKUP(C263,Table18[[Columna1]:[Recuento de id_monitoring-caseId]],2,0)</f>
        <v>1</v>
      </c>
      <c r="M263" s="116">
        <f>VLOOKUP(C263,Table111[],7,0)</f>
        <v>0.44444444444444398</v>
      </c>
      <c r="N263" s="118">
        <f>VLOOKUP(C263,Table111[],6,0)</f>
        <v>9</v>
      </c>
      <c r="O263" s="116">
        <f>VLOOKUP(C263,Table111[],8,0)</f>
        <v>0.66666666666666696</v>
      </c>
      <c r="P263" s="13" t="s">
        <v>116</v>
      </c>
      <c r="Q263" s="13" t="s">
        <v>116</v>
      </c>
      <c r="R263" s="13" t="s">
        <v>116</v>
      </c>
      <c r="S263" s="116">
        <f>VLOOKUP(C263,Table113[[idccms]:[Suma de Rellamados]],4,0)</f>
        <v>0.76498800959232605</v>
      </c>
      <c r="T263" s="13">
        <f>VLOOKUP(C263,Table115[[idccms]:[Suma de CvLlamSalientes]],3,0)</f>
        <v>620.80571428571398</v>
      </c>
      <c r="U263" s="13">
        <f>VLOOKUP(C263,Table115[[idccms]:[Suma de CvLlamSalientes]],5,0)</f>
        <v>6.5561904761904799</v>
      </c>
      <c r="V263" s="120">
        <f>VLOOKUP(C263,Table115[[idccms]:[Suma de CvLlamSalientes]],6,0)</f>
        <v>1.3047619047618999</v>
      </c>
      <c r="W263" s="13">
        <f>VLOOKUP(C263,Table115[[idccms]:[Suma de CvLlamSalientes]],7,0)</f>
        <v>612.944761904762</v>
      </c>
      <c r="X263" s="116">
        <f>VLOOKUP(C263,Table118[[idccms]:[%Act Com N]],4,0)</f>
        <v>1.7142857142857099E-2</v>
      </c>
      <c r="Y263" s="116">
        <f>VLOOKUP(C263,Table118[[idccms]:[%Act Com N]],6,0)</f>
        <v>1.1428571428571401E-2</v>
      </c>
      <c r="Z263" s="116" t="e">
        <f>VLOOKUP(C263,TRF!$B$2:$S$407,4,0)</f>
        <v>#N/A</v>
      </c>
      <c r="AA263" s="116">
        <f>VLOOKUP(C263,CBS!$A$2:$F$395,4,0)</f>
        <v>0.116190476190476</v>
      </c>
      <c r="AB263" s="124">
        <f>IF(E263="HFC",(IF(L263&gt;=PliegoVigente!$U$9,PliegoVigente!$W$9,IF(L263&gt;=PliegoVigente!$U$8,PliegoVigente!$W$8,PliegoVigente!$W$7))),IF(E263="FLOW",(IF(L263&gt;=PliegoVigente!$U$25,PliegoVigente!$W$25,IF(L263&gt;=PliegoVigente!$U$24,PliegoVigente!$W$24,PliegoVigente!$W$23))),IF(E263="MASIVO",(IF(L263&gt;=PliegoVigente!$U$39,PliegoVigente!$W$39,IF(L263&gt;=PliegoVigente!$U$38,PliegoVigente!$W$38,PliegoVigente!$W$37))),(IF(L263&gt;=PliegoVigente!$U$53,PliegoVigente!$W$53,IF(L263&gt;=PliegoVigente!$U$52,PliegoVigente!$W$52,PliegoVigente!$W$51))))))</f>
        <v>0.01</v>
      </c>
      <c r="AC263" s="124">
        <f>IF(E263="HFC",(IF(M263&gt;=PliegoVigente!$I$7,PliegoVigente!$K$7,IF(M263&gt;=PliegoVigente!$I$8,PliegoVigente!$K$8,IF(M263&gt;=PliegoVigente!$I$9,PliegoVigente!$K$9,IF(M263&gt;=PliegoVigente!$I$10,PliegoVigente!$K$10,IF(M263&gt;=PliegoVigente!$I$11,PliegoVigente!$K$11,IF(M263&gt;=PliegoVigente!$I$12,PliegoVigente!$K$12,IF(M263&gt;=PliegoVigente!$I$13,PliegoVigente!$K$13,IF(M263&gt;=PliegoVigente!$I$14,PliegoVigente!$K$14,PliegoVigente!$K$15))))))))),IF(E263="FLOW",(IF(M263&gt;=PliegoVigente!$I$23,PliegoVigente!$K$23,IF(M263&gt;=PliegoVigente!$I$24,PliegoVigente!$K$24,IF(M263&gt;=PliegoVigente!$I$25,PliegoVigente!$K$25,IF(M263&gt;=PliegoVigente!$I$26,PliegoVigente!$K$26,IF(M263&gt;=PliegoVigente!$I$27,PliegoVigente!$K$27,IF(M263&gt;=PliegoVigente!$I$28,PliegoVigente!$K$28,IF(M263&gt;=PliegoVigente!$I$29,PliegoVigente!$K$29,IF(M263&gt;=PliegoVigente!$I$30,PliegoVigente!$K$30,PliegoVigente!$K$31))))))))),IF(E263="MASIVO",(IF(M263&gt;=PliegoVigente!$I$37,PliegoVigente!$K$37,IF(M263&gt;=PliegoVigente!$I$38,PliegoVigente!$K$38,IF(M263&gt;=PliegoVigente!$I$39,PliegoVigente!$K$39,IF(M263&gt;=PliegoVigente!$I$40,PliegoVigente!$K$40,IF(M263&gt;=PliegoVigente!$I$41,PliegoVigente!$K$41,IF(M263&gt;=PliegoVigente!$I$42,PliegoVigente!$K$42,IF(M263&gt;=PliegoVigente!$I$43,PliegoVigente!$K$43,IF(M263&gt;=PliegoVigente!$I$44,PliegoVigente!$K$44,PliegoVigente!$K$45))))))))),(IF(M263&gt;=PliegoVigente!$I$51,PliegoVigente!$K$51,IF(M263&gt;=PliegoVigente!$I$52,PliegoVigente!$K$52,IF(M263&gt;=PliegoVigente!$I$53,PliegoVigente!$K$53,IF(M263&gt;=PliegoVigente!$I$54,PliegoVigente!$K$54,IF(M263&gt;=PliegoVigente!$I$55,PliegoVigente!$K$55,IF(M263&gt;=PliegoVigente!$I$56,PliegoVigente!$K$56,IF(M263&gt;=PliegoVigente!$I$57,PliegoVigente!$K$57,IF(M263&gt;=PliegoVigente!$I$58,PliegoVigente!$K$58,PliegoVigente!$K$59))))))))))))</f>
        <v>0.06</v>
      </c>
      <c r="AD263" s="124">
        <f>IF(E263="HFC",(IF(S263&gt;=PliegoVigente!$E$12,PliegoVigente!$G$12,IF(S263&gt;=PliegoVigente!$E$11,PliegoVigente!$G$11,IF(S263&gt;=PliegoVigente!$E$10,PliegoVigente!$G$10,IF(S263&gt;=PliegoVigente!$E$9,PliegoVigente!$G$9,IF(S263&gt;=PliegoVigente!$E$8,PliegoVigente!$G$8,PliegoVigente!$G$7)))))),IF(E263="FLOW",(IF(S263&gt;=PliegoVigente!$I$23,PliegoVigente!$K$23,IF(S263&gt;=PliegoVigente!$I$24,PliegoVigente!$K$24,IF(S263&gt;=PliegoVigente!$I$25,PliegoVigente!$K$25,IF(S263&gt;=PliegoVigente!$I$26,PliegoVigente!$K$26,IF(S263&gt;=PliegoVigente!$I$27,PliegoVigente!$K$27,IF(S263&gt;=PliegoVigente!$I$28,PliegoVigente!$K$28,IF(S263&gt;=PliegoVigente!$I$29,PliegoVigente!$K$29,IF(S263&gt;=PliegoVigente!$I$30,PliegoVigente!$K$30,PliegoVigente!$K$31))))))))),IF(E263="MASIVO",(IF(S263&gt;=PliegoVigente!$I$37,PliegoVigente!$K$37,IF(S263&gt;=PliegoVigente!$I$38,PliegoVigente!$K$38,IF(S263&gt;=PliegoVigente!$I$39,PliegoVigente!$K$39,IF(S263&gt;=PliegoVigente!$I$40,PliegoVigente!$K$40,IF(S263&gt;=PliegoVigente!$I$41,PliegoVigente!$K$41,IF(S263&gt;=PliegoVigente!$I$42,PliegoVigente!$K$42,IF(S263&gt;=PliegoVigente!$I$43,PliegoVigente!$K$43,IF(S263&gt;=PliegoVigente!$I$44,PliegoVigente!$K$44,PliegoVigente!$K$45))))))))),(IF(S263&gt;=PliegoVigente!$I$51,PliegoVigente!$K$51,IF(S263&gt;=PliegoVigente!$I$52,PliegoVigente!$K$52,IF(S263&gt;=PliegoVigente!$I$53,PliegoVigente!$K$53,IF(S263&gt;=PliegoVigente!$I$54,PliegoVigente!$K$54,IF(S263&gt;=PliegoVigente!$I$55,PliegoVigente!$K$55,IF(S263&gt;=PliegoVigente!$I$56,PliegoVigente!$K$56,IF(S263&gt;=PliegoVigente!$I$57,PliegoVigente!$K$57,IF(S263&gt;=PliegoVigente!$I$58,PliegoVigente!$K$58,PliegoVigente!$K$59))))))))))))</f>
        <v>0.06</v>
      </c>
      <c r="AE263" s="124">
        <f>IF(E263="HFC",(IF(T263&gt;=PliegoVigente!$A$10,PliegoVigente!$C$10,IF(T263&gt;PliegoVigente!$A$9,PliegoVigente!$C$9,IF(T263&gt;PliegoVigente!$A$8,PliegoVigente!$C$8,PliegoVigente!$C$7)))),IF(E263="FLOW",(IF(T263&gt;=PliegoVigente!$A$26,PliegoVigente!$C$26,IF(T263&gt;PliegoVigente!$A$25,PliegoVigente!$C$25,IF(T263&gt;PliegoVigente!$A$24,PliegoVigente!$C$24,PliegoVigente!$C$23)))),IF(E263="MASIVO",(IF(T263&gt;=PliegoVigente!$A$40,PliegoVigente!$C$40,IF(T263&gt;PliegoVigente!$A$39,PliegoVigente!$C$39,IF(T263&gt;PliegoVigente!$A$38,PliegoVigente!$C$38,PliegoVigente!$C$37)))),(IF(T263&gt;=PliegoVigente!$A$54,PliegoVigente!$C$54,IF(T263&gt;PliegoVigente!$A$53,PliegoVigente!$C$53,IF(T263&gt;PliegoVigente!$A$52,PliegoVigente!$C$52,PliegoVigente!$C$51)))))))</f>
        <v>-0.01</v>
      </c>
      <c r="AF263" s="124">
        <f>IF(E263="HFC",(IF(Y263&gt;=PliegoVigente!$Y$7,PliegoVigente!$AA$7,0)),IF(E263="FLOW",0,IF(E263="MASIVO",(IF(Y263&gt;=PliegoVigente!$Y$37,PliegoVigente!$AA$370)),(IF(Y263&gt;=PliegoVigente!$Y$51,PliegoVigente!$AA$51,0)))))</f>
        <v>0</v>
      </c>
      <c r="AG263" s="124" t="e">
        <f>IF(E263="HFC",(IF(Z263&gt;=PliegoVigente!$M$9,PliegoVigente!$O$9,IF(Z263&gt;=PliegoVigente!$M$8,PliegoVigente!$O$8,PliegoVigente!$O$7))),IF(E263="FLOW",(IF(Z263&gt;=PliegoVigente!$M$25,PliegoVigente!$O$25,IF(Z263&gt;=PliegoVigente!$M$24,PliegoVigente!$O$24,PliegoVigente!$O$23))),IF(E263="MASIVO",(IF(Z263&gt;=PliegoVigente!$M$39,PliegoVigente!$O$39,IF(Z263&gt;=PliegoVigente!$M$38,PliegoVigente!$O$38,PliegoVigente!$O$37))),(IF(Z263&gt;=PliegoVigente!$M$53,PliegoVigente!$O$53,IF(Z263&gt;=PliegoVigente!$M$52,PliegoVigente!$O$52,PliegoVigente!$O$51))))))</f>
        <v>#N/A</v>
      </c>
      <c r="AH263" s="124">
        <f>IF(E263="HFC",(IF(AA263&gt;=PliegoVigente!$Q$9,PliegoVigente!$S$9,IF(AA263&gt;=PliegoVigente!$Q$8,PliegoVigente!$S$8,PliegoVigente!$S$7))),IF(E263="FLOW",(IF(AA263&gt;=PliegoVigente!$Q$25,PliegoVigente!$S$25,IF(AA263&gt;=PliegoVigente!$Q$24,PliegoVigente!$S$24,PliegoVigente!$S$23))),IF(E263="MASIVO",(IF(AA263&gt;=PliegoVigente!$Q$39,PliegoVigente!$S$39,IF(AA263&gt;=PliegoVigente!$Q$38,PliegoVigente!$S$38,PliegoVigente!$S$37))),(IF(AA263&gt;=PliegoVigente!$Q$53,PliegoVigente!$S$53,IF(AA263&gt;=PliegoVigente!$Q$52,PliegoVigente!$S$52,PliegoVigente!$S$51))))))</f>
        <v>-5.0000000000000001E-3</v>
      </c>
      <c r="AI263" s="126" t="e">
        <f t="shared" si="9"/>
        <v>#N/A</v>
      </c>
    </row>
    <row r="264" spans="1:35" x14ac:dyDescent="0.25">
      <c r="A264" s="115" t="str">
        <f>VLOOKUP(C264,RosterActualizado!$C$2:$L$1000,7,0)</f>
        <v>Macias Fernando</v>
      </c>
      <c r="B264" s="115" t="str">
        <f>VLOOKUP(C264,RosterActualizado!$C$2:$L$1000,10,0)</f>
        <v>Martinez Walter</v>
      </c>
      <c r="C264" s="115">
        <f>RosterActualizado!C264</f>
        <v>2716147</v>
      </c>
      <c r="D264" s="115" t="str">
        <f>VLOOKUP(C264,RosterActualizado!$C$2:$L$1000,3,0)</f>
        <v>INTERNET HFC SCORE 3 A 5</v>
      </c>
      <c r="E264" s="115" t="str">
        <f t="shared" si="8"/>
        <v>HFC</v>
      </c>
      <c r="F264" s="116">
        <f>VLOOKUP(C264,Table1[],5,0)</f>
        <v>0.53605429292929296</v>
      </c>
      <c r="G264" s="117">
        <f>VLOOKUP(C264,Table13[],5,0)</f>
        <v>0.114285714285714</v>
      </c>
      <c r="H264" s="118">
        <f>VLOOKUP(C264,Table13[],3,0)</f>
        <v>35</v>
      </c>
      <c r="I264" s="117">
        <f>VLOOKUP(C264,Table13[],7,0)</f>
        <v>0.72727272727272696</v>
      </c>
      <c r="J264" s="117">
        <f>VLOOKUP(C264,Table13[],9,0)</f>
        <v>0.9375</v>
      </c>
      <c r="K264" s="116">
        <f>VLOOKUP(C264,Table16[[#All],[idccms]:[TMO]],5,0)</f>
        <v>1</v>
      </c>
      <c r="L264" s="119">
        <f>VLOOKUP(C264,Table18[[Columna1]:[Recuento de id_monitoring-caseId]],2,0)</f>
        <v>0</v>
      </c>
      <c r="M264" s="116">
        <f>VLOOKUP(C264,Table111[],7,0)</f>
        <v>-0.38461538461538503</v>
      </c>
      <c r="N264" s="118">
        <f>VLOOKUP(C264,Table111[],6,0)</f>
        <v>13</v>
      </c>
      <c r="O264" s="116">
        <f>VLOOKUP(C264,Table111[],8,0)</f>
        <v>0.46153846153846201</v>
      </c>
      <c r="P264" s="13" t="s">
        <v>116</v>
      </c>
      <c r="Q264" s="13" t="s">
        <v>116</v>
      </c>
      <c r="R264" s="13" t="s">
        <v>116</v>
      </c>
      <c r="S264" s="116">
        <f>VLOOKUP(C264,Table113[[idccms]:[Suma de Rellamados]],4,0)</f>
        <v>0.77454545454545498</v>
      </c>
      <c r="T264" s="13">
        <f>VLOOKUP(C264,Table115[[idccms]:[Suma de CvLlamSalientes]],3,0)</f>
        <v>684.41800643086799</v>
      </c>
      <c r="U264" s="13">
        <f>VLOOKUP(C264,Table115[[idccms]:[Suma de CvLlamSalientes]],5,0)</f>
        <v>22.877813504823202</v>
      </c>
      <c r="V264" s="120">
        <f>VLOOKUP(C264,Table115[[idccms]:[Suma de CvLlamSalientes]],6,0)</f>
        <v>53.299035369774899</v>
      </c>
      <c r="W264" s="13">
        <f>VLOOKUP(C264,Table115[[idccms]:[Suma de CvLlamSalientes]],7,0)</f>
        <v>608.24115755626997</v>
      </c>
      <c r="X264" s="116">
        <f>VLOOKUP(C264,Table118[[idccms]:[%Act Com N]],4,0)</f>
        <v>2.57234726688103E-2</v>
      </c>
      <c r="Y264" s="116">
        <f>VLOOKUP(C264,Table118[[idccms]:[%Act Com N]],6,0)</f>
        <v>2.57234726688103E-2</v>
      </c>
      <c r="Z264" s="116">
        <f>VLOOKUP(C264,TRF!$B$2:$S$407,4,0)</f>
        <v>2.8938906752411599E-2</v>
      </c>
      <c r="AA264" s="116">
        <f>VLOOKUP(C264,CBS!$A$2:$F$395,4,0)</f>
        <v>2.57234726688103E-2</v>
      </c>
      <c r="AB264" s="124">
        <f>IF(E264="HFC",(IF(L264&gt;=PliegoVigente!$U$9,PliegoVigente!$W$9,IF(L264&gt;=PliegoVigente!$U$8,PliegoVigente!$W$8,PliegoVigente!$W$7))),IF(E264="FLOW",(IF(L264&gt;=PliegoVigente!$U$25,PliegoVigente!$W$25,IF(L264&gt;=PliegoVigente!$U$24,PliegoVigente!$W$24,PliegoVigente!$W$23))),IF(E264="MASIVO",(IF(L264&gt;=PliegoVigente!$U$39,PliegoVigente!$W$39,IF(L264&gt;=PliegoVigente!$U$38,PliegoVigente!$W$38,PliegoVigente!$W$37))),(IF(L264&gt;=PliegoVigente!$U$53,PliegoVigente!$W$53,IF(L264&gt;=PliegoVigente!$U$52,PliegoVigente!$W$52,PliegoVigente!$W$51))))))</f>
        <v>-0.01</v>
      </c>
      <c r="AC264" s="124">
        <f>IF(E264="HFC",(IF(M264&gt;=PliegoVigente!$I$7,PliegoVigente!$K$7,IF(M264&gt;=PliegoVigente!$I$8,PliegoVigente!$K$8,IF(M264&gt;=PliegoVigente!$I$9,PliegoVigente!$K$9,IF(M264&gt;=PliegoVigente!$I$10,PliegoVigente!$K$10,IF(M264&gt;=PliegoVigente!$I$11,PliegoVigente!$K$11,IF(M264&gt;=PliegoVigente!$I$12,PliegoVigente!$K$12,IF(M264&gt;=PliegoVigente!$I$13,PliegoVigente!$K$13,IF(M264&gt;=PliegoVigente!$I$14,PliegoVigente!$K$14,PliegoVigente!$K$15))))))))),IF(E264="FLOW",(IF(M264&gt;=PliegoVigente!$I$23,PliegoVigente!$K$23,IF(M264&gt;=PliegoVigente!$I$24,PliegoVigente!$K$24,IF(M264&gt;=PliegoVigente!$I$25,PliegoVigente!$K$25,IF(M264&gt;=PliegoVigente!$I$26,PliegoVigente!$K$26,IF(M264&gt;=PliegoVigente!$I$27,PliegoVigente!$K$27,IF(M264&gt;=PliegoVigente!$I$28,PliegoVigente!$K$28,IF(M264&gt;=PliegoVigente!$I$29,PliegoVigente!$K$29,IF(M264&gt;=PliegoVigente!$I$30,PliegoVigente!$K$30,PliegoVigente!$K$31))))))))),IF(E264="MASIVO",(IF(M264&gt;=PliegoVigente!$I$37,PliegoVigente!$K$37,IF(M264&gt;=PliegoVigente!$I$38,PliegoVigente!$K$38,IF(M264&gt;=PliegoVigente!$I$39,PliegoVigente!$K$39,IF(M264&gt;=PliegoVigente!$I$40,PliegoVigente!$K$40,IF(M264&gt;=PliegoVigente!$I$41,PliegoVigente!$K$41,IF(M264&gt;=PliegoVigente!$I$42,PliegoVigente!$K$42,IF(M264&gt;=PliegoVigente!$I$43,PliegoVigente!$K$43,IF(M264&gt;=PliegoVigente!$I$44,PliegoVigente!$K$44,PliegoVigente!$K$45))))))))),(IF(M264&gt;=PliegoVigente!$I$51,PliegoVigente!$K$51,IF(M264&gt;=PliegoVigente!$I$52,PliegoVigente!$K$52,IF(M264&gt;=PliegoVigente!$I$53,PliegoVigente!$K$53,IF(M264&gt;=PliegoVigente!$I$54,PliegoVigente!$K$54,IF(M264&gt;=PliegoVigente!$I$55,PliegoVigente!$K$55,IF(M264&gt;=PliegoVigente!$I$56,PliegoVigente!$K$56,IF(M264&gt;=PliegoVigente!$I$57,PliegoVigente!$K$57,IF(M264&gt;=PliegoVigente!$I$58,PliegoVigente!$K$58,PliegoVigente!$K$59))))))))))))</f>
        <v>-0.02</v>
      </c>
      <c r="AD264" s="124">
        <f>IF(E264="HFC",(IF(S264&gt;=PliegoVigente!$E$12,PliegoVigente!$G$12,IF(S264&gt;=PliegoVigente!$E$11,PliegoVigente!$G$11,IF(S264&gt;=PliegoVigente!$E$10,PliegoVigente!$G$10,IF(S264&gt;=PliegoVigente!$E$9,PliegoVigente!$G$9,IF(S264&gt;=PliegoVigente!$E$8,PliegoVigente!$G$8,PliegoVigente!$G$7)))))),IF(E264="FLOW",(IF(S264&gt;=PliegoVigente!$I$23,PliegoVigente!$K$23,IF(S264&gt;=PliegoVigente!$I$24,PliegoVigente!$K$24,IF(S264&gt;=PliegoVigente!$I$25,PliegoVigente!$K$25,IF(S264&gt;=PliegoVigente!$I$26,PliegoVigente!$K$26,IF(S264&gt;=PliegoVigente!$I$27,PliegoVigente!$K$27,IF(S264&gt;=PliegoVigente!$I$28,PliegoVigente!$K$28,IF(S264&gt;=PliegoVigente!$I$29,PliegoVigente!$K$29,IF(S264&gt;=PliegoVigente!$I$30,PliegoVigente!$K$30,PliegoVigente!$K$31))))))))),IF(E264="MASIVO",(IF(S264&gt;=PliegoVigente!$I$37,PliegoVigente!$K$37,IF(S264&gt;=PliegoVigente!$I$38,PliegoVigente!$K$38,IF(S264&gt;=PliegoVigente!$I$39,PliegoVigente!$K$39,IF(S264&gt;=PliegoVigente!$I$40,PliegoVigente!$K$40,IF(S264&gt;=PliegoVigente!$I$41,PliegoVigente!$K$41,IF(S264&gt;=PliegoVigente!$I$42,PliegoVigente!$K$42,IF(S264&gt;=PliegoVigente!$I$43,PliegoVigente!$K$43,IF(S264&gt;=PliegoVigente!$I$44,PliegoVigente!$K$44,PliegoVigente!$K$45))))))))),(IF(S264&gt;=PliegoVigente!$I$51,PliegoVigente!$K$51,IF(S264&gt;=PliegoVigente!$I$52,PliegoVigente!$K$52,IF(S264&gt;=PliegoVigente!$I$53,PliegoVigente!$K$53,IF(S264&gt;=PliegoVigente!$I$54,PliegoVigente!$K$54,IF(S264&gt;=PliegoVigente!$I$55,PliegoVigente!$K$55,IF(S264&gt;=PliegoVigente!$I$56,PliegoVigente!$K$56,IF(S264&gt;=PliegoVigente!$I$57,PliegoVigente!$K$57,IF(S264&gt;=PliegoVigente!$I$58,PliegoVigente!$K$58,PliegoVigente!$K$59))))))))))))</f>
        <v>-0.01</v>
      </c>
      <c r="AE264" s="124">
        <f>IF(E264="HFC",(IF(T264&gt;=PliegoVigente!$A$10,PliegoVigente!$C$10,IF(T264&gt;PliegoVigente!$A$9,PliegoVigente!$C$9,IF(T264&gt;PliegoVigente!$A$8,PliegoVigente!$C$8,PliegoVigente!$C$7)))),IF(E264="FLOW",(IF(T264&gt;=PliegoVigente!$A$26,PliegoVigente!$C$26,IF(T264&gt;PliegoVigente!$A$25,PliegoVigente!$C$25,IF(T264&gt;PliegoVigente!$A$24,PliegoVigente!$C$24,PliegoVigente!$C$23)))),IF(E264="MASIVO",(IF(T264&gt;=PliegoVigente!$A$40,PliegoVigente!$C$40,IF(T264&gt;PliegoVigente!$A$39,PliegoVigente!$C$39,IF(T264&gt;PliegoVigente!$A$38,PliegoVigente!$C$38,PliegoVigente!$C$37)))),(IF(T264&gt;=PliegoVigente!$A$54,PliegoVigente!$C$54,IF(T264&gt;PliegoVigente!$A$53,PliegoVigente!$C$53,IF(T264&gt;PliegoVigente!$A$52,PliegoVigente!$C$52,PliegoVigente!$C$51)))))))</f>
        <v>-0.01</v>
      </c>
      <c r="AF264" s="124">
        <f>IF(E264="HFC",(IF(Y264&gt;=PliegoVigente!$Y$7,PliegoVigente!$AA$7,0)),IF(E264="FLOW",0,IF(E264="MASIVO",(IF(Y264&gt;=PliegoVigente!$Y$37,PliegoVigente!$AA$370)),(IF(Y264&gt;=PliegoVigente!$Y$51,PliegoVigente!$AA$51,0)))))</f>
        <v>0</v>
      </c>
      <c r="AG264" s="124">
        <f>IF(E264="HFC",(IF(Z264&gt;=PliegoVigente!$M$9,PliegoVigente!$O$9,IF(Z264&gt;=PliegoVigente!$M$8,PliegoVigente!$O$8,PliegoVigente!$O$7))),IF(E264="FLOW",(IF(Z264&gt;=PliegoVigente!$M$25,PliegoVigente!$O$25,IF(Z264&gt;=PliegoVigente!$M$24,PliegoVigente!$O$24,PliegoVigente!$O$23))),IF(E264="MASIVO",(IF(Z264&gt;=PliegoVigente!$M$39,PliegoVigente!$O$39,IF(Z264&gt;=PliegoVigente!$M$38,PliegoVigente!$O$38,PliegoVigente!$O$37))),(IF(Z264&gt;=PliegoVigente!$M$53,PliegoVigente!$O$53,IF(Z264&gt;=PliegoVigente!$M$52,PliegoVigente!$O$52,PliegoVigente!$O$51))))))</f>
        <v>5.0000000000000001E-3</v>
      </c>
      <c r="AH264" s="124">
        <f>IF(E264="HFC",(IF(AA264&gt;=PliegoVigente!$Q$9,PliegoVigente!$S$9,IF(AA264&gt;=PliegoVigente!$Q$8,PliegoVigente!$S$8,PliegoVigente!$S$7))),IF(E264="FLOW",(IF(AA264&gt;=PliegoVigente!$Q$25,PliegoVigente!$S$25,IF(AA264&gt;=PliegoVigente!$Q$24,PliegoVigente!$S$24,PliegoVigente!$S$23))),IF(E264="MASIVO",(IF(AA264&gt;=PliegoVigente!$Q$39,PliegoVigente!$S$39,IF(AA264&gt;=PliegoVigente!$Q$38,PliegoVigente!$S$38,PliegoVigente!$S$37))),(IF(AA264&gt;=PliegoVigente!$Q$53,PliegoVigente!$S$53,IF(AA264&gt;=PliegoVigente!$Q$52,PliegoVigente!$S$52,PliegoVigente!$S$51))))))</f>
        <v>5.0000000000000001E-3</v>
      </c>
      <c r="AI264" s="126">
        <f t="shared" si="9"/>
        <v>-4.0000000000000008E-2</v>
      </c>
    </row>
    <row r="265" spans="1:35" x14ac:dyDescent="0.25">
      <c r="A265" s="115" t="str">
        <f>VLOOKUP(C265,RosterActualizado!$C$2:$L$1000,7,0)</f>
        <v>Macias Fernando</v>
      </c>
      <c r="B265" s="115" t="str">
        <f>VLOOKUP(C265,RosterActualizado!$C$2:$L$1000,10,0)</f>
        <v xml:space="preserve">Mendoza Alejandro </v>
      </c>
      <c r="C265" s="115">
        <f>RosterActualizado!C265</f>
        <v>4476079</v>
      </c>
      <c r="D265" s="115" t="str">
        <f>VLOOKUP(C265,RosterActualizado!$C$2:$L$1000,3,0)</f>
        <v>FLOW Score 2</v>
      </c>
      <c r="E265" s="115" t="str">
        <f t="shared" si="8"/>
        <v>FLOW</v>
      </c>
      <c r="F265" s="116">
        <f>VLOOKUP(C265,Table1[],5,0)</f>
        <v>0.99402898550724605</v>
      </c>
      <c r="G265" s="117">
        <f>VLOOKUP(C265,Table13[],5,0)</f>
        <v>0.11347517730496499</v>
      </c>
      <c r="H265" s="118">
        <f>VLOOKUP(C265,Table13[],3,0)</f>
        <v>141</v>
      </c>
      <c r="I265" s="117">
        <f>VLOOKUP(C265,Table13[],7,0)</f>
        <v>0.64233576642335799</v>
      </c>
      <c r="J265" s="117">
        <f>VLOOKUP(C265,Table13[],9,0)</f>
        <v>0.89552238805970197</v>
      </c>
      <c r="K265" s="116">
        <f>VLOOKUP(C265,Table16[[#All],[idccms]:[TMO]],5,0)</f>
        <v>0.93421052631578905</v>
      </c>
      <c r="L265" s="119">
        <f>VLOOKUP(C265,Table18[[Columna1]:[Recuento de id_monitoring-caseId]],2,0)</f>
        <v>0</v>
      </c>
      <c r="M265" s="116">
        <f>VLOOKUP(C265,Table111[],7,0)</f>
        <v>-0.27777777777777801</v>
      </c>
      <c r="N265" s="118">
        <f>VLOOKUP(C265,Table111[],6,0)</f>
        <v>18</v>
      </c>
      <c r="O265" s="116">
        <f>VLOOKUP(C265,Table111[],8,0)</f>
        <v>0.52941176470588203</v>
      </c>
      <c r="P265" s="13" t="s">
        <v>116</v>
      </c>
      <c r="Q265" s="13" t="s">
        <v>116</v>
      </c>
      <c r="R265" s="13" t="s">
        <v>116</v>
      </c>
      <c r="S265" s="116">
        <f>VLOOKUP(C265,Table113[[idccms]:[Suma de Rellamados]],4,0)</f>
        <v>0.77162629757785495</v>
      </c>
      <c r="T265" s="13">
        <f>VLOOKUP(C265,Table115[[idccms]:[Suma de CvLlamSalientes]],3,0)</f>
        <v>569.13844086021504</v>
      </c>
      <c r="U265" s="13">
        <f>VLOOKUP(C265,Table115[[idccms]:[Suma de CvLlamSalientes]],5,0)</f>
        <v>19.778225806451601</v>
      </c>
      <c r="V265" s="120">
        <f>VLOOKUP(C265,Table115[[idccms]:[Suma de CvLlamSalientes]],6,0)</f>
        <v>34.033602150537597</v>
      </c>
      <c r="W265" s="13">
        <f>VLOOKUP(C265,Table115[[idccms]:[Suma de CvLlamSalientes]],7,0)</f>
        <v>515.32661290322596</v>
      </c>
      <c r="X265" s="116">
        <f>VLOOKUP(C265,Table118[[idccms]:[%Act Com N]],4,0)</f>
        <v>5.3763440860215101E-3</v>
      </c>
      <c r="Y265" s="116">
        <f>VLOOKUP(C265,Table118[[idccms]:[%Act Com N]],6,0)</f>
        <v>5.3763440860215101E-3</v>
      </c>
      <c r="Z265" s="116">
        <f>VLOOKUP(C265,TRF!$B$2:$S$407,4,0)</f>
        <v>5.1075268817204297E-2</v>
      </c>
      <c r="AA265" s="116">
        <f>VLOOKUP(C265,CBS!$A$2:$F$395,4,0)</f>
        <v>4.9731182795698901E-2</v>
      </c>
      <c r="AB265" s="124">
        <f>IF(E265="HFC",(IF(L265&gt;=PliegoVigente!$U$9,PliegoVigente!$W$9,IF(L265&gt;=PliegoVigente!$U$8,PliegoVigente!$W$8,PliegoVigente!$W$7))),IF(E265="FLOW",(IF(L265&gt;=PliegoVigente!$U$25,PliegoVigente!$W$25,IF(L265&gt;=PliegoVigente!$U$24,PliegoVigente!$W$24,PliegoVigente!$W$23))),IF(E265="MASIVO",(IF(L265&gt;=PliegoVigente!$U$39,PliegoVigente!$W$39,IF(L265&gt;=PliegoVigente!$U$38,PliegoVigente!$W$38,PliegoVigente!$W$37))),(IF(L265&gt;=PliegoVigente!$U$53,PliegoVigente!$W$53,IF(L265&gt;=PliegoVigente!$U$52,PliegoVigente!$W$52,PliegoVigente!$W$51))))))</f>
        <v>-0.01</v>
      </c>
      <c r="AC265" s="124">
        <f>IF(E265="HFC",(IF(M265&gt;=PliegoVigente!$I$7,PliegoVigente!$K$7,IF(M265&gt;=PliegoVigente!$I$8,PliegoVigente!$K$8,IF(M265&gt;=PliegoVigente!$I$9,PliegoVigente!$K$9,IF(M265&gt;=PliegoVigente!$I$10,PliegoVigente!$K$10,IF(M265&gt;=PliegoVigente!$I$11,PliegoVigente!$K$11,IF(M265&gt;=PliegoVigente!$I$12,PliegoVigente!$K$12,IF(M265&gt;=PliegoVigente!$I$13,PliegoVigente!$K$13,IF(M265&gt;=PliegoVigente!$I$14,PliegoVigente!$K$14,PliegoVigente!$K$15))))))))),IF(E265="FLOW",(IF(M265&gt;=PliegoVigente!$I$23,PliegoVigente!$K$23,IF(M265&gt;=PliegoVigente!$I$24,PliegoVigente!$K$24,IF(M265&gt;=PliegoVigente!$I$25,PliegoVigente!$K$25,IF(M265&gt;=PliegoVigente!$I$26,PliegoVigente!$K$26,IF(M265&gt;=PliegoVigente!$I$27,PliegoVigente!$K$27,IF(M265&gt;=PliegoVigente!$I$28,PliegoVigente!$K$28,IF(M265&gt;=PliegoVigente!$I$29,PliegoVigente!$K$29,IF(M265&gt;=PliegoVigente!$I$30,PliegoVigente!$K$30,PliegoVigente!$K$31))))))))),IF(E265="MASIVO",(IF(M265&gt;=PliegoVigente!$I$37,PliegoVigente!$K$37,IF(M265&gt;=PliegoVigente!$I$38,PliegoVigente!$K$38,IF(M265&gt;=PliegoVigente!$I$39,PliegoVigente!$K$39,IF(M265&gt;=PliegoVigente!$I$40,PliegoVigente!$K$40,IF(M265&gt;=PliegoVigente!$I$41,PliegoVigente!$K$41,IF(M265&gt;=PliegoVigente!$I$42,PliegoVigente!$K$42,IF(M265&gt;=PliegoVigente!$I$43,PliegoVigente!$K$43,IF(M265&gt;=PliegoVigente!$I$44,PliegoVigente!$K$44,PliegoVigente!$K$45))))))))),(IF(M265&gt;=PliegoVigente!$I$51,PliegoVigente!$K$51,IF(M265&gt;=PliegoVigente!$I$52,PliegoVigente!$K$52,IF(M265&gt;=PliegoVigente!$I$53,PliegoVigente!$K$53,IF(M265&gt;=PliegoVigente!$I$54,PliegoVigente!$K$54,IF(M265&gt;=PliegoVigente!$I$55,PliegoVigente!$K$55,IF(M265&gt;=PliegoVigente!$I$56,PliegoVigente!$K$56,IF(M265&gt;=PliegoVigente!$I$57,PliegoVigente!$K$57,IF(M265&gt;=PliegoVigente!$I$58,PliegoVigente!$K$58,PliegoVigente!$K$59))))))))))))</f>
        <v>-0.02</v>
      </c>
      <c r="AD265" s="124">
        <f>IF(E265="HFC",(IF(S265&gt;=PliegoVigente!$E$12,PliegoVigente!$G$12,IF(S265&gt;=PliegoVigente!$E$11,PliegoVigente!$G$11,IF(S265&gt;=PliegoVigente!$E$10,PliegoVigente!$G$10,IF(S265&gt;=PliegoVigente!$E$9,PliegoVigente!$G$9,IF(S265&gt;=PliegoVigente!$E$8,PliegoVigente!$G$8,PliegoVigente!$G$7)))))),IF(E265="FLOW",(IF(S265&gt;=PliegoVigente!$I$23,PliegoVigente!$K$23,IF(S265&gt;=PliegoVigente!$I$24,PliegoVigente!$K$24,IF(S265&gt;=PliegoVigente!$I$25,PliegoVigente!$K$25,IF(S265&gt;=PliegoVigente!$I$26,PliegoVigente!$K$26,IF(S265&gt;=PliegoVigente!$I$27,PliegoVigente!$K$27,IF(S265&gt;=PliegoVigente!$I$28,PliegoVigente!$K$28,IF(S265&gt;=PliegoVigente!$I$29,PliegoVigente!$K$29,IF(S265&gt;=PliegoVigente!$I$30,PliegoVigente!$K$30,PliegoVigente!$K$31))))))))),IF(E265="MASIVO",(IF(S265&gt;=PliegoVigente!$I$37,PliegoVigente!$K$37,IF(S265&gt;=PliegoVigente!$I$38,PliegoVigente!$K$38,IF(S265&gt;=PliegoVigente!$I$39,PliegoVigente!$K$39,IF(S265&gt;=PliegoVigente!$I$40,PliegoVigente!$K$40,IF(S265&gt;=PliegoVigente!$I$41,PliegoVigente!$K$41,IF(S265&gt;=PliegoVigente!$I$42,PliegoVigente!$K$42,IF(S265&gt;=PliegoVigente!$I$43,PliegoVigente!$K$43,IF(S265&gt;=PliegoVigente!$I$44,PliegoVigente!$K$44,PliegoVigente!$K$45))))))))),(IF(S265&gt;=PliegoVigente!$I$51,PliegoVigente!$K$51,IF(S265&gt;=PliegoVigente!$I$52,PliegoVigente!$K$52,IF(S265&gt;=PliegoVigente!$I$53,PliegoVigente!$K$53,IF(S265&gt;=PliegoVigente!$I$54,PliegoVigente!$K$54,IF(S265&gt;=PliegoVigente!$I$55,PliegoVigente!$K$55,IF(S265&gt;=PliegoVigente!$I$56,PliegoVigente!$K$56,IF(S265&gt;=PliegoVigente!$I$57,PliegoVigente!$K$57,IF(S265&gt;=PliegoVigente!$I$58,PliegoVigente!$K$58,PliegoVigente!$K$59))))))))))))</f>
        <v>0.06</v>
      </c>
      <c r="AE265" s="124">
        <f>IF(E265="HFC",(IF(T265&gt;=PliegoVigente!$A$10,PliegoVigente!$C$10,IF(T265&gt;PliegoVigente!$A$9,PliegoVigente!$C$9,IF(T265&gt;PliegoVigente!$A$8,PliegoVigente!$C$8,PliegoVigente!$C$7)))),IF(E265="FLOW",(IF(T265&gt;=PliegoVigente!$A$26,PliegoVigente!$C$26,IF(T265&gt;PliegoVigente!$A$25,PliegoVigente!$C$25,IF(T265&gt;PliegoVigente!$A$24,PliegoVigente!$C$24,PliegoVigente!$C$23)))),IF(E265="MASIVO",(IF(T265&gt;=PliegoVigente!$A$40,PliegoVigente!$C$40,IF(T265&gt;PliegoVigente!$A$39,PliegoVigente!$C$39,IF(T265&gt;PliegoVigente!$A$38,PliegoVigente!$C$38,PliegoVigente!$C$37)))),(IF(T265&gt;=PliegoVigente!$A$54,PliegoVigente!$C$54,IF(T265&gt;PliegoVigente!$A$53,PliegoVigente!$C$53,IF(T265&gt;PliegoVigente!$A$52,PliegoVigente!$C$52,PliegoVigente!$C$51)))))))</f>
        <v>-0.01</v>
      </c>
      <c r="AF265" s="124">
        <f>IF(E265="HFC",(IF(Y265&gt;=PliegoVigente!$Y$7,PliegoVigente!$AA$7,0)),IF(E265="FLOW",0,IF(E265="MASIVO",(IF(Y265&gt;=PliegoVigente!$Y$37,PliegoVigente!$AA$370)),(IF(Y265&gt;=PliegoVigente!$Y$51,PliegoVigente!$AA$51,0)))))</f>
        <v>0</v>
      </c>
      <c r="AG265" s="124">
        <f>IF(E265="HFC",(IF(Z265&gt;=PliegoVigente!$M$9,PliegoVigente!$O$9,IF(Z265&gt;=PliegoVigente!$M$8,PliegoVigente!$O$8,PliegoVigente!$O$7))),IF(E265="FLOW",(IF(Z265&gt;=PliegoVigente!$M$25,PliegoVigente!$O$25,IF(Z265&gt;=PliegoVigente!$M$24,PliegoVigente!$O$24,PliegoVigente!$O$23))),IF(E265="MASIVO",(IF(Z265&gt;=PliegoVigente!$M$39,PliegoVigente!$O$39,IF(Z265&gt;=PliegoVigente!$M$38,PliegoVigente!$O$38,PliegoVigente!$O$37))),(IF(Z265&gt;=PliegoVigente!$M$53,PliegoVigente!$O$53,IF(Z265&gt;=PliegoVigente!$M$52,PliegoVigente!$O$52,PliegoVigente!$O$51))))))</f>
        <v>5.0000000000000001E-3</v>
      </c>
      <c r="AH265" s="124">
        <f>IF(E265="HFC",(IF(AA265&gt;=PliegoVigente!$Q$9,PliegoVigente!$S$9,IF(AA265&gt;=PliegoVigente!$Q$8,PliegoVigente!$S$8,PliegoVigente!$S$7))),IF(E265="FLOW",(IF(AA265&gt;=PliegoVigente!$Q$25,PliegoVigente!$S$25,IF(AA265&gt;=PliegoVigente!$Q$24,PliegoVigente!$S$24,PliegoVigente!$S$23))),IF(E265="MASIVO",(IF(AA265&gt;=PliegoVigente!$Q$39,PliegoVigente!$S$39,IF(AA265&gt;=PliegoVigente!$Q$38,PliegoVigente!$S$38,PliegoVigente!$S$37))),(IF(AA265&gt;=PliegoVigente!$Q$53,PliegoVigente!$S$53,IF(AA265&gt;=PliegoVigente!$Q$52,PliegoVigente!$S$52,PliegoVigente!$S$51))))))</f>
        <v>1.4999999999999999E-2</v>
      </c>
      <c r="AI265" s="126">
        <f t="shared" si="9"/>
        <v>3.9999999999999994E-2</v>
      </c>
    </row>
    <row r="266" spans="1:35" x14ac:dyDescent="0.25">
      <c r="A266" s="115" t="str">
        <f>VLOOKUP(C266,RosterActualizado!$C$2:$L$1000,7,0)</f>
        <v>Macias Fernando</v>
      </c>
      <c r="B266" s="115" t="str">
        <f>VLOOKUP(C266,RosterActualizado!$C$2:$L$1000,10,0)</f>
        <v>Pereira Romero Pablo Gaston</v>
      </c>
      <c r="C266" s="115">
        <f>RosterActualizado!C266</f>
        <v>2802546</v>
      </c>
      <c r="D266" s="115" t="str">
        <f>VLOOKUP(C266,RosterActualizado!$C$2:$L$1000,3,0)</f>
        <v>INTERNET HFC SCORE 3 A 5</v>
      </c>
      <c r="E266" s="115" t="str">
        <f t="shared" si="8"/>
        <v>HFC</v>
      </c>
      <c r="F266" s="116">
        <f>VLOOKUP(C266,Table1[],5,0)</f>
        <v>0.46546516754850098</v>
      </c>
      <c r="G266" s="117">
        <f>VLOOKUP(C266,Table13[],5,0)</f>
        <v>0.113207547169811</v>
      </c>
      <c r="H266" s="118">
        <f>VLOOKUP(C266,Table13[],3,0)</f>
        <v>53</v>
      </c>
      <c r="I266" s="117">
        <f>VLOOKUP(C266,Table13[],7,0)</f>
        <v>0.67307692307692302</v>
      </c>
      <c r="J266" s="117">
        <f>VLOOKUP(C266,Table13[],9,0)</f>
        <v>0.86538461538461497</v>
      </c>
      <c r="K266" s="116">
        <f>VLOOKUP(C266,Table16[[#All],[idccms]:[TMO]],5,0)</f>
        <v>0.94444444444444398</v>
      </c>
      <c r="L266" s="119">
        <f>VLOOKUP(C266,Table18[[Columna1]:[Recuento de id_monitoring-caseId]],2,0)</f>
        <v>0.5</v>
      </c>
      <c r="M266" s="116">
        <f>VLOOKUP(C266,Table111[],7,0)</f>
        <v>0.33333333333333298</v>
      </c>
      <c r="N266" s="118">
        <f>VLOOKUP(C266,Table111[],6,0)</f>
        <v>3</v>
      </c>
      <c r="O266" s="116">
        <f>VLOOKUP(C266,Table111[],8,0)</f>
        <v>0.66666666666666696</v>
      </c>
      <c r="P266" s="13" t="s">
        <v>116</v>
      </c>
      <c r="Q266" s="13" t="s">
        <v>116</v>
      </c>
      <c r="R266" s="13" t="s">
        <v>116</v>
      </c>
      <c r="S266" s="116">
        <f>VLOOKUP(C266,Table113[[idccms]:[Suma de Rellamados]],4,0)</f>
        <v>0.79372197309417003</v>
      </c>
      <c r="T266" s="13">
        <f>VLOOKUP(C266,Table115[[idccms]:[Suma de CvLlamSalientes]],3,0)</f>
        <v>595.774305555556</v>
      </c>
      <c r="U266" s="13">
        <f>VLOOKUP(C266,Table115[[idccms]:[Suma de CvLlamSalientes]],5,0)</f>
        <v>50.40625</v>
      </c>
      <c r="V266" s="120">
        <f>VLOOKUP(C266,Table115[[idccms]:[Suma de CvLlamSalientes]],6,0)</f>
        <v>125.75</v>
      </c>
      <c r="W266" s="13">
        <f>VLOOKUP(C266,Table115[[idccms]:[Suma de CvLlamSalientes]],7,0)</f>
        <v>419.618055555556</v>
      </c>
      <c r="X266" s="116">
        <f>VLOOKUP(C266,Table118[[idccms]:[%Act Com N]],4,0)</f>
        <v>2.0833333333333301E-2</v>
      </c>
      <c r="Y266" s="116">
        <f>VLOOKUP(C266,Table118[[idccms]:[%Act Com N]],6,0)</f>
        <v>3.4722222222222199E-3</v>
      </c>
      <c r="Z266" s="116">
        <f>VLOOKUP(C266,TRF!$B$2:$S$407,4,0)</f>
        <v>6.5972222222222196E-2</v>
      </c>
      <c r="AA266" s="116">
        <f>VLOOKUP(C266,CBS!$A$2:$F$395,4,0)</f>
        <v>5.9027777777777797E-2</v>
      </c>
      <c r="AB266" s="124">
        <f>IF(E266="HFC",(IF(L266&gt;=PliegoVigente!$U$9,PliegoVigente!$W$9,IF(L266&gt;=PliegoVigente!$U$8,PliegoVigente!$W$8,PliegoVigente!$W$7))),IF(E266="FLOW",(IF(L266&gt;=PliegoVigente!$U$25,PliegoVigente!$W$25,IF(L266&gt;=PliegoVigente!$U$24,PliegoVigente!$W$24,PliegoVigente!$W$23))),IF(E266="MASIVO",(IF(L266&gt;=PliegoVigente!$U$39,PliegoVigente!$W$39,IF(L266&gt;=PliegoVigente!$U$38,PliegoVigente!$W$38,PliegoVigente!$W$37))),(IF(L266&gt;=PliegoVigente!$U$53,PliegoVigente!$W$53,IF(L266&gt;=PliegoVigente!$U$52,PliegoVigente!$W$52,PliegoVigente!$W$51))))))</f>
        <v>-0.01</v>
      </c>
      <c r="AC266" s="124">
        <f>IF(E266="HFC",(IF(M266&gt;=PliegoVigente!$I$7,PliegoVigente!$K$7,IF(M266&gt;=PliegoVigente!$I$8,PliegoVigente!$K$8,IF(M266&gt;=PliegoVigente!$I$9,PliegoVigente!$K$9,IF(M266&gt;=PliegoVigente!$I$10,PliegoVigente!$K$10,IF(M266&gt;=PliegoVigente!$I$11,PliegoVigente!$K$11,IF(M266&gt;=PliegoVigente!$I$12,PliegoVigente!$K$12,IF(M266&gt;=PliegoVigente!$I$13,PliegoVigente!$K$13,IF(M266&gt;=PliegoVigente!$I$14,PliegoVigente!$K$14,PliegoVigente!$K$15))))))))),IF(E266="FLOW",(IF(M266&gt;=PliegoVigente!$I$23,PliegoVigente!$K$23,IF(M266&gt;=PliegoVigente!$I$24,PliegoVigente!$K$24,IF(M266&gt;=PliegoVigente!$I$25,PliegoVigente!$K$25,IF(M266&gt;=PliegoVigente!$I$26,PliegoVigente!$K$26,IF(M266&gt;=PliegoVigente!$I$27,PliegoVigente!$K$27,IF(M266&gt;=PliegoVigente!$I$28,PliegoVigente!$K$28,IF(M266&gt;=PliegoVigente!$I$29,PliegoVigente!$K$29,IF(M266&gt;=PliegoVigente!$I$30,PliegoVigente!$K$30,PliegoVigente!$K$31))))))))),IF(E266="MASIVO",(IF(M266&gt;=PliegoVigente!$I$37,PliegoVigente!$K$37,IF(M266&gt;=PliegoVigente!$I$38,PliegoVigente!$K$38,IF(M266&gt;=PliegoVigente!$I$39,PliegoVigente!$K$39,IF(M266&gt;=PliegoVigente!$I$40,PliegoVigente!$K$40,IF(M266&gt;=PliegoVigente!$I$41,PliegoVigente!$K$41,IF(M266&gt;=PliegoVigente!$I$42,PliegoVigente!$K$42,IF(M266&gt;=PliegoVigente!$I$43,PliegoVigente!$K$43,IF(M266&gt;=PliegoVigente!$I$44,PliegoVigente!$K$44,PliegoVigente!$K$45))))))))),(IF(M266&gt;=PliegoVigente!$I$51,PliegoVigente!$K$51,IF(M266&gt;=PliegoVigente!$I$52,PliegoVigente!$K$52,IF(M266&gt;=PliegoVigente!$I$53,PliegoVigente!$K$53,IF(M266&gt;=PliegoVigente!$I$54,PliegoVigente!$K$54,IF(M266&gt;=PliegoVigente!$I$55,PliegoVigente!$K$55,IF(M266&gt;=PliegoVigente!$I$56,PliegoVigente!$K$56,IF(M266&gt;=PliegoVigente!$I$57,PliegoVigente!$K$57,IF(M266&gt;=PliegoVigente!$I$58,PliegoVigente!$K$58,PliegoVigente!$K$59))))))))))))</f>
        <v>0.06</v>
      </c>
      <c r="AD266" s="124">
        <f>IF(E266="HFC",(IF(S266&gt;=PliegoVigente!$E$12,PliegoVigente!$G$12,IF(S266&gt;=PliegoVigente!$E$11,PliegoVigente!$G$11,IF(S266&gt;=PliegoVigente!$E$10,PliegoVigente!$G$10,IF(S266&gt;=PliegoVigente!$E$9,PliegoVigente!$G$9,IF(S266&gt;=PliegoVigente!$E$8,PliegoVigente!$G$8,PliegoVigente!$G$7)))))),IF(E266="FLOW",(IF(S266&gt;=PliegoVigente!$I$23,PliegoVigente!$K$23,IF(S266&gt;=PliegoVigente!$I$24,PliegoVigente!$K$24,IF(S266&gt;=PliegoVigente!$I$25,PliegoVigente!$K$25,IF(S266&gt;=PliegoVigente!$I$26,PliegoVigente!$K$26,IF(S266&gt;=PliegoVigente!$I$27,PliegoVigente!$K$27,IF(S266&gt;=PliegoVigente!$I$28,PliegoVigente!$K$28,IF(S266&gt;=PliegoVigente!$I$29,PliegoVigente!$K$29,IF(S266&gt;=PliegoVigente!$I$30,PliegoVigente!$K$30,PliegoVigente!$K$31))))))))),IF(E266="MASIVO",(IF(S266&gt;=PliegoVigente!$I$37,PliegoVigente!$K$37,IF(S266&gt;=PliegoVigente!$I$38,PliegoVigente!$K$38,IF(S266&gt;=PliegoVigente!$I$39,PliegoVigente!$K$39,IF(S266&gt;=PliegoVigente!$I$40,PliegoVigente!$K$40,IF(S266&gt;=PliegoVigente!$I$41,PliegoVigente!$K$41,IF(S266&gt;=PliegoVigente!$I$42,PliegoVigente!$K$42,IF(S266&gt;=PliegoVigente!$I$43,PliegoVigente!$K$43,IF(S266&gt;=PliegoVigente!$I$44,PliegoVigente!$K$44,PliegoVigente!$K$45))))))))),(IF(S266&gt;=PliegoVigente!$I$51,PliegoVigente!$K$51,IF(S266&gt;=PliegoVigente!$I$52,PliegoVigente!$K$52,IF(S266&gt;=PliegoVigente!$I$53,PliegoVigente!$K$53,IF(S266&gt;=PliegoVigente!$I$54,PliegoVigente!$K$54,IF(S266&gt;=PliegoVigente!$I$55,PliegoVigente!$K$55,IF(S266&gt;=PliegoVigente!$I$56,PliegoVigente!$K$56,IF(S266&gt;=PliegoVigente!$I$57,PliegoVigente!$K$57,IF(S266&gt;=PliegoVigente!$I$58,PliegoVigente!$K$58,PliegoVigente!$K$59))))))))))))</f>
        <v>-0.01</v>
      </c>
      <c r="AE266" s="124">
        <f>IF(E266="HFC",(IF(T266&gt;=PliegoVigente!$A$10,PliegoVigente!$C$10,IF(T266&gt;PliegoVigente!$A$9,PliegoVigente!$C$9,IF(T266&gt;PliegoVigente!$A$8,PliegoVigente!$C$8,PliegoVigente!$C$7)))),IF(E266="FLOW",(IF(T266&gt;=PliegoVigente!$A$26,PliegoVigente!$C$26,IF(T266&gt;PliegoVigente!$A$25,PliegoVigente!$C$25,IF(T266&gt;PliegoVigente!$A$24,PliegoVigente!$C$24,PliegoVigente!$C$23)))),IF(E266="MASIVO",(IF(T266&gt;=PliegoVigente!$A$40,PliegoVigente!$C$40,IF(T266&gt;PliegoVigente!$A$39,PliegoVigente!$C$39,IF(T266&gt;PliegoVigente!$A$38,PliegoVigente!$C$38,PliegoVigente!$C$37)))),(IF(T266&gt;=PliegoVigente!$A$54,PliegoVigente!$C$54,IF(T266&gt;PliegoVigente!$A$53,PliegoVigente!$C$53,IF(T266&gt;PliegoVigente!$A$52,PliegoVigente!$C$52,PliegoVigente!$C$51)))))))</f>
        <v>-0.01</v>
      </c>
      <c r="AF266" s="124">
        <f>IF(E266="HFC",(IF(Y266&gt;=PliegoVigente!$Y$7,PliegoVigente!$AA$7,0)),IF(E266="FLOW",0,IF(E266="MASIVO",(IF(Y266&gt;=PliegoVigente!$Y$37,PliegoVigente!$AA$370)),(IF(Y266&gt;=PliegoVigente!$Y$51,PliegoVigente!$AA$51,0)))))</f>
        <v>0</v>
      </c>
      <c r="AG266" s="124">
        <f>IF(E266="HFC",(IF(Z266&gt;=PliegoVigente!$M$9,PliegoVigente!$O$9,IF(Z266&gt;=PliegoVigente!$M$8,PliegoVigente!$O$8,PliegoVigente!$O$7))),IF(E266="FLOW",(IF(Z266&gt;=PliegoVigente!$M$25,PliegoVigente!$O$25,IF(Z266&gt;=PliegoVigente!$M$24,PliegoVigente!$O$24,PliegoVigente!$O$23))),IF(E266="MASIVO",(IF(Z266&gt;=PliegoVigente!$M$39,PliegoVigente!$O$39,IF(Z266&gt;=PliegoVigente!$M$38,PliegoVigente!$O$38,PliegoVigente!$O$37))),(IF(Z266&gt;=PliegoVigente!$M$53,PliegoVigente!$O$53,IF(Z266&gt;=PliegoVigente!$M$52,PliegoVigente!$O$52,PliegoVigente!$O$51))))))</f>
        <v>5.0000000000000001E-3</v>
      </c>
      <c r="AH266" s="124">
        <f>IF(E266="HFC",(IF(AA266&gt;=PliegoVigente!$Q$9,PliegoVigente!$S$9,IF(AA266&gt;=PliegoVigente!$Q$8,PliegoVigente!$S$8,PliegoVigente!$S$7))),IF(E266="FLOW",(IF(AA266&gt;=PliegoVigente!$Q$25,PliegoVigente!$S$25,IF(AA266&gt;=PliegoVigente!$Q$24,PliegoVigente!$S$24,PliegoVigente!$S$23))),IF(E266="MASIVO",(IF(AA266&gt;=PliegoVigente!$Q$39,PliegoVigente!$S$39,IF(AA266&gt;=PliegoVigente!$Q$38,PliegoVigente!$S$38,PliegoVigente!$S$37))),(IF(AA266&gt;=PliegoVigente!$Q$53,PliegoVigente!$S$53,IF(AA266&gt;=PliegoVigente!$Q$52,PliegoVigente!$S$52,PliegoVigente!$S$51))))))</f>
        <v>-5.0000000000000001E-3</v>
      </c>
      <c r="AI266" s="126">
        <f t="shared" si="9"/>
        <v>2.9999999999999988E-2</v>
      </c>
    </row>
    <row r="267" spans="1:35" x14ac:dyDescent="0.25">
      <c r="A267" s="115" t="str">
        <f>VLOOKUP(C267,RosterActualizado!$C$2:$L$1000,7,0)</f>
        <v>Macias Fernando</v>
      </c>
      <c r="B267" s="115" t="str">
        <f>VLOOKUP(C267,RosterActualizado!$C$2:$L$1000,10,0)</f>
        <v>Terribile Bruno Paolo</v>
      </c>
      <c r="C267" s="115">
        <f>RosterActualizado!C267</f>
        <v>741495</v>
      </c>
      <c r="D267" s="115" t="str">
        <f>VLOOKUP(C267,RosterActualizado!$C$2:$L$1000,3,0)</f>
        <v>MASIVO</v>
      </c>
      <c r="E267" s="115" t="str">
        <f t="shared" si="8"/>
        <v>MASIVO</v>
      </c>
      <c r="F267" s="116">
        <f>VLOOKUP(C267,Table1[],5,0)</f>
        <v>0.31608465608465602</v>
      </c>
      <c r="G267" s="117">
        <f>VLOOKUP(C267,Table13[],5,0)</f>
        <v>0.107142857142857</v>
      </c>
      <c r="H267" s="118">
        <f>VLOOKUP(C267,Table13[],3,0)</f>
        <v>28</v>
      </c>
      <c r="I267" s="117">
        <f>VLOOKUP(C267,Table13[],7,0)</f>
        <v>0.5</v>
      </c>
      <c r="J267" s="117">
        <f>VLOOKUP(C267,Table13[],9,0)</f>
        <v>0.81481481481481499</v>
      </c>
      <c r="K267" s="116">
        <f>VLOOKUP(C267,Table16[[#All],[idccms]:[TMO]],5,0)</f>
        <v>1</v>
      </c>
      <c r="L267" s="119">
        <f>VLOOKUP(C267,Table18[[Columna1]:[Recuento de id_monitoring-caseId]],2,0)</f>
        <v>1</v>
      </c>
      <c r="M267" s="116">
        <f>VLOOKUP(C267,Table111[],7,0)</f>
        <v>1</v>
      </c>
      <c r="N267" s="118">
        <f>VLOOKUP(C267,Table111[],6,0)</f>
        <v>2</v>
      </c>
      <c r="O267" s="116">
        <f>VLOOKUP(C267,Table111[],8,0)</f>
        <v>1</v>
      </c>
      <c r="P267" s="13" t="s">
        <v>116</v>
      </c>
      <c r="Q267" s="13" t="s">
        <v>116</v>
      </c>
      <c r="R267" s="13" t="s">
        <v>116</v>
      </c>
      <c r="S267" s="116">
        <f>VLOOKUP(C267,Table113[[idccms]:[Suma de Rellamados]],4,0)</f>
        <v>0.73684210526315796</v>
      </c>
      <c r="T267" s="13">
        <f>VLOOKUP(C267,Table115[[idccms]:[Suma de CvLlamSalientes]],3,0)</f>
        <v>567.63428571428597</v>
      </c>
      <c r="U267" s="13">
        <f>VLOOKUP(C267,Table115[[idccms]:[Suma de CvLlamSalientes]],5,0)</f>
        <v>39.748571428571402</v>
      </c>
      <c r="V267" s="120">
        <f>VLOOKUP(C267,Table115[[idccms]:[Suma de CvLlamSalientes]],6,0)</f>
        <v>20.6971428571429</v>
      </c>
      <c r="W267" s="13">
        <f>VLOOKUP(C267,Table115[[idccms]:[Suma de CvLlamSalientes]],7,0)</f>
        <v>507.18857142857098</v>
      </c>
      <c r="X267" s="116">
        <f>VLOOKUP(C267,Table118[[idccms]:[%Act Com N]],4,0)</f>
        <v>0</v>
      </c>
      <c r="Y267" s="116">
        <f>VLOOKUP(C267,Table118[[idccms]:[%Act Com N]],6,0)</f>
        <v>0</v>
      </c>
      <c r="Z267" s="116">
        <f>VLOOKUP(C267,TRF!$B$2:$S$407,4,0)</f>
        <v>0.10285714285714299</v>
      </c>
      <c r="AA267" s="116">
        <f>VLOOKUP(C267,CBS!$A$2:$F$395,4,0)</f>
        <v>8.5714285714285701E-2</v>
      </c>
      <c r="AB267" s="124">
        <f>IF(E267="HFC",(IF(L267&gt;=PliegoVigente!$U$9,PliegoVigente!$W$9,IF(L267&gt;=PliegoVigente!$U$8,PliegoVigente!$W$8,PliegoVigente!$W$7))),IF(E267="FLOW",(IF(L267&gt;=PliegoVigente!$U$25,PliegoVigente!$W$25,IF(L267&gt;=PliegoVigente!$U$24,PliegoVigente!$W$24,PliegoVigente!$W$23))),IF(E267="MASIVO",(IF(L267&gt;=PliegoVigente!$U$39,PliegoVigente!$W$39,IF(L267&gt;=PliegoVigente!$U$38,PliegoVigente!$W$38,PliegoVigente!$W$37))),(IF(L267&gt;=PliegoVigente!$U$53,PliegoVigente!$W$53,IF(L267&gt;=PliegoVigente!$U$52,PliegoVigente!$W$52,PliegoVigente!$W$51))))))</f>
        <v>0.01</v>
      </c>
      <c r="AC267" s="124">
        <f>IF(E267="HFC",(IF(M267&gt;=PliegoVigente!$I$7,PliegoVigente!$K$7,IF(M267&gt;=PliegoVigente!$I$8,PliegoVigente!$K$8,IF(M267&gt;=PliegoVigente!$I$9,PliegoVigente!$K$9,IF(M267&gt;=PliegoVigente!$I$10,PliegoVigente!$K$10,IF(M267&gt;=PliegoVigente!$I$11,PliegoVigente!$K$11,IF(M267&gt;=PliegoVigente!$I$12,PliegoVigente!$K$12,IF(M267&gt;=PliegoVigente!$I$13,PliegoVigente!$K$13,IF(M267&gt;=PliegoVigente!$I$14,PliegoVigente!$K$14,PliegoVigente!$K$15))))))))),IF(E267="FLOW",(IF(M267&gt;=PliegoVigente!$I$23,PliegoVigente!$K$23,IF(M267&gt;=PliegoVigente!$I$24,PliegoVigente!$K$24,IF(M267&gt;=PliegoVigente!$I$25,PliegoVigente!$K$25,IF(M267&gt;=PliegoVigente!$I$26,PliegoVigente!$K$26,IF(M267&gt;=PliegoVigente!$I$27,PliegoVigente!$K$27,IF(M267&gt;=PliegoVigente!$I$28,PliegoVigente!$K$28,IF(M267&gt;=PliegoVigente!$I$29,PliegoVigente!$K$29,IF(M267&gt;=PliegoVigente!$I$30,PliegoVigente!$K$30,PliegoVigente!$K$31))))))))),IF(E267="MASIVO",(IF(M267&gt;=PliegoVigente!$I$37,PliegoVigente!$K$37,IF(M267&gt;=PliegoVigente!$I$38,PliegoVigente!$K$38,IF(M267&gt;=PliegoVigente!$I$39,PliegoVigente!$K$39,IF(M267&gt;=PliegoVigente!$I$40,PliegoVigente!$K$40,IF(M267&gt;=PliegoVigente!$I$41,PliegoVigente!$K$41,IF(M267&gt;=PliegoVigente!$I$42,PliegoVigente!$K$42,IF(M267&gt;=PliegoVigente!$I$43,PliegoVigente!$K$43,IF(M267&gt;=PliegoVigente!$I$44,PliegoVigente!$K$44,PliegoVigente!$K$45))))))))),(IF(M267&gt;=PliegoVigente!$I$51,PliegoVigente!$K$51,IF(M267&gt;=PliegoVigente!$I$52,PliegoVigente!$K$52,IF(M267&gt;=PliegoVigente!$I$53,PliegoVigente!$K$53,IF(M267&gt;=PliegoVigente!$I$54,PliegoVigente!$K$54,IF(M267&gt;=PliegoVigente!$I$55,PliegoVigente!$K$55,IF(M267&gt;=PliegoVigente!$I$56,PliegoVigente!$K$56,IF(M267&gt;=PliegoVigente!$I$57,PliegoVigente!$K$57,IF(M267&gt;=PliegoVigente!$I$58,PliegoVigente!$K$58,PliegoVigente!$K$59))))))))))))</f>
        <v>0.06</v>
      </c>
      <c r="AD267" s="124">
        <f>IF(E267="HFC",(IF(S267&gt;=PliegoVigente!$E$12,PliegoVigente!$G$12,IF(S267&gt;=PliegoVigente!$E$11,PliegoVigente!$G$11,IF(S267&gt;=PliegoVigente!$E$10,PliegoVigente!$G$10,IF(S267&gt;=PliegoVigente!$E$9,PliegoVigente!$G$9,IF(S267&gt;=PliegoVigente!$E$8,PliegoVigente!$G$8,PliegoVigente!$G$7)))))),IF(E267="FLOW",(IF(S267&gt;=PliegoVigente!$I$23,PliegoVigente!$K$23,IF(S267&gt;=PliegoVigente!$I$24,PliegoVigente!$K$24,IF(S267&gt;=PliegoVigente!$I$25,PliegoVigente!$K$25,IF(S267&gt;=PliegoVigente!$I$26,PliegoVigente!$K$26,IF(S267&gt;=PliegoVigente!$I$27,PliegoVigente!$K$27,IF(S267&gt;=PliegoVigente!$I$28,PliegoVigente!$K$28,IF(S267&gt;=PliegoVigente!$I$29,PliegoVigente!$K$29,IF(S267&gt;=PliegoVigente!$I$30,PliegoVigente!$K$30,PliegoVigente!$K$31))))))))),IF(E267="MASIVO",(IF(S267&gt;=PliegoVigente!$I$37,PliegoVigente!$K$37,IF(S267&gt;=PliegoVigente!$I$38,PliegoVigente!$K$38,IF(S267&gt;=PliegoVigente!$I$39,PliegoVigente!$K$39,IF(S267&gt;=PliegoVigente!$I$40,PliegoVigente!$K$40,IF(S267&gt;=PliegoVigente!$I$41,PliegoVigente!$K$41,IF(S267&gt;=PliegoVigente!$I$42,PliegoVigente!$K$42,IF(S267&gt;=PliegoVigente!$I$43,PliegoVigente!$K$43,IF(S267&gt;=PliegoVigente!$I$44,PliegoVigente!$K$44,PliegoVigente!$K$45))))))))),(IF(S267&gt;=PliegoVigente!$I$51,PliegoVigente!$K$51,IF(S267&gt;=PliegoVigente!$I$52,PliegoVigente!$K$52,IF(S267&gt;=PliegoVigente!$I$53,PliegoVigente!$K$53,IF(S267&gt;=PliegoVigente!$I$54,PliegoVigente!$K$54,IF(S267&gt;=PliegoVigente!$I$55,PliegoVigente!$K$55,IF(S267&gt;=PliegoVigente!$I$56,PliegoVigente!$K$56,IF(S267&gt;=PliegoVigente!$I$57,PliegoVigente!$K$57,IF(S267&gt;=PliegoVigente!$I$58,PliegoVigente!$K$58,PliegoVigente!$K$59))))))))))))</f>
        <v>0.06</v>
      </c>
      <c r="AE267" s="124">
        <f>IF(E267="HFC",(IF(T267&gt;=PliegoVigente!$A$10,PliegoVigente!$C$10,IF(T267&gt;PliegoVigente!$A$9,PliegoVigente!$C$9,IF(T267&gt;PliegoVigente!$A$8,PliegoVigente!$C$8,PliegoVigente!$C$7)))),IF(E267="FLOW",(IF(T267&gt;=PliegoVigente!$A$26,PliegoVigente!$C$26,IF(T267&gt;PliegoVigente!$A$25,PliegoVigente!$C$25,IF(T267&gt;PliegoVigente!$A$24,PliegoVigente!$C$24,PliegoVigente!$C$23)))),IF(E267="MASIVO",(IF(T267&gt;=PliegoVigente!$A$40,PliegoVigente!$C$40,IF(T267&gt;PliegoVigente!$A$39,PliegoVigente!$C$39,IF(T267&gt;PliegoVigente!$A$38,PliegoVigente!$C$38,PliegoVigente!$C$37)))),(IF(T267&gt;=PliegoVigente!$A$54,PliegoVigente!$C$54,IF(T267&gt;PliegoVigente!$A$53,PliegoVigente!$C$53,IF(T267&gt;PliegoVigente!$A$52,PliegoVigente!$C$52,PliegoVigente!$C$51)))))))</f>
        <v>-0.01</v>
      </c>
      <c r="AF267" s="124" t="b">
        <f>IF(E267="HFC",(IF(Y267&gt;=PliegoVigente!$Y$7,PliegoVigente!$AA$7,0)),IF(E267="FLOW",0,IF(E267="MASIVO",(IF(Y267&gt;=PliegoVigente!$Y$37,PliegoVigente!$AA$370)),(IF(Y267&gt;=PliegoVigente!$Y$51,PliegoVigente!$AA$51,0)))))</f>
        <v>0</v>
      </c>
      <c r="AG267" s="124">
        <f>IF(E267="HFC",(IF(Z267&gt;=PliegoVigente!$M$9,PliegoVigente!$O$9,IF(Z267&gt;=PliegoVigente!$M$8,PliegoVigente!$O$8,PliegoVigente!$O$7))),IF(E267="FLOW",(IF(Z267&gt;=PliegoVigente!$M$25,PliegoVigente!$O$25,IF(Z267&gt;=PliegoVigente!$M$24,PliegoVigente!$O$24,PliegoVigente!$O$23))),IF(E267="MASIVO",(IF(Z267&gt;=PliegoVigente!$M$39,PliegoVigente!$O$39,IF(Z267&gt;=PliegoVigente!$M$38,PliegoVigente!$O$38,PliegoVigente!$O$37))),(IF(Z267&gt;=PliegoVigente!$M$53,PliegoVigente!$O$53,IF(Z267&gt;=PliegoVigente!$M$52,PliegoVigente!$O$52,PliegoVigente!$O$51))))))</f>
        <v>0</v>
      </c>
      <c r="AH267" s="124">
        <f>IF(E267="HFC",(IF(AA267&gt;=PliegoVigente!$Q$9,PliegoVigente!$S$9,IF(AA267&gt;=PliegoVigente!$Q$8,PliegoVigente!$S$8,PliegoVigente!$S$7))),IF(E267="FLOW",(IF(AA267&gt;=PliegoVigente!$Q$25,PliegoVigente!$S$25,IF(AA267&gt;=PliegoVigente!$Q$24,PliegoVigente!$S$24,PliegoVigente!$S$23))),IF(E267="MASIVO",(IF(AA267&gt;=PliegoVigente!$Q$39,PliegoVigente!$S$39,IF(AA267&gt;=PliegoVigente!$Q$38,PliegoVigente!$S$38,PliegoVigente!$S$37))),(IF(AA267&gt;=PliegoVigente!$Q$53,PliegoVigente!$S$53,IF(AA267&gt;=PliegoVigente!$Q$52,PliegoVigente!$S$52,PliegoVigente!$S$51))))))</f>
        <v>-5.0000000000000001E-3</v>
      </c>
      <c r="AI267" s="126">
        <f t="shared" si="9"/>
        <v>0.115</v>
      </c>
    </row>
    <row r="268" spans="1:35" x14ac:dyDescent="0.25">
      <c r="A268" s="115" t="str">
        <f>VLOOKUP(C268,RosterActualizado!$C$2:$L$1000,7,0)</f>
        <v>Macias Fernando</v>
      </c>
      <c r="B268" s="115" t="str">
        <f>VLOOKUP(C268,RosterActualizado!$C$2:$L$1000,10,0)</f>
        <v xml:space="preserve">Toscano Enzo Rodrigo </v>
      </c>
      <c r="C268" s="115">
        <f>RosterActualizado!C268</f>
        <v>4476024</v>
      </c>
      <c r="D268" s="115" t="str">
        <f>VLOOKUP(C268,RosterActualizado!$C$2:$L$1000,3,0)</f>
        <v>FLOW Score 1</v>
      </c>
      <c r="E268" s="115" t="str">
        <f t="shared" si="8"/>
        <v>FLOW</v>
      </c>
      <c r="F268" s="116">
        <f>VLOOKUP(C268,Table1[],5,0)</f>
        <v>0.69200873362445403</v>
      </c>
      <c r="G268" s="117">
        <f>VLOOKUP(C268,Table13[],5,0)</f>
        <v>4.7619047619047603E-2</v>
      </c>
      <c r="H268" s="118">
        <f>VLOOKUP(C268,Table13[],3,0)</f>
        <v>84</v>
      </c>
      <c r="I268" s="117">
        <f>VLOOKUP(C268,Table13[],7,0)</f>
        <v>0.72839506172839497</v>
      </c>
      <c r="J268" s="117">
        <f>VLOOKUP(C268,Table13[],9,0)</f>
        <v>0.95</v>
      </c>
      <c r="K268" s="116">
        <f>VLOOKUP(C268,Table16[[#All],[idccms]:[TMO]],5,0)</f>
        <v>1</v>
      </c>
      <c r="L268" s="119">
        <f>VLOOKUP(C268,Table18[[Columna1]:[Recuento de id_monitoring-caseId]],2,0)</f>
        <v>0</v>
      </c>
      <c r="M268" s="116">
        <f>VLOOKUP(C268,Table111[],7,0)</f>
        <v>0.16666666666666699</v>
      </c>
      <c r="N268" s="118">
        <f>VLOOKUP(C268,Table111[],6,0)</f>
        <v>6</v>
      </c>
      <c r="O268" s="116">
        <f>VLOOKUP(C268,Table111[],8,0)</f>
        <v>0.8</v>
      </c>
      <c r="P268" s="13" t="s">
        <v>116</v>
      </c>
      <c r="Q268" s="13" t="s">
        <v>116</v>
      </c>
      <c r="R268" s="13" t="s">
        <v>116</v>
      </c>
      <c r="S268" s="116">
        <f>VLOOKUP(C268,Table113[[idccms]:[Suma de Rellamados]],4,0)</f>
        <v>0.820971867007673</v>
      </c>
      <c r="T268" s="13">
        <f>VLOOKUP(C268,Table115[[idccms]:[Suma de CvLlamSalientes]],3,0)</f>
        <v>665.23266219239395</v>
      </c>
      <c r="U268" s="13">
        <f>VLOOKUP(C268,Table115[[idccms]:[Suma de CvLlamSalientes]],5,0)</f>
        <v>14.5615212527964</v>
      </c>
      <c r="V268" s="120">
        <f>VLOOKUP(C268,Table115[[idccms]:[Suma de CvLlamSalientes]],6,0)</f>
        <v>21.174496644295299</v>
      </c>
      <c r="W268" s="13">
        <f>VLOOKUP(C268,Table115[[idccms]:[Suma de CvLlamSalientes]],7,0)</f>
        <v>629.49664429530196</v>
      </c>
      <c r="X268" s="116">
        <f>VLOOKUP(C268,Table118[[idccms]:[%Act Com N]],4,0)</f>
        <v>4.1387024608501098E-2</v>
      </c>
      <c r="Y268" s="116">
        <f>VLOOKUP(C268,Table118[[idccms]:[%Act Com N]],6,0)</f>
        <v>3.5794183445190197E-2</v>
      </c>
      <c r="Z268" s="116">
        <f>VLOOKUP(C268,TRF!$B$2:$S$407,4,0)</f>
        <v>4.9217002237136501E-2</v>
      </c>
      <c r="AA268" s="116">
        <f>VLOOKUP(C268,CBS!$A$2:$F$395,4,0)</f>
        <v>0.111856823266219</v>
      </c>
      <c r="AB268" s="124">
        <f>IF(E268="HFC",(IF(L268&gt;=PliegoVigente!$U$9,PliegoVigente!$W$9,IF(L268&gt;=PliegoVigente!$U$8,PliegoVigente!$W$8,PliegoVigente!$W$7))),IF(E268="FLOW",(IF(L268&gt;=PliegoVigente!$U$25,PliegoVigente!$W$25,IF(L268&gt;=PliegoVigente!$U$24,PliegoVigente!$W$24,PliegoVigente!$W$23))),IF(E268="MASIVO",(IF(L268&gt;=PliegoVigente!$U$39,PliegoVigente!$W$39,IF(L268&gt;=PliegoVigente!$U$38,PliegoVigente!$W$38,PliegoVigente!$W$37))),(IF(L268&gt;=PliegoVigente!$U$53,PliegoVigente!$W$53,IF(L268&gt;=PliegoVigente!$U$52,PliegoVigente!$W$52,PliegoVigente!$W$51))))))</f>
        <v>-0.01</v>
      </c>
      <c r="AC268" s="124">
        <f>IF(E268="HFC",(IF(M268&gt;=PliegoVigente!$I$7,PliegoVigente!$K$7,IF(M268&gt;=PliegoVigente!$I$8,PliegoVigente!$K$8,IF(M268&gt;=PliegoVigente!$I$9,PliegoVigente!$K$9,IF(M268&gt;=PliegoVigente!$I$10,PliegoVigente!$K$10,IF(M268&gt;=PliegoVigente!$I$11,PliegoVigente!$K$11,IF(M268&gt;=PliegoVigente!$I$12,PliegoVigente!$K$12,IF(M268&gt;=PliegoVigente!$I$13,PliegoVigente!$K$13,IF(M268&gt;=PliegoVigente!$I$14,PliegoVigente!$K$14,PliegoVigente!$K$15))))))))),IF(E268="FLOW",(IF(M268&gt;=PliegoVigente!$I$23,PliegoVigente!$K$23,IF(M268&gt;=PliegoVigente!$I$24,PliegoVigente!$K$24,IF(M268&gt;=PliegoVigente!$I$25,PliegoVigente!$K$25,IF(M268&gt;=PliegoVigente!$I$26,PliegoVigente!$K$26,IF(M268&gt;=PliegoVigente!$I$27,PliegoVigente!$K$27,IF(M268&gt;=PliegoVigente!$I$28,PliegoVigente!$K$28,IF(M268&gt;=PliegoVigente!$I$29,PliegoVigente!$K$29,IF(M268&gt;=PliegoVigente!$I$30,PliegoVigente!$K$30,PliegoVigente!$K$31))))))))),IF(E268="MASIVO",(IF(M268&gt;=PliegoVigente!$I$37,PliegoVigente!$K$37,IF(M268&gt;=PliegoVigente!$I$38,PliegoVigente!$K$38,IF(M268&gt;=PliegoVigente!$I$39,PliegoVigente!$K$39,IF(M268&gt;=PliegoVigente!$I$40,PliegoVigente!$K$40,IF(M268&gt;=PliegoVigente!$I$41,PliegoVigente!$K$41,IF(M268&gt;=PliegoVigente!$I$42,PliegoVigente!$K$42,IF(M268&gt;=PliegoVigente!$I$43,PliegoVigente!$K$43,IF(M268&gt;=PliegoVigente!$I$44,PliegoVigente!$K$44,PliegoVigente!$K$45))))))))),(IF(M268&gt;=PliegoVigente!$I$51,PliegoVigente!$K$51,IF(M268&gt;=PliegoVigente!$I$52,PliegoVigente!$K$52,IF(M268&gt;=PliegoVigente!$I$53,PliegoVigente!$K$53,IF(M268&gt;=PliegoVigente!$I$54,PliegoVigente!$K$54,IF(M268&gt;=PliegoVigente!$I$55,PliegoVigente!$K$55,IF(M268&gt;=PliegoVigente!$I$56,PliegoVigente!$K$56,IF(M268&gt;=PliegoVigente!$I$57,PliegoVigente!$K$57,IF(M268&gt;=PliegoVigente!$I$58,PliegoVigente!$K$58,PliegoVigente!$K$59))))))))))))</f>
        <v>0.06</v>
      </c>
      <c r="AD268" s="124">
        <f>IF(E268="HFC",(IF(S268&gt;=PliegoVigente!$E$12,PliegoVigente!$G$12,IF(S268&gt;=PliegoVigente!$E$11,PliegoVigente!$G$11,IF(S268&gt;=PliegoVigente!$E$10,PliegoVigente!$G$10,IF(S268&gt;=PliegoVigente!$E$9,PliegoVigente!$G$9,IF(S268&gt;=PliegoVigente!$E$8,PliegoVigente!$G$8,PliegoVigente!$G$7)))))),IF(E268="FLOW",(IF(S268&gt;=PliegoVigente!$I$23,PliegoVigente!$K$23,IF(S268&gt;=PliegoVigente!$I$24,PliegoVigente!$K$24,IF(S268&gt;=PliegoVigente!$I$25,PliegoVigente!$K$25,IF(S268&gt;=PliegoVigente!$I$26,PliegoVigente!$K$26,IF(S268&gt;=PliegoVigente!$I$27,PliegoVigente!$K$27,IF(S268&gt;=PliegoVigente!$I$28,PliegoVigente!$K$28,IF(S268&gt;=PliegoVigente!$I$29,PliegoVigente!$K$29,IF(S268&gt;=PliegoVigente!$I$30,PliegoVigente!$K$30,PliegoVigente!$K$31))))))))),IF(E268="MASIVO",(IF(S268&gt;=PliegoVigente!$I$37,PliegoVigente!$K$37,IF(S268&gt;=PliegoVigente!$I$38,PliegoVigente!$K$38,IF(S268&gt;=PliegoVigente!$I$39,PliegoVigente!$K$39,IF(S268&gt;=PliegoVigente!$I$40,PliegoVigente!$K$40,IF(S268&gt;=PliegoVigente!$I$41,PliegoVigente!$K$41,IF(S268&gt;=PliegoVigente!$I$42,PliegoVigente!$K$42,IF(S268&gt;=PliegoVigente!$I$43,PliegoVigente!$K$43,IF(S268&gt;=PliegoVigente!$I$44,PliegoVigente!$K$44,PliegoVigente!$K$45))))))))),(IF(S268&gt;=PliegoVigente!$I$51,PliegoVigente!$K$51,IF(S268&gt;=PliegoVigente!$I$52,PliegoVigente!$K$52,IF(S268&gt;=PliegoVigente!$I$53,PliegoVigente!$K$53,IF(S268&gt;=PliegoVigente!$I$54,PliegoVigente!$K$54,IF(S268&gt;=PliegoVigente!$I$55,PliegoVigente!$K$55,IF(S268&gt;=PliegoVigente!$I$56,PliegoVigente!$K$56,IF(S268&gt;=PliegoVigente!$I$57,PliegoVigente!$K$57,IF(S268&gt;=PliegoVigente!$I$58,PliegoVigente!$K$58,PliegoVigente!$K$59))))))))))))</f>
        <v>0.06</v>
      </c>
      <c r="AE268" s="124">
        <f>IF(E268="HFC",(IF(T268&gt;=PliegoVigente!$A$10,PliegoVigente!$C$10,IF(T268&gt;PliegoVigente!$A$9,PliegoVigente!$C$9,IF(T268&gt;PliegoVigente!$A$8,PliegoVigente!$C$8,PliegoVigente!$C$7)))),IF(E268="FLOW",(IF(T268&gt;=PliegoVigente!$A$26,PliegoVigente!$C$26,IF(T268&gt;PliegoVigente!$A$25,PliegoVigente!$C$25,IF(T268&gt;PliegoVigente!$A$24,PliegoVigente!$C$24,PliegoVigente!$C$23)))),IF(E268="MASIVO",(IF(T268&gt;=PliegoVigente!$A$40,PliegoVigente!$C$40,IF(T268&gt;PliegoVigente!$A$39,PliegoVigente!$C$39,IF(T268&gt;PliegoVigente!$A$38,PliegoVigente!$C$38,PliegoVigente!$C$37)))),(IF(T268&gt;=PliegoVigente!$A$54,PliegoVigente!$C$54,IF(T268&gt;PliegoVigente!$A$53,PliegoVigente!$C$53,IF(T268&gt;PliegoVigente!$A$52,PliegoVigente!$C$52,PliegoVigente!$C$51)))))))</f>
        <v>-0.01</v>
      </c>
      <c r="AF268" s="124">
        <f>IF(E268="HFC",(IF(Y268&gt;=PliegoVigente!$Y$7,PliegoVigente!$AA$7,0)),IF(E268="FLOW",0,IF(E268="MASIVO",(IF(Y268&gt;=PliegoVigente!$Y$37,PliegoVigente!$AA$370)),(IF(Y268&gt;=PliegoVigente!$Y$51,PliegoVigente!$AA$51,0)))))</f>
        <v>0</v>
      </c>
      <c r="AG268" s="124">
        <f>IF(E268="HFC",(IF(Z268&gt;=PliegoVigente!$M$9,PliegoVigente!$O$9,IF(Z268&gt;=PliegoVigente!$M$8,PliegoVigente!$O$8,PliegoVigente!$O$7))),IF(E268="FLOW",(IF(Z268&gt;=PliegoVigente!$M$25,PliegoVigente!$O$25,IF(Z268&gt;=PliegoVigente!$M$24,PliegoVigente!$O$24,PliegoVigente!$O$23))),IF(E268="MASIVO",(IF(Z268&gt;=PliegoVigente!$M$39,PliegoVigente!$O$39,IF(Z268&gt;=PliegoVigente!$M$38,PliegoVigente!$O$38,PliegoVigente!$O$37))),(IF(Z268&gt;=PliegoVigente!$M$53,PliegoVigente!$O$53,IF(Z268&gt;=PliegoVigente!$M$52,PliegoVigente!$O$52,PliegoVigente!$O$51))))))</f>
        <v>5.0000000000000001E-3</v>
      </c>
      <c r="AH268" s="124">
        <f>IF(E268="HFC",(IF(AA268&gt;=PliegoVigente!$Q$9,PliegoVigente!$S$9,IF(AA268&gt;=PliegoVigente!$Q$8,PliegoVigente!$S$8,PliegoVigente!$S$7))),IF(E268="FLOW",(IF(AA268&gt;=PliegoVigente!$Q$25,PliegoVigente!$S$25,IF(AA268&gt;=PliegoVigente!$Q$24,PliegoVigente!$S$24,PliegoVigente!$S$23))),IF(E268="MASIVO",(IF(AA268&gt;=PliegoVigente!$Q$39,PliegoVigente!$S$39,IF(AA268&gt;=PliegoVigente!$Q$38,PliegoVigente!$S$38,PliegoVigente!$S$37))),(IF(AA268&gt;=PliegoVigente!$Q$53,PliegoVigente!$S$53,IF(AA268&gt;=PliegoVigente!$Q$52,PliegoVigente!$S$52,PliegoVigente!$S$51))))))</f>
        <v>-5.0000000000000001E-3</v>
      </c>
      <c r="AI268" s="126">
        <f t="shared" si="9"/>
        <v>9.9999999999999992E-2</v>
      </c>
    </row>
    <row r="269" spans="1:35" x14ac:dyDescent="0.25">
      <c r="A269" s="115" t="str">
        <f>VLOOKUP(C269,RosterActualizado!$C$2:$L$1000,7,0)</f>
        <v>Macias Fernando</v>
      </c>
      <c r="B269" s="115" t="str">
        <f>VLOOKUP(C269,RosterActualizado!$C$2:$L$1000,10,0)</f>
        <v>Zelaya Emiliano</v>
      </c>
      <c r="C269" s="115">
        <f>RosterActualizado!C269</f>
        <v>2738560</v>
      </c>
      <c r="D269" s="115" t="str">
        <f>VLOOKUP(C269,RosterActualizado!$C$2:$L$1000,3,0)</f>
        <v>INTERNET HFC SCORE 3 A 5</v>
      </c>
      <c r="E269" s="115" t="str">
        <f t="shared" si="8"/>
        <v>HFC</v>
      </c>
      <c r="F269" s="116">
        <f>VLOOKUP(C269,Table1[],5,0)</f>
        <v>0.39512415824915798</v>
      </c>
      <c r="G269" s="117">
        <f>VLOOKUP(C269,Table13[],5,0)</f>
        <v>0.12903225806451599</v>
      </c>
      <c r="H269" s="118">
        <f>VLOOKUP(C269,Table13[],3,0)</f>
        <v>31</v>
      </c>
      <c r="I269" s="117">
        <f>VLOOKUP(C269,Table13[],7,0)</f>
        <v>0.55172413793103403</v>
      </c>
      <c r="J269" s="117">
        <f>VLOOKUP(C269,Table13[],9,0)</f>
        <v>0.96551724137931005</v>
      </c>
      <c r="K269" s="116">
        <f>VLOOKUP(C269,Table16[[#All],[idccms]:[TMO]],5,0)</f>
        <v>1</v>
      </c>
      <c r="L269" s="119">
        <f>VLOOKUP(C269,Table18[[Columna1]:[Recuento de id_monitoring-caseId]],2,0)</f>
        <v>1</v>
      </c>
      <c r="M269" s="116">
        <f>VLOOKUP(C269,Table111[],7,0)</f>
        <v>-0.5</v>
      </c>
      <c r="N269" s="118">
        <f>VLOOKUP(C269,Table111[],6,0)</f>
        <v>2</v>
      </c>
      <c r="O269" s="116">
        <f>VLOOKUP(C269,Table111[],8,0)</f>
        <v>0</v>
      </c>
      <c r="P269" s="13" t="s">
        <v>116</v>
      </c>
      <c r="Q269" s="13" t="s">
        <v>116</v>
      </c>
      <c r="R269" s="13" t="s">
        <v>116</v>
      </c>
      <c r="S269" s="116">
        <f>VLOOKUP(C269,Table113[[idccms]:[Suma de Rellamados]],4,0)</f>
        <v>0.80172413793103403</v>
      </c>
      <c r="T269" s="13">
        <f>VLOOKUP(C269,Table115[[idccms]:[Suma de CvLlamSalientes]],3,0)</f>
        <v>746.51034482758598</v>
      </c>
      <c r="U269" s="13">
        <f>VLOOKUP(C269,Table115[[idccms]:[Suma de CvLlamSalientes]],5,0)</f>
        <v>51.2206896551724</v>
      </c>
      <c r="V269" s="120">
        <f>VLOOKUP(C269,Table115[[idccms]:[Suma de CvLlamSalientes]],6,0)</f>
        <v>15.579310344827601</v>
      </c>
      <c r="W269" s="13">
        <f>VLOOKUP(C269,Table115[[idccms]:[Suma de CvLlamSalientes]],7,0)</f>
        <v>679.71034482758603</v>
      </c>
      <c r="X269" s="116">
        <f>VLOOKUP(C269,Table118[[idccms]:[%Act Com N]],4,0)</f>
        <v>0</v>
      </c>
      <c r="Y269" s="116">
        <f>VLOOKUP(C269,Table118[[idccms]:[%Act Com N]],6,0)</f>
        <v>0</v>
      </c>
      <c r="Z269" s="116">
        <f>VLOOKUP(C269,TRF!$B$2:$S$407,4,0)</f>
        <v>7.5862068965517199E-2</v>
      </c>
      <c r="AA269" s="116">
        <f>VLOOKUP(C269,CBS!$A$2:$F$395,4,0)</f>
        <v>4.13793103448276E-2</v>
      </c>
      <c r="AB269" s="124">
        <f>IF(E269="HFC",(IF(L269&gt;=PliegoVigente!$U$9,PliegoVigente!$W$9,IF(L269&gt;=PliegoVigente!$U$8,PliegoVigente!$W$8,PliegoVigente!$W$7))),IF(E269="FLOW",(IF(L269&gt;=PliegoVigente!$U$25,PliegoVigente!$W$25,IF(L269&gt;=PliegoVigente!$U$24,PliegoVigente!$W$24,PliegoVigente!$W$23))),IF(E269="MASIVO",(IF(L269&gt;=PliegoVigente!$U$39,PliegoVigente!$W$39,IF(L269&gt;=PliegoVigente!$U$38,PliegoVigente!$W$38,PliegoVigente!$W$37))),(IF(L269&gt;=PliegoVigente!$U$53,PliegoVigente!$W$53,IF(L269&gt;=PliegoVigente!$U$52,PliegoVigente!$W$52,PliegoVigente!$W$51))))))</f>
        <v>0.01</v>
      </c>
      <c r="AC269" s="124">
        <f>IF(E269="HFC",(IF(M269&gt;=PliegoVigente!$I$7,PliegoVigente!$K$7,IF(M269&gt;=PliegoVigente!$I$8,PliegoVigente!$K$8,IF(M269&gt;=PliegoVigente!$I$9,PliegoVigente!$K$9,IF(M269&gt;=PliegoVigente!$I$10,PliegoVigente!$K$10,IF(M269&gt;=PliegoVigente!$I$11,PliegoVigente!$K$11,IF(M269&gt;=PliegoVigente!$I$12,PliegoVigente!$K$12,IF(M269&gt;=PliegoVigente!$I$13,PliegoVigente!$K$13,IF(M269&gt;=PliegoVigente!$I$14,PliegoVigente!$K$14,PliegoVigente!$K$15))))))))),IF(E269="FLOW",(IF(M269&gt;=PliegoVigente!$I$23,PliegoVigente!$K$23,IF(M269&gt;=PliegoVigente!$I$24,PliegoVigente!$K$24,IF(M269&gt;=PliegoVigente!$I$25,PliegoVigente!$K$25,IF(M269&gt;=PliegoVigente!$I$26,PliegoVigente!$K$26,IF(M269&gt;=PliegoVigente!$I$27,PliegoVigente!$K$27,IF(M269&gt;=PliegoVigente!$I$28,PliegoVigente!$K$28,IF(M269&gt;=PliegoVigente!$I$29,PliegoVigente!$K$29,IF(M269&gt;=PliegoVigente!$I$30,PliegoVigente!$K$30,PliegoVigente!$K$31))))))))),IF(E269="MASIVO",(IF(M269&gt;=PliegoVigente!$I$37,PliegoVigente!$K$37,IF(M269&gt;=PliegoVigente!$I$38,PliegoVigente!$K$38,IF(M269&gt;=PliegoVigente!$I$39,PliegoVigente!$K$39,IF(M269&gt;=PliegoVigente!$I$40,PliegoVigente!$K$40,IF(M269&gt;=PliegoVigente!$I$41,PliegoVigente!$K$41,IF(M269&gt;=PliegoVigente!$I$42,PliegoVigente!$K$42,IF(M269&gt;=PliegoVigente!$I$43,PliegoVigente!$K$43,IF(M269&gt;=PliegoVigente!$I$44,PliegoVigente!$K$44,PliegoVigente!$K$45))))))))),(IF(M269&gt;=PliegoVigente!$I$51,PliegoVigente!$K$51,IF(M269&gt;=PliegoVigente!$I$52,PliegoVigente!$K$52,IF(M269&gt;=PliegoVigente!$I$53,PliegoVigente!$K$53,IF(M269&gt;=PliegoVigente!$I$54,PliegoVigente!$K$54,IF(M269&gt;=PliegoVigente!$I$55,PliegoVigente!$K$55,IF(M269&gt;=PliegoVigente!$I$56,PliegoVigente!$K$56,IF(M269&gt;=PliegoVigente!$I$57,PliegoVigente!$K$57,IF(M269&gt;=PliegoVigente!$I$58,PliegoVigente!$K$58,PliegoVigente!$K$59))))))))))))</f>
        <v>-0.02</v>
      </c>
      <c r="AD269" s="124">
        <f>IF(E269="HFC",(IF(S269&gt;=PliegoVigente!$E$12,PliegoVigente!$G$12,IF(S269&gt;=PliegoVigente!$E$11,PliegoVigente!$G$11,IF(S269&gt;=PliegoVigente!$E$10,PliegoVigente!$G$10,IF(S269&gt;=PliegoVigente!$E$9,PliegoVigente!$G$9,IF(S269&gt;=PliegoVigente!$E$8,PliegoVigente!$G$8,PliegoVigente!$G$7)))))),IF(E269="FLOW",(IF(S269&gt;=PliegoVigente!$I$23,PliegoVigente!$K$23,IF(S269&gt;=PliegoVigente!$I$24,PliegoVigente!$K$24,IF(S269&gt;=PliegoVigente!$I$25,PliegoVigente!$K$25,IF(S269&gt;=PliegoVigente!$I$26,PliegoVigente!$K$26,IF(S269&gt;=PliegoVigente!$I$27,PliegoVigente!$K$27,IF(S269&gt;=PliegoVigente!$I$28,PliegoVigente!$K$28,IF(S269&gt;=PliegoVigente!$I$29,PliegoVigente!$K$29,IF(S269&gt;=PliegoVigente!$I$30,PliegoVigente!$K$30,PliegoVigente!$K$31))))))))),IF(E269="MASIVO",(IF(S269&gt;=PliegoVigente!$I$37,PliegoVigente!$K$37,IF(S269&gt;=PliegoVigente!$I$38,PliegoVigente!$K$38,IF(S269&gt;=PliegoVigente!$I$39,PliegoVigente!$K$39,IF(S269&gt;=PliegoVigente!$I$40,PliegoVigente!$K$40,IF(S269&gt;=PliegoVigente!$I$41,PliegoVigente!$K$41,IF(S269&gt;=PliegoVigente!$I$42,PliegoVigente!$K$42,IF(S269&gt;=PliegoVigente!$I$43,PliegoVigente!$K$43,IF(S269&gt;=PliegoVigente!$I$44,PliegoVigente!$K$44,PliegoVigente!$K$45))))))))),(IF(S269&gt;=PliegoVigente!$I$51,PliegoVigente!$K$51,IF(S269&gt;=PliegoVigente!$I$52,PliegoVigente!$K$52,IF(S269&gt;=PliegoVigente!$I$53,PliegoVigente!$K$53,IF(S269&gt;=PliegoVigente!$I$54,PliegoVigente!$K$54,IF(S269&gt;=PliegoVigente!$I$55,PliegoVigente!$K$55,IF(S269&gt;=PliegoVigente!$I$56,PliegoVigente!$K$56,IF(S269&gt;=PliegoVigente!$I$57,PliegoVigente!$K$57,IF(S269&gt;=PliegoVigente!$I$58,PliegoVigente!$K$58,PliegoVigente!$K$59))))))))))))</f>
        <v>-0.01</v>
      </c>
      <c r="AE269" s="124">
        <f>IF(E269="HFC",(IF(T269&gt;=PliegoVigente!$A$10,PliegoVigente!$C$10,IF(T269&gt;PliegoVigente!$A$9,PliegoVigente!$C$9,IF(T269&gt;PliegoVigente!$A$8,PliegoVigente!$C$8,PliegoVigente!$C$7)))),IF(E269="FLOW",(IF(T269&gt;=PliegoVigente!$A$26,PliegoVigente!$C$26,IF(T269&gt;PliegoVigente!$A$25,PliegoVigente!$C$25,IF(T269&gt;PliegoVigente!$A$24,PliegoVigente!$C$24,PliegoVigente!$C$23)))),IF(E269="MASIVO",(IF(T269&gt;=PliegoVigente!$A$40,PliegoVigente!$C$40,IF(T269&gt;PliegoVigente!$A$39,PliegoVigente!$C$39,IF(T269&gt;PliegoVigente!$A$38,PliegoVigente!$C$38,PliegoVigente!$C$37)))),(IF(T269&gt;=PliegoVigente!$A$54,PliegoVigente!$C$54,IF(T269&gt;PliegoVigente!$A$53,PliegoVigente!$C$53,IF(T269&gt;PliegoVigente!$A$52,PliegoVigente!$C$52,PliegoVigente!$C$51)))))))</f>
        <v>-0.01</v>
      </c>
      <c r="AF269" s="124">
        <f>IF(E269="HFC",(IF(Y269&gt;=PliegoVigente!$Y$7,PliegoVigente!$AA$7,0)),IF(E269="FLOW",0,IF(E269="MASIVO",(IF(Y269&gt;=PliegoVigente!$Y$37,PliegoVigente!$AA$370)),(IF(Y269&gt;=PliegoVigente!$Y$51,PliegoVigente!$AA$51,0)))))</f>
        <v>0</v>
      </c>
      <c r="AG269" s="124">
        <f>IF(E269="HFC",(IF(Z269&gt;=PliegoVigente!$M$9,PliegoVigente!$O$9,IF(Z269&gt;=PliegoVigente!$M$8,PliegoVigente!$O$8,PliegoVigente!$O$7))),IF(E269="FLOW",(IF(Z269&gt;=PliegoVigente!$M$25,PliegoVigente!$O$25,IF(Z269&gt;=PliegoVigente!$M$24,PliegoVigente!$O$24,PliegoVigente!$O$23))),IF(E269="MASIVO",(IF(Z269&gt;=PliegoVigente!$M$39,PliegoVigente!$O$39,IF(Z269&gt;=PliegoVigente!$M$38,PliegoVigente!$O$38,PliegoVigente!$O$37))),(IF(Z269&gt;=PliegoVigente!$M$53,PliegoVigente!$O$53,IF(Z269&gt;=PliegoVigente!$M$52,PliegoVigente!$O$52,PliegoVigente!$O$51))))))</f>
        <v>5.0000000000000001E-3</v>
      </c>
      <c r="AH269" s="124">
        <f>IF(E269="HFC",(IF(AA269&gt;=PliegoVigente!$Q$9,PliegoVigente!$S$9,IF(AA269&gt;=PliegoVigente!$Q$8,PliegoVigente!$S$8,PliegoVigente!$S$7))),IF(E269="FLOW",(IF(AA269&gt;=PliegoVigente!$Q$25,PliegoVigente!$S$25,IF(AA269&gt;=PliegoVigente!$Q$24,PliegoVigente!$S$24,PliegoVigente!$S$23))),IF(E269="MASIVO",(IF(AA269&gt;=PliegoVigente!$Q$39,PliegoVigente!$S$39,IF(AA269&gt;=PliegoVigente!$Q$38,PliegoVigente!$S$38,PliegoVigente!$S$37))),(IF(AA269&gt;=PliegoVigente!$Q$53,PliegoVigente!$S$53,IF(AA269&gt;=PliegoVigente!$Q$52,PliegoVigente!$S$52,PliegoVigente!$S$51))))))</f>
        <v>5.0000000000000001E-3</v>
      </c>
      <c r="AI269" s="126">
        <f t="shared" si="9"/>
        <v>-1.9999999999999997E-2</v>
      </c>
    </row>
    <row r="270" spans="1:35" x14ac:dyDescent="0.25">
      <c r="A270" s="115" t="str">
        <f>VLOOKUP(C270,RosterActualizado!$C$2:$L$1000,7,0)</f>
        <v>Macias Fernando</v>
      </c>
      <c r="B270" s="115" t="str">
        <f>VLOOKUP(C270,RosterActualizado!$C$2:$L$1000,10,0)</f>
        <v>Zerda Claudia Alejandra</v>
      </c>
      <c r="C270" s="115">
        <f>RosterActualizado!C270</f>
        <v>2426251</v>
      </c>
      <c r="D270" s="115" t="str">
        <f>VLOOKUP(C270,RosterActualizado!$C$2:$L$1000,3,0)</f>
        <v>FLOW Score 3 a 5</v>
      </c>
      <c r="E270" s="115" t="str">
        <f t="shared" si="8"/>
        <v>FLOW</v>
      </c>
      <c r="F270" s="116">
        <f>VLOOKUP(C270,Table1[],5,0)</f>
        <v>0.67758838383838405</v>
      </c>
      <c r="G270" s="117">
        <f>VLOOKUP(C270,Table13[],5,0)</f>
        <v>5.5555555555555601E-2</v>
      </c>
      <c r="H270" s="118">
        <f>VLOOKUP(C270,Table13[],3,0)</f>
        <v>90</v>
      </c>
      <c r="I270" s="117">
        <f>VLOOKUP(C270,Table13[],7,0)</f>
        <v>0.68965517241379304</v>
      </c>
      <c r="J270" s="117">
        <f>VLOOKUP(C270,Table13[],9,0)</f>
        <v>0.96470588235294097</v>
      </c>
      <c r="K270" s="116">
        <f>VLOOKUP(C270,Table16[[#All],[idccms]:[TMO]],5,0)</f>
        <v>1</v>
      </c>
      <c r="L270" s="119">
        <f>VLOOKUP(C270,Table18[[Columna1]:[Recuento de id_monitoring-caseId]],2,0)</f>
        <v>1</v>
      </c>
      <c r="M270" s="116">
        <f>VLOOKUP(C270,Table111[],7,0)</f>
        <v>0.230769230769231</v>
      </c>
      <c r="N270" s="118">
        <f>VLOOKUP(C270,Table111[],6,0)</f>
        <v>13</v>
      </c>
      <c r="O270" s="116">
        <f>VLOOKUP(C270,Table111[],8,0)</f>
        <v>0.5</v>
      </c>
      <c r="P270" s="13" t="s">
        <v>116</v>
      </c>
      <c r="Q270" s="13" t="s">
        <v>116</v>
      </c>
      <c r="R270" s="13" t="s">
        <v>116</v>
      </c>
      <c r="S270" s="116">
        <f>VLOOKUP(C270,Table113[[idccms]:[Suma de Rellamados]],4,0)</f>
        <v>0.81006864988558303</v>
      </c>
      <c r="T270" s="13">
        <f>VLOOKUP(C270,Table115[[idccms]:[Suma de CvLlamSalientes]],3,0)</f>
        <v>563.66666666666697</v>
      </c>
      <c r="U270" s="13">
        <f>VLOOKUP(C270,Table115[[idccms]:[Suma de CvLlamSalientes]],5,0)</f>
        <v>25.4135802469136</v>
      </c>
      <c r="V270" s="120">
        <f>VLOOKUP(C270,Table115[[idccms]:[Suma de CvLlamSalientes]],6,0)</f>
        <v>1.3580246913580201</v>
      </c>
      <c r="W270" s="13">
        <f>VLOOKUP(C270,Table115[[idccms]:[Suma de CvLlamSalientes]],7,0)</f>
        <v>536.89506172839504</v>
      </c>
      <c r="X270" s="116">
        <f>VLOOKUP(C270,Table118[[idccms]:[%Act Com N]],4,0)</f>
        <v>5.1440329218106996E-3</v>
      </c>
      <c r="Y270" s="116">
        <f>VLOOKUP(C270,Table118[[idccms]:[%Act Com N]],6,0)</f>
        <v>5.1440329218106996E-3</v>
      </c>
      <c r="Z270" s="116">
        <f>VLOOKUP(C270,TRF!$B$2:$S$407,4,0)</f>
        <v>5.1440329218106998E-2</v>
      </c>
      <c r="AA270" s="116">
        <f>VLOOKUP(C270,CBS!$A$2:$F$395,4,0)</f>
        <v>9.2592592592592601E-2</v>
      </c>
      <c r="AB270" s="124">
        <f>IF(E270="HFC",(IF(L270&gt;=PliegoVigente!$U$9,PliegoVigente!$W$9,IF(L270&gt;=PliegoVigente!$U$8,PliegoVigente!$W$8,PliegoVigente!$W$7))),IF(E270="FLOW",(IF(L270&gt;=PliegoVigente!$U$25,PliegoVigente!$W$25,IF(L270&gt;=PliegoVigente!$U$24,PliegoVigente!$W$24,PliegoVigente!$W$23))),IF(E270="MASIVO",(IF(L270&gt;=PliegoVigente!$U$39,PliegoVigente!$W$39,IF(L270&gt;=PliegoVigente!$U$38,PliegoVigente!$W$38,PliegoVigente!$W$37))),(IF(L270&gt;=PliegoVigente!$U$53,PliegoVigente!$W$53,IF(L270&gt;=PliegoVigente!$U$52,PliegoVigente!$W$52,PliegoVigente!$W$51))))))</f>
        <v>0.01</v>
      </c>
      <c r="AC270" s="124">
        <f>IF(E270="HFC",(IF(M270&gt;=PliegoVigente!$I$7,PliegoVigente!$K$7,IF(M270&gt;=PliegoVigente!$I$8,PliegoVigente!$K$8,IF(M270&gt;=PliegoVigente!$I$9,PliegoVigente!$K$9,IF(M270&gt;=PliegoVigente!$I$10,PliegoVigente!$K$10,IF(M270&gt;=PliegoVigente!$I$11,PliegoVigente!$K$11,IF(M270&gt;=PliegoVigente!$I$12,PliegoVigente!$K$12,IF(M270&gt;=PliegoVigente!$I$13,PliegoVigente!$K$13,IF(M270&gt;=PliegoVigente!$I$14,PliegoVigente!$K$14,PliegoVigente!$K$15))))))))),IF(E270="FLOW",(IF(M270&gt;=PliegoVigente!$I$23,PliegoVigente!$K$23,IF(M270&gt;=PliegoVigente!$I$24,PliegoVigente!$K$24,IF(M270&gt;=PliegoVigente!$I$25,PliegoVigente!$K$25,IF(M270&gt;=PliegoVigente!$I$26,PliegoVigente!$K$26,IF(M270&gt;=PliegoVigente!$I$27,PliegoVigente!$K$27,IF(M270&gt;=PliegoVigente!$I$28,PliegoVigente!$K$28,IF(M270&gt;=PliegoVigente!$I$29,PliegoVigente!$K$29,IF(M270&gt;=PliegoVigente!$I$30,PliegoVigente!$K$30,PliegoVigente!$K$31))))))))),IF(E270="MASIVO",(IF(M270&gt;=PliegoVigente!$I$37,PliegoVigente!$K$37,IF(M270&gt;=PliegoVigente!$I$38,PliegoVigente!$K$38,IF(M270&gt;=PliegoVigente!$I$39,PliegoVigente!$K$39,IF(M270&gt;=PliegoVigente!$I$40,PliegoVigente!$K$40,IF(M270&gt;=PliegoVigente!$I$41,PliegoVigente!$K$41,IF(M270&gt;=PliegoVigente!$I$42,PliegoVigente!$K$42,IF(M270&gt;=PliegoVigente!$I$43,PliegoVigente!$K$43,IF(M270&gt;=PliegoVigente!$I$44,PliegoVigente!$K$44,PliegoVigente!$K$45))))))))),(IF(M270&gt;=PliegoVigente!$I$51,PliegoVigente!$K$51,IF(M270&gt;=PliegoVigente!$I$52,PliegoVigente!$K$52,IF(M270&gt;=PliegoVigente!$I$53,PliegoVigente!$K$53,IF(M270&gt;=PliegoVigente!$I$54,PliegoVigente!$K$54,IF(M270&gt;=PliegoVigente!$I$55,PliegoVigente!$K$55,IF(M270&gt;=PliegoVigente!$I$56,PliegoVigente!$K$56,IF(M270&gt;=PliegoVigente!$I$57,PliegoVigente!$K$57,IF(M270&gt;=PliegoVigente!$I$58,PliegoVigente!$K$58,PliegoVigente!$K$59))))))))))))</f>
        <v>0.06</v>
      </c>
      <c r="AD270" s="124">
        <f>IF(E270="HFC",(IF(S270&gt;=PliegoVigente!$E$12,PliegoVigente!$G$12,IF(S270&gt;=PliegoVigente!$E$11,PliegoVigente!$G$11,IF(S270&gt;=PliegoVigente!$E$10,PliegoVigente!$G$10,IF(S270&gt;=PliegoVigente!$E$9,PliegoVigente!$G$9,IF(S270&gt;=PliegoVigente!$E$8,PliegoVigente!$G$8,PliegoVigente!$G$7)))))),IF(E270="FLOW",(IF(S270&gt;=PliegoVigente!$I$23,PliegoVigente!$K$23,IF(S270&gt;=PliegoVigente!$I$24,PliegoVigente!$K$24,IF(S270&gt;=PliegoVigente!$I$25,PliegoVigente!$K$25,IF(S270&gt;=PliegoVigente!$I$26,PliegoVigente!$K$26,IF(S270&gt;=PliegoVigente!$I$27,PliegoVigente!$K$27,IF(S270&gt;=PliegoVigente!$I$28,PliegoVigente!$K$28,IF(S270&gt;=PliegoVigente!$I$29,PliegoVigente!$K$29,IF(S270&gt;=PliegoVigente!$I$30,PliegoVigente!$K$30,PliegoVigente!$K$31))))))))),IF(E270="MASIVO",(IF(S270&gt;=PliegoVigente!$I$37,PliegoVigente!$K$37,IF(S270&gt;=PliegoVigente!$I$38,PliegoVigente!$K$38,IF(S270&gt;=PliegoVigente!$I$39,PliegoVigente!$K$39,IF(S270&gt;=PliegoVigente!$I$40,PliegoVigente!$K$40,IF(S270&gt;=PliegoVigente!$I$41,PliegoVigente!$K$41,IF(S270&gt;=PliegoVigente!$I$42,PliegoVigente!$K$42,IF(S270&gt;=PliegoVigente!$I$43,PliegoVigente!$K$43,IF(S270&gt;=PliegoVigente!$I$44,PliegoVigente!$K$44,PliegoVigente!$K$45))))))))),(IF(S270&gt;=PliegoVigente!$I$51,PliegoVigente!$K$51,IF(S270&gt;=PliegoVigente!$I$52,PliegoVigente!$K$52,IF(S270&gt;=PliegoVigente!$I$53,PliegoVigente!$K$53,IF(S270&gt;=PliegoVigente!$I$54,PliegoVigente!$K$54,IF(S270&gt;=PliegoVigente!$I$55,PliegoVigente!$K$55,IF(S270&gt;=PliegoVigente!$I$56,PliegoVigente!$K$56,IF(S270&gt;=PliegoVigente!$I$57,PliegoVigente!$K$57,IF(S270&gt;=PliegoVigente!$I$58,PliegoVigente!$K$58,PliegoVigente!$K$59))))))))))))</f>
        <v>0.06</v>
      </c>
      <c r="AE270" s="124">
        <f>IF(E270="HFC",(IF(T270&gt;=PliegoVigente!$A$10,PliegoVigente!$C$10,IF(T270&gt;PliegoVigente!$A$9,PliegoVigente!$C$9,IF(T270&gt;PliegoVigente!$A$8,PliegoVigente!$C$8,PliegoVigente!$C$7)))),IF(E270="FLOW",(IF(T270&gt;=PliegoVigente!$A$26,PliegoVigente!$C$26,IF(T270&gt;PliegoVigente!$A$25,PliegoVigente!$C$25,IF(T270&gt;PliegoVigente!$A$24,PliegoVigente!$C$24,PliegoVigente!$C$23)))),IF(E270="MASIVO",(IF(T270&gt;=PliegoVigente!$A$40,PliegoVigente!$C$40,IF(T270&gt;PliegoVigente!$A$39,PliegoVigente!$C$39,IF(T270&gt;PliegoVigente!$A$38,PliegoVigente!$C$38,PliegoVigente!$C$37)))),(IF(T270&gt;=PliegoVigente!$A$54,PliegoVigente!$C$54,IF(T270&gt;PliegoVigente!$A$53,PliegoVigente!$C$53,IF(T270&gt;PliegoVigente!$A$52,PliegoVigente!$C$52,PliegoVigente!$C$51)))))))</f>
        <v>0</v>
      </c>
      <c r="AF270" s="124">
        <f>IF(E270="HFC",(IF(Y270&gt;=PliegoVigente!$Y$7,PliegoVigente!$AA$7,0)),IF(E270="FLOW",0,IF(E270="MASIVO",(IF(Y270&gt;=PliegoVigente!$Y$37,PliegoVigente!$AA$370)),(IF(Y270&gt;=PliegoVigente!$Y$51,PliegoVigente!$AA$51,0)))))</f>
        <v>0</v>
      </c>
      <c r="AG270" s="124">
        <f>IF(E270="HFC",(IF(Z270&gt;=PliegoVigente!$M$9,PliegoVigente!$O$9,IF(Z270&gt;=PliegoVigente!$M$8,PliegoVigente!$O$8,PliegoVigente!$O$7))),IF(E270="FLOW",(IF(Z270&gt;=PliegoVigente!$M$25,PliegoVigente!$O$25,IF(Z270&gt;=PliegoVigente!$M$24,PliegoVigente!$O$24,PliegoVigente!$O$23))),IF(E270="MASIVO",(IF(Z270&gt;=PliegoVigente!$M$39,PliegoVigente!$O$39,IF(Z270&gt;=PliegoVigente!$M$38,PliegoVigente!$O$38,PliegoVigente!$O$37))),(IF(Z270&gt;=PliegoVigente!$M$53,PliegoVigente!$O$53,IF(Z270&gt;=PliegoVigente!$M$52,PliegoVigente!$O$52,PliegoVigente!$O$51))))))</f>
        <v>5.0000000000000001E-3</v>
      </c>
      <c r="AH270" s="124">
        <f>IF(E270="HFC",(IF(AA270&gt;=PliegoVigente!$Q$9,PliegoVigente!$S$9,IF(AA270&gt;=PliegoVigente!$Q$8,PliegoVigente!$S$8,PliegoVigente!$S$7))),IF(E270="FLOW",(IF(AA270&gt;=PliegoVigente!$Q$25,PliegoVigente!$S$25,IF(AA270&gt;=PliegoVigente!$Q$24,PliegoVigente!$S$24,PliegoVigente!$S$23))),IF(E270="MASIVO",(IF(AA270&gt;=PliegoVigente!$Q$39,PliegoVigente!$S$39,IF(AA270&gt;=PliegoVigente!$Q$38,PliegoVigente!$S$38,PliegoVigente!$S$37))),(IF(AA270&gt;=PliegoVigente!$Q$53,PliegoVigente!$S$53,IF(AA270&gt;=PliegoVigente!$Q$52,PliegoVigente!$S$52,PliegoVigente!$S$51))))))</f>
        <v>0</v>
      </c>
      <c r="AI270" s="126">
        <f t="shared" si="9"/>
        <v>0.13500000000000001</v>
      </c>
    </row>
    <row r="271" spans="1:35" x14ac:dyDescent="0.25">
      <c r="A271" s="115" t="str">
        <f>VLOOKUP(C271,RosterActualizado!$C$2:$L$1000,7,0)</f>
        <v>Mendoza Lorena Maria del Rosario</v>
      </c>
      <c r="B271" s="115" t="str">
        <f>VLOOKUP(C271,RosterActualizado!$C$2:$L$1000,10,0)</f>
        <v>Caparroz Carlos Esteban</v>
      </c>
      <c r="C271" s="115">
        <f>RosterActualizado!C271</f>
        <v>2110913</v>
      </c>
      <c r="D271" s="115" t="str">
        <f>VLOOKUP(C271,RosterActualizado!$C$2:$L$1000,3,0)</f>
        <v>MASIVO</v>
      </c>
      <c r="E271" s="115" t="str">
        <f t="shared" si="8"/>
        <v>MASIVO</v>
      </c>
      <c r="F271" s="116">
        <f>VLOOKUP(C271,Table1[],5,0)</f>
        <v>0</v>
      </c>
      <c r="G271" s="117">
        <f>VLOOKUP(C271,Table13[],5,0)</f>
        <v>0</v>
      </c>
      <c r="H271" s="118">
        <f>VLOOKUP(C271,Table13[],3,0)</f>
        <v>0</v>
      </c>
      <c r="I271" s="117">
        <f>VLOOKUP(C271,Table13[],7,0)</f>
        <v>0</v>
      </c>
      <c r="J271" s="117">
        <f>VLOOKUP(C271,Table13[],9,0)</f>
        <v>0</v>
      </c>
      <c r="K271" s="116" t="e">
        <f>VLOOKUP(C271,Table16[[#All],[idccms]:[TMO]],5,0)</f>
        <v>#N/A</v>
      </c>
      <c r="L271" s="119" t="e">
        <f>VLOOKUP(C271,Table18[[Columna1]:[Recuento de id_monitoring-caseId]],2,0)</f>
        <v>#N/A</v>
      </c>
      <c r="M271" s="116" t="e">
        <f>VLOOKUP(C271,Table111[],7,0)</f>
        <v>#N/A</v>
      </c>
      <c r="N271" s="118" t="e">
        <f>VLOOKUP(C271,Table111[],6,0)</f>
        <v>#N/A</v>
      </c>
      <c r="O271" s="116" t="e">
        <f>VLOOKUP(C271,Table111[],8,0)</f>
        <v>#N/A</v>
      </c>
      <c r="P271" s="13" t="s">
        <v>116</v>
      </c>
      <c r="Q271" s="13" t="s">
        <v>116</v>
      </c>
      <c r="R271" s="13" t="s">
        <v>116</v>
      </c>
      <c r="S271" s="116" t="e">
        <f>VLOOKUP(C271,Table113[[idccms]:[Suma de Rellamados]],4,0)</f>
        <v>#N/A</v>
      </c>
      <c r="T271" s="13" t="e">
        <f>VLOOKUP(C271,Table115[[idccms]:[Suma de CvLlamSalientes]],3,0)</f>
        <v>#N/A</v>
      </c>
      <c r="U271" s="13" t="e">
        <f>VLOOKUP(C271,Table115[[idccms]:[Suma de CvLlamSalientes]],5,0)</f>
        <v>#N/A</v>
      </c>
      <c r="V271" s="120" t="e">
        <f>VLOOKUP(C271,Table115[[idccms]:[Suma de CvLlamSalientes]],6,0)</f>
        <v>#N/A</v>
      </c>
      <c r="W271" s="13" t="e">
        <f>VLOOKUP(C271,Table115[[idccms]:[Suma de CvLlamSalientes]],7,0)</f>
        <v>#N/A</v>
      </c>
      <c r="X271" s="116" t="e">
        <f>VLOOKUP(C271,Table118[[idccms]:[%Act Com N]],4,0)</f>
        <v>#N/A</v>
      </c>
      <c r="Y271" s="116" t="e">
        <f>VLOOKUP(C271,Table118[[idccms]:[%Act Com N]],6,0)</f>
        <v>#N/A</v>
      </c>
      <c r="Z271" s="116" t="e">
        <f>VLOOKUP(C271,TRF!$B$2:$S$407,4,0)</f>
        <v>#N/A</v>
      </c>
      <c r="AA271" s="116" t="e">
        <f>VLOOKUP(C271,CBS!$A$2:$F$395,4,0)</f>
        <v>#N/A</v>
      </c>
      <c r="AB271" s="124" t="e">
        <f>IF(E271="HFC",(IF(L271&gt;=PliegoVigente!$U$9,PliegoVigente!$W$9,IF(L271&gt;=PliegoVigente!$U$8,PliegoVigente!$W$8,PliegoVigente!$W$7))),IF(E271="FLOW",(IF(L271&gt;=PliegoVigente!$U$25,PliegoVigente!$W$25,IF(L271&gt;=PliegoVigente!$U$24,PliegoVigente!$W$24,PliegoVigente!$W$23))),IF(E271="MASIVO",(IF(L271&gt;=PliegoVigente!$U$39,PliegoVigente!$W$39,IF(L271&gt;=PliegoVigente!$U$38,PliegoVigente!$W$38,PliegoVigente!$W$37))),(IF(L271&gt;=PliegoVigente!$U$53,PliegoVigente!$W$53,IF(L271&gt;=PliegoVigente!$U$52,PliegoVigente!$W$52,PliegoVigente!$W$51))))))</f>
        <v>#N/A</v>
      </c>
      <c r="AC271" s="124" t="e">
        <f>IF(E271="HFC",(IF(M271&gt;=PliegoVigente!$I$7,PliegoVigente!$K$7,IF(M271&gt;=PliegoVigente!$I$8,PliegoVigente!$K$8,IF(M271&gt;=PliegoVigente!$I$9,PliegoVigente!$K$9,IF(M271&gt;=PliegoVigente!$I$10,PliegoVigente!$K$10,IF(M271&gt;=PliegoVigente!$I$11,PliegoVigente!$K$11,IF(M271&gt;=PliegoVigente!$I$12,PliegoVigente!$K$12,IF(M271&gt;=PliegoVigente!$I$13,PliegoVigente!$K$13,IF(M271&gt;=PliegoVigente!$I$14,PliegoVigente!$K$14,PliegoVigente!$K$15))))))))),IF(E271="FLOW",(IF(M271&gt;=PliegoVigente!$I$23,PliegoVigente!$K$23,IF(M271&gt;=PliegoVigente!$I$24,PliegoVigente!$K$24,IF(M271&gt;=PliegoVigente!$I$25,PliegoVigente!$K$25,IF(M271&gt;=PliegoVigente!$I$26,PliegoVigente!$K$26,IF(M271&gt;=PliegoVigente!$I$27,PliegoVigente!$K$27,IF(M271&gt;=PliegoVigente!$I$28,PliegoVigente!$K$28,IF(M271&gt;=PliegoVigente!$I$29,PliegoVigente!$K$29,IF(M271&gt;=PliegoVigente!$I$30,PliegoVigente!$K$30,PliegoVigente!$K$31))))))))),IF(E271="MASIVO",(IF(M271&gt;=PliegoVigente!$I$37,PliegoVigente!$K$37,IF(M271&gt;=PliegoVigente!$I$38,PliegoVigente!$K$38,IF(M271&gt;=PliegoVigente!$I$39,PliegoVigente!$K$39,IF(M271&gt;=PliegoVigente!$I$40,PliegoVigente!$K$40,IF(M271&gt;=PliegoVigente!$I$41,PliegoVigente!$K$41,IF(M271&gt;=PliegoVigente!$I$42,PliegoVigente!$K$42,IF(M271&gt;=PliegoVigente!$I$43,PliegoVigente!$K$43,IF(M271&gt;=PliegoVigente!$I$44,PliegoVigente!$K$44,PliegoVigente!$K$45))))))))),(IF(M271&gt;=PliegoVigente!$I$51,PliegoVigente!$K$51,IF(M271&gt;=PliegoVigente!$I$52,PliegoVigente!$K$52,IF(M271&gt;=PliegoVigente!$I$53,PliegoVigente!$K$53,IF(M271&gt;=PliegoVigente!$I$54,PliegoVigente!$K$54,IF(M271&gt;=PliegoVigente!$I$55,PliegoVigente!$K$55,IF(M271&gt;=PliegoVigente!$I$56,PliegoVigente!$K$56,IF(M271&gt;=PliegoVigente!$I$57,PliegoVigente!$K$57,IF(M271&gt;=PliegoVigente!$I$58,PliegoVigente!$K$58,PliegoVigente!$K$59))))))))))))</f>
        <v>#N/A</v>
      </c>
      <c r="AD271" s="124" t="e">
        <f>IF(E271="HFC",(IF(S271&gt;=PliegoVigente!$E$12,PliegoVigente!$G$12,IF(S271&gt;=PliegoVigente!$E$11,PliegoVigente!$G$11,IF(S271&gt;=PliegoVigente!$E$10,PliegoVigente!$G$10,IF(S271&gt;=PliegoVigente!$E$9,PliegoVigente!$G$9,IF(S271&gt;=PliegoVigente!$E$8,PliegoVigente!$G$8,PliegoVigente!$G$7)))))),IF(E271="FLOW",(IF(S271&gt;=PliegoVigente!$I$23,PliegoVigente!$K$23,IF(S271&gt;=PliegoVigente!$I$24,PliegoVigente!$K$24,IF(S271&gt;=PliegoVigente!$I$25,PliegoVigente!$K$25,IF(S271&gt;=PliegoVigente!$I$26,PliegoVigente!$K$26,IF(S271&gt;=PliegoVigente!$I$27,PliegoVigente!$K$27,IF(S271&gt;=PliegoVigente!$I$28,PliegoVigente!$K$28,IF(S271&gt;=PliegoVigente!$I$29,PliegoVigente!$K$29,IF(S271&gt;=PliegoVigente!$I$30,PliegoVigente!$K$30,PliegoVigente!$K$31))))))))),IF(E271="MASIVO",(IF(S271&gt;=PliegoVigente!$I$37,PliegoVigente!$K$37,IF(S271&gt;=PliegoVigente!$I$38,PliegoVigente!$K$38,IF(S271&gt;=PliegoVigente!$I$39,PliegoVigente!$K$39,IF(S271&gt;=PliegoVigente!$I$40,PliegoVigente!$K$40,IF(S271&gt;=PliegoVigente!$I$41,PliegoVigente!$K$41,IF(S271&gt;=PliegoVigente!$I$42,PliegoVigente!$K$42,IF(S271&gt;=PliegoVigente!$I$43,PliegoVigente!$K$43,IF(S271&gt;=PliegoVigente!$I$44,PliegoVigente!$K$44,PliegoVigente!$K$45))))))))),(IF(S271&gt;=PliegoVigente!$I$51,PliegoVigente!$K$51,IF(S271&gt;=PliegoVigente!$I$52,PliegoVigente!$K$52,IF(S271&gt;=PliegoVigente!$I$53,PliegoVigente!$K$53,IF(S271&gt;=PliegoVigente!$I$54,PliegoVigente!$K$54,IF(S271&gt;=PliegoVigente!$I$55,PliegoVigente!$K$55,IF(S271&gt;=PliegoVigente!$I$56,PliegoVigente!$K$56,IF(S271&gt;=PliegoVigente!$I$57,PliegoVigente!$K$57,IF(S271&gt;=PliegoVigente!$I$58,PliegoVigente!$K$58,PliegoVigente!$K$59))))))))))))</f>
        <v>#N/A</v>
      </c>
      <c r="AE271" s="124" t="e">
        <f>IF(E271="HFC",(IF(T271&gt;=PliegoVigente!$A$10,PliegoVigente!$C$10,IF(T271&gt;PliegoVigente!$A$9,PliegoVigente!$C$9,IF(T271&gt;PliegoVigente!$A$8,PliegoVigente!$C$8,PliegoVigente!$C$7)))),IF(E271="FLOW",(IF(T271&gt;=PliegoVigente!$A$26,PliegoVigente!$C$26,IF(T271&gt;PliegoVigente!$A$25,PliegoVigente!$C$25,IF(T271&gt;PliegoVigente!$A$24,PliegoVigente!$C$24,PliegoVigente!$C$23)))),IF(E271="MASIVO",(IF(T271&gt;=PliegoVigente!$A$40,PliegoVigente!$C$40,IF(T271&gt;PliegoVigente!$A$39,PliegoVigente!$C$39,IF(T271&gt;PliegoVigente!$A$38,PliegoVigente!$C$38,PliegoVigente!$C$37)))),(IF(T271&gt;=PliegoVigente!$A$54,PliegoVigente!$C$54,IF(T271&gt;PliegoVigente!$A$53,PliegoVigente!$C$53,IF(T271&gt;PliegoVigente!$A$52,PliegoVigente!$C$52,PliegoVigente!$C$51)))))))</f>
        <v>#N/A</v>
      </c>
      <c r="AF271" s="124" t="e">
        <f>IF(E271="HFC",(IF(Y271&gt;=PliegoVigente!$Y$7,PliegoVigente!$AA$7,0)),IF(E271="FLOW",0,IF(E271="MASIVO",(IF(Y271&gt;=PliegoVigente!$Y$37,PliegoVigente!$AA$370)),(IF(Y271&gt;=PliegoVigente!$Y$51,PliegoVigente!$AA$51,0)))))</f>
        <v>#N/A</v>
      </c>
      <c r="AG271" s="124" t="e">
        <f>IF(E271="HFC",(IF(Z271&gt;=PliegoVigente!$M$9,PliegoVigente!$O$9,IF(Z271&gt;=PliegoVigente!$M$8,PliegoVigente!$O$8,PliegoVigente!$O$7))),IF(E271="FLOW",(IF(Z271&gt;=PliegoVigente!$M$25,PliegoVigente!$O$25,IF(Z271&gt;=PliegoVigente!$M$24,PliegoVigente!$O$24,PliegoVigente!$O$23))),IF(E271="MASIVO",(IF(Z271&gt;=PliegoVigente!$M$39,PliegoVigente!$O$39,IF(Z271&gt;=PliegoVigente!$M$38,PliegoVigente!$O$38,PliegoVigente!$O$37))),(IF(Z271&gt;=PliegoVigente!$M$53,PliegoVigente!$O$53,IF(Z271&gt;=PliegoVigente!$M$52,PliegoVigente!$O$52,PliegoVigente!$O$51))))))</f>
        <v>#N/A</v>
      </c>
      <c r="AH271" s="124" t="e">
        <f>IF(E271="HFC",(IF(AA271&gt;=PliegoVigente!$Q$9,PliegoVigente!$S$9,IF(AA271&gt;=PliegoVigente!$Q$8,PliegoVigente!$S$8,PliegoVigente!$S$7))),IF(E271="FLOW",(IF(AA271&gt;=PliegoVigente!$Q$25,PliegoVigente!$S$25,IF(AA271&gt;=PliegoVigente!$Q$24,PliegoVigente!$S$24,PliegoVigente!$S$23))),IF(E271="MASIVO",(IF(AA271&gt;=PliegoVigente!$Q$39,PliegoVigente!$S$39,IF(AA271&gt;=PliegoVigente!$Q$38,PliegoVigente!$S$38,PliegoVigente!$S$37))),(IF(AA271&gt;=PliegoVigente!$Q$53,PliegoVigente!$S$53,IF(AA271&gt;=PliegoVigente!$Q$52,PliegoVigente!$S$52,PliegoVigente!$S$51))))))</f>
        <v>#N/A</v>
      </c>
      <c r="AI271" s="126" t="e">
        <f t="shared" si="9"/>
        <v>#N/A</v>
      </c>
    </row>
    <row r="272" spans="1:35" x14ac:dyDescent="0.25">
      <c r="A272" s="115" t="str">
        <f>VLOOKUP(C272,RosterActualizado!$C$2:$L$1000,7,0)</f>
        <v>Mendoza Lorena Maria del Rosario</v>
      </c>
      <c r="B272" s="115" t="str">
        <f>VLOOKUP(C272,RosterActualizado!$C$2:$L$1000,10,0)</f>
        <v>Ferreyra Mercedes del Valle</v>
      </c>
      <c r="C272" s="115">
        <f>RosterActualizado!C272</f>
        <v>1899294</v>
      </c>
      <c r="D272" s="115" t="str">
        <f>VLOOKUP(C272,RosterActualizado!$C$2:$L$1000,3,0)</f>
        <v>VIP</v>
      </c>
      <c r="E272" s="115" t="str">
        <f t="shared" si="8"/>
        <v>MASIVO</v>
      </c>
      <c r="F272" s="116">
        <f>VLOOKUP(C272,Table1[],5,0)</f>
        <v>0</v>
      </c>
      <c r="G272" s="117">
        <f>VLOOKUP(C272,Table13[],5,0)</f>
        <v>0</v>
      </c>
      <c r="H272" s="118">
        <f>VLOOKUP(C272,Table13[],3,0)</f>
        <v>0</v>
      </c>
      <c r="I272" s="117">
        <f>VLOOKUP(C272,Table13[],7,0)</f>
        <v>0</v>
      </c>
      <c r="J272" s="117">
        <f>VLOOKUP(C272,Table13[],9,0)</f>
        <v>0</v>
      </c>
      <c r="K272" s="116" t="e">
        <f>VLOOKUP(C272,Table16[[#All],[idccms]:[TMO]],5,0)</f>
        <v>#N/A</v>
      </c>
      <c r="L272" s="119" t="e">
        <f>VLOOKUP(C272,Table18[[Columna1]:[Recuento de id_monitoring-caseId]],2,0)</f>
        <v>#N/A</v>
      </c>
      <c r="M272" s="116" t="e">
        <f>VLOOKUP(C272,Table111[],7,0)</f>
        <v>#N/A</v>
      </c>
      <c r="N272" s="118" t="e">
        <f>VLOOKUP(C272,Table111[],6,0)</f>
        <v>#N/A</v>
      </c>
      <c r="O272" s="116" t="e">
        <f>VLOOKUP(C272,Table111[],8,0)</f>
        <v>#N/A</v>
      </c>
      <c r="P272" s="13" t="s">
        <v>116</v>
      </c>
      <c r="Q272" s="13" t="s">
        <v>116</v>
      </c>
      <c r="R272" s="13" t="s">
        <v>116</v>
      </c>
      <c r="S272" s="116" t="e">
        <f>VLOOKUP(C272,Table113[[idccms]:[Suma de Rellamados]],4,0)</f>
        <v>#N/A</v>
      </c>
      <c r="T272" s="13" t="e">
        <f>VLOOKUP(C272,Table115[[idccms]:[Suma de CvLlamSalientes]],3,0)</f>
        <v>#N/A</v>
      </c>
      <c r="U272" s="13" t="e">
        <f>VLOOKUP(C272,Table115[[idccms]:[Suma de CvLlamSalientes]],5,0)</f>
        <v>#N/A</v>
      </c>
      <c r="V272" s="120" t="e">
        <f>VLOOKUP(C272,Table115[[idccms]:[Suma de CvLlamSalientes]],6,0)</f>
        <v>#N/A</v>
      </c>
      <c r="W272" s="13" t="e">
        <f>VLOOKUP(C272,Table115[[idccms]:[Suma de CvLlamSalientes]],7,0)</f>
        <v>#N/A</v>
      </c>
      <c r="X272" s="116" t="e">
        <f>VLOOKUP(C272,Table118[[idccms]:[%Act Com N]],4,0)</f>
        <v>#N/A</v>
      </c>
      <c r="Y272" s="116" t="e">
        <f>VLOOKUP(C272,Table118[[idccms]:[%Act Com N]],6,0)</f>
        <v>#N/A</v>
      </c>
      <c r="Z272" s="116" t="e">
        <f>VLOOKUP(C272,TRF!$B$2:$S$407,4,0)</f>
        <v>#N/A</v>
      </c>
      <c r="AA272" s="116" t="e">
        <f>VLOOKUP(C272,CBS!$A$2:$F$395,4,0)</f>
        <v>#N/A</v>
      </c>
      <c r="AB272" s="124" t="e">
        <f>IF(E272="HFC",(IF(L272&gt;=PliegoVigente!$U$9,PliegoVigente!$W$9,IF(L272&gt;=PliegoVigente!$U$8,PliegoVigente!$W$8,PliegoVigente!$W$7))),IF(E272="FLOW",(IF(L272&gt;=PliegoVigente!$U$25,PliegoVigente!$W$25,IF(L272&gt;=PliegoVigente!$U$24,PliegoVigente!$W$24,PliegoVigente!$W$23))),IF(E272="MASIVO",(IF(L272&gt;=PliegoVigente!$U$39,PliegoVigente!$W$39,IF(L272&gt;=PliegoVigente!$U$38,PliegoVigente!$W$38,PliegoVigente!$W$37))),(IF(L272&gt;=PliegoVigente!$U$53,PliegoVigente!$W$53,IF(L272&gt;=PliegoVigente!$U$52,PliegoVigente!$W$52,PliegoVigente!$W$51))))))</f>
        <v>#N/A</v>
      </c>
      <c r="AC272" s="124" t="e">
        <f>IF(E272="HFC",(IF(M272&gt;=PliegoVigente!$I$7,PliegoVigente!$K$7,IF(M272&gt;=PliegoVigente!$I$8,PliegoVigente!$K$8,IF(M272&gt;=PliegoVigente!$I$9,PliegoVigente!$K$9,IF(M272&gt;=PliegoVigente!$I$10,PliegoVigente!$K$10,IF(M272&gt;=PliegoVigente!$I$11,PliegoVigente!$K$11,IF(M272&gt;=PliegoVigente!$I$12,PliegoVigente!$K$12,IF(M272&gt;=PliegoVigente!$I$13,PliegoVigente!$K$13,IF(M272&gt;=PliegoVigente!$I$14,PliegoVigente!$K$14,PliegoVigente!$K$15))))))))),IF(E272="FLOW",(IF(M272&gt;=PliegoVigente!$I$23,PliegoVigente!$K$23,IF(M272&gt;=PliegoVigente!$I$24,PliegoVigente!$K$24,IF(M272&gt;=PliegoVigente!$I$25,PliegoVigente!$K$25,IF(M272&gt;=PliegoVigente!$I$26,PliegoVigente!$K$26,IF(M272&gt;=PliegoVigente!$I$27,PliegoVigente!$K$27,IF(M272&gt;=PliegoVigente!$I$28,PliegoVigente!$K$28,IF(M272&gt;=PliegoVigente!$I$29,PliegoVigente!$K$29,IF(M272&gt;=PliegoVigente!$I$30,PliegoVigente!$K$30,PliegoVigente!$K$31))))))))),IF(E272="MASIVO",(IF(M272&gt;=PliegoVigente!$I$37,PliegoVigente!$K$37,IF(M272&gt;=PliegoVigente!$I$38,PliegoVigente!$K$38,IF(M272&gt;=PliegoVigente!$I$39,PliegoVigente!$K$39,IF(M272&gt;=PliegoVigente!$I$40,PliegoVigente!$K$40,IF(M272&gt;=PliegoVigente!$I$41,PliegoVigente!$K$41,IF(M272&gt;=PliegoVigente!$I$42,PliegoVigente!$K$42,IF(M272&gt;=PliegoVigente!$I$43,PliegoVigente!$K$43,IF(M272&gt;=PliegoVigente!$I$44,PliegoVigente!$K$44,PliegoVigente!$K$45))))))))),(IF(M272&gt;=PliegoVigente!$I$51,PliegoVigente!$K$51,IF(M272&gt;=PliegoVigente!$I$52,PliegoVigente!$K$52,IF(M272&gt;=PliegoVigente!$I$53,PliegoVigente!$K$53,IF(M272&gt;=PliegoVigente!$I$54,PliegoVigente!$K$54,IF(M272&gt;=PliegoVigente!$I$55,PliegoVigente!$K$55,IF(M272&gt;=PliegoVigente!$I$56,PliegoVigente!$K$56,IF(M272&gt;=PliegoVigente!$I$57,PliegoVigente!$K$57,IF(M272&gt;=PliegoVigente!$I$58,PliegoVigente!$K$58,PliegoVigente!$K$59))))))))))))</f>
        <v>#N/A</v>
      </c>
      <c r="AD272" s="124" t="e">
        <f>IF(E272="HFC",(IF(S272&gt;=PliegoVigente!$E$12,PliegoVigente!$G$12,IF(S272&gt;=PliegoVigente!$E$11,PliegoVigente!$G$11,IF(S272&gt;=PliegoVigente!$E$10,PliegoVigente!$G$10,IF(S272&gt;=PliegoVigente!$E$9,PliegoVigente!$G$9,IF(S272&gt;=PliegoVigente!$E$8,PliegoVigente!$G$8,PliegoVigente!$G$7)))))),IF(E272="FLOW",(IF(S272&gt;=PliegoVigente!$I$23,PliegoVigente!$K$23,IF(S272&gt;=PliegoVigente!$I$24,PliegoVigente!$K$24,IF(S272&gt;=PliegoVigente!$I$25,PliegoVigente!$K$25,IF(S272&gt;=PliegoVigente!$I$26,PliegoVigente!$K$26,IF(S272&gt;=PliegoVigente!$I$27,PliegoVigente!$K$27,IF(S272&gt;=PliegoVigente!$I$28,PliegoVigente!$K$28,IF(S272&gt;=PliegoVigente!$I$29,PliegoVigente!$K$29,IF(S272&gt;=PliegoVigente!$I$30,PliegoVigente!$K$30,PliegoVigente!$K$31))))))))),IF(E272="MASIVO",(IF(S272&gt;=PliegoVigente!$I$37,PliegoVigente!$K$37,IF(S272&gt;=PliegoVigente!$I$38,PliegoVigente!$K$38,IF(S272&gt;=PliegoVigente!$I$39,PliegoVigente!$K$39,IF(S272&gt;=PliegoVigente!$I$40,PliegoVigente!$K$40,IF(S272&gt;=PliegoVigente!$I$41,PliegoVigente!$K$41,IF(S272&gt;=PliegoVigente!$I$42,PliegoVigente!$K$42,IF(S272&gt;=PliegoVigente!$I$43,PliegoVigente!$K$43,IF(S272&gt;=PliegoVigente!$I$44,PliegoVigente!$K$44,PliegoVigente!$K$45))))))))),(IF(S272&gt;=PliegoVigente!$I$51,PliegoVigente!$K$51,IF(S272&gt;=PliegoVigente!$I$52,PliegoVigente!$K$52,IF(S272&gt;=PliegoVigente!$I$53,PliegoVigente!$K$53,IF(S272&gt;=PliegoVigente!$I$54,PliegoVigente!$K$54,IF(S272&gt;=PliegoVigente!$I$55,PliegoVigente!$K$55,IF(S272&gt;=PliegoVigente!$I$56,PliegoVigente!$K$56,IF(S272&gt;=PliegoVigente!$I$57,PliegoVigente!$K$57,IF(S272&gt;=PliegoVigente!$I$58,PliegoVigente!$K$58,PliegoVigente!$K$59))))))))))))</f>
        <v>#N/A</v>
      </c>
      <c r="AE272" s="124" t="e">
        <f>IF(E272="HFC",(IF(T272&gt;=PliegoVigente!$A$10,PliegoVigente!$C$10,IF(T272&gt;PliegoVigente!$A$9,PliegoVigente!$C$9,IF(T272&gt;PliegoVigente!$A$8,PliegoVigente!$C$8,PliegoVigente!$C$7)))),IF(E272="FLOW",(IF(T272&gt;=PliegoVigente!$A$26,PliegoVigente!$C$26,IF(T272&gt;PliegoVigente!$A$25,PliegoVigente!$C$25,IF(T272&gt;PliegoVigente!$A$24,PliegoVigente!$C$24,PliegoVigente!$C$23)))),IF(E272="MASIVO",(IF(T272&gt;=PliegoVigente!$A$40,PliegoVigente!$C$40,IF(T272&gt;PliegoVigente!$A$39,PliegoVigente!$C$39,IF(T272&gt;PliegoVigente!$A$38,PliegoVigente!$C$38,PliegoVigente!$C$37)))),(IF(T272&gt;=PliegoVigente!$A$54,PliegoVigente!$C$54,IF(T272&gt;PliegoVigente!$A$53,PliegoVigente!$C$53,IF(T272&gt;PliegoVigente!$A$52,PliegoVigente!$C$52,PliegoVigente!$C$51)))))))</f>
        <v>#N/A</v>
      </c>
      <c r="AF272" s="124" t="e">
        <f>IF(E272="HFC",(IF(Y272&gt;=PliegoVigente!$Y$7,PliegoVigente!$AA$7,0)),IF(E272="FLOW",0,IF(E272="MASIVO",(IF(Y272&gt;=PliegoVigente!$Y$37,PliegoVigente!$AA$370)),(IF(Y272&gt;=PliegoVigente!$Y$51,PliegoVigente!$AA$51,0)))))</f>
        <v>#N/A</v>
      </c>
      <c r="AG272" s="124" t="e">
        <f>IF(E272="HFC",(IF(Z272&gt;=PliegoVigente!$M$9,PliegoVigente!$O$9,IF(Z272&gt;=PliegoVigente!$M$8,PliegoVigente!$O$8,PliegoVigente!$O$7))),IF(E272="FLOW",(IF(Z272&gt;=PliegoVigente!$M$25,PliegoVigente!$O$25,IF(Z272&gt;=PliegoVigente!$M$24,PliegoVigente!$O$24,PliegoVigente!$O$23))),IF(E272="MASIVO",(IF(Z272&gt;=PliegoVigente!$M$39,PliegoVigente!$O$39,IF(Z272&gt;=PliegoVigente!$M$38,PliegoVigente!$O$38,PliegoVigente!$O$37))),(IF(Z272&gt;=PliegoVigente!$M$53,PliegoVigente!$O$53,IF(Z272&gt;=PliegoVigente!$M$52,PliegoVigente!$O$52,PliegoVigente!$O$51))))))</f>
        <v>#N/A</v>
      </c>
      <c r="AH272" s="124" t="e">
        <f>IF(E272="HFC",(IF(AA272&gt;=PliegoVigente!$Q$9,PliegoVigente!$S$9,IF(AA272&gt;=PliegoVigente!$Q$8,PliegoVigente!$S$8,PliegoVigente!$S$7))),IF(E272="FLOW",(IF(AA272&gt;=PliegoVigente!$Q$25,PliegoVigente!$S$25,IF(AA272&gt;=PliegoVigente!$Q$24,PliegoVigente!$S$24,PliegoVigente!$S$23))),IF(E272="MASIVO",(IF(AA272&gt;=PliegoVigente!$Q$39,PliegoVigente!$S$39,IF(AA272&gt;=PliegoVigente!$Q$38,PliegoVigente!$S$38,PliegoVigente!$S$37))),(IF(AA272&gt;=PliegoVigente!$Q$53,PliegoVigente!$S$53,IF(AA272&gt;=PliegoVigente!$Q$52,PliegoVigente!$S$52,PliegoVigente!$S$51))))))</f>
        <v>#N/A</v>
      </c>
      <c r="AI272" s="126" t="e">
        <f t="shared" si="9"/>
        <v>#N/A</v>
      </c>
    </row>
    <row r="273" spans="1:35" x14ac:dyDescent="0.25">
      <c r="A273" s="115" t="str">
        <f>VLOOKUP(C273,RosterActualizado!$C$2:$L$1000,7,0)</f>
        <v>Mendoza Lorena Maria del Rosario</v>
      </c>
      <c r="B273" s="115" t="str">
        <f>VLOOKUP(C273,RosterActualizado!$C$2:$L$1000,10,0)</f>
        <v>Gomez Gabriela Yamila</v>
      </c>
      <c r="C273" s="115">
        <f>RosterActualizado!C273</f>
        <v>3397285</v>
      </c>
      <c r="D273" s="115" t="str">
        <f>VLOOKUP(C273,RosterActualizado!$C$2:$L$1000,3,0)</f>
        <v>MASIVO</v>
      </c>
      <c r="E273" s="115" t="str">
        <f t="shared" si="8"/>
        <v>MASIVO</v>
      </c>
      <c r="F273" s="116">
        <f>VLOOKUP(C273,Table1[],5,0)</f>
        <v>0</v>
      </c>
      <c r="G273" s="117">
        <f>VLOOKUP(C273,Table13[],5,0)</f>
        <v>0</v>
      </c>
      <c r="H273" s="118">
        <f>VLOOKUP(C273,Table13[],3,0)</f>
        <v>0</v>
      </c>
      <c r="I273" s="117">
        <f>VLOOKUP(C273,Table13[],7,0)</f>
        <v>0</v>
      </c>
      <c r="J273" s="117">
        <f>VLOOKUP(C273,Table13[],9,0)</f>
        <v>0</v>
      </c>
      <c r="K273" s="116" t="e">
        <f>VLOOKUP(C273,Table16[[#All],[idccms]:[TMO]],5,0)</f>
        <v>#N/A</v>
      </c>
      <c r="L273" s="119" t="e">
        <f>VLOOKUP(C273,Table18[[Columna1]:[Recuento de id_monitoring-caseId]],2,0)</f>
        <v>#N/A</v>
      </c>
      <c r="M273" s="116" t="e">
        <f>VLOOKUP(C273,Table111[],7,0)</f>
        <v>#N/A</v>
      </c>
      <c r="N273" s="118" t="e">
        <f>VLOOKUP(C273,Table111[],6,0)</f>
        <v>#N/A</v>
      </c>
      <c r="O273" s="116" t="e">
        <f>VLOOKUP(C273,Table111[],8,0)</f>
        <v>#N/A</v>
      </c>
      <c r="P273" s="13" t="s">
        <v>116</v>
      </c>
      <c r="Q273" s="13" t="s">
        <v>116</v>
      </c>
      <c r="R273" s="13" t="s">
        <v>116</v>
      </c>
      <c r="S273" s="116" t="e">
        <f>VLOOKUP(C273,Table113[[idccms]:[Suma de Rellamados]],4,0)</f>
        <v>#N/A</v>
      </c>
      <c r="T273" s="13" t="e">
        <f>VLOOKUP(C273,Table115[[idccms]:[Suma de CvLlamSalientes]],3,0)</f>
        <v>#N/A</v>
      </c>
      <c r="U273" s="13" t="e">
        <f>VLOOKUP(C273,Table115[[idccms]:[Suma de CvLlamSalientes]],5,0)</f>
        <v>#N/A</v>
      </c>
      <c r="V273" s="120" t="e">
        <f>VLOOKUP(C273,Table115[[idccms]:[Suma de CvLlamSalientes]],6,0)</f>
        <v>#N/A</v>
      </c>
      <c r="W273" s="13" t="e">
        <f>VLOOKUP(C273,Table115[[idccms]:[Suma de CvLlamSalientes]],7,0)</f>
        <v>#N/A</v>
      </c>
      <c r="X273" s="116" t="e">
        <f>VLOOKUP(C273,Table118[[idccms]:[%Act Com N]],4,0)</f>
        <v>#N/A</v>
      </c>
      <c r="Y273" s="116" t="e">
        <f>VLOOKUP(C273,Table118[[idccms]:[%Act Com N]],6,0)</f>
        <v>#N/A</v>
      </c>
      <c r="Z273" s="116" t="e">
        <f>VLOOKUP(C273,TRF!$B$2:$S$407,4,0)</f>
        <v>#N/A</v>
      </c>
      <c r="AA273" s="116" t="e">
        <f>VLOOKUP(C273,CBS!$A$2:$F$395,4,0)</f>
        <v>#N/A</v>
      </c>
      <c r="AB273" s="124" t="e">
        <f>IF(E273="HFC",(IF(L273&gt;=PliegoVigente!$U$9,PliegoVigente!$W$9,IF(L273&gt;=PliegoVigente!$U$8,PliegoVigente!$W$8,PliegoVigente!$W$7))),IF(E273="FLOW",(IF(L273&gt;=PliegoVigente!$U$25,PliegoVigente!$W$25,IF(L273&gt;=PliegoVigente!$U$24,PliegoVigente!$W$24,PliegoVigente!$W$23))),IF(E273="MASIVO",(IF(L273&gt;=PliegoVigente!$U$39,PliegoVigente!$W$39,IF(L273&gt;=PliegoVigente!$U$38,PliegoVigente!$W$38,PliegoVigente!$W$37))),(IF(L273&gt;=PliegoVigente!$U$53,PliegoVigente!$W$53,IF(L273&gt;=PliegoVigente!$U$52,PliegoVigente!$W$52,PliegoVigente!$W$51))))))</f>
        <v>#N/A</v>
      </c>
      <c r="AC273" s="124" t="e">
        <f>IF(E273="HFC",(IF(M273&gt;=PliegoVigente!$I$7,PliegoVigente!$K$7,IF(M273&gt;=PliegoVigente!$I$8,PliegoVigente!$K$8,IF(M273&gt;=PliegoVigente!$I$9,PliegoVigente!$K$9,IF(M273&gt;=PliegoVigente!$I$10,PliegoVigente!$K$10,IF(M273&gt;=PliegoVigente!$I$11,PliegoVigente!$K$11,IF(M273&gt;=PliegoVigente!$I$12,PliegoVigente!$K$12,IF(M273&gt;=PliegoVigente!$I$13,PliegoVigente!$K$13,IF(M273&gt;=PliegoVigente!$I$14,PliegoVigente!$K$14,PliegoVigente!$K$15))))))))),IF(E273="FLOW",(IF(M273&gt;=PliegoVigente!$I$23,PliegoVigente!$K$23,IF(M273&gt;=PliegoVigente!$I$24,PliegoVigente!$K$24,IF(M273&gt;=PliegoVigente!$I$25,PliegoVigente!$K$25,IF(M273&gt;=PliegoVigente!$I$26,PliegoVigente!$K$26,IF(M273&gt;=PliegoVigente!$I$27,PliegoVigente!$K$27,IF(M273&gt;=PliegoVigente!$I$28,PliegoVigente!$K$28,IF(M273&gt;=PliegoVigente!$I$29,PliegoVigente!$K$29,IF(M273&gt;=PliegoVigente!$I$30,PliegoVigente!$K$30,PliegoVigente!$K$31))))))))),IF(E273="MASIVO",(IF(M273&gt;=PliegoVigente!$I$37,PliegoVigente!$K$37,IF(M273&gt;=PliegoVigente!$I$38,PliegoVigente!$K$38,IF(M273&gt;=PliegoVigente!$I$39,PliegoVigente!$K$39,IF(M273&gt;=PliegoVigente!$I$40,PliegoVigente!$K$40,IF(M273&gt;=PliegoVigente!$I$41,PliegoVigente!$K$41,IF(M273&gt;=PliegoVigente!$I$42,PliegoVigente!$K$42,IF(M273&gt;=PliegoVigente!$I$43,PliegoVigente!$K$43,IF(M273&gt;=PliegoVigente!$I$44,PliegoVigente!$K$44,PliegoVigente!$K$45))))))))),(IF(M273&gt;=PliegoVigente!$I$51,PliegoVigente!$K$51,IF(M273&gt;=PliegoVigente!$I$52,PliegoVigente!$K$52,IF(M273&gt;=PliegoVigente!$I$53,PliegoVigente!$K$53,IF(M273&gt;=PliegoVigente!$I$54,PliegoVigente!$K$54,IF(M273&gt;=PliegoVigente!$I$55,PliegoVigente!$K$55,IF(M273&gt;=PliegoVigente!$I$56,PliegoVigente!$K$56,IF(M273&gt;=PliegoVigente!$I$57,PliegoVigente!$K$57,IF(M273&gt;=PliegoVigente!$I$58,PliegoVigente!$K$58,PliegoVigente!$K$59))))))))))))</f>
        <v>#N/A</v>
      </c>
      <c r="AD273" s="124" t="e">
        <f>IF(E273="HFC",(IF(S273&gt;=PliegoVigente!$E$12,PliegoVigente!$G$12,IF(S273&gt;=PliegoVigente!$E$11,PliegoVigente!$G$11,IF(S273&gt;=PliegoVigente!$E$10,PliegoVigente!$G$10,IF(S273&gt;=PliegoVigente!$E$9,PliegoVigente!$G$9,IF(S273&gt;=PliegoVigente!$E$8,PliegoVigente!$G$8,PliegoVigente!$G$7)))))),IF(E273="FLOW",(IF(S273&gt;=PliegoVigente!$I$23,PliegoVigente!$K$23,IF(S273&gt;=PliegoVigente!$I$24,PliegoVigente!$K$24,IF(S273&gt;=PliegoVigente!$I$25,PliegoVigente!$K$25,IF(S273&gt;=PliegoVigente!$I$26,PliegoVigente!$K$26,IF(S273&gt;=PliegoVigente!$I$27,PliegoVigente!$K$27,IF(S273&gt;=PliegoVigente!$I$28,PliegoVigente!$K$28,IF(S273&gt;=PliegoVigente!$I$29,PliegoVigente!$K$29,IF(S273&gt;=PliegoVigente!$I$30,PliegoVigente!$K$30,PliegoVigente!$K$31))))))))),IF(E273="MASIVO",(IF(S273&gt;=PliegoVigente!$I$37,PliegoVigente!$K$37,IF(S273&gt;=PliegoVigente!$I$38,PliegoVigente!$K$38,IF(S273&gt;=PliegoVigente!$I$39,PliegoVigente!$K$39,IF(S273&gt;=PliegoVigente!$I$40,PliegoVigente!$K$40,IF(S273&gt;=PliegoVigente!$I$41,PliegoVigente!$K$41,IF(S273&gt;=PliegoVigente!$I$42,PliegoVigente!$K$42,IF(S273&gt;=PliegoVigente!$I$43,PliegoVigente!$K$43,IF(S273&gt;=PliegoVigente!$I$44,PliegoVigente!$K$44,PliegoVigente!$K$45))))))))),(IF(S273&gt;=PliegoVigente!$I$51,PliegoVigente!$K$51,IF(S273&gt;=PliegoVigente!$I$52,PliegoVigente!$K$52,IF(S273&gt;=PliegoVigente!$I$53,PliegoVigente!$K$53,IF(S273&gt;=PliegoVigente!$I$54,PliegoVigente!$K$54,IF(S273&gt;=PliegoVigente!$I$55,PliegoVigente!$K$55,IF(S273&gt;=PliegoVigente!$I$56,PliegoVigente!$K$56,IF(S273&gt;=PliegoVigente!$I$57,PliegoVigente!$K$57,IF(S273&gt;=PliegoVigente!$I$58,PliegoVigente!$K$58,PliegoVigente!$K$59))))))))))))</f>
        <v>#N/A</v>
      </c>
      <c r="AE273" s="124" t="e">
        <f>IF(E273="HFC",(IF(T273&gt;=PliegoVigente!$A$10,PliegoVigente!$C$10,IF(T273&gt;PliegoVigente!$A$9,PliegoVigente!$C$9,IF(T273&gt;PliegoVigente!$A$8,PliegoVigente!$C$8,PliegoVigente!$C$7)))),IF(E273="FLOW",(IF(T273&gt;=PliegoVigente!$A$26,PliegoVigente!$C$26,IF(T273&gt;PliegoVigente!$A$25,PliegoVigente!$C$25,IF(T273&gt;PliegoVigente!$A$24,PliegoVigente!$C$24,PliegoVigente!$C$23)))),IF(E273="MASIVO",(IF(T273&gt;=PliegoVigente!$A$40,PliegoVigente!$C$40,IF(T273&gt;PliegoVigente!$A$39,PliegoVigente!$C$39,IF(T273&gt;PliegoVigente!$A$38,PliegoVigente!$C$38,PliegoVigente!$C$37)))),(IF(T273&gt;=PliegoVigente!$A$54,PliegoVigente!$C$54,IF(T273&gt;PliegoVigente!$A$53,PliegoVigente!$C$53,IF(T273&gt;PliegoVigente!$A$52,PliegoVigente!$C$52,PliegoVigente!$C$51)))))))</f>
        <v>#N/A</v>
      </c>
      <c r="AF273" s="124" t="e">
        <f>IF(E273="HFC",(IF(Y273&gt;=PliegoVigente!$Y$7,PliegoVigente!$AA$7,0)),IF(E273="FLOW",0,IF(E273="MASIVO",(IF(Y273&gt;=PliegoVigente!$Y$37,PliegoVigente!$AA$370)),(IF(Y273&gt;=PliegoVigente!$Y$51,PliegoVigente!$AA$51,0)))))</f>
        <v>#N/A</v>
      </c>
      <c r="AG273" s="124" t="e">
        <f>IF(E273="HFC",(IF(Z273&gt;=PliegoVigente!$M$9,PliegoVigente!$O$9,IF(Z273&gt;=PliegoVigente!$M$8,PliegoVigente!$O$8,PliegoVigente!$O$7))),IF(E273="FLOW",(IF(Z273&gt;=PliegoVigente!$M$25,PliegoVigente!$O$25,IF(Z273&gt;=PliegoVigente!$M$24,PliegoVigente!$O$24,PliegoVigente!$O$23))),IF(E273="MASIVO",(IF(Z273&gt;=PliegoVigente!$M$39,PliegoVigente!$O$39,IF(Z273&gt;=PliegoVigente!$M$38,PliegoVigente!$O$38,PliegoVigente!$O$37))),(IF(Z273&gt;=PliegoVigente!$M$53,PliegoVigente!$O$53,IF(Z273&gt;=PliegoVigente!$M$52,PliegoVigente!$O$52,PliegoVigente!$O$51))))))</f>
        <v>#N/A</v>
      </c>
      <c r="AH273" s="124" t="e">
        <f>IF(E273="HFC",(IF(AA273&gt;=PliegoVigente!$Q$9,PliegoVigente!$S$9,IF(AA273&gt;=PliegoVigente!$Q$8,PliegoVigente!$S$8,PliegoVigente!$S$7))),IF(E273="FLOW",(IF(AA273&gt;=PliegoVigente!$Q$25,PliegoVigente!$S$25,IF(AA273&gt;=PliegoVigente!$Q$24,PliegoVigente!$S$24,PliegoVigente!$S$23))),IF(E273="MASIVO",(IF(AA273&gt;=PliegoVigente!$Q$39,PliegoVigente!$S$39,IF(AA273&gt;=PliegoVigente!$Q$38,PliegoVigente!$S$38,PliegoVigente!$S$37))),(IF(AA273&gt;=PliegoVigente!$Q$53,PliegoVigente!$S$53,IF(AA273&gt;=PliegoVigente!$Q$52,PliegoVigente!$S$52,PliegoVigente!$S$51))))))</f>
        <v>#N/A</v>
      </c>
      <c r="AI273" s="126" t="e">
        <f t="shared" si="9"/>
        <v>#N/A</v>
      </c>
    </row>
    <row r="274" spans="1:35" x14ac:dyDescent="0.25">
      <c r="A274" s="115" t="str">
        <f>VLOOKUP(C274,RosterActualizado!$C$2:$L$1000,7,0)</f>
        <v>Mendoza Lorena Maria del Rosario</v>
      </c>
      <c r="B274" s="115" t="str">
        <f>VLOOKUP(C274,RosterActualizado!$C$2:$L$1000,10,0)</f>
        <v>Monasterio Marcos</v>
      </c>
      <c r="C274" s="115">
        <f>RosterActualizado!C274</f>
        <v>2339356</v>
      </c>
      <c r="D274" s="115" t="str">
        <f>VLOOKUP(C274,RosterActualizado!$C$2:$L$1000,3,0)</f>
        <v>INTERNET HFC SCORE 3 A 5</v>
      </c>
      <c r="E274" s="115" t="str">
        <f t="shared" si="8"/>
        <v>HFC</v>
      </c>
      <c r="F274" s="116">
        <f>VLOOKUP(C274,Table1[],5,0)</f>
        <v>0</v>
      </c>
      <c r="G274" s="117">
        <f>VLOOKUP(C274,Table13[],5,0)</f>
        <v>0</v>
      </c>
      <c r="H274" s="118">
        <f>VLOOKUP(C274,Table13[],3,0)</f>
        <v>0</v>
      </c>
      <c r="I274" s="117">
        <f>VLOOKUP(C274,Table13[],7,0)</f>
        <v>0</v>
      </c>
      <c r="J274" s="117">
        <f>VLOOKUP(C274,Table13[],9,0)</f>
        <v>0</v>
      </c>
      <c r="K274" s="116" t="e">
        <f>VLOOKUP(C274,Table16[[#All],[idccms]:[TMO]],5,0)</f>
        <v>#N/A</v>
      </c>
      <c r="L274" s="119" t="e">
        <f>VLOOKUP(C274,Table18[[Columna1]:[Recuento de id_monitoring-caseId]],2,0)</f>
        <v>#N/A</v>
      </c>
      <c r="M274" s="116" t="e">
        <f>VLOOKUP(C274,Table111[],7,0)</f>
        <v>#N/A</v>
      </c>
      <c r="N274" s="118" t="e">
        <f>VLOOKUP(C274,Table111[],6,0)</f>
        <v>#N/A</v>
      </c>
      <c r="O274" s="116" t="e">
        <f>VLOOKUP(C274,Table111[],8,0)</f>
        <v>#N/A</v>
      </c>
      <c r="P274" s="13" t="s">
        <v>116</v>
      </c>
      <c r="Q274" s="13" t="s">
        <v>116</v>
      </c>
      <c r="R274" s="13" t="s">
        <v>116</v>
      </c>
      <c r="S274" s="116" t="e">
        <f>VLOOKUP(C274,Table113[[idccms]:[Suma de Rellamados]],4,0)</f>
        <v>#N/A</v>
      </c>
      <c r="T274" s="13" t="e">
        <f>VLOOKUP(C274,Table115[[idccms]:[Suma de CvLlamSalientes]],3,0)</f>
        <v>#N/A</v>
      </c>
      <c r="U274" s="13" t="e">
        <f>VLOOKUP(C274,Table115[[idccms]:[Suma de CvLlamSalientes]],5,0)</f>
        <v>#N/A</v>
      </c>
      <c r="V274" s="120" t="e">
        <f>VLOOKUP(C274,Table115[[idccms]:[Suma de CvLlamSalientes]],6,0)</f>
        <v>#N/A</v>
      </c>
      <c r="W274" s="13" t="e">
        <f>VLOOKUP(C274,Table115[[idccms]:[Suma de CvLlamSalientes]],7,0)</f>
        <v>#N/A</v>
      </c>
      <c r="X274" s="116" t="e">
        <f>VLOOKUP(C274,Table118[[idccms]:[%Act Com N]],4,0)</f>
        <v>#N/A</v>
      </c>
      <c r="Y274" s="116" t="e">
        <f>VLOOKUP(C274,Table118[[idccms]:[%Act Com N]],6,0)</f>
        <v>#N/A</v>
      </c>
      <c r="Z274" s="116" t="e">
        <f>VLOOKUP(C274,TRF!$B$2:$S$407,4,0)</f>
        <v>#N/A</v>
      </c>
      <c r="AA274" s="116" t="e">
        <f>VLOOKUP(C274,CBS!$A$2:$F$395,4,0)</f>
        <v>#N/A</v>
      </c>
      <c r="AB274" s="124" t="e">
        <f>IF(E274="HFC",(IF(L274&gt;=PliegoVigente!$U$9,PliegoVigente!$W$9,IF(L274&gt;=PliegoVigente!$U$8,PliegoVigente!$W$8,PliegoVigente!$W$7))),IF(E274="FLOW",(IF(L274&gt;=PliegoVigente!$U$25,PliegoVigente!$W$25,IF(L274&gt;=PliegoVigente!$U$24,PliegoVigente!$W$24,PliegoVigente!$W$23))),IF(E274="MASIVO",(IF(L274&gt;=PliegoVigente!$U$39,PliegoVigente!$W$39,IF(L274&gt;=PliegoVigente!$U$38,PliegoVigente!$W$38,PliegoVigente!$W$37))),(IF(L274&gt;=PliegoVigente!$U$53,PliegoVigente!$W$53,IF(L274&gt;=PliegoVigente!$U$52,PliegoVigente!$W$52,PliegoVigente!$W$51))))))</f>
        <v>#N/A</v>
      </c>
      <c r="AC274" s="124" t="e">
        <f>IF(E274="HFC",(IF(M274&gt;=PliegoVigente!$I$7,PliegoVigente!$K$7,IF(M274&gt;=PliegoVigente!$I$8,PliegoVigente!$K$8,IF(M274&gt;=PliegoVigente!$I$9,PliegoVigente!$K$9,IF(M274&gt;=PliegoVigente!$I$10,PliegoVigente!$K$10,IF(M274&gt;=PliegoVigente!$I$11,PliegoVigente!$K$11,IF(M274&gt;=PliegoVigente!$I$12,PliegoVigente!$K$12,IF(M274&gt;=PliegoVigente!$I$13,PliegoVigente!$K$13,IF(M274&gt;=PliegoVigente!$I$14,PliegoVigente!$K$14,PliegoVigente!$K$15))))))))),IF(E274="FLOW",(IF(M274&gt;=PliegoVigente!$I$23,PliegoVigente!$K$23,IF(M274&gt;=PliegoVigente!$I$24,PliegoVigente!$K$24,IF(M274&gt;=PliegoVigente!$I$25,PliegoVigente!$K$25,IF(M274&gt;=PliegoVigente!$I$26,PliegoVigente!$K$26,IF(M274&gt;=PliegoVigente!$I$27,PliegoVigente!$K$27,IF(M274&gt;=PliegoVigente!$I$28,PliegoVigente!$K$28,IF(M274&gt;=PliegoVigente!$I$29,PliegoVigente!$K$29,IF(M274&gt;=PliegoVigente!$I$30,PliegoVigente!$K$30,PliegoVigente!$K$31))))))))),IF(E274="MASIVO",(IF(M274&gt;=PliegoVigente!$I$37,PliegoVigente!$K$37,IF(M274&gt;=PliegoVigente!$I$38,PliegoVigente!$K$38,IF(M274&gt;=PliegoVigente!$I$39,PliegoVigente!$K$39,IF(M274&gt;=PliegoVigente!$I$40,PliegoVigente!$K$40,IF(M274&gt;=PliegoVigente!$I$41,PliegoVigente!$K$41,IF(M274&gt;=PliegoVigente!$I$42,PliegoVigente!$K$42,IF(M274&gt;=PliegoVigente!$I$43,PliegoVigente!$K$43,IF(M274&gt;=PliegoVigente!$I$44,PliegoVigente!$K$44,PliegoVigente!$K$45))))))))),(IF(M274&gt;=PliegoVigente!$I$51,PliegoVigente!$K$51,IF(M274&gt;=PliegoVigente!$I$52,PliegoVigente!$K$52,IF(M274&gt;=PliegoVigente!$I$53,PliegoVigente!$K$53,IF(M274&gt;=PliegoVigente!$I$54,PliegoVigente!$K$54,IF(M274&gt;=PliegoVigente!$I$55,PliegoVigente!$K$55,IF(M274&gt;=PliegoVigente!$I$56,PliegoVigente!$K$56,IF(M274&gt;=PliegoVigente!$I$57,PliegoVigente!$K$57,IF(M274&gt;=PliegoVigente!$I$58,PliegoVigente!$K$58,PliegoVigente!$K$59))))))))))))</f>
        <v>#N/A</v>
      </c>
      <c r="AD274" s="124" t="e">
        <f>IF(E274="HFC",(IF(S274&gt;=PliegoVigente!$E$12,PliegoVigente!$G$12,IF(S274&gt;=PliegoVigente!$E$11,PliegoVigente!$G$11,IF(S274&gt;=PliegoVigente!$E$10,PliegoVigente!$G$10,IF(S274&gt;=PliegoVigente!$E$9,PliegoVigente!$G$9,IF(S274&gt;=PliegoVigente!$E$8,PliegoVigente!$G$8,PliegoVigente!$G$7)))))),IF(E274="FLOW",(IF(S274&gt;=PliegoVigente!$I$23,PliegoVigente!$K$23,IF(S274&gt;=PliegoVigente!$I$24,PliegoVigente!$K$24,IF(S274&gt;=PliegoVigente!$I$25,PliegoVigente!$K$25,IF(S274&gt;=PliegoVigente!$I$26,PliegoVigente!$K$26,IF(S274&gt;=PliegoVigente!$I$27,PliegoVigente!$K$27,IF(S274&gt;=PliegoVigente!$I$28,PliegoVigente!$K$28,IF(S274&gt;=PliegoVigente!$I$29,PliegoVigente!$K$29,IF(S274&gt;=PliegoVigente!$I$30,PliegoVigente!$K$30,PliegoVigente!$K$31))))))))),IF(E274="MASIVO",(IF(S274&gt;=PliegoVigente!$I$37,PliegoVigente!$K$37,IF(S274&gt;=PliegoVigente!$I$38,PliegoVigente!$K$38,IF(S274&gt;=PliegoVigente!$I$39,PliegoVigente!$K$39,IF(S274&gt;=PliegoVigente!$I$40,PliegoVigente!$K$40,IF(S274&gt;=PliegoVigente!$I$41,PliegoVigente!$K$41,IF(S274&gt;=PliegoVigente!$I$42,PliegoVigente!$K$42,IF(S274&gt;=PliegoVigente!$I$43,PliegoVigente!$K$43,IF(S274&gt;=PliegoVigente!$I$44,PliegoVigente!$K$44,PliegoVigente!$K$45))))))))),(IF(S274&gt;=PliegoVigente!$I$51,PliegoVigente!$K$51,IF(S274&gt;=PliegoVigente!$I$52,PliegoVigente!$K$52,IF(S274&gt;=PliegoVigente!$I$53,PliegoVigente!$K$53,IF(S274&gt;=PliegoVigente!$I$54,PliegoVigente!$K$54,IF(S274&gt;=PliegoVigente!$I$55,PliegoVigente!$K$55,IF(S274&gt;=PliegoVigente!$I$56,PliegoVigente!$K$56,IF(S274&gt;=PliegoVigente!$I$57,PliegoVigente!$K$57,IF(S274&gt;=PliegoVigente!$I$58,PliegoVigente!$K$58,PliegoVigente!$K$59))))))))))))</f>
        <v>#N/A</v>
      </c>
      <c r="AE274" s="124" t="e">
        <f>IF(E274="HFC",(IF(T274&gt;=PliegoVigente!$A$10,PliegoVigente!$C$10,IF(T274&gt;PliegoVigente!$A$9,PliegoVigente!$C$9,IF(T274&gt;PliegoVigente!$A$8,PliegoVigente!$C$8,PliegoVigente!$C$7)))),IF(E274="FLOW",(IF(T274&gt;=PliegoVigente!$A$26,PliegoVigente!$C$26,IF(T274&gt;PliegoVigente!$A$25,PliegoVigente!$C$25,IF(T274&gt;PliegoVigente!$A$24,PliegoVigente!$C$24,PliegoVigente!$C$23)))),IF(E274="MASIVO",(IF(T274&gt;=PliegoVigente!$A$40,PliegoVigente!$C$40,IF(T274&gt;PliegoVigente!$A$39,PliegoVigente!$C$39,IF(T274&gt;PliegoVigente!$A$38,PliegoVigente!$C$38,PliegoVigente!$C$37)))),(IF(T274&gt;=PliegoVigente!$A$54,PliegoVigente!$C$54,IF(T274&gt;PliegoVigente!$A$53,PliegoVigente!$C$53,IF(T274&gt;PliegoVigente!$A$52,PliegoVigente!$C$52,PliegoVigente!$C$51)))))))</f>
        <v>#N/A</v>
      </c>
      <c r="AF274" s="124" t="e">
        <f>IF(E274="HFC",(IF(Y274&gt;=PliegoVigente!$Y$7,PliegoVigente!$AA$7,0)),IF(E274="FLOW",0,IF(E274="MASIVO",(IF(Y274&gt;=PliegoVigente!$Y$37,PliegoVigente!$AA$370)),(IF(Y274&gt;=PliegoVigente!$Y$51,PliegoVigente!$AA$51,0)))))</f>
        <v>#N/A</v>
      </c>
      <c r="AG274" s="124" t="e">
        <f>IF(E274="HFC",(IF(Z274&gt;=PliegoVigente!$M$9,PliegoVigente!$O$9,IF(Z274&gt;=PliegoVigente!$M$8,PliegoVigente!$O$8,PliegoVigente!$O$7))),IF(E274="FLOW",(IF(Z274&gt;=PliegoVigente!$M$25,PliegoVigente!$O$25,IF(Z274&gt;=PliegoVigente!$M$24,PliegoVigente!$O$24,PliegoVigente!$O$23))),IF(E274="MASIVO",(IF(Z274&gt;=PliegoVigente!$M$39,PliegoVigente!$O$39,IF(Z274&gt;=PliegoVigente!$M$38,PliegoVigente!$O$38,PliegoVigente!$O$37))),(IF(Z274&gt;=PliegoVigente!$M$53,PliegoVigente!$O$53,IF(Z274&gt;=PliegoVigente!$M$52,PliegoVigente!$O$52,PliegoVigente!$O$51))))))</f>
        <v>#N/A</v>
      </c>
      <c r="AH274" s="124" t="e">
        <f>IF(E274="HFC",(IF(AA274&gt;=PliegoVigente!$Q$9,PliegoVigente!$S$9,IF(AA274&gt;=PliegoVigente!$Q$8,PliegoVigente!$S$8,PliegoVigente!$S$7))),IF(E274="FLOW",(IF(AA274&gt;=PliegoVigente!$Q$25,PliegoVigente!$S$25,IF(AA274&gt;=PliegoVigente!$Q$24,PliegoVigente!$S$24,PliegoVigente!$S$23))),IF(E274="MASIVO",(IF(AA274&gt;=PliegoVigente!$Q$39,PliegoVigente!$S$39,IF(AA274&gt;=PliegoVigente!$Q$38,PliegoVigente!$S$38,PliegoVigente!$S$37))),(IF(AA274&gt;=PliegoVigente!$Q$53,PliegoVigente!$S$53,IF(AA274&gt;=PliegoVigente!$Q$52,PliegoVigente!$S$52,PliegoVigente!$S$51))))))</f>
        <v>#N/A</v>
      </c>
      <c r="AI274" s="126" t="e">
        <f t="shared" si="9"/>
        <v>#N/A</v>
      </c>
    </row>
    <row r="275" spans="1:35" x14ac:dyDescent="0.25">
      <c r="A275" s="115" t="str">
        <f>VLOOKUP(C275,RosterActualizado!$C$2:$L$1000,7,0)</f>
        <v>Mendoza Lorena Maria del Rosario</v>
      </c>
      <c r="B275" s="115" t="str">
        <f>VLOOKUP(C275,RosterActualizado!$C$2:$L$1000,10,0)</f>
        <v>Montenegro  Matias</v>
      </c>
      <c r="C275" s="115">
        <f>RosterActualizado!C275</f>
        <v>3888257</v>
      </c>
      <c r="D275" s="115" t="str">
        <f>VLOOKUP(C275,RosterActualizado!$C$2:$L$1000,3,0)</f>
        <v>VIP</v>
      </c>
      <c r="E275" s="115" t="str">
        <f t="shared" si="8"/>
        <v>MASIVO</v>
      </c>
      <c r="F275" s="116">
        <f>VLOOKUP(C275,Table1[],5,0)</f>
        <v>0</v>
      </c>
      <c r="G275" s="117">
        <f>VLOOKUP(C275,Table13[],5,0)</f>
        <v>0</v>
      </c>
      <c r="H275" s="118">
        <f>VLOOKUP(C275,Table13[],3,0)</f>
        <v>0</v>
      </c>
      <c r="I275" s="117">
        <f>VLOOKUP(C275,Table13[],7,0)</f>
        <v>0</v>
      </c>
      <c r="J275" s="117">
        <f>VLOOKUP(C275,Table13[],9,0)</f>
        <v>0</v>
      </c>
      <c r="K275" s="116" t="e">
        <f>VLOOKUP(C275,Table16[[#All],[idccms]:[TMO]],5,0)</f>
        <v>#N/A</v>
      </c>
      <c r="L275" s="119" t="e">
        <f>VLOOKUP(C275,Table18[[Columna1]:[Recuento de id_monitoring-caseId]],2,0)</f>
        <v>#N/A</v>
      </c>
      <c r="M275" s="116" t="e">
        <f>VLOOKUP(C275,Table111[],7,0)</f>
        <v>#N/A</v>
      </c>
      <c r="N275" s="118" t="e">
        <f>VLOOKUP(C275,Table111[],6,0)</f>
        <v>#N/A</v>
      </c>
      <c r="O275" s="116" t="e">
        <f>VLOOKUP(C275,Table111[],8,0)</f>
        <v>#N/A</v>
      </c>
      <c r="P275" s="13" t="s">
        <v>116</v>
      </c>
      <c r="Q275" s="13" t="s">
        <v>116</v>
      </c>
      <c r="R275" s="13" t="s">
        <v>116</v>
      </c>
      <c r="S275" s="116" t="e">
        <f>VLOOKUP(C275,Table113[[idccms]:[Suma de Rellamados]],4,0)</f>
        <v>#N/A</v>
      </c>
      <c r="T275" s="13" t="e">
        <f>VLOOKUP(C275,Table115[[idccms]:[Suma de CvLlamSalientes]],3,0)</f>
        <v>#N/A</v>
      </c>
      <c r="U275" s="13" t="e">
        <f>VLOOKUP(C275,Table115[[idccms]:[Suma de CvLlamSalientes]],5,0)</f>
        <v>#N/A</v>
      </c>
      <c r="V275" s="120" t="e">
        <f>VLOOKUP(C275,Table115[[idccms]:[Suma de CvLlamSalientes]],6,0)</f>
        <v>#N/A</v>
      </c>
      <c r="W275" s="13" t="e">
        <f>VLOOKUP(C275,Table115[[idccms]:[Suma de CvLlamSalientes]],7,0)</f>
        <v>#N/A</v>
      </c>
      <c r="X275" s="116" t="e">
        <f>VLOOKUP(C275,Table118[[idccms]:[%Act Com N]],4,0)</f>
        <v>#N/A</v>
      </c>
      <c r="Y275" s="116" t="e">
        <f>VLOOKUP(C275,Table118[[idccms]:[%Act Com N]],6,0)</f>
        <v>#N/A</v>
      </c>
      <c r="Z275" s="116" t="e">
        <f>VLOOKUP(C275,TRF!$B$2:$S$407,4,0)</f>
        <v>#N/A</v>
      </c>
      <c r="AA275" s="116" t="e">
        <f>VLOOKUP(C275,CBS!$A$2:$F$395,4,0)</f>
        <v>#N/A</v>
      </c>
      <c r="AB275" s="124" t="e">
        <f>IF(E275="HFC",(IF(L275&gt;=PliegoVigente!$U$9,PliegoVigente!$W$9,IF(L275&gt;=PliegoVigente!$U$8,PliegoVigente!$W$8,PliegoVigente!$W$7))),IF(E275="FLOW",(IF(L275&gt;=PliegoVigente!$U$25,PliegoVigente!$W$25,IF(L275&gt;=PliegoVigente!$U$24,PliegoVigente!$W$24,PliegoVigente!$W$23))),IF(E275="MASIVO",(IF(L275&gt;=PliegoVigente!$U$39,PliegoVigente!$W$39,IF(L275&gt;=PliegoVigente!$U$38,PliegoVigente!$W$38,PliegoVigente!$W$37))),(IF(L275&gt;=PliegoVigente!$U$53,PliegoVigente!$W$53,IF(L275&gt;=PliegoVigente!$U$52,PliegoVigente!$W$52,PliegoVigente!$W$51))))))</f>
        <v>#N/A</v>
      </c>
      <c r="AC275" s="124" t="e">
        <f>IF(E275="HFC",(IF(M275&gt;=PliegoVigente!$I$7,PliegoVigente!$K$7,IF(M275&gt;=PliegoVigente!$I$8,PliegoVigente!$K$8,IF(M275&gt;=PliegoVigente!$I$9,PliegoVigente!$K$9,IF(M275&gt;=PliegoVigente!$I$10,PliegoVigente!$K$10,IF(M275&gt;=PliegoVigente!$I$11,PliegoVigente!$K$11,IF(M275&gt;=PliegoVigente!$I$12,PliegoVigente!$K$12,IF(M275&gt;=PliegoVigente!$I$13,PliegoVigente!$K$13,IF(M275&gt;=PliegoVigente!$I$14,PliegoVigente!$K$14,PliegoVigente!$K$15))))))))),IF(E275="FLOW",(IF(M275&gt;=PliegoVigente!$I$23,PliegoVigente!$K$23,IF(M275&gt;=PliegoVigente!$I$24,PliegoVigente!$K$24,IF(M275&gt;=PliegoVigente!$I$25,PliegoVigente!$K$25,IF(M275&gt;=PliegoVigente!$I$26,PliegoVigente!$K$26,IF(M275&gt;=PliegoVigente!$I$27,PliegoVigente!$K$27,IF(M275&gt;=PliegoVigente!$I$28,PliegoVigente!$K$28,IF(M275&gt;=PliegoVigente!$I$29,PliegoVigente!$K$29,IF(M275&gt;=PliegoVigente!$I$30,PliegoVigente!$K$30,PliegoVigente!$K$31))))))))),IF(E275="MASIVO",(IF(M275&gt;=PliegoVigente!$I$37,PliegoVigente!$K$37,IF(M275&gt;=PliegoVigente!$I$38,PliegoVigente!$K$38,IF(M275&gt;=PliegoVigente!$I$39,PliegoVigente!$K$39,IF(M275&gt;=PliegoVigente!$I$40,PliegoVigente!$K$40,IF(M275&gt;=PliegoVigente!$I$41,PliegoVigente!$K$41,IF(M275&gt;=PliegoVigente!$I$42,PliegoVigente!$K$42,IF(M275&gt;=PliegoVigente!$I$43,PliegoVigente!$K$43,IF(M275&gt;=PliegoVigente!$I$44,PliegoVigente!$K$44,PliegoVigente!$K$45))))))))),(IF(M275&gt;=PliegoVigente!$I$51,PliegoVigente!$K$51,IF(M275&gt;=PliegoVigente!$I$52,PliegoVigente!$K$52,IF(M275&gt;=PliegoVigente!$I$53,PliegoVigente!$K$53,IF(M275&gt;=PliegoVigente!$I$54,PliegoVigente!$K$54,IF(M275&gt;=PliegoVigente!$I$55,PliegoVigente!$K$55,IF(M275&gt;=PliegoVigente!$I$56,PliegoVigente!$K$56,IF(M275&gt;=PliegoVigente!$I$57,PliegoVigente!$K$57,IF(M275&gt;=PliegoVigente!$I$58,PliegoVigente!$K$58,PliegoVigente!$K$59))))))))))))</f>
        <v>#N/A</v>
      </c>
      <c r="AD275" s="124" t="e">
        <f>IF(E275="HFC",(IF(S275&gt;=PliegoVigente!$E$12,PliegoVigente!$G$12,IF(S275&gt;=PliegoVigente!$E$11,PliegoVigente!$G$11,IF(S275&gt;=PliegoVigente!$E$10,PliegoVigente!$G$10,IF(S275&gt;=PliegoVigente!$E$9,PliegoVigente!$G$9,IF(S275&gt;=PliegoVigente!$E$8,PliegoVigente!$G$8,PliegoVigente!$G$7)))))),IF(E275="FLOW",(IF(S275&gt;=PliegoVigente!$I$23,PliegoVigente!$K$23,IF(S275&gt;=PliegoVigente!$I$24,PliegoVigente!$K$24,IF(S275&gt;=PliegoVigente!$I$25,PliegoVigente!$K$25,IF(S275&gt;=PliegoVigente!$I$26,PliegoVigente!$K$26,IF(S275&gt;=PliegoVigente!$I$27,PliegoVigente!$K$27,IF(S275&gt;=PliegoVigente!$I$28,PliegoVigente!$K$28,IF(S275&gt;=PliegoVigente!$I$29,PliegoVigente!$K$29,IF(S275&gt;=PliegoVigente!$I$30,PliegoVigente!$K$30,PliegoVigente!$K$31))))))))),IF(E275="MASIVO",(IF(S275&gt;=PliegoVigente!$I$37,PliegoVigente!$K$37,IF(S275&gt;=PliegoVigente!$I$38,PliegoVigente!$K$38,IF(S275&gt;=PliegoVigente!$I$39,PliegoVigente!$K$39,IF(S275&gt;=PliegoVigente!$I$40,PliegoVigente!$K$40,IF(S275&gt;=PliegoVigente!$I$41,PliegoVigente!$K$41,IF(S275&gt;=PliegoVigente!$I$42,PliegoVigente!$K$42,IF(S275&gt;=PliegoVigente!$I$43,PliegoVigente!$K$43,IF(S275&gt;=PliegoVigente!$I$44,PliegoVigente!$K$44,PliegoVigente!$K$45))))))))),(IF(S275&gt;=PliegoVigente!$I$51,PliegoVigente!$K$51,IF(S275&gt;=PliegoVigente!$I$52,PliegoVigente!$K$52,IF(S275&gt;=PliegoVigente!$I$53,PliegoVigente!$K$53,IF(S275&gt;=PliegoVigente!$I$54,PliegoVigente!$K$54,IF(S275&gt;=PliegoVigente!$I$55,PliegoVigente!$K$55,IF(S275&gt;=PliegoVigente!$I$56,PliegoVigente!$K$56,IF(S275&gt;=PliegoVigente!$I$57,PliegoVigente!$K$57,IF(S275&gt;=PliegoVigente!$I$58,PliegoVigente!$K$58,PliegoVigente!$K$59))))))))))))</f>
        <v>#N/A</v>
      </c>
      <c r="AE275" s="124" t="e">
        <f>IF(E275="HFC",(IF(T275&gt;=PliegoVigente!$A$10,PliegoVigente!$C$10,IF(T275&gt;PliegoVigente!$A$9,PliegoVigente!$C$9,IF(T275&gt;PliegoVigente!$A$8,PliegoVigente!$C$8,PliegoVigente!$C$7)))),IF(E275="FLOW",(IF(T275&gt;=PliegoVigente!$A$26,PliegoVigente!$C$26,IF(T275&gt;PliegoVigente!$A$25,PliegoVigente!$C$25,IF(T275&gt;PliegoVigente!$A$24,PliegoVigente!$C$24,PliegoVigente!$C$23)))),IF(E275="MASIVO",(IF(T275&gt;=PliegoVigente!$A$40,PliegoVigente!$C$40,IF(T275&gt;PliegoVigente!$A$39,PliegoVigente!$C$39,IF(T275&gt;PliegoVigente!$A$38,PliegoVigente!$C$38,PliegoVigente!$C$37)))),(IF(T275&gt;=PliegoVigente!$A$54,PliegoVigente!$C$54,IF(T275&gt;PliegoVigente!$A$53,PliegoVigente!$C$53,IF(T275&gt;PliegoVigente!$A$52,PliegoVigente!$C$52,PliegoVigente!$C$51)))))))</f>
        <v>#N/A</v>
      </c>
      <c r="AF275" s="124" t="e">
        <f>IF(E275="HFC",(IF(Y275&gt;=PliegoVigente!$Y$7,PliegoVigente!$AA$7,0)),IF(E275="FLOW",0,IF(E275="MASIVO",(IF(Y275&gt;=PliegoVigente!$Y$37,PliegoVigente!$AA$370)),(IF(Y275&gt;=PliegoVigente!$Y$51,PliegoVigente!$AA$51,0)))))</f>
        <v>#N/A</v>
      </c>
      <c r="AG275" s="124" t="e">
        <f>IF(E275="HFC",(IF(Z275&gt;=PliegoVigente!$M$9,PliegoVigente!$O$9,IF(Z275&gt;=PliegoVigente!$M$8,PliegoVigente!$O$8,PliegoVigente!$O$7))),IF(E275="FLOW",(IF(Z275&gt;=PliegoVigente!$M$25,PliegoVigente!$O$25,IF(Z275&gt;=PliegoVigente!$M$24,PliegoVigente!$O$24,PliegoVigente!$O$23))),IF(E275="MASIVO",(IF(Z275&gt;=PliegoVigente!$M$39,PliegoVigente!$O$39,IF(Z275&gt;=PliegoVigente!$M$38,PliegoVigente!$O$38,PliegoVigente!$O$37))),(IF(Z275&gt;=PliegoVigente!$M$53,PliegoVigente!$O$53,IF(Z275&gt;=PliegoVigente!$M$52,PliegoVigente!$O$52,PliegoVigente!$O$51))))))</f>
        <v>#N/A</v>
      </c>
      <c r="AH275" s="124" t="e">
        <f>IF(E275="HFC",(IF(AA275&gt;=PliegoVigente!$Q$9,PliegoVigente!$S$9,IF(AA275&gt;=PliegoVigente!$Q$8,PliegoVigente!$S$8,PliegoVigente!$S$7))),IF(E275="FLOW",(IF(AA275&gt;=PliegoVigente!$Q$25,PliegoVigente!$S$25,IF(AA275&gt;=PliegoVigente!$Q$24,PliegoVigente!$S$24,PliegoVigente!$S$23))),IF(E275="MASIVO",(IF(AA275&gt;=PliegoVigente!$Q$39,PliegoVigente!$S$39,IF(AA275&gt;=PliegoVigente!$Q$38,PliegoVigente!$S$38,PliegoVigente!$S$37))),(IF(AA275&gt;=PliegoVigente!$Q$53,PliegoVigente!$S$53,IF(AA275&gt;=PliegoVigente!$Q$52,PliegoVigente!$S$52,PliegoVigente!$S$51))))))</f>
        <v>#N/A</v>
      </c>
      <c r="AI275" s="126" t="e">
        <f t="shared" si="9"/>
        <v>#N/A</v>
      </c>
    </row>
    <row r="276" spans="1:35" x14ac:dyDescent="0.25">
      <c r="A276" s="115" t="str">
        <f>VLOOKUP(C276,RosterActualizado!$C$2:$L$1000,7,0)</f>
        <v>Mendoza Lorena Maria del Rosario</v>
      </c>
      <c r="B276" s="115" t="str">
        <f>VLOOKUP(C276,RosterActualizado!$C$2:$L$1000,10,0)</f>
        <v>Perez Christian Natanael</v>
      </c>
      <c r="C276" s="115">
        <f>RosterActualizado!C276</f>
        <v>2802225</v>
      </c>
      <c r="D276" s="115" t="str">
        <f>VLOOKUP(C276,RosterActualizado!$C$2:$L$1000,3,0)</f>
        <v>MASIVO</v>
      </c>
      <c r="E276" s="115" t="str">
        <f t="shared" si="8"/>
        <v>MASIVO</v>
      </c>
      <c r="F276" s="116">
        <f>VLOOKUP(C276,Table1[],5,0)</f>
        <v>0</v>
      </c>
      <c r="G276" s="117">
        <f>VLOOKUP(C276,Table13[],5,0)</f>
        <v>0</v>
      </c>
      <c r="H276" s="118">
        <f>VLOOKUP(C276,Table13[],3,0)</f>
        <v>0</v>
      </c>
      <c r="I276" s="117">
        <f>VLOOKUP(C276,Table13[],7,0)</f>
        <v>0</v>
      </c>
      <c r="J276" s="117">
        <f>VLOOKUP(C276,Table13[],9,0)</f>
        <v>0</v>
      </c>
      <c r="K276" s="116" t="e">
        <f>VLOOKUP(C276,Table16[[#All],[idccms]:[TMO]],5,0)</f>
        <v>#N/A</v>
      </c>
      <c r="L276" s="119" t="e">
        <f>VLOOKUP(C276,Table18[[Columna1]:[Recuento de id_monitoring-caseId]],2,0)</f>
        <v>#N/A</v>
      </c>
      <c r="M276" s="116" t="e">
        <f>VLOOKUP(C276,Table111[],7,0)</f>
        <v>#N/A</v>
      </c>
      <c r="N276" s="118" t="e">
        <f>VLOOKUP(C276,Table111[],6,0)</f>
        <v>#N/A</v>
      </c>
      <c r="O276" s="116" t="e">
        <f>VLOOKUP(C276,Table111[],8,0)</f>
        <v>#N/A</v>
      </c>
      <c r="P276" s="13" t="s">
        <v>116</v>
      </c>
      <c r="Q276" s="13" t="s">
        <v>116</v>
      </c>
      <c r="R276" s="13" t="s">
        <v>116</v>
      </c>
      <c r="S276" s="116" t="e">
        <f>VLOOKUP(C276,Table113[[idccms]:[Suma de Rellamados]],4,0)</f>
        <v>#N/A</v>
      </c>
      <c r="T276" s="13" t="e">
        <f>VLOOKUP(C276,Table115[[idccms]:[Suma de CvLlamSalientes]],3,0)</f>
        <v>#N/A</v>
      </c>
      <c r="U276" s="13" t="e">
        <f>VLOOKUP(C276,Table115[[idccms]:[Suma de CvLlamSalientes]],5,0)</f>
        <v>#N/A</v>
      </c>
      <c r="V276" s="120" t="e">
        <f>VLOOKUP(C276,Table115[[idccms]:[Suma de CvLlamSalientes]],6,0)</f>
        <v>#N/A</v>
      </c>
      <c r="W276" s="13" t="e">
        <f>VLOOKUP(C276,Table115[[idccms]:[Suma de CvLlamSalientes]],7,0)</f>
        <v>#N/A</v>
      </c>
      <c r="X276" s="116" t="e">
        <f>VLOOKUP(C276,Table118[[idccms]:[%Act Com N]],4,0)</f>
        <v>#N/A</v>
      </c>
      <c r="Y276" s="116" t="e">
        <f>VLOOKUP(C276,Table118[[idccms]:[%Act Com N]],6,0)</f>
        <v>#N/A</v>
      </c>
      <c r="Z276" s="116" t="e">
        <f>VLOOKUP(C276,TRF!$B$2:$S$407,4,0)</f>
        <v>#N/A</v>
      </c>
      <c r="AA276" s="116" t="e">
        <f>VLOOKUP(C276,CBS!$A$2:$F$395,4,0)</f>
        <v>#N/A</v>
      </c>
      <c r="AB276" s="124" t="e">
        <f>IF(E276="HFC",(IF(L276&gt;=PliegoVigente!$U$9,PliegoVigente!$W$9,IF(L276&gt;=PliegoVigente!$U$8,PliegoVigente!$W$8,PliegoVigente!$W$7))),IF(E276="FLOW",(IF(L276&gt;=PliegoVigente!$U$25,PliegoVigente!$W$25,IF(L276&gt;=PliegoVigente!$U$24,PliegoVigente!$W$24,PliegoVigente!$W$23))),IF(E276="MASIVO",(IF(L276&gt;=PliegoVigente!$U$39,PliegoVigente!$W$39,IF(L276&gt;=PliegoVigente!$U$38,PliegoVigente!$W$38,PliegoVigente!$W$37))),(IF(L276&gt;=PliegoVigente!$U$53,PliegoVigente!$W$53,IF(L276&gt;=PliegoVigente!$U$52,PliegoVigente!$W$52,PliegoVigente!$W$51))))))</f>
        <v>#N/A</v>
      </c>
      <c r="AC276" s="124" t="e">
        <f>IF(E276="HFC",(IF(M276&gt;=PliegoVigente!$I$7,PliegoVigente!$K$7,IF(M276&gt;=PliegoVigente!$I$8,PliegoVigente!$K$8,IF(M276&gt;=PliegoVigente!$I$9,PliegoVigente!$K$9,IF(M276&gt;=PliegoVigente!$I$10,PliegoVigente!$K$10,IF(M276&gt;=PliegoVigente!$I$11,PliegoVigente!$K$11,IF(M276&gt;=PliegoVigente!$I$12,PliegoVigente!$K$12,IF(M276&gt;=PliegoVigente!$I$13,PliegoVigente!$K$13,IF(M276&gt;=PliegoVigente!$I$14,PliegoVigente!$K$14,PliegoVigente!$K$15))))))))),IF(E276="FLOW",(IF(M276&gt;=PliegoVigente!$I$23,PliegoVigente!$K$23,IF(M276&gt;=PliegoVigente!$I$24,PliegoVigente!$K$24,IF(M276&gt;=PliegoVigente!$I$25,PliegoVigente!$K$25,IF(M276&gt;=PliegoVigente!$I$26,PliegoVigente!$K$26,IF(M276&gt;=PliegoVigente!$I$27,PliegoVigente!$K$27,IF(M276&gt;=PliegoVigente!$I$28,PliegoVigente!$K$28,IF(M276&gt;=PliegoVigente!$I$29,PliegoVigente!$K$29,IF(M276&gt;=PliegoVigente!$I$30,PliegoVigente!$K$30,PliegoVigente!$K$31))))))))),IF(E276="MASIVO",(IF(M276&gt;=PliegoVigente!$I$37,PliegoVigente!$K$37,IF(M276&gt;=PliegoVigente!$I$38,PliegoVigente!$K$38,IF(M276&gt;=PliegoVigente!$I$39,PliegoVigente!$K$39,IF(M276&gt;=PliegoVigente!$I$40,PliegoVigente!$K$40,IF(M276&gt;=PliegoVigente!$I$41,PliegoVigente!$K$41,IF(M276&gt;=PliegoVigente!$I$42,PliegoVigente!$K$42,IF(M276&gt;=PliegoVigente!$I$43,PliegoVigente!$K$43,IF(M276&gt;=PliegoVigente!$I$44,PliegoVigente!$K$44,PliegoVigente!$K$45))))))))),(IF(M276&gt;=PliegoVigente!$I$51,PliegoVigente!$K$51,IF(M276&gt;=PliegoVigente!$I$52,PliegoVigente!$K$52,IF(M276&gt;=PliegoVigente!$I$53,PliegoVigente!$K$53,IF(M276&gt;=PliegoVigente!$I$54,PliegoVigente!$K$54,IF(M276&gt;=PliegoVigente!$I$55,PliegoVigente!$K$55,IF(M276&gt;=PliegoVigente!$I$56,PliegoVigente!$K$56,IF(M276&gt;=PliegoVigente!$I$57,PliegoVigente!$K$57,IF(M276&gt;=PliegoVigente!$I$58,PliegoVigente!$K$58,PliegoVigente!$K$59))))))))))))</f>
        <v>#N/A</v>
      </c>
      <c r="AD276" s="124" t="e">
        <f>IF(E276="HFC",(IF(S276&gt;=PliegoVigente!$E$12,PliegoVigente!$G$12,IF(S276&gt;=PliegoVigente!$E$11,PliegoVigente!$G$11,IF(S276&gt;=PliegoVigente!$E$10,PliegoVigente!$G$10,IF(S276&gt;=PliegoVigente!$E$9,PliegoVigente!$G$9,IF(S276&gt;=PliegoVigente!$E$8,PliegoVigente!$G$8,PliegoVigente!$G$7)))))),IF(E276="FLOW",(IF(S276&gt;=PliegoVigente!$I$23,PliegoVigente!$K$23,IF(S276&gt;=PliegoVigente!$I$24,PliegoVigente!$K$24,IF(S276&gt;=PliegoVigente!$I$25,PliegoVigente!$K$25,IF(S276&gt;=PliegoVigente!$I$26,PliegoVigente!$K$26,IF(S276&gt;=PliegoVigente!$I$27,PliegoVigente!$K$27,IF(S276&gt;=PliegoVigente!$I$28,PliegoVigente!$K$28,IF(S276&gt;=PliegoVigente!$I$29,PliegoVigente!$K$29,IF(S276&gt;=PliegoVigente!$I$30,PliegoVigente!$K$30,PliegoVigente!$K$31))))))))),IF(E276="MASIVO",(IF(S276&gt;=PliegoVigente!$I$37,PliegoVigente!$K$37,IF(S276&gt;=PliegoVigente!$I$38,PliegoVigente!$K$38,IF(S276&gt;=PliegoVigente!$I$39,PliegoVigente!$K$39,IF(S276&gt;=PliegoVigente!$I$40,PliegoVigente!$K$40,IF(S276&gt;=PliegoVigente!$I$41,PliegoVigente!$K$41,IF(S276&gt;=PliegoVigente!$I$42,PliegoVigente!$K$42,IF(S276&gt;=PliegoVigente!$I$43,PliegoVigente!$K$43,IF(S276&gt;=PliegoVigente!$I$44,PliegoVigente!$K$44,PliegoVigente!$K$45))))))))),(IF(S276&gt;=PliegoVigente!$I$51,PliegoVigente!$K$51,IF(S276&gt;=PliegoVigente!$I$52,PliegoVigente!$K$52,IF(S276&gt;=PliegoVigente!$I$53,PliegoVigente!$K$53,IF(S276&gt;=PliegoVigente!$I$54,PliegoVigente!$K$54,IF(S276&gt;=PliegoVigente!$I$55,PliegoVigente!$K$55,IF(S276&gt;=PliegoVigente!$I$56,PliegoVigente!$K$56,IF(S276&gt;=PliegoVigente!$I$57,PliegoVigente!$K$57,IF(S276&gt;=PliegoVigente!$I$58,PliegoVigente!$K$58,PliegoVigente!$K$59))))))))))))</f>
        <v>#N/A</v>
      </c>
      <c r="AE276" s="124" t="e">
        <f>IF(E276="HFC",(IF(T276&gt;=PliegoVigente!$A$10,PliegoVigente!$C$10,IF(T276&gt;PliegoVigente!$A$9,PliegoVigente!$C$9,IF(T276&gt;PliegoVigente!$A$8,PliegoVigente!$C$8,PliegoVigente!$C$7)))),IF(E276="FLOW",(IF(T276&gt;=PliegoVigente!$A$26,PliegoVigente!$C$26,IF(T276&gt;PliegoVigente!$A$25,PliegoVigente!$C$25,IF(T276&gt;PliegoVigente!$A$24,PliegoVigente!$C$24,PliegoVigente!$C$23)))),IF(E276="MASIVO",(IF(T276&gt;=PliegoVigente!$A$40,PliegoVigente!$C$40,IF(T276&gt;PliegoVigente!$A$39,PliegoVigente!$C$39,IF(T276&gt;PliegoVigente!$A$38,PliegoVigente!$C$38,PliegoVigente!$C$37)))),(IF(T276&gt;=PliegoVigente!$A$54,PliegoVigente!$C$54,IF(T276&gt;PliegoVigente!$A$53,PliegoVigente!$C$53,IF(T276&gt;PliegoVigente!$A$52,PliegoVigente!$C$52,PliegoVigente!$C$51)))))))</f>
        <v>#N/A</v>
      </c>
      <c r="AF276" s="124" t="e">
        <f>IF(E276="HFC",(IF(Y276&gt;=PliegoVigente!$Y$7,PliegoVigente!$AA$7,0)),IF(E276="FLOW",0,IF(E276="MASIVO",(IF(Y276&gt;=PliegoVigente!$Y$37,PliegoVigente!$AA$370)),(IF(Y276&gt;=PliegoVigente!$Y$51,PliegoVigente!$AA$51,0)))))</f>
        <v>#N/A</v>
      </c>
      <c r="AG276" s="124" t="e">
        <f>IF(E276="HFC",(IF(Z276&gt;=PliegoVigente!$M$9,PliegoVigente!$O$9,IF(Z276&gt;=PliegoVigente!$M$8,PliegoVigente!$O$8,PliegoVigente!$O$7))),IF(E276="FLOW",(IF(Z276&gt;=PliegoVigente!$M$25,PliegoVigente!$O$25,IF(Z276&gt;=PliegoVigente!$M$24,PliegoVigente!$O$24,PliegoVigente!$O$23))),IF(E276="MASIVO",(IF(Z276&gt;=PliegoVigente!$M$39,PliegoVigente!$O$39,IF(Z276&gt;=PliegoVigente!$M$38,PliegoVigente!$O$38,PliegoVigente!$O$37))),(IF(Z276&gt;=PliegoVigente!$M$53,PliegoVigente!$O$53,IF(Z276&gt;=PliegoVigente!$M$52,PliegoVigente!$O$52,PliegoVigente!$O$51))))))</f>
        <v>#N/A</v>
      </c>
      <c r="AH276" s="124" t="e">
        <f>IF(E276="HFC",(IF(AA276&gt;=PliegoVigente!$Q$9,PliegoVigente!$S$9,IF(AA276&gt;=PliegoVigente!$Q$8,PliegoVigente!$S$8,PliegoVigente!$S$7))),IF(E276="FLOW",(IF(AA276&gt;=PliegoVigente!$Q$25,PliegoVigente!$S$25,IF(AA276&gt;=PliegoVigente!$Q$24,PliegoVigente!$S$24,PliegoVigente!$S$23))),IF(E276="MASIVO",(IF(AA276&gt;=PliegoVigente!$Q$39,PliegoVigente!$S$39,IF(AA276&gt;=PliegoVigente!$Q$38,PliegoVigente!$S$38,PliegoVigente!$S$37))),(IF(AA276&gt;=PliegoVigente!$Q$53,PliegoVigente!$S$53,IF(AA276&gt;=PliegoVigente!$Q$52,PliegoVigente!$S$52,PliegoVigente!$S$51))))))</f>
        <v>#N/A</v>
      </c>
      <c r="AI276" s="126" t="e">
        <f t="shared" si="9"/>
        <v>#N/A</v>
      </c>
    </row>
    <row r="277" spans="1:35" x14ac:dyDescent="0.25">
      <c r="A277" s="115" t="str">
        <f>VLOOKUP(C277,RosterActualizado!$C$2:$L$1000,7,0)</f>
        <v>Mendoza Lorena Maria del Rosario</v>
      </c>
      <c r="B277" s="115" t="str">
        <f>VLOOKUP(C277,RosterActualizado!$C$2:$L$1000,10,0)</f>
        <v>Tula Gilda Guadalupe</v>
      </c>
      <c r="C277" s="115">
        <f>RosterActualizado!C277</f>
        <v>500605</v>
      </c>
      <c r="D277" s="115" t="str">
        <f>VLOOKUP(C277,RosterActualizado!$C$2:$L$1000,3,0)</f>
        <v>MASIVO</v>
      </c>
      <c r="E277" s="115" t="str">
        <f t="shared" si="8"/>
        <v>MASIVO</v>
      </c>
      <c r="F277" s="116">
        <f>VLOOKUP(C277,Table1[],5,0)</f>
        <v>0</v>
      </c>
      <c r="G277" s="117">
        <f>VLOOKUP(C277,Table13[],5,0)</f>
        <v>0</v>
      </c>
      <c r="H277" s="118">
        <f>VLOOKUP(C277,Table13[],3,0)</f>
        <v>0</v>
      </c>
      <c r="I277" s="117">
        <f>VLOOKUP(C277,Table13[],7,0)</f>
        <v>0</v>
      </c>
      <c r="J277" s="117">
        <f>VLOOKUP(C277,Table13[],9,0)</f>
        <v>0</v>
      </c>
      <c r="K277" s="116" t="e">
        <f>VLOOKUP(C277,Table16[[#All],[idccms]:[TMO]],5,0)</f>
        <v>#N/A</v>
      </c>
      <c r="L277" s="119" t="e">
        <f>VLOOKUP(C277,Table18[[Columna1]:[Recuento de id_monitoring-caseId]],2,0)</f>
        <v>#N/A</v>
      </c>
      <c r="M277" s="116" t="e">
        <f>VLOOKUP(C277,Table111[],7,0)</f>
        <v>#N/A</v>
      </c>
      <c r="N277" s="118" t="e">
        <f>VLOOKUP(C277,Table111[],6,0)</f>
        <v>#N/A</v>
      </c>
      <c r="O277" s="116" t="e">
        <f>VLOOKUP(C277,Table111[],8,0)</f>
        <v>#N/A</v>
      </c>
      <c r="P277" s="13" t="s">
        <v>116</v>
      </c>
      <c r="Q277" s="13" t="s">
        <v>116</v>
      </c>
      <c r="R277" s="13" t="s">
        <v>116</v>
      </c>
      <c r="S277" s="116" t="e">
        <f>VLOOKUP(C277,Table113[[idccms]:[Suma de Rellamados]],4,0)</f>
        <v>#N/A</v>
      </c>
      <c r="T277" s="13" t="e">
        <f>VLOOKUP(C277,Table115[[idccms]:[Suma de CvLlamSalientes]],3,0)</f>
        <v>#N/A</v>
      </c>
      <c r="U277" s="13" t="e">
        <f>VLOOKUP(C277,Table115[[idccms]:[Suma de CvLlamSalientes]],5,0)</f>
        <v>#N/A</v>
      </c>
      <c r="V277" s="120" t="e">
        <f>VLOOKUP(C277,Table115[[idccms]:[Suma de CvLlamSalientes]],6,0)</f>
        <v>#N/A</v>
      </c>
      <c r="W277" s="13" t="e">
        <f>VLOOKUP(C277,Table115[[idccms]:[Suma de CvLlamSalientes]],7,0)</f>
        <v>#N/A</v>
      </c>
      <c r="X277" s="116" t="e">
        <f>VLOOKUP(C277,Table118[[idccms]:[%Act Com N]],4,0)</f>
        <v>#N/A</v>
      </c>
      <c r="Y277" s="116" t="e">
        <f>VLOOKUP(C277,Table118[[idccms]:[%Act Com N]],6,0)</f>
        <v>#N/A</v>
      </c>
      <c r="Z277" s="116" t="e">
        <f>VLOOKUP(C277,TRF!$B$2:$S$407,4,0)</f>
        <v>#N/A</v>
      </c>
      <c r="AA277" s="116" t="e">
        <f>VLOOKUP(C277,CBS!$A$2:$F$395,4,0)</f>
        <v>#N/A</v>
      </c>
      <c r="AB277" s="124" t="e">
        <f>IF(E277="HFC",(IF(L277&gt;=PliegoVigente!$U$9,PliegoVigente!$W$9,IF(L277&gt;=PliegoVigente!$U$8,PliegoVigente!$W$8,PliegoVigente!$W$7))),IF(E277="FLOW",(IF(L277&gt;=PliegoVigente!$U$25,PliegoVigente!$W$25,IF(L277&gt;=PliegoVigente!$U$24,PliegoVigente!$W$24,PliegoVigente!$W$23))),IF(E277="MASIVO",(IF(L277&gt;=PliegoVigente!$U$39,PliegoVigente!$W$39,IF(L277&gt;=PliegoVigente!$U$38,PliegoVigente!$W$38,PliegoVigente!$W$37))),(IF(L277&gt;=PliegoVigente!$U$53,PliegoVigente!$W$53,IF(L277&gt;=PliegoVigente!$U$52,PliegoVigente!$W$52,PliegoVigente!$W$51))))))</f>
        <v>#N/A</v>
      </c>
      <c r="AC277" s="124" t="e">
        <f>IF(E277="HFC",(IF(M277&gt;=PliegoVigente!$I$7,PliegoVigente!$K$7,IF(M277&gt;=PliegoVigente!$I$8,PliegoVigente!$K$8,IF(M277&gt;=PliegoVigente!$I$9,PliegoVigente!$K$9,IF(M277&gt;=PliegoVigente!$I$10,PliegoVigente!$K$10,IF(M277&gt;=PliegoVigente!$I$11,PliegoVigente!$K$11,IF(M277&gt;=PliegoVigente!$I$12,PliegoVigente!$K$12,IF(M277&gt;=PliegoVigente!$I$13,PliegoVigente!$K$13,IF(M277&gt;=PliegoVigente!$I$14,PliegoVigente!$K$14,PliegoVigente!$K$15))))))))),IF(E277="FLOW",(IF(M277&gt;=PliegoVigente!$I$23,PliegoVigente!$K$23,IF(M277&gt;=PliegoVigente!$I$24,PliegoVigente!$K$24,IF(M277&gt;=PliegoVigente!$I$25,PliegoVigente!$K$25,IF(M277&gt;=PliegoVigente!$I$26,PliegoVigente!$K$26,IF(M277&gt;=PliegoVigente!$I$27,PliegoVigente!$K$27,IF(M277&gt;=PliegoVigente!$I$28,PliegoVigente!$K$28,IF(M277&gt;=PliegoVigente!$I$29,PliegoVigente!$K$29,IF(M277&gt;=PliegoVigente!$I$30,PliegoVigente!$K$30,PliegoVigente!$K$31))))))))),IF(E277="MASIVO",(IF(M277&gt;=PliegoVigente!$I$37,PliegoVigente!$K$37,IF(M277&gt;=PliegoVigente!$I$38,PliegoVigente!$K$38,IF(M277&gt;=PliegoVigente!$I$39,PliegoVigente!$K$39,IF(M277&gt;=PliegoVigente!$I$40,PliegoVigente!$K$40,IF(M277&gt;=PliegoVigente!$I$41,PliegoVigente!$K$41,IF(M277&gt;=PliegoVigente!$I$42,PliegoVigente!$K$42,IF(M277&gt;=PliegoVigente!$I$43,PliegoVigente!$K$43,IF(M277&gt;=PliegoVigente!$I$44,PliegoVigente!$K$44,PliegoVigente!$K$45))))))))),(IF(M277&gt;=PliegoVigente!$I$51,PliegoVigente!$K$51,IF(M277&gt;=PliegoVigente!$I$52,PliegoVigente!$K$52,IF(M277&gt;=PliegoVigente!$I$53,PliegoVigente!$K$53,IF(M277&gt;=PliegoVigente!$I$54,PliegoVigente!$K$54,IF(M277&gt;=PliegoVigente!$I$55,PliegoVigente!$K$55,IF(M277&gt;=PliegoVigente!$I$56,PliegoVigente!$K$56,IF(M277&gt;=PliegoVigente!$I$57,PliegoVigente!$K$57,IF(M277&gt;=PliegoVigente!$I$58,PliegoVigente!$K$58,PliegoVigente!$K$59))))))))))))</f>
        <v>#N/A</v>
      </c>
      <c r="AD277" s="124" t="e">
        <f>IF(E277="HFC",(IF(S277&gt;=PliegoVigente!$E$12,PliegoVigente!$G$12,IF(S277&gt;=PliegoVigente!$E$11,PliegoVigente!$G$11,IF(S277&gt;=PliegoVigente!$E$10,PliegoVigente!$G$10,IF(S277&gt;=PliegoVigente!$E$9,PliegoVigente!$G$9,IF(S277&gt;=PliegoVigente!$E$8,PliegoVigente!$G$8,PliegoVigente!$G$7)))))),IF(E277="FLOW",(IF(S277&gt;=PliegoVigente!$I$23,PliegoVigente!$K$23,IF(S277&gt;=PliegoVigente!$I$24,PliegoVigente!$K$24,IF(S277&gt;=PliegoVigente!$I$25,PliegoVigente!$K$25,IF(S277&gt;=PliegoVigente!$I$26,PliegoVigente!$K$26,IF(S277&gt;=PliegoVigente!$I$27,PliegoVigente!$K$27,IF(S277&gt;=PliegoVigente!$I$28,PliegoVigente!$K$28,IF(S277&gt;=PliegoVigente!$I$29,PliegoVigente!$K$29,IF(S277&gt;=PliegoVigente!$I$30,PliegoVigente!$K$30,PliegoVigente!$K$31))))))))),IF(E277="MASIVO",(IF(S277&gt;=PliegoVigente!$I$37,PliegoVigente!$K$37,IF(S277&gt;=PliegoVigente!$I$38,PliegoVigente!$K$38,IF(S277&gt;=PliegoVigente!$I$39,PliegoVigente!$K$39,IF(S277&gt;=PliegoVigente!$I$40,PliegoVigente!$K$40,IF(S277&gt;=PliegoVigente!$I$41,PliegoVigente!$K$41,IF(S277&gt;=PliegoVigente!$I$42,PliegoVigente!$K$42,IF(S277&gt;=PliegoVigente!$I$43,PliegoVigente!$K$43,IF(S277&gt;=PliegoVigente!$I$44,PliegoVigente!$K$44,PliegoVigente!$K$45))))))))),(IF(S277&gt;=PliegoVigente!$I$51,PliegoVigente!$K$51,IF(S277&gt;=PliegoVigente!$I$52,PliegoVigente!$K$52,IF(S277&gt;=PliegoVigente!$I$53,PliegoVigente!$K$53,IF(S277&gt;=PliegoVigente!$I$54,PliegoVigente!$K$54,IF(S277&gt;=PliegoVigente!$I$55,PliegoVigente!$K$55,IF(S277&gt;=PliegoVigente!$I$56,PliegoVigente!$K$56,IF(S277&gt;=PliegoVigente!$I$57,PliegoVigente!$K$57,IF(S277&gt;=PliegoVigente!$I$58,PliegoVigente!$K$58,PliegoVigente!$K$59))))))))))))</f>
        <v>#N/A</v>
      </c>
      <c r="AE277" s="124" t="e">
        <f>IF(E277="HFC",(IF(T277&gt;=PliegoVigente!$A$10,PliegoVigente!$C$10,IF(T277&gt;PliegoVigente!$A$9,PliegoVigente!$C$9,IF(T277&gt;PliegoVigente!$A$8,PliegoVigente!$C$8,PliegoVigente!$C$7)))),IF(E277="FLOW",(IF(T277&gt;=PliegoVigente!$A$26,PliegoVigente!$C$26,IF(T277&gt;PliegoVigente!$A$25,PliegoVigente!$C$25,IF(T277&gt;PliegoVigente!$A$24,PliegoVigente!$C$24,PliegoVigente!$C$23)))),IF(E277="MASIVO",(IF(T277&gt;=PliegoVigente!$A$40,PliegoVigente!$C$40,IF(T277&gt;PliegoVigente!$A$39,PliegoVigente!$C$39,IF(T277&gt;PliegoVigente!$A$38,PliegoVigente!$C$38,PliegoVigente!$C$37)))),(IF(T277&gt;=PliegoVigente!$A$54,PliegoVigente!$C$54,IF(T277&gt;PliegoVigente!$A$53,PliegoVigente!$C$53,IF(T277&gt;PliegoVigente!$A$52,PliegoVigente!$C$52,PliegoVigente!$C$51)))))))</f>
        <v>#N/A</v>
      </c>
      <c r="AF277" s="124" t="e">
        <f>IF(E277="HFC",(IF(Y277&gt;=PliegoVigente!$Y$7,PliegoVigente!$AA$7,0)),IF(E277="FLOW",0,IF(E277="MASIVO",(IF(Y277&gt;=PliegoVigente!$Y$37,PliegoVigente!$AA$370)),(IF(Y277&gt;=PliegoVigente!$Y$51,PliegoVigente!$AA$51,0)))))</f>
        <v>#N/A</v>
      </c>
      <c r="AG277" s="124" t="e">
        <f>IF(E277="HFC",(IF(Z277&gt;=PliegoVigente!$M$9,PliegoVigente!$O$9,IF(Z277&gt;=PliegoVigente!$M$8,PliegoVigente!$O$8,PliegoVigente!$O$7))),IF(E277="FLOW",(IF(Z277&gt;=PliegoVigente!$M$25,PliegoVigente!$O$25,IF(Z277&gt;=PliegoVigente!$M$24,PliegoVigente!$O$24,PliegoVigente!$O$23))),IF(E277="MASIVO",(IF(Z277&gt;=PliegoVigente!$M$39,PliegoVigente!$O$39,IF(Z277&gt;=PliegoVigente!$M$38,PliegoVigente!$O$38,PliegoVigente!$O$37))),(IF(Z277&gt;=PliegoVigente!$M$53,PliegoVigente!$O$53,IF(Z277&gt;=PliegoVigente!$M$52,PliegoVigente!$O$52,PliegoVigente!$O$51))))))</f>
        <v>#N/A</v>
      </c>
      <c r="AH277" s="124" t="e">
        <f>IF(E277="HFC",(IF(AA277&gt;=PliegoVigente!$Q$9,PliegoVigente!$S$9,IF(AA277&gt;=PliegoVigente!$Q$8,PliegoVigente!$S$8,PliegoVigente!$S$7))),IF(E277="FLOW",(IF(AA277&gt;=PliegoVigente!$Q$25,PliegoVigente!$S$25,IF(AA277&gt;=PliegoVigente!$Q$24,PliegoVigente!$S$24,PliegoVigente!$S$23))),IF(E277="MASIVO",(IF(AA277&gt;=PliegoVigente!$Q$39,PliegoVigente!$S$39,IF(AA277&gt;=PliegoVigente!$Q$38,PliegoVigente!$S$38,PliegoVigente!$S$37))),(IF(AA277&gt;=PliegoVigente!$Q$53,PliegoVigente!$S$53,IF(AA277&gt;=PliegoVigente!$Q$52,PliegoVigente!$S$52,PliegoVigente!$S$51))))))</f>
        <v>#N/A</v>
      </c>
      <c r="AI277" s="126" t="e">
        <f t="shared" si="9"/>
        <v>#N/A</v>
      </c>
    </row>
    <row r="278" spans="1:35" x14ac:dyDescent="0.25">
      <c r="A278" s="115" t="str">
        <f>VLOOKUP(C278,RosterActualizado!$C$2:$L$1000,7,0)</f>
        <v>Ruiz Jimena</v>
      </c>
      <c r="B278" s="115" t="str">
        <f>VLOOKUP(C278,RosterActualizado!$C$2:$L$1000,10,0)</f>
        <v xml:space="preserve"> Catalan Nicolas Fernando</v>
      </c>
      <c r="C278" s="115">
        <f>RosterActualizado!C278</f>
        <v>3903494</v>
      </c>
      <c r="D278" s="115" t="str">
        <f>VLOOKUP(C278,RosterActualizado!$C$2:$L$1000,3,0)</f>
        <v>FLOW Score 1</v>
      </c>
      <c r="E278" s="115" t="str">
        <f t="shared" si="8"/>
        <v>FLOW</v>
      </c>
      <c r="F278" s="116">
        <f>VLOOKUP(C278,Table1[],5,0)</f>
        <v>0.46099426807760102</v>
      </c>
      <c r="G278" s="117">
        <f>VLOOKUP(C278,Table13[],5,0)</f>
        <v>3.125E-2</v>
      </c>
      <c r="H278" s="118">
        <f>VLOOKUP(C278,Table13[],3,0)</f>
        <v>32</v>
      </c>
      <c r="I278" s="117">
        <f>VLOOKUP(C278,Table13[],7,0)</f>
        <v>0.78125</v>
      </c>
      <c r="J278" s="117">
        <f>VLOOKUP(C278,Table13[],9,0)</f>
        <v>0.96875</v>
      </c>
      <c r="K278" s="116">
        <f>VLOOKUP(C278,Table16[[#All],[idccms]:[TMO]],5,0)</f>
        <v>0.95555555555555605</v>
      </c>
      <c r="L278" s="119">
        <f>VLOOKUP(C278,Table18[[Columna1]:[Recuento de id_monitoring-caseId]],2,0)</f>
        <v>1</v>
      </c>
      <c r="M278" s="116">
        <f>VLOOKUP(C278,Table111[],7,0)</f>
        <v>-0.2</v>
      </c>
      <c r="N278" s="118">
        <f>VLOOKUP(C278,Table111[],6,0)</f>
        <v>5</v>
      </c>
      <c r="O278" s="116">
        <f>VLOOKUP(C278,Table111[],8,0)</f>
        <v>0.6</v>
      </c>
      <c r="P278" s="13" t="s">
        <v>116</v>
      </c>
      <c r="Q278" s="13" t="s">
        <v>116</v>
      </c>
      <c r="R278" s="13" t="s">
        <v>116</v>
      </c>
      <c r="S278" s="116">
        <f>VLOOKUP(C278,Table113[[idccms]:[Suma de Rellamados]],4,0)</f>
        <v>0.75925925925925897</v>
      </c>
      <c r="T278" s="13">
        <f>VLOOKUP(C278,Table115[[idccms]:[Suma de CvLlamSalientes]],3,0)</f>
        <v>765.950892857143</v>
      </c>
      <c r="U278" s="13">
        <f>VLOOKUP(C278,Table115[[idccms]:[Suma de CvLlamSalientes]],5,0)</f>
        <v>64.383928571428598</v>
      </c>
      <c r="V278" s="120">
        <f>VLOOKUP(C278,Table115[[idccms]:[Suma de CvLlamSalientes]],6,0)</f>
        <v>30.75</v>
      </c>
      <c r="W278" s="13">
        <f>VLOOKUP(C278,Table115[[idccms]:[Suma de CvLlamSalientes]],7,0)</f>
        <v>670.81696428571399</v>
      </c>
      <c r="X278" s="116">
        <f>VLOOKUP(C278,Table118[[idccms]:[%Act Com N]],4,0)</f>
        <v>0.32366071428571402</v>
      </c>
      <c r="Y278" s="116">
        <f>VLOOKUP(C278,Table118[[idccms]:[%Act Com N]],6,0)</f>
        <v>0.28571428571428598</v>
      </c>
      <c r="Z278" s="116">
        <f>VLOOKUP(C278,TRF!$B$2:$S$407,4,0)</f>
        <v>0.15625</v>
      </c>
      <c r="AA278" s="116">
        <f>VLOOKUP(C278,CBS!$A$2:$F$395,4,0)</f>
        <v>7.1428571428571397E-2</v>
      </c>
      <c r="AB278" s="124">
        <f>IF(E278="HFC",(IF(L278&gt;=PliegoVigente!$U$9,PliegoVigente!$W$9,IF(L278&gt;=PliegoVigente!$U$8,PliegoVigente!$W$8,PliegoVigente!$W$7))),IF(E278="FLOW",(IF(L278&gt;=PliegoVigente!$U$25,PliegoVigente!$W$25,IF(L278&gt;=PliegoVigente!$U$24,PliegoVigente!$W$24,PliegoVigente!$W$23))),IF(E278="MASIVO",(IF(L278&gt;=PliegoVigente!$U$39,PliegoVigente!$W$39,IF(L278&gt;=PliegoVigente!$U$38,PliegoVigente!$W$38,PliegoVigente!$W$37))),(IF(L278&gt;=PliegoVigente!$U$53,PliegoVigente!$W$53,IF(L278&gt;=PliegoVigente!$U$52,PliegoVigente!$W$52,PliegoVigente!$W$51))))))</f>
        <v>0.01</v>
      </c>
      <c r="AC278" s="124">
        <f>IF(E278="HFC",(IF(M278&gt;=PliegoVigente!$I$7,PliegoVigente!$K$7,IF(M278&gt;=PliegoVigente!$I$8,PliegoVigente!$K$8,IF(M278&gt;=PliegoVigente!$I$9,PliegoVigente!$K$9,IF(M278&gt;=PliegoVigente!$I$10,PliegoVigente!$K$10,IF(M278&gt;=PliegoVigente!$I$11,PliegoVigente!$K$11,IF(M278&gt;=PliegoVigente!$I$12,PliegoVigente!$K$12,IF(M278&gt;=PliegoVigente!$I$13,PliegoVigente!$K$13,IF(M278&gt;=PliegoVigente!$I$14,PliegoVigente!$K$14,PliegoVigente!$K$15))))))))),IF(E278="FLOW",(IF(M278&gt;=PliegoVigente!$I$23,PliegoVigente!$K$23,IF(M278&gt;=PliegoVigente!$I$24,PliegoVigente!$K$24,IF(M278&gt;=PliegoVigente!$I$25,PliegoVigente!$K$25,IF(M278&gt;=PliegoVigente!$I$26,PliegoVigente!$K$26,IF(M278&gt;=PliegoVigente!$I$27,PliegoVigente!$K$27,IF(M278&gt;=PliegoVigente!$I$28,PliegoVigente!$K$28,IF(M278&gt;=PliegoVigente!$I$29,PliegoVigente!$K$29,IF(M278&gt;=PliegoVigente!$I$30,PliegoVigente!$K$30,PliegoVigente!$K$31))))))))),IF(E278="MASIVO",(IF(M278&gt;=PliegoVigente!$I$37,PliegoVigente!$K$37,IF(M278&gt;=PliegoVigente!$I$38,PliegoVigente!$K$38,IF(M278&gt;=PliegoVigente!$I$39,PliegoVigente!$K$39,IF(M278&gt;=PliegoVigente!$I$40,PliegoVigente!$K$40,IF(M278&gt;=PliegoVigente!$I$41,PliegoVigente!$K$41,IF(M278&gt;=PliegoVigente!$I$42,PliegoVigente!$K$42,IF(M278&gt;=PliegoVigente!$I$43,PliegoVigente!$K$43,IF(M278&gt;=PliegoVigente!$I$44,PliegoVigente!$K$44,PliegoVigente!$K$45))))))))),(IF(M278&gt;=PliegoVigente!$I$51,PliegoVigente!$K$51,IF(M278&gt;=PliegoVigente!$I$52,PliegoVigente!$K$52,IF(M278&gt;=PliegoVigente!$I$53,PliegoVigente!$K$53,IF(M278&gt;=PliegoVigente!$I$54,PliegoVigente!$K$54,IF(M278&gt;=PliegoVigente!$I$55,PliegoVigente!$K$55,IF(M278&gt;=PliegoVigente!$I$56,PliegoVigente!$K$56,IF(M278&gt;=PliegoVigente!$I$57,PliegoVigente!$K$57,IF(M278&gt;=PliegoVigente!$I$58,PliegoVigente!$K$58,PliegoVigente!$K$59))))))))))))</f>
        <v>-0.02</v>
      </c>
      <c r="AD278" s="124">
        <f>IF(E278="HFC",(IF(S278&gt;=PliegoVigente!$E$12,PliegoVigente!$G$12,IF(S278&gt;=PliegoVigente!$E$11,PliegoVigente!$G$11,IF(S278&gt;=PliegoVigente!$E$10,PliegoVigente!$G$10,IF(S278&gt;=PliegoVigente!$E$9,PliegoVigente!$G$9,IF(S278&gt;=PliegoVigente!$E$8,PliegoVigente!$G$8,PliegoVigente!$G$7)))))),IF(E278="FLOW",(IF(S278&gt;=PliegoVigente!$I$23,PliegoVigente!$K$23,IF(S278&gt;=PliegoVigente!$I$24,PliegoVigente!$K$24,IF(S278&gt;=PliegoVigente!$I$25,PliegoVigente!$K$25,IF(S278&gt;=PliegoVigente!$I$26,PliegoVigente!$K$26,IF(S278&gt;=PliegoVigente!$I$27,PliegoVigente!$K$27,IF(S278&gt;=PliegoVigente!$I$28,PliegoVigente!$K$28,IF(S278&gt;=PliegoVigente!$I$29,PliegoVigente!$K$29,IF(S278&gt;=PliegoVigente!$I$30,PliegoVigente!$K$30,PliegoVigente!$K$31))))))))),IF(E278="MASIVO",(IF(S278&gt;=PliegoVigente!$I$37,PliegoVigente!$K$37,IF(S278&gt;=PliegoVigente!$I$38,PliegoVigente!$K$38,IF(S278&gt;=PliegoVigente!$I$39,PliegoVigente!$K$39,IF(S278&gt;=PliegoVigente!$I$40,PliegoVigente!$K$40,IF(S278&gt;=PliegoVigente!$I$41,PliegoVigente!$K$41,IF(S278&gt;=PliegoVigente!$I$42,PliegoVigente!$K$42,IF(S278&gt;=PliegoVigente!$I$43,PliegoVigente!$K$43,IF(S278&gt;=PliegoVigente!$I$44,PliegoVigente!$K$44,PliegoVigente!$K$45))))))))),(IF(S278&gt;=PliegoVigente!$I$51,PliegoVigente!$K$51,IF(S278&gt;=PliegoVigente!$I$52,PliegoVigente!$K$52,IF(S278&gt;=PliegoVigente!$I$53,PliegoVigente!$K$53,IF(S278&gt;=PliegoVigente!$I$54,PliegoVigente!$K$54,IF(S278&gt;=PliegoVigente!$I$55,PliegoVigente!$K$55,IF(S278&gt;=PliegoVigente!$I$56,PliegoVigente!$K$56,IF(S278&gt;=PliegoVigente!$I$57,PliegoVigente!$K$57,IF(S278&gt;=PliegoVigente!$I$58,PliegoVigente!$K$58,PliegoVigente!$K$59))))))))))))</f>
        <v>0.06</v>
      </c>
      <c r="AE278" s="124">
        <f>IF(E278="HFC",(IF(T278&gt;=PliegoVigente!$A$10,PliegoVigente!$C$10,IF(T278&gt;PliegoVigente!$A$9,PliegoVigente!$C$9,IF(T278&gt;PliegoVigente!$A$8,PliegoVigente!$C$8,PliegoVigente!$C$7)))),IF(E278="FLOW",(IF(T278&gt;=PliegoVigente!$A$26,PliegoVigente!$C$26,IF(T278&gt;PliegoVigente!$A$25,PliegoVigente!$C$25,IF(T278&gt;PliegoVigente!$A$24,PliegoVigente!$C$24,PliegoVigente!$C$23)))),IF(E278="MASIVO",(IF(T278&gt;=PliegoVigente!$A$40,PliegoVigente!$C$40,IF(T278&gt;PliegoVigente!$A$39,PliegoVigente!$C$39,IF(T278&gt;PliegoVigente!$A$38,PliegoVigente!$C$38,PliegoVigente!$C$37)))),(IF(T278&gt;=PliegoVigente!$A$54,PliegoVigente!$C$54,IF(T278&gt;PliegoVigente!$A$53,PliegoVigente!$C$53,IF(T278&gt;PliegoVigente!$A$52,PliegoVigente!$C$52,PliegoVigente!$C$51)))))))</f>
        <v>-0.01</v>
      </c>
      <c r="AF278" s="124">
        <f>IF(E278="HFC",(IF(Y278&gt;=PliegoVigente!$Y$7,PliegoVigente!$AA$7,0)),IF(E278="FLOW",0,IF(E278="MASIVO",(IF(Y278&gt;=PliegoVigente!$Y$37,PliegoVigente!$AA$370)),(IF(Y278&gt;=PliegoVigente!$Y$51,PliegoVigente!$AA$51,0)))))</f>
        <v>0</v>
      </c>
      <c r="AG278" s="124">
        <f>IF(E278="HFC",(IF(Z278&gt;=PliegoVigente!$M$9,PliegoVigente!$O$9,IF(Z278&gt;=PliegoVigente!$M$8,PliegoVigente!$O$8,PliegoVigente!$O$7))),IF(E278="FLOW",(IF(Z278&gt;=PliegoVigente!$M$25,PliegoVigente!$O$25,IF(Z278&gt;=PliegoVigente!$M$24,PliegoVigente!$O$24,PliegoVigente!$O$23))),IF(E278="MASIVO",(IF(Z278&gt;=PliegoVigente!$M$39,PliegoVigente!$O$39,IF(Z278&gt;=PliegoVigente!$M$38,PliegoVigente!$O$38,PliegoVigente!$O$37))),(IF(Z278&gt;=PliegoVigente!$M$53,PliegoVigente!$O$53,IF(Z278&gt;=PliegoVigente!$M$52,PliegoVigente!$O$52,PliegoVigente!$O$51))))))</f>
        <v>-5.0000000000000001E-3</v>
      </c>
      <c r="AH278" s="124">
        <f>IF(E278="HFC",(IF(AA278&gt;=PliegoVigente!$Q$9,PliegoVigente!$S$9,IF(AA278&gt;=PliegoVigente!$Q$8,PliegoVigente!$S$8,PliegoVigente!$S$7))),IF(E278="FLOW",(IF(AA278&gt;=PliegoVigente!$Q$25,PliegoVigente!$S$25,IF(AA278&gt;=PliegoVigente!$Q$24,PliegoVigente!$S$24,PliegoVigente!$S$23))),IF(E278="MASIVO",(IF(AA278&gt;=PliegoVigente!$Q$39,PliegoVigente!$S$39,IF(AA278&gt;=PliegoVigente!$Q$38,PliegoVigente!$S$38,PliegoVigente!$S$37))),(IF(AA278&gt;=PliegoVigente!$Q$53,PliegoVigente!$S$53,IF(AA278&gt;=PliegoVigente!$Q$52,PliegoVigente!$S$52,PliegoVigente!$S$51))))))</f>
        <v>1.4999999999999999E-2</v>
      </c>
      <c r="AI278" s="126">
        <f t="shared" si="9"/>
        <v>4.9999999999999996E-2</v>
      </c>
    </row>
    <row r="279" spans="1:35" x14ac:dyDescent="0.25">
      <c r="A279" s="115" t="str">
        <f>VLOOKUP(C279,RosterActualizado!$C$2:$L$1000,7,0)</f>
        <v>Ruiz Jimena</v>
      </c>
      <c r="B279" s="115" t="str">
        <f>VLOOKUP(C279,RosterActualizado!$C$2:$L$1000,10,0)</f>
        <v xml:space="preserve"> Godoy Gerardo Exequiel</v>
      </c>
      <c r="C279" s="115">
        <f>RosterActualizado!C279</f>
        <v>4473094</v>
      </c>
      <c r="D279" s="115" t="str">
        <f>VLOOKUP(C279,RosterActualizado!$C$2:$L$1000,3,0)</f>
        <v>MASIVO</v>
      </c>
      <c r="E279" s="115" t="str">
        <f t="shared" si="8"/>
        <v>MASIVO</v>
      </c>
      <c r="F279" s="116" t="e">
        <f>VLOOKUP(C279,Table1[],5,0)</f>
        <v>#N/A</v>
      </c>
      <c r="G279" s="117">
        <f>VLOOKUP(C279,Table13[],5,0)</f>
        <v>0.52</v>
      </c>
      <c r="H279" s="118">
        <f>VLOOKUP(C279,Table13[],3,0)</f>
        <v>25</v>
      </c>
      <c r="I279" s="117">
        <f>VLOOKUP(C279,Table13[],7,0)</f>
        <v>0.26086956521739102</v>
      </c>
      <c r="J279" s="117">
        <f>VLOOKUP(C279,Table13[],9,0)</f>
        <v>0.55000000000000004</v>
      </c>
      <c r="K279" s="116">
        <f>VLOOKUP(C279,Table16[[#All],[idccms]:[TMO]],5,0)</f>
        <v>0.76666666666666705</v>
      </c>
      <c r="L279" s="119" t="e">
        <f>VLOOKUP(C279,Table18[[Columna1]:[Recuento de id_monitoring-caseId]],2,0)</f>
        <v>#N/A</v>
      </c>
      <c r="M279" s="116">
        <f>VLOOKUP(C279,Table111[],7,0)</f>
        <v>0</v>
      </c>
      <c r="N279" s="118">
        <f>VLOOKUP(C279,Table111[],6,0)</f>
        <v>6</v>
      </c>
      <c r="O279" s="116">
        <f>VLOOKUP(C279,Table111[],8,0)</f>
        <v>0.6</v>
      </c>
      <c r="P279" s="13" t="s">
        <v>116</v>
      </c>
      <c r="Q279" s="13" t="s">
        <v>116</v>
      </c>
      <c r="R279" s="13" t="s">
        <v>116</v>
      </c>
      <c r="S279" s="116">
        <f>VLOOKUP(C279,Table113[[idccms]:[Suma de Rellamados]],4,0)</f>
        <v>0.62101910828025497</v>
      </c>
      <c r="T279" s="13">
        <f>VLOOKUP(C279,Table115[[idccms]:[Suma de CvLlamSalientes]],3,0)</f>
        <v>609.54357798165097</v>
      </c>
      <c r="U279" s="13">
        <f>VLOOKUP(C279,Table115[[idccms]:[Suma de CvLlamSalientes]],5,0)</f>
        <v>18.183486238532101</v>
      </c>
      <c r="V279" s="120">
        <f>VLOOKUP(C279,Table115[[idccms]:[Suma de CvLlamSalientes]],6,0)</f>
        <v>0</v>
      </c>
      <c r="W279" s="13">
        <f>VLOOKUP(C279,Table115[[idccms]:[Suma de CvLlamSalientes]],7,0)</f>
        <v>591.36009174311903</v>
      </c>
      <c r="X279" s="116">
        <f>VLOOKUP(C279,Table118[[idccms]:[%Act Com N]],4,0)</f>
        <v>1.14678899082569E-2</v>
      </c>
      <c r="Y279" s="116">
        <f>VLOOKUP(C279,Table118[[idccms]:[%Act Com N]],6,0)</f>
        <v>1.14678899082569E-2</v>
      </c>
      <c r="Z279" s="116" t="e">
        <f>VLOOKUP(C279,TRF!$B$2:$S$407,4,0)</f>
        <v>#N/A</v>
      </c>
      <c r="AA279" s="116" t="e">
        <f>VLOOKUP(C279,CBS!$A$2:$F$395,4,0)</f>
        <v>#N/A</v>
      </c>
      <c r="AB279" s="124" t="e">
        <f>IF(E279="HFC",(IF(L279&gt;=PliegoVigente!$U$9,PliegoVigente!$W$9,IF(L279&gt;=PliegoVigente!$U$8,PliegoVigente!$W$8,PliegoVigente!$W$7))),IF(E279="FLOW",(IF(L279&gt;=PliegoVigente!$U$25,PliegoVigente!$W$25,IF(L279&gt;=PliegoVigente!$U$24,PliegoVigente!$W$24,PliegoVigente!$W$23))),IF(E279="MASIVO",(IF(L279&gt;=PliegoVigente!$U$39,PliegoVigente!$W$39,IF(L279&gt;=PliegoVigente!$U$38,PliegoVigente!$W$38,PliegoVigente!$W$37))),(IF(L279&gt;=PliegoVigente!$U$53,PliegoVigente!$W$53,IF(L279&gt;=PliegoVigente!$U$52,PliegoVigente!$W$52,PliegoVigente!$W$51))))))</f>
        <v>#N/A</v>
      </c>
      <c r="AC279" s="124">
        <f>IF(E279="HFC",(IF(M279&gt;=PliegoVigente!$I$7,PliegoVigente!$K$7,IF(M279&gt;=PliegoVigente!$I$8,PliegoVigente!$K$8,IF(M279&gt;=PliegoVigente!$I$9,PliegoVigente!$K$9,IF(M279&gt;=PliegoVigente!$I$10,PliegoVigente!$K$10,IF(M279&gt;=PliegoVigente!$I$11,PliegoVigente!$K$11,IF(M279&gt;=PliegoVigente!$I$12,PliegoVigente!$K$12,IF(M279&gt;=PliegoVigente!$I$13,PliegoVigente!$K$13,IF(M279&gt;=PliegoVigente!$I$14,PliegoVigente!$K$14,PliegoVigente!$K$15))))))))),IF(E279="FLOW",(IF(M279&gt;=PliegoVigente!$I$23,PliegoVigente!$K$23,IF(M279&gt;=PliegoVigente!$I$24,PliegoVigente!$K$24,IF(M279&gt;=PliegoVigente!$I$25,PliegoVigente!$K$25,IF(M279&gt;=PliegoVigente!$I$26,PliegoVigente!$K$26,IF(M279&gt;=PliegoVigente!$I$27,PliegoVigente!$K$27,IF(M279&gt;=PliegoVigente!$I$28,PliegoVigente!$K$28,IF(M279&gt;=PliegoVigente!$I$29,PliegoVigente!$K$29,IF(M279&gt;=PliegoVigente!$I$30,PliegoVigente!$K$30,PliegoVigente!$K$31))))))))),IF(E279="MASIVO",(IF(M279&gt;=PliegoVigente!$I$37,PliegoVigente!$K$37,IF(M279&gt;=PliegoVigente!$I$38,PliegoVigente!$K$38,IF(M279&gt;=PliegoVigente!$I$39,PliegoVigente!$K$39,IF(M279&gt;=PliegoVigente!$I$40,PliegoVigente!$K$40,IF(M279&gt;=PliegoVigente!$I$41,PliegoVigente!$K$41,IF(M279&gt;=PliegoVigente!$I$42,PliegoVigente!$K$42,IF(M279&gt;=PliegoVigente!$I$43,PliegoVigente!$K$43,IF(M279&gt;=PliegoVigente!$I$44,PliegoVigente!$K$44,PliegoVigente!$K$45))))))))),(IF(M279&gt;=PliegoVigente!$I$51,PliegoVigente!$K$51,IF(M279&gt;=PliegoVigente!$I$52,PliegoVigente!$K$52,IF(M279&gt;=PliegoVigente!$I$53,PliegoVigente!$K$53,IF(M279&gt;=PliegoVigente!$I$54,PliegoVigente!$K$54,IF(M279&gt;=PliegoVigente!$I$55,PliegoVigente!$K$55,IF(M279&gt;=PliegoVigente!$I$56,PliegoVigente!$K$56,IF(M279&gt;=PliegoVigente!$I$57,PliegoVigente!$K$57,IF(M279&gt;=PliegoVigente!$I$58,PliegoVigente!$K$58,PliegoVigente!$K$59))))))))))))</f>
        <v>0.06</v>
      </c>
      <c r="AD279" s="124">
        <f>IF(E279="HFC",(IF(S279&gt;=PliegoVigente!$E$12,PliegoVigente!$G$12,IF(S279&gt;=PliegoVigente!$E$11,PliegoVigente!$G$11,IF(S279&gt;=PliegoVigente!$E$10,PliegoVigente!$G$10,IF(S279&gt;=PliegoVigente!$E$9,PliegoVigente!$G$9,IF(S279&gt;=PliegoVigente!$E$8,PliegoVigente!$G$8,PliegoVigente!$G$7)))))),IF(E279="FLOW",(IF(S279&gt;=PliegoVigente!$I$23,PliegoVigente!$K$23,IF(S279&gt;=PliegoVigente!$I$24,PliegoVigente!$K$24,IF(S279&gt;=PliegoVigente!$I$25,PliegoVigente!$K$25,IF(S279&gt;=PliegoVigente!$I$26,PliegoVigente!$K$26,IF(S279&gt;=PliegoVigente!$I$27,PliegoVigente!$K$27,IF(S279&gt;=PliegoVigente!$I$28,PliegoVigente!$K$28,IF(S279&gt;=PliegoVigente!$I$29,PliegoVigente!$K$29,IF(S279&gt;=PliegoVigente!$I$30,PliegoVigente!$K$30,PliegoVigente!$K$31))))))))),IF(E279="MASIVO",(IF(S279&gt;=PliegoVigente!$I$37,PliegoVigente!$K$37,IF(S279&gt;=PliegoVigente!$I$38,PliegoVigente!$K$38,IF(S279&gt;=PliegoVigente!$I$39,PliegoVigente!$K$39,IF(S279&gt;=PliegoVigente!$I$40,PliegoVigente!$K$40,IF(S279&gt;=PliegoVigente!$I$41,PliegoVigente!$K$41,IF(S279&gt;=PliegoVigente!$I$42,PliegoVigente!$K$42,IF(S279&gt;=PliegoVigente!$I$43,PliegoVigente!$K$43,IF(S279&gt;=PliegoVigente!$I$44,PliegoVigente!$K$44,PliegoVigente!$K$45))))))))),(IF(S279&gt;=PliegoVigente!$I$51,PliegoVigente!$K$51,IF(S279&gt;=PliegoVigente!$I$52,PliegoVigente!$K$52,IF(S279&gt;=PliegoVigente!$I$53,PliegoVigente!$K$53,IF(S279&gt;=PliegoVigente!$I$54,PliegoVigente!$K$54,IF(S279&gt;=PliegoVigente!$I$55,PliegoVigente!$K$55,IF(S279&gt;=PliegoVigente!$I$56,PliegoVigente!$K$56,IF(S279&gt;=PliegoVigente!$I$57,PliegoVigente!$K$57,IF(S279&gt;=PliegoVigente!$I$58,PliegoVigente!$K$58,PliegoVigente!$K$59))))))))))))</f>
        <v>0.06</v>
      </c>
      <c r="AE279" s="124">
        <f>IF(E279="HFC",(IF(T279&gt;=PliegoVigente!$A$10,PliegoVigente!$C$10,IF(T279&gt;PliegoVigente!$A$9,PliegoVigente!$C$9,IF(T279&gt;PliegoVigente!$A$8,PliegoVigente!$C$8,PliegoVigente!$C$7)))),IF(E279="FLOW",(IF(T279&gt;=PliegoVigente!$A$26,PliegoVigente!$C$26,IF(T279&gt;PliegoVigente!$A$25,PliegoVigente!$C$25,IF(T279&gt;PliegoVigente!$A$24,PliegoVigente!$C$24,PliegoVigente!$C$23)))),IF(E279="MASIVO",(IF(T279&gt;=PliegoVigente!$A$40,PliegoVigente!$C$40,IF(T279&gt;PliegoVigente!$A$39,PliegoVigente!$C$39,IF(T279&gt;PliegoVigente!$A$38,PliegoVigente!$C$38,PliegoVigente!$C$37)))),(IF(T279&gt;=PliegoVigente!$A$54,PliegoVigente!$C$54,IF(T279&gt;PliegoVigente!$A$53,PliegoVigente!$C$53,IF(T279&gt;PliegoVigente!$A$52,PliegoVigente!$C$52,PliegoVigente!$C$51)))))))</f>
        <v>-0.01</v>
      </c>
      <c r="AF279" s="124" t="b">
        <f>IF(E279="HFC",(IF(Y279&gt;=PliegoVigente!$Y$7,PliegoVigente!$AA$7,0)),IF(E279="FLOW",0,IF(E279="MASIVO",(IF(Y279&gt;=PliegoVigente!$Y$37,PliegoVigente!$AA$370)),(IF(Y279&gt;=PliegoVigente!$Y$51,PliegoVigente!$AA$51,0)))))</f>
        <v>0</v>
      </c>
      <c r="AG279" s="124" t="e">
        <f>IF(E279="HFC",(IF(Z279&gt;=PliegoVigente!$M$9,PliegoVigente!$O$9,IF(Z279&gt;=PliegoVigente!$M$8,PliegoVigente!$O$8,PliegoVigente!$O$7))),IF(E279="FLOW",(IF(Z279&gt;=PliegoVigente!$M$25,PliegoVigente!$O$25,IF(Z279&gt;=PliegoVigente!$M$24,PliegoVigente!$O$24,PliegoVigente!$O$23))),IF(E279="MASIVO",(IF(Z279&gt;=PliegoVigente!$M$39,PliegoVigente!$O$39,IF(Z279&gt;=PliegoVigente!$M$38,PliegoVigente!$O$38,PliegoVigente!$O$37))),(IF(Z279&gt;=PliegoVigente!$M$53,PliegoVigente!$O$53,IF(Z279&gt;=PliegoVigente!$M$52,PliegoVigente!$O$52,PliegoVigente!$O$51))))))</f>
        <v>#N/A</v>
      </c>
      <c r="AH279" s="124" t="e">
        <f>IF(E279="HFC",(IF(AA279&gt;=PliegoVigente!$Q$9,PliegoVigente!$S$9,IF(AA279&gt;=PliegoVigente!$Q$8,PliegoVigente!$S$8,PliegoVigente!$S$7))),IF(E279="FLOW",(IF(AA279&gt;=PliegoVigente!$Q$25,PliegoVigente!$S$25,IF(AA279&gt;=PliegoVigente!$Q$24,PliegoVigente!$S$24,PliegoVigente!$S$23))),IF(E279="MASIVO",(IF(AA279&gt;=PliegoVigente!$Q$39,PliegoVigente!$S$39,IF(AA279&gt;=PliegoVigente!$Q$38,PliegoVigente!$S$38,PliegoVigente!$S$37))),(IF(AA279&gt;=PliegoVigente!$Q$53,PliegoVigente!$S$53,IF(AA279&gt;=PliegoVigente!$Q$52,PliegoVigente!$S$52,PliegoVigente!$S$51))))))</f>
        <v>#N/A</v>
      </c>
      <c r="AI279" s="126" t="e">
        <f t="shared" si="9"/>
        <v>#N/A</v>
      </c>
    </row>
    <row r="280" spans="1:35" x14ac:dyDescent="0.25">
      <c r="A280" s="115" t="str">
        <f>VLOOKUP(C280,RosterActualizado!$C$2:$L$1000,7,0)</f>
        <v>Ruiz Jimena</v>
      </c>
      <c r="B280" s="115" t="str">
        <f>VLOOKUP(C280,RosterActualizado!$C$2:$L$1000,10,0)</f>
        <v>Arancibia Luisina</v>
      </c>
      <c r="C280" s="115">
        <f>RosterActualizado!C280</f>
        <v>3308487</v>
      </c>
      <c r="D280" s="115" t="str">
        <f>VLOOKUP(C280,RosterActualizado!$C$2:$L$1000,3,0)</f>
        <v>MASIVO</v>
      </c>
      <c r="E280" s="115" t="str">
        <f t="shared" si="8"/>
        <v>MASIVO</v>
      </c>
      <c r="F280" s="116" t="e">
        <f>VLOOKUP(C280,Table1[],5,0)</f>
        <v>#N/A</v>
      </c>
      <c r="G280" s="117">
        <f>VLOOKUP(C280,Table13[],5,0)</f>
        <v>0</v>
      </c>
      <c r="H280" s="118">
        <f>VLOOKUP(C280,Table13[],3,0)</f>
        <v>0</v>
      </c>
      <c r="I280" s="117">
        <f>VLOOKUP(C280,Table13[],7,0)</f>
        <v>0</v>
      </c>
      <c r="J280" s="117">
        <f>VLOOKUP(C280,Table13[],9,0)</f>
        <v>0</v>
      </c>
      <c r="K280" s="116" t="e">
        <f>VLOOKUP(C280,Table16[[#All],[idccms]:[TMO]],5,0)</f>
        <v>#N/A</v>
      </c>
      <c r="L280" s="119" t="e">
        <f>VLOOKUP(C280,Table18[[Columna1]:[Recuento de id_monitoring-caseId]],2,0)</f>
        <v>#N/A</v>
      </c>
      <c r="M280" s="116" t="e">
        <f>VLOOKUP(C280,Table111[],7,0)</f>
        <v>#N/A</v>
      </c>
      <c r="N280" s="118" t="e">
        <f>VLOOKUP(C280,Table111[],6,0)</f>
        <v>#N/A</v>
      </c>
      <c r="O280" s="116" t="e">
        <f>VLOOKUP(C280,Table111[],8,0)</f>
        <v>#N/A</v>
      </c>
      <c r="P280" s="13" t="s">
        <v>116</v>
      </c>
      <c r="Q280" s="13" t="s">
        <v>116</v>
      </c>
      <c r="R280" s="13" t="s">
        <v>116</v>
      </c>
      <c r="S280" s="116" t="e">
        <f>VLOOKUP(C280,Table113[[idccms]:[Suma de Rellamados]],4,0)</f>
        <v>#N/A</v>
      </c>
      <c r="T280" s="13">
        <f>VLOOKUP(C280,Table115[[idccms]:[Suma de CvLlamSalientes]],3,0)</f>
        <v>0</v>
      </c>
      <c r="U280" s="13">
        <f>VLOOKUP(C280,Table115[[idccms]:[Suma de CvLlamSalientes]],5,0)</f>
        <v>0</v>
      </c>
      <c r="V280" s="120">
        <f>VLOOKUP(C280,Table115[[idccms]:[Suma de CvLlamSalientes]],6,0)</f>
        <v>0</v>
      </c>
      <c r="W280" s="13">
        <f>VLOOKUP(C280,Table115[[idccms]:[Suma de CvLlamSalientes]],7,0)</f>
        <v>0</v>
      </c>
      <c r="X280" s="116" t="e">
        <f>VLOOKUP(C280,Table118[[idccms]:[%Act Com N]],4,0)</f>
        <v>#N/A</v>
      </c>
      <c r="Y280" s="116" t="e">
        <f>VLOOKUP(C280,Table118[[idccms]:[%Act Com N]],6,0)</f>
        <v>#N/A</v>
      </c>
      <c r="Z280" s="116" t="e">
        <f>VLOOKUP(C280,TRF!$B$2:$S$407,4,0)</f>
        <v>#N/A</v>
      </c>
      <c r="AA280" s="116" t="e">
        <f>VLOOKUP(C280,CBS!$A$2:$F$395,4,0)</f>
        <v>#N/A</v>
      </c>
      <c r="AB280" s="124" t="e">
        <f>IF(E280="HFC",(IF(L280&gt;=PliegoVigente!$U$9,PliegoVigente!$W$9,IF(L280&gt;=PliegoVigente!$U$8,PliegoVigente!$W$8,PliegoVigente!$W$7))),IF(E280="FLOW",(IF(L280&gt;=PliegoVigente!$U$25,PliegoVigente!$W$25,IF(L280&gt;=PliegoVigente!$U$24,PliegoVigente!$W$24,PliegoVigente!$W$23))),IF(E280="MASIVO",(IF(L280&gt;=PliegoVigente!$U$39,PliegoVigente!$W$39,IF(L280&gt;=PliegoVigente!$U$38,PliegoVigente!$W$38,PliegoVigente!$W$37))),(IF(L280&gt;=PliegoVigente!$U$53,PliegoVigente!$W$53,IF(L280&gt;=PliegoVigente!$U$52,PliegoVigente!$W$52,PliegoVigente!$W$51))))))</f>
        <v>#N/A</v>
      </c>
      <c r="AC280" s="124" t="e">
        <f>IF(E280="HFC",(IF(M280&gt;=PliegoVigente!$I$7,PliegoVigente!$K$7,IF(M280&gt;=PliegoVigente!$I$8,PliegoVigente!$K$8,IF(M280&gt;=PliegoVigente!$I$9,PliegoVigente!$K$9,IF(M280&gt;=PliegoVigente!$I$10,PliegoVigente!$K$10,IF(M280&gt;=PliegoVigente!$I$11,PliegoVigente!$K$11,IF(M280&gt;=PliegoVigente!$I$12,PliegoVigente!$K$12,IF(M280&gt;=PliegoVigente!$I$13,PliegoVigente!$K$13,IF(M280&gt;=PliegoVigente!$I$14,PliegoVigente!$K$14,PliegoVigente!$K$15))))))))),IF(E280="FLOW",(IF(M280&gt;=PliegoVigente!$I$23,PliegoVigente!$K$23,IF(M280&gt;=PliegoVigente!$I$24,PliegoVigente!$K$24,IF(M280&gt;=PliegoVigente!$I$25,PliegoVigente!$K$25,IF(M280&gt;=PliegoVigente!$I$26,PliegoVigente!$K$26,IF(M280&gt;=PliegoVigente!$I$27,PliegoVigente!$K$27,IF(M280&gt;=PliegoVigente!$I$28,PliegoVigente!$K$28,IF(M280&gt;=PliegoVigente!$I$29,PliegoVigente!$K$29,IF(M280&gt;=PliegoVigente!$I$30,PliegoVigente!$K$30,PliegoVigente!$K$31))))))))),IF(E280="MASIVO",(IF(M280&gt;=PliegoVigente!$I$37,PliegoVigente!$K$37,IF(M280&gt;=PliegoVigente!$I$38,PliegoVigente!$K$38,IF(M280&gt;=PliegoVigente!$I$39,PliegoVigente!$K$39,IF(M280&gt;=PliegoVigente!$I$40,PliegoVigente!$K$40,IF(M280&gt;=PliegoVigente!$I$41,PliegoVigente!$K$41,IF(M280&gt;=PliegoVigente!$I$42,PliegoVigente!$K$42,IF(M280&gt;=PliegoVigente!$I$43,PliegoVigente!$K$43,IF(M280&gt;=PliegoVigente!$I$44,PliegoVigente!$K$44,PliegoVigente!$K$45))))))))),(IF(M280&gt;=PliegoVigente!$I$51,PliegoVigente!$K$51,IF(M280&gt;=PliegoVigente!$I$52,PliegoVigente!$K$52,IF(M280&gt;=PliegoVigente!$I$53,PliegoVigente!$K$53,IF(M280&gt;=PliegoVigente!$I$54,PliegoVigente!$K$54,IF(M280&gt;=PliegoVigente!$I$55,PliegoVigente!$K$55,IF(M280&gt;=PliegoVigente!$I$56,PliegoVigente!$K$56,IF(M280&gt;=PliegoVigente!$I$57,PliegoVigente!$K$57,IF(M280&gt;=PliegoVigente!$I$58,PliegoVigente!$K$58,PliegoVigente!$K$59))))))))))))</f>
        <v>#N/A</v>
      </c>
      <c r="AD280" s="124" t="e">
        <f>IF(E280="HFC",(IF(S280&gt;=PliegoVigente!$E$12,PliegoVigente!$G$12,IF(S280&gt;=PliegoVigente!$E$11,PliegoVigente!$G$11,IF(S280&gt;=PliegoVigente!$E$10,PliegoVigente!$G$10,IF(S280&gt;=PliegoVigente!$E$9,PliegoVigente!$G$9,IF(S280&gt;=PliegoVigente!$E$8,PliegoVigente!$G$8,PliegoVigente!$G$7)))))),IF(E280="FLOW",(IF(S280&gt;=PliegoVigente!$I$23,PliegoVigente!$K$23,IF(S280&gt;=PliegoVigente!$I$24,PliegoVigente!$K$24,IF(S280&gt;=PliegoVigente!$I$25,PliegoVigente!$K$25,IF(S280&gt;=PliegoVigente!$I$26,PliegoVigente!$K$26,IF(S280&gt;=PliegoVigente!$I$27,PliegoVigente!$K$27,IF(S280&gt;=PliegoVigente!$I$28,PliegoVigente!$K$28,IF(S280&gt;=PliegoVigente!$I$29,PliegoVigente!$K$29,IF(S280&gt;=PliegoVigente!$I$30,PliegoVigente!$K$30,PliegoVigente!$K$31))))))))),IF(E280="MASIVO",(IF(S280&gt;=PliegoVigente!$I$37,PliegoVigente!$K$37,IF(S280&gt;=PliegoVigente!$I$38,PliegoVigente!$K$38,IF(S280&gt;=PliegoVigente!$I$39,PliegoVigente!$K$39,IF(S280&gt;=PliegoVigente!$I$40,PliegoVigente!$K$40,IF(S280&gt;=PliegoVigente!$I$41,PliegoVigente!$K$41,IF(S280&gt;=PliegoVigente!$I$42,PliegoVigente!$K$42,IF(S280&gt;=PliegoVigente!$I$43,PliegoVigente!$K$43,IF(S280&gt;=PliegoVigente!$I$44,PliegoVigente!$K$44,PliegoVigente!$K$45))))))))),(IF(S280&gt;=PliegoVigente!$I$51,PliegoVigente!$K$51,IF(S280&gt;=PliegoVigente!$I$52,PliegoVigente!$K$52,IF(S280&gt;=PliegoVigente!$I$53,PliegoVigente!$K$53,IF(S280&gt;=PliegoVigente!$I$54,PliegoVigente!$K$54,IF(S280&gt;=PliegoVigente!$I$55,PliegoVigente!$K$55,IF(S280&gt;=PliegoVigente!$I$56,PliegoVigente!$K$56,IF(S280&gt;=PliegoVigente!$I$57,PliegoVigente!$K$57,IF(S280&gt;=PliegoVigente!$I$58,PliegoVigente!$K$58,PliegoVigente!$K$59))))))))))))</f>
        <v>#N/A</v>
      </c>
      <c r="AE280" s="124">
        <f>IF(E280="HFC",(IF(T280&gt;=PliegoVigente!$A$10,PliegoVigente!$C$10,IF(T280&gt;PliegoVigente!$A$9,PliegoVigente!$C$9,IF(T280&gt;PliegoVigente!$A$8,PliegoVigente!$C$8,PliegoVigente!$C$7)))),IF(E280="FLOW",(IF(T280&gt;=PliegoVigente!$A$26,PliegoVigente!$C$26,IF(T280&gt;PliegoVigente!$A$25,PliegoVigente!$C$25,IF(T280&gt;PliegoVigente!$A$24,PliegoVigente!$C$24,PliegoVigente!$C$23)))),IF(E280="MASIVO",(IF(T280&gt;=PliegoVigente!$A$40,PliegoVigente!$C$40,IF(T280&gt;PliegoVigente!$A$39,PliegoVigente!$C$39,IF(T280&gt;PliegoVigente!$A$38,PliegoVigente!$C$38,PliegoVigente!$C$37)))),(IF(T280&gt;=PliegoVigente!$A$54,PliegoVigente!$C$54,IF(T280&gt;PliegoVigente!$A$53,PliegoVigente!$C$53,IF(T280&gt;PliegoVigente!$A$52,PliegoVigente!$C$52,PliegoVigente!$C$51)))))))</f>
        <v>0.02</v>
      </c>
      <c r="AF280" s="124" t="e">
        <f>IF(E280="HFC",(IF(Y280&gt;=PliegoVigente!$Y$7,PliegoVigente!$AA$7,0)),IF(E280="FLOW",0,IF(E280="MASIVO",(IF(Y280&gt;=PliegoVigente!$Y$37,PliegoVigente!$AA$370)),(IF(Y280&gt;=PliegoVigente!$Y$51,PliegoVigente!$AA$51,0)))))</f>
        <v>#N/A</v>
      </c>
      <c r="AG280" s="124" t="e">
        <f>IF(E280="HFC",(IF(Z280&gt;=PliegoVigente!$M$9,PliegoVigente!$O$9,IF(Z280&gt;=PliegoVigente!$M$8,PliegoVigente!$O$8,PliegoVigente!$O$7))),IF(E280="FLOW",(IF(Z280&gt;=PliegoVigente!$M$25,PliegoVigente!$O$25,IF(Z280&gt;=PliegoVigente!$M$24,PliegoVigente!$O$24,PliegoVigente!$O$23))),IF(E280="MASIVO",(IF(Z280&gt;=PliegoVigente!$M$39,PliegoVigente!$O$39,IF(Z280&gt;=PliegoVigente!$M$38,PliegoVigente!$O$38,PliegoVigente!$O$37))),(IF(Z280&gt;=PliegoVigente!$M$53,PliegoVigente!$O$53,IF(Z280&gt;=PliegoVigente!$M$52,PliegoVigente!$O$52,PliegoVigente!$O$51))))))</f>
        <v>#N/A</v>
      </c>
      <c r="AH280" s="124" t="e">
        <f>IF(E280="HFC",(IF(AA280&gt;=PliegoVigente!$Q$9,PliegoVigente!$S$9,IF(AA280&gt;=PliegoVigente!$Q$8,PliegoVigente!$S$8,PliegoVigente!$S$7))),IF(E280="FLOW",(IF(AA280&gt;=PliegoVigente!$Q$25,PliegoVigente!$S$25,IF(AA280&gt;=PliegoVigente!$Q$24,PliegoVigente!$S$24,PliegoVigente!$S$23))),IF(E280="MASIVO",(IF(AA280&gt;=PliegoVigente!$Q$39,PliegoVigente!$S$39,IF(AA280&gt;=PliegoVigente!$Q$38,PliegoVigente!$S$38,PliegoVigente!$S$37))),(IF(AA280&gt;=PliegoVigente!$Q$53,PliegoVigente!$S$53,IF(AA280&gt;=PliegoVigente!$Q$52,PliegoVigente!$S$52,PliegoVigente!$S$51))))))</f>
        <v>#N/A</v>
      </c>
      <c r="AI280" s="126" t="e">
        <f t="shared" si="9"/>
        <v>#N/A</v>
      </c>
    </row>
    <row r="281" spans="1:35" x14ac:dyDescent="0.25">
      <c r="A281" s="115" t="str">
        <f>VLOOKUP(C281,RosterActualizado!$C$2:$L$1000,7,0)</f>
        <v>Ruiz Jimena</v>
      </c>
      <c r="B281" s="115" t="str">
        <f>VLOOKUP(C281,RosterActualizado!$C$2:$L$1000,10,0)</f>
        <v xml:space="preserve">Cardozo  Lucio Rolando </v>
      </c>
      <c r="C281" s="115">
        <f>RosterActualizado!C281</f>
        <v>4476005</v>
      </c>
      <c r="D281" s="115" t="str">
        <f>VLOOKUP(C281,RosterActualizado!$C$2:$L$1000,3,0)</f>
        <v>FLOW Score 1</v>
      </c>
      <c r="E281" s="115" t="str">
        <f t="shared" si="8"/>
        <v>FLOW</v>
      </c>
      <c r="F281" s="116">
        <f>VLOOKUP(C281,Table1[],5,0)</f>
        <v>0.99659903381642501</v>
      </c>
      <c r="G281" s="117">
        <f>VLOOKUP(C281,Table13[],5,0)</f>
        <v>7.2289156626505993E-2</v>
      </c>
      <c r="H281" s="118">
        <f>VLOOKUP(C281,Table13[],3,0)</f>
        <v>83</v>
      </c>
      <c r="I281" s="117">
        <f>VLOOKUP(C281,Table13[],7,0)</f>
        <v>0.70370370370370405</v>
      </c>
      <c r="J281" s="117">
        <f>VLOOKUP(C281,Table13[],9,0)</f>
        <v>0.96296296296296302</v>
      </c>
      <c r="K281" s="116">
        <f>VLOOKUP(C281,Table16[[#All],[idccms]:[TMO]],5,0)</f>
        <v>0.98484848484848497</v>
      </c>
      <c r="L281" s="119">
        <f>VLOOKUP(C281,Table18[[Columna1]:[Recuento de id_monitoring-caseId]],2,0)</f>
        <v>0</v>
      </c>
      <c r="M281" s="116">
        <f>VLOOKUP(C281,Table111[],7,0)</f>
        <v>-0.15384615384615399</v>
      </c>
      <c r="N281" s="118">
        <f>VLOOKUP(C281,Table111[],6,0)</f>
        <v>13</v>
      </c>
      <c r="O281" s="116">
        <f>VLOOKUP(C281,Table111[],8,0)</f>
        <v>0.58333333333333304</v>
      </c>
      <c r="P281" s="13" t="s">
        <v>116</v>
      </c>
      <c r="Q281" s="13" t="s">
        <v>116</v>
      </c>
      <c r="R281" s="13" t="s">
        <v>116</v>
      </c>
      <c r="S281" s="116">
        <f>VLOOKUP(C281,Table113[[idccms]:[Suma de Rellamados]],4,0)</f>
        <v>0.84799999999999998</v>
      </c>
      <c r="T281" s="13">
        <f>VLOOKUP(C281,Table115[[idccms]:[Suma de CvLlamSalientes]],3,0)</f>
        <v>823.681481481481</v>
      </c>
      <c r="U281" s="13">
        <f>VLOOKUP(C281,Table115[[idccms]:[Suma de CvLlamSalientes]],5,0)</f>
        <v>15.6537037037037</v>
      </c>
      <c r="V281" s="120">
        <f>VLOOKUP(C281,Table115[[idccms]:[Suma de CvLlamSalientes]],6,0)</f>
        <v>5.1851851851851899E-2</v>
      </c>
      <c r="W281" s="13">
        <f>VLOOKUP(C281,Table115[[idccms]:[Suma de CvLlamSalientes]],7,0)</f>
        <v>807.97592592592605</v>
      </c>
      <c r="X281" s="116">
        <f>VLOOKUP(C281,Table118[[idccms]:[%Act Com N]],4,0)</f>
        <v>0</v>
      </c>
      <c r="Y281" s="116">
        <f>VLOOKUP(C281,Table118[[idccms]:[%Act Com N]],6,0)</f>
        <v>0</v>
      </c>
      <c r="Z281" s="116">
        <f>VLOOKUP(C281,TRF!$B$2:$S$407,4,0)</f>
        <v>5.1851851851851899E-2</v>
      </c>
      <c r="AA281" s="116">
        <f>VLOOKUP(C281,CBS!$A$2:$F$395,4,0)</f>
        <v>0.112962962962963</v>
      </c>
      <c r="AB281" s="124">
        <f>IF(E281="HFC",(IF(L281&gt;=PliegoVigente!$U$9,PliegoVigente!$W$9,IF(L281&gt;=PliegoVigente!$U$8,PliegoVigente!$W$8,PliegoVigente!$W$7))),IF(E281="FLOW",(IF(L281&gt;=PliegoVigente!$U$25,PliegoVigente!$W$25,IF(L281&gt;=PliegoVigente!$U$24,PliegoVigente!$W$24,PliegoVigente!$W$23))),IF(E281="MASIVO",(IF(L281&gt;=PliegoVigente!$U$39,PliegoVigente!$W$39,IF(L281&gt;=PliegoVigente!$U$38,PliegoVigente!$W$38,PliegoVigente!$W$37))),(IF(L281&gt;=PliegoVigente!$U$53,PliegoVigente!$W$53,IF(L281&gt;=PliegoVigente!$U$52,PliegoVigente!$W$52,PliegoVigente!$W$51))))))</f>
        <v>-0.01</v>
      </c>
      <c r="AC281" s="124">
        <f>IF(E281="HFC",(IF(M281&gt;=PliegoVigente!$I$7,PliegoVigente!$K$7,IF(M281&gt;=PliegoVigente!$I$8,PliegoVigente!$K$8,IF(M281&gt;=PliegoVigente!$I$9,PliegoVigente!$K$9,IF(M281&gt;=PliegoVigente!$I$10,PliegoVigente!$K$10,IF(M281&gt;=PliegoVigente!$I$11,PliegoVigente!$K$11,IF(M281&gt;=PliegoVigente!$I$12,PliegoVigente!$K$12,IF(M281&gt;=PliegoVigente!$I$13,PliegoVigente!$K$13,IF(M281&gt;=PliegoVigente!$I$14,PliegoVigente!$K$14,PliegoVigente!$K$15))))))))),IF(E281="FLOW",(IF(M281&gt;=PliegoVigente!$I$23,PliegoVigente!$K$23,IF(M281&gt;=PliegoVigente!$I$24,PliegoVigente!$K$24,IF(M281&gt;=PliegoVigente!$I$25,PliegoVigente!$K$25,IF(M281&gt;=PliegoVigente!$I$26,PliegoVigente!$K$26,IF(M281&gt;=PliegoVigente!$I$27,PliegoVigente!$K$27,IF(M281&gt;=PliegoVigente!$I$28,PliegoVigente!$K$28,IF(M281&gt;=PliegoVigente!$I$29,PliegoVigente!$K$29,IF(M281&gt;=PliegoVigente!$I$30,PliegoVigente!$K$30,PliegoVigente!$K$31))))))))),IF(E281="MASIVO",(IF(M281&gt;=PliegoVigente!$I$37,PliegoVigente!$K$37,IF(M281&gt;=PliegoVigente!$I$38,PliegoVigente!$K$38,IF(M281&gt;=PliegoVigente!$I$39,PliegoVigente!$K$39,IF(M281&gt;=PliegoVigente!$I$40,PliegoVigente!$K$40,IF(M281&gt;=PliegoVigente!$I$41,PliegoVigente!$K$41,IF(M281&gt;=PliegoVigente!$I$42,PliegoVigente!$K$42,IF(M281&gt;=PliegoVigente!$I$43,PliegoVigente!$K$43,IF(M281&gt;=PliegoVigente!$I$44,PliegoVigente!$K$44,PliegoVigente!$K$45))))))))),(IF(M281&gt;=PliegoVigente!$I$51,PliegoVigente!$K$51,IF(M281&gt;=PliegoVigente!$I$52,PliegoVigente!$K$52,IF(M281&gt;=PliegoVigente!$I$53,PliegoVigente!$K$53,IF(M281&gt;=PliegoVigente!$I$54,PliegoVigente!$K$54,IF(M281&gt;=PliegoVigente!$I$55,PliegoVigente!$K$55,IF(M281&gt;=PliegoVigente!$I$56,PliegoVigente!$K$56,IF(M281&gt;=PliegoVigente!$I$57,PliegoVigente!$K$57,IF(M281&gt;=PliegoVigente!$I$58,PliegoVigente!$K$58,PliegoVigente!$K$59))))))))))))</f>
        <v>-0.01</v>
      </c>
      <c r="AD281" s="124">
        <f>IF(E281="HFC",(IF(S281&gt;=PliegoVigente!$E$12,PliegoVigente!$G$12,IF(S281&gt;=PliegoVigente!$E$11,PliegoVigente!$G$11,IF(S281&gt;=PliegoVigente!$E$10,PliegoVigente!$G$10,IF(S281&gt;=PliegoVigente!$E$9,PliegoVigente!$G$9,IF(S281&gt;=PliegoVigente!$E$8,PliegoVigente!$G$8,PliegoVigente!$G$7)))))),IF(E281="FLOW",(IF(S281&gt;=PliegoVigente!$I$23,PliegoVigente!$K$23,IF(S281&gt;=PliegoVigente!$I$24,PliegoVigente!$K$24,IF(S281&gt;=PliegoVigente!$I$25,PliegoVigente!$K$25,IF(S281&gt;=PliegoVigente!$I$26,PliegoVigente!$K$26,IF(S281&gt;=PliegoVigente!$I$27,PliegoVigente!$K$27,IF(S281&gt;=PliegoVigente!$I$28,PliegoVigente!$K$28,IF(S281&gt;=PliegoVigente!$I$29,PliegoVigente!$K$29,IF(S281&gt;=PliegoVigente!$I$30,PliegoVigente!$K$30,PliegoVigente!$K$31))))))))),IF(E281="MASIVO",(IF(S281&gt;=PliegoVigente!$I$37,PliegoVigente!$K$37,IF(S281&gt;=PliegoVigente!$I$38,PliegoVigente!$K$38,IF(S281&gt;=PliegoVigente!$I$39,PliegoVigente!$K$39,IF(S281&gt;=PliegoVigente!$I$40,PliegoVigente!$K$40,IF(S281&gt;=PliegoVigente!$I$41,PliegoVigente!$K$41,IF(S281&gt;=PliegoVigente!$I$42,PliegoVigente!$K$42,IF(S281&gt;=PliegoVigente!$I$43,PliegoVigente!$K$43,IF(S281&gt;=PliegoVigente!$I$44,PliegoVigente!$K$44,PliegoVigente!$K$45))))))))),(IF(S281&gt;=PliegoVigente!$I$51,PliegoVigente!$K$51,IF(S281&gt;=PliegoVigente!$I$52,PliegoVigente!$K$52,IF(S281&gt;=PliegoVigente!$I$53,PliegoVigente!$K$53,IF(S281&gt;=PliegoVigente!$I$54,PliegoVigente!$K$54,IF(S281&gt;=PliegoVigente!$I$55,PliegoVigente!$K$55,IF(S281&gt;=PliegoVigente!$I$56,PliegoVigente!$K$56,IF(S281&gt;=PliegoVigente!$I$57,PliegoVigente!$K$57,IF(S281&gt;=PliegoVigente!$I$58,PliegoVigente!$K$58,PliegoVigente!$K$59))))))))))))</f>
        <v>0.06</v>
      </c>
      <c r="AE281" s="124">
        <f>IF(E281="HFC",(IF(T281&gt;=PliegoVigente!$A$10,PliegoVigente!$C$10,IF(T281&gt;PliegoVigente!$A$9,PliegoVigente!$C$9,IF(T281&gt;PliegoVigente!$A$8,PliegoVigente!$C$8,PliegoVigente!$C$7)))),IF(E281="FLOW",(IF(T281&gt;=PliegoVigente!$A$26,PliegoVigente!$C$26,IF(T281&gt;PliegoVigente!$A$25,PliegoVigente!$C$25,IF(T281&gt;PliegoVigente!$A$24,PliegoVigente!$C$24,PliegoVigente!$C$23)))),IF(E281="MASIVO",(IF(T281&gt;=PliegoVigente!$A$40,PliegoVigente!$C$40,IF(T281&gt;PliegoVigente!$A$39,PliegoVigente!$C$39,IF(T281&gt;PliegoVigente!$A$38,PliegoVigente!$C$38,PliegoVigente!$C$37)))),(IF(T281&gt;=PliegoVigente!$A$54,PliegoVigente!$C$54,IF(T281&gt;PliegoVigente!$A$53,PliegoVigente!$C$53,IF(T281&gt;PliegoVigente!$A$52,PliegoVigente!$C$52,PliegoVigente!$C$51)))))))</f>
        <v>-0.01</v>
      </c>
      <c r="AF281" s="124">
        <f>IF(E281="HFC",(IF(Y281&gt;=PliegoVigente!$Y$7,PliegoVigente!$AA$7,0)),IF(E281="FLOW",0,IF(E281="MASIVO",(IF(Y281&gt;=PliegoVigente!$Y$37,PliegoVigente!$AA$370)),(IF(Y281&gt;=PliegoVigente!$Y$51,PliegoVigente!$AA$51,0)))))</f>
        <v>0</v>
      </c>
      <c r="AG281" s="124">
        <f>IF(E281="HFC",(IF(Z281&gt;=PliegoVigente!$M$9,PliegoVigente!$O$9,IF(Z281&gt;=PliegoVigente!$M$8,PliegoVigente!$O$8,PliegoVigente!$O$7))),IF(E281="FLOW",(IF(Z281&gt;=PliegoVigente!$M$25,PliegoVigente!$O$25,IF(Z281&gt;=PliegoVigente!$M$24,PliegoVigente!$O$24,PliegoVigente!$O$23))),IF(E281="MASIVO",(IF(Z281&gt;=PliegoVigente!$M$39,PliegoVigente!$O$39,IF(Z281&gt;=PliegoVigente!$M$38,PliegoVigente!$O$38,PliegoVigente!$O$37))),(IF(Z281&gt;=PliegoVigente!$M$53,PliegoVigente!$O$53,IF(Z281&gt;=PliegoVigente!$M$52,PliegoVigente!$O$52,PliegoVigente!$O$51))))))</f>
        <v>5.0000000000000001E-3</v>
      </c>
      <c r="AH281" s="124">
        <f>IF(E281="HFC",(IF(AA281&gt;=PliegoVigente!$Q$9,PliegoVigente!$S$9,IF(AA281&gt;=PliegoVigente!$Q$8,PliegoVigente!$S$8,PliegoVigente!$S$7))),IF(E281="FLOW",(IF(AA281&gt;=PliegoVigente!$Q$25,PliegoVigente!$S$25,IF(AA281&gt;=PliegoVigente!$Q$24,PliegoVigente!$S$24,PliegoVigente!$S$23))),IF(E281="MASIVO",(IF(AA281&gt;=PliegoVigente!$Q$39,PliegoVigente!$S$39,IF(AA281&gt;=PliegoVigente!$Q$38,PliegoVigente!$S$38,PliegoVigente!$S$37))),(IF(AA281&gt;=PliegoVigente!$Q$53,PliegoVigente!$S$53,IF(AA281&gt;=PliegoVigente!$Q$52,PliegoVigente!$S$52,PliegoVigente!$S$51))))))</f>
        <v>-5.0000000000000001E-3</v>
      </c>
      <c r="AI281" s="126">
        <f t="shared" si="9"/>
        <v>2.9999999999999988E-2</v>
      </c>
    </row>
    <row r="282" spans="1:35" x14ac:dyDescent="0.25">
      <c r="A282" s="115" t="str">
        <f>VLOOKUP(C282,RosterActualizado!$C$2:$L$1000,7,0)</f>
        <v>Ruiz Jimena</v>
      </c>
      <c r="B282" s="115" t="str">
        <f>VLOOKUP(C282,RosterActualizado!$C$2:$L$1000,10,0)</f>
        <v>Garcia Gianmarini Teresita del Jesus</v>
      </c>
      <c r="C282" s="115">
        <f>RosterActualizado!C282</f>
        <v>1631467</v>
      </c>
      <c r="D282" s="115" t="str">
        <f>VLOOKUP(C282,RosterActualizado!$C$2:$L$1000,3,0)</f>
        <v xml:space="preserve">INTERNET HFC SCORE 3 A 5 + Solucion Remota </v>
      </c>
      <c r="E282" s="115" t="str">
        <f t="shared" si="8"/>
        <v>HFC</v>
      </c>
      <c r="F282" s="116">
        <f>VLOOKUP(C282,Table1[],5,0)</f>
        <v>0.40628086419753101</v>
      </c>
      <c r="G282" s="117">
        <f>VLOOKUP(C282,Table13[],5,0)</f>
        <v>0.16666666666666699</v>
      </c>
      <c r="H282" s="118">
        <f>VLOOKUP(C282,Table13[],3,0)</f>
        <v>6</v>
      </c>
      <c r="I282" s="117">
        <f>VLOOKUP(C282,Table13[],7,0)</f>
        <v>0.33333333333333298</v>
      </c>
      <c r="J282" s="117">
        <f>VLOOKUP(C282,Table13[],9,0)</f>
        <v>0.83333333333333304</v>
      </c>
      <c r="K282" s="116">
        <f>VLOOKUP(C282,Table16[[#All],[idccms]:[TMO]],5,0)</f>
        <v>0.90909090909090895</v>
      </c>
      <c r="L282" s="119">
        <f>VLOOKUP(C282,Table18[[Columna1]:[Recuento de id_monitoring-caseId]],2,0)</f>
        <v>0</v>
      </c>
      <c r="M282" s="116">
        <f>VLOOKUP(C282,Table111[],7,0)</f>
        <v>0</v>
      </c>
      <c r="N282" s="118">
        <f>VLOOKUP(C282,Table111[],6,0)</f>
        <v>2</v>
      </c>
      <c r="O282" s="116">
        <f>VLOOKUP(C282,Table111[],8,0)</f>
        <v>0.5</v>
      </c>
      <c r="P282" s="13" t="s">
        <v>116</v>
      </c>
      <c r="Q282" s="13" t="s">
        <v>116</v>
      </c>
      <c r="R282" s="13" t="s">
        <v>116</v>
      </c>
      <c r="S282" s="116">
        <f>VLOOKUP(C282,Table113[[idccms]:[Suma de Rellamados]],4,0)</f>
        <v>0.86592178770949702</v>
      </c>
      <c r="T282" s="13">
        <f>VLOOKUP(C282,Table115[[idccms]:[Suma de CvLlamSalientes]],3,0)</f>
        <v>711.67420814479601</v>
      </c>
      <c r="U282" s="13">
        <f>VLOOKUP(C282,Table115[[idccms]:[Suma de CvLlamSalientes]],5,0)</f>
        <v>48.429864253393703</v>
      </c>
      <c r="V282" s="120">
        <f>VLOOKUP(C282,Table115[[idccms]:[Suma de CvLlamSalientes]],6,0)</f>
        <v>8.2307692307692299</v>
      </c>
      <c r="W282" s="13">
        <f>VLOOKUP(C282,Table115[[idccms]:[Suma de CvLlamSalientes]],7,0)</f>
        <v>655.01357466063303</v>
      </c>
      <c r="X282" s="116">
        <f>VLOOKUP(C282,Table118[[idccms]:[%Act Com N]],4,0)</f>
        <v>4.52488687782805E-2</v>
      </c>
      <c r="Y282" s="116">
        <f>VLOOKUP(C282,Table118[[idccms]:[%Act Com N]],6,0)</f>
        <v>1.1312217194570101E-2</v>
      </c>
      <c r="Z282" s="116">
        <f>VLOOKUP(C282,TRF!$B$2:$S$407,4,0)</f>
        <v>0.113122171945701</v>
      </c>
      <c r="AA282" s="116">
        <f>VLOOKUP(C282,CBS!$A$2:$F$395,4,0)</f>
        <v>7.2398190045248903E-2</v>
      </c>
      <c r="AB282" s="124">
        <f>IF(E282="HFC",(IF(L282&gt;=PliegoVigente!$U$9,PliegoVigente!$W$9,IF(L282&gt;=PliegoVigente!$U$8,PliegoVigente!$W$8,PliegoVigente!$W$7))),IF(E282="FLOW",(IF(L282&gt;=PliegoVigente!$U$25,PliegoVigente!$W$25,IF(L282&gt;=PliegoVigente!$U$24,PliegoVigente!$W$24,PliegoVigente!$W$23))),IF(E282="MASIVO",(IF(L282&gt;=PliegoVigente!$U$39,PliegoVigente!$W$39,IF(L282&gt;=PliegoVigente!$U$38,PliegoVigente!$W$38,PliegoVigente!$W$37))),(IF(L282&gt;=PliegoVigente!$U$53,PliegoVigente!$W$53,IF(L282&gt;=PliegoVigente!$U$52,PliegoVigente!$W$52,PliegoVigente!$W$51))))))</f>
        <v>-0.01</v>
      </c>
      <c r="AC282" s="124">
        <f>IF(E282="HFC",(IF(M282&gt;=PliegoVigente!$I$7,PliegoVigente!$K$7,IF(M282&gt;=PliegoVigente!$I$8,PliegoVigente!$K$8,IF(M282&gt;=PliegoVigente!$I$9,PliegoVigente!$K$9,IF(M282&gt;=PliegoVigente!$I$10,PliegoVigente!$K$10,IF(M282&gt;=PliegoVigente!$I$11,PliegoVigente!$K$11,IF(M282&gt;=PliegoVigente!$I$12,PliegoVigente!$K$12,IF(M282&gt;=PliegoVigente!$I$13,PliegoVigente!$K$13,IF(M282&gt;=PliegoVigente!$I$14,PliegoVigente!$K$14,PliegoVigente!$K$15))))))))),IF(E282="FLOW",(IF(M282&gt;=PliegoVigente!$I$23,PliegoVigente!$K$23,IF(M282&gt;=PliegoVigente!$I$24,PliegoVigente!$K$24,IF(M282&gt;=PliegoVigente!$I$25,PliegoVigente!$K$25,IF(M282&gt;=PliegoVigente!$I$26,PliegoVigente!$K$26,IF(M282&gt;=PliegoVigente!$I$27,PliegoVigente!$K$27,IF(M282&gt;=PliegoVigente!$I$28,PliegoVigente!$K$28,IF(M282&gt;=PliegoVigente!$I$29,PliegoVigente!$K$29,IF(M282&gt;=PliegoVigente!$I$30,PliegoVigente!$K$30,PliegoVigente!$K$31))))))))),IF(E282="MASIVO",(IF(M282&gt;=PliegoVigente!$I$37,PliegoVigente!$K$37,IF(M282&gt;=PliegoVigente!$I$38,PliegoVigente!$K$38,IF(M282&gt;=PliegoVigente!$I$39,PliegoVigente!$K$39,IF(M282&gt;=PliegoVigente!$I$40,PliegoVigente!$K$40,IF(M282&gt;=PliegoVigente!$I$41,PliegoVigente!$K$41,IF(M282&gt;=PliegoVigente!$I$42,PliegoVigente!$K$42,IF(M282&gt;=PliegoVigente!$I$43,PliegoVigente!$K$43,IF(M282&gt;=PliegoVigente!$I$44,PliegoVigente!$K$44,PliegoVigente!$K$45))))))))),(IF(M282&gt;=PliegoVigente!$I$51,PliegoVigente!$K$51,IF(M282&gt;=PliegoVigente!$I$52,PliegoVigente!$K$52,IF(M282&gt;=PliegoVigente!$I$53,PliegoVigente!$K$53,IF(M282&gt;=PliegoVigente!$I$54,PliegoVigente!$K$54,IF(M282&gt;=PliegoVigente!$I$55,PliegoVigente!$K$55,IF(M282&gt;=PliegoVigente!$I$56,PliegoVigente!$K$56,IF(M282&gt;=PliegoVigente!$I$57,PliegoVigente!$K$57,IF(M282&gt;=PliegoVigente!$I$58,PliegoVigente!$K$58,PliegoVigente!$K$59))))))))))))</f>
        <v>0.06</v>
      </c>
      <c r="AD282" s="124">
        <f>IF(E282="HFC",(IF(S282&gt;=PliegoVigente!$E$12,PliegoVigente!$G$12,IF(S282&gt;=PliegoVigente!$E$11,PliegoVigente!$G$11,IF(S282&gt;=PliegoVigente!$E$10,PliegoVigente!$G$10,IF(S282&gt;=PliegoVigente!$E$9,PliegoVigente!$G$9,IF(S282&gt;=PliegoVigente!$E$8,PliegoVigente!$G$8,PliegoVigente!$G$7)))))),IF(E282="FLOW",(IF(S282&gt;=PliegoVigente!$I$23,PliegoVigente!$K$23,IF(S282&gt;=PliegoVigente!$I$24,PliegoVigente!$K$24,IF(S282&gt;=PliegoVigente!$I$25,PliegoVigente!$K$25,IF(S282&gt;=PliegoVigente!$I$26,PliegoVigente!$K$26,IF(S282&gt;=PliegoVigente!$I$27,PliegoVigente!$K$27,IF(S282&gt;=PliegoVigente!$I$28,PliegoVigente!$K$28,IF(S282&gt;=PliegoVigente!$I$29,PliegoVigente!$K$29,IF(S282&gt;=PliegoVigente!$I$30,PliegoVigente!$K$30,PliegoVigente!$K$31))))))))),IF(E282="MASIVO",(IF(S282&gt;=PliegoVigente!$I$37,PliegoVigente!$K$37,IF(S282&gt;=PliegoVigente!$I$38,PliegoVigente!$K$38,IF(S282&gt;=PliegoVigente!$I$39,PliegoVigente!$K$39,IF(S282&gt;=PliegoVigente!$I$40,PliegoVigente!$K$40,IF(S282&gt;=PliegoVigente!$I$41,PliegoVigente!$K$41,IF(S282&gt;=PliegoVigente!$I$42,PliegoVigente!$K$42,IF(S282&gt;=PliegoVigente!$I$43,PliegoVigente!$K$43,IF(S282&gt;=PliegoVigente!$I$44,PliegoVigente!$K$44,PliegoVigente!$K$45))))))))),(IF(S282&gt;=PliegoVigente!$I$51,PliegoVigente!$K$51,IF(S282&gt;=PliegoVigente!$I$52,PliegoVigente!$K$52,IF(S282&gt;=PliegoVigente!$I$53,PliegoVigente!$K$53,IF(S282&gt;=PliegoVigente!$I$54,PliegoVigente!$K$54,IF(S282&gt;=PliegoVigente!$I$55,PliegoVigente!$K$55,IF(S282&gt;=PliegoVigente!$I$56,PliegoVigente!$K$56,IF(S282&gt;=PliegoVigente!$I$57,PliegoVigente!$K$57,IF(S282&gt;=PliegoVigente!$I$58,PliegoVigente!$K$58,PliegoVigente!$K$59))))))))))))</f>
        <v>0.04</v>
      </c>
      <c r="AE282" s="124">
        <f>IF(E282="HFC",(IF(T282&gt;=PliegoVigente!$A$10,PliegoVigente!$C$10,IF(T282&gt;PliegoVigente!$A$9,PliegoVigente!$C$9,IF(T282&gt;PliegoVigente!$A$8,PliegoVigente!$C$8,PliegoVigente!$C$7)))),IF(E282="FLOW",(IF(T282&gt;=PliegoVigente!$A$26,PliegoVigente!$C$26,IF(T282&gt;PliegoVigente!$A$25,PliegoVigente!$C$25,IF(T282&gt;PliegoVigente!$A$24,PliegoVigente!$C$24,PliegoVigente!$C$23)))),IF(E282="MASIVO",(IF(T282&gt;=PliegoVigente!$A$40,PliegoVigente!$C$40,IF(T282&gt;PliegoVigente!$A$39,PliegoVigente!$C$39,IF(T282&gt;PliegoVigente!$A$38,PliegoVigente!$C$38,PliegoVigente!$C$37)))),(IF(T282&gt;=PliegoVigente!$A$54,PliegoVigente!$C$54,IF(T282&gt;PliegoVigente!$A$53,PliegoVigente!$C$53,IF(T282&gt;PliegoVigente!$A$52,PliegoVigente!$C$52,PliegoVigente!$C$51)))))))</f>
        <v>-0.01</v>
      </c>
      <c r="AF282" s="124">
        <f>IF(E282="HFC",(IF(Y282&gt;=PliegoVigente!$Y$7,PliegoVigente!$AA$7,0)),IF(E282="FLOW",0,IF(E282="MASIVO",(IF(Y282&gt;=PliegoVigente!$Y$37,PliegoVigente!$AA$370)),(IF(Y282&gt;=PliegoVigente!$Y$51,PliegoVigente!$AA$51,0)))))</f>
        <v>0</v>
      </c>
      <c r="AG282" s="124">
        <f>IF(E282="HFC",(IF(Z282&gt;=PliegoVigente!$M$9,PliegoVigente!$O$9,IF(Z282&gt;=PliegoVigente!$M$8,PliegoVigente!$O$8,PliegoVigente!$O$7))),IF(E282="FLOW",(IF(Z282&gt;=PliegoVigente!$M$25,PliegoVigente!$O$25,IF(Z282&gt;=PliegoVigente!$M$24,PliegoVigente!$O$24,PliegoVigente!$O$23))),IF(E282="MASIVO",(IF(Z282&gt;=PliegoVigente!$M$39,PliegoVigente!$O$39,IF(Z282&gt;=PliegoVigente!$M$38,PliegoVigente!$O$38,PliegoVigente!$O$37))),(IF(Z282&gt;=PliegoVigente!$M$53,PliegoVigente!$O$53,IF(Z282&gt;=PliegoVigente!$M$52,PliegoVigente!$O$52,PliegoVigente!$O$51))))))</f>
        <v>-5.0000000000000001E-3</v>
      </c>
      <c r="AH282" s="124">
        <f>IF(E282="HFC",(IF(AA282&gt;=PliegoVigente!$Q$9,PliegoVigente!$S$9,IF(AA282&gt;=PliegoVigente!$Q$8,PliegoVigente!$S$8,PliegoVigente!$S$7))),IF(E282="FLOW",(IF(AA282&gt;=PliegoVigente!$Q$25,PliegoVigente!$S$25,IF(AA282&gt;=PliegoVigente!$Q$24,PliegoVigente!$S$24,PliegoVigente!$S$23))),IF(E282="MASIVO",(IF(AA282&gt;=PliegoVigente!$Q$39,PliegoVigente!$S$39,IF(AA282&gt;=PliegoVigente!$Q$38,PliegoVigente!$S$38,PliegoVigente!$S$37))),(IF(AA282&gt;=PliegoVigente!$Q$53,PliegoVigente!$S$53,IF(AA282&gt;=PliegoVigente!$Q$52,PliegoVigente!$S$52,PliegoVigente!$S$51))))))</f>
        <v>-5.0000000000000001E-3</v>
      </c>
      <c r="AI282" s="126">
        <f t="shared" si="9"/>
        <v>6.9999999999999993E-2</v>
      </c>
    </row>
    <row r="283" spans="1:35" x14ac:dyDescent="0.25">
      <c r="A283" s="115" t="str">
        <f>VLOOKUP(C283,RosterActualizado!$C$2:$L$1000,7,0)</f>
        <v>Ruiz Jimena</v>
      </c>
      <c r="B283" s="115" t="str">
        <f>VLOOKUP(C283,RosterActualizado!$C$2:$L$1000,10,0)</f>
        <v>Jerez Luciano Nicolas</v>
      </c>
      <c r="C283" s="115">
        <f>RosterActualizado!C283</f>
        <v>1590752</v>
      </c>
      <c r="D283" s="115" t="str">
        <f>VLOOKUP(C283,RosterActualizado!$C$2:$L$1000,3,0)</f>
        <v>FLOW Score 2</v>
      </c>
      <c r="E283" s="115" t="str">
        <f t="shared" si="8"/>
        <v>FLOW</v>
      </c>
      <c r="F283" s="116">
        <f>VLOOKUP(C283,Table1[],5,0)</f>
        <v>0.99708333333333299</v>
      </c>
      <c r="G283" s="117">
        <f>VLOOKUP(C283,Table13[],5,0)</f>
        <v>4.7619047619047603E-2</v>
      </c>
      <c r="H283" s="118">
        <f>VLOOKUP(C283,Table13[],3,0)</f>
        <v>84</v>
      </c>
      <c r="I283" s="117">
        <f>VLOOKUP(C283,Table13[],7,0)</f>
        <v>0.73170731707317105</v>
      </c>
      <c r="J283" s="117">
        <f>VLOOKUP(C283,Table13[],9,0)</f>
        <v>0.96296296296296302</v>
      </c>
      <c r="K283" s="116">
        <f>VLOOKUP(C283,Table16[[#All],[idccms]:[TMO]],5,0)</f>
        <v>1</v>
      </c>
      <c r="L283" s="119">
        <f>VLOOKUP(C283,Table18[[Columna1]:[Recuento de id_monitoring-caseId]],2,0)</f>
        <v>1</v>
      </c>
      <c r="M283" s="116">
        <f>VLOOKUP(C283,Table111[],7,0)</f>
        <v>-4.1666666666666699E-2</v>
      </c>
      <c r="N283" s="118">
        <f>VLOOKUP(C283,Table111[],6,0)</f>
        <v>24</v>
      </c>
      <c r="O283" s="116">
        <f>VLOOKUP(C283,Table111[],8,0)</f>
        <v>0.476190476190476</v>
      </c>
      <c r="P283" s="13" t="s">
        <v>116</v>
      </c>
      <c r="Q283" s="13" t="s">
        <v>116</v>
      </c>
      <c r="R283" s="13" t="s">
        <v>116</v>
      </c>
      <c r="S283" s="116">
        <f>VLOOKUP(C283,Table113[[idccms]:[Suma de Rellamados]],4,0)</f>
        <v>0.81464174454828697</v>
      </c>
      <c r="T283" s="13">
        <f>VLOOKUP(C283,Table115[[idccms]:[Suma de CvLlamSalientes]],3,0)</f>
        <v>451.29227323628203</v>
      </c>
      <c r="U283" s="13">
        <f>VLOOKUP(C283,Table115[[idccms]:[Suma de CvLlamSalientes]],5,0)</f>
        <v>16.8880179171333</v>
      </c>
      <c r="V283" s="120">
        <f>VLOOKUP(C283,Table115[[idccms]:[Suma de CvLlamSalientes]],6,0)</f>
        <v>0</v>
      </c>
      <c r="W283" s="13">
        <f>VLOOKUP(C283,Table115[[idccms]:[Suma de CvLlamSalientes]],7,0)</f>
        <v>434.404255319149</v>
      </c>
      <c r="X283" s="116">
        <f>VLOOKUP(C283,Table118[[idccms]:[%Act Com N]],4,0)</f>
        <v>1.9036954087346E-2</v>
      </c>
      <c r="Y283" s="116">
        <f>VLOOKUP(C283,Table118[[idccms]:[%Act Com N]],6,0)</f>
        <v>1.9036954087346E-2</v>
      </c>
      <c r="Z283" s="116">
        <f>VLOOKUP(C283,TRF!$B$2:$S$407,4,0)</f>
        <v>6.83090705487122E-2</v>
      </c>
      <c r="AA283" s="116">
        <f>VLOOKUP(C283,CBS!$A$2:$F$395,4,0)</f>
        <v>7.0548712206046998E-2</v>
      </c>
      <c r="AB283" s="124">
        <f>IF(E283="HFC",(IF(L283&gt;=PliegoVigente!$U$9,PliegoVigente!$W$9,IF(L283&gt;=PliegoVigente!$U$8,PliegoVigente!$W$8,PliegoVigente!$W$7))),IF(E283="FLOW",(IF(L283&gt;=PliegoVigente!$U$25,PliegoVigente!$W$25,IF(L283&gt;=PliegoVigente!$U$24,PliegoVigente!$W$24,PliegoVigente!$W$23))),IF(E283="MASIVO",(IF(L283&gt;=PliegoVigente!$U$39,PliegoVigente!$W$39,IF(L283&gt;=PliegoVigente!$U$38,PliegoVigente!$W$38,PliegoVigente!$W$37))),(IF(L283&gt;=PliegoVigente!$U$53,PliegoVigente!$W$53,IF(L283&gt;=PliegoVigente!$U$52,PliegoVigente!$W$52,PliegoVigente!$W$51))))))</f>
        <v>0.01</v>
      </c>
      <c r="AC283" s="124">
        <f>IF(E283="HFC",(IF(M283&gt;=PliegoVigente!$I$7,PliegoVigente!$K$7,IF(M283&gt;=PliegoVigente!$I$8,PliegoVigente!$K$8,IF(M283&gt;=PliegoVigente!$I$9,PliegoVigente!$K$9,IF(M283&gt;=PliegoVigente!$I$10,PliegoVigente!$K$10,IF(M283&gt;=PliegoVigente!$I$11,PliegoVigente!$K$11,IF(M283&gt;=PliegoVigente!$I$12,PliegoVigente!$K$12,IF(M283&gt;=PliegoVigente!$I$13,PliegoVigente!$K$13,IF(M283&gt;=PliegoVigente!$I$14,PliegoVigente!$K$14,PliegoVigente!$K$15))))))))),IF(E283="FLOW",(IF(M283&gt;=PliegoVigente!$I$23,PliegoVigente!$K$23,IF(M283&gt;=PliegoVigente!$I$24,PliegoVigente!$K$24,IF(M283&gt;=PliegoVigente!$I$25,PliegoVigente!$K$25,IF(M283&gt;=PliegoVigente!$I$26,PliegoVigente!$K$26,IF(M283&gt;=PliegoVigente!$I$27,PliegoVigente!$K$27,IF(M283&gt;=PliegoVigente!$I$28,PliegoVigente!$K$28,IF(M283&gt;=PliegoVigente!$I$29,PliegoVigente!$K$29,IF(M283&gt;=PliegoVigente!$I$30,PliegoVigente!$K$30,PliegoVigente!$K$31))))))))),IF(E283="MASIVO",(IF(M283&gt;=PliegoVigente!$I$37,PliegoVigente!$K$37,IF(M283&gt;=PliegoVigente!$I$38,PliegoVigente!$K$38,IF(M283&gt;=PliegoVigente!$I$39,PliegoVigente!$K$39,IF(M283&gt;=PliegoVigente!$I$40,PliegoVigente!$K$40,IF(M283&gt;=PliegoVigente!$I$41,PliegoVigente!$K$41,IF(M283&gt;=PliegoVigente!$I$42,PliegoVigente!$K$42,IF(M283&gt;=PliegoVigente!$I$43,PliegoVigente!$K$43,IF(M283&gt;=PliegoVigente!$I$44,PliegoVigente!$K$44,PliegoVigente!$K$45))))))))),(IF(M283&gt;=PliegoVigente!$I$51,PliegoVigente!$K$51,IF(M283&gt;=PliegoVigente!$I$52,PliegoVigente!$K$52,IF(M283&gt;=PliegoVigente!$I$53,PliegoVigente!$K$53,IF(M283&gt;=PliegoVigente!$I$54,PliegoVigente!$K$54,IF(M283&gt;=PliegoVigente!$I$55,PliegoVigente!$K$55,IF(M283&gt;=PliegoVigente!$I$56,PliegoVigente!$K$56,IF(M283&gt;=PliegoVigente!$I$57,PliegoVigente!$K$57,IF(M283&gt;=PliegoVigente!$I$58,PliegoVigente!$K$58,PliegoVigente!$K$59))))))))))))</f>
        <v>0.02</v>
      </c>
      <c r="AD283" s="124">
        <f>IF(E283="HFC",(IF(S283&gt;=PliegoVigente!$E$12,PliegoVigente!$G$12,IF(S283&gt;=PliegoVigente!$E$11,PliegoVigente!$G$11,IF(S283&gt;=PliegoVigente!$E$10,PliegoVigente!$G$10,IF(S283&gt;=PliegoVigente!$E$9,PliegoVigente!$G$9,IF(S283&gt;=PliegoVigente!$E$8,PliegoVigente!$G$8,PliegoVigente!$G$7)))))),IF(E283="FLOW",(IF(S283&gt;=PliegoVigente!$I$23,PliegoVigente!$K$23,IF(S283&gt;=PliegoVigente!$I$24,PliegoVigente!$K$24,IF(S283&gt;=PliegoVigente!$I$25,PliegoVigente!$K$25,IF(S283&gt;=PliegoVigente!$I$26,PliegoVigente!$K$26,IF(S283&gt;=PliegoVigente!$I$27,PliegoVigente!$K$27,IF(S283&gt;=PliegoVigente!$I$28,PliegoVigente!$K$28,IF(S283&gt;=PliegoVigente!$I$29,PliegoVigente!$K$29,IF(S283&gt;=PliegoVigente!$I$30,PliegoVigente!$K$30,PliegoVigente!$K$31))))))))),IF(E283="MASIVO",(IF(S283&gt;=PliegoVigente!$I$37,PliegoVigente!$K$37,IF(S283&gt;=PliegoVigente!$I$38,PliegoVigente!$K$38,IF(S283&gt;=PliegoVigente!$I$39,PliegoVigente!$K$39,IF(S283&gt;=PliegoVigente!$I$40,PliegoVigente!$K$40,IF(S283&gt;=PliegoVigente!$I$41,PliegoVigente!$K$41,IF(S283&gt;=PliegoVigente!$I$42,PliegoVigente!$K$42,IF(S283&gt;=PliegoVigente!$I$43,PliegoVigente!$K$43,IF(S283&gt;=PliegoVigente!$I$44,PliegoVigente!$K$44,PliegoVigente!$K$45))))))))),(IF(S283&gt;=PliegoVigente!$I$51,PliegoVigente!$K$51,IF(S283&gt;=PliegoVigente!$I$52,PliegoVigente!$K$52,IF(S283&gt;=PliegoVigente!$I$53,PliegoVigente!$K$53,IF(S283&gt;=PliegoVigente!$I$54,PliegoVigente!$K$54,IF(S283&gt;=PliegoVigente!$I$55,PliegoVigente!$K$55,IF(S283&gt;=PliegoVigente!$I$56,PliegoVigente!$K$56,IF(S283&gt;=PliegoVigente!$I$57,PliegoVigente!$K$57,IF(S283&gt;=PliegoVigente!$I$58,PliegoVigente!$K$58,PliegoVigente!$K$59))))))))))))</f>
        <v>0.06</v>
      </c>
      <c r="AE283" s="124">
        <f>IF(E283="HFC",(IF(T283&gt;=PliegoVigente!$A$10,PliegoVigente!$C$10,IF(T283&gt;PliegoVigente!$A$9,PliegoVigente!$C$9,IF(T283&gt;PliegoVigente!$A$8,PliegoVigente!$C$8,PliegoVigente!$C$7)))),IF(E283="FLOW",(IF(T283&gt;=PliegoVigente!$A$26,PliegoVigente!$C$26,IF(T283&gt;PliegoVigente!$A$25,PliegoVigente!$C$25,IF(T283&gt;PliegoVigente!$A$24,PliegoVigente!$C$24,PliegoVigente!$C$23)))),IF(E283="MASIVO",(IF(T283&gt;=PliegoVigente!$A$40,PliegoVigente!$C$40,IF(T283&gt;PliegoVigente!$A$39,PliegoVigente!$C$39,IF(T283&gt;PliegoVigente!$A$38,PliegoVigente!$C$38,PliegoVigente!$C$37)))),(IF(T283&gt;=PliegoVigente!$A$54,PliegoVigente!$C$54,IF(T283&gt;PliegoVigente!$A$53,PliegoVigente!$C$53,IF(T283&gt;PliegoVigente!$A$52,PliegoVigente!$C$52,PliegoVigente!$C$51)))))))</f>
        <v>0.02</v>
      </c>
      <c r="AF283" s="124">
        <f>IF(E283="HFC",(IF(Y283&gt;=PliegoVigente!$Y$7,PliegoVigente!$AA$7,0)),IF(E283="FLOW",0,IF(E283="MASIVO",(IF(Y283&gt;=PliegoVigente!$Y$37,PliegoVigente!$AA$370)),(IF(Y283&gt;=PliegoVigente!$Y$51,PliegoVigente!$AA$51,0)))))</f>
        <v>0</v>
      </c>
      <c r="AG283" s="124">
        <f>IF(E283="HFC",(IF(Z283&gt;=PliegoVigente!$M$9,PliegoVigente!$O$9,IF(Z283&gt;=PliegoVigente!$M$8,PliegoVigente!$O$8,PliegoVigente!$O$7))),IF(E283="FLOW",(IF(Z283&gt;=PliegoVigente!$M$25,PliegoVigente!$O$25,IF(Z283&gt;=PliegoVigente!$M$24,PliegoVigente!$O$24,PliegoVigente!$O$23))),IF(E283="MASIVO",(IF(Z283&gt;=PliegoVigente!$M$39,PliegoVigente!$O$39,IF(Z283&gt;=PliegoVigente!$M$38,PliegoVigente!$O$38,PliegoVigente!$O$37))),(IF(Z283&gt;=PliegoVigente!$M$53,PliegoVigente!$O$53,IF(Z283&gt;=PliegoVigente!$M$52,PliegoVigente!$O$52,PliegoVigente!$O$51))))))</f>
        <v>5.0000000000000001E-3</v>
      </c>
      <c r="AH283" s="124">
        <f>IF(E283="HFC",(IF(AA283&gt;=PliegoVigente!$Q$9,PliegoVigente!$S$9,IF(AA283&gt;=PliegoVigente!$Q$8,PliegoVigente!$S$8,PliegoVigente!$S$7))),IF(E283="FLOW",(IF(AA283&gt;=PliegoVigente!$Q$25,PliegoVigente!$S$25,IF(AA283&gt;=PliegoVigente!$Q$24,PliegoVigente!$S$24,PliegoVigente!$S$23))),IF(E283="MASIVO",(IF(AA283&gt;=PliegoVigente!$Q$39,PliegoVigente!$S$39,IF(AA283&gt;=PliegoVigente!$Q$38,PliegoVigente!$S$38,PliegoVigente!$S$37))),(IF(AA283&gt;=PliegoVigente!$Q$53,PliegoVigente!$S$53,IF(AA283&gt;=PliegoVigente!$Q$52,PliegoVigente!$S$52,PliegoVigente!$S$51))))))</f>
        <v>1.4999999999999999E-2</v>
      </c>
      <c r="AI283" s="126">
        <f t="shared" si="9"/>
        <v>0.13</v>
      </c>
    </row>
    <row r="284" spans="1:35" x14ac:dyDescent="0.25">
      <c r="A284" s="115" t="str">
        <f>VLOOKUP(C284,RosterActualizado!$C$2:$L$1000,7,0)</f>
        <v>Ruiz Jimena</v>
      </c>
      <c r="B284" s="115" t="str">
        <f>VLOOKUP(C284,RosterActualizado!$C$2:$L$1000,10,0)</f>
        <v>Lopez Silvio Pantaleon</v>
      </c>
      <c r="C284" s="115">
        <f>RosterActualizado!C284</f>
        <v>1094918</v>
      </c>
      <c r="D284" s="115" t="str">
        <f>VLOOKUP(C284,RosterActualizado!$C$2:$L$1000,3,0)</f>
        <v>FLOW Score 2</v>
      </c>
      <c r="E284" s="115" t="str">
        <f t="shared" si="8"/>
        <v>FLOW</v>
      </c>
      <c r="F284" s="116">
        <f>VLOOKUP(C284,Table1[],5,0)</f>
        <v>0.97948677248677296</v>
      </c>
      <c r="G284" s="117">
        <f>VLOOKUP(C284,Table13[],5,0)</f>
        <v>9.1603053435114504E-2</v>
      </c>
      <c r="H284" s="118">
        <f>VLOOKUP(C284,Table13[],3,0)</f>
        <v>131</v>
      </c>
      <c r="I284" s="117">
        <f>VLOOKUP(C284,Table13[],7,0)</f>
        <v>0.64</v>
      </c>
      <c r="J284" s="117">
        <f>VLOOKUP(C284,Table13[],9,0)</f>
        <v>0.92622950819672101</v>
      </c>
      <c r="K284" s="116">
        <f>VLOOKUP(C284,Table16[[#All],[idccms]:[TMO]],5,0)</f>
        <v>0.89655172413793105</v>
      </c>
      <c r="L284" s="119">
        <f>VLOOKUP(C284,Table18[[Columna1]:[Recuento de id_monitoring-caseId]],2,0)</f>
        <v>0</v>
      </c>
      <c r="M284" s="116">
        <f>VLOOKUP(C284,Table111[],7,0)</f>
        <v>0</v>
      </c>
      <c r="N284" s="118">
        <f>VLOOKUP(C284,Table111[],6,0)</f>
        <v>12</v>
      </c>
      <c r="O284" s="116">
        <f>VLOOKUP(C284,Table111[],8,0)</f>
        <v>0.5</v>
      </c>
      <c r="P284" s="13" t="s">
        <v>116</v>
      </c>
      <c r="Q284" s="13" t="s">
        <v>116</v>
      </c>
      <c r="R284" s="13" t="s">
        <v>116</v>
      </c>
      <c r="S284" s="116">
        <f>VLOOKUP(C284,Table113[[idccms]:[Suma de Rellamados]],4,0)</f>
        <v>0.85454545454545405</v>
      </c>
      <c r="T284" s="13">
        <f>VLOOKUP(C284,Table115[[idccms]:[Suma de CvLlamSalientes]],3,0)</f>
        <v>720.73008849557505</v>
      </c>
      <c r="U284" s="13">
        <f>VLOOKUP(C284,Table115[[idccms]:[Suma de CvLlamSalientes]],5,0)</f>
        <v>24.599557522123899</v>
      </c>
      <c r="V284" s="120">
        <f>VLOOKUP(C284,Table115[[idccms]:[Suma de CvLlamSalientes]],6,0)</f>
        <v>4.2942477876106198</v>
      </c>
      <c r="W284" s="13">
        <f>VLOOKUP(C284,Table115[[idccms]:[Suma de CvLlamSalientes]],7,0)</f>
        <v>691.83628318584101</v>
      </c>
      <c r="X284" s="116">
        <f>VLOOKUP(C284,Table118[[idccms]:[%Act Com N]],4,0)</f>
        <v>8.1858407079646006E-2</v>
      </c>
      <c r="Y284" s="116">
        <f>VLOOKUP(C284,Table118[[idccms]:[%Act Com N]],6,0)</f>
        <v>3.6504424778761098E-2</v>
      </c>
      <c r="Z284" s="116">
        <f>VLOOKUP(C284,TRF!$B$2:$S$407,4,0)</f>
        <v>7.5221238938053103E-2</v>
      </c>
      <c r="AA284" s="116">
        <f>VLOOKUP(C284,CBS!$A$2:$F$395,4,0)</f>
        <v>7.7433628318584094E-2</v>
      </c>
      <c r="AB284" s="124">
        <f>IF(E284="HFC",(IF(L284&gt;=PliegoVigente!$U$9,PliegoVigente!$W$9,IF(L284&gt;=PliegoVigente!$U$8,PliegoVigente!$W$8,PliegoVigente!$W$7))),IF(E284="FLOW",(IF(L284&gt;=PliegoVigente!$U$25,PliegoVigente!$W$25,IF(L284&gt;=PliegoVigente!$U$24,PliegoVigente!$W$24,PliegoVigente!$W$23))),IF(E284="MASIVO",(IF(L284&gt;=PliegoVigente!$U$39,PliegoVigente!$W$39,IF(L284&gt;=PliegoVigente!$U$38,PliegoVigente!$W$38,PliegoVigente!$W$37))),(IF(L284&gt;=PliegoVigente!$U$53,PliegoVigente!$W$53,IF(L284&gt;=PliegoVigente!$U$52,PliegoVigente!$W$52,PliegoVigente!$W$51))))))</f>
        <v>-0.01</v>
      </c>
      <c r="AC284" s="124">
        <f>IF(E284="HFC",(IF(M284&gt;=PliegoVigente!$I$7,PliegoVigente!$K$7,IF(M284&gt;=PliegoVigente!$I$8,PliegoVigente!$K$8,IF(M284&gt;=PliegoVigente!$I$9,PliegoVigente!$K$9,IF(M284&gt;=PliegoVigente!$I$10,PliegoVigente!$K$10,IF(M284&gt;=PliegoVigente!$I$11,PliegoVigente!$K$11,IF(M284&gt;=PliegoVigente!$I$12,PliegoVigente!$K$12,IF(M284&gt;=PliegoVigente!$I$13,PliegoVigente!$K$13,IF(M284&gt;=PliegoVigente!$I$14,PliegoVigente!$K$14,PliegoVigente!$K$15))))))))),IF(E284="FLOW",(IF(M284&gt;=PliegoVigente!$I$23,PliegoVigente!$K$23,IF(M284&gt;=PliegoVigente!$I$24,PliegoVigente!$K$24,IF(M284&gt;=PliegoVigente!$I$25,PliegoVigente!$K$25,IF(M284&gt;=PliegoVigente!$I$26,PliegoVigente!$K$26,IF(M284&gt;=PliegoVigente!$I$27,PliegoVigente!$K$27,IF(M284&gt;=PliegoVigente!$I$28,PliegoVigente!$K$28,IF(M284&gt;=PliegoVigente!$I$29,PliegoVigente!$K$29,IF(M284&gt;=PliegoVigente!$I$30,PliegoVigente!$K$30,PliegoVigente!$K$31))))))))),IF(E284="MASIVO",(IF(M284&gt;=PliegoVigente!$I$37,PliegoVigente!$K$37,IF(M284&gt;=PliegoVigente!$I$38,PliegoVigente!$K$38,IF(M284&gt;=PliegoVigente!$I$39,PliegoVigente!$K$39,IF(M284&gt;=PliegoVigente!$I$40,PliegoVigente!$K$40,IF(M284&gt;=PliegoVigente!$I$41,PliegoVigente!$K$41,IF(M284&gt;=PliegoVigente!$I$42,PliegoVigente!$K$42,IF(M284&gt;=PliegoVigente!$I$43,PliegoVigente!$K$43,IF(M284&gt;=PliegoVigente!$I$44,PliegoVigente!$K$44,PliegoVigente!$K$45))))))))),(IF(M284&gt;=PliegoVigente!$I$51,PliegoVigente!$K$51,IF(M284&gt;=PliegoVigente!$I$52,PliegoVigente!$K$52,IF(M284&gt;=PliegoVigente!$I$53,PliegoVigente!$K$53,IF(M284&gt;=PliegoVigente!$I$54,PliegoVigente!$K$54,IF(M284&gt;=PliegoVigente!$I$55,PliegoVigente!$K$55,IF(M284&gt;=PliegoVigente!$I$56,PliegoVigente!$K$56,IF(M284&gt;=PliegoVigente!$I$57,PliegoVigente!$K$57,IF(M284&gt;=PliegoVigente!$I$58,PliegoVigente!$K$58,PliegoVigente!$K$59))))))))))))</f>
        <v>0.05</v>
      </c>
      <c r="AD284" s="124">
        <f>IF(E284="HFC",(IF(S284&gt;=PliegoVigente!$E$12,PliegoVigente!$G$12,IF(S284&gt;=PliegoVigente!$E$11,PliegoVigente!$G$11,IF(S284&gt;=PliegoVigente!$E$10,PliegoVigente!$G$10,IF(S284&gt;=PliegoVigente!$E$9,PliegoVigente!$G$9,IF(S284&gt;=PliegoVigente!$E$8,PliegoVigente!$G$8,PliegoVigente!$G$7)))))),IF(E284="FLOW",(IF(S284&gt;=PliegoVigente!$I$23,PliegoVigente!$K$23,IF(S284&gt;=PliegoVigente!$I$24,PliegoVigente!$K$24,IF(S284&gt;=PliegoVigente!$I$25,PliegoVigente!$K$25,IF(S284&gt;=PliegoVigente!$I$26,PliegoVigente!$K$26,IF(S284&gt;=PliegoVigente!$I$27,PliegoVigente!$K$27,IF(S284&gt;=PliegoVigente!$I$28,PliegoVigente!$K$28,IF(S284&gt;=PliegoVigente!$I$29,PliegoVigente!$K$29,IF(S284&gt;=PliegoVigente!$I$30,PliegoVigente!$K$30,PliegoVigente!$K$31))))))))),IF(E284="MASIVO",(IF(S284&gt;=PliegoVigente!$I$37,PliegoVigente!$K$37,IF(S284&gt;=PliegoVigente!$I$38,PliegoVigente!$K$38,IF(S284&gt;=PliegoVigente!$I$39,PliegoVigente!$K$39,IF(S284&gt;=PliegoVigente!$I$40,PliegoVigente!$K$40,IF(S284&gt;=PliegoVigente!$I$41,PliegoVigente!$K$41,IF(S284&gt;=PliegoVigente!$I$42,PliegoVigente!$K$42,IF(S284&gt;=PliegoVigente!$I$43,PliegoVigente!$K$43,IF(S284&gt;=PliegoVigente!$I$44,PliegoVigente!$K$44,PliegoVigente!$K$45))))))))),(IF(S284&gt;=PliegoVigente!$I$51,PliegoVigente!$K$51,IF(S284&gt;=PliegoVigente!$I$52,PliegoVigente!$K$52,IF(S284&gt;=PliegoVigente!$I$53,PliegoVigente!$K$53,IF(S284&gt;=PliegoVigente!$I$54,PliegoVigente!$K$54,IF(S284&gt;=PliegoVigente!$I$55,PliegoVigente!$K$55,IF(S284&gt;=PliegoVigente!$I$56,PliegoVigente!$K$56,IF(S284&gt;=PliegoVigente!$I$57,PliegoVigente!$K$57,IF(S284&gt;=PliegoVigente!$I$58,PliegoVigente!$K$58,PliegoVigente!$K$59))))))))))))</f>
        <v>0.06</v>
      </c>
      <c r="AE284" s="124">
        <f>IF(E284="HFC",(IF(T284&gt;=PliegoVigente!$A$10,PliegoVigente!$C$10,IF(T284&gt;PliegoVigente!$A$9,PliegoVigente!$C$9,IF(T284&gt;PliegoVigente!$A$8,PliegoVigente!$C$8,PliegoVigente!$C$7)))),IF(E284="FLOW",(IF(T284&gt;=PliegoVigente!$A$26,PliegoVigente!$C$26,IF(T284&gt;PliegoVigente!$A$25,PliegoVigente!$C$25,IF(T284&gt;PliegoVigente!$A$24,PliegoVigente!$C$24,PliegoVigente!$C$23)))),IF(E284="MASIVO",(IF(T284&gt;=PliegoVigente!$A$40,PliegoVigente!$C$40,IF(T284&gt;PliegoVigente!$A$39,PliegoVigente!$C$39,IF(T284&gt;PliegoVigente!$A$38,PliegoVigente!$C$38,PliegoVigente!$C$37)))),(IF(T284&gt;=PliegoVigente!$A$54,PliegoVigente!$C$54,IF(T284&gt;PliegoVigente!$A$53,PliegoVigente!$C$53,IF(T284&gt;PliegoVigente!$A$52,PliegoVigente!$C$52,PliegoVigente!$C$51)))))))</f>
        <v>-0.01</v>
      </c>
      <c r="AF284" s="124">
        <f>IF(E284="HFC",(IF(Y284&gt;=PliegoVigente!$Y$7,PliegoVigente!$AA$7,0)),IF(E284="FLOW",0,IF(E284="MASIVO",(IF(Y284&gt;=PliegoVigente!$Y$37,PliegoVigente!$AA$370)),(IF(Y284&gt;=PliegoVigente!$Y$51,PliegoVigente!$AA$51,0)))))</f>
        <v>0</v>
      </c>
      <c r="AG284" s="124">
        <f>IF(E284="HFC",(IF(Z284&gt;=PliegoVigente!$M$9,PliegoVigente!$O$9,IF(Z284&gt;=PliegoVigente!$M$8,PliegoVigente!$O$8,PliegoVigente!$O$7))),IF(E284="FLOW",(IF(Z284&gt;=PliegoVigente!$M$25,PliegoVigente!$O$25,IF(Z284&gt;=PliegoVigente!$M$24,PliegoVigente!$O$24,PliegoVigente!$O$23))),IF(E284="MASIVO",(IF(Z284&gt;=PliegoVigente!$M$39,PliegoVigente!$O$39,IF(Z284&gt;=PliegoVigente!$M$38,PliegoVigente!$O$38,PliegoVigente!$O$37))),(IF(Z284&gt;=PliegoVigente!$M$53,PliegoVigente!$O$53,IF(Z284&gt;=PliegoVigente!$M$52,PliegoVigente!$O$52,PliegoVigente!$O$51))))))</f>
        <v>5.0000000000000001E-3</v>
      </c>
      <c r="AH284" s="124">
        <f>IF(E284="HFC",(IF(AA284&gt;=PliegoVigente!$Q$9,PliegoVigente!$S$9,IF(AA284&gt;=PliegoVigente!$Q$8,PliegoVigente!$S$8,PliegoVigente!$S$7))),IF(E284="FLOW",(IF(AA284&gt;=PliegoVigente!$Q$25,PliegoVigente!$S$25,IF(AA284&gt;=PliegoVigente!$Q$24,PliegoVigente!$S$24,PliegoVigente!$S$23))),IF(E284="MASIVO",(IF(AA284&gt;=PliegoVigente!$Q$39,PliegoVigente!$S$39,IF(AA284&gt;=PliegoVigente!$Q$38,PliegoVigente!$S$38,PliegoVigente!$S$37))),(IF(AA284&gt;=PliegoVigente!$Q$53,PliegoVigente!$S$53,IF(AA284&gt;=PliegoVigente!$Q$52,PliegoVigente!$S$52,PliegoVigente!$S$51))))))</f>
        <v>1.4999999999999999E-2</v>
      </c>
      <c r="AI284" s="126">
        <f t="shared" si="9"/>
        <v>0.11000000000000001</v>
      </c>
    </row>
    <row r="285" spans="1:35" x14ac:dyDescent="0.25">
      <c r="A285" s="115" t="str">
        <f>VLOOKUP(C285,RosterActualizado!$C$2:$L$1000,7,0)</f>
        <v>Ruiz Jimena</v>
      </c>
      <c r="B285" s="115" t="str">
        <f>VLOOKUP(C285,RosterActualizado!$C$2:$L$1000,10,0)</f>
        <v>Luna Daiana Macarena</v>
      </c>
      <c r="C285" s="115">
        <f>RosterActualizado!C285</f>
        <v>4475993</v>
      </c>
      <c r="D285" s="115" t="str">
        <f>VLOOKUP(C285,RosterActualizado!$C$2:$L$1000,3,0)</f>
        <v>MASIVO</v>
      </c>
      <c r="E285" s="115" t="str">
        <f t="shared" si="8"/>
        <v>MASIVO</v>
      </c>
      <c r="F285" s="116">
        <f>VLOOKUP(C285,Table1[],5,0)</f>
        <v>0.81244202898550699</v>
      </c>
      <c r="G285" s="117">
        <f>VLOOKUP(C285,Table13[],5,0)</f>
        <v>2.1276595744680899E-2</v>
      </c>
      <c r="H285" s="118">
        <f>VLOOKUP(C285,Table13[],3,0)</f>
        <v>47</v>
      </c>
      <c r="I285" s="117">
        <f>VLOOKUP(C285,Table13[],7,0)</f>
        <v>0.78260869565217395</v>
      </c>
      <c r="J285" s="117">
        <f>VLOOKUP(C285,Table13[],9,0)</f>
        <v>0.86363636363636398</v>
      </c>
      <c r="K285" s="116">
        <f>VLOOKUP(C285,Table16[[#All],[idccms]:[TMO]],5,0)</f>
        <v>0.84210526315789502</v>
      </c>
      <c r="L285" s="119">
        <f>VLOOKUP(C285,Table18[[Columna1]:[Recuento de id_monitoring-caseId]],2,0)</f>
        <v>0</v>
      </c>
      <c r="M285" s="116">
        <f>VLOOKUP(C285,Table111[],7,0)</f>
        <v>-0.5</v>
      </c>
      <c r="N285" s="118">
        <f>VLOOKUP(C285,Table111[],6,0)</f>
        <v>8</v>
      </c>
      <c r="O285" s="116">
        <f>VLOOKUP(C285,Table111[],8,0)</f>
        <v>0.14285714285714299</v>
      </c>
      <c r="P285" s="13" t="s">
        <v>116</v>
      </c>
      <c r="Q285" s="13" t="s">
        <v>116</v>
      </c>
      <c r="R285" s="13" t="s">
        <v>116</v>
      </c>
      <c r="S285" s="116">
        <f>VLOOKUP(C285,Table113[[idccms]:[Suma de Rellamados]],4,0)</f>
        <v>0.81733021077283396</v>
      </c>
      <c r="T285" s="13">
        <f>VLOOKUP(C285,Table115[[idccms]:[Suma de CvLlamSalientes]],3,0)</f>
        <v>602.78731343283596</v>
      </c>
      <c r="U285" s="13">
        <f>VLOOKUP(C285,Table115[[idccms]:[Suma de CvLlamSalientes]],5,0)</f>
        <v>69.091417910447802</v>
      </c>
      <c r="V285" s="120">
        <f>VLOOKUP(C285,Table115[[idccms]:[Suma de CvLlamSalientes]],6,0)</f>
        <v>23.048507462686601</v>
      </c>
      <c r="W285" s="13">
        <f>VLOOKUP(C285,Table115[[idccms]:[Suma de CvLlamSalientes]],7,0)</f>
        <v>510.64738805970097</v>
      </c>
      <c r="X285" s="116">
        <f>VLOOKUP(C285,Table118[[idccms]:[%Act Com N]],4,0)</f>
        <v>6.1567164179104503E-2</v>
      </c>
      <c r="Y285" s="116">
        <f>VLOOKUP(C285,Table118[[idccms]:[%Act Com N]],6,0)</f>
        <v>2.5186567164179101E-2</v>
      </c>
      <c r="Z285" s="116">
        <f>VLOOKUP(C285,TRF!$B$2:$S$407,4,0)</f>
        <v>0.111940298507463</v>
      </c>
      <c r="AA285" s="116">
        <f>VLOOKUP(C285,CBS!$A$2:$F$395,4,0)</f>
        <v>0.12313432835820901</v>
      </c>
      <c r="AB285" s="124">
        <f>IF(E285="HFC",(IF(L285&gt;=PliegoVigente!$U$9,PliegoVigente!$W$9,IF(L285&gt;=PliegoVigente!$U$8,PliegoVigente!$W$8,PliegoVigente!$W$7))),IF(E285="FLOW",(IF(L285&gt;=PliegoVigente!$U$25,PliegoVigente!$W$25,IF(L285&gt;=PliegoVigente!$U$24,PliegoVigente!$W$24,PliegoVigente!$W$23))),IF(E285="MASIVO",(IF(L285&gt;=PliegoVigente!$U$39,PliegoVigente!$W$39,IF(L285&gt;=PliegoVigente!$U$38,PliegoVigente!$W$38,PliegoVigente!$W$37))),(IF(L285&gt;=PliegoVigente!$U$53,PliegoVigente!$W$53,IF(L285&gt;=PliegoVigente!$U$52,PliegoVigente!$W$52,PliegoVigente!$W$51))))))</f>
        <v>-0.01</v>
      </c>
      <c r="AC285" s="124">
        <f>IF(E285="HFC",(IF(M285&gt;=PliegoVigente!$I$7,PliegoVigente!$K$7,IF(M285&gt;=PliegoVigente!$I$8,PliegoVigente!$K$8,IF(M285&gt;=PliegoVigente!$I$9,PliegoVigente!$K$9,IF(M285&gt;=PliegoVigente!$I$10,PliegoVigente!$K$10,IF(M285&gt;=PliegoVigente!$I$11,PliegoVigente!$K$11,IF(M285&gt;=PliegoVigente!$I$12,PliegoVigente!$K$12,IF(M285&gt;=PliegoVigente!$I$13,PliegoVigente!$K$13,IF(M285&gt;=PliegoVigente!$I$14,PliegoVigente!$K$14,PliegoVigente!$K$15))))))))),IF(E285="FLOW",(IF(M285&gt;=PliegoVigente!$I$23,PliegoVigente!$K$23,IF(M285&gt;=PliegoVigente!$I$24,PliegoVigente!$K$24,IF(M285&gt;=PliegoVigente!$I$25,PliegoVigente!$K$25,IF(M285&gt;=PliegoVigente!$I$26,PliegoVigente!$K$26,IF(M285&gt;=PliegoVigente!$I$27,PliegoVigente!$K$27,IF(M285&gt;=PliegoVigente!$I$28,PliegoVigente!$K$28,IF(M285&gt;=PliegoVigente!$I$29,PliegoVigente!$K$29,IF(M285&gt;=PliegoVigente!$I$30,PliegoVigente!$K$30,PliegoVigente!$K$31))))))))),IF(E285="MASIVO",(IF(M285&gt;=PliegoVigente!$I$37,PliegoVigente!$K$37,IF(M285&gt;=PliegoVigente!$I$38,PliegoVigente!$K$38,IF(M285&gt;=PliegoVigente!$I$39,PliegoVigente!$K$39,IF(M285&gt;=PliegoVigente!$I$40,PliegoVigente!$K$40,IF(M285&gt;=PliegoVigente!$I$41,PliegoVigente!$K$41,IF(M285&gt;=PliegoVigente!$I$42,PliegoVigente!$K$42,IF(M285&gt;=PliegoVigente!$I$43,PliegoVigente!$K$43,IF(M285&gt;=PliegoVigente!$I$44,PliegoVigente!$K$44,PliegoVigente!$K$45))))))))),(IF(M285&gt;=PliegoVigente!$I$51,PliegoVigente!$K$51,IF(M285&gt;=PliegoVigente!$I$52,PliegoVigente!$K$52,IF(M285&gt;=PliegoVigente!$I$53,PliegoVigente!$K$53,IF(M285&gt;=PliegoVigente!$I$54,PliegoVigente!$K$54,IF(M285&gt;=PliegoVigente!$I$55,PliegoVigente!$K$55,IF(M285&gt;=PliegoVigente!$I$56,PliegoVigente!$K$56,IF(M285&gt;=PliegoVigente!$I$57,PliegoVigente!$K$57,IF(M285&gt;=PliegoVigente!$I$58,PliegoVigente!$K$58,PliegoVigente!$K$59))))))))))))</f>
        <v>-0.02</v>
      </c>
      <c r="AD285" s="124">
        <f>IF(E285="HFC",(IF(S285&gt;=PliegoVigente!$E$12,PliegoVigente!$G$12,IF(S285&gt;=PliegoVigente!$E$11,PliegoVigente!$G$11,IF(S285&gt;=PliegoVigente!$E$10,PliegoVigente!$G$10,IF(S285&gt;=PliegoVigente!$E$9,PliegoVigente!$G$9,IF(S285&gt;=PliegoVigente!$E$8,PliegoVigente!$G$8,PliegoVigente!$G$7)))))),IF(E285="FLOW",(IF(S285&gt;=PliegoVigente!$I$23,PliegoVigente!$K$23,IF(S285&gt;=PliegoVigente!$I$24,PliegoVigente!$K$24,IF(S285&gt;=PliegoVigente!$I$25,PliegoVigente!$K$25,IF(S285&gt;=PliegoVigente!$I$26,PliegoVigente!$K$26,IF(S285&gt;=PliegoVigente!$I$27,PliegoVigente!$K$27,IF(S285&gt;=PliegoVigente!$I$28,PliegoVigente!$K$28,IF(S285&gt;=PliegoVigente!$I$29,PliegoVigente!$K$29,IF(S285&gt;=PliegoVigente!$I$30,PliegoVigente!$K$30,PliegoVigente!$K$31))))))))),IF(E285="MASIVO",(IF(S285&gt;=PliegoVigente!$I$37,PliegoVigente!$K$37,IF(S285&gt;=PliegoVigente!$I$38,PliegoVigente!$K$38,IF(S285&gt;=PliegoVigente!$I$39,PliegoVigente!$K$39,IF(S285&gt;=PliegoVigente!$I$40,PliegoVigente!$K$40,IF(S285&gt;=PliegoVigente!$I$41,PliegoVigente!$K$41,IF(S285&gt;=PliegoVigente!$I$42,PliegoVigente!$K$42,IF(S285&gt;=PliegoVigente!$I$43,PliegoVigente!$K$43,IF(S285&gt;=PliegoVigente!$I$44,PliegoVigente!$K$44,PliegoVigente!$K$45))))))))),(IF(S285&gt;=PliegoVigente!$I$51,PliegoVigente!$K$51,IF(S285&gt;=PliegoVigente!$I$52,PliegoVigente!$K$52,IF(S285&gt;=PliegoVigente!$I$53,PliegoVigente!$K$53,IF(S285&gt;=PliegoVigente!$I$54,PliegoVigente!$K$54,IF(S285&gt;=PliegoVigente!$I$55,PliegoVigente!$K$55,IF(S285&gt;=PliegoVigente!$I$56,PliegoVigente!$K$56,IF(S285&gt;=PliegoVigente!$I$57,PliegoVigente!$K$57,IF(S285&gt;=PliegoVigente!$I$58,PliegoVigente!$K$58,PliegoVigente!$K$59))))))))))))</f>
        <v>0.06</v>
      </c>
      <c r="AE285" s="124">
        <f>IF(E285="HFC",(IF(T285&gt;=PliegoVigente!$A$10,PliegoVigente!$C$10,IF(T285&gt;PliegoVigente!$A$9,PliegoVigente!$C$9,IF(T285&gt;PliegoVigente!$A$8,PliegoVigente!$C$8,PliegoVigente!$C$7)))),IF(E285="FLOW",(IF(T285&gt;=PliegoVigente!$A$26,PliegoVigente!$C$26,IF(T285&gt;PliegoVigente!$A$25,PliegoVigente!$C$25,IF(T285&gt;PliegoVigente!$A$24,PliegoVigente!$C$24,PliegoVigente!$C$23)))),IF(E285="MASIVO",(IF(T285&gt;=PliegoVigente!$A$40,PliegoVigente!$C$40,IF(T285&gt;PliegoVigente!$A$39,PliegoVigente!$C$39,IF(T285&gt;PliegoVigente!$A$38,PliegoVigente!$C$38,PliegoVigente!$C$37)))),(IF(T285&gt;=PliegoVigente!$A$54,PliegoVigente!$C$54,IF(T285&gt;PliegoVigente!$A$53,PliegoVigente!$C$53,IF(T285&gt;PliegoVigente!$A$52,PliegoVigente!$C$52,PliegoVigente!$C$51)))))))</f>
        <v>-0.01</v>
      </c>
      <c r="AF285" s="124" t="b">
        <f>IF(E285="HFC",(IF(Y285&gt;=PliegoVigente!$Y$7,PliegoVigente!$AA$7,0)),IF(E285="FLOW",0,IF(E285="MASIVO",(IF(Y285&gt;=PliegoVigente!$Y$37,PliegoVigente!$AA$370)),(IF(Y285&gt;=PliegoVigente!$Y$51,PliegoVigente!$AA$51,0)))))</f>
        <v>0</v>
      </c>
      <c r="AG285" s="124">
        <f>IF(E285="HFC",(IF(Z285&gt;=PliegoVigente!$M$9,PliegoVigente!$O$9,IF(Z285&gt;=PliegoVigente!$M$8,PliegoVigente!$O$8,PliegoVigente!$O$7))),IF(E285="FLOW",(IF(Z285&gt;=PliegoVigente!$M$25,PliegoVigente!$O$25,IF(Z285&gt;=PliegoVigente!$M$24,PliegoVigente!$O$24,PliegoVigente!$O$23))),IF(E285="MASIVO",(IF(Z285&gt;=PliegoVigente!$M$39,PliegoVigente!$O$39,IF(Z285&gt;=PliegoVigente!$M$38,PliegoVigente!$O$38,PliegoVigente!$O$37))),(IF(Z285&gt;=PliegoVigente!$M$53,PliegoVigente!$O$53,IF(Z285&gt;=PliegoVigente!$M$52,PliegoVigente!$O$52,PliegoVigente!$O$51))))))</f>
        <v>-5.0000000000000001E-3</v>
      </c>
      <c r="AH285" s="124">
        <f>IF(E285="HFC",(IF(AA285&gt;=PliegoVigente!$Q$9,PliegoVigente!$S$9,IF(AA285&gt;=PliegoVigente!$Q$8,PliegoVigente!$S$8,PliegoVigente!$S$7))),IF(E285="FLOW",(IF(AA285&gt;=PliegoVigente!$Q$25,PliegoVigente!$S$25,IF(AA285&gt;=PliegoVigente!$Q$24,PliegoVigente!$S$24,PliegoVigente!$S$23))),IF(E285="MASIVO",(IF(AA285&gt;=PliegoVigente!$Q$39,PliegoVigente!$S$39,IF(AA285&gt;=PliegoVigente!$Q$38,PliegoVigente!$S$38,PliegoVigente!$S$37))),(IF(AA285&gt;=PliegoVigente!$Q$53,PliegoVigente!$S$53,IF(AA285&gt;=PliegoVigente!$Q$52,PliegoVigente!$S$52,PliegoVigente!$S$51))))))</f>
        <v>-5.0000000000000001E-3</v>
      </c>
      <c r="AI285" s="126">
        <f t="shared" si="9"/>
        <v>9.999999999999995E-3</v>
      </c>
    </row>
    <row r="286" spans="1:35" x14ac:dyDescent="0.25">
      <c r="A286" s="115" t="str">
        <f>VLOOKUP(C286,RosterActualizado!$C$2:$L$1000,7,0)</f>
        <v>Ruiz Jimena</v>
      </c>
      <c r="B286" s="115" t="str">
        <f>VLOOKUP(C286,RosterActualizado!$C$2:$L$1000,10,0)</f>
        <v>Mana Angel David</v>
      </c>
      <c r="C286" s="115">
        <f>RosterActualizado!C286</f>
        <v>3138538</v>
      </c>
      <c r="D286" s="115" t="str">
        <f>VLOOKUP(C286,RosterActualizado!$C$2:$L$1000,3,0)</f>
        <v>INTERNET HFC SCORE 3 A 5 + Solucion Remota</v>
      </c>
      <c r="E286" s="115" t="str">
        <f t="shared" si="8"/>
        <v>MULTISKILL</v>
      </c>
      <c r="F286" s="116">
        <f>VLOOKUP(C286,Table1[],5,0)</f>
        <v>0.96943915343915299</v>
      </c>
      <c r="G286" s="117">
        <f>VLOOKUP(C286,Table13[],5,0)</f>
        <v>2.1739130434782601E-2</v>
      </c>
      <c r="H286" s="118">
        <f>VLOOKUP(C286,Table13[],3,0)</f>
        <v>46</v>
      </c>
      <c r="I286" s="117">
        <f>VLOOKUP(C286,Table13[],7,0)</f>
        <v>0.79545454545454497</v>
      </c>
      <c r="J286" s="117">
        <f>VLOOKUP(C286,Table13[],9,0)</f>
        <v>0.95454545454545503</v>
      </c>
      <c r="K286" s="116">
        <f>VLOOKUP(C286,Table16[[#All],[idccms]:[TMO]],5,0)</f>
        <v>1</v>
      </c>
      <c r="L286" s="119">
        <f>VLOOKUP(C286,Table18[[Columna1]:[Recuento de id_monitoring-caseId]],2,0)</f>
        <v>0.5</v>
      </c>
      <c r="M286" s="116">
        <f>VLOOKUP(C286,Table111[],7,0)</f>
        <v>-0.33333333333333298</v>
      </c>
      <c r="N286" s="118">
        <f>VLOOKUP(C286,Table111[],6,0)</f>
        <v>15</v>
      </c>
      <c r="O286" s="116">
        <f>VLOOKUP(C286,Table111[],8,0)</f>
        <v>0.41666666666666702</v>
      </c>
      <c r="P286" s="13" t="s">
        <v>116</v>
      </c>
      <c r="Q286" s="13" t="s">
        <v>116</v>
      </c>
      <c r="R286" s="13" t="s">
        <v>116</v>
      </c>
      <c r="S286" s="116">
        <f>VLOOKUP(C286,Table113[[idccms]:[Suma de Rellamados]],4,0)</f>
        <v>0.79227053140096604</v>
      </c>
      <c r="T286" s="13">
        <f>VLOOKUP(C286,Table115[[idccms]:[Suma de CvLlamSalientes]],3,0)</f>
        <v>543.70707070707101</v>
      </c>
      <c r="U286" s="13">
        <f>VLOOKUP(C286,Table115[[idccms]:[Suma de CvLlamSalientes]],5,0)</f>
        <v>16.563973063973101</v>
      </c>
      <c r="V286" s="120">
        <f>VLOOKUP(C286,Table115[[idccms]:[Suma de CvLlamSalientes]],6,0)</f>
        <v>39.089225589225599</v>
      </c>
      <c r="W286" s="13">
        <f>VLOOKUP(C286,Table115[[idccms]:[Suma de CvLlamSalientes]],7,0)</f>
        <v>488.053872053872</v>
      </c>
      <c r="X286" s="116">
        <f>VLOOKUP(C286,Table118[[idccms]:[%Act Com N]],4,0)</f>
        <v>3.45117845117845E-2</v>
      </c>
      <c r="Y286" s="116">
        <f>VLOOKUP(C286,Table118[[idccms]:[%Act Com N]],6,0)</f>
        <v>3.03030303030303E-2</v>
      </c>
      <c r="Z286" s="116">
        <f>VLOOKUP(C286,TRF!$B$2:$S$407,4,0)</f>
        <v>9.5959595959595995E-2</v>
      </c>
      <c r="AA286" s="116">
        <f>VLOOKUP(C286,CBS!$A$2:$F$395,4,0)</f>
        <v>4.3771043771043801E-2</v>
      </c>
      <c r="AB286" s="124">
        <f>IF(E286="HFC",(IF(L286&gt;=PliegoVigente!$U$9,PliegoVigente!$W$9,IF(L286&gt;=PliegoVigente!$U$8,PliegoVigente!$W$8,PliegoVigente!$W$7))),IF(E286="FLOW",(IF(L286&gt;=PliegoVigente!$U$25,PliegoVigente!$W$25,IF(L286&gt;=PliegoVigente!$U$24,PliegoVigente!$W$24,PliegoVigente!$W$23))),IF(E286="MASIVO",(IF(L286&gt;=PliegoVigente!$U$39,PliegoVigente!$W$39,IF(L286&gt;=PliegoVigente!$U$38,PliegoVigente!$W$38,PliegoVigente!$W$37))),(IF(L286&gt;=PliegoVigente!$U$53,PliegoVigente!$W$53,IF(L286&gt;=PliegoVigente!$U$52,PliegoVigente!$W$52,PliegoVigente!$W$51))))))</f>
        <v>-0.01</v>
      </c>
      <c r="AC286" s="124">
        <f>IF(E286="HFC",(IF(M286&gt;=PliegoVigente!$I$7,PliegoVigente!$K$7,IF(M286&gt;=PliegoVigente!$I$8,PliegoVigente!$K$8,IF(M286&gt;=PliegoVigente!$I$9,PliegoVigente!$K$9,IF(M286&gt;=PliegoVigente!$I$10,PliegoVigente!$K$10,IF(M286&gt;=PliegoVigente!$I$11,PliegoVigente!$K$11,IF(M286&gt;=PliegoVigente!$I$12,PliegoVigente!$K$12,IF(M286&gt;=PliegoVigente!$I$13,PliegoVigente!$K$13,IF(M286&gt;=PliegoVigente!$I$14,PliegoVigente!$K$14,PliegoVigente!$K$15))))))))),IF(E286="FLOW",(IF(M286&gt;=PliegoVigente!$I$23,PliegoVigente!$K$23,IF(M286&gt;=PliegoVigente!$I$24,PliegoVigente!$K$24,IF(M286&gt;=PliegoVigente!$I$25,PliegoVigente!$K$25,IF(M286&gt;=PliegoVigente!$I$26,PliegoVigente!$K$26,IF(M286&gt;=PliegoVigente!$I$27,PliegoVigente!$K$27,IF(M286&gt;=PliegoVigente!$I$28,PliegoVigente!$K$28,IF(M286&gt;=PliegoVigente!$I$29,PliegoVigente!$K$29,IF(M286&gt;=PliegoVigente!$I$30,PliegoVigente!$K$30,PliegoVigente!$K$31))))))))),IF(E286="MASIVO",(IF(M286&gt;=PliegoVigente!$I$37,PliegoVigente!$K$37,IF(M286&gt;=PliegoVigente!$I$38,PliegoVigente!$K$38,IF(M286&gt;=PliegoVigente!$I$39,PliegoVigente!$K$39,IF(M286&gt;=PliegoVigente!$I$40,PliegoVigente!$K$40,IF(M286&gt;=PliegoVigente!$I$41,PliegoVigente!$K$41,IF(M286&gt;=PliegoVigente!$I$42,PliegoVigente!$K$42,IF(M286&gt;=PliegoVigente!$I$43,PliegoVigente!$K$43,IF(M286&gt;=PliegoVigente!$I$44,PliegoVigente!$K$44,PliegoVigente!$K$45))))))))),(IF(M286&gt;=PliegoVigente!$I$51,PliegoVigente!$K$51,IF(M286&gt;=PliegoVigente!$I$52,PliegoVigente!$K$52,IF(M286&gt;=PliegoVigente!$I$53,PliegoVigente!$K$53,IF(M286&gt;=PliegoVigente!$I$54,PliegoVigente!$K$54,IF(M286&gt;=PliegoVigente!$I$55,PliegoVigente!$K$55,IF(M286&gt;=PliegoVigente!$I$56,PliegoVigente!$K$56,IF(M286&gt;=PliegoVigente!$I$57,PliegoVigente!$K$57,IF(M286&gt;=PliegoVigente!$I$58,PliegoVigente!$K$58,PliegoVigente!$K$59))))))))))))</f>
        <v>-0.02</v>
      </c>
      <c r="AD286" s="124">
        <f>IF(E286="HFC",(IF(S286&gt;=PliegoVigente!$E$12,PliegoVigente!$G$12,IF(S286&gt;=PliegoVigente!$E$11,PliegoVigente!$G$11,IF(S286&gt;=PliegoVigente!$E$10,PliegoVigente!$G$10,IF(S286&gt;=PliegoVigente!$E$9,PliegoVigente!$G$9,IF(S286&gt;=PliegoVigente!$E$8,PliegoVigente!$G$8,PliegoVigente!$G$7)))))),IF(E286="FLOW",(IF(S286&gt;=PliegoVigente!$I$23,PliegoVigente!$K$23,IF(S286&gt;=PliegoVigente!$I$24,PliegoVigente!$K$24,IF(S286&gt;=PliegoVigente!$I$25,PliegoVigente!$K$25,IF(S286&gt;=PliegoVigente!$I$26,PliegoVigente!$K$26,IF(S286&gt;=PliegoVigente!$I$27,PliegoVigente!$K$27,IF(S286&gt;=PliegoVigente!$I$28,PliegoVigente!$K$28,IF(S286&gt;=PliegoVigente!$I$29,PliegoVigente!$K$29,IF(S286&gt;=PliegoVigente!$I$30,PliegoVigente!$K$30,PliegoVigente!$K$31))))))))),IF(E286="MASIVO",(IF(S286&gt;=PliegoVigente!$I$37,PliegoVigente!$K$37,IF(S286&gt;=PliegoVigente!$I$38,PliegoVigente!$K$38,IF(S286&gt;=PliegoVigente!$I$39,PliegoVigente!$K$39,IF(S286&gt;=PliegoVigente!$I$40,PliegoVigente!$K$40,IF(S286&gt;=PliegoVigente!$I$41,PliegoVigente!$K$41,IF(S286&gt;=PliegoVigente!$I$42,PliegoVigente!$K$42,IF(S286&gt;=PliegoVigente!$I$43,PliegoVigente!$K$43,IF(S286&gt;=PliegoVigente!$I$44,PliegoVigente!$K$44,PliegoVigente!$K$45))))))))),(IF(S286&gt;=PliegoVigente!$I$51,PliegoVigente!$K$51,IF(S286&gt;=PliegoVigente!$I$52,PliegoVigente!$K$52,IF(S286&gt;=PliegoVigente!$I$53,PliegoVigente!$K$53,IF(S286&gt;=PliegoVigente!$I$54,PliegoVigente!$K$54,IF(S286&gt;=PliegoVigente!$I$55,PliegoVigente!$K$55,IF(S286&gt;=PliegoVigente!$I$56,PliegoVigente!$K$56,IF(S286&gt;=PliegoVigente!$I$57,PliegoVigente!$K$57,IF(S286&gt;=PliegoVigente!$I$58,PliegoVigente!$K$58,PliegoVigente!$K$59))))))))))))</f>
        <v>0.06</v>
      </c>
      <c r="AE286" s="124">
        <f>IF(E286="HFC",(IF(T286&gt;=PliegoVigente!$A$10,PliegoVigente!$C$10,IF(T286&gt;PliegoVigente!$A$9,PliegoVigente!$C$9,IF(T286&gt;PliegoVigente!$A$8,PliegoVigente!$C$8,PliegoVigente!$C$7)))),IF(E286="FLOW",(IF(T286&gt;=PliegoVigente!$A$26,PliegoVigente!$C$26,IF(T286&gt;PliegoVigente!$A$25,PliegoVigente!$C$25,IF(T286&gt;PliegoVigente!$A$24,PliegoVigente!$C$24,PliegoVigente!$C$23)))),IF(E286="MASIVO",(IF(T286&gt;=PliegoVigente!$A$40,PliegoVigente!$C$40,IF(T286&gt;PliegoVigente!$A$39,PliegoVigente!$C$39,IF(T286&gt;PliegoVigente!$A$38,PliegoVigente!$C$38,PliegoVigente!$C$37)))),(IF(T286&gt;=PliegoVigente!$A$54,PliegoVigente!$C$54,IF(T286&gt;PliegoVigente!$A$53,PliegoVigente!$C$53,IF(T286&gt;PliegoVigente!$A$52,PliegoVigente!$C$52,PliegoVigente!$C$51)))))))</f>
        <v>-0.01</v>
      </c>
      <c r="AF286" s="124">
        <f>IF(E286="HFC",(IF(Y286&gt;=PliegoVigente!$Y$7,PliegoVigente!$AA$7,0)),IF(E286="FLOW",0,IF(E286="MASIVO",(IF(Y286&gt;=PliegoVigente!$Y$37,PliegoVigente!$AA$370)),(IF(Y286&gt;=PliegoVigente!$Y$51,PliegoVigente!$AA$51,0)))))</f>
        <v>0.01</v>
      </c>
      <c r="AG286" s="124">
        <f>IF(E286="HFC",(IF(Z286&gt;=PliegoVigente!$M$9,PliegoVigente!$O$9,IF(Z286&gt;=PliegoVigente!$M$8,PliegoVigente!$O$8,PliegoVigente!$O$7))),IF(E286="FLOW",(IF(Z286&gt;=PliegoVigente!$M$25,PliegoVigente!$O$25,IF(Z286&gt;=PliegoVigente!$M$24,PliegoVigente!$O$24,PliegoVigente!$O$23))),IF(E286="MASIVO",(IF(Z286&gt;=PliegoVigente!$M$39,PliegoVigente!$O$39,IF(Z286&gt;=PliegoVigente!$M$38,PliegoVigente!$O$38,PliegoVigente!$O$37))),(IF(Z286&gt;=PliegoVigente!$M$53,PliegoVigente!$O$53,IF(Z286&gt;=PliegoVigente!$M$52,PliegoVigente!$O$52,PliegoVigente!$O$51))))))</f>
        <v>5.0000000000000001E-3</v>
      </c>
      <c r="AH286" s="124">
        <f>IF(E286="HFC",(IF(AA286&gt;=PliegoVigente!$Q$9,PliegoVigente!$S$9,IF(AA286&gt;=PliegoVigente!$Q$8,PliegoVigente!$S$8,PliegoVigente!$S$7))),IF(E286="FLOW",(IF(AA286&gt;=PliegoVigente!$Q$25,PliegoVigente!$S$25,IF(AA286&gt;=PliegoVigente!$Q$24,PliegoVigente!$S$24,PliegoVigente!$S$23))),IF(E286="MASIVO",(IF(AA286&gt;=PliegoVigente!$Q$39,PliegoVigente!$S$39,IF(AA286&gt;=PliegoVigente!$Q$38,PliegoVigente!$S$38,PliegoVigente!$S$37))),(IF(AA286&gt;=PliegoVigente!$Q$53,PliegoVigente!$S$53,IF(AA286&gt;=PliegoVigente!$Q$52,PliegoVigente!$S$52,PliegoVigente!$S$51))))))</f>
        <v>5.0000000000000001E-3</v>
      </c>
      <c r="AI286" s="126">
        <f t="shared" si="9"/>
        <v>3.9999999999999994E-2</v>
      </c>
    </row>
    <row r="287" spans="1:35" x14ac:dyDescent="0.25">
      <c r="A287" s="115" t="str">
        <f>VLOOKUP(C287,RosterActualizado!$C$2:$L$1000,7,0)</f>
        <v>Ruiz Jimena</v>
      </c>
      <c r="B287" s="115" t="str">
        <f>VLOOKUP(C287,RosterActualizado!$C$2:$L$1000,10,0)</f>
        <v>Medina Sandra Daniela</v>
      </c>
      <c r="C287" s="115">
        <f>RosterActualizado!C287</f>
        <v>3625046</v>
      </c>
      <c r="D287" s="115" t="str">
        <f>VLOOKUP(C287,RosterActualizado!$C$2:$L$1000,3,0)</f>
        <v>VIP</v>
      </c>
      <c r="E287" s="115" t="str">
        <f t="shared" si="8"/>
        <v>MASIVO</v>
      </c>
      <c r="F287" s="116">
        <f>VLOOKUP(C287,Table1[],5,0)</f>
        <v>0.58722222222222198</v>
      </c>
      <c r="G287" s="117">
        <f>VLOOKUP(C287,Table13[],5,0)</f>
        <v>0.194444444444444</v>
      </c>
      <c r="H287" s="118">
        <f>VLOOKUP(C287,Table13[],3,0)</f>
        <v>36</v>
      </c>
      <c r="I287" s="117">
        <f>VLOOKUP(C287,Table13[],7,0)</f>
        <v>0.55555555555555602</v>
      </c>
      <c r="J287" s="117">
        <f>VLOOKUP(C287,Table13[],9,0)</f>
        <v>0.86111111111111105</v>
      </c>
      <c r="K287" s="116">
        <f>VLOOKUP(C287,Table16[[#All],[idccms]:[TMO]],5,0)</f>
        <v>0.87878787878787901</v>
      </c>
      <c r="L287" s="119">
        <f>VLOOKUP(C287,Table18[[Columna1]:[Recuento de id_monitoring-caseId]],2,0)</f>
        <v>0</v>
      </c>
      <c r="M287" s="116">
        <f>VLOOKUP(C287,Table111[],7,0)</f>
        <v>0</v>
      </c>
      <c r="N287" s="118">
        <f>VLOOKUP(C287,Table111[],6,0)</f>
        <v>2</v>
      </c>
      <c r="O287" s="116">
        <f>VLOOKUP(C287,Table111[],8,0)</f>
        <v>0.5</v>
      </c>
      <c r="P287" s="13" t="s">
        <v>116</v>
      </c>
      <c r="Q287" s="13" t="s">
        <v>116</v>
      </c>
      <c r="R287" s="13" t="s">
        <v>116</v>
      </c>
      <c r="S287" s="116">
        <f>VLOOKUP(C287,Table113[[idccms]:[Suma de Rellamados]],4,0)</f>
        <v>0.80769230769230804</v>
      </c>
      <c r="T287" s="13">
        <f>VLOOKUP(C287,Table115[[idccms]:[Suma de CvLlamSalientes]],3,0)</f>
        <v>631.85347985348005</v>
      </c>
      <c r="U287" s="13">
        <f>VLOOKUP(C287,Table115[[idccms]:[Suma de CvLlamSalientes]],5,0)</f>
        <v>19.721611721611701</v>
      </c>
      <c r="V287" s="120">
        <f>VLOOKUP(C287,Table115[[idccms]:[Suma de CvLlamSalientes]],6,0)</f>
        <v>36.098901098901102</v>
      </c>
      <c r="W287" s="13">
        <f>VLOOKUP(C287,Table115[[idccms]:[Suma de CvLlamSalientes]],7,0)</f>
        <v>576.03296703296701</v>
      </c>
      <c r="X287" s="116">
        <f>VLOOKUP(C287,Table118[[idccms]:[%Act Com N]],4,0)</f>
        <v>0</v>
      </c>
      <c r="Y287" s="116">
        <f>VLOOKUP(C287,Table118[[idccms]:[%Act Com N]],6,0)</f>
        <v>0</v>
      </c>
      <c r="Z287" s="116">
        <f>VLOOKUP(C287,TRF!$B$2:$S$407,4,0)</f>
        <v>0.157509157509158</v>
      </c>
      <c r="AA287" s="116" t="e">
        <f>VLOOKUP(C287,CBS!$A$2:$F$395,4,0)</f>
        <v>#N/A</v>
      </c>
      <c r="AB287" s="124">
        <f>IF(E287="HFC",(IF(L287&gt;=PliegoVigente!$U$9,PliegoVigente!$W$9,IF(L287&gt;=PliegoVigente!$U$8,PliegoVigente!$W$8,PliegoVigente!$W$7))),IF(E287="FLOW",(IF(L287&gt;=PliegoVigente!$U$25,PliegoVigente!$W$25,IF(L287&gt;=PliegoVigente!$U$24,PliegoVigente!$W$24,PliegoVigente!$W$23))),IF(E287="MASIVO",(IF(L287&gt;=PliegoVigente!$U$39,PliegoVigente!$W$39,IF(L287&gt;=PliegoVigente!$U$38,PliegoVigente!$W$38,PliegoVigente!$W$37))),(IF(L287&gt;=PliegoVigente!$U$53,PliegoVigente!$W$53,IF(L287&gt;=PliegoVigente!$U$52,PliegoVigente!$W$52,PliegoVigente!$W$51))))))</f>
        <v>-0.01</v>
      </c>
      <c r="AC287" s="124">
        <f>IF(E287="HFC",(IF(M287&gt;=PliegoVigente!$I$7,PliegoVigente!$K$7,IF(M287&gt;=PliegoVigente!$I$8,PliegoVigente!$K$8,IF(M287&gt;=PliegoVigente!$I$9,PliegoVigente!$K$9,IF(M287&gt;=PliegoVigente!$I$10,PliegoVigente!$K$10,IF(M287&gt;=PliegoVigente!$I$11,PliegoVigente!$K$11,IF(M287&gt;=PliegoVigente!$I$12,PliegoVigente!$K$12,IF(M287&gt;=PliegoVigente!$I$13,PliegoVigente!$K$13,IF(M287&gt;=PliegoVigente!$I$14,PliegoVigente!$K$14,PliegoVigente!$K$15))))))))),IF(E287="FLOW",(IF(M287&gt;=PliegoVigente!$I$23,PliegoVigente!$K$23,IF(M287&gt;=PliegoVigente!$I$24,PliegoVigente!$K$24,IF(M287&gt;=PliegoVigente!$I$25,PliegoVigente!$K$25,IF(M287&gt;=PliegoVigente!$I$26,PliegoVigente!$K$26,IF(M287&gt;=PliegoVigente!$I$27,PliegoVigente!$K$27,IF(M287&gt;=PliegoVigente!$I$28,PliegoVigente!$K$28,IF(M287&gt;=PliegoVigente!$I$29,PliegoVigente!$K$29,IF(M287&gt;=PliegoVigente!$I$30,PliegoVigente!$K$30,PliegoVigente!$K$31))))))))),IF(E287="MASIVO",(IF(M287&gt;=PliegoVigente!$I$37,PliegoVigente!$K$37,IF(M287&gt;=PliegoVigente!$I$38,PliegoVigente!$K$38,IF(M287&gt;=PliegoVigente!$I$39,PliegoVigente!$K$39,IF(M287&gt;=PliegoVigente!$I$40,PliegoVigente!$K$40,IF(M287&gt;=PliegoVigente!$I$41,PliegoVigente!$K$41,IF(M287&gt;=PliegoVigente!$I$42,PliegoVigente!$K$42,IF(M287&gt;=PliegoVigente!$I$43,PliegoVigente!$K$43,IF(M287&gt;=PliegoVigente!$I$44,PliegoVigente!$K$44,PliegoVigente!$K$45))))))))),(IF(M287&gt;=PliegoVigente!$I$51,PliegoVigente!$K$51,IF(M287&gt;=PliegoVigente!$I$52,PliegoVigente!$K$52,IF(M287&gt;=PliegoVigente!$I$53,PliegoVigente!$K$53,IF(M287&gt;=PliegoVigente!$I$54,PliegoVigente!$K$54,IF(M287&gt;=PliegoVigente!$I$55,PliegoVigente!$K$55,IF(M287&gt;=PliegoVigente!$I$56,PliegoVigente!$K$56,IF(M287&gt;=PliegoVigente!$I$57,PliegoVigente!$K$57,IF(M287&gt;=PliegoVigente!$I$58,PliegoVigente!$K$58,PliegoVigente!$K$59))))))))))))</f>
        <v>0.06</v>
      </c>
      <c r="AD287" s="124">
        <f>IF(E287="HFC",(IF(S287&gt;=PliegoVigente!$E$12,PliegoVigente!$G$12,IF(S287&gt;=PliegoVigente!$E$11,PliegoVigente!$G$11,IF(S287&gt;=PliegoVigente!$E$10,PliegoVigente!$G$10,IF(S287&gt;=PliegoVigente!$E$9,PliegoVigente!$G$9,IF(S287&gt;=PliegoVigente!$E$8,PliegoVigente!$G$8,PliegoVigente!$G$7)))))),IF(E287="FLOW",(IF(S287&gt;=PliegoVigente!$I$23,PliegoVigente!$K$23,IF(S287&gt;=PliegoVigente!$I$24,PliegoVigente!$K$24,IF(S287&gt;=PliegoVigente!$I$25,PliegoVigente!$K$25,IF(S287&gt;=PliegoVigente!$I$26,PliegoVigente!$K$26,IF(S287&gt;=PliegoVigente!$I$27,PliegoVigente!$K$27,IF(S287&gt;=PliegoVigente!$I$28,PliegoVigente!$K$28,IF(S287&gt;=PliegoVigente!$I$29,PliegoVigente!$K$29,IF(S287&gt;=PliegoVigente!$I$30,PliegoVigente!$K$30,PliegoVigente!$K$31))))))))),IF(E287="MASIVO",(IF(S287&gt;=PliegoVigente!$I$37,PliegoVigente!$K$37,IF(S287&gt;=PliegoVigente!$I$38,PliegoVigente!$K$38,IF(S287&gt;=PliegoVigente!$I$39,PliegoVigente!$K$39,IF(S287&gt;=PliegoVigente!$I$40,PliegoVigente!$K$40,IF(S287&gt;=PliegoVigente!$I$41,PliegoVigente!$K$41,IF(S287&gt;=PliegoVigente!$I$42,PliegoVigente!$K$42,IF(S287&gt;=PliegoVigente!$I$43,PliegoVigente!$K$43,IF(S287&gt;=PliegoVigente!$I$44,PliegoVigente!$K$44,PliegoVigente!$K$45))))))))),(IF(S287&gt;=PliegoVigente!$I$51,PliegoVigente!$K$51,IF(S287&gt;=PliegoVigente!$I$52,PliegoVigente!$K$52,IF(S287&gt;=PliegoVigente!$I$53,PliegoVigente!$K$53,IF(S287&gt;=PliegoVigente!$I$54,PliegoVigente!$K$54,IF(S287&gt;=PliegoVigente!$I$55,PliegoVigente!$K$55,IF(S287&gt;=PliegoVigente!$I$56,PliegoVigente!$K$56,IF(S287&gt;=PliegoVigente!$I$57,PliegoVigente!$K$57,IF(S287&gt;=PliegoVigente!$I$58,PliegoVigente!$K$58,PliegoVigente!$K$59))))))))))))</f>
        <v>0.06</v>
      </c>
      <c r="AE287" s="124">
        <f>IF(E287="HFC",(IF(T287&gt;=PliegoVigente!$A$10,PliegoVigente!$C$10,IF(T287&gt;PliegoVigente!$A$9,PliegoVigente!$C$9,IF(T287&gt;PliegoVigente!$A$8,PliegoVigente!$C$8,PliegoVigente!$C$7)))),IF(E287="FLOW",(IF(T287&gt;=PliegoVigente!$A$26,PliegoVigente!$C$26,IF(T287&gt;PliegoVigente!$A$25,PliegoVigente!$C$25,IF(T287&gt;PliegoVigente!$A$24,PliegoVigente!$C$24,PliegoVigente!$C$23)))),IF(E287="MASIVO",(IF(T287&gt;=PliegoVigente!$A$40,PliegoVigente!$C$40,IF(T287&gt;PliegoVigente!$A$39,PliegoVigente!$C$39,IF(T287&gt;PliegoVigente!$A$38,PliegoVigente!$C$38,PliegoVigente!$C$37)))),(IF(T287&gt;=PliegoVigente!$A$54,PliegoVigente!$C$54,IF(T287&gt;PliegoVigente!$A$53,PliegoVigente!$C$53,IF(T287&gt;PliegoVigente!$A$52,PliegoVigente!$C$52,PliegoVigente!$C$51)))))))</f>
        <v>-0.01</v>
      </c>
      <c r="AF287" s="124" t="b">
        <f>IF(E287="HFC",(IF(Y287&gt;=PliegoVigente!$Y$7,PliegoVigente!$AA$7,0)),IF(E287="FLOW",0,IF(E287="MASIVO",(IF(Y287&gt;=PliegoVigente!$Y$37,PliegoVigente!$AA$370)),(IF(Y287&gt;=PliegoVigente!$Y$51,PliegoVigente!$AA$51,0)))))</f>
        <v>0</v>
      </c>
      <c r="AG287" s="124">
        <f>IF(E287="HFC",(IF(Z287&gt;=PliegoVigente!$M$9,PliegoVigente!$O$9,IF(Z287&gt;=PliegoVigente!$M$8,PliegoVigente!$O$8,PliegoVigente!$O$7))),IF(E287="FLOW",(IF(Z287&gt;=PliegoVigente!$M$25,PliegoVigente!$O$25,IF(Z287&gt;=PliegoVigente!$M$24,PliegoVigente!$O$24,PliegoVigente!$O$23))),IF(E287="MASIVO",(IF(Z287&gt;=PliegoVigente!$M$39,PliegoVigente!$O$39,IF(Z287&gt;=PliegoVigente!$M$38,PliegoVigente!$O$38,PliegoVigente!$O$37))),(IF(Z287&gt;=PliegoVigente!$M$53,PliegoVigente!$O$53,IF(Z287&gt;=PliegoVigente!$M$52,PliegoVigente!$O$52,PliegoVigente!$O$51))))))</f>
        <v>-5.0000000000000001E-3</v>
      </c>
      <c r="AH287" s="124" t="e">
        <f>IF(E287="HFC",(IF(AA287&gt;=PliegoVigente!$Q$9,PliegoVigente!$S$9,IF(AA287&gt;=PliegoVigente!$Q$8,PliegoVigente!$S$8,PliegoVigente!$S$7))),IF(E287="FLOW",(IF(AA287&gt;=PliegoVigente!$Q$25,PliegoVigente!$S$25,IF(AA287&gt;=PliegoVigente!$Q$24,PliegoVigente!$S$24,PliegoVigente!$S$23))),IF(E287="MASIVO",(IF(AA287&gt;=PliegoVigente!$Q$39,PliegoVigente!$S$39,IF(AA287&gt;=PliegoVigente!$Q$38,PliegoVigente!$S$38,PliegoVigente!$S$37))),(IF(AA287&gt;=PliegoVigente!$Q$53,PliegoVigente!$S$53,IF(AA287&gt;=PliegoVigente!$Q$52,PliegoVigente!$S$52,PliegoVigente!$S$51))))))</f>
        <v>#N/A</v>
      </c>
      <c r="AI287" s="126" t="e">
        <f t="shared" si="9"/>
        <v>#N/A</v>
      </c>
    </row>
    <row r="288" spans="1:35" x14ac:dyDescent="0.25">
      <c r="A288" s="115" t="str">
        <f>VLOOKUP(C288,RosterActualizado!$C$2:$L$1000,7,0)</f>
        <v>Ruiz Jimena</v>
      </c>
      <c r="B288" s="115" t="str">
        <f>VLOOKUP(C288,RosterActualizado!$C$2:$L$1000,10,0)</f>
        <v>Muñoz Arrieta Paulina</v>
      </c>
      <c r="C288" s="115">
        <f>RosterActualizado!C288</f>
        <v>4473207</v>
      </c>
      <c r="D288" s="115" t="str">
        <f>VLOOKUP(C288,RosterActualizado!$C$2:$L$1000,3,0)</f>
        <v>FLOW Score 1</v>
      </c>
      <c r="E288" s="115" t="str">
        <f t="shared" si="8"/>
        <v>FLOW</v>
      </c>
      <c r="F288" s="116">
        <f>VLOOKUP(C288,Table1[],5,0)</f>
        <v>0.83447619047619004</v>
      </c>
      <c r="G288" s="117">
        <f>VLOOKUP(C288,Table13[],5,0)</f>
        <v>8.5106382978723402E-2</v>
      </c>
      <c r="H288" s="118">
        <f>VLOOKUP(C288,Table13[],3,0)</f>
        <v>47</v>
      </c>
      <c r="I288" s="117">
        <f>VLOOKUP(C288,Table13[],7,0)</f>
        <v>0.55555555555555602</v>
      </c>
      <c r="J288" s="117">
        <f>VLOOKUP(C288,Table13[],9,0)</f>
        <v>0.90909090909090895</v>
      </c>
      <c r="K288" s="116">
        <f>VLOOKUP(C288,Table16[[#All],[idccms]:[TMO]],5,0)</f>
        <v>0.939393939393939</v>
      </c>
      <c r="L288" s="119">
        <f>VLOOKUP(C288,Table18[[Columna1]:[Recuento de id_monitoring-caseId]],2,0)</f>
        <v>1</v>
      </c>
      <c r="M288" s="116">
        <f>VLOOKUP(C288,Table111[],7,0)</f>
        <v>-0.4</v>
      </c>
      <c r="N288" s="118">
        <f>VLOOKUP(C288,Table111[],6,0)</f>
        <v>10</v>
      </c>
      <c r="O288" s="116">
        <f>VLOOKUP(C288,Table111[],8,0)</f>
        <v>0.5</v>
      </c>
      <c r="P288" s="13" t="s">
        <v>116</v>
      </c>
      <c r="Q288" s="13" t="s">
        <v>116</v>
      </c>
      <c r="R288" s="13" t="s">
        <v>116</v>
      </c>
      <c r="S288" s="116">
        <f>VLOOKUP(C288,Table113[[idccms]:[Suma de Rellamados]],4,0)</f>
        <v>0.83966244725738404</v>
      </c>
      <c r="T288" s="13">
        <f>VLOOKUP(C288,Table115[[idccms]:[Suma de CvLlamSalientes]],3,0)</f>
        <v>934.04620462046205</v>
      </c>
      <c r="U288" s="13">
        <f>VLOOKUP(C288,Table115[[idccms]:[Suma de CvLlamSalientes]],5,0)</f>
        <v>59.844884488448798</v>
      </c>
      <c r="V288" s="120">
        <f>VLOOKUP(C288,Table115[[idccms]:[Suma de CvLlamSalientes]],6,0)</f>
        <v>18.801980198019798</v>
      </c>
      <c r="W288" s="13">
        <f>VLOOKUP(C288,Table115[[idccms]:[Suma de CvLlamSalientes]],7,0)</f>
        <v>855.39933993399302</v>
      </c>
      <c r="X288" s="116">
        <f>VLOOKUP(C288,Table118[[idccms]:[%Act Com N]],4,0)</f>
        <v>1.65016501650165E-2</v>
      </c>
      <c r="Y288" s="116">
        <f>VLOOKUP(C288,Table118[[idccms]:[%Act Com N]],6,0)</f>
        <v>0</v>
      </c>
      <c r="Z288" s="116">
        <f>VLOOKUP(C288,TRF!$B$2:$S$407,4,0)</f>
        <v>7.9207920792079195E-2</v>
      </c>
      <c r="AA288" s="116">
        <f>VLOOKUP(C288,CBS!$A$2:$F$395,4,0)</f>
        <v>0.13531353135313501</v>
      </c>
      <c r="AB288" s="124">
        <f>IF(E288="HFC",(IF(L288&gt;=PliegoVigente!$U$9,PliegoVigente!$W$9,IF(L288&gt;=PliegoVigente!$U$8,PliegoVigente!$W$8,PliegoVigente!$W$7))),IF(E288="FLOW",(IF(L288&gt;=PliegoVigente!$U$25,PliegoVigente!$W$25,IF(L288&gt;=PliegoVigente!$U$24,PliegoVigente!$W$24,PliegoVigente!$W$23))),IF(E288="MASIVO",(IF(L288&gt;=PliegoVigente!$U$39,PliegoVigente!$W$39,IF(L288&gt;=PliegoVigente!$U$38,PliegoVigente!$W$38,PliegoVigente!$W$37))),(IF(L288&gt;=PliegoVigente!$U$53,PliegoVigente!$W$53,IF(L288&gt;=PliegoVigente!$U$52,PliegoVigente!$W$52,PliegoVigente!$W$51))))))</f>
        <v>0.01</v>
      </c>
      <c r="AC288" s="124">
        <f>IF(E288="HFC",(IF(M288&gt;=PliegoVigente!$I$7,PliegoVigente!$K$7,IF(M288&gt;=PliegoVigente!$I$8,PliegoVigente!$K$8,IF(M288&gt;=PliegoVigente!$I$9,PliegoVigente!$K$9,IF(M288&gt;=PliegoVigente!$I$10,PliegoVigente!$K$10,IF(M288&gt;=PliegoVigente!$I$11,PliegoVigente!$K$11,IF(M288&gt;=PliegoVigente!$I$12,PliegoVigente!$K$12,IF(M288&gt;=PliegoVigente!$I$13,PliegoVigente!$K$13,IF(M288&gt;=PliegoVigente!$I$14,PliegoVigente!$K$14,PliegoVigente!$K$15))))))))),IF(E288="FLOW",(IF(M288&gt;=PliegoVigente!$I$23,PliegoVigente!$K$23,IF(M288&gt;=PliegoVigente!$I$24,PliegoVigente!$K$24,IF(M288&gt;=PliegoVigente!$I$25,PliegoVigente!$K$25,IF(M288&gt;=PliegoVigente!$I$26,PliegoVigente!$K$26,IF(M288&gt;=PliegoVigente!$I$27,PliegoVigente!$K$27,IF(M288&gt;=PliegoVigente!$I$28,PliegoVigente!$K$28,IF(M288&gt;=PliegoVigente!$I$29,PliegoVigente!$K$29,IF(M288&gt;=PliegoVigente!$I$30,PliegoVigente!$K$30,PliegoVigente!$K$31))))))))),IF(E288="MASIVO",(IF(M288&gt;=PliegoVigente!$I$37,PliegoVigente!$K$37,IF(M288&gt;=PliegoVigente!$I$38,PliegoVigente!$K$38,IF(M288&gt;=PliegoVigente!$I$39,PliegoVigente!$K$39,IF(M288&gt;=PliegoVigente!$I$40,PliegoVigente!$K$40,IF(M288&gt;=PliegoVigente!$I$41,PliegoVigente!$K$41,IF(M288&gt;=PliegoVigente!$I$42,PliegoVigente!$K$42,IF(M288&gt;=PliegoVigente!$I$43,PliegoVigente!$K$43,IF(M288&gt;=PliegoVigente!$I$44,PliegoVigente!$K$44,PliegoVigente!$K$45))))))))),(IF(M288&gt;=PliegoVigente!$I$51,PliegoVigente!$K$51,IF(M288&gt;=PliegoVigente!$I$52,PliegoVigente!$K$52,IF(M288&gt;=PliegoVigente!$I$53,PliegoVigente!$K$53,IF(M288&gt;=PliegoVigente!$I$54,PliegoVigente!$K$54,IF(M288&gt;=PliegoVigente!$I$55,PliegoVigente!$K$55,IF(M288&gt;=PliegoVigente!$I$56,PliegoVigente!$K$56,IF(M288&gt;=PliegoVigente!$I$57,PliegoVigente!$K$57,IF(M288&gt;=PliegoVigente!$I$58,PliegoVigente!$K$58,PliegoVigente!$K$59))))))))))))</f>
        <v>-0.02</v>
      </c>
      <c r="AD288" s="124">
        <f>IF(E288="HFC",(IF(S288&gt;=PliegoVigente!$E$12,PliegoVigente!$G$12,IF(S288&gt;=PliegoVigente!$E$11,PliegoVigente!$G$11,IF(S288&gt;=PliegoVigente!$E$10,PliegoVigente!$G$10,IF(S288&gt;=PliegoVigente!$E$9,PliegoVigente!$G$9,IF(S288&gt;=PliegoVigente!$E$8,PliegoVigente!$G$8,PliegoVigente!$G$7)))))),IF(E288="FLOW",(IF(S288&gt;=PliegoVigente!$I$23,PliegoVigente!$K$23,IF(S288&gt;=PliegoVigente!$I$24,PliegoVigente!$K$24,IF(S288&gt;=PliegoVigente!$I$25,PliegoVigente!$K$25,IF(S288&gt;=PliegoVigente!$I$26,PliegoVigente!$K$26,IF(S288&gt;=PliegoVigente!$I$27,PliegoVigente!$K$27,IF(S288&gt;=PliegoVigente!$I$28,PliegoVigente!$K$28,IF(S288&gt;=PliegoVigente!$I$29,PliegoVigente!$K$29,IF(S288&gt;=PliegoVigente!$I$30,PliegoVigente!$K$30,PliegoVigente!$K$31))))))))),IF(E288="MASIVO",(IF(S288&gt;=PliegoVigente!$I$37,PliegoVigente!$K$37,IF(S288&gt;=PliegoVigente!$I$38,PliegoVigente!$K$38,IF(S288&gt;=PliegoVigente!$I$39,PliegoVigente!$K$39,IF(S288&gt;=PliegoVigente!$I$40,PliegoVigente!$K$40,IF(S288&gt;=PliegoVigente!$I$41,PliegoVigente!$K$41,IF(S288&gt;=PliegoVigente!$I$42,PliegoVigente!$K$42,IF(S288&gt;=PliegoVigente!$I$43,PliegoVigente!$K$43,IF(S288&gt;=PliegoVigente!$I$44,PliegoVigente!$K$44,PliegoVigente!$K$45))))))))),(IF(S288&gt;=PliegoVigente!$I$51,PliegoVigente!$K$51,IF(S288&gt;=PliegoVigente!$I$52,PliegoVigente!$K$52,IF(S288&gt;=PliegoVigente!$I$53,PliegoVigente!$K$53,IF(S288&gt;=PliegoVigente!$I$54,PliegoVigente!$K$54,IF(S288&gt;=PliegoVigente!$I$55,PliegoVigente!$K$55,IF(S288&gt;=PliegoVigente!$I$56,PliegoVigente!$K$56,IF(S288&gt;=PliegoVigente!$I$57,PliegoVigente!$K$57,IF(S288&gt;=PliegoVigente!$I$58,PliegoVigente!$K$58,PliegoVigente!$K$59))))))))))))</f>
        <v>0.06</v>
      </c>
      <c r="AE288" s="124">
        <f>IF(E288="HFC",(IF(T288&gt;=PliegoVigente!$A$10,PliegoVigente!$C$10,IF(T288&gt;PliegoVigente!$A$9,PliegoVigente!$C$9,IF(T288&gt;PliegoVigente!$A$8,PliegoVigente!$C$8,PliegoVigente!$C$7)))),IF(E288="FLOW",(IF(T288&gt;=PliegoVigente!$A$26,PliegoVigente!$C$26,IF(T288&gt;PliegoVigente!$A$25,PliegoVigente!$C$25,IF(T288&gt;PliegoVigente!$A$24,PliegoVigente!$C$24,PliegoVigente!$C$23)))),IF(E288="MASIVO",(IF(T288&gt;=PliegoVigente!$A$40,PliegoVigente!$C$40,IF(T288&gt;PliegoVigente!$A$39,PliegoVigente!$C$39,IF(T288&gt;PliegoVigente!$A$38,PliegoVigente!$C$38,PliegoVigente!$C$37)))),(IF(T288&gt;=PliegoVigente!$A$54,PliegoVigente!$C$54,IF(T288&gt;PliegoVigente!$A$53,PliegoVigente!$C$53,IF(T288&gt;PliegoVigente!$A$52,PliegoVigente!$C$52,PliegoVigente!$C$51)))))))</f>
        <v>-0.01</v>
      </c>
      <c r="AF288" s="124">
        <f>IF(E288="HFC",(IF(Y288&gt;=PliegoVigente!$Y$7,PliegoVigente!$AA$7,0)),IF(E288="FLOW",0,IF(E288="MASIVO",(IF(Y288&gt;=PliegoVigente!$Y$37,PliegoVigente!$AA$370)),(IF(Y288&gt;=PliegoVigente!$Y$51,PliegoVigente!$AA$51,0)))))</f>
        <v>0</v>
      </c>
      <c r="AG288" s="124">
        <f>IF(E288="HFC",(IF(Z288&gt;=PliegoVigente!$M$9,PliegoVigente!$O$9,IF(Z288&gt;=PliegoVigente!$M$8,PliegoVigente!$O$8,PliegoVigente!$O$7))),IF(E288="FLOW",(IF(Z288&gt;=PliegoVigente!$M$25,PliegoVigente!$O$25,IF(Z288&gt;=PliegoVigente!$M$24,PliegoVigente!$O$24,PliegoVigente!$O$23))),IF(E288="MASIVO",(IF(Z288&gt;=PliegoVigente!$M$39,PliegoVigente!$O$39,IF(Z288&gt;=PliegoVigente!$M$38,PliegoVigente!$O$38,PliegoVigente!$O$37))),(IF(Z288&gt;=PliegoVigente!$M$53,PliegoVigente!$O$53,IF(Z288&gt;=PliegoVigente!$M$52,PliegoVigente!$O$52,PliegoVigente!$O$51))))))</f>
        <v>5.0000000000000001E-3</v>
      </c>
      <c r="AH288" s="124">
        <f>IF(E288="HFC",(IF(AA288&gt;=PliegoVigente!$Q$9,PliegoVigente!$S$9,IF(AA288&gt;=PliegoVigente!$Q$8,PliegoVigente!$S$8,PliegoVigente!$S$7))),IF(E288="FLOW",(IF(AA288&gt;=PliegoVigente!$Q$25,PliegoVigente!$S$25,IF(AA288&gt;=PliegoVigente!$Q$24,PliegoVigente!$S$24,PliegoVigente!$S$23))),IF(E288="MASIVO",(IF(AA288&gt;=PliegoVigente!$Q$39,PliegoVigente!$S$39,IF(AA288&gt;=PliegoVigente!$Q$38,PliegoVigente!$S$38,PliegoVigente!$S$37))),(IF(AA288&gt;=PliegoVigente!$Q$53,PliegoVigente!$S$53,IF(AA288&gt;=PliegoVigente!$Q$52,PliegoVigente!$S$52,PliegoVigente!$S$51))))))</f>
        <v>-5.0000000000000001E-3</v>
      </c>
      <c r="AI288" s="126">
        <f t="shared" si="9"/>
        <v>3.9999999999999994E-2</v>
      </c>
    </row>
    <row r="289" spans="1:35" x14ac:dyDescent="0.25">
      <c r="A289" s="115" t="str">
        <f>VLOOKUP(C289,RosterActualizado!$C$2:$L$1000,7,0)</f>
        <v>Ruiz Jimena</v>
      </c>
      <c r="B289" s="115" t="str">
        <f>VLOOKUP(C289,RosterActualizado!$C$2:$L$1000,10,0)</f>
        <v>Navarro Gustavo Octaviano</v>
      </c>
      <c r="C289" s="115">
        <f>RosterActualizado!C289</f>
        <v>1940857</v>
      </c>
      <c r="D289" s="115" t="str">
        <f>VLOOKUP(C289,RosterActualizado!$C$2:$L$1000,3,0)</f>
        <v>FLOW Score 1</v>
      </c>
      <c r="E289" s="115" t="str">
        <f t="shared" si="8"/>
        <v>FLOW</v>
      </c>
      <c r="F289" s="116">
        <f>VLOOKUP(C289,Table1[],5,0)</f>
        <v>0.69970458553791903</v>
      </c>
      <c r="G289" s="117">
        <f>VLOOKUP(C289,Table13[],5,0)</f>
        <v>1.6666666666666701E-2</v>
      </c>
      <c r="H289" s="118">
        <f>VLOOKUP(C289,Table13[],3,0)</f>
        <v>60</v>
      </c>
      <c r="I289" s="117">
        <f>VLOOKUP(C289,Table13[],7,0)</f>
        <v>0.77586206896551702</v>
      </c>
      <c r="J289" s="117">
        <f>VLOOKUP(C289,Table13[],9,0)</f>
        <v>0.98245614035087703</v>
      </c>
      <c r="K289" s="116">
        <f>VLOOKUP(C289,Table16[[#All],[idccms]:[TMO]],5,0)</f>
        <v>0.77777777777777801</v>
      </c>
      <c r="L289" s="119">
        <f>VLOOKUP(C289,Table18[[Columna1]:[Recuento de id_monitoring-caseId]],2,0)</f>
        <v>0</v>
      </c>
      <c r="M289" s="116">
        <f>VLOOKUP(C289,Table111[],7,0)</f>
        <v>-0.2</v>
      </c>
      <c r="N289" s="118">
        <f>VLOOKUP(C289,Table111[],6,0)</f>
        <v>5</v>
      </c>
      <c r="O289" s="116">
        <f>VLOOKUP(C289,Table111[],8,0)</f>
        <v>0.5</v>
      </c>
      <c r="P289" s="13" t="s">
        <v>116</v>
      </c>
      <c r="Q289" s="13" t="s">
        <v>116</v>
      </c>
      <c r="R289" s="13" t="s">
        <v>116</v>
      </c>
      <c r="S289" s="116">
        <f>VLOOKUP(C289,Table113[[idccms]:[Suma de Rellamados]],4,0)</f>
        <v>0.86868686868686895</v>
      </c>
      <c r="T289" s="13">
        <f>VLOOKUP(C289,Table115[[idccms]:[Suma de CvLlamSalientes]],3,0)</f>
        <v>616.26732673267304</v>
      </c>
      <c r="U289" s="13">
        <f>VLOOKUP(C289,Table115[[idccms]:[Suma de CvLlamSalientes]],5,0)</f>
        <v>27.670792079207899</v>
      </c>
      <c r="V289" s="120">
        <f>VLOOKUP(C289,Table115[[idccms]:[Suma de CvLlamSalientes]],6,0)</f>
        <v>25.618811881188101</v>
      </c>
      <c r="W289" s="13">
        <f>VLOOKUP(C289,Table115[[idccms]:[Suma de CvLlamSalientes]],7,0)</f>
        <v>562.97772277227705</v>
      </c>
      <c r="X289" s="116">
        <f>VLOOKUP(C289,Table118[[idccms]:[%Act Com N]],4,0)</f>
        <v>3.0940594059405899E-2</v>
      </c>
      <c r="Y289" s="116">
        <f>VLOOKUP(C289,Table118[[idccms]:[%Act Com N]],6,0)</f>
        <v>1.8564356435643602E-2</v>
      </c>
      <c r="Z289" s="116">
        <f>VLOOKUP(C289,TRF!$B$2:$S$407,4,0)</f>
        <v>0.16941176470588201</v>
      </c>
      <c r="AA289" s="116">
        <f>VLOOKUP(C289,CBS!$A$2:$F$395,4,0)</f>
        <v>5.8823529411764698E-2</v>
      </c>
      <c r="AB289" s="124">
        <f>IF(E289="HFC",(IF(L289&gt;=PliegoVigente!$U$9,PliegoVigente!$W$9,IF(L289&gt;=PliegoVigente!$U$8,PliegoVigente!$W$8,PliegoVigente!$W$7))),IF(E289="FLOW",(IF(L289&gt;=PliegoVigente!$U$25,PliegoVigente!$W$25,IF(L289&gt;=PliegoVigente!$U$24,PliegoVigente!$W$24,PliegoVigente!$W$23))),IF(E289="MASIVO",(IF(L289&gt;=PliegoVigente!$U$39,PliegoVigente!$W$39,IF(L289&gt;=PliegoVigente!$U$38,PliegoVigente!$W$38,PliegoVigente!$W$37))),(IF(L289&gt;=PliegoVigente!$U$53,PliegoVigente!$W$53,IF(L289&gt;=PliegoVigente!$U$52,PliegoVigente!$W$52,PliegoVigente!$W$51))))))</f>
        <v>-0.01</v>
      </c>
      <c r="AC289" s="124">
        <f>IF(E289="HFC",(IF(M289&gt;=PliegoVigente!$I$7,PliegoVigente!$K$7,IF(M289&gt;=PliegoVigente!$I$8,PliegoVigente!$K$8,IF(M289&gt;=PliegoVigente!$I$9,PliegoVigente!$K$9,IF(M289&gt;=PliegoVigente!$I$10,PliegoVigente!$K$10,IF(M289&gt;=PliegoVigente!$I$11,PliegoVigente!$K$11,IF(M289&gt;=PliegoVigente!$I$12,PliegoVigente!$K$12,IF(M289&gt;=PliegoVigente!$I$13,PliegoVigente!$K$13,IF(M289&gt;=PliegoVigente!$I$14,PliegoVigente!$K$14,PliegoVigente!$K$15))))))))),IF(E289="FLOW",(IF(M289&gt;=PliegoVigente!$I$23,PliegoVigente!$K$23,IF(M289&gt;=PliegoVigente!$I$24,PliegoVigente!$K$24,IF(M289&gt;=PliegoVigente!$I$25,PliegoVigente!$K$25,IF(M289&gt;=PliegoVigente!$I$26,PliegoVigente!$K$26,IF(M289&gt;=PliegoVigente!$I$27,PliegoVigente!$K$27,IF(M289&gt;=PliegoVigente!$I$28,PliegoVigente!$K$28,IF(M289&gt;=PliegoVigente!$I$29,PliegoVigente!$K$29,IF(M289&gt;=PliegoVigente!$I$30,PliegoVigente!$K$30,PliegoVigente!$K$31))))))))),IF(E289="MASIVO",(IF(M289&gt;=PliegoVigente!$I$37,PliegoVigente!$K$37,IF(M289&gt;=PliegoVigente!$I$38,PliegoVigente!$K$38,IF(M289&gt;=PliegoVigente!$I$39,PliegoVigente!$K$39,IF(M289&gt;=PliegoVigente!$I$40,PliegoVigente!$K$40,IF(M289&gt;=PliegoVigente!$I$41,PliegoVigente!$K$41,IF(M289&gt;=PliegoVigente!$I$42,PliegoVigente!$K$42,IF(M289&gt;=PliegoVigente!$I$43,PliegoVigente!$K$43,IF(M289&gt;=PliegoVigente!$I$44,PliegoVigente!$K$44,PliegoVigente!$K$45))))))))),(IF(M289&gt;=PliegoVigente!$I$51,PliegoVigente!$K$51,IF(M289&gt;=PliegoVigente!$I$52,PliegoVigente!$K$52,IF(M289&gt;=PliegoVigente!$I$53,PliegoVigente!$K$53,IF(M289&gt;=PliegoVigente!$I$54,PliegoVigente!$K$54,IF(M289&gt;=PliegoVigente!$I$55,PliegoVigente!$K$55,IF(M289&gt;=PliegoVigente!$I$56,PliegoVigente!$K$56,IF(M289&gt;=PliegoVigente!$I$57,PliegoVigente!$K$57,IF(M289&gt;=PliegoVigente!$I$58,PliegoVigente!$K$58,PliegoVigente!$K$59))))))))))))</f>
        <v>-0.02</v>
      </c>
      <c r="AD289" s="124">
        <f>IF(E289="HFC",(IF(S289&gt;=PliegoVigente!$E$12,PliegoVigente!$G$12,IF(S289&gt;=PliegoVigente!$E$11,PliegoVigente!$G$11,IF(S289&gt;=PliegoVigente!$E$10,PliegoVigente!$G$10,IF(S289&gt;=PliegoVigente!$E$9,PliegoVigente!$G$9,IF(S289&gt;=PliegoVigente!$E$8,PliegoVigente!$G$8,PliegoVigente!$G$7)))))),IF(E289="FLOW",(IF(S289&gt;=PliegoVigente!$I$23,PliegoVigente!$K$23,IF(S289&gt;=PliegoVigente!$I$24,PliegoVigente!$K$24,IF(S289&gt;=PliegoVigente!$I$25,PliegoVigente!$K$25,IF(S289&gt;=PliegoVigente!$I$26,PliegoVigente!$K$26,IF(S289&gt;=PliegoVigente!$I$27,PliegoVigente!$K$27,IF(S289&gt;=PliegoVigente!$I$28,PliegoVigente!$K$28,IF(S289&gt;=PliegoVigente!$I$29,PliegoVigente!$K$29,IF(S289&gt;=PliegoVigente!$I$30,PliegoVigente!$K$30,PliegoVigente!$K$31))))))))),IF(E289="MASIVO",(IF(S289&gt;=PliegoVigente!$I$37,PliegoVigente!$K$37,IF(S289&gt;=PliegoVigente!$I$38,PliegoVigente!$K$38,IF(S289&gt;=PliegoVigente!$I$39,PliegoVigente!$K$39,IF(S289&gt;=PliegoVigente!$I$40,PliegoVigente!$K$40,IF(S289&gt;=PliegoVigente!$I$41,PliegoVigente!$K$41,IF(S289&gt;=PliegoVigente!$I$42,PliegoVigente!$K$42,IF(S289&gt;=PliegoVigente!$I$43,PliegoVigente!$K$43,IF(S289&gt;=PliegoVigente!$I$44,PliegoVigente!$K$44,PliegoVigente!$K$45))))))))),(IF(S289&gt;=PliegoVigente!$I$51,PliegoVigente!$K$51,IF(S289&gt;=PliegoVigente!$I$52,PliegoVigente!$K$52,IF(S289&gt;=PliegoVigente!$I$53,PliegoVigente!$K$53,IF(S289&gt;=PliegoVigente!$I$54,PliegoVigente!$K$54,IF(S289&gt;=PliegoVigente!$I$55,PliegoVigente!$K$55,IF(S289&gt;=PliegoVigente!$I$56,PliegoVigente!$K$56,IF(S289&gt;=PliegoVigente!$I$57,PliegoVigente!$K$57,IF(S289&gt;=PliegoVigente!$I$58,PliegoVigente!$K$58,PliegoVigente!$K$59))))))))))))</f>
        <v>0.06</v>
      </c>
      <c r="AE289" s="124">
        <f>IF(E289="HFC",(IF(T289&gt;=PliegoVigente!$A$10,PliegoVigente!$C$10,IF(T289&gt;PliegoVigente!$A$9,PliegoVigente!$C$9,IF(T289&gt;PliegoVigente!$A$8,PliegoVigente!$C$8,PliegoVigente!$C$7)))),IF(E289="FLOW",(IF(T289&gt;=PliegoVigente!$A$26,PliegoVigente!$C$26,IF(T289&gt;PliegoVigente!$A$25,PliegoVigente!$C$25,IF(T289&gt;PliegoVigente!$A$24,PliegoVigente!$C$24,PliegoVigente!$C$23)))),IF(E289="MASIVO",(IF(T289&gt;=PliegoVigente!$A$40,PliegoVigente!$C$40,IF(T289&gt;PliegoVigente!$A$39,PliegoVigente!$C$39,IF(T289&gt;PliegoVigente!$A$38,PliegoVigente!$C$38,PliegoVigente!$C$37)))),(IF(T289&gt;=PliegoVigente!$A$54,PliegoVigente!$C$54,IF(T289&gt;PliegoVigente!$A$53,PliegoVigente!$C$53,IF(T289&gt;PliegoVigente!$A$52,PliegoVigente!$C$52,PliegoVigente!$C$51)))))))</f>
        <v>-0.01</v>
      </c>
      <c r="AF289" s="124">
        <f>IF(E289="HFC",(IF(Y289&gt;=PliegoVigente!$Y$7,PliegoVigente!$AA$7,0)),IF(E289="FLOW",0,IF(E289="MASIVO",(IF(Y289&gt;=PliegoVigente!$Y$37,PliegoVigente!$AA$370)),(IF(Y289&gt;=PliegoVigente!$Y$51,PliegoVigente!$AA$51,0)))))</f>
        <v>0</v>
      </c>
      <c r="AG289" s="124">
        <f>IF(E289="HFC",(IF(Z289&gt;=PliegoVigente!$M$9,PliegoVigente!$O$9,IF(Z289&gt;=PliegoVigente!$M$8,PliegoVigente!$O$8,PliegoVigente!$O$7))),IF(E289="FLOW",(IF(Z289&gt;=PliegoVigente!$M$25,PliegoVigente!$O$25,IF(Z289&gt;=PliegoVigente!$M$24,PliegoVigente!$O$24,PliegoVigente!$O$23))),IF(E289="MASIVO",(IF(Z289&gt;=PliegoVigente!$M$39,PliegoVigente!$O$39,IF(Z289&gt;=PliegoVigente!$M$38,PliegoVigente!$O$38,PliegoVigente!$O$37))),(IF(Z289&gt;=PliegoVigente!$M$53,PliegoVigente!$O$53,IF(Z289&gt;=PliegoVigente!$M$52,PliegoVigente!$O$52,PliegoVigente!$O$51))))))</f>
        <v>-5.0000000000000001E-3</v>
      </c>
      <c r="AH289" s="124">
        <f>IF(E289="HFC",(IF(AA289&gt;=PliegoVigente!$Q$9,PliegoVigente!$S$9,IF(AA289&gt;=PliegoVigente!$Q$8,PliegoVigente!$S$8,PliegoVigente!$S$7))),IF(E289="FLOW",(IF(AA289&gt;=PliegoVigente!$Q$25,PliegoVigente!$S$25,IF(AA289&gt;=PliegoVigente!$Q$24,PliegoVigente!$S$24,PliegoVigente!$S$23))),IF(E289="MASIVO",(IF(AA289&gt;=PliegoVigente!$Q$39,PliegoVigente!$S$39,IF(AA289&gt;=PliegoVigente!$Q$38,PliegoVigente!$S$38,PliegoVigente!$S$37))),(IF(AA289&gt;=PliegoVigente!$Q$53,PliegoVigente!$S$53,IF(AA289&gt;=PliegoVigente!$Q$52,PliegoVigente!$S$52,PliegoVigente!$S$51))))))</f>
        <v>1.4999999999999999E-2</v>
      </c>
      <c r="AI289" s="126">
        <f t="shared" si="9"/>
        <v>2.9999999999999995E-2</v>
      </c>
    </row>
    <row r="290" spans="1:35" x14ac:dyDescent="0.25">
      <c r="A290" s="115" t="str">
        <f>VLOOKUP(C290,RosterActualizado!$C$2:$L$1000,7,0)</f>
        <v>Ruiz Jimena</v>
      </c>
      <c r="B290" s="115" t="str">
        <f>VLOOKUP(C290,RosterActualizado!$C$2:$L$1000,10,0)</f>
        <v xml:space="preserve">Navarro Ezequiel Mateo </v>
      </c>
      <c r="C290" s="115">
        <f>RosterActualizado!C290</f>
        <v>4587983</v>
      </c>
      <c r="D290" s="115" t="str">
        <f>VLOOKUP(C290,RosterActualizado!$C$2:$L$1000,3,0)</f>
        <v>MASIVO</v>
      </c>
      <c r="E290" s="115" t="str">
        <f t="shared" si="8"/>
        <v>MASIVO</v>
      </c>
      <c r="F290" s="116" t="e">
        <f>VLOOKUP(C290,Table1[],5,0)</f>
        <v>#N/A</v>
      </c>
      <c r="G290" s="117">
        <f>VLOOKUP(C290,Table13[],5,0)</f>
        <v>0</v>
      </c>
      <c r="H290" s="118">
        <f>VLOOKUP(C290,Table13[],3,0)</f>
        <v>0</v>
      </c>
      <c r="I290" s="117">
        <f>VLOOKUP(C290,Table13[],7,0)</f>
        <v>0</v>
      </c>
      <c r="J290" s="117">
        <f>VLOOKUP(C290,Table13[],9,0)</f>
        <v>0</v>
      </c>
      <c r="K290" s="116" t="e">
        <f>VLOOKUP(C290,Table16[[#All],[idccms]:[TMO]],5,0)</f>
        <v>#N/A</v>
      </c>
      <c r="L290" s="119" t="e">
        <f>VLOOKUP(C290,Table18[[Columna1]:[Recuento de id_monitoring-caseId]],2,0)</f>
        <v>#N/A</v>
      </c>
      <c r="M290" s="116" t="e">
        <f>VLOOKUP(C290,Table111[],7,0)</f>
        <v>#N/A</v>
      </c>
      <c r="N290" s="118" t="e">
        <f>VLOOKUP(C290,Table111[],6,0)</f>
        <v>#N/A</v>
      </c>
      <c r="O290" s="116" t="e">
        <f>VLOOKUP(C290,Table111[],8,0)</f>
        <v>#N/A</v>
      </c>
      <c r="P290" s="13" t="s">
        <v>116</v>
      </c>
      <c r="Q290" s="13" t="s">
        <v>116</v>
      </c>
      <c r="R290" s="13" t="s">
        <v>116</v>
      </c>
      <c r="S290" s="116" t="e">
        <f>VLOOKUP(C290,Table113[[idccms]:[Suma de Rellamados]],4,0)</f>
        <v>#N/A</v>
      </c>
      <c r="T290" s="13">
        <f>VLOOKUP(C290,Table115[[idccms]:[Suma de CvLlamSalientes]],3,0)</f>
        <v>0</v>
      </c>
      <c r="U290" s="13">
        <f>VLOOKUP(C290,Table115[[idccms]:[Suma de CvLlamSalientes]],5,0)</f>
        <v>0</v>
      </c>
      <c r="V290" s="120">
        <f>VLOOKUP(C290,Table115[[idccms]:[Suma de CvLlamSalientes]],6,0)</f>
        <v>0</v>
      </c>
      <c r="W290" s="13">
        <f>VLOOKUP(C290,Table115[[idccms]:[Suma de CvLlamSalientes]],7,0)</f>
        <v>0</v>
      </c>
      <c r="X290" s="116" t="e">
        <f>VLOOKUP(C290,Table118[[idccms]:[%Act Com N]],4,0)</f>
        <v>#N/A</v>
      </c>
      <c r="Y290" s="116" t="e">
        <f>VLOOKUP(C290,Table118[[idccms]:[%Act Com N]],6,0)</f>
        <v>#N/A</v>
      </c>
      <c r="Z290" s="116" t="e">
        <f>VLOOKUP(C290,TRF!$B$2:$S$407,4,0)</f>
        <v>#N/A</v>
      </c>
      <c r="AA290" s="116" t="e">
        <f>VLOOKUP(C290,CBS!$A$2:$F$395,4,0)</f>
        <v>#N/A</v>
      </c>
      <c r="AB290" s="124" t="e">
        <f>IF(E290="HFC",(IF(L290&gt;=PliegoVigente!$U$9,PliegoVigente!$W$9,IF(L290&gt;=PliegoVigente!$U$8,PliegoVigente!$W$8,PliegoVigente!$W$7))),IF(E290="FLOW",(IF(L290&gt;=PliegoVigente!$U$25,PliegoVigente!$W$25,IF(L290&gt;=PliegoVigente!$U$24,PliegoVigente!$W$24,PliegoVigente!$W$23))),IF(E290="MASIVO",(IF(L290&gt;=PliegoVigente!$U$39,PliegoVigente!$W$39,IF(L290&gt;=PliegoVigente!$U$38,PliegoVigente!$W$38,PliegoVigente!$W$37))),(IF(L290&gt;=PliegoVigente!$U$53,PliegoVigente!$W$53,IF(L290&gt;=PliegoVigente!$U$52,PliegoVigente!$W$52,PliegoVigente!$W$51))))))</f>
        <v>#N/A</v>
      </c>
      <c r="AC290" s="124" t="e">
        <f>IF(E290="HFC",(IF(M290&gt;=PliegoVigente!$I$7,PliegoVigente!$K$7,IF(M290&gt;=PliegoVigente!$I$8,PliegoVigente!$K$8,IF(M290&gt;=PliegoVigente!$I$9,PliegoVigente!$K$9,IF(M290&gt;=PliegoVigente!$I$10,PliegoVigente!$K$10,IF(M290&gt;=PliegoVigente!$I$11,PliegoVigente!$K$11,IF(M290&gt;=PliegoVigente!$I$12,PliegoVigente!$K$12,IF(M290&gt;=PliegoVigente!$I$13,PliegoVigente!$K$13,IF(M290&gt;=PliegoVigente!$I$14,PliegoVigente!$K$14,PliegoVigente!$K$15))))))))),IF(E290="FLOW",(IF(M290&gt;=PliegoVigente!$I$23,PliegoVigente!$K$23,IF(M290&gt;=PliegoVigente!$I$24,PliegoVigente!$K$24,IF(M290&gt;=PliegoVigente!$I$25,PliegoVigente!$K$25,IF(M290&gt;=PliegoVigente!$I$26,PliegoVigente!$K$26,IF(M290&gt;=PliegoVigente!$I$27,PliegoVigente!$K$27,IF(M290&gt;=PliegoVigente!$I$28,PliegoVigente!$K$28,IF(M290&gt;=PliegoVigente!$I$29,PliegoVigente!$K$29,IF(M290&gt;=PliegoVigente!$I$30,PliegoVigente!$K$30,PliegoVigente!$K$31))))))))),IF(E290="MASIVO",(IF(M290&gt;=PliegoVigente!$I$37,PliegoVigente!$K$37,IF(M290&gt;=PliegoVigente!$I$38,PliegoVigente!$K$38,IF(M290&gt;=PliegoVigente!$I$39,PliegoVigente!$K$39,IF(M290&gt;=PliegoVigente!$I$40,PliegoVigente!$K$40,IF(M290&gt;=PliegoVigente!$I$41,PliegoVigente!$K$41,IF(M290&gt;=PliegoVigente!$I$42,PliegoVigente!$K$42,IF(M290&gt;=PliegoVigente!$I$43,PliegoVigente!$K$43,IF(M290&gt;=PliegoVigente!$I$44,PliegoVigente!$K$44,PliegoVigente!$K$45))))))))),(IF(M290&gt;=PliegoVigente!$I$51,PliegoVigente!$K$51,IF(M290&gt;=PliegoVigente!$I$52,PliegoVigente!$K$52,IF(M290&gt;=PliegoVigente!$I$53,PliegoVigente!$K$53,IF(M290&gt;=PliegoVigente!$I$54,PliegoVigente!$K$54,IF(M290&gt;=PliegoVigente!$I$55,PliegoVigente!$K$55,IF(M290&gt;=PliegoVigente!$I$56,PliegoVigente!$K$56,IF(M290&gt;=PliegoVigente!$I$57,PliegoVigente!$K$57,IF(M290&gt;=PliegoVigente!$I$58,PliegoVigente!$K$58,PliegoVigente!$K$59))))))))))))</f>
        <v>#N/A</v>
      </c>
      <c r="AD290" s="124" t="e">
        <f>IF(E290="HFC",(IF(S290&gt;=PliegoVigente!$E$12,PliegoVigente!$G$12,IF(S290&gt;=PliegoVigente!$E$11,PliegoVigente!$G$11,IF(S290&gt;=PliegoVigente!$E$10,PliegoVigente!$G$10,IF(S290&gt;=PliegoVigente!$E$9,PliegoVigente!$G$9,IF(S290&gt;=PliegoVigente!$E$8,PliegoVigente!$G$8,PliegoVigente!$G$7)))))),IF(E290="FLOW",(IF(S290&gt;=PliegoVigente!$I$23,PliegoVigente!$K$23,IF(S290&gt;=PliegoVigente!$I$24,PliegoVigente!$K$24,IF(S290&gt;=PliegoVigente!$I$25,PliegoVigente!$K$25,IF(S290&gt;=PliegoVigente!$I$26,PliegoVigente!$K$26,IF(S290&gt;=PliegoVigente!$I$27,PliegoVigente!$K$27,IF(S290&gt;=PliegoVigente!$I$28,PliegoVigente!$K$28,IF(S290&gt;=PliegoVigente!$I$29,PliegoVigente!$K$29,IF(S290&gt;=PliegoVigente!$I$30,PliegoVigente!$K$30,PliegoVigente!$K$31))))))))),IF(E290="MASIVO",(IF(S290&gt;=PliegoVigente!$I$37,PliegoVigente!$K$37,IF(S290&gt;=PliegoVigente!$I$38,PliegoVigente!$K$38,IF(S290&gt;=PliegoVigente!$I$39,PliegoVigente!$K$39,IF(S290&gt;=PliegoVigente!$I$40,PliegoVigente!$K$40,IF(S290&gt;=PliegoVigente!$I$41,PliegoVigente!$K$41,IF(S290&gt;=PliegoVigente!$I$42,PliegoVigente!$K$42,IF(S290&gt;=PliegoVigente!$I$43,PliegoVigente!$K$43,IF(S290&gt;=PliegoVigente!$I$44,PliegoVigente!$K$44,PliegoVigente!$K$45))))))))),(IF(S290&gt;=PliegoVigente!$I$51,PliegoVigente!$K$51,IF(S290&gt;=PliegoVigente!$I$52,PliegoVigente!$K$52,IF(S290&gt;=PliegoVigente!$I$53,PliegoVigente!$K$53,IF(S290&gt;=PliegoVigente!$I$54,PliegoVigente!$K$54,IF(S290&gt;=PliegoVigente!$I$55,PliegoVigente!$K$55,IF(S290&gt;=PliegoVigente!$I$56,PliegoVigente!$K$56,IF(S290&gt;=PliegoVigente!$I$57,PliegoVigente!$K$57,IF(S290&gt;=PliegoVigente!$I$58,PliegoVigente!$K$58,PliegoVigente!$K$59))))))))))))</f>
        <v>#N/A</v>
      </c>
      <c r="AE290" s="124">
        <f>IF(E290="HFC",(IF(T290&gt;=PliegoVigente!$A$10,PliegoVigente!$C$10,IF(T290&gt;PliegoVigente!$A$9,PliegoVigente!$C$9,IF(T290&gt;PliegoVigente!$A$8,PliegoVigente!$C$8,PliegoVigente!$C$7)))),IF(E290="FLOW",(IF(T290&gt;=PliegoVigente!$A$26,PliegoVigente!$C$26,IF(T290&gt;PliegoVigente!$A$25,PliegoVigente!$C$25,IF(T290&gt;PliegoVigente!$A$24,PliegoVigente!$C$24,PliegoVigente!$C$23)))),IF(E290="MASIVO",(IF(T290&gt;=PliegoVigente!$A$40,PliegoVigente!$C$40,IF(T290&gt;PliegoVigente!$A$39,PliegoVigente!$C$39,IF(T290&gt;PliegoVigente!$A$38,PliegoVigente!$C$38,PliegoVigente!$C$37)))),(IF(T290&gt;=PliegoVigente!$A$54,PliegoVigente!$C$54,IF(T290&gt;PliegoVigente!$A$53,PliegoVigente!$C$53,IF(T290&gt;PliegoVigente!$A$52,PliegoVigente!$C$52,PliegoVigente!$C$51)))))))</f>
        <v>0.02</v>
      </c>
      <c r="AF290" s="124" t="e">
        <f>IF(E290="HFC",(IF(Y290&gt;=PliegoVigente!$Y$7,PliegoVigente!$AA$7,0)),IF(E290="FLOW",0,IF(E290="MASIVO",(IF(Y290&gt;=PliegoVigente!$Y$37,PliegoVigente!$AA$370)),(IF(Y290&gt;=PliegoVigente!$Y$51,PliegoVigente!$AA$51,0)))))</f>
        <v>#N/A</v>
      </c>
      <c r="AG290" s="124" t="e">
        <f>IF(E290="HFC",(IF(Z290&gt;=PliegoVigente!$M$9,PliegoVigente!$O$9,IF(Z290&gt;=PliegoVigente!$M$8,PliegoVigente!$O$8,PliegoVigente!$O$7))),IF(E290="FLOW",(IF(Z290&gt;=PliegoVigente!$M$25,PliegoVigente!$O$25,IF(Z290&gt;=PliegoVigente!$M$24,PliegoVigente!$O$24,PliegoVigente!$O$23))),IF(E290="MASIVO",(IF(Z290&gt;=PliegoVigente!$M$39,PliegoVigente!$O$39,IF(Z290&gt;=PliegoVigente!$M$38,PliegoVigente!$O$38,PliegoVigente!$O$37))),(IF(Z290&gt;=PliegoVigente!$M$53,PliegoVigente!$O$53,IF(Z290&gt;=PliegoVigente!$M$52,PliegoVigente!$O$52,PliegoVigente!$O$51))))))</f>
        <v>#N/A</v>
      </c>
      <c r="AH290" s="124" t="e">
        <f>IF(E290="HFC",(IF(AA290&gt;=PliegoVigente!$Q$9,PliegoVigente!$S$9,IF(AA290&gt;=PliegoVigente!$Q$8,PliegoVigente!$S$8,PliegoVigente!$S$7))),IF(E290="FLOW",(IF(AA290&gt;=PliegoVigente!$Q$25,PliegoVigente!$S$25,IF(AA290&gt;=PliegoVigente!$Q$24,PliegoVigente!$S$24,PliegoVigente!$S$23))),IF(E290="MASIVO",(IF(AA290&gt;=PliegoVigente!$Q$39,PliegoVigente!$S$39,IF(AA290&gt;=PliegoVigente!$Q$38,PliegoVigente!$S$38,PliegoVigente!$S$37))),(IF(AA290&gt;=PliegoVigente!$Q$53,PliegoVigente!$S$53,IF(AA290&gt;=PliegoVigente!$Q$52,PliegoVigente!$S$52,PliegoVigente!$S$51))))))</f>
        <v>#N/A</v>
      </c>
      <c r="AI290" s="126" t="e">
        <f t="shared" si="9"/>
        <v>#N/A</v>
      </c>
    </row>
    <row r="291" spans="1:35" x14ac:dyDescent="0.25">
      <c r="A291" s="115" t="str">
        <f>VLOOKUP(C291,RosterActualizado!$C$2:$L$1000,7,0)</f>
        <v>Ruiz Jimena</v>
      </c>
      <c r="B291" s="115" t="str">
        <f>VLOOKUP(C291,RosterActualizado!$C$2:$L$1000,10,0)</f>
        <v xml:space="preserve">Nour  Antonio </v>
      </c>
      <c r="C291" s="115">
        <f>RosterActualizado!C291</f>
        <v>4588049</v>
      </c>
      <c r="D291" s="115" t="str">
        <f>VLOOKUP(C291,RosterActualizado!$C$2:$L$1000,3,0)</f>
        <v>MASIVO</v>
      </c>
      <c r="E291" s="115" t="str">
        <f t="shared" si="8"/>
        <v>MASIVO</v>
      </c>
      <c r="F291" s="116" t="e">
        <f>VLOOKUP(C291,Table1[],5,0)</f>
        <v>#N/A</v>
      </c>
      <c r="G291" s="117">
        <f>VLOOKUP(C291,Table13[],5,0)</f>
        <v>0</v>
      </c>
      <c r="H291" s="118">
        <f>VLOOKUP(C291,Table13[],3,0)</f>
        <v>0</v>
      </c>
      <c r="I291" s="117">
        <f>VLOOKUP(C291,Table13[],7,0)</f>
        <v>0</v>
      </c>
      <c r="J291" s="117">
        <f>VLOOKUP(C291,Table13[],9,0)</f>
        <v>0</v>
      </c>
      <c r="K291" s="116" t="e">
        <f>VLOOKUP(C291,Table16[[#All],[idccms]:[TMO]],5,0)</f>
        <v>#N/A</v>
      </c>
      <c r="L291" s="119" t="e">
        <f>VLOOKUP(C291,Table18[[Columna1]:[Recuento de id_monitoring-caseId]],2,0)</f>
        <v>#N/A</v>
      </c>
      <c r="M291" s="116" t="e">
        <f>VLOOKUP(C291,Table111[],7,0)</f>
        <v>#N/A</v>
      </c>
      <c r="N291" s="118" t="e">
        <f>VLOOKUP(C291,Table111[],6,0)</f>
        <v>#N/A</v>
      </c>
      <c r="O291" s="116" t="e">
        <f>VLOOKUP(C291,Table111[],8,0)</f>
        <v>#N/A</v>
      </c>
      <c r="P291" s="13" t="s">
        <v>116</v>
      </c>
      <c r="Q291" s="13" t="s">
        <v>116</v>
      </c>
      <c r="R291" s="13" t="s">
        <v>116</v>
      </c>
      <c r="S291" s="116" t="e">
        <f>VLOOKUP(C291,Table113[[idccms]:[Suma de Rellamados]],4,0)</f>
        <v>#N/A</v>
      </c>
      <c r="T291" s="13">
        <f>VLOOKUP(C291,Table115[[idccms]:[Suma de CvLlamSalientes]],3,0)</f>
        <v>0</v>
      </c>
      <c r="U291" s="13">
        <f>VLOOKUP(C291,Table115[[idccms]:[Suma de CvLlamSalientes]],5,0)</f>
        <v>0</v>
      </c>
      <c r="V291" s="120">
        <f>VLOOKUP(C291,Table115[[idccms]:[Suma de CvLlamSalientes]],6,0)</f>
        <v>0</v>
      </c>
      <c r="W291" s="13">
        <f>VLOOKUP(C291,Table115[[idccms]:[Suma de CvLlamSalientes]],7,0)</f>
        <v>0</v>
      </c>
      <c r="X291" s="116" t="e">
        <f>VLOOKUP(C291,Table118[[idccms]:[%Act Com N]],4,0)</f>
        <v>#N/A</v>
      </c>
      <c r="Y291" s="116" t="e">
        <f>VLOOKUP(C291,Table118[[idccms]:[%Act Com N]],6,0)</f>
        <v>#N/A</v>
      </c>
      <c r="Z291" s="116" t="e">
        <f>VLOOKUP(C291,TRF!$B$2:$S$407,4,0)</f>
        <v>#N/A</v>
      </c>
      <c r="AA291" s="116" t="e">
        <f>VLOOKUP(C291,CBS!$A$2:$F$395,4,0)</f>
        <v>#N/A</v>
      </c>
      <c r="AB291" s="124" t="e">
        <f>IF(E291="HFC",(IF(L291&gt;=PliegoVigente!$U$9,PliegoVigente!$W$9,IF(L291&gt;=PliegoVigente!$U$8,PliegoVigente!$W$8,PliegoVigente!$W$7))),IF(E291="FLOW",(IF(L291&gt;=PliegoVigente!$U$25,PliegoVigente!$W$25,IF(L291&gt;=PliegoVigente!$U$24,PliegoVigente!$W$24,PliegoVigente!$W$23))),IF(E291="MASIVO",(IF(L291&gt;=PliegoVigente!$U$39,PliegoVigente!$W$39,IF(L291&gt;=PliegoVigente!$U$38,PliegoVigente!$W$38,PliegoVigente!$W$37))),(IF(L291&gt;=PliegoVigente!$U$53,PliegoVigente!$W$53,IF(L291&gt;=PliegoVigente!$U$52,PliegoVigente!$W$52,PliegoVigente!$W$51))))))</f>
        <v>#N/A</v>
      </c>
      <c r="AC291" s="124" t="e">
        <f>IF(E291="HFC",(IF(M291&gt;=PliegoVigente!$I$7,PliegoVigente!$K$7,IF(M291&gt;=PliegoVigente!$I$8,PliegoVigente!$K$8,IF(M291&gt;=PliegoVigente!$I$9,PliegoVigente!$K$9,IF(M291&gt;=PliegoVigente!$I$10,PliegoVigente!$K$10,IF(M291&gt;=PliegoVigente!$I$11,PliegoVigente!$K$11,IF(M291&gt;=PliegoVigente!$I$12,PliegoVigente!$K$12,IF(M291&gt;=PliegoVigente!$I$13,PliegoVigente!$K$13,IF(M291&gt;=PliegoVigente!$I$14,PliegoVigente!$K$14,PliegoVigente!$K$15))))))))),IF(E291="FLOW",(IF(M291&gt;=PliegoVigente!$I$23,PliegoVigente!$K$23,IF(M291&gt;=PliegoVigente!$I$24,PliegoVigente!$K$24,IF(M291&gt;=PliegoVigente!$I$25,PliegoVigente!$K$25,IF(M291&gt;=PliegoVigente!$I$26,PliegoVigente!$K$26,IF(M291&gt;=PliegoVigente!$I$27,PliegoVigente!$K$27,IF(M291&gt;=PliegoVigente!$I$28,PliegoVigente!$K$28,IF(M291&gt;=PliegoVigente!$I$29,PliegoVigente!$K$29,IF(M291&gt;=PliegoVigente!$I$30,PliegoVigente!$K$30,PliegoVigente!$K$31))))))))),IF(E291="MASIVO",(IF(M291&gt;=PliegoVigente!$I$37,PliegoVigente!$K$37,IF(M291&gt;=PliegoVigente!$I$38,PliegoVigente!$K$38,IF(M291&gt;=PliegoVigente!$I$39,PliegoVigente!$K$39,IF(M291&gt;=PliegoVigente!$I$40,PliegoVigente!$K$40,IF(M291&gt;=PliegoVigente!$I$41,PliegoVigente!$K$41,IF(M291&gt;=PliegoVigente!$I$42,PliegoVigente!$K$42,IF(M291&gt;=PliegoVigente!$I$43,PliegoVigente!$K$43,IF(M291&gt;=PliegoVigente!$I$44,PliegoVigente!$K$44,PliegoVigente!$K$45))))))))),(IF(M291&gt;=PliegoVigente!$I$51,PliegoVigente!$K$51,IF(M291&gt;=PliegoVigente!$I$52,PliegoVigente!$K$52,IF(M291&gt;=PliegoVigente!$I$53,PliegoVigente!$K$53,IF(M291&gt;=PliegoVigente!$I$54,PliegoVigente!$K$54,IF(M291&gt;=PliegoVigente!$I$55,PliegoVigente!$K$55,IF(M291&gt;=PliegoVigente!$I$56,PliegoVigente!$K$56,IF(M291&gt;=PliegoVigente!$I$57,PliegoVigente!$K$57,IF(M291&gt;=PliegoVigente!$I$58,PliegoVigente!$K$58,PliegoVigente!$K$59))))))))))))</f>
        <v>#N/A</v>
      </c>
      <c r="AD291" s="124" t="e">
        <f>IF(E291="HFC",(IF(S291&gt;=PliegoVigente!$E$12,PliegoVigente!$G$12,IF(S291&gt;=PliegoVigente!$E$11,PliegoVigente!$G$11,IF(S291&gt;=PliegoVigente!$E$10,PliegoVigente!$G$10,IF(S291&gt;=PliegoVigente!$E$9,PliegoVigente!$G$9,IF(S291&gt;=PliegoVigente!$E$8,PliegoVigente!$G$8,PliegoVigente!$G$7)))))),IF(E291="FLOW",(IF(S291&gt;=PliegoVigente!$I$23,PliegoVigente!$K$23,IF(S291&gt;=PliegoVigente!$I$24,PliegoVigente!$K$24,IF(S291&gt;=PliegoVigente!$I$25,PliegoVigente!$K$25,IF(S291&gt;=PliegoVigente!$I$26,PliegoVigente!$K$26,IF(S291&gt;=PliegoVigente!$I$27,PliegoVigente!$K$27,IF(S291&gt;=PliegoVigente!$I$28,PliegoVigente!$K$28,IF(S291&gt;=PliegoVigente!$I$29,PliegoVigente!$K$29,IF(S291&gt;=PliegoVigente!$I$30,PliegoVigente!$K$30,PliegoVigente!$K$31))))))))),IF(E291="MASIVO",(IF(S291&gt;=PliegoVigente!$I$37,PliegoVigente!$K$37,IF(S291&gt;=PliegoVigente!$I$38,PliegoVigente!$K$38,IF(S291&gt;=PliegoVigente!$I$39,PliegoVigente!$K$39,IF(S291&gt;=PliegoVigente!$I$40,PliegoVigente!$K$40,IF(S291&gt;=PliegoVigente!$I$41,PliegoVigente!$K$41,IF(S291&gt;=PliegoVigente!$I$42,PliegoVigente!$K$42,IF(S291&gt;=PliegoVigente!$I$43,PliegoVigente!$K$43,IF(S291&gt;=PliegoVigente!$I$44,PliegoVigente!$K$44,PliegoVigente!$K$45))))))))),(IF(S291&gt;=PliegoVigente!$I$51,PliegoVigente!$K$51,IF(S291&gt;=PliegoVigente!$I$52,PliegoVigente!$K$52,IF(S291&gt;=PliegoVigente!$I$53,PliegoVigente!$K$53,IF(S291&gt;=PliegoVigente!$I$54,PliegoVigente!$K$54,IF(S291&gt;=PliegoVigente!$I$55,PliegoVigente!$K$55,IF(S291&gt;=PliegoVigente!$I$56,PliegoVigente!$K$56,IF(S291&gt;=PliegoVigente!$I$57,PliegoVigente!$K$57,IF(S291&gt;=PliegoVigente!$I$58,PliegoVigente!$K$58,PliegoVigente!$K$59))))))))))))</f>
        <v>#N/A</v>
      </c>
      <c r="AE291" s="124">
        <f>IF(E291="HFC",(IF(T291&gt;=PliegoVigente!$A$10,PliegoVigente!$C$10,IF(T291&gt;PliegoVigente!$A$9,PliegoVigente!$C$9,IF(T291&gt;PliegoVigente!$A$8,PliegoVigente!$C$8,PliegoVigente!$C$7)))),IF(E291="FLOW",(IF(T291&gt;=PliegoVigente!$A$26,PliegoVigente!$C$26,IF(T291&gt;PliegoVigente!$A$25,PliegoVigente!$C$25,IF(T291&gt;PliegoVigente!$A$24,PliegoVigente!$C$24,PliegoVigente!$C$23)))),IF(E291="MASIVO",(IF(T291&gt;=PliegoVigente!$A$40,PliegoVigente!$C$40,IF(T291&gt;PliegoVigente!$A$39,PliegoVigente!$C$39,IF(T291&gt;PliegoVigente!$A$38,PliegoVigente!$C$38,PliegoVigente!$C$37)))),(IF(T291&gt;=PliegoVigente!$A$54,PliegoVigente!$C$54,IF(T291&gt;PliegoVigente!$A$53,PliegoVigente!$C$53,IF(T291&gt;PliegoVigente!$A$52,PliegoVigente!$C$52,PliegoVigente!$C$51)))))))</f>
        <v>0.02</v>
      </c>
      <c r="AF291" s="124" t="e">
        <f>IF(E291="HFC",(IF(Y291&gt;=PliegoVigente!$Y$7,PliegoVigente!$AA$7,0)),IF(E291="FLOW",0,IF(E291="MASIVO",(IF(Y291&gt;=PliegoVigente!$Y$37,PliegoVigente!$AA$370)),(IF(Y291&gt;=PliegoVigente!$Y$51,PliegoVigente!$AA$51,0)))))</f>
        <v>#N/A</v>
      </c>
      <c r="AG291" s="124" t="e">
        <f>IF(E291="HFC",(IF(Z291&gt;=PliegoVigente!$M$9,PliegoVigente!$O$9,IF(Z291&gt;=PliegoVigente!$M$8,PliegoVigente!$O$8,PliegoVigente!$O$7))),IF(E291="FLOW",(IF(Z291&gt;=PliegoVigente!$M$25,PliegoVigente!$O$25,IF(Z291&gt;=PliegoVigente!$M$24,PliegoVigente!$O$24,PliegoVigente!$O$23))),IF(E291="MASIVO",(IF(Z291&gt;=PliegoVigente!$M$39,PliegoVigente!$O$39,IF(Z291&gt;=PliegoVigente!$M$38,PliegoVigente!$O$38,PliegoVigente!$O$37))),(IF(Z291&gt;=PliegoVigente!$M$53,PliegoVigente!$O$53,IF(Z291&gt;=PliegoVigente!$M$52,PliegoVigente!$O$52,PliegoVigente!$O$51))))))</f>
        <v>#N/A</v>
      </c>
      <c r="AH291" s="124" t="e">
        <f>IF(E291="HFC",(IF(AA291&gt;=PliegoVigente!$Q$9,PliegoVigente!$S$9,IF(AA291&gt;=PliegoVigente!$Q$8,PliegoVigente!$S$8,PliegoVigente!$S$7))),IF(E291="FLOW",(IF(AA291&gt;=PliegoVigente!$Q$25,PliegoVigente!$S$25,IF(AA291&gt;=PliegoVigente!$Q$24,PliegoVigente!$S$24,PliegoVigente!$S$23))),IF(E291="MASIVO",(IF(AA291&gt;=PliegoVigente!$Q$39,PliegoVigente!$S$39,IF(AA291&gt;=PliegoVigente!$Q$38,PliegoVigente!$S$38,PliegoVigente!$S$37))),(IF(AA291&gt;=PliegoVigente!$Q$53,PliegoVigente!$S$53,IF(AA291&gt;=PliegoVigente!$Q$52,PliegoVigente!$S$52,PliegoVigente!$S$51))))))</f>
        <v>#N/A</v>
      </c>
      <c r="AI291" s="126" t="e">
        <f t="shared" si="9"/>
        <v>#N/A</v>
      </c>
    </row>
    <row r="292" spans="1:35" x14ac:dyDescent="0.25">
      <c r="A292" s="115" t="str">
        <f>VLOOKUP(C292,RosterActualizado!$C$2:$L$1000,7,0)</f>
        <v>Ruiz Jimena</v>
      </c>
      <c r="B292" s="115" t="str">
        <f>VLOOKUP(C292,RosterActualizado!$C$2:$L$1000,10,0)</f>
        <v>Scrocchi Pablo Exequiel</v>
      </c>
      <c r="C292" s="115">
        <f>RosterActualizado!C292</f>
        <v>4472994</v>
      </c>
      <c r="D292" s="115" t="str">
        <f>VLOOKUP(C292,RosterActualizado!$C$2:$L$1000,3,0)</f>
        <v>MASIVO</v>
      </c>
      <c r="E292" s="115" t="str">
        <f t="shared" si="8"/>
        <v>MASIVO</v>
      </c>
      <c r="F292" s="116">
        <f>VLOOKUP(C292,Table1[],5,0)</f>
        <v>0.92360846560846599</v>
      </c>
      <c r="G292" s="117">
        <f>VLOOKUP(C292,Table13[],5,0)</f>
        <v>0.21621621621621601</v>
      </c>
      <c r="H292" s="118">
        <f>VLOOKUP(C292,Table13[],3,0)</f>
        <v>37</v>
      </c>
      <c r="I292" s="117">
        <f>VLOOKUP(C292,Table13[],7,0)</f>
        <v>0.66666666666666696</v>
      </c>
      <c r="J292" s="117">
        <f>VLOOKUP(C292,Table13[],9,0)</f>
        <v>0.78125</v>
      </c>
      <c r="K292" s="116">
        <f>VLOOKUP(C292,Table16[[#All],[idccms]:[TMO]],5,0)</f>
        <v>0.95714285714285696</v>
      </c>
      <c r="L292" s="119" t="e">
        <f>VLOOKUP(C292,Table18[[Columna1]:[Recuento de id_monitoring-caseId]],2,0)</f>
        <v>#N/A</v>
      </c>
      <c r="M292" s="116">
        <f>VLOOKUP(C292,Table111[],7,0)</f>
        <v>-0.25</v>
      </c>
      <c r="N292" s="118">
        <f>VLOOKUP(C292,Table111[],6,0)</f>
        <v>8</v>
      </c>
      <c r="O292" s="116">
        <f>VLOOKUP(C292,Table111[],8,0)</f>
        <v>0.57142857142857095</v>
      </c>
      <c r="P292" s="13" t="s">
        <v>116</v>
      </c>
      <c r="Q292" s="13" t="s">
        <v>116</v>
      </c>
      <c r="R292" s="13" t="s">
        <v>116</v>
      </c>
      <c r="S292" s="116">
        <f>VLOOKUP(C292,Table113[[idccms]:[Suma de Rellamados]],4,0)</f>
        <v>0.84795321637426901</v>
      </c>
      <c r="T292" s="13">
        <f>VLOOKUP(C292,Table115[[idccms]:[Suma de CvLlamSalientes]],3,0)</f>
        <v>613.26587301587301</v>
      </c>
      <c r="U292" s="13">
        <f>VLOOKUP(C292,Table115[[idccms]:[Suma de CvLlamSalientes]],5,0)</f>
        <v>55.559523809523803</v>
      </c>
      <c r="V292" s="120">
        <f>VLOOKUP(C292,Table115[[idccms]:[Suma de CvLlamSalientes]],6,0)</f>
        <v>4.3968253968253999</v>
      </c>
      <c r="W292" s="13">
        <f>VLOOKUP(C292,Table115[[idccms]:[Suma de CvLlamSalientes]],7,0)</f>
        <v>553.30952380952397</v>
      </c>
      <c r="X292" s="116">
        <f>VLOOKUP(C292,Table118[[idccms]:[%Act Com N]],4,0)</f>
        <v>1.9841269841269801E-3</v>
      </c>
      <c r="Y292" s="116">
        <f>VLOOKUP(C292,Table118[[idccms]:[%Act Com N]],6,0)</f>
        <v>1.9841269841269801E-3</v>
      </c>
      <c r="Z292" s="116">
        <f>VLOOKUP(C292,TRF!$B$2:$S$407,4,0)</f>
        <v>0.11111111111111099</v>
      </c>
      <c r="AA292" s="116">
        <f>VLOOKUP(C292,CBS!$A$2:$F$395,4,0)</f>
        <v>9.3253968253968297E-2</v>
      </c>
      <c r="AB292" s="124" t="e">
        <f>IF(E292="HFC",(IF(L292&gt;=PliegoVigente!$U$9,PliegoVigente!$W$9,IF(L292&gt;=PliegoVigente!$U$8,PliegoVigente!$W$8,PliegoVigente!$W$7))),IF(E292="FLOW",(IF(L292&gt;=PliegoVigente!$U$25,PliegoVigente!$W$25,IF(L292&gt;=PliegoVigente!$U$24,PliegoVigente!$W$24,PliegoVigente!$W$23))),IF(E292="MASIVO",(IF(L292&gt;=PliegoVigente!$U$39,PliegoVigente!$W$39,IF(L292&gt;=PliegoVigente!$U$38,PliegoVigente!$W$38,PliegoVigente!$W$37))),(IF(L292&gt;=PliegoVigente!$U$53,PliegoVigente!$W$53,IF(L292&gt;=PliegoVigente!$U$52,PliegoVigente!$W$52,PliegoVigente!$W$51))))))</f>
        <v>#N/A</v>
      </c>
      <c r="AC292" s="124">
        <f>IF(E292="HFC",(IF(M292&gt;=PliegoVigente!$I$7,PliegoVigente!$K$7,IF(M292&gt;=PliegoVigente!$I$8,PliegoVigente!$K$8,IF(M292&gt;=PliegoVigente!$I$9,PliegoVigente!$K$9,IF(M292&gt;=PliegoVigente!$I$10,PliegoVigente!$K$10,IF(M292&gt;=PliegoVigente!$I$11,PliegoVigente!$K$11,IF(M292&gt;=PliegoVigente!$I$12,PliegoVigente!$K$12,IF(M292&gt;=PliegoVigente!$I$13,PliegoVigente!$K$13,IF(M292&gt;=PliegoVigente!$I$14,PliegoVigente!$K$14,PliegoVigente!$K$15))))))))),IF(E292="FLOW",(IF(M292&gt;=PliegoVigente!$I$23,PliegoVigente!$K$23,IF(M292&gt;=PliegoVigente!$I$24,PliegoVigente!$K$24,IF(M292&gt;=PliegoVigente!$I$25,PliegoVigente!$K$25,IF(M292&gt;=PliegoVigente!$I$26,PliegoVigente!$K$26,IF(M292&gt;=PliegoVigente!$I$27,PliegoVigente!$K$27,IF(M292&gt;=PliegoVigente!$I$28,PliegoVigente!$K$28,IF(M292&gt;=PliegoVigente!$I$29,PliegoVigente!$K$29,IF(M292&gt;=PliegoVigente!$I$30,PliegoVigente!$K$30,PliegoVigente!$K$31))))))))),IF(E292="MASIVO",(IF(M292&gt;=PliegoVigente!$I$37,PliegoVigente!$K$37,IF(M292&gt;=PliegoVigente!$I$38,PliegoVigente!$K$38,IF(M292&gt;=PliegoVigente!$I$39,PliegoVigente!$K$39,IF(M292&gt;=PliegoVigente!$I$40,PliegoVigente!$K$40,IF(M292&gt;=PliegoVigente!$I$41,PliegoVigente!$K$41,IF(M292&gt;=PliegoVigente!$I$42,PliegoVigente!$K$42,IF(M292&gt;=PliegoVigente!$I$43,PliegoVigente!$K$43,IF(M292&gt;=PliegoVigente!$I$44,PliegoVigente!$K$44,PliegoVigente!$K$45))))))))),(IF(M292&gt;=PliegoVigente!$I$51,PliegoVigente!$K$51,IF(M292&gt;=PliegoVigente!$I$52,PliegoVigente!$K$52,IF(M292&gt;=PliegoVigente!$I$53,PliegoVigente!$K$53,IF(M292&gt;=PliegoVigente!$I$54,PliegoVigente!$K$54,IF(M292&gt;=PliegoVigente!$I$55,PliegoVigente!$K$55,IF(M292&gt;=PliegoVigente!$I$56,PliegoVigente!$K$56,IF(M292&gt;=PliegoVigente!$I$57,PliegoVigente!$K$57,IF(M292&gt;=PliegoVigente!$I$58,PliegoVigente!$K$58,PliegoVigente!$K$59))))))))))))</f>
        <v>-0.02</v>
      </c>
      <c r="AD292" s="124">
        <f>IF(E292="HFC",(IF(S292&gt;=PliegoVigente!$E$12,PliegoVigente!$G$12,IF(S292&gt;=PliegoVigente!$E$11,PliegoVigente!$G$11,IF(S292&gt;=PliegoVigente!$E$10,PliegoVigente!$G$10,IF(S292&gt;=PliegoVigente!$E$9,PliegoVigente!$G$9,IF(S292&gt;=PliegoVigente!$E$8,PliegoVigente!$G$8,PliegoVigente!$G$7)))))),IF(E292="FLOW",(IF(S292&gt;=PliegoVigente!$I$23,PliegoVigente!$K$23,IF(S292&gt;=PliegoVigente!$I$24,PliegoVigente!$K$24,IF(S292&gt;=PliegoVigente!$I$25,PliegoVigente!$K$25,IF(S292&gt;=PliegoVigente!$I$26,PliegoVigente!$K$26,IF(S292&gt;=PliegoVigente!$I$27,PliegoVigente!$K$27,IF(S292&gt;=PliegoVigente!$I$28,PliegoVigente!$K$28,IF(S292&gt;=PliegoVigente!$I$29,PliegoVigente!$K$29,IF(S292&gt;=PliegoVigente!$I$30,PliegoVigente!$K$30,PliegoVigente!$K$31))))))))),IF(E292="MASIVO",(IF(S292&gt;=PliegoVigente!$I$37,PliegoVigente!$K$37,IF(S292&gt;=PliegoVigente!$I$38,PliegoVigente!$K$38,IF(S292&gt;=PliegoVigente!$I$39,PliegoVigente!$K$39,IF(S292&gt;=PliegoVigente!$I$40,PliegoVigente!$K$40,IF(S292&gt;=PliegoVigente!$I$41,PliegoVigente!$K$41,IF(S292&gt;=PliegoVigente!$I$42,PliegoVigente!$K$42,IF(S292&gt;=PliegoVigente!$I$43,PliegoVigente!$K$43,IF(S292&gt;=PliegoVigente!$I$44,PliegoVigente!$K$44,PliegoVigente!$K$45))))))))),(IF(S292&gt;=PliegoVigente!$I$51,PliegoVigente!$K$51,IF(S292&gt;=PliegoVigente!$I$52,PliegoVigente!$K$52,IF(S292&gt;=PliegoVigente!$I$53,PliegoVigente!$K$53,IF(S292&gt;=PliegoVigente!$I$54,PliegoVigente!$K$54,IF(S292&gt;=PliegoVigente!$I$55,PliegoVigente!$K$55,IF(S292&gt;=PliegoVigente!$I$56,PliegoVigente!$K$56,IF(S292&gt;=PliegoVigente!$I$57,PliegoVigente!$K$57,IF(S292&gt;=PliegoVigente!$I$58,PliegoVigente!$K$58,PliegoVigente!$K$59))))))))))))</f>
        <v>0.06</v>
      </c>
      <c r="AE292" s="124">
        <f>IF(E292="HFC",(IF(T292&gt;=PliegoVigente!$A$10,PliegoVigente!$C$10,IF(T292&gt;PliegoVigente!$A$9,PliegoVigente!$C$9,IF(T292&gt;PliegoVigente!$A$8,PliegoVigente!$C$8,PliegoVigente!$C$7)))),IF(E292="FLOW",(IF(T292&gt;=PliegoVigente!$A$26,PliegoVigente!$C$26,IF(T292&gt;PliegoVigente!$A$25,PliegoVigente!$C$25,IF(T292&gt;PliegoVigente!$A$24,PliegoVigente!$C$24,PliegoVigente!$C$23)))),IF(E292="MASIVO",(IF(T292&gt;=PliegoVigente!$A$40,PliegoVigente!$C$40,IF(T292&gt;PliegoVigente!$A$39,PliegoVigente!$C$39,IF(T292&gt;PliegoVigente!$A$38,PliegoVigente!$C$38,PliegoVigente!$C$37)))),(IF(T292&gt;=PliegoVigente!$A$54,PliegoVigente!$C$54,IF(T292&gt;PliegoVigente!$A$53,PliegoVigente!$C$53,IF(T292&gt;PliegoVigente!$A$52,PliegoVigente!$C$52,PliegoVigente!$C$51)))))))</f>
        <v>-0.01</v>
      </c>
      <c r="AF292" s="124" t="b">
        <f>IF(E292="HFC",(IF(Y292&gt;=PliegoVigente!$Y$7,PliegoVigente!$AA$7,0)),IF(E292="FLOW",0,IF(E292="MASIVO",(IF(Y292&gt;=PliegoVigente!$Y$37,PliegoVigente!$AA$370)),(IF(Y292&gt;=PliegoVigente!$Y$51,PliegoVigente!$AA$51,0)))))</f>
        <v>0</v>
      </c>
      <c r="AG292" s="124">
        <f>IF(E292="HFC",(IF(Z292&gt;=PliegoVigente!$M$9,PliegoVigente!$O$9,IF(Z292&gt;=PliegoVigente!$M$8,PliegoVigente!$O$8,PliegoVigente!$O$7))),IF(E292="FLOW",(IF(Z292&gt;=PliegoVigente!$M$25,PliegoVigente!$O$25,IF(Z292&gt;=PliegoVigente!$M$24,PliegoVigente!$O$24,PliegoVigente!$O$23))),IF(E292="MASIVO",(IF(Z292&gt;=PliegoVigente!$M$39,PliegoVigente!$O$39,IF(Z292&gt;=PliegoVigente!$M$38,PliegoVigente!$O$38,PliegoVigente!$O$37))),(IF(Z292&gt;=PliegoVigente!$M$53,PliegoVigente!$O$53,IF(Z292&gt;=PliegoVigente!$M$52,PliegoVigente!$O$52,PliegoVigente!$O$51))))))</f>
        <v>-5.0000000000000001E-3</v>
      </c>
      <c r="AH292" s="124">
        <f>IF(E292="HFC",(IF(AA292&gt;=PliegoVigente!$Q$9,PliegoVigente!$S$9,IF(AA292&gt;=PliegoVigente!$Q$8,PliegoVigente!$S$8,PliegoVigente!$S$7))),IF(E292="FLOW",(IF(AA292&gt;=PliegoVigente!$Q$25,PliegoVigente!$S$25,IF(AA292&gt;=PliegoVigente!$Q$24,PliegoVigente!$S$24,PliegoVigente!$S$23))),IF(E292="MASIVO",(IF(AA292&gt;=PliegoVigente!$Q$39,PliegoVigente!$S$39,IF(AA292&gt;=PliegoVigente!$Q$38,PliegoVigente!$S$38,PliegoVigente!$S$37))),(IF(AA292&gt;=PliegoVigente!$Q$53,PliegoVigente!$S$53,IF(AA292&gt;=PliegoVigente!$Q$52,PliegoVigente!$S$52,PliegoVigente!$S$51))))))</f>
        <v>-5.0000000000000001E-3</v>
      </c>
      <c r="AI292" s="126" t="e">
        <f t="shared" si="9"/>
        <v>#N/A</v>
      </c>
    </row>
    <row r="293" spans="1:35" x14ac:dyDescent="0.25">
      <c r="A293" s="115" t="str">
        <f>VLOOKUP(C293,RosterActualizado!$C$2:$L$1000,7,0)</f>
        <v>Ruiz Jimena</v>
      </c>
      <c r="B293" s="115" t="str">
        <f>VLOOKUP(C293,RosterActualizado!$C$2:$L$1000,10,0)</f>
        <v>Sosa Matias Enrique</v>
      </c>
      <c r="C293" s="115">
        <f>RosterActualizado!C293</f>
        <v>4473004</v>
      </c>
      <c r="D293" s="115" t="str">
        <f>VLOOKUP(C293,RosterActualizado!$C$2:$L$1000,3,0)</f>
        <v>FLOW Score 3 a 5</v>
      </c>
      <c r="E293" s="115" t="str">
        <f t="shared" si="8"/>
        <v>FLOW</v>
      </c>
      <c r="F293" s="116">
        <f>VLOOKUP(C293,Table1[],5,0)</f>
        <v>0.999556992337165</v>
      </c>
      <c r="G293" s="117">
        <f>VLOOKUP(C293,Table13[],5,0)</f>
        <v>8.9285714285714302E-2</v>
      </c>
      <c r="H293" s="118">
        <f>VLOOKUP(C293,Table13[],3,0)</f>
        <v>56</v>
      </c>
      <c r="I293" s="117">
        <f>VLOOKUP(C293,Table13[],7,0)</f>
        <v>0.64814814814814803</v>
      </c>
      <c r="J293" s="117">
        <f>VLOOKUP(C293,Table13[],9,0)</f>
        <v>0.96226415094339601</v>
      </c>
      <c r="K293" s="116">
        <f>VLOOKUP(C293,Table16[[#All],[idccms]:[TMO]],5,0)</f>
        <v>0.91549295774647899</v>
      </c>
      <c r="L293" s="119">
        <f>VLOOKUP(C293,Table18[[Columna1]:[Recuento de id_monitoring-caseId]],2,0)</f>
        <v>0</v>
      </c>
      <c r="M293" s="116">
        <f>VLOOKUP(C293,Table111[],7,0)</f>
        <v>-0.5</v>
      </c>
      <c r="N293" s="118">
        <f>VLOOKUP(C293,Table111[],6,0)</f>
        <v>10</v>
      </c>
      <c r="O293" s="116">
        <f>VLOOKUP(C293,Table111[],8,0)</f>
        <v>0.4</v>
      </c>
      <c r="P293" s="13" t="s">
        <v>116</v>
      </c>
      <c r="Q293" s="13" t="s">
        <v>116</v>
      </c>
      <c r="R293" s="13" t="s">
        <v>116</v>
      </c>
      <c r="S293" s="116">
        <f>VLOOKUP(C293,Table113[[idccms]:[Suma de Rellamados]],4,0)</f>
        <v>0.81818181818181801</v>
      </c>
      <c r="T293" s="13">
        <f>VLOOKUP(C293,Table115[[idccms]:[Suma de CvLlamSalientes]],3,0)</f>
        <v>803.95397489539698</v>
      </c>
      <c r="U293" s="13">
        <f>VLOOKUP(C293,Table115[[idccms]:[Suma de CvLlamSalientes]],5,0)</f>
        <v>29.8347280334728</v>
      </c>
      <c r="V293" s="120">
        <f>VLOOKUP(C293,Table115[[idccms]:[Suma de CvLlamSalientes]],6,0)</f>
        <v>10.705020920502101</v>
      </c>
      <c r="W293" s="13">
        <f>VLOOKUP(C293,Table115[[idccms]:[Suma de CvLlamSalientes]],7,0)</f>
        <v>763.41422594142296</v>
      </c>
      <c r="X293" s="116">
        <f>VLOOKUP(C293,Table118[[idccms]:[%Act Com N]],4,0)</f>
        <v>0</v>
      </c>
      <c r="Y293" s="116">
        <f>VLOOKUP(C293,Table118[[idccms]:[%Act Com N]],6,0)</f>
        <v>0</v>
      </c>
      <c r="Z293" s="116">
        <f>VLOOKUP(C293,TRF!$B$2:$S$407,4,0)</f>
        <v>9.2050209205020897E-2</v>
      </c>
      <c r="AA293" s="116">
        <f>VLOOKUP(C293,CBS!$A$2:$F$395,4,0)</f>
        <v>0.106694560669456</v>
      </c>
      <c r="AB293" s="124">
        <f>IF(E293="HFC",(IF(L293&gt;=PliegoVigente!$U$9,PliegoVigente!$W$9,IF(L293&gt;=PliegoVigente!$U$8,PliegoVigente!$W$8,PliegoVigente!$W$7))),IF(E293="FLOW",(IF(L293&gt;=PliegoVigente!$U$25,PliegoVigente!$W$25,IF(L293&gt;=PliegoVigente!$U$24,PliegoVigente!$W$24,PliegoVigente!$W$23))),IF(E293="MASIVO",(IF(L293&gt;=PliegoVigente!$U$39,PliegoVigente!$W$39,IF(L293&gt;=PliegoVigente!$U$38,PliegoVigente!$W$38,PliegoVigente!$W$37))),(IF(L293&gt;=PliegoVigente!$U$53,PliegoVigente!$W$53,IF(L293&gt;=PliegoVigente!$U$52,PliegoVigente!$W$52,PliegoVigente!$W$51))))))</f>
        <v>-0.01</v>
      </c>
      <c r="AC293" s="124">
        <f>IF(E293="HFC",(IF(M293&gt;=PliegoVigente!$I$7,PliegoVigente!$K$7,IF(M293&gt;=PliegoVigente!$I$8,PliegoVigente!$K$8,IF(M293&gt;=PliegoVigente!$I$9,PliegoVigente!$K$9,IF(M293&gt;=PliegoVigente!$I$10,PliegoVigente!$K$10,IF(M293&gt;=PliegoVigente!$I$11,PliegoVigente!$K$11,IF(M293&gt;=PliegoVigente!$I$12,PliegoVigente!$K$12,IF(M293&gt;=PliegoVigente!$I$13,PliegoVigente!$K$13,IF(M293&gt;=PliegoVigente!$I$14,PliegoVigente!$K$14,PliegoVigente!$K$15))))))))),IF(E293="FLOW",(IF(M293&gt;=PliegoVigente!$I$23,PliegoVigente!$K$23,IF(M293&gt;=PliegoVigente!$I$24,PliegoVigente!$K$24,IF(M293&gt;=PliegoVigente!$I$25,PliegoVigente!$K$25,IF(M293&gt;=PliegoVigente!$I$26,PliegoVigente!$K$26,IF(M293&gt;=PliegoVigente!$I$27,PliegoVigente!$K$27,IF(M293&gt;=PliegoVigente!$I$28,PliegoVigente!$K$28,IF(M293&gt;=PliegoVigente!$I$29,PliegoVigente!$K$29,IF(M293&gt;=PliegoVigente!$I$30,PliegoVigente!$K$30,PliegoVigente!$K$31))))))))),IF(E293="MASIVO",(IF(M293&gt;=PliegoVigente!$I$37,PliegoVigente!$K$37,IF(M293&gt;=PliegoVigente!$I$38,PliegoVigente!$K$38,IF(M293&gt;=PliegoVigente!$I$39,PliegoVigente!$K$39,IF(M293&gt;=PliegoVigente!$I$40,PliegoVigente!$K$40,IF(M293&gt;=PliegoVigente!$I$41,PliegoVigente!$K$41,IF(M293&gt;=PliegoVigente!$I$42,PliegoVigente!$K$42,IF(M293&gt;=PliegoVigente!$I$43,PliegoVigente!$K$43,IF(M293&gt;=PliegoVigente!$I$44,PliegoVigente!$K$44,PliegoVigente!$K$45))))))))),(IF(M293&gt;=PliegoVigente!$I$51,PliegoVigente!$K$51,IF(M293&gt;=PliegoVigente!$I$52,PliegoVigente!$K$52,IF(M293&gt;=PliegoVigente!$I$53,PliegoVigente!$K$53,IF(M293&gt;=PliegoVigente!$I$54,PliegoVigente!$K$54,IF(M293&gt;=PliegoVigente!$I$55,PliegoVigente!$K$55,IF(M293&gt;=PliegoVigente!$I$56,PliegoVigente!$K$56,IF(M293&gt;=PliegoVigente!$I$57,PliegoVigente!$K$57,IF(M293&gt;=PliegoVigente!$I$58,PliegoVigente!$K$58,PliegoVigente!$K$59))))))))))))</f>
        <v>-0.02</v>
      </c>
      <c r="AD293" s="124">
        <f>IF(E293="HFC",(IF(S293&gt;=PliegoVigente!$E$12,PliegoVigente!$G$12,IF(S293&gt;=PliegoVigente!$E$11,PliegoVigente!$G$11,IF(S293&gt;=PliegoVigente!$E$10,PliegoVigente!$G$10,IF(S293&gt;=PliegoVigente!$E$9,PliegoVigente!$G$9,IF(S293&gt;=PliegoVigente!$E$8,PliegoVigente!$G$8,PliegoVigente!$G$7)))))),IF(E293="FLOW",(IF(S293&gt;=PliegoVigente!$I$23,PliegoVigente!$K$23,IF(S293&gt;=PliegoVigente!$I$24,PliegoVigente!$K$24,IF(S293&gt;=PliegoVigente!$I$25,PliegoVigente!$K$25,IF(S293&gt;=PliegoVigente!$I$26,PliegoVigente!$K$26,IF(S293&gt;=PliegoVigente!$I$27,PliegoVigente!$K$27,IF(S293&gt;=PliegoVigente!$I$28,PliegoVigente!$K$28,IF(S293&gt;=PliegoVigente!$I$29,PliegoVigente!$K$29,IF(S293&gt;=PliegoVigente!$I$30,PliegoVigente!$K$30,PliegoVigente!$K$31))))))))),IF(E293="MASIVO",(IF(S293&gt;=PliegoVigente!$I$37,PliegoVigente!$K$37,IF(S293&gt;=PliegoVigente!$I$38,PliegoVigente!$K$38,IF(S293&gt;=PliegoVigente!$I$39,PliegoVigente!$K$39,IF(S293&gt;=PliegoVigente!$I$40,PliegoVigente!$K$40,IF(S293&gt;=PliegoVigente!$I$41,PliegoVigente!$K$41,IF(S293&gt;=PliegoVigente!$I$42,PliegoVigente!$K$42,IF(S293&gt;=PliegoVigente!$I$43,PliegoVigente!$K$43,IF(S293&gt;=PliegoVigente!$I$44,PliegoVigente!$K$44,PliegoVigente!$K$45))))))))),(IF(S293&gt;=PliegoVigente!$I$51,PliegoVigente!$K$51,IF(S293&gt;=PliegoVigente!$I$52,PliegoVigente!$K$52,IF(S293&gt;=PliegoVigente!$I$53,PliegoVigente!$K$53,IF(S293&gt;=PliegoVigente!$I$54,PliegoVigente!$K$54,IF(S293&gt;=PliegoVigente!$I$55,PliegoVigente!$K$55,IF(S293&gt;=PliegoVigente!$I$56,PliegoVigente!$K$56,IF(S293&gt;=PliegoVigente!$I$57,PliegoVigente!$K$57,IF(S293&gt;=PliegoVigente!$I$58,PliegoVigente!$K$58,PliegoVigente!$K$59))))))))))))</f>
        <v>0.06</v>
      </c>
      <c r="AE293" s="124">
        <f>IF(E293="HFC",(IF(T293&gt;=PliegoVigente!$A$10,PliegoVigente!$C$10,IF(T293&gt;PliegoVigente!$A$9,PliegoVigente!$C$9,IF(T293&gt;PliegoVigente!$A$8,PliegoVigente!$C$8,PliegoVigente!$C$7)))),IF(E293="FLOW",(IF(T293&gt;=PliegoVigente!$A$26,PliegoVigente!$C$26,IF(T293&gt;PliegoVigente!$A$25,PliegoVigente!$C$25,IF(T293&gt;PliegoVigente!$A$24,PliegoVigente!$C$24,PliegoVigente!$C$23)))),IF(E293="MASIVO",(IF(T293&gt;=PliegoVigente!$A$40,PliegoVigente!$C$40,IF(T293&gt;PliegoVigente!$A$39,PliegoVigente!$C$39,IF(T293&gt;PliegoVigente!$A$38,PliegoVigente!$C$38,PliegoVigente!$C$37)))),(IF(T293&gt;=PliegoVigente!$A$54,PliegoVigente!$C$54,IF(T293&gt;PliegoVigente!$A$53,PliegoVigente!$C$53,IF(T293&gt;PliegoVigente!$A$52,PliegoVigente!$C$52,PliegoVigente!$C$51)))))))</f>
        <v>-0.01</v>
      </c>
      <c r="AF293" s="124">
        <f>IF(E293="HFC",(IF(Y293&gt;=PliegoVigente!$Y$7,PliegoVigente!$AA$7,0)),IF(E293="FLOW",0,IF(E293="MASIVO",(IF(Y293&gt;=PliegoVigente!$Y$37,PliegoVigente!$AA$370)),(IF(Y293&gt;=PliegoVigente!$Y$51,PliegoVigente!$AA$51,0)))))</f>
        <v>0</v>
      </c>
      <c r="AG293" s="124">
        <f>IF(E293="HFC",(IF(Z293&gt;=PliegoVigente!$M$9,PliegoVigente!$O$9,IF(Z293&gt;=PliegoVigente!$M$8,PliegoVigente!$O$8,PliegoVigente!$O$7))),IF(E293="FLOW",(IF(Z293&gt;=PliegoVigente!$M$25,PliegoVigente!$O$25,IF(Z293&gt;=PliegoVigente!$M$24,PliegoVigente!$O$24,PliegoVigente!$O$23))),IF(E293="MASIVO",(IF(Z293&gt;=PliegoVigente!$M$39,PliegoVigente!$O$39,IF(Z293&gt;=PliegoVigente!$M$38,PliegoVigente!$O$38,PliegoVigente!$O$37))),(IF(Z293&gt;=PliegoVigente!$M$53,PliegoVigente!$O$53,IF(Z293&gt;=PliegoVigente!$M$52,PliegoVigente!$O$52,PliegoVigente!$O$51))))))</f>
        <v>-5.0000000000000001E-3</v>
      </c>
      <c r="AH293" s="124">
        <f>IF(E293="HFC",(IF(AA293&gt;=PliegoVigente!$Q$9,PliegoVigente!$S$9,IF(AA293&gt;=PliegoVigente!$Q$8,PliegoVigente!$S$8,PliegoVigente!$S$7))),IF(E293="FLOW",(IF(AA293&gt;=PliegoVigente!$Q$25,PliegoVigente!$S$25,IF(AA293&gt;=PliegoVigente!$Q$24,PliegoVigente!$S$24,PliegoVigente!$S$23))),IF(E293="MASIVO",(IF(AA293&gt;=PliegoVigente!$Q$39,PliegoVigente!$S$39,IF(AA293&gt;=PliegoVigente!$Q$38,PliegoVigente!$S$38,PliegoVigente!$S$37))),(IF(AA293&gt;=PliegoVigente!$Q$53,PliegoVigente!$S$53,IF(AA293&gt;=PliegoVigente!$Q$52,PliegoVigente!$S$52,PliegoVigente!$S$51))))))</f>
        <v>-5.0000000000000001E-3</v>
      </c>
      <c r="AI293" s="126">
        <f t="shared" si="9"/>
        <v>9.999999999999995E-3</v>
      </c>
    </row>
    <row r="294" spans="1:35" x14ac:dyDescent="0.25">
      <c r="A294" s="115" t="str">
        <f>VLOOKUP(C294,RosterActualizado!$C$2:$L$1000,7,0)</f>
        <v>Ruiz Jimena</v>
      </c>
      <c r="B294" s="115" t="str">
        <f>VLOOKUP(C294,RosterActualizado!$C$2:$L$1000,10,0)</f>
        <v xml:space="preserve">Velazquez Suarez Mariano </v>
      </c>
      <c r="C294" s="115">
        <f>RosterActualizado!C294</f>
        <v>4561666</v>
      </c>
      <c r="D294" s="115" t="str">
        <f>VLOOKUP(C294,RosterActualizado!$C$2:$L$1000,3,0)</f>
        <v>MASIVO</v>
      </c>
      <c r="E294" s="115" t="str">
        <f t="shared" si="8"/>
        <v>MASIVO</v>
      </c>
      <c r="F294" s="116">
        <f>VLOOKUP(C294,Table1[],5,0)</f>
        <v>0.66666666666666696</v>
      </c>
      <c r="G294" s="117">
        <f>VLOOKUP(C294,Table13[],5,0)</f>
        <v>0</v>
      </c>
      <c r="H294" s="118">
        <f>VLOOKUP(C294,Table13[],3,0)</f>
        <v>0</v>
      </c>
      <c r="I294" s="117">
        <f>VLOOKUP(C294,Table13[],7,0)</f>
        <v>0</v>
      </c>
      <c r="J294" s="117">
        <f>VLOOKUP(C294,Table13[],9,0)</f>
        <v>0</v>
      </c>
      <c r="K294" s="116" t="e">
        <f>VLOOKUP(C294,Table16[[#All],[idccms]:[TMO]],5,0)</f>
        <v>#N/A</v>
      </c>
      <c r="L294" s="119" t="e">
        <f>VLOOKUP(C294,Table18[[Columna1]:[Recuento de id_monitoring-caseId]],2,0)</f>
        <v>#N/A</v>
      </c>
      <c r="M294" s="116" t="e">
        <f>VLOOKUP(C294,Table111[],7,0)</f>
        <v>#N/A</v>
      </c>
      <c r="N294" s="118" t="e">
        <f>VLOOKUP(C294,Table111[],6,0)</f>
        <v>#N/A</v>
      </c>
      <c r="O294" s="116" t="e">
        <f>VLOOKUP(C294,Table111[],8,0)</f>
        <v>#N/A</v>
      </c>
      <c r="P294" s="13" t="s">
        <v>116</v>
      </c>
      <c r="Q294" s="13" t="s">
        <v>116</v>
      </c>
      <c r="R294" s="13" t="s">
        <v>116</v>
      </c>
      <c r="S294" s="116" t="e">
        <f>VLOOKUP(C294,Table113[[idccms]:[Suma de Rellamados]],4,0)</f>
        <v>#N/A</v>
      </c>
      <c r="T294" s="13">
        <f>VLOOKUP(C294,Table115[[idccms]:[Suma de CvLlamSalientes]],3,0)</f>
        <v>0</v>
      </c>
      <c r="U294" s="13">
        <f>VLOOKUP(C294,Table115[[idccms]:[Suma de CvLlamSalientes]],5,0)</f>
        <v>0</v>
      </c>
      <c r="V294" s="120">
        <f>VLOOKUP(C294,Table115[[idccms]:[Suma de CvLlamSalientes]],6,0)</f>
        <v>0</v>
      </c>
      <c r="W294" s="13">
        <f>VLOOKUP(C294,Table115[[idccms]:[Suma de CvLlamSalientes]],7,0)</f>
        <v>0</v>
      </c>
      <c r="X294" s="116" t="e">
        <f>VLOOKUP(C294,Table118[[idccms]:[%Act Com N]],4,0)</f>
        <v>#N/A</v>
      </c>
      <c r="Y294" s="116" t="e">
        <f>VLOOKUP(C294,Table118[[idccms]:[%Act Com N]],6,0)</f>
        <v>#N/A</v>
      </c>
      <c r="Z294" s="116" t="e">
        <f>VLOOKUP(C294,TRF!$B$2:$S$407,4,0)</f>
        <v>#N/A</v>
      </c>
      <c r="AA294" s="116" t="e">
        <f>VLOOKUP(C294,CBS!$A$2:$F$395,4,0)</f>
        <v>#N/A</v>
      </c>
      <c r="AB294" s="124" t="e">
        <f>IF(E294="HFC",(IF(L294&gt;=PliegoVigente!$U$9,PliegoVigente!$W$9,IF(L294&gt;=PliegoVigente!$U$8,PliegoVigente!$W$8,PliegoVigente!$W$7))),IF(E294="FLOW",(IF(L294&gt;=PliegoVigente!$U$25,PliegoVigente!$W$25,IF(L294&gt;=PliegoVigente!$U$24,PliegoVigente!$W$24,PliegoVigente!$W$23))),IF(E294="MASIVO",(IF(L294&gt;=PliegoVigente!$U$39,PliegoVigente!$W$39,IF(L294&gt;=PliegoVigente!$U$38,PliegoVigente!$W$38,PliegoVigente!$W$37))),(IF(L294&gt;=PliegoVigente!$U$53,PliegoVigente!$W$53,IF(L294&gt;=PliegoVigente!$U$52,PliegoVigente!$W$52,PliegoVigente!$W$51))))))</f>
        <v>#N/A</v>
      </c>
      <c r="AC294" s="124" t="e">
        <f>IF(E294="HFC",(IF(M294&gt;=PliegoVigente!$I$7,PliegoVigente!$K$7,IF(M294&gt;=PliegoVigente!$I$8,PliegoVigente!$K$8,IF(M294&gt;=PliegoVigente!$I$9,PliegoVigente!$K$9,IF(M294&gt;=PliegoVigente!$I$10,PliegoVigente!$K$10,IF(M294&gt;=PliegoVigente!$I$11,PliegoVigente!$K$11,IF(M294&gt;=PliegoVigente!$I$12,PliegoVigente!$K$12,IF(M294&gt;=PliegoVigente!$I$13,PliegoVigente!$K$13,IF(M294&gt;=PliegoVigente!$I$14,PliegoVigente!$K$14,PliegoVigente!$K$15))))))))),IF(E294="FLOW",(IF(M294&gt;=PliegoVigente!$I$23,PliegoVigente!$K$23,IF(M294&gt;=PliegoVigente!$I$24,PliegoVigente!$K$24,IF(M294&gt;=PliegoVigente!$I$25,PliegoVigente!$K$25,IF(M294&gt;=PliegoVigente!$I$26,PliegoVigente!$K$26,IF(M294&gt;=PliegoVigente!$I$27,PliegoVigente!$K$27,IF(M294&gt;=PliegoVigente!$I$28,PliegoVigente!$K$28,IF(M294&gt;=PliegoVigente!$I$29,PliegoVigente!$K$29,IF(M294&gt;=PliegoVigente!$I$30,PliegoVigente!$K$30,PliegoVigente!$K$31))))))))),IF(E294="MASIVO",(IF(M294&gt;=PliegoVigente!$I$37,PliegoVigente!$K$37,IF(M294&gt;=PliegoVigente!$I$38,PliegoVigente!$K$38,IF(M294&gt;=PliegoVigente!$I$39,PliegoVigente!$K$39,IF(M294&gt;=PliegoVigente!$I$40,PliegoVigente!$K$40,IF(M294&gt;=PliegoVigente!$I$41,PliegoVigente!$K$41,IF(M294&gt;=PliegoVigente!$I$42,PliegoVigente!$K$42,IF(M294&gt;=PliegoVigente!$I$43,PliegoVigente!$K$43,IF(M294&gt;=PliegoVigente!$I$44,PliegoVigente!$K$44,PliegoVigente!$K$45))))))))),(IF(M294&gt;=PliegoVigente!$I$51,PliegoVigente!$K$51,IF(M294&gt;=PliegoVigente!$I$52,PliegoVigente!$K$52,IF(M294&gt;=PliegoVigente!$I$53,PliegoVigente!$K$53,IF(M294&gt;=PliegoVigente!$I$54,PliegoVigente!$K$54,IF(M294&gt;=PliegoVigente!$I$55,PliegoVigente!$K$55,IF(M294&gt;=PliegoVigente!$I$56,PliegoVigente!$K$56,IF(M294&gt;=PliegoVigente!$I$57,PliegoVigente!$K$57,IF(M294&gt;=PliegoVigente!$I$58,PliegoVigente!$K$58,PliegoVigente!$K$59))))))))))))</f>
        <v>#N/A</v>
      </c>
      <c r="AD294" s="124" t="e">
        <f>IF(E294="HFC",(IF(S294&gt;=PliegoVigente!$E$12,PliegoVigente!$G$12,IF(S294&gt;=PliegoVigente!$E$11,PliegoVigente!$G$11,IF(S294&gt;=PliegoVigente!$E$10,PliegoVigente!$G$10,IF(S294&gt;=PliegoVigente!$E$9,PliegoVigente!$G$9,IF(S294&gt;=PliegoVigente!$E$8,PliegoVigente!$G$8,PliegoVigente!$G$7)))))),IF(E294="FLOW",(IF(S294&gt;=PliegoVigente!$I$23,PliegoVigente!$K$23,IF(S294&gt;=PliegoVigente!$I$24,PliegoVigente!$K$24,IF(S294&gt;=PliegoVigente!$I$25,PliegoVigente!$K$25,IF(S294&gt;=PliegoVigente!$I$26,PliegoVigente!$K$26,IF(S294&gt;=PliegoVigente!$I$27,PliegoVigente!$K$27,IF(S294&gt;=PliegoVigente!$I$28,PliegoVigente!$K$28,IF(S294&gt;=PliegoVigente!$I$29,PliegoVigente!$K$29,IF(S294&gt;=PliegoVigente!$I$30,PliegoVigente!$K$30,PliegoVigente!$K$31))))))))),IF(E294="MASIVO",(IF(S294&gt;=PliegoVigente!$I$37,PliegoVigente!$K$37,IF(S294&gt;=PliegoVigente!$I$38,PliegoVigente!$K$38,IF(S294&gt;=PliegoVigente!$I$39,PliegoVigente!$K$39,IF(S294&gt;=PliegoVigente!$I$40,PliegoVigente!$K$40,IF(S294&gt;=PliegoVigente!$I$41,PliegoVigente!$K$41,IF(S294&gt;=PliegoVigente!$I$42,PliegoVigente!$K$42,IF(S294&gt;=PliegoVigente!$I$43,PliegoVigente!$K$43,IF(S294&gt;=PliegoVigente!$I$44,PliegoVigente!$K$44,PliegoVigente!$K$45))))))))),(IF(S294&gt;=PliegoVigente!$I$51,PliegoVigente!$K$51,IF(S294&gt;=PliegoVigente!$I$52,PliegoVigente!$K$52,IF(S294&gt;=PliegoVigente!$I$53,PliegoVigente!$K$53,IF(S294&gt;=PliegoVigente!$I$54,PliegoVigente!$K$54,IF(S294&gt;=PliegoVigente!$I$55,PliegoVigente!$K$55,IF(S294&gt;=PliegoVigente!$I$56,PliegoVigente!$K$56,IF(S294&gt;=PliegoVigente!$I$57,PliegoVigente!$K$57,IF(S294&gt;=PliegoVigente!$I$58,PliegoVigente!$K$58,PliegoVigente!$K$59))))))))))))</f>
        <v>#N/A</v>
      </c>
      <c r="AE294" s="124">
        <f>IF(E294="HFC",(IF(T294&gt;=PliegoVigente!$A$10,PliegoVigente!$C$10,IF(T294&gt;PliegoVigente!$A$9,PliegoVigente!$C$9,IF(T294&gt;PliegoVigente!$A$8,PliegoVigente!$C$8,PliegoVigente!$C$7)))),IF(E294="FLOW",(IF(T294&gt;=PliegoVigente!$A$26,PliegoVigente!$C$26,IF(T294&gt;PliegoVigente!$A$25,PliegoVigente!$C$25,IF(T294&gt;PliegoVigente!$A$24,PliegoVigente!$C$24,PliegoVigente!$C$23)))),IF(E294="MASIVO",(IF(T294&gt;=PliegoVigente!$A$40,PliegoVigente!$C$40,IF(T294&gt;PliegoVigente!$A$39,PliegoVigente!$C$39,IF(T294&gt;PliegoVigente!$A$38,PliegoVigente!$C$38,PliegoVigente!$C$37)))),(IF(T294&gt;=PliegoVigente!$A$54,PliegoVigente!$C$54,IF(T294&gt;PliegoVigente!$A$53,PliegoVigente!$C$53,IF(T294&gt;PliegoVigente!$A$52,PliegoVigente!$C$52,PliegoVigente!$C$51)))))))</f>
        <v>0.02</v>
      </c>
      <c r="AF294" s="124" t="e">
        <f>IF(E294="HFC",(IF(Y294&gt;=PliegoVigente!$Y$7,PliegoVigente!$AA$7,0)),IF(E294="FLOW",0,IF(E294="MASIVO",(IF(Y294&gt;=PliegoVigente!$Y$37,PliegoVigente!$AA$370)),(IF(Y294&gt;=PliegoVigente!$Y$51,PliegoVigente!$AA$51,0)))))</f>
        <v>#N/A</v>
      </c>
      <c r="AG294" s="124" t="e">
        <f>IF(E294="HFC",(IF(Z294&gt;=PliegoVigente!$M$9,PliegoVigente!$O$9,IF(Z294&gt;=PliegoVigente!$M$8,PliegoVigente!$O$8,PliegoVigente!$O$7))),IF(E294="FLOW",(IF(Z294&gt;=PliegoVigente!$M$25,PliegoVigente!$O$25,IF(Z294&gt;=PliegoVigente!$M$24,PliegoVigente!$O$24,PliegoVigente!$O$23))),IF(E294="MASIVO",(IF(Z294&gt;=PliegoVigente!$M$39,PliegoVigente!$O$39,IF(Z294&gt;=PliegoVigente!$M$38,PliegoVigente!$O$38,PliegoVigente!$O$37))),(IF(Z294&gt;=PliegoVigente!$M$53,PliegoVigente!$O$53,IF(Z294&gt;=PliegoVigente!$M$52,PliegoVigente!$O$52,PliegoVigente!$O$51))))))</f>
        <v>#N/A</v>
      </c>
      <c r="AH294" s="124" t="e">
        <f>IF(E294="HFC",(IF(AA294&gt;=PliegoVigente!$Q$9,PliegoVigente!$S$9,IF(AA294&gt;=PliegoVigente!$Q$8,PliegoVigente!$S$8,PliegoVigente!$S$7))),IF(E294="FLOW",(IF(AA294&gt;=PliegoVigente!$Q$25,PliegoVigente!$S$25,IF(AA294&gt;=PliegoVigente!$Q$24,PliegoVigente!$S$24,PliegoVigente!$S$23))),IF(E294="MASIVO",(IF(AA294&gt;=PliegoVigente!$Q$39,PliegoVigente!$S$39,IF(AA294&gt;=PliegoVigente!$Q$38,PliegoVigente!$S$38,PliegoVigente!$S$37))),(IF(AA294&gt;=PliegoVigente!$Q$53,PliegoVigente!$S$53,IF(AA294&gt;=PliegoVigente!$Q$52,PliegoVigente!$S$52,PliegoVigente!$S$51))))))</f>
        <v>#N/A</v>
      </c>
      <c r="AI294" s="126" t="e">
        <f t="shared" si="9"/>
        <v>#N/A</v>
      </c>
    </row>
    <row r="295" spans="1:35" x14ac:dyDescent="0.25">
      <c r="A295" s="115" t="str">
        <f>VLOOKUP(C295,RosterActualizado!$C$2:$L$1000,7,0)</f>
        <v>Sánchez Buteler Juan José</v>
      </c>
      <c r="B295" s="115" t="str">
        <f>VLOOKUP(C295,RosterActualizado!$C$2:$L$1000,10,0)</f>
        <v>Acuña Fabricio Leandro</v>
      </c>
      <c r="C295" s="115">
        <f>RosterActualizado!C295</f>
        <v>1521567</v>
      </c>
      <c r="D295" s="115" t="str">
        <f>VLOOKUP(C295,RosterActualizado!$C$2:$L$1000,3,0)</f>
        <v>VIP</v>
      </c>
      <c r="E295" s="115" t="str">
        <f t="shared" si="8"/>
        <v>MASIVO</v>
      </c>
      <c r="F295" s="116">
        <f>VLOOKUP(C295,Table1[],5,0)</f>
        <v>0.52747222222222201</v>
      </c>
      <c r="G295" s="117">
        <f>VLOOKUP(C295,Table13[],5,0)</f>
        <v>0.118279569892473</v>
      </c>
      <c r="H295" s="118">
        <f>VLOOKUP(C295,Table13[],3,0)</f>
        <v>93</v>
      </c>
      <c r="I295" s="117">
        <f>VLOOKUP(C295,Table13[],7,0)</f>
        <v>0.69767441860465096</v>
      </c>
      <c r="J295" s="117">
        <f>VLOOKUP(C295,Table13[],9,0)</f>
        <v>0.90476190476190499</v>
      </c>
      <c r="K295" s="116">
        <f>VLOOKUP(C295,Table16[[#All],[idccms]:[TMO]],5,0)</f>
        <v>1</v>
      </c>
      <c r="L295" s="119">
        <f>VLOOKUP(C295,Table18[[Columna1]:[Recuento de id_monitoring-caseId]],2,0)</f>
        <v>1</v>
      </c>
      <c r="M295" s="116">
        <f>VLOOKUP(C295,Table111[],7,0)</f>
        <v>0</v>
      </c>
      <c r="N295" s="118">
        <f>VLOOKUP(C295,Table111[],6,0)</f>
        <v>3</v>
      </c>
      <c r="O295" s="116">
        <f>VLOOKUP(C295,Table111[],8,0)</f>
        <v>0.5</v>
      </c>
      <c r="P295" s="13" t="s">
        <v>116</v>
      </c>
      <c r="Q295" s="13" t="s">
        <v>116</v>
      </c>
      <c r="R295" s="13" t="s">
        <v>116</v>
      </c>
      <c r="S295" s="116">
        <f>VLOOKUP(C295,Table113[[idccms]:[Suma de Rellamados]],4,0)</f>
        <v>0.78082191780821897</v>
      </c>
      <c r="T295" s="13">
        <f>VLOOKUP(C295,Table115[[idccms]:[Suma de CvLlamSalientes]],3,0)</f>
        <v>576.37046004842603</v>
      </c>
      <c r="U295" s="13">
        <f>VLOOKUP(C295,Table115[[idccms]:[Suma de CvLlamSalientes]],5,0)</f>
        <v>31.428571428571399</v>
      </c>
      <c r="V295" s="120">
        <f>VLOOKUP(C295,Table115[[idccms]:[Suma de CvLlamSalientes]],6,0)</f>
        <v>5.6755447941888599</v>
      </c>
      <c r="W295" s="13">
        <f>VLOOKUP(C295,Table115[[idccms]:[Suma de CvLlamSalientes]],7,0)</f>
        <v>539.26634382566601</v>
      </c>
      <c r="X295" s="116">
        <f>VLOOKUP(C295,Table118[[idccms]:[%Act Com N]],4,0)</f>
        <v>4.4794188861985502E-2</v>
      </c>
      <c r="Y295" s="116">
        <f>VLOOKUP(C295,Table118[[idccms]:[%Act Com N]],6,0)</f>
        <v>3.0266343825665901E-2</v>
      </c>
      <c r="Z295" s="116">
        <f>VLOOKUP(C295,TRF!$B$2:$S$407,4,0)</f>
        <v>4.6004842615012101E-2</v>
      </c>
      <c r="AA295" s="116">
        <f>VLOOKUP(C295,CBS!$A$2:$F$395,4,0)</f>
        <v>4.6004842615012101E-2</v>
      </c>
      <c r="AB295" s="124">
        <f>IF(E295="HFC",(IF(L295&gt;=PliegoVigente!$U$9,PliegoVigente!$W$9,IF(L295&gt;=PliegoVigente!$U$8,PliegoVigente!$W$8,PliegoVigente!$W$7))),IF(E295="FLOW",(IF(L295&gt;=PliegoVigente!$U$25,PliegoVigente!$W$25,IF(L295&gt;=PliegoVigente!$U$24,PliegoVigente!$W$24,PliegoVigente!$W$23))),IF(E295="MASIVO",(IF(L295&gt;=PliegoVigente!$U$39,PliegoVigente!$W$39,IF(L295&gt;=PliegoVigente!$U$38,PliegoVigente!$W$38,PliegoVigente!$W$37))),(IF(L295&gt;=PliegoVigente!$U$53,PliegoVigente!$W$53,IF(L295&gt;=PliegoVigente!$U$52,PliegoVigente!$W$52,PliegoVigente!$W$51))))))</f>
        <v>0.01</v>
      </c>
      <c r="AC295" s="124">
        <f>IF(E295="HFC",(IF(M295&gt;=PliegoVigente!$I$7,PliegoVigente!$K$7,IF(M295&gt;=PliegoVigente!$I$8,PliegoVigente!$K$8,IF(M295&gt;=PliegoVigente!$I$9,PliegoVigente!$K$9,IF(M295&gt;=PliegoVigente!$I$10,PliegoVigente!$K$10,IF(M295&gt;=PliegoVigente!$I$11,PliegoVigente!$K$11,IF(M295&gt;=PliegoVigente!$I$12,PliegoVigente!$K$12,IF(M295&gt;=PliegoVigente!$I$13,PliegoVigente!$K$13,IF(M295&gt;=PliegoVigente!$I$14,PliegoVigente!$K$14,PliegoVigente!$K$15))))))))),IF(E295="FLOW",(IF(M295&gt;=PliegoVigente!$I$23,PliegoVigente!$K$23,IF(M295&gt;=PliegoVigente!$I$24,PliegoVigente!$K$24,IF(M295&gt;=PliegoVigente!$I$25,PliegoVigente!$K$25,IF(M295&gt;=PliegoVigente!$I$26,PliegoVigente!$K$26,IF(M295&gt;=PliegoVigente!$I$27,PliegoVigente!$K$27,IF(M295&gt;=PliegoVigente!$I$28,PliegoVigente!$K$28,IF(M295&gt;=PliegoVigente!$I$29,PliegoVigente!$K$29,IF(M295&gt;=PliegoVigente!$I$30,PliegoVigente!$K$30,PliegoVigente!$K$31))))))))),IF(E295="MASIVO",(IF(M295&gt;=PliegoVigente!$I$37,PliegoVigente!$K$37,IF(M295&gt;=PliegoVigente!$I$38,PliegoVigente!$K$38,IF(M295&gt;=PliegoVigente!$I$39,PliegoVigente!$K$39,IF(M295&gt;=PliegoVigente!$I$40,PliegoVigente!$K$40,IF(M295&gt;=PliegoVigente!$I$41,PliegoVigente!$K$41,IF(M295&gt;=PliegoVigente!$I$42,PliegoVigente!$K$42,IF(M295&gt;=PliegoVigente!$I$43,PliegoVigente!$K$43,IF(M295&gt;=PliegoVigente!$I$44,PliegoVigente!$K$44,PliegoVigente!$K$45))))))))),(IF(M295&gt;=PliegoVigente!$I$51,PliegoVigente!$K$51,IF(M295&gt;=PliegoVigente!$I$52,PliegoVigente!$K$52,IF(M295&gt;=PliegoVigente!$I$53,PliegoVigente!$K$53,IF(M295&gt;=PliegoVigente!$I$54,PliegoVigente!$K$54,IF(M295&gt;=PliegoVigente!$I$55,PliegoVigente!$K$55,IF(M295&gt;=PliegoVigente!$I$56,PliegoVigente!$K$56,IF(M295&gt;=PliegoVigente!$I$57,PliegoVigente!$K$57,IF(M295&gt;=PliegoVigente!$I$58,PliegoVigente!$K$58,PliegoVigente!$K$59))))))))))))</f>
        <v>0.06</v>
      </c>
      <c r="AD295" s="124">
        <f>IF(E295="HFC",(IF(S295&gt;=PliegoVigente!$E$12,PliegoVigente!$G$12,IF(S295&gt;=PliegoVigente!$E$11,PliegoVigente!$G$11,IF(S295&gt;=PliegoVigente!$E$10,PliegoVigente!$G$10,IF(S295&gt;=PliegoVigente!$E$9,PliegoVigente!$G$9,IF(S295&gt;=PliegoVigente!$E$8,PliegoVigente!$G$8,PliegoVigente!$G$7)))))),IF(E295="FLOW",(IF(S295&gt;=PliegoVigente!$I$23,PliegoVigente!$K$23,IF(S295&gt;=PliegoVigente!$I$24,PliegoVigente!$K$24,IF(S295&gt;=PliegoVigente!$I$25,PliegoVigente!$K$25,IF(S295&gt;=PliegoVigente!$I$26,PliegoVigente!$K$26,IF(S295&gt;=PliegoVigente!$I$27,PliegoVigente!$K$27,IF(S295&gt;=PliegoVigente!$I$28,PliegoVigente!$K$28,IF(S295&gt;=PliegoVigente!$I$29,PliegoVigente!$K$29,IF(S295&gt;=PliegoVigente!$I$30,PliegoVigente!$K$30,PliegoVigente!$K$31))))))))),IF(E295="MASIVO",(IF(S295&gt;=PliegoVigente!$I$37,PliegoVigente!$K$37,IF(S295&gt;=PliegoVigente!$I$38,PliegoVigente!$K$38,IF(S295&gt;=PliegoVigente!$I$39,PliegoVigente!$K$39,IF(S295&gt;=PliegoVigente!$I$40,PliegoVigente!$K$40,IF(S295&gt;=PliegoVigente!$I$41,PliegoVigente!$K$41,IF(S295&gt;=PliegoVigente!$I$42,PliegoVigente!$K$42,IF(S295&gt;=PliegoVigente!$I$43,PliegoVigente!$K$43,IF(S295&gt;=PliegoVigente!$I$44,PliegoVigente!$K$44,PliegoVigente!$K$45))))))))),(IF(S295&gt;=PliegoVigente!$I$51,PliegoVigente!$K$51,IF(S295&gt;=PliegoVigente!$I$52,PliegoVigente!$K$52,IF(S295&gt;=PliegoVigente!$I$53,PliegoVigente!$K$53,IF(S295&gt;=PliegoVigente!$I$54,PliegoVigente!$K$54,IF(S295&gt;=PliegoVigente!$I$55,PliegoVigente!$K$55,IF(S295&gt;=PliegoVigente!$I$56,PliegoVigente!$K$56,IF(S295&gt;=PliegoVigente!$I$57,PliegoVigente!$K$57,IF(S295&gt;=PliegoVigente!$I$58,PliegoVigente!$K$58,PliegoVigente!$K$59))))))))))))</f>
        <v>0.06</v>
      </c>
      <c r="AE295" s="124">
        <f>IF(E295="HFC",(IF(T295&gt;=PliegoVigente!$A$10,PliegoVigente!$C$10,IF(T295&gt;PliegoVigente!$A$9,PliegoVigente!$C$9,IF(T295&gt;PliegoVigente!$A$8,PliegoVigente!$C$8,PliegoVigente!$C$7)))),IF(E295="FLOW",(IF(T295&gt;=PliegoVigente!$A$26,PliegoVigente!$C$26,IF(T295&gt;PliegoVigente!$A$25,PliegoVigente!$C$25,IF(T295&gt;PliegoVigente!$A$24,PliegoVigente!$C$24,PliegoVigente!$C$23)))),IF(E295="MASIVO",(IF(T295&gt;=PliegoVigente!$A$40,PliegoVigente!$C$40,IF(T295&gt;PliegoVigente!$A$39,PliegoVigente!$C$39,IF(T295&gt;PliegoVigente!$A$38,PliegoVigente!$C$38,PliegoVigente!$C$37)))),(IF(T295&gt;=PliegoVigente!$A$54,PliegoVigente!$C$54,IF(T295&gt;PliegoVigente!$A$53,PliegoVigente!$C$53,IF(T295&gt;PliegoVigente!$A$52,PliegoVigente!$C$52,PliegoVigente!$C$51)))))))</f>
        <v>-0.01</v>
      </c>
      <c r="AF295" s="124" t="b">
        <f>IF(E295="HFC",(IF(Y295&gt;=PliegoVigente!$Y$7,PliegoVigente!$AA$7,0)),IF(E295="FLOW",0,IF(E295="MASIVO",(IF(Y295&gt;=PliegoVigente!$Y$37,PliegoVigente!$AA$370)),(IF(Y295&gt;=PliegoVigente!$Y$51,PliegoVigente!$AA$51,0)))))</f>
        <v>0</v>
      </c>
      <c r="AG295" s="124">
        <f>IF(E295="HFC",(IF(Z295&gt;=PliegoVigente!$M$9,PliegoVigente!$O$9,IF(Z295&gt;=PliegoVigente!$M$8,PliegoVigente!$O$8,PliegoVigente!$O$7))),IF(E295="FLOW",(IF(Z295&gt;=PliegoVigente!$M$25,PliegoVigente!$O$25,IF(Z295&gt;=PliegoVigente!$M$24,PliegoVigente!$O$24,PliegoVigente!$O$23))),IF(E295="MASIVO",(IF(Z295&gt;=PliegoVigente!$M$39,PliegoVigente!$O$39,IF(Z295&gt;=PliegoVigente!$M$38,PliegoVigente!$O$38,PliegoVigente!$O$37))),(IF(Z295&gt;=PliegoVigente!$M$53,PliegoVigente!$O$53,IF(Z295&gt;=PliegoVigente!$M$52,PliegoVigente!$O$52,PliegoVigente!$O$51))))))</f>
        <v>5.0000000000000001E-3</v>
      </c>
      <c r="AH295" s="124">
        <f>IF(E295="HFC",(IF(AA295&gt;=PliegoVigente!$Q$9,PliegoVigente!$S$9,IF(AA295&gt;=PliegoVigente!$Q$8,PliegoVigente!$S$8,PliegoVigente!$S$7))),IF(E295="FLOW",(IF(AA295&gt;=PliegoVigente!$Q$25,PliegoVigente!$S$25,IF(AA295&gt;=PliegoVigente!$Q$24,PliegoVigente!$S$24,PliegoVigente!$S$23))),IF(E295="MASIVO",(IF(AA295&gt;=PliegoVigente!$Q$39,PliegoVigente!$S$39,IF(AA295&gt;=PliegoVigente!$Q$38,PliegoVigente!$S$38,PliegoVigente!$S$37))),(IF(AA295&gt;=PliegoVigente!$Q$53,PliegoVigente!$S$53,IF(AA295&gt;=PliegoVigente!$Q$52,PliegoVigente!$S$52,PliegoVigente!$S$51))))))</f>
        <v>5.0000000000000001E-3</v>
      </c>
      <c r="AI295" s="126">
        <f t="shared" si="9"/>
        <v>0.13</v>
      </c>
    </row>
    <row r="296" spans="1:35" x14ac:dyDescent="0.25">
      <c r="A296" s="115" t="str">
        <f>VLOOKUP(C296,RosterActualizado!$C$2:$L$1000,7,0)</f>
        <v>Sánchez Buteler Juan José</v>
      </c>
      <c r="B296" s="115" t="str">
        <f>VLOOKUP(C296,RosterActualizado!$C$2:$L$1000,10,0)</f>
        <v>Araoz Florencia Viviana</v>
      </c>
      <c r="C296" s="115">
        <f>RosterActualizado!C296</f>
        <v>2751840</v>
      </c>
      <c r="D296" s="115" t="str">
        <f>VLOOKUP(C296,RosterActualizado!$C$2:$L$1000,3,0)</f>
        <v>FLOW Score 3 a 5</v>
      </c>
      <c r="E296" s="115" t="str">
        <f t="shared" si="8"/>
        <v>FLOW</v>
      </c>
      <c r="F296" s="116">
        <f>VLOOKUP(C296,Table1[],5,0)</f>
        <v>0.697614638447972</v>
      </c>
      <c r="G296" s="117">
        <f>VLOOKUP(C296,Table13[],5,0)</f>
        <v>0.112359550561798</v>
      </c>
      <c r="H296" s="118">
        <f>VLOOKUP(C296,Table13[],3,0)</f>
        <v>89</v>
      </c>
      <c r="I296" s="117">
        <f>VLOOKUP(C296,Table13[],7,0)</f>
        <v>0.67058823529411804</v>
      </c>
      <c r="J296" s="117">
        <f>VLOOKUP(C296,Table13[],9,0)</f>
        <v>0.89285714285714302</v>
      </c>
      <c r="K296" s="116">
        <f>VLOOKUP(C296,Table16[[#All],[idccms]:[TMO]],5,0)</f>
        <v>1</v>
      </c>
      <c r="L296" s="119">
        <f>VLOOKUP(C296,Table18[[Columna1]:[Recuento de id_monitoring-caseId]],2,0)</f>
        <v>0</v>
      </c>
      <c r="M296" s="116">
        <f>VLOOKUP(C296,Table111[],7,0)</f>
        <v>7.1428571428571397E-2</v>
      </c>
      <c r="N296" s="118">
        <f>VLOOKUP(C296,Table111[],6,0)</f>
        <v>14</v>
      </c>
      <c r="O296" s="116">
        <f>VLOOKUP(C296,Table111[],8,0)</f>
        <v>0.63636363636363602</v>
      </c>
      <c r="P296" s="13" t="s">
        <v>116</v>
      </c>
      <c r="Q296" s="13" t="s">
        <v>116</v>
      </c>
      <c r="R296" s="13" t="s">
        <v>116</v>
      </c>
      <c r="S296" s="116">
        <f>VLOOKUP(C296,Table113[[idccms]:[Suma de Rellamados]],4,0)</f>
        <v>0.78909090909090895</v>
      </c>
      <c r="T296" s="13">
        <f>VLOOKUP(C296,Table115[[idccms]:[Suma de CvLlamSalientes]],3,0)</f>
        <v>695.565333333333</v>
      </c>
      <c r="U296" s="13">
        <f>VLOOKUP(C296,Table115[[idccms]:[Suma de CvLlamSalientes]],5,0)</f>
        <v>23.808</v>
      </c>
      <c r="V296" s="120">
        <f>VLOOKUP(C296,Table115[[idccms]:[Suma de CvLlamSalientes]],6,0)</f>
        <v>30.5066666666667</v>
      </c>
      <c r="W296" s="13">
        <f>VLOOKUP(C296,Table115[[idccms]:[Suma de CvLlamSalientes]],7,0)</f>
        <v>641.25066666666703</v>
      </c>
      <c r="X296" s="116">
        <f>VLOOKUP(C296,Table118[[idccms]:[%Act Com N]],4,0)</f>
        <v>5.1999999999999998E-2</v>
      </c>
      <c r="Y296" s="116">
        <f>VLOOKUP(C296,Table118[[idccms]:[%Act Com N]],6,0)</f>
        <v>3.5999999999999997E-2</v>
      </c>
      <c r="Z296" s="116">
        <f>VLOOKUP(C296,TRF!$B$2:$S$407,4,0)</f>
        <v>5.6000000000000001E-2</v>
      </c>
      <c r="AA296" s="116">
        <f>VLOOKUP(C296,CBS!$A$2:$F$395,4,0)</f>
        <v>0.15733333333333299</v>
      </c>
      <c r="AB296" s="124">
        <f>IF(E296="HFC",(IF(L296&gt;=PliegoVigente!$U$9,PliegoVigente!$W$9,IF(L296&gt;=PliegoVigente!$U$8,PliegoVigente!$W$8,PliegoVigente!$W$7))),IF(E296="FLOW",(IF(L296&gt;=PliegoVigente!$U$25,PliegoVigente!$W$25,IF(L296&gt;=PliegoVigente!$U$24,PliegoVigente!$W$24,PliegoVigente!$W$23))),IF(E296="MASIVO",(IF(L296&gt;=PliegoVigente!$U$39,PliegoVigente!$W$39,IF(L296&gt;=PliegoVigente!$U$38,PliegoVigente!$W$38,PliegoVigente!$W$37))),(IF(L296&gt;=PliegoVigente!$U$53,PliegoVigente!$W$53,IF(L296&gt;=PliegoVigente!$U$52,PliegoVigente!$W$52,PliegoVigente!$W$51))))))</f>
        <v>-0.01</v>
      </c>
      <c r="AC296" s="124">
        <f>IF(E296="HFC",(IF(M296&gt;=PliegoVigente!$I$7,PliegoVigente!$K$7,IF(M296&gt;=PliegoVigente!$I$8,PliegoVigente!$K$8,IF(M296&gt;=PliegoVigente!$I$9,PliegoVigente!$K$9,IF(M296&gt;=PliegoVigente!$I$10,PliegoVigente!$K$10,IF(M296&gt;=PliegoVigente!$I$11,PliegoVigente!$K$11,IF(M296&gt;=PliegoVigente!$I$12,PliegoVigente!$K$12,IF(M296&gt;=PliegoVigente!$I$13,PliegoVigente!$K$13,IF(M296&gt;=PliegoVigente!$I$14,PliegoVigente!$K$14,PliegoVigente!$K$15))))))))),IF(E296="FLOW",(IF(M296&gt;=PliegoVigente!$I$23,PliegoVigente!$K$23,IF(M296&gt;=PliegoVigente!$I$24,PliegoVigente!$K$24,IF(M296&gt;=PliegoVigente!$I$25,PliegoVigente!$K$25,IF(M296&gt;=PliegoVigente!$I$26,PliegoVigente!$K$26,IF(M296&gt;=PliegoVigente!$I$27,PliegoVigente!$K$27,IF(M296&gt;=PliegoVigente!$I$28,PliegoVigente!$K$28,IF(M296&gt;=PliegoVigente!$I$29,PliegoVigente!$K$29,IF(M296&gt;=PliegoVigente!$I$30,PliegoVigente!$K$30,PliegoVigente!$K$31))))))))),IF(E296="MASIVO",(IF(M296&gt;=PliegoVigente!$I$37,PliegoVigente!$K$37,IF(M296&gt;=PliegoVigente!$I$38,PliegoVigente!$K$38,IF(M296&gt;=PliegoVigente!$I$39,PliegoVigente!$K$39,IF(M296&gt;=PliegoVigente!$I$40,PliegoVigente!$K$40,IF(M296&gt;=PliegoVigente!$I$41,PliegoVigente!$K$41,IF(M296&gt;=PliegoVigente!$I$42,PliegoVigente!$K$42,IF(M296&gt;=PliegoVigente!$I$43,PliegoVigente!$K$43,IF(M296&gt;=PliegoVigente!$I$44,PliegoVigente!$K$44,PliegoVigente!$K$45))))))))),(IF(M296&gt;=PliegoVigente!$I$51,PliegoVigente!$K$51,IF(M296&gt;=PliegoVigente!$I$52,PliegoVigente!$K$52,IF(M296&gt;=PliegoVigente!$I$53,PliegoVigente!$K$53,IF(M296&gt;=PliegoVigente!$I$54,PliegoVigente!$K$54,IF(M296&gt;=PliegoVigente!$I$55,PliegoVigente!$K$55,IF(M296&gt;=PliegoVigente!$I$56,PliegoVigente!$K$56,IF(M296&gt;=PliegoVigente!$I$57,PliegoVigente!$K$57,IF(M296&gt;=PliegoVigente!$I$58,PliegoVigente!$K$58,PliegoVigente!$K$59))))))))))))</f>
        <v>0.06</v>
      </c>
      <c r="AD296" s="124">
        <f>IF(E296="HFC",(IF(S296&gt;=PliegoVigente!$E$12,PliegoVigente!$G$12,IF(S296&gt;=PliegoVigente!$E$11,PliegoVigente!$G$11,IF(S296&gt;=PliegoVigente!$E$10,PliegoVigente!$G$10,IF(S296&gt;=PliegoVigente!$E$9,PliegoVigente!$G$9,IF(S296&gt;=PliegoVigente!$E$8,PliegoVigente!$G$8,PliegoVigente!$G$7)))))),IF(E296="FLOW",(IF(S296&gt;=PliegoVigente!$I$23,PliegoVigente!$K$23,IF(S296&gt;=PliegoVigente!$I$24,PliegoVigente!$K$24,IF(S296&gt;=PliegoVigente!$I$25,PliegoVigente!$K$25,IF(S296&gt;=PliegoVigente!$I$26,PliegoVigente!$K$26,IF(S296&gt;=PliegoVigente!$I$27,PliegoVigente!$K$27,IF(S296&gt;=PliegoVigente!$I$28,PliegoVigente!$K$28,IF(S296&gt;=PliegoVigente!$I$29,PliegoVigente!$K$29,IF(S296&gt;=PliegoVigente!$I$30,PliegoVigente!$K$30,PliegoVigente!$K$31))))))))),IF(E296="MASIVO",(IF(S296&gt;=PliegoVigente!$I$37,PliegoVigente!$K$37,IF(S296&gt;=PliegoVigente!$I$38,PliegoVigente!$K$38,IF(S296&gt;=PliegoVigente!$I$39,PliegoVigente!$K$39,IF(S296&gt;=PliegoVigente!$I$40,PliegoVigente!$K$40,IF(S296&gt;=PliegoVigente!$I$41,PliegoVigente!$K$41,IF(S296&gt;=PliegoVigente!$I$42,PliegoVigente!$K$42,IF(S296&gt;=PliegoVigente!$I$43,PliegoVigente!$K$43,IF(S296&gt;=PliegoVigente!$I$44,PliegoVigente!$K$44,PliegoVigente!$K$45))))))))),(IF(S296&gt;=PliegoVigente!$I$51,PliegoVigente!$K$51,IF(S296&gt;=PliegoVigente!$I$52,PliegoVigente!$K$52,IF(S296&gt;=PliegoVigente!$I$53,PliegoVigente!$K$53,IF(S296&gt;=PliegoVigente!$I$54,PliegoVigente!$K$54,IF(S296&gt;=PliegoVigente!$I$55,PliegoVigente!$K$55,IF(S296&gt;=PliegoVigente!$I$56,PliegoVigente!$K$56,IF(S296&gt;=PliegoVigente!$I$57,PliegoVigente!$K$57,IF(S296&gt;=PliegoVigente!$I$58,PliegoVigente!$K$58,PliegoVigente!$K$59))))))))))))</f>
        <v>0.06</v>
      </c>
      <c r="AE296" s="124">
        <f>IF(E296="HFC",(IF(T296&gt;=PliegoVigente!$A$10,PliegoVigente!$C$10,IF(T296&gt;PliegoVigente!$A$9,PliegoVigente!$C$9,IF(T296&gt;PliegoVigente!$A$8,PliegoVigente!$C$8,PliegoVigente!$C$7)))),IF(E296="FLOW",(IF(T296&gt;=PliegoVigente!$A$26,PliegoVigente!$C$26,IF(T296&gt;PliegoVigente!$A$25,PliegoVigente!$C$25,IF(T296&gt;PliegoVigente!$A$24,PliegoVigente!$C$24,PliegoVigente!$C$23)))),IF(E296="MASIVO",(IF(T296&gt;=PliegoVigente!$A$40,PliegoVigente!$C$40,IF(T296&gt;PliegoVigente!$A$39,PliegoVigente!$C$39,IF(T296&gt;PliegoVigente!$A$38,PliegoVigente!$C$38,PliegoVigente!$C$37)))),(IF(T296&gt;=PliegoVigente!$A$54,PliegoVigente!$C$54,IF(T296&gt;PliegoVigente!$A$53,PliegoVigente!$C$53,IF(T296&gt;PliegoVigente!$A$52,PliegoVigente!$C$52,PliegoVigente!$C$51)))))))</f>
        <v>-0.01</v>
      </c>
      <c r="AF296" s="124">
        <f>IF(E296="HFC",(IF(Y296&gt;=PliegoVigente!$Y$7,PliegoVigente!$AA$7,0)),IF(E296="FLOW",0,IF(E296="MASIVO",(IF(Y296&gt;=PliegoVigente!$Y$37,PliegoVigente!$AA$370)),(IF(Y296&gt;=PliegoVigente!$Y$51,PliegoVigente!$AA$51,0)))))</f>
        <v>0</v>
      </c>
      <c r="AG296" s="124">
        <f>IF(E296="HFC",(IF(Z296&gt;=PliegoVigente!$M$9,PliegoVigente!$O$9,IF(Z296&gt;=PliegoVigente!$M$8,PliegoVigente!$O$8,PliegoVigente!$O$7))),IF(E296="FLOW",(IF(Z296&gt;=PliegoVigente!$M$25,PliegoVigente!$O$25,IF(Z296&gt;=PliegoVigente!$M$24,PliegoVigente!$O$24,PliegoVigente!$O$23))),IF(E296="MASIVO",(IF(Z296&gt;=PliegoVigente!$M$39,PliegoVigente!$O$39,IF(Z296&gt;=PliegoVigente!$M$38,PliegoVigente!$O$38,PliegoVigente!$O$37))),(IF(Z296&gt;=PliegoVigente!$M$53,PliegoVigente!$O$53,IF(Z296&gt;=PliegoVigente!$M$52,PliegoVigente!$O$52,PliegoVigente!$O$51))))))</f>
        <v>5.0000000000000001E-3</v>
      </c>
      <c r="AH296" s="124">
        <f>IF(E296="HFC",(IF(AA296&gt;=PliegoVigente!$Q$9,PliegoVigente!$S$9,IF(AA296&gt;=PliegoVigente!$Q$8,PliegoVigente!$S$8,PliegoVigente!$S$7))),IF(E296="FLOW",(IF(AA296&gt;=PliegoVigente!$Q$25,PliegoVigente!$S$25,IF(AA296&gt;=PliegoVigente!$Q$24,PliegoVigente!$S$24,PliegoVigente!$S$23))),IF(E296="MASIVO",(IF(AA296&gt;=PliegoVigente!$Q$39,PliegoVigente!$S$39,IF(AA296&gt;=PliegoVigente!$Q$38,PliegoVigente!$S$38,PliegoVigente!$S$37))),(IF(AA296&gt;=PliegoVigente!$Q$53,PliegoVigente!$S$53,IF(AA296&gt;=PliegoVigente!$Q$52,PliegoVigente!$S$52,PliegoVigente!$S$51))))))</f>
        <v>-5.0000000000000001E-3</v>
      </c>
      <c r="AI296" s="126">
        <f t="shared" si="9"/>
        <v>9.9999999999999992E-2</v>
      </c>
    </row>
    <row r="297" spans="1:35" x14ac:dyDescent="0.25">
      <c r="A297" s="115" t="str">
        <f>VLOOKUP(C297,RosterActualizado!$C$2:$L$1000,7,0)</f>
        <v>Sánchez Buteler Juan José</v>
      </c>
      <c r="B297" s="115" t="str">
        <f>VLOOKUP(C297,RosterActualizado!$C$2:$L$1000,10,0)</f>
        <v>Arias César Fernando</v>
      </c>
      <c r="C297" s="115">
        <f>RosterActualizado!C297</f>
        <v>4473057</v>
      </c>
      <c r="D297" s="115" t="str">
        <f>VLOOKUP(C297,RosterActualizado!$C$2:$L$1000,3,0)</f>
        <v>FLOW Score 1</v>
      </c>
      <c r="E297" s="115" t="str">
        <f t="shared" si="8"/>
        <v>FLOW</v>
      </c>
      <c r="F297" s="116">
        <f>VLOOKUP(C297,Table1[],5,0)</f>
        <v>0.53796212121212095</v>
      </c>
      <c r="G297" s="117">
        <f>VLOOKUP(C297,Table13[],5,0)</f>
        <v>6.3492063492063502E-2</v>
      </c>
      <c r="H297" s="118">
        <f>VLOOKUP(C297,Table13[],3,0)</f>
        <v>63</v>
      </c>
      <c r="I297" s="117">
        <f>VLOOKUP(C297,Table13[],7,0)</f>
        <v>0.63934426229508201</v>
      </c>
      <c r="J297" s="117">
        <f>VLOOKUP(C297,Table13[],9,0)</f>
        <v>0.90163934426229497</v>
      </c>
      <c r="K297" s="116">
        <f>VLOOKUP(C297,Table16[[#All],[idccms]:[TMO]],5,0)</f>
        <v>1</v>
      </c>
      <c r="L297" s="119">
        <f>VLOOKUP(C297,Table18[[Columna1]:[Recuento de id_monitoring-caseId]],2,0)</f>
        <v>0</v>
      </c>
      <c r="M297" s="116">
        <f>VLOOKUP(C297,Table111[],7,0)</f>
        <v>0.25</v>
      </c>
      <c r="N297" s="118">
        <f>VLOOKUP(C297,Table111[],6,0)</f>
        <v>4</v>
      </c>
      <c r="O297" s="116">
        <f>VLOOKUP(C297,Table111[],8,0)</f>
        <v>0.25</v>
      </c>
      <c r="P297" s="13" t="s">
        <v>116</v>
      </c>
      <c r="Q297" s="13" t="s">
        <v>116</v>
      </c>
      <c r="R297" s="13" t="s">
        <v>116</v>
      </c>
      <c r="S297" s="116">
        <f>VLOOKUP(C297,Table113[[idccms]:[Suma de Rellamados]],4,0)</f>
        <v>0.848314606741573</v>
      </c>
      <c r="T297" s="13">
        <f>VLOOKUP(C297,Table115[[idccms]:[Suma de CvLlamSalientes]],3,0)</f>
        <v>721.8</v>
      </c>
      <c r="U297" s="13">
        <f>VLOOKUP(C297,Table115[[idccms]:[Suma de CvLlamSalientes]],5,0)</f>
        <v>15.281481481481499</v>
      </c>
      <c r="V297" s="120">
        <f>VLOOKUP(C297,Table115[[idccms]:[Suma de CvLlamSalientes]],6,0)</f>
        <v>1.0333333333333301</v>
      </c>
      <c r="W297" s="13">
        <f>VLOOKUP(C297,Table115[[idccms]:[Suma de CvLlamSalientes]],7,0)</f>
        <v>705.48518518518495</v>
      </c>
      <c r="X297" s="116">
        <f>VLOOKUP(C297,Table118[[idccms]:[%Act Com N]],4,0)</f>
        <v>0</v>
      </c>
      <c r="Y297" s="116">
        <f>VLOOKUP(C297,Table118[[idccms]:[%Act Com N]],6,0)</f>
        <v>0</v>
      </c>
      <c r="Z297" s="116">
        <f>VLOOKUP(C297,TRF!$B$2:$S$407,4,0)</f>
        <v>5.5555555555555601E-2</v>
      </c>
      <c r="AA297" s="116">
        <f>VLOOKUP(C297,CBS!$A$2:$F$395,4,0)</f>
        <v>9.2592592592592601E-2</v>
      </c>
      <c r="AB297" s="124">
        <f>IF(E297="HFC",(IF(L297&gt;=PliegoVigente!$U$9,PliegoVigente!$W$9,IF(L297&gt;=PliegoVigente!$U$8,PliegoVigente!$W$8,PliegoVigente!$W$7))),IF(E297="FLOW",(IF(L297&gt;=PliegoVigente!$U$25,PliegoVigente!$W$25,IF(L297&gt;=PliegoVigente!$U$24,PliegoVigente!$W$24,PliegoVigente!$W$23))),IF(E297="MASIVO",(IF(L297&gt;=PliegoVigente!$U$39,PliegoVigente!$W$39,IF(L297&gt;=PliegoVigente!$U$38,PliegoVigente!$W$38,PliegoVigente!$W$37))),(IF(L297&gt;=PliegoVigente!$U$53,PliegoVigente!$W$53,IF(L297&gt;=PliegoVigente!$U$52,PliegoVigente!$W$52,PliegoVigente!$W$51))))))</f>
        <v>-0.01</v>
      </c>
      <c r="AC297" s="124">
        <f>IF(E297="HFC",(IF(M297&gt;=PliegoVigente!$I$7,PliegoVigente!$K$7,IF(M297&gt;=PliegoVigente!$I$8,PliegoVigente!$K$8,IF(M297&gt;=PliegoVigente!$I$9,PliegoVigente!$K$9,IF(M297&gt;=PliegoVigente!$I$10,PliegoVigente!$K$10,IF(M297&gt;=PliegoVigente!$I$11,PliegoVigente!$K$11,IF(M297&gt;=PliegoVigente!$I$12,PliegoVigente!$K$12,IF(M297&gt;=PliegoVigente!$I$13,PliegoVigente!$K$13,IF(M297&gt;=PliegoVigente!$I$14,PliegoVigente!$K$14,PliegoVigente!$K$15))))))))),IF(E297="FLOW",(IF(M297&gt;=PliegoVigente!$I$23,PliegoVigente!$K$23,IF(M297&gt;=PliegoVigente!$I$24,PliegoVigente!$K$24,IF(M297&gt;=PliegoVigente!$I$25,PliegoVigente!$K$25,IF(M297&gt;=PliegoVigente!$I$26,PliegoVigente!$K$26,IF(M297&gt;=PliegoVigente!$I$27,PliegoVigente!$K$27,IF(M297&gt;=PliegoVigente!$I$28,PliegoVigente!$K$28,IF(M297&gt;=PliegoVigente!$I$29,PliegoVigente!$K$29,IF(M297&gt;=PliegoVigente!$I$30,PliegoVigente!$K$30,PliegoVigente!$K$31))))))))),IF(E297="MASIVO",(IF(M297&gt;=PliegoVigente!$I$37,PliegoVigente!$K$37,IF(M297&gt;=PliegoVigente!$I$38,PliegoVigente!$K$38,IF(M297&gt;=PliegoVigente!$I$39,PliegoVigente!$K$39,IF(M297&gt;=PliegoVigente!$I$40,PliegoVigente!$K$40,IF(M297&gt;=PliegoVigente!$I$41,PliegoVigente!$K$41,IF(M297&gt;=PliegoVigente!$I$42,PliegoVigente!$K$42,IF(M297&gt;=PliegoVigente!$I$43,PliegoVigente!$K$43,IF(M297&gt;=PliegoVigente!$I$44,PliegoVigente!$K$44,PliegoVigente!$K$45))))))))),(IF(M297&gt;=PliegoVigente!$I$51,PliegoVigente!$K$51,IF(M297&gt;=PliegoVigente!$I$52,PliegoVigente!$K$52,IF(M297&gt;=PliegoVigente!$I$53,PliegoVigente!$K$53,IF(M297&gt;=PliegoVigente!$I$54,PliegoVigente!$K$54,IF(M297&gt;=PliegoVigente!$I$55,PliegoVigente!$K$55,IF(M297&gt;=PliegoVigente!$I$56,PliegoVigente!$K$56,IF(M297&gt;=PliegoVigente!$I$57,PliegoVigente!$K$57,IF(M297&gt;=PliegoVigente!$I$58,PliegoVigente!$K$58,PliegoVigente!$K$59))))))))))))</f>
        <v>0.06</v>
      </c>
      <c r="AD297" s="124">
        <f>IF(E297="HFC",(IF(S297&gt;=PliegoVigente!$E$12,PliegoVigente!$G$12,IF(S297&gt;=PliegoVigente!$E$11,PliegoVigente!$G$11,IF(S297&gt;=PliegoVigente!$E$10,PliegoVigente!$G$10,IF(S297&gt;=PliegoVigente!$E$9,PliegoVigente!$G$9,IF(S297&gt;=PliegoVigente!$E$8,PliegoVigente!$G$8,PliegoVigente!$G$7)))))),IF(E297="FLOW",(IF(S297&gt;=PliegoVigente!$I$23,PliegoVigente!$K$23,IF(S297&gt;=PliegoVigente!$I$24,PliegoVigente!$K$24,IF(S297&gt;=PliegoVigente!$I$25,PliegoVigente!$K$25,IF(S297&gt;=PliegoVigente!$I$26,PliegoVigente!$K$26,IF(S297&gt;=PliegoVigente!$I$27,PliegoVigente!$K$27,IF(S297&gt;=PliegoVigente!$I$28,PliegoVigente!$K$28,IF(S297&gt;=PliegoVigente!$I$29,PliegoVigente!$K$29,IF(S297&gt;=PliegoVigente!$I$30,PliegoVigente!$K$30,PliegoVigente!$K$31))))))))),IF(E297="MASIVO",(IF(S297&gt;=PliegoVigente!$I$37,PliegoVigente!$K$37,IF(S297&gt;=PliegoVigente!$I$38,PliegoVigente!$K$38,IF(S297&gt;=PliegoVigente!$I$39,PliegoVigente!$K$39,IF(S297&gt;=PliegoVigente!$I$40,PliegoVigente!$K$40,IF(S297&gt;=PliegoVigente!$I$41,PliegoVigente!$K$41,IF(S297&gt;=PliegoVigente!$I$42,PliegoVigente!$K$42,IF(S297&gt;=PliegoVigente!$I$43,PliegoVigente!$K$43,IF(S297&gt;=PliegoVigente!$I$44,PliegoVigente!$K$44,PliegoVigente!$K$45))))))))),(IF(S297&gt;=PliegoVigente!$I$51,PliegoVigente!$K$51,IF(S297&gt;=PliegoVigente!$I$52,PliegoVigente!$K$52,IF(S297&gt;=PliegoVigente!$I$53,PliegoVigente!$K$53,IF(S297&gt;=PliegoVigente!$I$54,PliegoVigente!$K$54,IF(S297&gt;=PliegoVigente!$I$55,PliegoVigente!$K$55,IF(S297&gt;=PliegoVigente!$I$56,PliegoVigente!$K$56,IF(S297&gt;=PliegoVigente!$I$57,PliegoVigente!$K$57,IF(S297&gt;=PliegoVigente!$I$58,PliegoVigente!$K$58,PliegoVigente!$K$59))))))))))))</f>
        <v>0.06</v>
      </c>
      <c r="AE297" s="124">
        <f>IF(E297="HFC",(IF(T297&gt;=PliegoVigente!$A$10,PliegoVigente!$C$10,IF(T297&gt;PliegoVigente!$A$9,PliegoVigente!$C$9,IF(T297&gt;PliegoVigente!$A$8,PliegoVigente!$C$8,PliegoVigente!$C$7)))),IF(E297="FLOW",(IF(T297&gt;=PliegoVigente!$A$26,PliegoVigente!$C$26,IF(T297&gt;PliegoVigente!$A$25,PliegoVigente!$C$25,IF(T297&gt;PliegoVigente!$A$24,PliegoVigente!$C$24,PliegoVigente!$C$23)))),IF(E297="MASIVO",(IF(T297&gt;=PliegoVigente!$A$40,PliegoVigente!$C$40,IF(T297&gt;PliegoVigente!$A$39,PliegoVigente!$C$39,IF(T297&gt;PliegoVigente!$A$38,PliegoVigente!$C$38,PliegoVigente!$C$37)))),(IF(T297&gt;=PliegoVigente!$A$54,PliegoVigente!$C$54,IF(T297&gt;PliegoVigente!$A$53,PliegoVigente!$C$53,IF(T297&gt;PliegoVigente!$A$52,PliegoVigente!$C$52,PliegoVigente!$C$51)))))))</f>
        <v>-0.01</v>
      </c>
      <c r="AF297" s="124">
        <f>IF(E297="HFC",(IF(Y297&gt;=PliegoVigente!$Y$7,PliegoVigente!$AA$7,0)),IF(E297="FLOW",0,IF(E297="MASIVO",(IF(Y297&gt;=PliegoVigente!$Y$37,PliegoVigente!$AA$370)),(IF(Y297&gt;=PliegoVigente!$Y$51,PliegoVigente!$AA$51,0)))))</f>
        <v>0</v>
      </c>
      <c r="AG297" s="124">
        <f>IF(E297="HFC",(IF(Z297&gt;=PliegoVigente!$M$9,PliegoVigente!$O$9,IF(Z297&gt;=PliegoVigente!$M$8,PliegoVigente!$O$8,PliegoVigente!$O$7))),IF(E297="FLOW",(IF(Z297&gt;=PliegoVigente!$M$25,PliegoVigente!$O$25,IF(Z297&gt;=PliegoVigente!$M$24,PliegoVigente!$O$24,PliegoVigente!$O$23))),IF(E297="MASIVO",(IF(Z297&gt;=PliegoVigente!$M$39,PliegoVigente!$O$39,IF(Z297&gt;=PliegoVigente!$M$38,PliegoVigente!$O$38,PliegoVigente!$O$37))),(IF(Z297&gt;=PliegoVigente!$M$53,PliegoVigente!$O$53,IF(Z297&gt;=PliegoVigente!$M$52,PliegoVigente!$O$52,PliegoVigente!$O$51))))))</f>
        <v>5.0000000000000001E-3</v>
      </c>
      <c r="AH297" s="124">
        <f>IF(E297="HFC",(IF(AA297&gt;=PliegoVigente!$Q$9,PliegoVigente!$S$9,IF(AA297&gt;=PliegoVigente!$Q$8,PliegoVigente!$S$8,PliegoVigente!$S$7))),IF(E297="FLOW",(IF(AA297&gt;=PliegoVigente!$Q$25,PliegoVigente!$S$25,IF(AA297&gt;=PliegoVigente!$Q$24,PliegoVigente!$S$24,PliegoVigente!$S$23))),IF(E297="MASIVO",(IF(AA297&gt;=PliegoVigente!$Q$39,PliegoVigente!$S$39,IF(AA297&gt;=PliegoVigente!$Q$38,PliegoVigente!$S$38,PliegoVigente!$S$37))),(IF(AA297&gt;=PliegoVigente!$Q$53,PliegoVigente!$S$53,IF(AA297&gt;=PliegoVigente!$Q$52,PliegoVigente!$S$52,PliegoVigente!$S$51))))))</f>
        <v>0</v>
      </c>
      <c r="AI297" s="126">
        <f t="shared" si="9"/>
        <v>0.105</v>
      </c>
    </row>
    <row r="298" spans="1:35" x14ac:dyDescent="0.25">
      <c r="A298" s="115" t="str">
        <f>VLOOKUP(C298,RosterActualizado!$C$2:$L$1000,7,0)</f>
        <v>Sánchez Buteler Juan José</v>
      </c>
      <c r="B298" s="115" t="str">
        <f>VLOOKUP(C298,RosterActualizado!$C$2:$L$1000,10,0)</f>
        <v xml:space="preserve">De la Vega  Nicolas Ernesto </v>
      </c>
      <c r="C298" s="115">
        <f>RosterActualizado!C298</f>
        <v>3851503</v>
      </c>
      <c r="D298" s="115" t="str">
        <f>VLOOKUP(C298,RosterActualizado!$C$2:$L$1000,3,0)</f>
        <v>INTERNET HFC SCORE 1</v>
      </c>
      <c r="E298" s="115" t="str">
        <f t="shared" si="8"/>
        <v>HFC</v>
      </c>
      <c r="F298" s="116">
        <f>VLOOKUP(C298,Table1[],5,0)</f>
        <v>0.189980158730159</v>
      </c>
      <c r="G298" s="117">
        <f>VLOOKUP(C298,Table13[],5,0)</f>
        <v>7.4999999999999997E-2</v>
      </c>
      <c r="H298" s="118">
        <f>VLOOKUP(C298,Table13[],3,0)</f>
        <v>40</v>
      </c>
      <c r="I298" s="117">
        <f>VLOOKUP(C298,Table13[],7,0)</f>
        <v>0.55000000000000004</v>
      </c>
      <c r="J298" s="117">
        <f>VLOOKUP(C298,Table13[],9,0)</f>
        <v>0.92500000000000004</v>
      </c>
      <c r="K298" s="116">
        <f>VLOOKUP(C298,Table16[[#All],[idccms]:[TMO]],5,0)</f>
        <v>1</v>
      </c>
      <c r="L298" s="119">
        <f>VLOOKUP(C298,Table18[[Columna1]:[Recuento de id_monitoring-caseId]],2,0)</f>
        <v>1</v>
      </c>
      <c r="M298" s="116">
        <f>VLOOKUP(C298,Table111[],7,0)</f>
        <v>-0.2</v>
      </c>
      <c r="N298" s="118">
        <f>VLOOKUP(C298,Table111[],6,0)</f>
        <v>5</v>
      </c>
      <c r="O298" s="116">
        <f>VLOOKUP(C298,Table111[],8,0)</f>
        <v>0.33333333333333298</v>
      </c>
      <c r="P298" s="13" t="s">
        <v>116</v>
      </c>
      <c r="Q298" s="13" t="s">
        <v>116</v>
      </c>
      <c r="R298" s="13" t="s">
        <v>116</v>
      </c>
      <c r="S298" s="116">
        <f>VLOOKUP(C298,Table113[[idccms]:[Suma de Rellamados]],4,0)</f>
        <v>0.83439490445859898</v>
      </c>
      <c r="T298" s="13">
        <f>VLOOKUP(C298,Table115[[idccms]:[Suma de CvLlamSalientes]],3,0)</f>
        <v>437.65317919075102</v>
      </c>
      <c r="U298" s="13">
        <f>VLOOKUP(C298,Table115[[idccms]:[Suma de CvLlamSalientes]],5,0)</f>
        <v>13.826589595375699</v>
      </c>
      <c r="V298" s="120">
        <f>VLOOKUP(C298,Table115[[idccms]:[Suma de CvLlamSalientes]],6,0)</f>
        <v>34.242774566473997</v>
      </c>
      <c r="W298" s="13">
        <f>VLOOKUP(C298,Table115[[idccms]:[Suma de CvLlamSalientes]],7,0)</f>
        <v>389.58381502890199</v>
      </c>
      <c r="X298" s="116">
        <f>VLOOKUP(C298,Table118[[idccms]:[%Act Com N]],4,0)</f>
        <v>2.8901734104046201E-2</v>
      </c>
      <c r="Y298" s="116">
        <f>VLOOKUP(C298,Table118[[idccms]:[%Act Com N]],6,0)</f>
        <v>2.8901734104046201E-2</v>
      </c>
      <c r="Z298" s="116">
        <f>VLOOKUP(C298,TRF!$B$2:$S$407,4,0)</f>
        <v>8.6705202312138699E-2</v>
      </c>
      <c r="AA298" s="116">
        <f>VLOOKUP(C298,CBS!$A$2:$F$395,4,0)</f>
        <v>6.3583815028901702E-2</v>
      </c>
      <c r="AB298" s="124">
        <f>IF(E298="HFC",(IF(L298&gt;=PliegoVigente!$U$9,PliegoVigente!$W$9,IF(L298&gt;=PliegoVigente!$U$8,PliegoVigente!$W$8,PliegoVigente!$W$7))),IF(E298="FLOW",(IF(L298&gt;=PliegoVigente!$U$25,PliegoVigente!$W$25,IF(L298&gt;=PliegoVigente!$U$24,PliegoVigente!$W$24,PliegoVigente!$W$23))),IF(E298="MASIVO",(IF(L298&gt;=PliegoVigente!$U$39,PliegoVigente!$W$39,IF(L298&gt;=PliegoVigente!$U$38,PliegoVigente!$W$38,PliegoVigente!$W$37))),(IF(L298&gt;=PliegoVigente!$U$53,PliegoVigente!$W$53,IF(L298&gt;=PliegoVigente!$U$52,PliegoVigente!$W$52,PliegoVigente!$W$51))))))</f>
        <v>0.01</v>
      </c>
      <c r="AC298" s="124">
        <f>IF(E298="HFC",(IF(M298&gt;=PliegoVigente!$I$7,PliegoVigente!$K$7,IF(M298&gt;=PliegoVigente!$I$8,PliegoVigente!$K$8,IF(M298&gt;=PliegoVigente!$I$9,PliegoVigente!$K$9,IF(M298&gt;=PliegoVigente!$I$10,PliegoVigente!$K$10,IF(M298&gt;=PliegoVigente!$I$11,PliegoVigente!$K$11,IF(M298&gt;=PliegoVigente!$I$12,PliegoVigente!$K$12,IF(M298&gt;=PliegoVigente!$I$13,PliegoVigente!$K$13,IF(M298&gt;=PliegoVigente!$I$14,PliegoVigente!$K$14,PliegoVigente!$K$15))))))))),IF(E298="FLOW",(IF(M298&gt;=PliegoVigente!$I$23,PliegoVigente!$K$23,IF(M298&gt;=PliegoVigente!$I$24,PliegoVigente!$K$24,IF(M298&gt;=PliegoVigente!$I$25,PliegoVigente!$K$25,IF(M298&gt;=PliegoVigente!$I$26,PliegoVigente!$K$26,IF(M298&gt;=PliegoVigente!$I$27,PliegoVigente!$K$27,IF(M298&gt;=PliegoVigente!$I$28,PliegoVigente!$K$28,IF(M298&gt;=PliegoVigente!$I$29,PliegoVigente!$K$29,IF(M298&gt;=PliegoVigente!$I$30,PliegoVigente!$K$30,PliegoVigente!$K$31))))))))),IF(E298="MASIVO",(IF(M298&gt;=PliegoVigente!$I$37,PliegoVigente!$K$37,IF(M298&gt;=PliegoVigente!$I$38,PliegoVigente!$K$38,IF(M298&gt;=PliegoVigente!$I$39,PliegoVigente!$K$39,IF(M298&gt;=PliegoVigente!$I$40,PliegoVigente!$K$40,IF(M298&gt;=PliegoVigente!$I$41,PliegoVigente!$K$41,IF(M298&gt;=PliegoVigente!$I$42,PliegoVigente!$K$42,IF(M298&gt;=PliegoVigente!$I$43,PliegoVigente!$K$43,IF(M298&gt;=PliegoVigente!$I$44,PliegoVigente!$K$44,PliegoVigente!$K$45))))))))),(IF(M298&gt;=PliegoVigente!$I$51,PliegoVigente!$K$51,IF(M298&gt;=PliegoVigente!$I$52,PliegoVigente!$K$52,IF(M298&gt;=PliegoVigente!$I$53,PliegoVigente!$K$53,IF(M298&gt;=PliegoVigente!$I$54,PliegoVigente!$K$54,IF(M298&gt;=PliegoVigente!$I$55,PliegoVigente!$K$55,IF(M298&gt;=PliegoVigente!$I$56,PliegoVigente!$K$56,IF(M298&gt;=PliegoVigente!$I$57,PliegoVigente!$K$57,IF(M298&gt;=PliegoVigente!$I$58,PliegoVigente!$K$58,PliegoVigente!$K$59))))))))))))</f>
        <v>-0.02</v>
      </c>
      <c r="AD298" s="124">
        <f>IF(E298="HFC",(IF(S298&gt;=PliegoVigente!$E$12,PliegoVigente!$G$12,IF(S298&gt;=PliegoVigente!$E$11,PliegoVigente!$G$11,IF(S298&gt;=PliegoVigente!$E$10,PliegoVigente!$G$10,IF(S298&gt;=PliegoVigente!$E$9,PliegoVigente!$G$9,IF(S298&gt;=PliegoVigente!$E$8,PliegoVigente!$G$8,PliegoVigente!$G$7)))))),IF(E298="FLOW",(IF(S298&gt;=PliegoVigente!$I$23,PliegoVigente!$K$23,IF(S298&gt;=PliegoVigente!$I$24,PliegoVigente!$K$24,IF(S298&gt;=PliegoVigente!$I$25,PliegoVigente!$K$25,IF(S298&gt;=PliegoVigente!$I$26,PliegoVigente!$K$26,IF(S298&gt;=PliegoVigente!$I$27,PliegoVigente!$K$27,IF(S298&gt;=PliegoVigente!$I$28,PliegoVigente!$K$28,IF(S298&gt;=PliegoVigente!$I$29,PliegoVigente!$K$29,IF(S298&gt;=PliegoVigente!$I$30,PliegoVigente!$K$30,PliegoVigente!$K$31))))))))),IF(E298="MASIVO",(IF(S298&gt;=PliegoVigente!$I$37,PliegoVigente!$K$37,IF(S298&gt;=PliegoVigente!$I$38,PliegoVigente!$K$38,IF(S298&gt;=PliegoVigente!$I$39,PliegoVigente!$K$39,IF(S298&gt;=PliegoVigente!$I$40,PliegoVigente!$K$40,IF(S298&gt;=PliegoVigente!$I$41,PliegoVigente!$K$41,IF(S298&gt;=PliegoVigente!$I$42,PliegoVigente!$K$42,IF(S298&gt;=PliegoVigente!$I$43,PliegoVigente!$K$43,IF(S298&gt;=PliegoVigente!$I$44,PliegoVigente!$K$44,PliegoVigente!$K$45))))))))),(IF(S298&gt;=PliegoVigente!$I$51,PliegoVigente!$K$51,IF(S298&gt;=PliegoVigente!$I$52,PliegoVigente!$K$52,IF(S298&gt;=PliegoVigente!$I$53,PliegoVigente!$K$53,IF(S298&gt;=PliegoVigente!$I$54,PliegoVigente!$K$54,IF(S298&gt;=PliegoVigente!$I$55,PliegoVigente!$K$55,IF(S298&gt;=PliegoVigente!$I$56,PliegoVigente!$K$56,IF(S298&gt;=PliegoVigente!$I$57,PliegoVigente!$K$57,IF(S298&gt;=PliegoVigente!$I$58,PliegoVigente!$K$58,PliegoVigente!$K$59))))))))))))</f>
        <v>0.04</v>
      </c>
      <c r="AE298" s="124">
        <f>IF(E298="HFC",(IF(T298&gt;=PliegoVigente!$A$10,PliegoVigente!$C$10,IF(T298&gt;PliegoVigente!$A$9,PliegoVigente!$C$9,IF(T298&gt;PliegoVigente!$A$8,PliegoVigente!$C$8,PliegoVigente!$C$7)))),IF(E298="FLOW",(IF(T298&gt;=PliegoVigente!$A$26,PliegoVigente!$C$26,IF(T298&gt;PliegoVigente!$A$25,PliegoVigente!$C$25,IF(T298&gt;PliegoVigente!$A$24,PliegoVigente!$C$24,PliegoVigente!$C$23)))),IF(E298="MASIVO",(IF(T298&gt;=PliegoVigente!$A$40,PliegoVigente!$C$40,IF(T298&gt;PliegoVigente!$A$39,PliegoVigente!$C$39,IF(T298&gt;PliegoVigente!$A$38,PliegoVigente!$C$38,PliegoVigente!$C$37)))),(IF(T298&gt;=PliegoVigente!$A$54,PliegoVigente!$C$54,IF(T298&gt;PliegoVigente!$A$53,PliegoVigente!$C$53,IF(T298&gt;PliegoVigente!$A$52,PliegoVigente!$C$52,PliegoVigente!$C$51)))))))</f>
        <v>0.02</v>
      </c>
      <c r="AF298" s="124">
        <f>IF(E298="HFC",(IF(Y298&gt;=PliegoVigente!$Y$7,PliegoVigente!$AA$7,0)),IF(E298="FLOW",0,IF(E298="MASIVO",(IF(Y298&gt;=PliegoVigente!$Y$37,PliegoVigente!$AA$370)),(IF(Y298&gt;=PliegoVigente!$Y$51,PliegoVigente!$AA$51,0)))))</f>
        <v>0</v>
      </c>
      <c r="AG298" s="124">
        <f>IF(E298="HFC",(IF(Z298&gt;=PliegoVigente!$M$9,PliegoVigente!$O$9,IF(Z298&gt;=PliegoVigente!$M$8,PliegoVigente!$O$8,PliegoVigente!$O$7))),IF(E298="FLOW",(IF(Z298&gt;=PliegoVigente!$M$25,PliegoVigente!$O$25,IF(Z298&gt;=PliegoVigente!$M$24,PliegoVigente!$O$24,PliegoVigente!$O$23))),IF(E298="MASIVO",(IF(Z298&gt;=PliegoVigente!$M$39,PliegoVigente!$O$39,IF(Z298&gt;=PliegoVigente!$M$38,PliegoVigente!$O$38,PliegoVigente!$O$37))),(IF(Z298&gt;=PliegoVigente!$M$53,PliegoVigente!$O$53,IF(Z298&gt;=PliegoVigente!$M$52,PliegoVigente!$O$52,PliegoVigente!$O$51))))))</f>
        <v>0</v>
      </c>
      <c r="AH298" s="124">
        <f>IF(E298="HFC",(IF(AA298&gt;=PliegoVigente!$Q$9,PliegoVigente!$S$9,IF(AA298&gt;=PliegoVigente!$Q$8,PliegoVigente!$S$8,PliegoVigente!$S$7))),IF(E298="FLOW",(IF(AA298&gt;=PliegoVigente!$Q$25,PliegoVigente!$S$25,IF(AA298&gt;=PliegoVigente!$Q$24,PliegoVigente!$S$24,PliegoVigente!$S$23))),IF(E298="MASIVO",(IF(AA298&gt;=PliegoVigente!$Q$39,PliegoVigente!$S$39,IF(AA298&gt;=PliegoVigente!$Q$38,PliegoVigente!$S$38,PliegoVigente!$S$37))),(IF(AA298&gt;=PliegoVigente!$Q$53,PliegoVigente!$S$53,IF(AA298&gt;=PliegoVigente!$Q$52,PliegoVigente!$S$52,PliegoVigente!$S$51))))))</f>
        <v>-5.0000000000000001E-3</v>
      </c>
      <c r="AI298" s="126">
        <f t="shared" si="9"/>
        <v>4.5000000000000005E-2</v>
      </c>
    </row>
    <row r="299" spans="1:35" x14ac:dyDescent="0.25">
      <c r="A299" s="115" t="str">
        <f>VLOOKUP(C299,RosterActualizado!$C$2:$L$1000,7,0)</f>
        <v>Sánchez Buteler Juan José</v>
      </c>
      <c r="B299" s="115" t="str">
        <f>VLOOKUP(C299,RosterActualizado!$C$2:$L$1000,10,0)</f>
        <v>Diaz Emilio Sebastian</v>
      </c>
      <c r="C299" s="115">
        <f>RosterActualizado!C299</f>
        <v>2715917</v>
      </c>
      <c r="D299" s="115" t="str">
        <f>VLOOKUP(C299,RosterActualizado!$C$2:$L$1000,3,0)</f>
        <v>INTERNET HFC SCORE 3 A 5</v>
      </c>
      <c r="E299" s="115" t="str">
        <f t="shared" si="8"/>
        <v>HFC</v>
      </c>
      <c r="F299" s="116">
        <f>VLOOKUP(C299,Table1[],5,0)</f>
        <v>0.98912698412698397</v>
      </c>
      <c r="G299" s="117">
        <f>VLOOKUP(C299,Table13[],5,0)</f>
        <v>0.129251700680272</v>
      </c>
      <c r="H299" s="118">
        <f>VLOOKUP(C299,Table13[],3,0)</f>
        <v>147</v>
      </c>
      <c r="I299" s="117">
        <f>VLOOKUP(C299,Table13[],7,0)</f>
        <v>0.64539007092198597</v>
      </c>
      <c r="J299" s="117">
        <f>VLOOKUP(C299,Table13[],9,0)</f>
        <v>0.90441176470588203</v>
      </c>
      <c r="K299" s="116">
        <f>VLOOKUP(C299,Table16[[#All],[idccms]:[TMO]],5,0)</f>
        <v>1</v>
      </c>
      <c r="L299" s="119">
        <f>VLOOKUP(C299,Table18[[Columna1]:[Recuento de id_monitoring-caseId]],2,0)</f>
        <v>1</v>
      </c>
      <c r="M299" s="116">
        <f>VLOOKUP(C299,Table111[],7,0)</f>
        <v>-0.13043478260869601</v>
      </c>
      <c r="N299" s="118">
        <f>VLOOKUP(C299,Table111[],6,0)</f>
        <v>23</v>
      </c>
      <c r="O299" s="116">
        <f>VLOOKUP(C299,Table111[],8,0)</f>
        <v>0.45</v>
      </c>
      <c r="P299" s="13" t="s">
        <v>116</v>
      </c>
      <c r="Q299" s="13" t="s">
        <v>116</v>
      </c>
      <c r="R299" s="13" t="s">
        <v>116</v>
      </c>
      <c r="S299" s="116">
        <f>VLOOKUP(C299,Table113[[idccms]:[Suma de Rellamados]],4,0)</f>
        <v>0.80412371134020599</v>
      </c>
      <c r="T299" s="13">
        <f>VLOOKUP(C299,Table115[[idccms]:[Suma de CvLlamSalientes]],3,0)</f>
        <v>525.06490066225194</v>
      </c>
      <c r="U299" s="13">
        <f>VLOOKUP(C299,Table115[[idccms]:[Suma de CvLlamSalientes]],5,0)</f>
        <v>29.2715231788079</v>
      </c>
      <c r="V299" s="120">
        <f>VLOOKUP(C299,Table115[[idccms]:[Suma de CvLlamSalientes]],6,0)</f>
        <v>0.32317880794701997</v>
      </c>
      <c r="W299" s="13">
        <f>VLOOKUP(C299,Table115[[idccms]:[Suma de CvLlamSalientes]],7,0)</f>
        <v>495.47019867549699</v>
      </c>
      <c r="X299" s="116">
        <f>VLOOKUP(C299,Table118[[idccms]:[%Act Com N]],4,0)</f>
        <v>2.05298013245033E-2</v>
      </c>
      <c r="Y299" s="116">
        <f>VLOOKUP(C299,Table118[[idccms]:[%Act Com N]],6,0)</f>
        <v>1.3907284768211899E-2</v>
      </c>
      <c r="Z299" s="116">
        <f>VLOOKUP(C299,TRF!$B$2:$S$407,4,0)</f>
        <v>1.1920529801324501E-2</v>
      </c>
      <c r="AA299" s="116">
        <f>VLOOKUP(C299,CBS!$A$2:$F$395,4,0)</f>
        <v>4.6357615894039701E-2</v>
      </c>
      <c r="AB299" s="124">
        <f>IF(E299="HFC",(IF(L299&gt;=PliegoVigente!$U$9,PliegoVigente!$W$9,IF(L299&gt;=PliegoVigente!$U$8,PliegoVigente!$W$8,PliegoVigente!$W$7))),IF(E299="FLOW",(IF(L299&gt;=PliegoVigente!$U$25,PliegoVigente!$W$25,IF(L299&gt;=PliegoVigente!$U$24,PliegoVigente!$W$24,PliegoVigente!$W$23))),IF(E299="MASIVO",(IF(L299&gt;=PliegoVigente!$U$39,PliegoVigente!$W$39,IF(L299&gt;=PliegoVigente!$U$38,PliegoVigente!$W$38,PliegoVigente!$W$37))),(IF(L299&gt;=PliegoVigente!$U$53,PliegoVigente!$W$53,IF(L299&gt;=PliegoVigente!$U$52,PliegoVigente!$W$52,PliegoVigente!$W$51))))))</f>
        <v>0.01</v>
      </c>
      <c r="AC299" s="124">
        <f>IF(E299="HFC",(IF(M299&gt;=PliegoVigente!$I$7,PliegoVigente!$K$7,IF(M299&gt;=PliegoVigente!$I$8,PliegoVigente!$K$8,IF(M299&gt;=PliegoVigente!$I$9,PliegoVigente!$K$9,IF(M299&gt;=PliegoVigente!$I$10,PliegoVigente!$K$10,IF(M299&gt;=PliegoVigente!$I$11,PliegoVigente!$K$11,IF(M299&gt;=PliegoVigente!$I$12,PliegoVigente!$K$12,IF(M299&gt;=PliegoVigente!$I$13,PliegoVigente!$K$13,IF(M299&gt;=PliegoVigente!$I$14,PliegoVigente!$K$14,PliegoVigente!$K$15))))))))),IF(E299="FLOW",(IF(M299&gt;=PliegoVigente!$I$23,PliegoVigente!$K$23,IF(M299&gt;=PliegoVigente!$I$24,PliegoVigente!$K$24,IF(M299&gt;=PliegoVigente!$I$25,PliegoVigente!$K$25,IF(M299&gt;=PliegoVigente!$I$26,PliegoVigente!$K$26,IF(M299&gt;=PliegoVigente!$I$27,PliegoVigente!$K$27,IF(M299&gt;=PliegoVigente!$I$28,PliegoVigente!$K$28,IF(M299&gt;=PliegoVigente!$I$29,PliegoVigente!$K$29,IF(M299&gt;=PliegoVigente!$I$30,PliegoVigente!$K$30,PliegoVigente!$K$31))))))))),IF(E299="MASIVO",(IF(M299&gt;=PliegoVigente!$I$37,PliegoVigente!$K$37,IF(M299&gt;=PliegoVigente!$I$38,PliegoVigente!$K$38,IF(M299&gt;=PliegoVigente!$I$39,PliegoVigente!$K$39,IF(M299&gt;=PliegoVigente!$I$40,PliegoVigente!$K$40,IF(M299&gt;=PliegoVigente!$I$41,PliegoVigente!$K$41,IF(M299&gt;=PliegoVigente!$I$42,PliegoVigente!$K$42,IF(M299&gt;=PliegoVigente!$I$43,PliegoVigente!$K$43,IF(M299&gt;=PliegoVigente!$I$44,PliegoVigente!$K$44,PliegoVigente!$K$45))))))))),(IF(M299&gt;=PliegoVigente!$I$51,PliegoVigente!$K$51,IF(M299&gt;=PliegoVigente!$I$52,PliegoVigente!$K$52,IF(M299&gt;=PliegoVigente!$I$53,PliegoVigente!$K$53,IF(M299&gt;=PliegoVigente!$I$54,PliegoVigente!$K$54,IF(M299&gt;=PliegoVigente!$I$55,PliegoVigente!$K$55,IF(M299&gt;=PliegoVigente!$I$56,PliegoVigente!$K$56,IF(M299&gt;=PliegoVigente!$I$57,PliegoVigente!$K$57,IF(M299&gt;=PliegoVigente!$I$58,PliegoVigente!$K$58,PliegoVigente!$K$59))))))))))))</f>
        <v>-0.01</v>
      </c>
      <c r="AD299" s="124">
        <f>IF(E299="HFC",(IF(S299&gt;=PliegoVigente!$E$12,PliegoVigente!$G$12,IF(S299&gt;=PliegoVigente!$E$11,PliegoVigente!$G$11,IF(S299&gt;=PliegoVigente!$E$10,PliegoVigente!$G$10,IF(S299&gt;=PliegoVigente!$E$9,PliegoVigente!$G$9,IF(S299&gt;=PliegoVigente!$E$8,PliegoVigente!$G$8,PliegoVigente!$G$7)))))),IF(E299="FLOW",(IF(S299&gt;=PliegoVigente!$I$23,PliegoVigente!$K$23,IF(S299&gt;=PliegoVigente!$I$24,PliegoVigente!$K$24,IF(S299&gt;=PliegoVigente!$I$25,PliegoVigente!$K$25,IF(S299&gt;=PliegoVigente!$I$26,PliegoVigente!$K$26,IF(S299&gt;=PliegoVigente!$I$27,PliegoVigente!$K$27,IF(S299&gt;=PliegoVigente!$I$28,PliegoVigente!$K$28,IF(S299&gt;=PliegoVigente!$I$29,PliegoVigente!$K$29,IF(S299&gt;=PliegoVigente!$I$30,PliegoVigente!$K$30,PliegoVigente!$K$31))))))))),IF(E299="MASIVO",(IF(S299&gt;=PliegoVigente!$I$37,PliegoVigente!$K$37,IF(S299&gt;=PliegoVigente!$I$38,PliegoVigente!$K$38,IF(S299&gt;=PliegoVigente!$I$39,PliegoVigente!$K$39,IF(S299&gt;=PliegoVigente!$I$40,PliegoVigente!$K$40,IF(S299&gt;=PliegoVigente!$I$41,PliegoVigente!$K$41,IF(S299&gt;=PliegoVigente!$I$42,PliegoVigente!$K$42,IF(S299&gt;=PliegoVigente!$I$43,PliegoVigente!$K$43,IF(S299&gt;=PliegoVigente!$I$44,PliegoVigente!$K$44,PliegoVigente!$K$45))))))))),(IF(S299&gt;=PliegoVigente!$I$51,PliegoVigente!$K$51,IF(S299&gt;=PliegoVigente!$I$52,PliegoVigente!$K$52,IF(S299&gt;=PliegoVigente!$I$53,PliegoVigente!$K$53,IF(S299&gt;=PliegoVigente!$I$54,PliegoVigente!$K$54,IF(S299&gt;=PliegoVigente!$I$55,PliegoVigente!$K$55,IF(S299&gt;=PliegoVigente!$I$56,PliegoVigente!$K$56,IF(S299&gt;=PliegoVigente!$I$57,PliegoVigente!$K$57,IF(S299&gt;=PliegoVigente!$I$58,PliegoVigente!$K$58,PliegoVigente!$K$59))))))))))))</f>
        <v>-0.01</v>
      </c>
      <c r="AE299" s="124">
        <f>IF(E299="HFC",(IF(T299&gt;=PliegoVigente!$A$10,PliegoVigente!$C$10,IF(T299&gt;PliegoVigente!$A$9,PliegoVigente!$C$9,IF(T299&gt;PliegoVigente!$A$8,PliegoVigente!$C$8,PliegoVigente!$C$7)))),IF(E299="FLOW",(IF(T299&gt;=PliegoVigente!$A$26,PliegoVigente!$C$26,IF(T299&gt;PliegoVigente!$A$25,PliegoVigente!$C$25,IF(T299&gt;PliegoVigente!$A$24,PliegoVigente!$C$24,PliegoVigente!$C$23)))),IF(E299="MASIVO",(IF(T299&gt;=PliegoVigente!$A$40,PliegoVigente!$C$40,IF(T299&gt;PliegoVigente!$A$39,PliegoVigente!$C$39,IF(T299&gt;PliegoVigente!$A$38,PliegoVigente!$C$38,PliegoVigente!$C$37)))),(IF(T299&gt;=PliegoVigente!$A$54,PliegoVigente!$C$54,IF(T299&gt;PliegoVigente!$A$53,PliegoVigente!$C$53,IF(T299&gt;PliegoVigente!$A$52,PliegoVigente!$C$52,PliegoVigente!$C$51)))))))</f>
        <v>0.02</v>
      </c>
      <c r="AF299" s="124">
        <f>IF(E299="HFC",(IF(Y299&gt;=PliegoVigente!$Y$7,PliegoVigente!$AA$7,0)),IF(E299="FLOW",0,IF(E299="MASIVO",(IF(Y299&gt;=PliegoVigente!$Y$37,PliegoVigente!$AA$370)),(IF(Y299&gt;=PliegoVigente!$Y$51,PliegoVigente!$AA$51,0)))))</f>
        <v>0</v>
      </c>
      <c r="AG299" s="124">
        <f>IF(E299="HFC",(IF(Z299&gt;=PliegoVigente!$M$9,PliegoVigente!$O$9,IF(Z299&gt;=PliegoVigente!$M$8,PliegoVigente!$O$8,PliegoVigente!$O$7))),IF(E299="FLOW",(IF(Z299&gt;=PliegoVigente!$M$25,PliegoVigente!$O$25,IF(Z299&gt;=PliegoVigente!$M$24,PliegoVigente!$O$24,PliegoVigente!$O$23))),IF(E299="MASIVO",(IF(Z299&gt;=PliegoVigente!$M$39,PliegoVigente!$O$39,IF(Z299&gt;=PliegoVigente!$M$38,PliegoVigente!$O$38,PliegoVigente!$O$37))),(IF(Z299&gt;=PliegoVigente!$M$53,PliegoVigente!$O$53,IF(Z299&gt;=PliegoVigente!$M$52,PliegoVigente!$O$52,PliegoVigente!$O$51))))))</f>
        <v>5.0000000000000001E-3</v>
      </c>
      <c r="AH299" s="124">
        <f>IF(E299="HFC",(IF(AA299&gt;=PliegoVigente!$Q$9,PliegoVigente!$S$9,IF(AA299&gt;=PliegoVigente!$Q$8,PliegoVigente!$S$8,PliegoVigente!$S$7))),IF(E299="FLOW",(IF(AA299&gt;=PliegoVigente!$Q$25,PliegoVigente!$S$25,IF(AA299&gt;=PliegoVigente!$Q$24,PliegoVigente!$S$24,PliegoVigente!$S$23))),IF(E299="MASIVO",(IF(AA299&gt;=PliegoVigente!$Q$39,PliegoVigente!$S$39,IF(AA299&gt;=PliegoVigente!$Q$38,PliegoVigente!$S$38,PliegoVigente!$S$37))),(IF(AA299&gt;=PliegoVigente!$Q$53,PliegoVigente!$S$53,IF(AA299&gt;=PliegoVigente!$Q$52,PliegoVigente!$S$52,PliegoVigente!$S$51))))))</f>
        <v>5.0000000000000001E-3</v>
      </c>
      <c r="AI299" s="126">
        <f t="shared" si="9"/>
        <v>0.02</v>
      </c>
    </row>
    <row r="300" spans="1:35" x14ac:dyDescent="0.25">
      <c r="A300" s="115" t="str">
        <f>VLOOKUP(C300,RosterActualizado!$C$2:$L$1000,7,0)</f>
        <v>Sánchez Buteler Juan José</v>
      </c>
      <c r="B300" s="115" t="str">
        <f>VLOOKUP(C300,RosterActualizado!$C$2:$L$1000,10,0)</f>
        <v>Figueroa Scapolatempo Abel Nicolas</v>
      </c>
      <c r="C300" s="115">
        <f>RosterActualizado!C300</f>
        <v>3419100</v>
      </c>
      <c r="D300" s="115" t="str">
        <f>VLOOKUP(C300,RosterActualizado!$C$2:$L$1000,3,0)</f>
        <v>FLOW Score 3 a 5</v>
      </c>
      <c r="E300" s="115" t="str">
        <f t="shared" si="8"/>
        <v>FLOW</v>
      </c>
      <c r="F300" s="116">
        <f>VLOOKUP(C300,Table1[],5,0)</f>
        <v>0.62902538314176204</v>
      </c>
      <c r="G300" s="117">
        <f>VLOOKUP(C300,Table13[],5,0)</f>
        <v>1.58730158730159E-2</v>
      </c>
      <c r="H300" s="118">
        <f>VLOOKUP(C300,Table13[],3,0)</f>
        <v>63</v>
      </c>
      <c r="I300" s="117">
        <f>VLOOKUP(C300,Table13[],7,0)</f>
        <v>0.71186440677966101</v>
      </c>
      <c r="J300" s="117">
        <f>VLOOKUP(C300,Table13[],9,0)</f>
        <v>0.96551724137931005</v>
      </c>
      <c r="K300" s="116">
        <f>VLOOKUP(C300,Table16[[#All],[idccms]:[TMO]],5,0)</f>
        <v>0.90476190476190499</v>
      </c>
      <c r="L300" s="119">
        <f>VLOOKUP(C300,Table18[[Columna1]:[Recuento de id_monitoring-caseId]],2,0)</f>
        <v>0</v>
      </c>
      <c r="M300" s="116">
        <f>VLOOKUP(C300,Table111[],7,0)</f>
        <v>-0.25</v>
      </c>
      <c r="N300" s="118">
        <f>VLOOKUP(C300,Table111[],6,0)</f>
        <v>8</v>
      </c>
      <c r="O300" s="116">
        <f>VLOOKUP(C300,Table111[],8,0)</f>
        <v>0.33333333333333298</v>
      </c>
      <c r="P300" s="13" t="s">
        <v>116</v>
      </c>
      <c r="Q300" s="13" t="s">
        <v>116</v>
      </c>
      <c r="R300" s="13" t="s">
        <v>116</v>
      </c>
      <c r="S300" s="116">
        <f>VLOOKUP(C300,Table113[[idccms]:[Suma de Rellamados]],4,0)</f>
        <v>0.81782945736434098</v>
      </c>
      <c r="T300" s="13">
        <f>VLOOKUP(C300,Table115[[idccms]:[Suma de CvLlamSalientes]],3,0)</f>
        <v>761.87055016181205</v>
      </c>
      <c r="U300" s="13">
        <f>VLOOKUP(C300,Table115[[idccms]:[Suma de CvLlamSalientes]],5,0)</f>
        <v>26.330097087378601</v>
      </c>
      <c r="V300" s="120">
        <f>VLOOKUP(C300,Table115[[idccms]:[Suma de CvLlamSalientes]],6,0)</f>
        <v>9.7087378640776708E-3</v>
      </c>
      <c r="W300" s="13">
        <f>VLOOKUP(C300,Table115[[idccms]:[Suma de CvLlamSalientes]],7,0)</f>
        <v>735.53074433657002</v>
      </c>
      <c r="X300" s="116">
        <f>VLOOKUP(C300,Table118[[idccms]:[%Act Com N]],4,0)</f>
        <v>1.77993527508091E-2</v>
      </c>
      <c r="Y300" s="116">
        <f>VLOOKUP(C300,Table118[[idccms]:[%Act Com N]],6,0)</f>
        <v>1.77993527508091E-2</v>
      </c>
      <c r="Z300" s="116">
        <f>VLOOKUP(C300,TRF!$B$2:$S$407,4,0)</f>
        <v>3.2362459546925598E-2</v>
      </c>
      <c r="AA300" s="116">
        <f>VLOOKUP(C300,CBS!$A$2:$F$395,4,0)</f>
        <v>7.7669902912621394E-2</v>
      </c>
      <c r="AB300" s="124">
        <f>IF(E300="HFC",(IF(L300&gt;=PliegoVigente!$U$9,PliegoVigente!$W$9,IF(L300&gt;=PliegoVigente!$U$8,PliegoVigente!$W$8,PliegoVigente!$W$7))),IF(E300="FLOW",(IF(L300&gt;=PliegoVigente!$U$25,PliegoVigente!$W$25,IF(L300&gt;=PliegoVigente!$U$24,PliegoVigente!$W$24,PliegoVigente!$W$23))),IF(E300="MASIVO",(IF(L300&gt;=PliegoVigente!$U$39,PliegoVigente!$W$39,IF(L300&gt;=PliegoVigente!$U$38,PliegoVigente!$W$38,PliegoVigente!$W$37))),(IF(L300&gt;=PliegoVigente!$U$53,PliegoVigente!$W$53,IF(L300&gt;=PliegoVigente!$U$52,PliegoVigente!$W$52,PliegoVigente!$W$51))))))</f>
        <v>-0.01</v>
      </c>
      <c r="AC300" s="124">
        <f>IF(E300="HFC",(IF(M300&gt;=PliegoVigente!$I$7,PliegoVigente!$K$7,IF(M300&gt;=PliegoVigente!$I$8,PliegoVigente!$K$8,IF(M300&gt;=PliegoVigente!$I$9,PliegoVigente!$K$9,IF(M300&gt;=PliegoVigente!$I$10,PliegoVigente!$K$10,IF(M300&gt;=PliegoVigente!$I$11,PliegoVigente!$K$11,IF(M300&gt;=PliegoVigente!$I$12,PliegoVigente!$K$12,IF(M300&gt;=PliegoVigente!$I$13,PliegoVigente!$K$13,IF(M300&gt;=PliegoVigente!$I$14,PliegoVigente!$K$14,PliegoVigente!$K$15))))))))),IF(E300="FLOW",(IF(M300&gt;=PliegoVigente!$I$23,PliegoVigente!$K$23,IF(M300&gt;=PliegoVigente!$I$24,PliegoVigente!$K$24,IF(M300&gt;=PliegoVigente!$I$25,PliegoVigente!$K$25,IF(M300&gt;=PliegoVigente!$I$26,PliegoVigente!$K$26,IF(M300&gt;=PliegoVigente!$I$27,PliegoVigente!$K$27,IF(M300&gt;=PliegoVigente!$I$28,PliegoVigente!$K$28,IF(M300&gt;=PliegoVigente!$I$29,PliegoVigente!$K$29,IF(M300&gt;=PliegoVigente!$I$30,PliegoVigente!$K$30,PliegoVigente!$K$31))))))))),IF(E300="MASIVO",(IF(M300&gt;=PliegoVigente!$I$37,PliegoVigente!$K$37,IF(M300&gt;=PliegoVigente!$I$38,PliegoVigente!$K$38,IF(M300&gt;=PliegoVigente!$I$39,PliegoVigente!$K$39,IF(M300&gt;=PliegoVigente!$I$40,PliegoVigente!$K$40,IF(M300&gt;=PliegoVigente!$I$41,PliegoVigente!$K$41,IF(M300&gt;=PliegoVigente!$I$42,PliegoVigente!$K$42,IF(M300&gt;=PliegoVigente!$I$43,PliegoVigente!$K$43,IF(M300&gt;=PliegoVigente!$I$44,PliegoVigente!$K$44,PliegoVigente!$K$45))))))))),(IF(M300&gt;=PliegoVigente!$I$51,PliegoVigente!$K$51,IF(M300&gt;=PliegoVigente!$I$52,PliegoVigente!$K$52,IF(M300&gt;=PliegoVigente!$I$53,PliegoVigente!$K$53,IF(M300&gt;=PliegoVigente!$I$54,PliegoVigente!$K$54,IF(M300&gt;=PliegoVigente!$I$55,PliegoVigente!$K$55,IF(M300&gt;=PliegoVigente!$I$56,PliegoVigente!$K$56,IF(M300&gt;=PliegoVigente!$I$57,PliegoVigente!$K$57,IF(M300&gt;=PliegoVigente!$I$58,PliegoVigente!$K$58,PliegoVigente!$K$59))))))))))))</f>
        <v>-0.02</v>
      </c>
      <c r="AD300" s="124">
        <f>IF(E300="HFC",(IF(S300&gt;=PliegoVigente!$E$12,PliegoVigente!$G$12,IF(S300&gt;=PliegoVigente!$E$11,PliegoVigente!$G$11,IF(S300&gt;=PliegoVigente!$E$10,PliegoVigente!$G$10,IF(S300&gt;=PliegoVigente!$E$9,PliegoVigente!$G$9,IF(S300&gt;=PliegoVigente!$E$8,PliegoVigente!$G$8,PliegoVigente!$G$7)))))),IF(E300="FLOW",(IF(S300&gt;=PliegoVigente!$I$23,PliegoVigente!$K$23,IF(S300&gt;=PliegoVigente!$I$24,PliegoVigente!$K$24,IF(S300&gt;=PliegoVigente!$I$25,PliegoVigente!$K$25,IF(S300&gt;=PliegoVigente!$I$26,PliegoVigente!$K$26,IF(S300&gt;=PliegoVigente!$I$27,PliegoVigente!$K$27,IF(S300&gt;=PliegoVigente!$I$28,PliegoVigente!$K$28,IF(S300&gt;=PliegoVigente!$I$29,PliegoVigente!$K$29,IF(S300&gt;=PliegoVigente!$I$30,PliegoVigente!$K$30,PliegoVigente!$K$31))))))))),IF(E300="MASIVO",(IF(S300&gt;=PliegoVigente!$I$37,PliegoVigente!$K$37,IF(S300&gt;=PliegoVigente!$I$38,PliegoVigente!$K$38,IF(S300&gt;=PliegoVigente!$I$39,PliegoVigente!$K$39,IF(S300&gt;=PliegoVigente!$I$40,PliegoVigente!$K$40,IF(S300&gt;=PliegoVigente!$I$41,PliegoVigente!$K$41,IF(S300&gt;=PliegoVigente!$I$42,PliegoVigente!$K$42,IF(S300&gt;=PliegoVigente!$I$43,PliegoVigente!$K$43,IF(S300&gt;=PliegoVigente!$I$44,PliegoVigente!$K$44,PliegoVigente!$K$45))))))))),(IF(S300&gt;=PliegoVigente!$I$51,PliegoVigente!$K$51,IF(S300&gt;=PliegoVigente!$I$52,PliegoVigente!$K$52,IF(S300&gt;=PliegoVigente!$I$53,PliegoVigente!$K$53,IF(S300&gt;=PliegoVigente!$I$54,PliegoVigente!$K$54,IF(S300&gt;=PliegoVigente!$I$55,PliegoVigente!$K$55,IF(S300&gt;=PliegoVigente!$I$56,PliegoVigente!$K$56,IF(S300&gt;=PliegoVigente!$I$57,PliegoVigente!$K$57,IF(S300&gt;=PliegoVigente!$I$58,PliegoVigente!$K$58,PliegoVigente!$K$59))))))))))))</f>
        <v>0.06</v>
      </c>
      <c r="AE300" s="124">
        <f>IF(E300="HFC",(IF(T300&gt;=PliegoVigente!$A$10,PliegoVigente!$C$10,IF(T300&gt;PliegoVigente!$A$9,PliegoVigente!$C$9,IF(T300&gt;PliegoVigente!$A$8,PliegoVigente!$C$8,PliegoVigente!$C$7)))),IF(E300="FLOW",(IF(T300&gt;=PliegoVigente!$A$26,PliegoVigente!$C$26,IF(T300&gt;PliegoVigente!$A$25,PliegoVigente!$C$25,IF(T300&gt;PliegoVigente!$A$24,PliegoVigente!$C$24,PliegoVigente!$C$23)))),IF(E300="MASIVO",(IF(T300&gt;=PliegoVigente!$A$40,PliegoVigente!$C$40,IF(T300&gt;PliegoVigente!$A$39,PliegoVigente!$C$39,IF(T300&gt;PliegoVigente!$A$38,PliegoVigente!$C$38,PliegoVigente!$C$37)))),(IF(T300&gt;=PliegoVigente!$A$54,PliegoVigente!$C$54,IF(T300&gt;PliegoVigente!$A$53,PliegoVigente!$C$53,IF(T300&gt;PliegoVigente!$A$52,PliegoVigente!$C$52,PliegoVigente!$C$51)))))))</f>
        <v>-0.01</v>
      </c>
      <c r="AF300" s="124">
        <f>IF(E300="HFC",(IF(Y300&gt;=PliegoVigente!$Y$7,PliegoVigente!$AA$7,0)),IF(E300="FLOW",0,IF(E300="MASIVO",(IF(Y300&gt;=PliegoVigente!$Y$37,PliegoVigente!$AA$370)),(IF(Y300&gt;=PliegoVigente!$Y$51,PliegoVigente!$AA$51,0)))))</f>
        <v>0</v>
      </c>
      <c r="AG300" s="124">
        <f>IF(E300="HFC",(IF(Z300&gt;=PliegoVigente!$M$9,PliegoVigente!$O$9,IF(Z300&gt;=PliegoVigente!$M$8,PliegoVigente!$O$8,PliegoVigente!$O$7))),IF(E300="FLOW",(IF(Z300&gt;=PliegoVigente!$M$25,PliegoVigente!$O$25,IF(Z300&gt;=PliegoVigente!$M$24,PliegoVigente!$O$24,PliegoVigente!$O$23))),IF(E300="MASIVO",(IF(Z300&gt;=PliegoVigente!$M$39,PliegoVigente!$O$39,IF(Z300&gt;=PliegoVigente!$M$38,PliegoVigente!$O$38,PliegoVigente!$O$37))),(IF(Z300&gt;=PliegoVigente!$M$53,PliegoVigente!$O$53,IF(Z300&gt;=PliegoVigente!$M$52,PliegoVigente!$O$52,PliegoVigente!$O$51))))))</f>
        <v>5.0000000000000001E-3</v>
      </c>
      <c r="AH300" s="124">
        <f>IF(E300="HFC",(IF(AA300&gt;=PliegoVigente!$Q$9,PliegoVigente!$S$9,IF(AA300&gt;=PliegoVigente!$Q$8,PliegoVigente!$S$8,PliegoVigente!$S$7))),IF(E300="FLOW",(IF(AA300&gt;=PliegoVigente!$Q$25,PliegoVigente!$S$25,IF(AA300&gt;=PliegoVigente!$Q$24,PliegoVigente!$S$24,PliegoVigente!$S$23))),IF(E300="MASIVO",(IF(AA300&gt;=PliegoVigente!$Q$39,PliegoVigente!$S$39,IF(AA300&gt;=PliegoVigente!$Q$38,PliegoVigente!$S$38,PliegoVigente!$S$37))),(IF(AA300&gt;=PliegoVigente!$Q$53,PliegoVigente!$S$53,IF(AA300&gt;=PliegoVigente!$Q$52,PliegoVigente!$S$52,PliegoVigente!$S$51))))))</f>
        <v>1.4999999999999999E-2</v>
      </c>
      <c r="AI300" s="126">
        <f t="shared" si="9"/>
        <v>3.9999999999999994E-2</v>
      </c>
    </row>
    <row r="301" spans="1:35" x14ac:dyDescent="0.25">
      <c r="A301" s="115" t="str">
        <f>VLOOKUP(C301,RosterActualizado!$C$2:$L$1000,7,0)</f>
        <v>Sánchez Buteler Juan José</v>
      </c>
      <c r="B301" s="115" t="str">
        <f>VLOOKUP(C301,RosterActualizado!$C$2:$L$1000,10,0)</f>
        <v>Frias Valdez Agustina</v>
      </c>
      <c r="C301" s="115">
        <f>RosterActualizado!C301</f>
        <v>1192542</v>
      </c>
      <c r="D301" s="115" t="str">
        <f>VLOOKUP(C301,RosterActualizado!$C$2:$L$1000,3,0)</f>
        <v>FLOW Score 1</v>
      </c>
      <c r="E301" s="115" t="str">
        <f t="shared" si="8"/>
        <v>FLOW</v>
      </c>
      <c r="F301" s="116">
        <f>VLOOKUP(C301,Table1[],5,0)</f>
        <v>0.88151675485008796</v>
      </c>
      <c r="G301" s="117">
        <f>VLOOKUP(C301,Table13[],5,0)</f>
        <v>0.123287671232877</v>
      </c>
      <c r="H301" s="118">
        <f>VLOOKUP(C301,Table13[],3,0)</f>
        <v>146</v>
      </c>
      <c r="I301" s="117">
        <f>VLOOKUP(C301,Table13[],7,0)</f>
        <v>0.64285714285714302</v>
      </c>
      <c r="J301" s="117">
        <f>VLOOKUP(C301,Table13[],9,0)</f>
        <v>0.86231884057970998</v>
      </c>
      <c r="K301" s="116">
        <f>VLOOKUP(C301,Table16[[#All],[idccms]:[TMO]],5,0)</f>
        <v>0.96551724137931005</v>
      </c>
      <c r="L301" s="119">
        <f>VLOOKUP(C301,Table18[[Columna1]:[Recuento de id_monitoring-caseId]],2,0)</f>
        <v>0</v>
      </c>
      <c r="M301" s="116">
        <f>VLOOKUP(C301,Table111[],7,0)</f>
        <v>-0.53333333333333299</v>
      </c>
      <c r="N301" s="118">
        <f>VLOOKUP(C301,Table111[],6,0)</f>
        <v>15</v>
      </c>
      <c r="O301" s="116">
        <f>VLOOKUP(C301,Table111[],8,0)</f>
        <v>0.54545454545454497</v>
      </c>
      <c r="P301" s="13" t="s">
        <v>116</v>
      </c>
      <c r="Q301" s="13" t="s">
        <v>116</v>
      </c>
      <c r="R301" s="13" t="s">
        <v>116</v>
      </c>
      <c r="S301" s="116">
        <f>VLOOKUP(C301,Table113[[idccms]:[Suma de Rellamados]],4,0)</f>
        <v>0.81472081218274095</v>
      </c>
      <c r="T301" s="13">
        <f>VLOOKUP(C301,Table115[[idccms]:[Suma de CvLlamSalientes]],3,0)</f>
        <v>637.25</v>
      </c>
      <c r="U301" s="13">
        <f>VLOOKUP(C301,Table115[[idccms]:[Suma de CvLlamSalientes]],5,0)</f>
        <v>33.200729927007302</v>
      </c>
      <c r="V301" s="120">
        <f>VLOOKUP(C301,Table115[[idccms]:[Suma de CvLlamSalientes]],6,0)</f>
        <v>5.1094890510948898E-2</v>
      </c>
      <c r="W301" s="13">
        <f>VLOOKUP(C301,Table115[[idccms]:[Suma de CvLlamSalientes]],7,0)</f>
        <v>603.99817518248199</v>
      </c>
      <c r="X301" s="116">
        <f>VLOOKUP(C301,Table118[[idccms]:[%Act Com N]],4,0)</f>
        <v>9.7627737226277406E-2</v>
      </c>
      <c r="Y301" s="116">
        <f>VLOOKUP(C301,Table118[[idccms]:[%Act Com N]],6,0)</f>
        <v>7.9379562043795607E-2</v>
      </c>
      <c r="Z301" s="116">
        <f>VLOOKUP(C301,TRF!$B$2:$S$407,4,0)</f>
        <v>3.6496350364963501E-2</v>
      </c>
      <c r="AA301" s="116">
        <f>VLOOKUP(C301,CBS!$A$2:$F$395,4,0)</f>
        <v>0.105839416058394</v>
      </c>
      <c r="AB301" s="124">
        <f>IF(E301="HFC",(IF(L301&gt;=PliegoVigente!$U$9,PliegoVigente!$W$9,IF(L301&gt;=PliegoVigente!$U$8,PliegoVigente!$W$8,PliegoVigente!$W$7))),IF(E301="FLOW",(IF(L301&gt;=PliegoVigente!$U$25,PliegoVigente!$W$25,IF(L301&gt;=PliegoVigente!$U$24,PliegoVigente!$W$24,PliegoVigente!$W$23))),IF(E301="MASIVO",(IF(L301&gt;=PliegoVigente!$U$39,PliegoVigente!$W$39,IF(L301&gt;=PliegoVigente!$U$38,PliegoVigente!$W$38,PliegoVigente!$W$37))),(IF(L301&gt;=PliegoVigente!$U$53,PliegoVigente!$W$53,IF(L301&gt;=PliegoVigente!$U$52,PliegoVigente!$W$52,PliegoVigente!$W$51))))))</f>
        <v>-0.01</v>
      </c>
      <c r="AC301" s="124">
        <f>IF(E301="HFC",(IF(M301&gt;=PliegoVigente!$I$7,PliegoVigente!$K$7,IF(M301&gt;=PliegoVigente!$I$8,PliegoVigente!$K$8,IF(M301&gt;=PliegoVigente!$I$9,PliegoVigente!$K$9,IF(M301&gt;=PliegoVigente!$I$10,PliegoVigente!$K$10,IF(M301&gt;=PliegoVigente!$I$11,PliegoVigente!$K$11,IF(M301&gt;=PliegoVigente!$I$12,PliegoVigente!$K$12,IF(M301&gt;=PliegoVigente!$I$13,PliegoVigente!$K$13,IF(M301&gt;=PliegoVigente!$I$14,PliegoVigente!$K$14,PliegoVigente!$K$15))))))))),IF(E301="FLOW",(IF(M301&gt;=PliegoVigente!$I$23,PliegoVigente!$K$23,IF(M301&gt;=PliegoVigente!$I$24,PliegoVigente!$K$24,IF(M301&gt;=PliegoVigente!$I$25,PliegoVigente!$K$25,IF(M301&gt;=PliegoVigente!$I$26,PliegoVigente!$K$26,IF(M301&gt;=PliegoVigente!$I$27,PliegoVigente!$K$27,IF(M301&gt;=PliegoVigente!$I$28,PliegoVigente!$K$28,IF(M301&gt;=PliegoVigente!$I$29,PliegoVigente!$K$29,IF(M301&gt;=PliegoVigente!$I$30,PliegoVigente!$K$30,PliegoVigente!$K$31))))))))),IF(E301="MASIVO",(IF(M301&gt;=PliegoVigente!$I$37,PliegoVigente!$K$37,IF(M301&gt;=PliegoVigente!$I$38,PliegoVigente!$K$38,IF(M301&gt;=PliegoVigente!$I$39,PliegoVigente!$K$39,IF(M301&gt;=PliegoVigente!$I$40,PliegoVigente!$K$40,IF(M301&gt;=PliegoVigente!$I$41,PliegoVigente!$K$41,IF(M301&gt;=PliegoVigente!$I$42,PliegoVigente!$K$42,IF(M301&gt;=PliegoVigente!$I$43,PliegoVigente!$K$43,IF(M301&gt;=PliegoVigente!$I$44,PliegoVigente!$K$44,PliegoVigente!$K$45))))))))),(IF(M301&gt;=PliegoVigente!$I$51,PliegoVigente!$K$51,IF(M301&gt;=PliegoVigente!$I$52,PliegoVigente!$K$52,IF(M301&gt;=PliegoVigente!$I$53,PliegoVigente!$K$53,IF(M301&gt;=PliegoVigente!$I$54,PliegoVigente!$K$54,IF(M301&gt;=PliegoVigente!$I$55,PliegoVigente!$K$55,IF(M301&gt;=PliegoVigente!$I$56,PliegoVigente!$K$56,IF(M301&gt;=PliegoVigente!$I$57,PliegoVigente!$K$57,IF(M301&gt;=PliegoVigente!$I$58,PliegoVigente!$K$58,PliegoVigente!$K$59))))))))))))</f>
        <v>-0.02</v>
      </c>
      <c r="AD301" s="124">
        <f>IF(E301="HFC",(IF(S301&gt;=PliegoVigente!$E$12,PliegoVigente!$G$12,IF(S301&gt;=PliegoVigente!$E$11,PliegoVigente!$G$11,IF(S301&gt;=PliegoVigente!$E$10,PliegoVigente!$G$10,IF(S301&gt;=PliegoVigente!$E$9,PliegoVigente!$G$9,IF(S301&gt;=PliegoVigente!$E$8,PliegoVigente!$G$8,PliegoVigente!$G$7)))))),IF(E301="FLOW",(IF(S301&gt;=PliegoVigente!$I$23,PliegoVigente!$K$23,IF(S301&gt;=PliegoVigente!$I$24,PliegoVigente!$K$24,IF(S301&gt;=PliegoVigente!$I$25,PliegoVigente!$K$25,IF(S301&gt;=PliegoVigente!$I$26,PliegoVigente!$K$26,IF(S301&gt;=PliegoVigente!$I$27,PliegoVigente!$K$27,IF(S301&gt;=PliegoVigente!$I$28,PliegoVigente!$K$28,IF(S301&gt;=PliegoVigente!$I$29,PliegoVigente!$K$29,IF(S301&gt;=PliegoVigente!$I$30,PliegoVigente!$K$30,PliegoVigente!$K$31))))))))),IF(E301="MASIVO",(IF(S301&gt;=PliegoVigente!$I$37,PliegoVigente!$K$37,IF(S301&gt;=PliegoVigente!$I$38,PliegoVigente!$K$38,IF(S301&gt;=PliegoVigente!$I$39,PliegoVigente!$K$39,IF(S301&gt;=PliegoVigente!$I$40,PliegoVigente!$K$40,IF(S301&gt;=PliegoVigente!$I$41,PliegoVigente!$K$41,IF(S301&gt;=PliegoVigente!$I$42,PliegoVigente!$K$42,IF(S301&gt;=PliegoVigente!$I$43,PliegoVigente!$K$43,IF(S301&gt;=PliegoVigente!$I$44,PliegoVigente!$K$44,PliegoVigente!$K$45))))))))),(IF(S301&gt;=PliegoVigente!$I$51,PliegoVigente!$K$51,IF(S301&gt;=PliegoVigente!$I$52,PliegoVigente!$K$52,IF(S301&gt;=PliegoVigente!$I$53,PliegoVigente!$K$53,IF(S301&gt;=PliegoVigente!$I$54,PliegoVigente!$K$54,IF(S301&gt;=PliegoVigente!$I$55,PliegoVigente!$K$55,IF(S301&gt;=PliegoVigente!$I$56,PliegoVigente!$K$56,IF(S301&gt;=PliegoVigente!$I$57,PliegoVigente!$K$57,IF(S301&gt;=PliegoVigente!$I$58,PliegoVigente!$K$58,PliegoVigente!$K$59))))))))))))</f>
        <v>0.06</v>
      </c>
      <c r="AE301" s="124">
        <f>IF(E301="HFC",(IF(T301&gt;=PliegoVigente!$A$10,PliegoVigente!$C$10,IF(T301&gt;PliegoVigente!$A$9,PliegoVigente!$C$9,IF(T301&gt;PliegoVigente!$A$8,PliegoVigente!$C$8,PliegoVigente!$C$7)))),IF(E301="FLOW",(IF(T301&gt;=PliegoVigente!$A$26,PliegoVigente!$C$26,IF(T301&gt;PliegoVigente!$A$25,PliegoVigente!$C$25,IF(T301&gt;PliegoVigente!$A$24,PliegoVigente!$C$24,PliegoVigente!$C$23)))),IF(E301="MASIVO",(IF(T301&gt;=PliegoVigente!$A$40,PliegoVigente!$C$40,IF(T301&gt;PliegoVigente!$A$39,PliegoVigente!$C$39,IF(T301&gt;PliegoVigente!$A$38,PliegoVigente!$C$38,PliegoVigente!$C$37)))),(IF(T301&gt;=PliegoVigente!$A$54,PliegoVigente!$C$54,IF(T301&gt;PliegoVigente!$A$53,PliegoVigente!$C$53,IF(T301&gt;PliegoVigente!$A$52,PliegoVigente!$C$52,PliegoVigente!$C$51)))))))</f>
        <v>-0.01</v>
      </c>
      <c r="AF301" s="124">
        <f>IF(E301="HFC",(IF(Y301&gt;=PliegoVigente!$Y$7,PliegoVigente!$AA$7,0)),IF(E301="FLOW",0,IF(E301="MASIVO",(IF(Y301&gt;=PliegoVigente!$Y$37,PliegoVigente!$AA$370)),(IF(Y301&gt;=PliegoVigente!$Y$51,PliegoVigente!$AA$51,0)))))</f>
        <v>0</v>
      </c>
      <c r="AG301" s="124">
        <f>IF(E301="HFC",(IF(Z301&gt;=PliegoVigente!$M$9,PliegoVigente!$O$9,IF(Z301&gt;=PliegoVigente!$M$8,PliegoVigente!$O$8,PliegoVigente!$O$7))),IF(E301="FLOW",(IF(Z301&gt;=PliegoVigente!$M$25,PliegoVigente!$O$25,IF(Z301&gt;=PliegoVigente!$M$24,PliegoVigente!$O$24,PliegoVigente!$O$23))),IF(E301="MASIVO",(IF(Z301&gt;=PliegoVigente!$M$39,PliegoVigente!$O$39,IF(Z301&gt;=PliegoVigente!$M$38,PliegoVigente!$O$38,PliegoVigente!$O$37))),(IF(Z301&gt;=PliegoVigente!$M$53,PliegoVigente!$O$53,IF(Z301&gt;=PliegoVigente!$M$52,PliegoVigente!$O$52,PliegoVigente!$O$51))))))</f>
        <v>5.0000000000000001E-3</v>
      </c>
      <c r="AH301" s="124">
        <f>IF(E301="HFC",(IF(AA301&gt;=PliegoVigente!$Q$9,PliegoVigente!$S$9,IF(AA301&gt;=PliegoVigente!$Q$8,PliegoVigente!$S$8,PliegoVigente!$S$7))),IF(E301="FLOW",(IF(AA301&gt;=PliegoVigente!$Q$25,PliegoVigente!$S$25,IF(AA301&gt;=PliegoVigente!$Q$24,PliegoVigente!$S$24,PliegoVigente!$S$23))),IF(E301="MASIVO",(IF(AA301&gt;=PliegoVigente!$Q$39,PliegoVigente!$S$39,IF(AA301&gt;=PliegoVigente!$Q$38,PliegoVigente!$S$38,PliegoVigente!$S$37))),(IF(AA301&gt;=PliegoVigente!$Q$53,PliegoVigente!$S$53,IF(AA301&gt;=PliegoVigente!$Q$52,PliegoVigente!$S$52,PliegoVigente!$S$51))))))</f>
        <v>-5.0000000000000001E-3</v>
      </c>
      <c r="AI301" s="126">
        <f t="shared" si="9"/>
        <v>1.9999999999999997E-2</v>
      </c>
    </row>
    <row r="302" spans="1:35" x14ac:dyDescent="0.25">
      <c r="A302" s="115" t="str">
        <f>VLOOKUP(C302,RosterActualizado!$C$2:$L$1000,7,0)</f>
        <v>Sánchez Buteler Juan José</v>
      </c>
      <c r="B302" s="115" t="str">
        <f>VLOOKUP(C302,RosterActualizado!$C$2:$L$1000,10,0)</f>
        <v>Giugge Failla Luciana</v>
      </c>
      <c r="C302" s="115">
        <f>RosterActualizado!C302</f>
        <v>3526293</v>
      </c>
      <c r="D302" s="115" t="str">
        <f>VLOOKUP(C302,RosterActualizado!$C$2:$L$1000,3,0)</f>
        <v xml:space="preserve">INTERNET HFC SCORE 2 + Solucion Remota </v>
      </c>
      <c r="E302" s="115" t="str">
        <f t="shared" si="8"/>
        <v>HFC</v>
      </c>
      <c r="F302" s="116">
        <f>VLOOKUP(C302,Table1[],5,0)</f>
        <v>0.63281966490299801</v>
      </c>
      <c r="G302" s="117">
        <f>VLOOKUP(C302,Table13[],5,0)</f>
        <v>0.103896103896104</v>
      </c>
      <c r="H302" s="118">
        <f>VLOOKUP(C302,Table13[],3,0)</f>
        <v>77</v>
      </c>
      <c r="I302" s="117">
        <f>VLOOKUP(C302,Table13[],7,0)</f>
        <v>0.65714285714285703</v>
      </c>
      <c r="J302" s="117">
        <f>VLOOKUP(C302,Table13[],9,0)</f>
        <v>0.95588235294117696</v>
      </c>
      <c r="K302" s="116">
        <f>VLOOKUP(C302,Table16[[#All],[idccms]:[TMO]],5,0)</f>
        <v>1</v>
      </c>
      <c r="L302" s="119">
        <f>VLOOKUP(C302,Table18[[Columna1]:[Recuento de id_monitoring-caseId]],2,0)</f>
        <v>0</v>
      </c>
      <c r="M302" s="116">
        <f>VLOOKUP(C302,Table111[],7,0)</f>
        <v>-1</v>
      </c>
      <c r="N302" s="118">
        <f>VLOOKUP(C302,Table111[],6,0)</f>
        <v>1</v>
      </c>
      <c r="O302" s="116">
        <f>VLOOKUP(C302,Table111[],8,0)</f>
        <v>0</v>
      </c>
      <c r="P302" s="13" t="s">
        <v>116</v>
      </c>
      <c r="Q302" s="13" t="s">
        <v>116</v>
      </c>
      <c r="R302" s="13" t="s">
        <v>116</v>
      </c>
      <c r="S302" s="116">
        <f>VLOOKUP(C302,Table113[[idccms]:[Suma de Rellamados]],4,0)</f>
        <v>0.87288135593220295</v>
      </c>
      <c r="T302" s="13">
        <f>VLOOKUP(C302,Table115[[idccms]:[Suma de CvLlamSalientes]],3,0)</f>
        <v>692.86079545454504</v>
      </c>
      <c r="U302" s="13">
        <f>VLOOKUP(C302,Table115[[idccms]:[Suma de CvLlamSalientes]],5,0)</f>
        <v>23.340909090909101</v>
      </c>
      <c r="V302" s="120">
        <f>VLOOKUP(C302,Table115[[idccms]:[Suma de CvLlamSalientes]],6,0)</f>
        <v>11.224431818181801</v>
      </c>
      <c r="W302" s="13">
        <f>VLOOKUP(C302,Table115[[idccms]:[Suma de CvLlamSalientes]],7,0)</f>
        <v>658.29545454545496</v>
      </c>
      <c r="X302" s="116">
        <f>VLOOKUP(C302,Table118[[idccms]:[%Act Com N]],4,0)</f>
        <v>4.2613636363636402E-2</v>
      </c>
      <c r="Y302" s="116">
        <f>VLOOKUP(C302,Table118[[idccms]:[%Act Com N]],6,0)</f>
        <v>2.8409090909090901E-2</v>
      </c>
      <c r="Z302" s="116">
        <f>VLOOKUP(C302,TRF!$B$2:$S$407,4,0)</f>
        <v>9.6590909090909102E-2</v>
      </c>
      <c r="AA302" s="116">
        <f>VLOOKUP(C302,CBS!$A$2:$F$395,4,0)</f>
        <v>2.5568181818181799E-2</v>
      </c>
      <c r="AB302" s="124">
        <f>IF(E302="HFC",(IF(L302&gt;=PliegoVigente!$U$9,PliegoVigente!$W$9,IF(L302&gt;=PliegoVigente!$U$8,PliegoVigente!$W$8,PliegoVigente!$W$7))),IF(E302="FLOW",(IF(L302&gt;=PliegoVigente!$U$25,PliegoVigente!$W$25,IF(L302&gt;=PliegoVigente!$U$24,PliegoVigente!$W$24,PliegoVigente!$W$23))),IF(E302="MASIVO",(IF(L302&gt;=PliegoVigente!$U$39,PliegoVigente!$W$39,IF(L302&gt;=PliegoVigente!$U$38,PliegoVigente!$W$38,PliegoVigente!$W$37))),(IF(L302&gt;=PliegoVigente!$U$53,PliegoVigente!$W$53,IF(L302&gt;=PliegoVigente!$U$52,PliegoVigente!$W$52,PliegoVigente!$W$51))))))</f>
        <v>-0.01</v>
      </c>
      <c r="AC302" s="124">
        <f>IF(E302="HFC",(IF(M302&gt;=PliegoVigente!$I$7,PliegoVigente!$K$7,IF(M302&gt;=PliegoVigente!$I$8,PliegoVigente!$K$8,IF(M302&gt;=PliegoVigente!$I$9,PliegoVigente!$K$9,IF(M302&gt;=PliegoVigente!$I$10,PliegoVigente!$K$10,IF(M302&gt;=PliegoVigente!$I$11,PliegoVigente!$K$11,IF(M302&gt;=PliegoVigente!$I$12,PliegoVigente!$K$12,IF(M302&gt;=PliegoVigente!$I$13,PliegoVigente!$K$13,IF(M302&gt;=PliegoVigente!$I$14,PliegoVigente!$K$14,PliegoVigente!$K$15))))))))),IF(E302="FLOW",(IF(M302&gt;=PliegoVigente!$I$23,PliegoVigente!$K$23,IF(M302&gt;=PliegoVigente!$I$24,PliegoVigente!$K$24,IF(M302&gt;=PliegoVigente!$I$25,PliegoVigente!$K$25,IF(M302&gt;=PliegoVigente!$I$26,PliegoVigente!$K$26,IF(M302&gt;=PliegoVigente!$I$27,PliegoVigente!$K$27,IF(M302&gt;=PliegoVigente!$I$28,PliegoVigente!$K$28,IF(M302&gt;=PliegoVigente!$I$29,PliegoVigente!$K$29,IF(M302&gt;=PliegoVigente!$I$30,PliegoVigente!$K$30,PliegoVigente!$K$31))))))))),IF(E302="MASIVO",(IF(M302&gt;=PliegoVigente!$I$37,PliegoVigente!$K$37,IF(M302&gt;=PliegoVigente!$I$38,PliegoVigente!$K$38,IF(M302&gt;=PliegoVigente!$I$39,PliegoVigente!$K$39,IF(M302&gt;=PliegoVigente!$I$40,PliegoVigente!$K$40,IF(M302&gt;=PliegoVigente!$I$41,PliegoVigente!$K$41,IF(M302&gt;=PliegoVigente!$I$42,PliegoVigente!$K$42,IF(M302&gt;=PliegoVigente!$I$43,PliegoVigente!$K$43,IF(M302&gt;=PliegoVigente!$I$44,PliegoVigente!$K$44,PliegoVigente!$K$45))))))))),(IF(M302&gt;=PliegoVigente!$I$51,PliegoVigente!$K$51,IF(M302&gt;=PliegoVigente!$I$52,PliegoVigente!$K$52,IF(M302&gt;=PliegoVigente!$I$53,PliegoVigente!$K$53,IF(M302&gt;=PliegoVigente!$I$54,PliegoVigente!$K$54,IF(M302&gt;=PliegoVigente!$I$55,PliegoVigente!$K$55,IF(M302&gt;=PliegoVigente!$I$56,PliegoVigente!$K$56,IF(M302&gt;=PliegoVigente!$I$57,PliegoVigente!$K$57,IF(M302&gt;=PliegoVigente!$I$58,PliegoVigente!$K$58,PliegoVigente!$K$59))))))))))))</f>
        <v>-0.02</v>
      </c>
      <c r="AD302" s="124">
        <f>IF(E302="HFC",(IF(S302&gt;=PliegoVigente!$E$12,PliegoVigente!$G$12,IF(S302&gt;=PliegoVigente!$E$11,PliegoVigente!$G$11,IF(S302&gt;=PliegoVigente!$E$10,PliegoVigente!$G$10,IF(S302&gt;=PliegoVigente!$E$9,PliegoVigente!$G$9,IF(S302&gt;=PliegoVigente!$E$8,PliegoVigente!$G$8,PliegoVigente!$G$7)))))),IF(E302="FLOW",(IF(S302&gt;=PliegoVigente!$I$23,PliegoVigente!$K$23,IF(S302&gt;=PliegoVigente!$I$24,PliegoVigente!$K$24,IF(S302&gt;=PliegoVigente!$I$25,PliegoVigente!$K$25,IF(S302&gt;=PliegoVigente!$I$26,PliegoVigente!$K$26,IF(S302&gt;=PliegoVigente!$I$27,PliegoVigente!$K$27,IF(S302&gt;=PliegoVigente!$I$28,PliegoVigente!$K$28,IF(S302&gt;=PliegoVigente!$I$29,PliegoVigente!$K$29,IF(S302&gt;=PliegoVigente!$I$30,PliegoVigente!$K$30,PliegoVigente!$K$31))))))))),IF(E302="MASIVO",(IF(S302&gt;=PliegoVigente!$I$37,PliegoVigente!$K$37,IF(S302&gt;=PliegoVigente!$I$38,PliegoVigente!$K$38,IF(S302&gt;=PliegoVigente!$I$39,PliegoVigente!$K$39,IF(S302&gt;=PliegoVigente!$I$40,PliegoVigente!$K$40,IF(S302&gt;=PliegoVigente!$I$41,PliegoVigente!$K$41,IF(S302&gt;=PliegoVigente!$I$42,PliegoVigente!$K$42,IF(S302&gt;=PliegoVigente!$I$43,PliegoVigente!$K$43,IF(S302&gt;=PliegoVigente!$I$44,PliegoVigente!$K$44,PliegoVigente!$K$45))))))))),(IF(S302&gt;=PliegoVigente!$I$51,PliegoVigente!$K$51,IF(S302&gt;=PliegoVigente!$I$52,PliegoVigente!$K$52,IF(S302&gt;=PliegoVigente!$I$53,PliegoVigente!$K$53,IF(S302&gt;=PliegoVigente!$I$54,PliegoVigente!$K$54,IF(S302&gt;=PliegoVigente!$I$55,PliegoVigente!$K$55,IF(S302&gt;=PliegoVigente!$I$56,PliegoVigente!$K$56,IF(S302&gt;=PliegoVigente!$I$57,PliegoVigente!$K$57,IF(S302&gt;=PliegoVigente!$I$58,PliegoVigente!$K$58,PliegoVigente!$K$59))))))))))))</f>
        <v>0.04</v>
      </c>
      <c r="AE302" s="124">
        <f>IF(E302="HFC",(IF(T302&gt;=PliegoVigente!$A$10,PliegoVigente!$C$10,IF(T302&gt;PliegoVigente!$A$9,PliegoVigente!$C$9,IF(T302&gt;PliegoVigente!$A$8,PliegoVigente!$C$8,PliegoVigente!$C$7)))),IF(E302="FLOW",(IF(T302&gt;=PliegoVigente!$A$26,PliegoVigente!$C$26,IF(T302&gt;PliegoVigente!$A$25,PliegoVigente!$C$25,IF(T302&gt;PliegoVigente!$A$24,PliegoVigente!$C$24,PliegoVigente!$C$23)))),IF(E302="MASIVO",(IF(T302&gt;=PliegoVigente!$A$40,PliegoVigente!$C$40,IF(T302&gt;PliegoVigente!$A$39,PliegoVigente!$C$39,IF(T302&gt;PliegoVigente!$A$38,PliegoVigente!$C$38,PliegoVigente!$C$37)))),(IF(T302&gt;=PliegoVigente!$A$54,PliegoVigente!$C$54,IF(T302&gt;PliegoVigente!$A$53,PliegoVigente!$C$53,IF(T302&gt;PliegoVigente!$A$52,PliegoVigente!$C$52,PliegoVigente!$C$51)))))))</f>
        <v>-0.01</v>
      </c>
      <c r="AF302" s="124">
        <f>IF(E302="HFC",(IF(Y302&gt;=PliegoVigente!$Y$7,PliegoVigente!$AA$7,0)),IF(E302="FLOW",0,IF(E302="MASIVO",(IF(Y302&gt;=PliegoVigente!$Y$37,PliegoVigente!$AA$370)),(IF(Y302&gt;=PliegoVigente!$Y$51,PliegoVigente!$AA$51,0)))))</f>
        <v>0</v>
      </c>
      <c r="AG302" s="124">
        <f>IF(E302="HFC",(IF(Z302&gt;=PliegoVigente!$M$9,PliegoVigente!$O$9,IF(Z302&gt;=PliegoVigente!$M$8,PliegoVigente!$O$8,PliegoVigente!$O$7))),IF(E302="FLOW",(IF(Z302&gt;=PliegoVigente!$M$25,PliegoVigente!$O$25,IF(Z302&gt;=PliegoVigente!$M$24,PliegoVigente!$O$24,PliegoVigente!$O$23))),IF(E302="MASIVO",(IF(Z302&gt;=PliegoVigente!$M$39,PliegoVigente!$O$39,IF(Z302&gt;=PliegoVigente!$M$38,PliegoVigente!$O$38,PliegoVigente!$O$37))),(IF(Z302&gt;=PliegoVigente!$M$53,PliegoVigente!$O$53,IF(Z302&gt;=PliegoVigente!$M$52,PliegoVigente!$O$52,PliegoVigente!$O$51))))))</f>
        <v>-5.0000000000000001E-3</v>
      </c>
      <c r="AH302" s="124">
        <f>IF(E302="HFC",(IF(AA302&gt;=PliegoVigente!$Q$9,PliegoVigente!$S$9,IF(AA302&gt;=PliegoVigente!$Q$8,PliegoVigente!$S$8,PliegoVigente!$S$7))),IF(E302="FLOW",(IF(AA302&gt;=PliegoVigente!$Q$25,PliegoVigente!$S$25,IF(AA302&gt;=PliegoVigente!$Q$24,PliegoVigente!$S$24,PliegoVigente!$S$23))),IF(E302="MASIVO",(IF(AA302&gt;=PliegoVigente!$Q$39,PliegoVigente!$S$39,IF(AA302&gt;=PliegoVigente!$Q$38,PliegoVigente!$S$38,PliegoVigente!$S$37))),(IF(AA302&gt;=PliegoVigente!$Q$53,PliegoVigente!$S$53,IF(AA302&gt;=PliegoVigente!$Q$52,PliegoVigente!$S$52,PliegoVigente!$S$51))))))</f>
        <v>5.0000000000000001E-3</v>
      </c>
      <c r="AI302" s="126">
        <f t="shared" si="9"/>
        <v>0</v>
      </c>
    </row>
    <row r="303" spans="1:35" x14ac:dyDescent="0.25">
      <c r="A303" s="115" t="str">
        <f>VLOOKUP(C303,RosterActualizado!$C$2:$L$1000,7,0)</f>
        <v>Sánchez Buteler Juan José</v>
      </c>
      <c r="B303" s="115" t="str">
        <f>VLOOKUP(C303,RosterActualizado!$C$2:$L$1000,10,0)</f>
        <v>Godoy Emilse Janet</v>
      </c>
      <c r="C303" s="115">
        <f>RosterActualizado!C303</f>
        <v>2811291</v>
      </c>
      <c r="D303" s="115" t="str">
        <f>VLOOKUP(C303,RosterActualizado!$C$2:$L$1000,3,0)</f>
        <v xml:space="preserve">INTERNET HFC SCORE 3 A 5 + Solucion Remota </v>
      </c>
      <c r="E303" s="115" t="str">
        <f t="shared" si="8"/>
        <v>HFC</v>
      </c>
      <c r="F303" s="116">
        <f>VLOOKUP(C303,Table1[],5,0)</f>
        <v>0.98772946859903399</v>
      </c>
      <c r="G303" s="117">
        <f>VLOOKUP(C303,Table13[],5,0)</f>
        <v>0.15476190476190499</v>
      </c>
      <c r="H303" s="118">
        <f>VLOOKUP(C303,Table13[],3,0)</f>
        <v>84</v>
      </c>
      <c r="I303" s="117">
        <f>VLOOKUP(C303,Table13[],7,0)</f>
        <v>0.592592592592593</v>
      </c>
      <c r="J303" s="117">
        <f>VLOOKUP(C303,Table13[],9,0)</f>
        <v>0.92207792207792205</v>
      </c>
      <c r="K303" s="116">
        <f>VLOOKUP(C303,Table16[[#All],[idccms]:[TMO]],5,0)</f>
        <v>1</v>
      </c>
      <c r="L303" s="119">
        <f>VLOOKUP(C303,Table18[[Columna1]:[Recuento de id_monitoring-caseId]],2,0)</f>
        <v>0</v>
      </c>
      <c r="M303" s="116">
        <f>VLOOKUP(C303,Table111[],7,0)</f>
        <v>-0.54545454545454497</v>
      </c>
      <c r="N303" s="118">
        <f>VLOOKUP(C303,Table111[],6,0)</f>
        <v>22</v>
      </c>
      <c r="O303" s="116">
        <f>VLOOKUP(C303,Table111[],8,0)</f>
        <v>0.35294117647058798</v>
      </c>
      <c r="P303" s="13" t="s">
        <v>116</v>
      </c>
      <c r="Q303" s="13" t="s">
        <v>116</v>
      </c>
      <c r="R303" s="13" t="s">
        <v>116</v>
      </c>
      <c r="S303" s="116">
        <f>VLOOKUP(C303,Table113[[idccms]:[Suma de Rellamados]],4,0)</f>
        <v>0.85336538461538503</v>
      </c>
      <c r="T303" s="13">
        <f>VLOOKUP(C303,Table115[[idccms]:[Suma de CvLlamSalientes]],3,0)</f>
        <v>561.49505928853796</v>
      </c>
      <c r="U303" s="13">
        <f>VLOOKUP(C303,Table115[[idccms]:[Suma de CvLlamSalientes]],5,0)</f>
        <v>22.9169960474308</v>
      </c>
      <c r="V303" s="120">
        <f>VLOOKUP(C303,Table115[[idccms]:[Suma de CvLlamSalientes]],6,0)</f>
        <v>19.806324110671898</v>
      </c>
      <c r="W303" s="13">
        <f>VLOOKUP(C303,Table115[[idccms]:[Suma de CvLlamSalientes]],7,0)</f>
        <v>518.77173913043498</v>
      </c>
      <c r="X303" s="116">
        <f>VLOOKUP(C303,Table118[[idccms]:[%Act Com N]],4,0)</f>
        <v>7.4110671936758899E-3</v>
      </c>
      <c r="Y303" s="116">
        <f>VLOOKUP(C303,Table118[[idccms]:[%Act Com N]],6,0)</f>
        <v>4.9407114624505904E-3</v>
      </c>
      <c r="Z303" s="116">
        <f>VLOOKUP(C303,TRF!$B$2:$S$407,4,0)</f>
        <v>7.2134387351778698E-2</v>
      </c>
      <c r="AA303" s="116">
        <f>VLOOKUP(C303,CBS!$A$2:$F$395,4,0)</f>
        <v>5.0395256916995999E-2</v>
      </c>
      <c r="AB303" s="124">
        <f>IF(E303="HFC",(IF(L303&gt;=PliegoVigente!$U$9,PliegoVigente!$W$9,IF(L303&gt;=PliegoVigente!$U$8,PliegoVigente!$W$8,PliegoVigente!$W$7))),IF(E303="FLOW",(IF(L303&gt;=PliegoVigente!$U$25,PliegoVigente!$W$25,IF(L303&gt;=PliegoVigente!$U$24,PliegoVigente!$W$24,PliegoVigente!$W$23))),IF(E303="MASIVO",(IF(L303&gt;=PliegoVigente!$U$39,PliegoVigente!$W$39,IF(L303&gt;=PliegoVigente!$U$38,PliegoVigente!$W$38,PliegoVigente!$W$37))),(IF(L303&gt;=PliegoVigente!$U$53,PliegoVigente!$W$53,IF(L303&gt;=PliegoVigente!$U$52,PliegoVigente!$W$52,PliegoVigente!$W$51))))))</f>
        <v>-0.01</v>
      </c>
      <c r="AC303" s="124">
        <f>IF(E303="HFC",(IF(M303&gt;=PliegoVigente!$I$7,PliegoVigente!$K$7,IF(M303&gt;=PliegoVigente!$I$8,PliegoVigente!$K$8,IF(M303&gt;=PliegoVigente!$I$9,PliegoVigente!$K$9,IF(M303&gt;=PliegoVigente!$I$10,PliegoVigente!$K$10,IF(M303&gt;=PliegoVigente!$I$11,PliegoVigente!$K$11,IF(M303&gt;=PliegoVigente!$I$12,PliegoVigente!$K$12,IF(M303&gt;=PliegoVigente!$I$13,PliegoVigente!$K$13,IF(M303&gt;=PliegoVigente!$I$14,PliegoVigente!$K$14,PliegoVigente!$K$15))))))))),IF(E303="FLOW",(IF(M303&gt;=PliegoVigente!$I$23,PliegoVigente!$K$23,IF(M303&gt;=PliegoVigente!$I$24,PliegoVigente!$K$24,IF(M303&gt;=PliegoVigente!$I$25,PliegoVigente!$K$25,IF(M303&gt;=PliegoVigente!$I$26,PliegoVigente!$K$26,IF(M303&gt;=PliegoVigente!$I$27,PliegoVigente!$K$27,IF(M303&gt;=PliegoVigente!$I$28,PliegoVigente!$K$28,IF(M303&gt;=PliegoVigente!$I$29,PliegoVigente!$K$29,IF(M303&gt;=PliegoVigente!$I$30,PliegoVigente!$K$30,PliegoVigente!$K$31))))))))),IF(E303="MASIVO",(IF(M303&gt;=PliegoVigente!$I$37,PliegoVigente!$K$37,IF(M303&gt;=PliegoVigente!$I$38,PliegoVigente!$K$38,IF(M303&gt;=PliegoVigente!$I$39,PliegoVigente!$K$39,IF(M303&gt;=PliegoVigente!$I$40,PliegoVigente!$K$40,IF(M303&gt;=PliegoVigente!$I$41,PliegoVigente!$K$41,IF(M303&gt;=PliegoVigente!$I$42,PliegoVigente!$K$42,IF(M303&gt;=PliegoVigente!$I$43,PliegoVigente!$K$43,IF(M303&gt;=PliegoVigente!$I$44,PliegoVigente!$K$44,PliegoVigente!$K$45))))))))),(IF(M303&gt;=PliegoVigente!$I$51,PliegoVigente!$K$51,IF(M303&gt;=PliegoVigente!$I$52,PliegoVigente!$K$52,IF(M303&gt;=PliegoVigente!$I$53,PliegoVigente!$K$53,IF(M303&gt;=PliegoVigente!$I$54,PliegoVigente!$K$54,IF(M303&gt;=PliegoVigente!$I$55,PliegoVigente!$K$55,IF(M303&gt;=PliegoVigente!$I$56,PliegoVigente!$K$56,IF(M303&gt;=PliegoVigente!$I$57,PliegoVigente!$K$57,IF(M303&gt;=PliegoVigente!$I$58,PliegoVigente!$K$58,PliegoVigente!$K$59))))))))))))</f>
        <v>-0.02</v>
      </c>
      <c r="AD303" s="124">
        <f>IF(E303="HFC",(IF(S303&gt;=PliegoVigente!$E$12,PliegoVigente!$G$12,IF(S303&gt;=PliegoVigente!$E$11,PliegoVigente!$G$11,IF(S303&gt;=PliegoVigente!$E$10,PliegoVigente!$G$10,IF(S303&gt;=PliegoVigente!$E$9,PliegoVigente!$G$9,IF(S303&gt;=PliegoVigente!$E$8,PliegoVigente!$G$8,PliegoVigente!$G$7)))))),IF(E303="FLOW",(IF(S303&gt;=PliegoVigente!$I$23,PliegoVigente!$K$23,IF(S303&gt;=PliegoVigente!$I$24,PliegoVigente!$K$24,IF(S303&gt;=PliegoVigente!$I$25,PliegoVigente!$K$25,IF(S303&gt;=PliegoVigente!$I$26,PliegoVigente!$K$26,IF(S303&gt;=PliegoVigente!$I$27,PliegoVigente!$K$27,IF(S303&gt;=PliegoVigente!$I$28,PliegoVigente!$K$28,IF(S303&gt;=PliegoVigente!$I$29,PliegoVigente!$K$29,IF(S303&gt;=PliegoVigente!$I$30,PliegoVigente!$K$30,PliegoVigente!$K$31))))))))),IF(E303="MASIVO",(IF(S303&gt;=PliegoVigente!$I$37,PliegoVigente!$K$37,IF(S303&gt;=PliegoVigente!$I$38,PliegoVigente!$K$38,IF(S303&gt;=PliegoVigente!$I$39,PliegoVigente!$K$39,IF(S303&gt;=PliegoVigente!$I$40,PliegoVigente!$K$40,IF(S303&gt;=PliegoVigente!$I$41,PliegoVigente!$K$41,IF(S303&gt;=PliegoVigente!$I$42,PliegoVigente!$K$42,IF(S303&gt;=PliegoVigente!$I$43,PliegoVigente!$K$43,IF(S303&gt;=PliegoVigente!$I$44,PliegoVigente!$K$44,PliegoVigente!$K$45))))))))),(IF(S303&gt;=PliegoVigente!$I$51,PliegoVigente!$K$51,IF(S303&gt;=PliegoVigente!$I$52,PliegoVigente!$K$52,IF(S303&gt;=PliegoVigente!$I$53,PliegoVigente!$K$53,IF(S303&gt;=PliegoVigente!$I$54,PliegoVigente!$K$54,IF(S303&gt;=PliegoVigente!$I$55,PliegoVigente!$K$55,IF(S303&gt;=PliegoVigente!$I$56,PliegoVigente!$K$56,IF(S303&gt;=PliegoVigente!$I$57,PliegoVigente!$K$57,IF(S303&gt;=PliegoVigente!$I$58,PliegoVigente!$K$58,PliegoVigente!$K$59))))))))))))</f>
        <v>0.04</v>
      </c>
      <c r="AE303" s="124">
        <f>IF(E303="HFC",(IF(T303&gt;=PliegoVigente!$A$10,PliegoVigente!$C$10,IF(T303&gt;PliegoVigente!$A$9,PliegoVigente!$C$9,IF(T303&gt;PliegoVigente!$A$8,PliegoVigente!$C$8,PliegoVigente!$C$7)))),IF(E303="FLOW",(IF(T303&gt;=PliegoVigente!$A$26,PliegoVigente!$C$26,IF(T303&gt;PliegoVigente!$A$25,PliegoVigente!$C$25,IF(T303&gt;PliegoVigente!$A$24,PliegoVigente!$C$24,PliegoVigente!$C$23)))),IF(E303="MASIVO",(IF(T303&gt;=PliegoVigente!$A$40,PliegoVigente!$C$40,IF(T303&gt;PliegoVigente!$A$39,PliegoVigente!$C$39,IF(T303&gt;PliegoVigente!$A$38,PliegoVigente!$C$38,PliegoVigente!$C$37)))),(IF(T303&gt;=PliegoVigente!$A$54,PliegoVigente!$C$54,IF(T303&gt;PliegoVigente!$A$53,PliegoVigente!$C$53,IF(T303&gt;PliegoVigente!$A$52,PliegoVigente!$C$52,PliegoVigente!$C$51)))))))</f>
        <v>0</v>
      </c>
      <c r="AF303" s="124">
        <f>IF(E303="HFC",(IF(Y303&gt;=PliegoVigente!$Y$7,PliegoVigente!$AA$7,0)),IF(E303="FLOW",0,IF(E303="MASIVO",(IF(Y303&gt;=PliegoVigente!$Y$37,PliegoVigente!$AA$370)),(IF(Y303&gt;=PliegoVigente!$Y$51,PliegoVigente!$AA$51,0)))))</f>
        <v>0</v>
      </c>
      <c r="AG303" s="124">
        <f>IF(E303="HFC",(IF(Z303&gt;=PliegoVigente!$M$9,PliegoVigente!$O$9,IF(Z303&gt;=PliegoVigente!$M$8,PliegoVigente!$O$8,PliegoVigente!$O$7))),IF(E303="FLOW",(IF(Z303&gt;=PliegoVigente!$M$25,PliegoVigente!$O$25,IF(Z303&gt;=PliegoVigente!$M$24,PliegoVigente!$O$24,PliegoVigente!$O$23))),IF(E303="MASIVO",(IF(Z303&gt;=PliegoVigente!$M$39,PliegoVigente!$O$39,IF(Z303&gt;=PliegoVigente!$M$38,PliegoVigente!$O$38,PliegoVigente!$O$37))),(IF(Z303&gt;=PliegoVigente!$M$53,PliegoVigente!$O$53,IF(Z303&gt;=PliegoVigente!$M$52,PliegoVigente!$O$52,PliegoVigente!$O$51))))))</f>
        <v>5.0000000000000001E-3</v>
      </c>
      <c r="AH303" s="124">
        <f>IF(E303="HFC",(IF(AA303&gt;=PliegoVigente!$Q$9,PliegoVigente!$S$9,IF(AA303&gt;=PliegoVigente!$Q$8,PliegoVigente!$S$8,PliegoVigente!$S$7))),IF(E303="FLOW",(IF(AA303&gt;=PliegoVigente!$Q$25,PliegoVigente!$S$25,IF(AA303&gt;=PliegoVigente!$Q$24,PliegoVigente!$S$24,PliegoVigente!$S$23))),IF(E303="MASIVO",(IF(AA303&gt;=PliegoVigente!$Q$39,PliegoVigente!$S$39,IF(AA303&gt;=PliegoVigente!$Q$38,PliegoVigente!$S$38,PliegoVigente!$S$37))),(IF(AA303&gt;=PliegoVigente!$Q$53,PliegoVigente!$S$53,IF(AA303&gt;=PliegoVigente!$Q$52,PliegoVigente!$S$52,PliegoVigente!$S$51))))))</f>
        <v>5.0000000000000001E-3</v>
      </c>
      <c r="AI303" s="126">
        <f t="shared" si="9"/>
        <v>2.0000000000000004E-2</v>
      </c>
    </row>
    <row r="304" spans="1:35" x14ac:dyDescent="0.25">
      <c r="A304" s="115" t="str">
        <f>VLOOKUP(C304,RosterActualizado!$C$2:$L$1000,7,0)</f>
        <v>Sánchez Buteler Juan José</v>
      </c>
      <c r="B304" s="115" t="str">
        <f>VLOOKUP(C304,RosterActualizado!$C$2:$L$1000,10,0)</f>
        <v>Gonzalez Gladys Del Milagro</v>
      </c>
      <c r="C304" s="115">
        <f>RosterActualizado!C304</f>
        <v>2592139</v>
      </c>
      <c r="D304" s="115" t="str">
        <f>VLOOKUP(C304,RosterActualizado!$C$2:$L$1000,3,0)</f>
        <v xml:space="preserve">INTERNET HFC SCORE 1 + Solucion Remota </v>
      </c>
      <c r="E304" s="115" t="str">
        <f t="shared" si="8"/>
        <v>HFC</v>
      </c>
      <c r="F304" s="116">
        <f>VLOOKUP(C304,Table1[],5,0)</f>
        <v>0.78697310405643695</v>
      </c>
      <c r="G304" s="117">
        <f>VLOOKUP(C304,Table13[],5,0)</f>
        <v>3.125E-2</v>
      </c>
      <c r="H304" s="118">
        <f>VLOOKUP(C304,Table13[],3,0)</f>
        <v>128</v>
      </c>
      <c r="I304" s="117">
        <f>VLOOKUP(C304,Table13[],7,0)</f>
        <v>0.72222222222222199</v>
      </c>
      <c r="J304" s="117">
        <f>VLOOKUP(C304,Table13[],9,0)</f>
        <v>0.95121951219512202</v>
      </c>
      <c r="K304" s="116">
        <f>VLOOKUP(C304,Table16[[#All],[idccms]:[TMO]],5,0)</f>
        <v>1</v>
      </c>
      <c r="L304" s="119">
        <f>VLOOKUP(C304,Table18[[Columna1]:[Recuento de id_monitoring-caseId]],2,0)</f>
        <v>1</v>
      </c>
      <c r="M304" s="116">
        <f>VLOOKUP(C304,Table111[],7,0)</f>
        <v>0.28571428571428598</v>
      </c>
      <c r="N304" s="118">
        <f>VLOOKUP(C304,Table111[],6,0)</f>
        <v>7</v>
      </c>
      <c r="O304" s="116">
        <f>VLOOKUP(C304,Table111[],8,0)</f>
        <v>0.85714285714285698</v>
      </c>
      <c r="P304" s="13" t="s">
        <v>116</v>
      </c>
      <c r="Q304" s="13" t="s">
        <v>116</v>
      </c>
      <c r="R304" s="13" t="s">
        <v>116</v>
      </c>
      <c r="S304" s="116">
        <f>VLOOKUP(C304,Table113[[idccms]:[Suma de Rellamados]],4,0)</f>
        <v>0.871194379391101</v>
      </c>
      <c r="T304" s="13">
        <f>VLOOKUP(C304,Table115[[idccms]:[Suma de CvLlamSalientes]],3,0)</f>
        <v>598.29356060606096</v>
      </c>
      <c r="U304" s="13">
        <f>VLOOKUP(C304,Table115[[idccms]:[Suma de CvLlamSalientes]],5,0)</f>
        <v>21.106060606060598</v>
      </c>
      <c r="V304" s="120">
        <f>VLOOKUP(C304,Table115[[idccms]:[Suma de CvLlamSalientes]],6,0)</f>
        <v>17.539772727272702</v>
      </c>
      <c r="W304" s="13">
        <f>VLOOKUP(C304,Table115[[idccms]:[Suma de CvLlamSalientes]],7,0)</f>
        <v>559.64772727272702</v>
      </c>
      <c r="X304" s="116">
        <f>VLOOKUP(C304,Table118[[idccms]:[%Act Com N]],4,0)</f>
        <v>0.123106060606061</v>
      </c>
      <c r="Y304" s="116">
        <f>VLOOKUP(C304,Table118[[idccms]:[%Act Com N]],6,0)</f>
        <v>9.4696969696969696E-2</v>
      </c>
      <c r="Z304" s="116">
        <f>VLOOKUP(C304,TRF!$B$2:$S$407,4,0)</f>
        <v>8.7121212121212099E-2</v>
      </c>
      <c r="AA304" s="116">
        <f>VLOOKUP(C304,CBS!$A$2:$F$395,4,0)</f>
        <v>5.4924242424242403E-2</v>
      </c>
      <c r="AB304" s="124">
        <f>IF(E304="HFC",(IF(L304&gt;=PliegoVigente!$U$9,PliegoVigente!$W$9,IF(L304&gt;=PliegoVigente!$U$8,PliegoVigente!$W$8,PliegoVigente!$W$7))),IF(E304="FLOW",(IF(L304&gt;=PliegoVigente!$U$25,PliegoVigente!$W$25,IF(L304&gt;=PliegoVigente!$U$24,PliegoVigente!$W$24,PliegoVigente!$W$23))),IF(E304="MASIVO",(IF(L304&gt;=PliegoVigente!$U$39,PliegoVigente!$W$39,IF(L304&gt;=PliegoVigente!$U$38,PliegoVigente!$W$38,PliegoVigente!$W$37))),(IF(L304&gt;=PliegoVigente!$U$53,PliegoVigente!$W$53,IF(L304&gt;=PliegoVigente!$U$52,PliegoVigente!$W$52,PliegoVigente!$W$51))))))</f>
        <v>0.01</v>
      </c>
      <c r="AC304" s="124">
        <f>IF(E304="HFC",(IF(M304&gt;=PliegoVigente!$I$7,PliegoVigente!$K$7,IF(M304&gt;=PliegoVigente!$I$8,PliegoVigente!$K$8,IF(M304&gt;=PliegoVigente!$I$9,PliegoVigente!$K$9,IF(M304&gt;=PliegoVigente!$I$10,PliegoVigente!$K$10,IF(M304&gt;=PliegoVigente!$I$11,PliegoVigente!$K$11,IF(M304&gt;=PliegoVigente!$I$12,PliegoVigente!$K$12,IF(M304&gt;=PliegoVigente!$I$13,PliegoVigente!$K$13,IF(M304&gt;=PliegoVigente!$I$14,PliegoVigente!$K$14,PliegoVigente!$K$15))))))))),IF(E304="FLOW",(IF(M304&gt;=PliegoVigente!$I$23,PliegoVigente!$K$23,IF(M304&gt;=PliegoVigente!$I$24,PliegoVigente!$K$24,IF(M304&gt;=PliegoVigente!$I$25,PliegoVigente!$K$25,IF(M304&gt;=PliegoVigente!$I$26,PliegoVigente!$K$26,IF(M304&gt;=PliegoVigente!$I$27,PliegoVigente!$K$27,IF(M304&gt;=PliegoVigente!$I$28,PliegoVigente!$K$28,IF(M304&gt;=PliegoVigente!$I$29,PliegoVigente!$K$29,IF(M304&gt;=PliegoVigente!$I$30,PliegoVigente!$K$30,PliegoVigente!$K$31))))))))),IF(E304="MASIVO",(IF(M304&gt;=PliegoVigente!$I$37,PliegoVigente!$K$37,IF(M304&gt;=PliegoVigente!$I$38,PliegoVigente!$K$38,IF(M304&gt;=PliegoVigente!$I$39,PliegoVigente!$K$39,IF(M304&gt;=PliegoVigente!$I$40,PliegoVigente!$K$40,IF(M304&gt;=PliegoVigente!$I$41,PliegoVigente!$K$41,IF(M304&gt;=PliegoVigente!$I$42,PliegoVigente!$K$42,IF(M304&gt;=PliegoVigente!$I$43,PliegoVigente!$K$43,IF(M304&gt;=PliegoVigente!$I$44,PliegoVigente!$K$44,PliegoVigente!$K$45))))))))),(IF(M304&gt;=PliegoVigente!$I$51,PliegoVigente!$K$51,IF(M304&gt;=PliegoVigente!$I$52,PliegoVigente!$K$52,IF(M304&gt;=PliegoVigente!$I$53,PliegoVigente!$K$53,IF(M304&gt;=PliegoVigente!$I$54,PliegoVigente!$K$54,IF(M304&gt;=PliegoVigente!$I$55,PliegoVigente!$K$55,IF(M304&gt;=PliegoVigente!$I$56,PliegoVigente!$K$56,IF(M304&gt;=PliegoVigente!$I$57,PliegoVigente!$K$57,IF(M304&gt;=PliegoVigente!$I$58,PliegoVigente!$K$58,PliegoVigente!$K$59))))))))))))</f>
        <v>0.06</v>
      </c>
      <c r="AD304" s="124">
        <f>IF(E304="HFC",(IF(S304&gt;=PliegoVigente!$E$12,PliegoVigente!$G$12,IF(S304&gt;=PliegoVigente!$E$11,PliegoVigente!$G$11,IF(S304&gt;=PliegoVigente!$E$10,PliegoVigente!$G$10,IF(S304&gt;=PliegoVigente!$E$9,PliegoVigente!$G$9,IF(S304&gt;=PliegoVigente!$E$8,PliegoVigente!$G$8,PliegoVigente!$G$7)))))),IF(E304="FLOW",(IF(S304&gt;=PliegoVigente!$I$23,PliegoVigente!$K$23,IF(S304&gt;=PliegoVigente!$I$24,PliegoVigente!$K$24,IF(S304&gt;=PliegoVigente!$I$25,PliegoVigente!$K$25,IF(S304&gt;=PliegoVigente!$I$26,PliegoVigente!$K$26,IF(S304&gt;=PliegoVigente!$I$27,PliegoVigente!$K$27,IF(S304&gt;=PliegoVigente!$I$28,PliegoVigente!$K$28,IF(S304&gt;=PliegoVigente!$I$29,PliegoVigente!$K$29,IF(S304&gt;=PliegoVigente!$I$30,PliegoVigente!$K$30,PliegoVigente!$K$31))))))))),IF(E304="MASIVO",(IF(S304&gt;=PliegoVigente!$I$37,PliegoVigente!$K$37,IF(S304&gt;=PliegoVigente!$I$38,PliegoVigente!$K$38,IF(S304&gt;=PliegoVigente!$I$39,PliegoVigente!$K$39,IF(S304&gt;=PliegoVigente!$I$40,PliegoVigente!$K$40,IF(S304&gt;=PliegoVigente!$I$41,PliegoVigente!$K$41,IF(S304&gt;=PliegoVigente!$I$42,PliegoVigente!$K$42,IF(S304&gt;=PliegoVigente!$I$43,PliegoVigente!$K$43,IF(S304&gt;=PliegoVigente!$I$44,PliegoVigente!$K$44,PliegoVigente!$K$45))))))))),(IF(S304&gt;=PliegoVigente!$I$51,PliegoVigente!$K$51,IF(S304&gt;=PliegoVigente!$I$52,PliegoVigente!$K$52,IF(S304&gt;=PliegoVigente!$I$53,PliegoVigente!$K$53,IF(S304&gt;=PliegoVigente!$I$54,PliegoVigente!$K$54,IF(S304&gt;=PliegoVigente!$I$55,PliegoVigente!$K$55,IF(S304&gt;=PliegoVigente!$I$56,PliegoVigente!$K$56,IF(S304&gt;=PliegoVigente!$I$57,PliegoVigente!$K$57,IF(S304&gt;=PliegoVigente!$I$58,PliegoVigente!$K$58,PliegoVigente!$K$59))))))))))))</f>
        <v>0.04</v>
      </c>
      <c r="AE304" s="124">
        <f>IF(E304="HFC",(IF(T304&gt;=PliegoVigente!$A$10,PliegoVigente!$C$10,IF(T304&gt;PliegoVigente!$A$9,PliegoVigente!$C$9,IF(T304&gt;PliegoVigente!$A$8,PliegoVigente!$C$8,PliegoVigente!$C$7)))),IF(E304="FLOW",(IF(T304&gt;=PliegoVigente!$A$26,PliegoVigente!$C$26,IF(T304&gt;PliegoVigente!$A$25,PliegoVigente!$C$25,IF(T304&gt;PliegoVigente!$A$24,PliegoVigente!$C$24,PliegoVigente!$C$23)))),IF(E304="MASIVO",(IF(T304&gt;=PliegoVigente!$A$40,PliegoVigente!$C$40,IF(T304&gt;PliegoVigente!$A$39,PliegoVigente!$C$39,IF(T304&gt;PliegoVigente!$A$38,PliegoVigente!$C$38,PliegoVigente!$C$37)))),(IF(T304&gt;=PliegoVigente!$A$54,PliegoVigente!$C$54,IF(T304&gt;PliegoVigente!$A$53,PliegoVigente!$C$53,IF(T304&gt;PliegoVigente!$A$52,PliegoVigente!$C$52,PliegoVigente!$C$51)))))))</f>
        <v>-0.01</v>
      </c>
      <c r="AF304" s="124">
        <f>IF(E304="HFC",(IF(Y304&gt;=PliegoVigente!$Y$7,PliegoVigente!$AA$7,0)),IF(E304="FLOW",0,IF(E304="MASIVO",(IF(Y304&gt;=PliegoVigente!$Y$37,PliegoVigente!$AA$370)),(IF(Y304&gt;=PliegoVigente!$Y$51,PliegoVigente!$AA$51,0)))))</f>
        <v>0.01</v>
      </c>
      <c r="AG304" s="124">
        <f>IF(E304="HFC",(IF(Z304&gt;=PliegoVigente!$M$9,PliegoVigente!$O$9,IF(Z304&gt;=PliegoVigente!$M$8,PliegoVigente!$O$8,PliegoVigente!$O$7))),IF(E304="FLOW",(IF(Z304&gt;=PliegoVigente!$M$25,PliegoVigente!$O$25,IF(Z304&gt;=PliegoVigente!$M$24,PliegoVigente!$O$24,PliegoVigente!$O$23))),IF(E304="MASIVO",(IF(Z304&gt;=PliegoVigente!$M$39,PliegoVigente!$O$39,IF(Z304&gt;=PliegoVigente!$M$38,PliegoVigente!$O$38,PliegoVigente!$O$37))),(IF(Z304&gt;=PliegoVigente!$M$53,PliegoVigente!$O$53,IF(Z304&gt;=PliegoVigente!$M$52,PliegoVigente!$O$52,PliegoVigente!$O$51))))))</f>
        <v>0</v>
      </c>
      <c r="AH304" s="124">
        <f>IF(E304="HFC",(IF(AA304&gt;=PliegoVigente!$Q$9,PliegoVigente!$S$9,IF(AA304&gt;=PliegoVigente!$Q$8,PliegoVigente!$S$8,PliegoVigente!$S$7))),IF(E304="FLOW",(IF(AA304&gt;=PliegoVigente!$Q$25,PliegoVigente!$S$25,IF(AA304&gt;=PliegoVigente!$Q$24,PliegoVigente!$S$24,PliegoVigente!$S$23))),IF(E304="MASIVO",(IF(AA304&gt;=PliegoVigente!$Q$39,PliegoVigente!$S$39,IF(AA304&gt;=PliegoVigente!$Q$38,PliegoVigente!$S$38,PliegoVigente!$S$37))),(IF(AA304&gt;=PliegoVigente!$Q$53,PliegoVigente!$S$53,IF(AA304&gt;=PliegoVigente!$Q$52,PliegoVigente!$S$52,PliegoVigente!$S$51))))))</f>
        <v>0</v>
      </c>
      <c r="AI304" s="126">
        <f t="shared" si="9"/>
        <v>0.10999999999999999</v>
      </c>
    </row>
    <row r="305" spans="1:35" x14ac:dyDescent="0.25">
      <c r="A305" s="115" t="str">
        <f>VLOOKUP(C305,RosterActualizado!$C$2:$L$1000,7,0)</f>
        <v>Sánchez Buteler Juan José</v>
      </c>
      <c r="B305" s="115" t="str">
        <f>VLOOKUP(C305,RosterActualizado!$C$2:$L$1000,10,0)</f>
        <v>Lencina Boente Florencia lucia</v>
      </c>
      <c r="C305" s="115">
        <f>RosterActualizado!C305</f>
        <v>3119934</v>
      </c>
      <c r="D305" s="115" t="str">
        <f>VLOOKUP(C305,RosterActualizado!$C$2:$L$1000,3,0)</f>
        <v>MASIVO</v>
      </c>
      <c r="E305" s="115" t="str">
        <f t="shared" si="8"/>
        <v>MASIVO</v>
      </c>
      <c r="F305" s="116">
        <f>VLOOKUP(C305,Table1[],5,0)</f>
        <v>0</v>
      </c>
      <c r="G305" s="117">
        <f>VLOOKUP(C305,Table13[],5,0)</f>
        <v>0</v>
      </c>
      <c r="H305" s="118">
        <f>VLOOKUP(C305,Table13[],3,0)</f>
        <v>0</v>
      </c>
      <c r="I305" s="117">
        <f>VLOOKUP(C305,Table13[],7,0)</f>
        <v>0</v>
      </c>
      <c r="J305" s="117">
        <f>VLOOKUP(C305,Table13[],9,0)</f>
        <v>0</v>
      </c>
      <c r="K305" s="116" t="e">
        <f>VLOOKUP(C305,Table16[[#All],[idccms]:[TMO]],5,0)</f>
        <v>#N/A</v>
      </c>
      <c r="L305" s="119" t="e">
        <f>VLOOKUP(C305,Table18[[Columna1]:[Recuento de id_monitoring-caseId]],2,0)</f>
        <v>#N/A</v>
      </c>
      <c r="M305" s="116" t="e">
        <f>VLOOKUP(C305,Table111[],7,0)</f>
        <v>#N/A</v>
      </c>
      <c r="N305" s="118" t="e">
        <f>VLOOKUP(C305,Table111[],6,0)</f>
        <v>#N/A</v>
      </c>
      <c r="O305" s="116" t="e">
        <f>VLOOKUP(C305,Table111[],8,0)</f>
        <v>#N/A</v>
      </c>
      <c r="P305" s="13" t="s">
        <v>116</v>
      </c>
      <c r="Q305" s="13" t="s">
        <v>116</v>
      </c>
      <c r="R305" s="13" t="s">
        <v>116</v>
      </c>
      <c r="S305" s="116" t="e">
        <f>VLOOKUP(C305,Table113[[idccms]:[Suma de Rellamados]],4,0)</f>
        <v>#N/A</v>
      </c>
      <c r="T305" s="13">
        <f>VLOOKUP(C305,Table115[[idccms]:[Suma de CvLlamSalientes]],3,0)</f>
        <v>0</v>
      </c>
      <c r="U305" s="13">
        <f>VLOOKUP(C305,Table115[[idccms]:[Suma de CvLlamSalientes]],5,0)</f>
        <v>0</v>
      </c>
      <c r="V305" s="120">
        <f>VLOOKUP(C305,Table115[[idccms]:[Suma de CvLlamSalientes]],6,0)</f>
        <v>0</v>
      </c>
      <c r="W305" s="13">
        <f>VLOOKUP(C305,Table115[[idccms]:[Suma de CvLlamSalientes]],7,0)</f>
        <v>0</v>
      </c>
      <c r="X305" s="116" t="e">
        <f>VLOOKUP(C305,Table118[[idccms]:[%Act Com N]],4,0)</f>
        <v>#N/A</v>
      </c>
      <c r="Y305" s="116" t="e">
        <f>VLOOKUP(C305,Table118[[idccms]:[%Act Com N]],6,0)</f>
        <v>#N/A</v>
      </c>
      <c r="Z305" s="116" t="e">
        <f>VLOOKUP(C305,TRF!$B$2:$S$407,4,0)</f>
        <v>#N/A</v>
      </c>
      <c r="AA305" s="116" t="e">
        <f>VLOOKUP(C305,CBS!$A$2:$F$395,4,0)</f>
        <v>#N/A</v>
      </c>
      <c r="AB305" s="124" t="e">
        <f>IF(E305="HFC",(IF(L305&gt;=PliegoVigente!$U$9,PliegoVigente!$W$9,IF(L305&gt;=PliegoVigente!$U$8,PliegoVigente!$W$8,PliegoVigente!$W$7))),IF(E305="FLOW",(IF(L305&gt;=PliegoVigente!$U$25,PliegoVigente!$W$25,IF(L305&gt;=PliegoVigente!$U$24,PliegoVigente!$W$24,PliegoVigente!$W$23))),IF(E305="MASIVO",(IF(L305&gt;=PliegoVigente!$U$39,PliegoVigente!$W$39,IF(L305&gt;=PliegoVigente!$U$38,PliegoVigente!$W$38,PliegoVigente!$W$37))),(IF(L305&gt;=PliegoVigente!$U$53,PliegoVigente!$W$53,IF(L305&gt;=PliegoVigente!$U$52,PliegoVigente!$W$52,PliegoVigente!$W$51))))))</f>
        <v>#N/A</v>
      </c>
      <c r="AC305" s="124" t="e">
        <f>IF(E305="HFC",(IF(M305&gt;=PliegoVigente!$I$7,PliegoVigente!$K$7,IF(M305&gt;=PliegoVigente!$I$8,PliegoVigente!$K$8,IF(M305&gt;=PliegoVigente!$I$9,PliegoVigente!$K$9,IF(M305&gt;=PliegoVigente!$I$10,PliegoVigente!$K$10,IF(M305&gt;=PliegoVigente!$I$11,PliegoVigente!$K$11,IF(M305&gt;=PliegoVigente!$I$12,PliegoVigente!$K$12,IF(M305&gt;=PliegoVigente!$I$13,PliegoVigente!$K$13,IF(M305&gt;=PliegoVigente!$I$14,PliegoVigente!$K$14,PliegoVigente!$K$15))))))))),IF(E305="FLOW",(IF(M305&gt;=PliegoVigente!$I$23,PliegoVigente!$K$23,IF(M305&gt;=PliegoVigente!$I$24,PliegoVigente!$K$24,IF(M305&gt;=PliegoVigente!$I$25,PliegoVigente!$K$25,IF(M305&gt;=PliegoVigente!$I$26,PliegoVigente!$K$26,IF(M305&gt;=PliegoVigente!$I$27,PliegoVigente!$K$27,IF(M305&gt;=PliegoVigente!$I$28,PliegoVigente!$K$28,IF(M305&gt;=PliegoVigente!$I$29,PliegoVigente!$K$29,IF(M305&gt;=PliegoVigente!$I$30,PliegoVigente!$K$30,PliegoVigente!$K$31))))))))),IF(E305="MASIVO",(IF(M305&gt;=PliegoVigente!$I$37,PliegoVigente!$K$37,IF(M305&gt;=PliegoVigente!$I$38,PliegoVigente!$K$38,IF(M305&gt;=PliegoVigente!$I$39,PliegoVigente!$K$39,IF(M305&gt;=PliegoVigente!$I$40,PliegoVigente!$K$40,IF(M305&gt;=PliegoVigente!$I$41,PliegoVigente!$K$41,IF(M305&gt;=PliegoVigente!$I$42,PliegoVigente!$K$42,IF(M305&gt;=PliegoVigente!$I$43,PliegoVigente!$K$43,IF(M305&gt;=PliegoVigente!$I$44,PliegoVigente!$K$44,PliegoVigente!$K$45))))))))),(IF(M305&gt;=PliegoVigente!$I$51,PliegoVigente!$K$51,IF(M305&gt;=PliegoVigente!$I$52,PliegoVigente!$K$52,IF(M305&gt;=PliegoVigente!$I$53,PliegoVigente!$K$53,IF(M305&gt;=PliegoVigente!$I$54,PliegoVigente!$K$54,IF(M305&gt;=PliegoVigente!$I$55,PliegoVigente!$K$55,IF(M305&gt;=PliegoVigente!$I$56,PliegoVigente!$K$56,IF(M305&gt;=PliegoVigente!$I$57,PliegoVigente!$K$57,IF(M305&gt;=PliegoVigente!$I$58,PliegoVigente!$K$58,PliegoVigente!$K$59))))))))))))</f>
        <v>#N/A</v>
      </c>
      <c r="AD305" s="124" t="e">
        <f>IF(E305="HFC",(IF(S305&gt;=PliegoVigente!$E$12,PliegoVigente!$G$12,IF(S305&gt;=PliegoVigente!$E$11,PliegoVigente!$G$11,IF(S305&gt;=PliegoVigente!$E$10,PliegoVigente!$G$10,IF(S305&gt;=PliegoVigente!$E$9,PliegoVigente!$G$9,IF(S305&gt;=PliegoVigente!$E$8,PliegoVigente!$G$8,PliegoVigente!$G$7)))))),IF(E305="FLOW",(IF(S305&gt;=PliegoVigente!$I$23,PliegoVigente!$K$23,IF(S305&gt;=PliegoVigente!$I$24,PliegoVigente!$K$24,IF(S305&gt;=PliegoVigente!$I$25,PliegoVigente!$K$25,IF(S305&gt;=PliegoVigente!$I$26,PliegoVigente!$K$26,IF(S305&gt;=PliegoVigente!$I$27,PliegoVigente!$K$27,IF(S305&gt;=PliegoVigente!$I$28,PliegoVigente!$K$28,IF(S305&gt;=PliegoVigente!$I$29,PliegoVigente!$K$29,IF(S305&gt;=PliegoVigente!$I$30,PliegoVigente!$K$30,PliegoVigente!$K$31))))))))),IF(E305="MASIVO",(IF(S305&gt;=PliegoVigente!$I$37,PliegoVigente!$K$37,IF(S305&gt;=PliegoVigente!$I$38,PliegoVigente!$K$38,IF(S305&gt;=PliegoVigente!$I$39,PliegoVigente!$K$39,IF(S305&gt;=PliegoVigente!$I$40,PliegoVigente!$K$40,IF(S305&gt;=PliegoVigente!$I$41,PliegoVigente!$K$41,IF(S305&gt;=PliegoVigente!$I$42,PliegoVigente!$K$42,IF(S305&gt;=PliegoVigente!$I$43,PliegoVigente!$K$43,IF(S305&gt;=PliegoVigente!$I$44,PliegoVigente!$K$44,PliegoVigente!$K$45))))))))),(IF(S305&gt;=PliegoVigente!$I$51,PliegoVigente!$K$51,IF(S305&gt;=PliegoVigente!$I$52,PliegoVigente!$K$52,IF(S305&gt;=PliegoVigente!$I$53,PliegoVigente!$K$53,IF(S305&gt;=PliegoVigente!$I$54,PliegoVigente!$K$54,IF(S305&gt;=PliegoVigente!$I$55,PliegoVigente!$K$55,IF(S305&gt;=PliegoVigente!$I$56,PliegoVigente!$K$56,IF(S305&gt;=PliegoVigente!$I$57,PliegoVigente!$K$57,IF(S305&gt;=PliegoVigente!$I$58,PliegoVigente!$K$58,PliegoVigente!$K$59))))))))))))</f>
        <v>#N/A</v>
      </c>
      <c r="AE305" s="124">
        <f>IF(E305="HFC",(IF(T305&gt;=PliegoVigente!$A$10,PliegoVigente!$C$10,IF(T305&gt;PliegoVigente!$A$9,PliegoVigente!$C$9,IF(T305&gt;PliegoVigente!$A$8,PliegoVigente!$C$8,PliegoVigente!$C$7)))),IF(E305="FLOW",(IF(T305&gt;=PliegoVigente!$A$26,PliegoVigente!$C$26,IF(T305&gt;PliegoVigente!$A$25,PliegoVigente!$C$25,IF(T305&gt;PliegoVigente!$A$24,PliegoVigente!$C$24,PliegoVigente!$C$23)))),IF(E305="MASIVO",(IF(T305&gt;=PliegoVigente!$A$40,PliegoVigente!$C$40,IF(T305&gt;PliegoVigente!$A$39,PliegoVigente!$C$39,IF(T305&gt;PliegoVigente!$A$38,PliegoVigente!$C$38,PliegoVigente!$C$37)))),(IF(T305&gt;=PliegoVigente!$A$54,PliegoVigente!$C$54,IF(T305&gt;PliegoVigente!$A$53,PliegoVigente!$C$53,IF(T305&gt;PliegoVigente!$A$52,PliegoVigente!$C$52,PliegoVigente!$C$51)))))))</f>
        <v>0.02</v>
      </c>
      <c r="AF305" s="124" t="e">
        <f>IF(E305="HFC",(IF(Y305&gt;=PliegoVigente!$Y$7,PliegoVigente!$AA$7,0)),IF(E305="FLOW",0,IF(E305="MASIVO",(IF(Y305&gt;=PliegoVigente!$Y$37,PliegoVigente!$AA$370)),(IF(Y305&gt;=PliegoVigente!$Y$51,PliegoVigente!$AA$51,0)))))</f>
        <v>#N/A</v>
      </c>
      <c r="AG305" s="124" t="e">
        <f>IF(E305="HFC",(IF(Z305&gt;=PliegoVigente!$M$9,PliegoVigente!$O$9,IF(Z305&gt;=PliegoVigente!$M$8,PliegoVigente!$O$8,PliegoVigente!$O$7))),IF(E305="FLOW",(IF(Z305&gt;=PliegoVigente!$M$25,PliegoVigente!$O$25,IF(Z305&gt;=PliegoVigente!$M$24,PliegoVigente!$O$24,PliegoVigente!$O$23))),IF(E305="MASIVO",(IF(Z305&gt;=PliegoVigente!$M$39,PliegoVigente!$O$39,IF(Z305&gt;=PliegoVigente!$M$38,PliegoVigente!$O$38,PliegoVigente!$O$37))),(IF(Z305&gt;=PliegoVigente!$M$53,PliegoVigente!$O$53,IF(Z305&gt;=PliegoVigente!$M$52,PliegoVigente!$O$52,PliegoVigente!$O$51))))))</f>
        <v>#N/A</v>
      </c>
      <c r="AH305" s="124" t="e">
        <f>IF(E305="HFC",(IF(AA305&gt;=PliegoVigente!$Q$9,PliegoVigente!$S$9,IF(AA305&gt;=PliegoVigente!$Q$8,PliegoVigente!$S$8,PliegoVigente!$S$7))),IF(E305="FLOW",(IF(AA305&gt;=PliegoVigente!$Q$25,PliegoVigente!$S$25,IF(AA305&gt;=PliegoVigente!$Q$24,PliegoVigente!$S$24,PliegoVigente!$S$23))),IF(E305="MASIVO",(IF(AA305&gt;=PliegoVigente!$Q$39,PliegoVigente!$S$39,IF(AA305&gt;=PliegoVigente!$Q$38,PliegoVigente!$S$38,PliegoVigente!$S$37))),(IF(AA305&gt;=PliegoVigente!$Q$53,PliegoVigente!$S$53,IF(AA305&gt;=PliegoVigente!$Q$52,PliegoVigente!$S$52,PliegoVigente!$S$51))))))</f>
        <v>#N/A</v>
      </c>
      <c r="AI305" s="126" t="e">
        <f t="shared" si="9"/>
        <v>#N/A</v>
      </c>
    </row>
    <row r="306" spans="1:35" x14ac:dyDescent="0.25">
      <c r="A306" s="115" t="str">
        <f>VLOOKUP(C306,RosterActualizado!$C$2:$L$1000,7,0)</f>
        <v>Sánchez Buteler Juan José</v>
      </c>
      <c r="B306" s="115" t="str">
        <f>VLOOKUP(C306,RosterActualizado!$C$2:$L$1000,10,0)</f>
        <v>Paz Marcos Anibal</v>
      </c>
      <c r="C306" s="115">
        <f>RosterActualizado!C306</f>
        <v>506300</v>
      </c>
      <c r="D306" s="115" t="str">
        <f>VLOOKUP(C306,RosterActualizado!$C$2:$L$1000,3,0)</f>
        <v xml:space="preserve">INTERNET HFC SCORE 2 + Solucion Remota </v>
      </c>
      <c r="E306" s="115" t="str">
        <f t="shared" si="8"/>
        <v>HFC</v>
      </c>
      <c r="F306" s="116">
        <f>VLOOKUP(C306,Table1[],5,0)</f>
        <v>0.64801058201058204</v>
      </c>
      <c r="G306" s="117">
        <f>VLOOKUP(C306,Table13[],5,0)</f>
        <v>0.04</v>
      </c>
      <c r="H306" s="118">
        <f>VLOOKUP(C306,Table13[],3,0)</f>
        <v>75</v>
      </c>
      <c r="I306" s="117">
        <f>VLOOKUP(C306,Table13[],7,0)</f>
        <v>0.83098591549295797</v>
      </c>
      <c r="J306" s="117">
        <f>VLOOKUP(C306,Table13[],9,0)</f>
        <v>0.92857142857142905</v>
      </c>
      <c r="K306" s="116" t="e">
        <f>VLOOKUP(C306,Table16[[#All],[idccms]:[TMO]],5,0)</f>
        <v>#N/A</v>
      </c>
      <c r="L306" s="119">
        <f>VLOOKUP(C306,Table18[[Columna1]:[Recuento de id_monitoring-caseId]],2,0)</f>
        <v>0.5</v>
      </c>
      <c r="M306" s="116">
        <f>VLOOKUP(C306,Table111[],7,0)</f>
        <v>0</v>
      </c>
      <c r="N306" s="118">
        <f>VLOOKUP(C306,Table111[],6,0)</f>
        <v>4</v>
      </c>
      <c r="O306" s="116">
        <f>VLOOKUP(C306,Table111[],8,0)</f>
        <v>1</v>
      </c>
      <c r="P306" s="13" t="s">
        <v>116</v>
      </c>
      <c r="Q306" s="13" t="s">
        <v>116</v>
      </c>
      <c r="R306" s="13" t="s">
        <v>116</v>
      </c>
      <c r="S306" s="116">
        <f>VLOOKUP(C306,Table113[[idccms]:[Suma de Rellamados]],4,0)</f>
        <v>0.84300341296928305</v>
      </c>
      <c r="T306" s="13">
        <f>VLOOKUP(C306,Table115[[idccms]:[Suma de CvLlamSalientes]],3,0)</f>
        <v>536.29040404040404</v>
      </c>
      <c r="U306" s="13">
        <f>VLOOKUP(C306,Table115[[idccms]:[Suma de CvLlamSalientes]],5,0)</f>
        <v>40.502525252525302</v>
      </c>
      <c r="V306" s="120">
        <f>VLOOKUP(C306,Table115[[idccms]:[Suma de CvLlamSalientes]],6,0)</f>
        <v>20.510101010101</v>
      </c>
      <c r="W306" s="13">
        <f>VLOOKUP(C306,Table115[[idccms]:[Suma de CvLlamSalientes]],7,0)</f>
        <v>475.277777777778</v>
      </c>
      <c r="X306" s="116">
        <f>VLOOKUP(C306,Table118[[idccms]:[%Act Com N]],4,0)</f>
        <v>0</v>
      </c>
      <c r="Y306" s="116">
        <f>VLOOKUP(C306,Table118[[idccms]:[%Act Com N]],6,0)</f>
        <v>0</v>
      </c>
      <c r="Z306" s="116">
        <f>VLOOKUP(C306,TRF!$B$2:$S$407,4,0)</f>
        <v>0.11111111111111099</v>
      </c>
      <c r="AA306" s="116">
        <f>VLOOKUP(C306,CBS!$A$2:$F$395,4,0)</f>
        <v>8.8383838383838398E-2</v>
      </c>
      <c r="AB306" s="124">
        <f>IF(E306="HFC",(IF(L306&gt;=PliegoVigente!$U$9,PliegoVigente!$W$9,IF(L306&gt;=PliegoVigente!$U$8,PliegoVigente!$W$8,PliegoVigente!$W$7))),IF(E306="FLOW",(IF(L306&gt;=PliegoVigente!$U$25,PliegoVigente!$W$25,IF(L306&gt;=PliegoVigente!$U$24,PliegoVigente!$W$24,PliegoVigente!$W$23))),IF(E306="MASIVO",(IF(L306&gt;=PliegoVigente!$U$39,PliegoVigente!$W$39,IF(L306&gt;=PliegoVigente!$U$38,PliegoVigente!$W$38,PliegoVigente!$W$37))),(IF(L306&gt;=PliegoVigente!$U$53,PliegoVigente!$W$53,IF(L306&gt;=PliegoVigente!$U$52,PliegoVigente!$W$52,PliegoVigente!$W$51))))))</f>
        <v>-0.01</v>
      </c>
      <c r="AC306" s="124">
        <f>IF(E306="HFC",(IF(M306&gt;=PliegoVigente!$I$7,PliegoVigente!$K$7,IF(M306&gt;=PliegoVigente!$I$8,PliegoVigente!$K$8,IF(M306&gt;=PliegoVigente!$I$9,PliegoVigente!$K$9,IF(M306&gt;=PliegoVigente!$I$10,PliegoVigente!$K$10,IF(M306&gt;=PliegoVigente!$I$11,PliegoVigente!$K$11,IF(M306&gt;=PliegoVigente!$I$12,PliegoVigente!$K$12,IF(M306&gt;=PliegoVigente!$I$13,PliegoVigente!$K$13,IF(M306&gt;=PliegoVigente!$I$14,PliegoVigente!$K$14,PliegoVigente!$K$15))))))))),IF(E306="FLOW",(IF(M306&gt;=PliegoVigente!$I$23,PliegoVigente!$K$23,IF(M306&gt;=PliegoVigente!$I$24,PliegoVigente!$K$24,IF(M306&gt;=PliegoVigente!$I$25,PliegoVigente!$K$25,IF(M306&gt;=PliegoVigente!$I$26,PliegoVigente!$K$26,IF(M306&gt;=PliegoVigente!$I$27,PliegoVigente!$K$27,IF(M306&gt;=PliegoVigente!$I$28,PliegoVigente!$K$28,IF(M306&gt;=PliegoVigente!$I$29,PliegoVigente!$K$29,IF(M306&gt;=PliegoVigente!$I$30,PliegoVigente!$K$30,PliegoVigente!$K$31))))))))),IF(E306="MASIVO",(IF(M306&gt;=PliegoVigente!$I$37,PliegoVigente!$K$37,IF(M306&gt;=PliegoVigente!$I$38,PliegoVigente!$K$38,IF(M306&gt;=PliegoVigente!$I$39,PliegoVigente!$K$39,IF(M306&gt;=PliegoVigente!$I$40,PliegoVigente!$K$40,IF(M306&gt;=PliegoVigente!$I$41,PliegoVigente!$K$41,IF(M306&gt;=PliegoVigente!$I$42,PliegoVigente!$K$42,IF(M306&gt;=PliegoVigente!$I$43,PliegoVigente!$K$43,IF(M306&gt;=PliegoVigente!$I$44,PliegoVigente!$K$44,PliegoVigente!$K$45))))))))),(IF(M306&gt;=PliegoVigente!$I$51,PliegoVigente!$K$51,IF(M306&gt;=PliegoVigente!$I$52,PliegoVigente!$K$52,IF(M306&gt;=PliegoVigente!$I$53,PliegoVigente!$K$53,IF(M306&gt;=PliegoVigente!$I$54,PliegoVigente!$K$54,IF(M306&gt;=PliegoVigente!$I$55,PliegoVigente!$K$55,IF(M306&gt;=PliegoVigente!$I$56,PliegoVigente!$K$56,IF(M306&gt;=PliegoVigente!$I$57,PliegoVigente!$K$57,IF(M306&gt;=PliegoVigente!$I$58,PliegoVigente!$K$58,PliegoVigente!$K$59))))))))))))</f>
        <v>0.06</v>
      </c>
      <c r="AD306" s="124">
        <f>IF(E306="HFC",(IF(S306&gt;=PliegoVigente!$E$12,PliegoVigente!$G$12,IF(S306&gt;=PliegoVigente!$E$11,PliegoVigente!$G$11,IF(S306&gt;=PliegoVigente!$E$10,PliegoVigente!$G$10,IF(S306&gt;=PliegoVigente!$E$9,PliegoVigente!$G$9,IF(S306&gt;=PliegoVigente!$E$8,PliegoVigente!$G$8,PliegoVigente!$G$7)))))),IF(E306="FLOW",(IF(S306&gt;=PliegoVigente!$I$23,PliegoVigente!$K$23,IF(S306&gt;=PliegoVigente!$I$24,PliegoVigente!$K$24,IF(S306&gt;=PliegoVigente!$I$25,PliegoVigente!$K$25,IF(S306&gt;=PliegoVigente!$I$26,PliegoVigente!$K$26,IF(S306&gt;=PliegoVigente!$I$27,PliegoVigente!$K$27,IF(S306&gt;=PliegoVigente!$I$28,PliegoVigente!$K$28,IF(S306&gt;=PliegoVigente!$I$29,PliegoVigente!$K$29,IF(S306&gt;=PliegoVigente!$I$30,PliegoVigente!$K$30,PliegoVigente!$K$31))))))))),IF(E306="MASIVO",(IF(S306&gt;=PliegoVigente!$I$37,PliegoVigente!$K$37,IF(S306&gt;=PliegoVigente!$I$38,PliegoVigente!$K$38,IF(S306&gt;=PliegoVigente!$I$39,PliegoVigente!$K$39,IF(S306&gt;=PliegoVigente!$I$40,PliegoVigente!$K$40,IF(S306&gt;=PliegoVigente!$I$41,PliegoVigente!$K$41,IF(S306&gt;=PliegoVigente!$I$42,PliegoVigente!$K$42,IF(S306&gt;=PliegoVigente!$I$43,PliegoVigente!$K$43,IF(S306&gt;=PliegoVigente!$I$44,PliegoVigente!$K$44,PliegoVigente!$K$45))))))))),(IF(S306&gt;=PliegoVigente!$I$51,PliegoVigente!$K$51,IF(S306&gt;=PliegoVigente!$I$52,PliegoVigente!$K$52,IF(S306&gt;=PliegoVigente!$I$53,PliegoVigente!$K$53,IF(S306&gt;=PliegoVigente!$I$54,PliegoVigente!$K$54,IF(S306&gt;=PliegoVigente!$I$55,PliegoVigente!$K$55,IF(S306&gt;=PliegoVigente!$I$56,PliegoVigente!$K$56,IF(S306&gt;=PliegoVigente!$I$57,PliegoVigente!$K$57,IF(S306&gt;=PliegoVigente!$I$58,PliegoVigente!$K$58,PliegoVigente!$K$59))))))))))))</f>
        <v>0.04</v>
      </c>
      <c r="AE306" s="124">
        <f>IF(E306="HFC",(IF(T306&gt;=PliegoVigente!$A$10,PliegoVigente!$C$10,IF(T306&gt;PliegoVigente!$A$9,PliegoVigente!$C$9,IF(T306&gt;PliegoVigente!$A$8,PliegoVigente!$C$8,PliegoVigente!$C$7)))),IF(E306="FLOW",(IF(T306&gt;=PliegoVigente!$A$26,PliegoVigente!$C$26,IF(T306&gt;PliegoVigente!$A$25,PliegoVigente!$C$25,IF(T306&gt;PliegoVigente!$A$24,PliegoVigente!$C$24,PliegoVigente!$C$23)))),IF(E306="MASIVO",(IF(T306&gt;=PliegoVigente!$A$40,PliegoVigente!$C$40,IF(T306&gt;PliegoVigente!$A$39,PliegoVigente!$C$39,IF(T306&gt;PliegoVigente!$A$38,PliegoVigente!$C$38,PliegoVigente!$C$37)))),(IF(T306&gt;=PliegoVigente!$A$54,PliegoVigente!$C$54,IF(T306&gt;PliegoVigente!$A$53,PliegoVigente!$C$53,IF(T306&gt;PliegoVigente!$A$52,PliegoVigente!$C$52,PliegoVigente!$C$51)))))))</f>
        <v>0.02</v>
      </c>
      <c r="AF306" s="124">
        <f>IF(E306="HFC",(IF(Y306&gt;=PliegoVigente!$Y$7,PliegoVigente!$AA$7,0)),IF(E306="FLOW",0,IF(E306="MASIVO",(IF(Y306&gt;=PliegoVigente!$Y$37,PliegoVigente!$AA$370)),(IF(Y306&gt;=PliegoVigente!$Y$51,PliegoVigente!$AA$51,0)))))</f>
        <v>0</v>
      </c>
      <c r="AG306" s="124">
        <f>IF(E306="HFC",(IF(Z306&gt;=PliegoVigente!$M$9,PliegoVigente!$O$9,IF(Z306&gt;=PliegoVigente!$M$8,PliegoVigente!$O$8,PliegoVigente!$O$7))),IF(E306="FLOW",(IF(Z306&gt;=PliegoVigente!$M$25,PliegoVigente!$O$25,IF(Z306&gt;=PliegoVigente!$M$24,PliegoVigente!$O$24,PliegoVigente!$O$23))),IF(E306="MASIVO",(IF(Z306&gt;=PliegoVigente!$M$39,PliegoVigente!$O$39,IF(Z306&gt;=PliegoVigente!$M$38,PliegoVigente!$O$38,PliegoVigente!$O$37))),(IF(Z306&gt;=PliegoVigente!$M$53,PliegoVigente!$O$53,IF(Z306&gt;=PliegoVigente!$M$52,PliegoVigente!$O$52,PliegoVigente!$O$51))))))</f>
        <v>-5.0000000000000001E-3</v>
      </c>
      <c r="AH306" s="124">
        <f>IF(E306="HFC",(IF(AA306&gt;=PliegoVigente!$Q$9,PliegoVigente!$S$9,IF(AA306&gt;=PliegoVigente!$Q$8,PliegoVigente!$S$8,PliegoVigente!$S$7))),IF(E306="FLOW",(IF(AA306&gt;=PliegoVigente!$Q$25,PliegoVigente!$S$25,IF(AA306&gt;=PliegoVigente!$Q$24,PliegoVigente!$S$24,PliegoVigente!$S$23))),IF(E306="MASIVO",(IF(AA306&gt;=PliegoVigente!$Q$39,PliegoVigente!$S$39,IF(AA306&gt;=PliegoVigente!$Q$38,PliegoVigente!$S$38,PliegoVigente!$S$37))),(IF(AA306&gt;=PliegoVigente!$Q$53,PliegoVigente!$S$53,IF(AA306&gt;=PliegoVigente!$Q$52,PliegoVigente!$S$52,PliegoVigente!$S$51))))))</f>
        <v>-5.0000000000000001E-3</v>
      </c>
      <c r="AI306" s="126">
        <f t="shared" si="9"/>
        <v>9.9999999999999992E-2</v>
      </c>
    </row>
    <row r="307" spans="1:35" x14ac:dyDescent="0.25">
      <c r="A307" s="115" t="str">
        <f>VLOOKUP(C307,RosterActualizado!$C$2:$L$1000,7,0)</f>
        <v>Sánchez Buteler Juan José</v>
      </c>
      <c r="B307" s="115" t="str">
        <f>VLOOKUP(C307,RosterActualizado!$C$2:$L$1000,10,0)</f>
        <v>Pereyra Jose Emmanuel</v>
      </c>
      <c r="C307" s="115">
        <f>RosterActualizado!C307</f>
        <v>2715651</v>
      </c>
      <c r="D307" s="115" t="str">
        <f>VLOOKUP(C307,RosterActualizado!$C$2:$L$1000,3,0)</f>
        <v>FLOW Score 3 a 5</v>
      </c>
      <c r="E307" s="115" t="str">
        <f t="shared" si="8"/>
        <v>FLOW</v>
      </c>
      <c r="F307" s="116">
        <f>VLOOKUP(C307,Table1[],5,0)</f>
        <v>0.92967151675485005</v>
      </c>
      <c r="G307" s="117">
        <f>VLOOKUP(C307,Table13[],5,0)</f>
        <v>0.18390804597701099</v>
      </c>
      <c r="H307" s="118">
        <f>VLOOKUP(C307,Table13[],3,0)</f>
        <v>87</v>
      </c>
      <c r="I307" s="117">
        <f>VLOOKUP(C307,Table13[],7,0)</f>
        <v>0.53571428571428603</v>
      </c>
      <c r="J307" s="117">
        <f>VLOOKUP(C307,Table13[],9,0)</f>
        <v>0.79518072289156605</v>
      </c>
      <c r="K307" s="116">
        <f>VLOOKUP(C307,Table16[[#All],[idccms]:[TMO]],5,0)</f>
        <v>0.931034482758621</v>
      </c>
      <c r="L307" s="119">
        <f>VLOOKUP(C307,Table18[[Columna1]:[Recuento de id_monitoring-caseId]],2,0)</f>
        <v>1</v>
      </c>
      <c r="M307" s="116">
        <f>VLOOKUP(C307,Table111[],7,0)</f>
        <v>-0.2</v>
      </c>
      <c r="N307" s="118">
        <f>VLOOKUP(C307,Table111[],6,0)</f>
        <v>20</v>
      </c>
      <c r="O307" s="116">
        <f>VLOOKUP(C307,Table111[],8,0)</f>
        <v>0.31578947368421101</v>
      </c>
      <c r="P307" s="13" t="s">
        <v>116</v>
      </c>
      <c r="Q307" s="13" t="s">
        <v>116</v>
      </c>
      <c r="R307" s="13" t="s">
        <v>116</v>
      </c>
      <c r="S307" s="116">
        <f>VLOOKUP(C307,Table113[[idccms]:[Suma de Rellamados]],4,0)</f>
        <v>0.78588235294117603</v>
      </c>
      <c r="T307" s="13">
        <f>VLOOKUP(C307,Table115[[idccms]:[Suma de CvLlamSalientes]],3,0)</f>
        <v>625.37804878048803</v>
      </c>
      <c r="U307" s="13">
        <f>VLOOKUP(C307,Table115[[idccms]:[Suma de CvLlamSalientes]],5,0)</f>
        <v>34.216027874564503</v>
      </c>
      <c r="V307" s="120">
        <f>VLOOKUP(C307,Table115[[idccms]:[Suma de CvLlamSalientes]],6,0)</f>
        <v>7.1062717770034798</v>
      </c>
      <c r="W307" s="13">
        <f>VLOOKUP(C307,Table115[[idccms]:[Suma de CvLlamSalientes]],7,0)</f>
        <v>584.05574912891996</v>
      </c>
      <c r="X307" s="116">
        <f>VLOOKUP(C307,Table118[[idccms]:[%Act Com N]],4,0)</f>
        <v>3.4843205574912901E-3</v>
      </c>
      <c r="Y307" s="116">
        <f>VLOOKUP(C307,Table118[[idccms]:[%Act Com N]],6,0)</f>
        <v>3.4843205574912901E-3</v>
      </c>
      <c r="Z307" s="116">
        <f>VLOOKUP(C307,TRF!$B$2:$S$407,4,0)</f>
        <v>2.9616724738675999E-2</v>
      </c>
      <c r="AA307" s="116">
        <f>VLOOKUP(C307,CBS!$A$2:$F$395,4,0)</f>
        <v>7.4912891986062699E-2</v>
      </c>
      <c r="AB307" s="124">
        <f>IF(E307="HFC",(IF(L307&gt;=PliegoVigente!$U$9,PliegoVigente!$W$9,IF(L307&gt;=PliegoVigente!$U$8,PliegoVigente!$W$8,PliegoVigente!$W$7))),IF(E307="FLOW",(IF(L307&gt;=PliegoVigente!$U$25,PliegoVigente!$W$25,IF(L307&gt;=PliegoVigente!$U$24,PliegoVigente!$W$24,PliegoVigente!$W$23))),IF(E307="MASIVO",(IF(L307&gt;=PliegoVigente!$U$39,PliegoVigente!$W$39,IF(L307&gt;=PliegoVigente!$U$38,PliegoVigente!$W$38,PliegoVigente!$W$37))),(IF(L307&gt;=PliegoVigente!$U$53,PliegoVigente!$W$53,IF(L307&gt;=PliegoVigente!$U$52,PliegoVigente!$W$52,PliegoVigente!$W$51))))))</f>
        <v>0.01</v>
      </c>
      <c r="AC307" s="124">
        <f>IF(E307="HFC",(IF(M307&gt;=PliegoVigente!$I$7,PliegoVigente!$K$7,IF(M307&gt;=PliegoVigente!$I$8,PliegoVigente!$K$8,IF(M307&gt;=PliegoVigente!$I$9,PliegoVigente!$K$9,IF(M307&gt;=PliegoVigente!$I$10,PliegoVigente!$K$10,IF(M307&gt;=PliegoVigente!$I$11,PliegoVigente!$K$11,IF(M307&gt;=PliegoVigente!$I$12,PliegoVigente!$K$12,IF(M307&gt;=PliegoVigente!$I$13,PliegoVigente!$K$13,IF(M307&gt;=PliegoVigente!$I$14,PliegoVigente!$K$14,PliegoVigente!$K$15))))))))),IF(E307="FLOW",(IF(M307&gt;=PliegoVigente!$I$23,PliegoVigente!$K$23,IF(M307&gt;=PliegoVigente!$I$24,PliegoVigente!$K$24,IF(M307&gt;=PliegoVigente!$I$25,PliegoVigente!$K$25,IF(M307&gt;=PliegoVigente!$I$26,PliegoVigente!$K$26,IF(M307&gt;=PliegoVigente!$I$27,PliegoVigente!$K$27,IF(M307&gt;=PliegoVigente!$I$28,PliegoVigente!$K$28,IF(M307&gt;=PliegoVigente!$I$29,PliegoVigente!$K$29,IF(M307&gt;=PliegoVigente!$I$30,PliegoVigente!$K$30,PliegoVigente!$K$31))))))))),IF(E307="MASIVO",(IF(M307&gt;=PliegoVigente!$I$37,PliegoVigente!$K$37,IF(M307&gt;=PliegoVigente!$I$38,PliegoVigente!$K$38,IF(M307&gt;=PliegoVigente!$I$39,PliegoVigente!$K$39,IF(M307&gt;=PliegoVigente!$I$40,PliegoVigente!$K$40,IF(M307&gt;=PliegoVigente!$I$41,PliegoVigente!$K$41,IF(M307&gt;=PliegoVigente!$I$42,PliegoVigente!$K$42,IF(M307&gt;=PliegoVigente!$I$43,PliegoVigente!$K$43,IF(M307&gt;=PliegoVigente!$I$44,PliegoVigente!$K$44,PliegoVigente!$K$45))))))))),(IF(M307&gt;=PliegoVigente!$I$51,PliegoVigente!$K$51,IF(M307&gt;=PliegoVigente!$I$52,PliegoVigente!$K$52,IF(M307&gt;=PliegoVigente!$I$53,PliegoVigente!$K$53,IF(M307&gt;=PliegoVigente!$I$54,PliegoVigente!$K$54,IF(M307&gt;=PliegoVigente!$I$55,PliegoVigente!$K$55,IF(M307&gt;=PliegoVigente!$I$56,PliegoVigente!$K$56,IF(M307&gt;=PliegoVigente!$I$57,PliegoVigente!$K$57,IF(M307&gt;=PliegoVigente!$I$58,PliegoVigente!$K$58,PliegoVigente!$K$59))))))))))))</f>
        <v>-0.02</v>
      </c>
      <c r="AD307" s="124">
        <f>IF(E307="HFC",(IF(S307&gt;=PliegoVigente!$E$12,PliegoVigente!$G$12,IF(S307&gt;=PliegoVigente!$E$11,PliegoVigente!$G$11,IF(S307&gt;=PliegoVigente!$E$10,PliegoVigente!$G$10,IF(S307&gt;=PliegoVigente!$E$9,PliegoVigente!$G$9,IF(S307&gt;=PliegoVigente!$E$8,PliegoVigente!$G$8,PliegoVigente!$G$7)))))),IF(E307="FLOW",(IF(S307&gt;=PliegoVigente!$I$23,PliegoVigente!$K$23,IF(S307&gt;=PliegoVigente!$I$24,PliegoVigente!$K$24,IF(S307&gt;=PliegoVigente!$I$25,PliegoVigente!$K$25,IF(S307&gt;=PliegoVigente!$I$26,PliegoVigente!$K$26,IF(S307&gt;=PliegoVigente!$I$27,PliegoVigente!$K$27,IF(S307&gt;=PliegoVigente!$I$28,PliegoVigente!$K$28,IF(S307&gt;=PliegoVigente!$I$29,PliegoVigente!$K$29,IF(S307&gt;=PliegoVigente!$I$30,PliegoVigente!$K$30,PliegoVigente!$K$31))))))))),IF(E307="MASIVO",(IF(S307&gt;=PliegoVigente!$I$37,PliegoVigente!$K$37,IF(S307&gt;=PliegoVigente!$I$38,PliegoVigente!$K$38,IF(S307&gt;=PliegoVigente!$I$39,PliegoVigente!$K$39,IF(S307&gt;=PliegoVigente!$I$40,PliegoVigente!$K$40,IF(S307&gt;=PliegoVigente!$I$41,PliegoVigente!$K$41,IF(S307&gt;=PliegoVigente!$I$42,PliegoVigente!$K$42,IF(S307&gt;=PliegoVigente!$I$43,PliegoVigente!$K$43,IF(S307&gt;=PliegoVigente!$I$44,PliegoVigente!$K$44,PliegoVigente!$K$45))))))))),(IF(S307&gt;=PliegoVigente!$I$51,PliegoVigente!$K$51,IF(S307&gt;=PliegoVigente!$I$52,PliegoVigente!$K$52,IF(S307&gt;=PliegoVigente!$I$53,PliegoVigente!$K$53,IF(S307&gt;=PliegoVigente!$I$54,PliegoVigente!$K$54,IF(S307&gt;=PliegoVigente!$I$55,PliegoVigente!$K$55,IF(S307&gt;=PliegoVigente!$I$56,PliegoVigente!$K$56,IF(S307&gt;=PliegoVigente!$I$57,PliegoVigente!$K$57,IF(S307&gt;=PliegoVigente!$I$58,PliegoVigente!$K$58,PliegoVigente!$K$59))))))))))))</f>
        <v>0.06</v>
      </c>
      <c r="AE307" s="124">
        <f>IF(E307="HFC",(IF(T307&gt;=PliegoVigente!$A$10,PliegoVigente!$C$10,IF(T307&gt;PliegoVigente!$A$9,PliegoVigente!$C$9,IF(T307&gt;PliegoVigente!$A$8,PliegoVigente!$C$8,PliegoVigente!$C$7)))),IF(E307="FLOW",(IF(T307&gt;=PliegoVigente!$A$26,PliegoVigente!$C$26,IF(T307&gt;PliegoVigente!$A$25,PliegoVigente!$C$25,IF(T307&gt;PliegoVigente!$A$24,PliegoVigente!$C$24,PliegoVigente!$C$23)))),IF(E307="MASIVO",(IF(T307&gt;=PliegoVigente!$A$40,PliegoVigente!$C$40,IF(T307&gt;PliegoVigente!$A$39,PliegoVigente!$C$39,IF(T307&gt;PliegoVigente!$A$38,PliegoVigente!$C$38,PliegoVigente!$C$37)))),(IF(T307&gt;=PliegoVigente!$A$54,PliegoVigente!$C$54,IF(T307&gt;PliegoVigente!$A$53,PliegoVigente!$C$53,IF(T307&gt;PliegoVigente!$A$52,PliegoVigente!$C$52,PliegoVigente!$C$51)))))))</f>
        <v>-0.01</v>
      </c>
      <c r="AF307" s="124">
        <f>IF(E307="HFC",(IF(Y307&gt;=PliegoVigente!$Y$7,PliegoVigente!$AA$7,0)),IF(E307="FLOW",0,IF(E307="MASIVO",(IF(Y307&gt;=PliegoVigente!$Y$37,PliegoVigente!$AA$370)),(IF(Y307&gt;=PliegoVigente!$Y$51,PliegoVigente!$AA$51,0)))))</f>
        <v>0</v>
      </c>
      <c r="AG307" s="124">
        <f>IF(E307="HFC",(IF(Z307&gt;=PliegoVigente!$M$9,PliegoVigente!$O$9,IF(Z307&gt;=PliegoVigente!$M$8,PliegoVigente!$O$8,PliegoVigente!$O$7))),IF(E307="FLOW",(IF(Z307&gt;=PliegoVigente!$M$25,PliegoVigente!$O$25,IF(Z307&gt;=PliegoVigente!$M$24,PliegoVigente!$O$24,PliegoVigente!$O$23))),IF(E307="MASIVO",(IF(Z307&gt;=PliegoVigente!$M$39,PliegoVigente!$O$39,IF(Z307&gt;=PliegoVigente!$M$38,PliegoVigente!$O$38,PliegoVigente!$O$37))),(IF(Z307&gt;=PliegoVigente!$M$53,PliegoVigente!$O$53,IF(Z307&gt;=PliegoVigente!$M$52,PliegoVigente!$O$52,PliegoVigente!$O$51))))))</f>
        <v>5.0000000000000001E-3</v>
      </c>
      <c r="AH307" s="124">
        <f>IF(E307="HFC",(IF(AA307&gt;=PliegoVigente!$Q$9,PliegoVigente!$S$9,IF(AA307&gt;=PliegoVigente!$Q$8,PliegoVigente!$S$8,PliegoVigente!$S$7))),IF(E307="FLOW",(IF(AA307&gt;=PliegoVigente!$Q$25,PliegoVigente!$S$25,IF(AA307&gt;=PliegoVigente!$Q$24,PliegoVigente!$S$24,PliegoVigente!$S$23))),IF(E307="MASIVO",(IF(AA307&gt;=PliegoVigente!$Q$39,PliegoVigente!$S$39,IF(AA307&gt;=PliegoVigente!$Q$38,PliegoVigente!$S$38,PliegoVigente!$S$37))),(IF(AA307&gt;=PliegoVigente!$Q$53,PliegoVigente!$S$53,IF(AA307&gt;=PliegoVigente!$Q$52,PliegoVigente!$S$52,PliegoVigente!$S$51))))))</f>
        <v>1.4999999999999999E-2</v>
      </c>
      <c r="AI307" s="126">
        <f t="shared" si="9"/>
        <v>5.9999999999999991E-2</v>
      </c>
    </row>
    <row r="308" spans="1:35" x14ac:dyDescent="0.25">
      <c r="A308" s="115" t="str">
        <f>VLOOKUP(C308,RosterActualizado!$C$2:$L$1000,7,0)</f>
        <v>Sánchez Buteler Juan José</v>
      </c>
      <c r="B308" s="115" t="str">
        <f>VLOOKUP(C308,RosterActualizado!$C$2:$L$1000,10,0)</f>
        <v>Ponce Luz Maria Daniela</v>
      </c>
      <c r="C308" s="115">
        <f>RosterActualizado!C308</f>
        <v>2811282</v>
      </c>
      <c r="D308" s="115" t="str">
        <f>VLOOKUP(C308,RosterActualizado!$C$2:$L$1000,3,0)</f>
        <v xml:space="preserve">INTERNET HFC SCORE 3 A 5 + Solucion Remota </v>
      </c>
      <c r="E308" s="115" t="str">
        <f t="shared" si="8"/>
        <v>HFC</v>
      </c>
      <c r="F308" s="116">
        <f>VLOOKUP(C308,Table1[],5,0)</f>
        <v>0.69516203703703705</v>
      </c>
      <c r="G308" s="117">
        <f>VLOOKUP(C308,Table13[],5,0)</f>
        <v>5.2631578947368397E-2</v>
      </c>
      <c r="H308" s="118">
        <f>VLOOKUP(C308,Table13[],3,0)</f>
        <v>38</v>
      </c>
      <c r="I308" s="117">
        <f>VLOOKUP(C308,Table13[],7,0)</f>
        <v>0.64864864864864902</v>
      </c>
      <c r="J308" s="117">
        <f>VLOOKUP(C308,Table13[],9,0)</f>
        <v>0.94444444444444398</v>
      </c>
      <c r="K308" s="116">
        <f>VLOOKUP(C308,Table16[[#All],[idccms]:[TMO]],5,0)</f>
        <v>1</v>
      </c>
      <c r="L308" s="119">
        <f>VLOOKUP(C308,Table18[[Columna1]:[Recuento de id_monitoring-caseId]],2,0)</f>
        <v>1</v>
      </c>
      <c r="M308" s="116">
        <f>VLOOKUP(C308,Table111[],7,0)</f>
        <v>-0.57142857142857095</v>
      </c>
      <c r="N308" s="118">
        <f>VLOOKUP(C308,Table111[],6,0)</f>
        <v>7</v>
      </c>
      <c r="O308" s="116">
        <f>VLOOKUP(C308,Table111[],8,0)</f>
        <v>0.4</v>
      </c>
      <c r="P308" s="13" t="s">
        <v>116</v>
      </c>
      <c r="Q308" s="13" t="s">
        <v>116</v>
      </c>
      <c r="R308" s="13" t="s">
        <v>116</v>
      </c>
      <c r="S308" s="116">
        <f>VLOOKUP(C308,Table113[[idccms]:[Suma de Rellamados]],4,0)</f>
        <v>0.824104234527687</v>
      </c>
      <c r="T308" s="13">
        <f>VLOOKUP(C308,Table115[[idccms]:[Suma de CvLlamSalientes]],3,0)</f>
        <v>728.52105263157898</v>
      </c>
      <c r="U308" s="13">
        <f>VLOOKUP(C308,Table115[[idccms]:[Suma de CvLlamSalientes]],5,0)</f>
        <v>29.157894736842099</v>
      </c>
      <c r="V308" s="120">
        <f>VLOOKUP(C308,Table115[[idccms]:[Suma de CvLlamSalientes]],6,0)</f>
        <v>3.05526315789474</v>
      </c>
      <c r="W308" s="13">
        <f>VLOOKUP(C308,Table115[[idccms]:[Suma de CvLlamSalientes]],7,0)</f>
        <v>696.30789473684194</v>
      </c>
      <c r="X308" s="116">
        <f>VLOOKUP(C308,Table118[[idccms]:[%Act Com N]],4,0)</f>
        <v>0</v>
      </c>
      <c r="Y308" s="116">
        <f>VLOOKUP(C308,Table118[[idccms]:[%Act Com N]],6,0)</f>
        <v>0</v>
      </c>
      <c r="Z308" s="116">
        <f>VLOOKUP(C308,TRF!$B$2:$S$407,4,0)</f>
        <v>5.7894736842105297E-2</v>
      </c>
      <c r="AA308" s="116">
        <f>VLOOKUP(C308,CBS!$A$2:$F$395,4,0)</f>
        <v>2.1052631578947399E-2</v>
      </c>
      <c r="AB308" s="124">
        <f>IF(E308="HFC",(IF(L308&gt;=PliegoVigente!$U$9,PliegoVigente!$W$9,IF(L308&gt;=PliegoVigente!$U$8,PliegoVigente!$W$8,PliegoVigente!$W$7))),IF(E308="FLOW",(IF(L308&gt;=PliegoVigente!$U$25,PliegoVigente!$W$25,IF(L308&gt;=PliegoVigente!$U$24,PliegoVigente!$W$24,PliegoVigente!$W$23))),IF(E308="MASIVO",(IF(L308&gt;=PliegoVigente!$U$39,PliegoVigente!$W$39,IF(L308&gt;=PliegoVigente!$U$38,PliegoVigente!$W$38,PliegoVigente!$W$37))),(IF(L308&gt;=PliegoVigente!$U$53,PliegoVigente!$W$53,IF(L308&gt;=PliegoVigente!$U$52,PliegoVigente!$W$52,PliegoVigente!$W$51))))))</f>
        <v>0.01</v>
      </c>
      <c r="AC308" s="124">
        <f>IF(E308="HFC",(IF(M308&gt;=PliegoVigente!$I$7,PliegoVigente!$K$7,IF(M308&gt;=PliegoVigente!$I$8,PliegoVigente!$K$8,IF(M308&gt;=PliegoVigente!$I$9,PliegoVigente!$K$9,IF(M308&gt;=PliegoVigente!$I$10,PliegoVigente!$K$10,IF(M308&gt;=PliegoVigente!$I$11,PliegoVigente!$K$11,IF(M308&gt;=PliegoVigente!$I$12,PliegoVigente!$K$12,IF(M308&gt;=PliegoVigente!$I$13,PliegoVigente!$K$13,IF(M308&gt;=PliegoVigente!$I$14,PliegoVigente!$K$14,PliegoVigente!$K$15))))))))),IF(E308="FLOW",(IF(M308&gt;=PliegoVigente!$I$23,PliegoVigente!$K$23,IF(M308&gt;=PliegoVigente!$I$24,PliegoVigente!$K$24,IF(M308&gt;=PliegoVigente!$I$25,PliegoVigente!$K$25,IF(M308&gt;=PliegoVigente!$I$26,PliegoVigente!$K$26,IF(M308&gt;=PliegoVigente!$I$27,PliegoVigente!$K$27,IF(M308&gt;=PliegoVigente!$I$28,PliegoVigente!$K$28,IF(M308&gt;=PliegoVigente!$I$29,PliegoVigente!$K$29,IF(M308&gt;=PliegoVigente!$I$30,PliegoVigente!$K$30,PliegoVigente!$K$31))))))))),IF(E308="MASIVO",(IF(M308&gt;=PliegoVigente!$I$37,PliegoVigente!$K$37,IF(M308&gt;=PliegoVigente!$I$38,PliegoVigente!$K$38,IF(M308&gt;=PliegoVigente!$I$39,PliegoVigente!$K$39,IF(M308&gt;=PliegoVigente!$I$40,PliegoVigente!$K$40,IF(M308&gt;=PliegoVigente!$I$41,PliegoVigente!$K$41,IF(M308&gt;=PliegoVigente!$I$42,PliegoVigente!$K$42,IF(M308&gt;=PliegoVigente!$I$43,PliegoVigente!$K$43,IF(M308&gt;=PliegoVigente!$I$44,PliegoVigente!$K$44,PliegoVigente!$K$45))))))))),(IF(M308&gt;=PliegoVigente!$I$51,PliegoVigente!$K$51,IF(M308&gt;=PliegoVigente!$I$52,PliegoVigente!$K$52,IF(M308&gt;=PliegoVigente!$I$53,PliegoVigente!$K$53,IF(M308&gt;=PliegoVigente!$I$54,PliegoVigente!$K$54,IF(M308&gt;=PliegoVigente!$I$55,PliegoVigente!$K$55,IF(M308&gt;=PliegoVigente!$I$56,PliegoVigente!$K$56,IF(M308&gt;=PliegoVigente!$I$57,PliegoVigente!$K$57,IF(M308&gt;=PliegoVigente!$I$58,PliegoVigente!$K$58,PliegoVigente!$K$59))))))))))))</f>
        <v>-0.02</v>
      </c>
      <c r="AD308" s="124">
        <f>IF(E308="HFC",(IF(S308&gt;=PliegoVigente!$E$12,PliegoVigente!$G$12,IF(S308&gt;=PliegoVigente!$E$11,PliegoVigente!$G$11,IF(S308&gt;=PliegoVigente!$E$10,PliegoVigente!$G$10,IF(S308&gt;=PliegoVigente!$E$9,PliegoVigente!$G$9,IF(S308&gt;=PliegoVigente!$E$8,PliegoVigente!$G$8,PliegoVigente!$G$7)))))),IF(E308="FLOW",(IF(S308&gt;=PliegoVigente!$I$23,PliegoVigente!$K$23,IF(S308&gt;=PliegoVigente!$I$24,PliegoVigente!$K$24,IF(S308&gt;=PliegoVigente!$I$25,PliegoVigente!$K$25,IF(S308&gt;=PliegoVigente!$I$26,PliegoVigente!$K$26,IF(S308&gt;=PliegoVigente!$I$27,PliegoVigente!$K$27,IF(S308&gt;=PliegoVigente!$I$28,PliegoVigente!$K$28,IF(S308&gt;=PliegoVigente!$I$29,PliegoVigente!$K$29,IF(S308&gt;=PliegoVigente!$I$30,PliegoVigente!$K$30,PliegoVigente!$K$31))))))))),IF(E308="MASIVO",(IF(S308&gt;=PliegoVigente!$I$37,PliegoVigente!$K$37,IF(S308&gt;=PliegoVigente!$I$38,PliegoVigente!$K$38,IF(S308&gt;=PliegoVigente!$I$39,PliegoVigente!$K$39,IF(S308&gt;=PliegoVigente!$I$40,PliegoVigente!$K$40,IF(S308&gt;=PliegoVigente!$I$41,PliegoVigente!$K$41,IF(S308&gt;=PliegoVigente!$I$42,PliegoVigente!$K$42,IF(S308&gt;=PliegoVigente!$I$43,PliegoVigente!$K$43,IF(S308&gt;=PliegoVigente!$I$44,PliegoVigente!$K$44,PliegoVigente!$K$45))))))))),(IF(S308&gt;=PliegoVigente!$I$51,PliegoVigente!$K$51,IF(S308&gt;=PliegoVigente!$I$52,PliegoVigente!$K$52,IF(S308&gt;=PliegoVigente!$I$53,PliegoVigente!$K$53,IF(S308&gt;=PliegoVigente!$I$54,PliegoVigente!$K$54,IF(S308&gt;=PliegoVigente!$I$55,PliegoVigente!$K$55,IF(S308&gt;=PliegoVigente!$I$56,PliegoVigente!$K$56,IF(S308&gt;=PliegoVigente!$I$57,PliegoVigente!$K$57,IF(S308&gt;=PliegoVigente!$I$58,PliegoVigente!$K$58,PliegoVigente!$K$59))))))))))))</f>
        <v>0.02</v>
      </c>
      <c r="AE308" s="124">
        <f>IF(E308="HFC",(IF(T308&gt;=PliegoVigente!$A$10,PliegoVigente!$C$10,IF(T308&gt;PliegoVigente!$A$9,PliegoVigente!$C$9,IF(T308&gt;PliegoVigente!$A$8,PliegoVigente!$C$8,PliegoVigente!$C$7)))),IF(E308="FLOW",(IF(T308&gt;=PliegoVigente!$A$26,PliegoVigente!$C$26,IF(T308&gt;PliegoVigente!$A$25,PliegoVigente!$C$25,IF(T308&gt;PliegoVigente!$A$24,PliegoVigente!$C$24,PliegoVigente!$C$23)))),IF(E308="MASIVO",(IF(T308&gt;=PliegoVigente!$A$40,PliegoVigente!$C$40,IF(T308&gt;PliegoVigente!$A$39,PliegoVigente!$C$39,IF(T308&gt;PliegoVigente!$A$38,PliegoVigente!$C$38,PliegoVigente!$C$37)))),(IF(T308&gt;=PliegoVigente!$A$54,PliegoVigente!$C$54,IF(T308&gt;PliegoVigente!$A$53,PliegoVigente!$C$53,IF(T308&gt;PliegoVigente!$A$52,PliegoVigente!$C$52,PliegoVigente!$C$51)))))))</f>
        <v>-0.01</v>
      </c>
      <c r="AF308" s="124">
        <f>IF(E308="HFC",(IF(Y308&gt;=PliegoVigente!$Y$7,PliegoVigente!$AA$7,0)),IF(E308="FLOW",0,IF(E308="MASIVO",(IF(Y308&gt;=PliegoVigente!$Y$37,PliegoVigente!$AA$370)),(IF(Y308&gt;=PliegoVigente!$Y$51,PliegoVigente!$AA$51,0)))))</f>
        <v>0</v>
      </c>
      <c r="AG308" s="124">
        <f>IF(E308="HFC",(IF(Z308&gt;=PliegoVigente!$M$9,PliegoVigente!$O$9,IF(Z308&gt;=PliegoVigente!$M$8,PliegoVigente!$O$8,PliegoVigente!$O$7))),IF(E308="FLOW",(IF(Z308&gt;=PliegoVigente!$M$25,PliegoVigente!$O$25,IF(Z308&gt;=PliegoVigente!$M$24,PliegoVigente!$O$24,PliegoVigente!$O$23))),IF(E308="MASIVO",(IF(Z308&gt;=PliegoVigente!$M$39,PliegoVigente!$O$39,IF(Z308&gt;=PliegoVigente!$M$38,PliegoVigente!$O$38,PliegoVigente!$O$37))),(IF(Z308&gt;=PliegoVigente!$M$53,PliegoVigente!$O$53,IF(Z308&gt;=PliegoVigente!$M$52,PliegoVigente!$O$52,PliegoVigente!$O$51))))))</f>
        <v>5.0000000000000001E-3</v>
      </c>
      <c r="AH308" s="124">
        <f>IF(E308="HFC",(IF(AA308&gt;=PliegoVigente!$Q$9,PliegoVigente!$S$9,IF(AA308&gt;=PliegoVigente!$Q$8,PliegoVigente!$S$8,PliegoVigente!$S$7))),IF(E308="FLOW",(IF(AA308&gt;=PliegoVigente!$Q$25,PliegoVigente!$S$25,IF(AA308&gt;=PliegoVigente!$Q$24,PliegoVigente!$S$24,PliegoVigente!$S$23))),IF(E308="MASIVO",(IF(AA308&gt;=PliegoVigente!$Q$39,PliegoVigente!$S$39,IF(AA308&gt;=PliegoVigente!$Q$38,PliegoVigente!$S$38,PliegoVigente!$S$37))),(IF(AA308&gt;=PliegoVigente!$Q$53,PliegoVigente!$S$53,IF(AA308&gt;=PliegoVigente!$Q$52,PliegoVigente!$S$52,PliegoVigente!$S$51))))))</f>
        <v>5.0000000000000001E-3</v>
      </c>
      <c r="AI308" s="126">
        <f t="shared" si="9"/>
        <v>0.01</v>
      </c>
    </row>
    <row r="309" spans="1:35" x14ac:dyDescent="0.25">
      <c r="A309" s="115" t="str">
        <f>VLOOKUP(C309,RosterActualizado!$C$2:$L$1000,7,0)</f>
        <v>Sánchez Buteler Juan José</v>
      </c>
      <c r="B309" s="115" t="str">
        <f>VLOOKUP(C309,RosterActualizado!$C$2:$L$1000,10,0)</f>
        <v>Ruiz Priscila Jazmin</v>
      </c>
      <c r="C309" s="115">
        <f>RosterActualizado!C309</f>
        <v>3903542</v>
      </c>
      <c r="D309" s="115" t="str">
        <f>VLOOKUP(C309,RosterActualizado!$C$2:$L$1000,3,0)</f>
        <v>FLOW Score 3 a 5</v>
      </c>
      <c r="E309" s="115" t="str">
        <f t="shared" si="8"/>
        <v>FLOW</v>
      </c>
      <c r="F309" s="116">
        <f>VLOOKUP(C309,Table1[],5,0)</f>
        <v>0.76347114556416895</v>
      </c>
      <c r="G309" s="117">
        <f>VLOOKUP(C309,Table13[],5,0)</f>
        <v>0.1</v>
      </c>
      <c r="H309" s="118">
        <f>VLOOKUP(C309,Table13[],3,0)</f>
        <v>60</v>
      </c>
      <c r="I309" s="117">
        <f>VLOOKUP(C309,Table13[],7,0)</f>
        <v>0.59322033898305104</v>
      </c>
      <c r="J309" s="117">
        <f>VLOOKUP(C309,Table13[],9,0)</f>
        <v>0.89830508474576298</v>
      </c>
      <c r="K309" s="116">
        <f>VLOOKUP(C309,Table16[[#All],[idccms]:[TMO]],5,0)</f>
        <v>1</v>
      </c>
      <c r="L309" s="119">
        <f>VLOOKUP(C309,Table18[[Columna1]:[Recuento de id_monitoring-caseId]],2,0)</f>
        <v>0.75</v>
      </c>
      <c r="M309" s="116">
        <f>VLOOKUP(C309,Table111[],7,0)</f>
        <v>-0.15384615384615399</v>
      </c>
      <c r="N309" s="118">
        <f>VLOOKUP(C309,Table111[],6,0)</f>
        <v>13</v>
      </c>
      <c r="O309" s="116">
        <f>VLOOKUP(C309,Table111[],8,0)</f>
        <v>0.6</v>
      </c>
      <c r="P309" s="13" t="s">
        <v>116</v>
      </c>
      <c r="Q309" s="13" t="s">
        <v>116</v>
      </c>
      <c r="R309" s="13" t="s">
        <v>116</v>
      </c>
      <c r="S309" s="116">
        <f>VLOOKUP(C309,Table113[[idccms]:[Suma de Rellamados]],4,0)</f>
        <v>0.84153005464480901</v>
      </c>
      <c r="T309" s="13">
        <f>VLOOKUP(C309,Table115[[idccms]:[Suma de CvLlamSalientes]],3,0)</f>
        <v>612.32539682539698</v>
      </c>
      <c r="U309" s="13">
        <f>VLOOKUP(C309,Table115[[idccms]:[Suma de CvLlamSalientes]],5,0)</f>
        <v>23.853174603174601</v>
      </c>
      <c r="V309" s="120">
        <f>VLOOKUP(C309,Table115[[idccms]:[Suma de CvLlamSalientes]],6,0)</f>
        <v>4.5634920634920598E-2</v>
      </c>
      <c r="W309" s="13">
        <f>VLOOKUP(C309,Table115[[idccms]:[Suma de CvLlamSalientes]],7,0)</f>
        <v>588.42658730158701</v>
      </c>
      <c r="X309" s="116">
        <f>VLOOKUP(C309,Table118[[idccms]:[%Act Com N]],4,0)</f>
        <v>5.8531746031745997E-2</v>
      </c>
      <c r="Y309" s="116">
        <f>VLOOKUP(C309,Table118[[idccms]:[%Act Com N]],6,0)</f>
        <v>3.2738095238095198E-2</v>
      </c>
      <c r="Z309" s="116">
        <f>VLOOKUP(C309,TRF!$B$2:$S$407,4,0)</f>
        <v>3.3730158730158701E-2</v>
      </c>
      <c r="AA309" s="116">
        <f>VLOOKUP(C309,CBS!$A$2:$F$395,4,0)</f>
        <v>0.107142857142857</v>
      </c>
      <c r="AB309" s="124">
        <f>IF(E309="HFC",(IF(L309&gt;=PliegoVigente!$U$9,PliegoVigente!$W$9,IF(L309&gt;=PliegoVigente!$U$8,PliegoVigente!$W$8,PliegoVigente!$W$7))),IF(E309="FLOW",(IF(L309&gt;=PliegoVigente!$U$25,PliegoVigente!$W$25,IF(L309&gt;=PliegoVigente!$U$24,PliegoVigente!$W$24,PliegoVigente!$W$23))),IF(E309="MASIVO",(IF(L309&gt;=PliegoVigente!$U$39,PliegoVigente!$W$39,IF(L309&gt;=PliegoVigente!$U$38,PliegoVigente!$W$38,PliegoVigente!$W$37))),(IF(L309&gt;=PliegoVigente!$U$53,PliegoVigente!$W$53,IF(L309&gt;=PliegoVigente!$U$52,PliegoVigente!$W$52,PliegoVigente!$W$51))))))</f>
        <v>-0.01</v>
      </c>
      <c r="AC309" s="124">
        <f>IF(E309="HFC",(IF(M309&gt;=PliegoVigente!$I$7,PliegoVigente!$K$7,IF(M309&gt;=PliegoVigente!$I$8,PliegoVigente!$K$8,IF(M309&gt;=PliegoVigente!$I$9,PliegoVigente!$K$9,IF(M309&gt;=PliegoVigente!$I$10,PliegoVigente!$K$10,IF(M309&gt;=PliegoVigente!$I$11,PliegoVigente!$K$11,IF(M309&gt;=PliegoVigente!$I$12,PliegoVigente!$K$12,IF(M309&gt;=PliegoVigente!$I$13,PliegoVigente!$K$13,IF(M309&gt;=PliegoVigente!$I$14,PliegoVigente!$K$14,PliegoVigente!$K$15))))))))),IF(E309="FLOW",(IF(M309&gt;=PliegoVigente!$I$23,PliegoVigente!$K$23,IF(M309&gt;=PliegoVigente!$I$24,PliegoVigente!$K$24,IF(M309&gt;=PliegoVigente!$I$25,PliegoVigente!$K$25,IF(M309&gt;=PliegoVigente!$I$26,PliegoVigente!$K$26,IF(M309&gt;=PliegoVigente!$I$27,PliegoVigente!$K$27,IF(M309&gt;=PliegoVigente!$I$28,PliegoVigente!$K$28,IF(M309&gt;=PliegoVigente!$I$29,PliegoVigente!$K$29,IF(M309&gt;=PliegoVigente!$I$30,PliegoVigente!$K$30,PliegoVigente!$K$31))))))))),IF(E309="MASIVO",(IF(M309&gt;=PliegoVigente!$I$37,PliegoVigente!$K$37,IF(M309&gt;=PliegoVigente!$I$38,PliegoVigente!$K$38,IF(M309&gt;=PliegoVigente!$I$39,PliegoVigente!$K$39,IF(M309&gt;=PliegoVigente!$I$40,PliegoVigente!$K$40,IF(M309&gt;=PliegoVigente!$I$41,PliegoVigente!$K$41,IF(M309&gt;=PliegoVigente!$I$42,PliegoVigente!$K$42,IF(M309&gt;=PliegoVigente!$I$43,PliegoVigente!$K$43,IF(M309&gt;=PliegoVigente!$I$44,PliegoVigente!$K$44,PliegoVigente!$K$45))))))))),(IF(M309&gt;=PliegoVigente!$I$51,PliegoVigente!$K$51,IF(M309&gt;=PliegoVigente!$I$52,PliegoVigente!$K$52,IF(M309&gt;=PliegoVigente!$I$53,PliegoVigente!$K$53,IF(M309&gt;=PliegoVigente!$I$54,PliegoVigente!$K$54,IF(M309&gt;=PliegoVigente!$I$55,PliegoVigente!$K$55,IF(M309&gt;=PliegoVigente!$I$56,PliegoVigente!$K$56,IF(M309&gt;=PliegoVigente!$I$57,PliegoVigente!$K$57,IF(M309&gt;=PliegoVigente!$I$58,PliegoVigente!$K$58,PliegoVigente!$K$59))))))))))))</f>
        <v>-0.01</v>
      </c>
      <c r="AD309" s="124">
        <f>IF(E309="HFC",(IF(S309&gt;=PliegoVigente!$E$12,PliegoVigente!$G$12,IF(S309&gt;=PliegoVigente!$E$11,PliegoVigente!$G$11,IF(S309&gt;=PliegoVigente!$E$10,PliegoVigente!$G$10,IF(S309&gt;=PliegoVigente!$E$9,PliegoVigente!$G$9,IF(S309&gt;=PliegoVigente!$E$8,PliegoVigente!$G$8,PliegoVigente!$G$7)))))),IF(E309="FLOW",(IF(S309&gt;=PliegoVigente!$I$23,PliegoVigente!$K$23,IF(S309&gt;=PliegoVigente!$I$24,PliegoVigente!$K$24,IF(S309&gt;=PliegoVigente!$I$25,PliegoVigente!$K$25,IF(S309&gt;=PliegoVigente!$I$26,PliegoVigente!$K$26,IF(S309&gt;=PliegoVigente!$I$27,PliegoVigente!$K$27,IF(S309&gt;=PliegoVigente!$I$28,PliegoVigente!$K$28,IF(S309&gt;=PliegoVigente!$I$29,PliegoVigente!$K$29,IF(S309&gt;=PliegoVigente!$I$30,PliegoVigente!$K$30,PliegoVigente!$K$31))))))))),IF(E309="MASIVO",(IF(S309&gt;=PliegoVigente!$I$37,PliegoVigente!$K$37,IF(S309&gt;=PliegoVigente!$I$38,PliegoVigente!$K$38,IF(S309&gt;=PliegoVigente!$I$39,PliegoVigente!$K$39,IF(S309&gt;=PliegoVigente!$I$40,PliegoVigente!$K$40,IF(S309&gt;=PliegoVigente!$I$41,PliegoVigente!$K$41,IF(S309&gt;=PliegoVigente!$I$42,PliegoVigente!$K$42,IF(S309&gt;=PliegoVigente!$I$43,PliegoVigente!$K$43,IF(S309&gt;=PliegoVigente!$I$44,PliegoVigente!$K$44,PliegoVigente!$K$45))))))))),(IF(S309&gt;=PliegoVigente!$I$51,PliegoVigente!$K$51,IF(S309&gt;=PliegoVigente!$I$52,PliegoVigente!$K$52,IF(S309&gt;=PliegoVigente!$I$53,PliegoVigente!$K$53,IF(S309&gt;=PliegoVigente!$I$54,PliegoVigente!$K$54,IF(S309&gt;=PliegoVigente!$I$55,PliegoVigente!$K$55,IF(S309&gt;=PliegoVigente!$I$56,PliegoVigente!$K$56,IF(S309&gt;=PliegoVigente!$I$57,PliegoVigente!$K$57,IF(S309&gt;=PliegoVigente!$I$58,PliegoVigente!$K$58,PliegoVigente!$K$59))))))))))))</f>
        <v>0.06</v>
      </c>
      <c r="AE309" s="124">
        <f>IF(E309="HFC",(IF(T309&gt;=PliegoVigente!$A$10,PliegoVigente!$C$10,IF(T309&gt;PliegoVigente!$A$9,PliegoVigente!$C$9,IF(T309&gt;PliegoVigente!$A$8,PliegoVigente!$C$8,PliegoVigente!$C$7)))),IF(E309="FLOW",(IF(T309&gt;=PliegoVigente!$A$26,PliegoVigente!$C$26,IF(T309&gt;PliegoVigente!$A$25,PliegoVigente!$C$25,IF(T309&gt;PliegoVigente!$A$24,PliegoVigente!$C$24,PliegoVigente!$C$23)))),IF(E309="MASIVO",(IF(T309&gt;=PliegoVigente!$A$40,PliegoVigente!$C$40,IF(T309&gt;PliegoVigente!$A$39,PliegoVigente!$C$39,IF(T309&gt;PliegoVigente!$A$38,PliegoVigente!$C$38,PliegoVigente!$C$37)))),(IF(T309&gt;=PliegoVigente!$A$54,PliegoVigente!$C$54,IF(T309&gt;PliegoVigente!$A$53,PliegoVigente!$C$53,IF(T309&gt;PliegoVigente!$A$52,PliegoVigente!$C$52,PliegoVigente!$C$51)))))))</f>
        <v>-0.01</v>
      </c>
      <c r="AF309" s="124">
        <f>IF(E309="HFC",(IF(Y309&gt;=PliegoVigente!$Y$7,PliegoVigente!$AA$7,0)),IF(E309="FLOW",0,IF(E309="MASIVO",(IF(Y309&gt;=PliegoVigente!$Y$37,PliegoVigente!$AA$370)),(IF(Y309&gt;=PliegoVigente!$Y$51,PliegoVigente!$AA$51,0)))))</f>
        <v>0</v>
      </c>
      <c r="AG309" s="124">
        <f>IF(E309="HFC",(IF(Z309&gt;=PliegoVigente!$M$9,PliegoVigente!$O$9,IF(Z309&gt;=PliegoVigente!$M$8,PliegoVigente!$O$8,PliegoVigente!$O$7))),IF(E309="FLOW",(IF(Z309&gt;=PliegoVigente!$M$25,PliegoVigente!$O$25,IF(Z309&gt;=PliegoVigente!$M$24,PliegoVigente!$O$24,PliegoVigente!$O$23))),IF(E309="MASIVO",(IF(Z309&gt;=PliegoVigente!$M$39,PliegoVigente!$O$39,IF(Z309&gt;=PliegoVigente!$M$38,PliegoVigente!$O$38,PliegoVigente!$O$37))),(IF(Z309&gt;=PliegoVigente!$M$53,PliegoVigente!$O$53,IF(Z309&gt;=PliegoVigente!$M$52,PliegoVigente!$O$52,PliegoVigente!$O$51))))))</f>
        <v>5.0000000000000001E-3</v>
      </c>
      <c r="AH309" s="124">
        <f>IF(E309="HFC",(IF(AA309&gt;=PliegoVigente!$Q$9,PliegoVigente!$S$9,IF(AA309&gt;=PliegoVigente!$Q$8,PliegoVigente!$S$8,PliegoVigente!$S$7))),IF(E309="FLOW",(IF(AA309&gt;=PliegoVigente!$Q$25,PliegoVigente!$S$25,IF(AA309&gt;=PliegoVigente!$Q$24,PliegoVigente!$S$24,PliegoVigente!$S$23))),IF(E309="MASIVO",(IF(AA309&gt;=PliegoVigente!$Q$39,PliegoVigente!$S$39,IF(AA309&gt;=PliegoVigente!$Q$38,PliegoVigente!$S$38,PliegoVigente!$S$37))),(IF(AA309&gt;=PliegoVigente!$Q$53,PliegoVigente!$S$53,IF(AA309&gt;=PliegoVigente!$Q$52,PliegoVigente!$S$52,PliegoVigente!$S$51))))))</f>
        <v>-5.0000000000000001E-3</v>
      </c>
      <c r="AI309" s="126">
        <f t="shared" si="9"/>
        <v>2.9999999999999988E-2</v>
      </c>
    </row>
    <row r="310" spans="1:35" x14ac:dyDescent="0.25">
      <c r="A310" s="115" t="str">
        <f>VLOOKUP(C310,RosterActualizado!$C$2:$L$1000,7,0)</f>
        <v>Sánchez Buteler Juan José</v>
      </c>
      <c r="B310" s="115" t="str">
        <f>VLOOKUP(C310,RosterActualizado!$C$2:$L$1000,10,0)</f>
        <v>Sinchicay Schmidt Jose Federico</v>
      </c>
      <c r="C310" s="115">
        <f>RosterActualizado!C310</f>
        <v>595898</v>
      </c>
      <c r="D310" s="115" t="str">
        <f>VLOOKUP(C310,RosterActualizado!$C$2:$L$1000,3,0)</f>
        <v>INTERNET HFC SCORE 3 A 5</v>
      </c>
      <c r="E310" s="115" t="str">
        <f t="shared" si="8"/>
        <v>HFC</v>
      </c>
      <c r="F310" s="116">
        <f>VLOOKUP(C310,Table1[],5,0)</f>
        <v>0.85508771929824601</v>
      </c>
      <c r="G310" s="117">
        <f>VLOOKUP(C310,Table13[],5,0)</f>
        <v>5.0505050505050497E-2</v>
      </c>
      <c r="H310" s="118">
        <f>VLOOKUP(C310,Table13[],3,0)</f>
        <v>99</v>
      </c>
      <c r="I310" s="117">
        <f>VLOOKUP(C310,Table13[],7,0)</f>
        <v>0.78651685393258397</v>
      </c>
      <c r="J310" s="117">
        <f>VLOOKUP(C310,Table13[],9,0)</f>
        <v>0.97727272727272696</v>
      </c>
      <c r="K310" s="116">
        <f>VLOOKUP(C310,Table16[[#All],[idccms]:[TMO]],5,0)</f>
        <v>0.94545454545454499</v>
      </c>
      <c r="L310" s="119">
        <f>VLOOKUP(C310,Table18[[Columna1]:[Recuento de id_monitoring-caseId]],2,0)</f>
        <v>0</v>
      </c>
      <c r="M310" s="116">
        <f>VLOOKUP(C310,Table111[],7,0)</f>
        <v>0.35714285714285698</v>
      </c>
      <c r="N310" s="118">
        <f>VLOOKUP(C310,Table111[],6,0)</f>
        <v>14</v>
      </c>
      <c r="O310" s="116">
        <f>VLOOKUP(C310,Table111[],8,0)</f>
        <v>0.58333333333333304</v>
      </c>
      <c r="P310" s="13" t="s">
        <v>116</v>
      </c>
      <c r="Q310" s="13" t="s">
        <v>116</v>
      </c>
      <c r="R310" s="13" t="s">
        <v>116</v>
      </c>
      <c r="S310" s="116">
        <f>VLOOKUP(C310,Table113[[idccms]:[Suma de Rellamados]],4,0)</f>
        <v>0.76644736842105299</v>
      </c>
      <c r="T310" s="13">
        <f>VLOOKUP(C310,Table115[[idccms]:[Suma de CvLlamSalientes]],3,0)</f>
        <v>667.51554404145099</v>
      </c>
      <c r="U310" s="13">
        <f>VLOOKUP(C310,Table115[[idccms]:[Suma de CvLlamSalientes]],5,0)</f>
        <v>26.7616580310881</v>
      </c>
      <c r="V310" s="120">
        <f>VLOOKUP(C310,Table115[[idccms]:[Suma de CvLlamSalientes]],6,0)</f>
        <v>34.095854922279798</v>
      </c>
      <c r="W310" s="13">
        <f>VLOOKUP(C310,Table115[[idccms]:[Suma de CvLlamSalientes]],7,0)</f>
        <v>606.65803108808302</v>
      </c>
      <c r="X310" s="116">
        <f>VLOOKUP(C310,Table118[[idccms]:[%Act Com N]],4,0)</f>
        <v>5.1813471502590702E-3</v>
      </c>
      <c r="Y310" s="116">
        <f>VLOOKUP(C310,Table118[[idccms]:[%Act Com N]],6,0)</f>
        <v>5.1813471502590702E-3</v>
      </c>
      <c r="Z310" s="116">
        <f>VLOOKUP(C310,TRF!$B$2:$S$407,4,0)</f>
        <v>6.4766839378238295E-2</v>
      </c>
      <c r="AA310" s="116">
        <f>VLOOKUP(C310,CBS!$A$2:$F$395,4,0)</f>
        <v>6.21761658031088E-2</v>
      </c>
      <c r="AB310" s="124">
        <f>IF(E310="HFC",(IF(L310&gt;=PliegoVigente!$U$9,PliegoVigente!$W$9,IF(L310&gt;=PliegoVigente!$U$8,PliegoVigente!$W$8,PliegoVigente!$W$7))),IF(E310="FLOW",(IF(L310&gt;=PliegoVigente!$U$25,PliegoVigente!$W$25,IF(L310&gt;=PliegoVigente!$U$24,PliegoVigente!$W$24,PliegoVigente!$W$23))),IF(E310="MASIVO",(IF(L310&gt;=PliegoVigente!$U$39,PliegoVigente!$W$39,IF(L310&gt;=PliegoVigente!$U$38,PliegoVigente!$W$38,PliegoVigente!$W$37))),(IF(L310&gt;=PliegoVigente!$U$53,PliegoVigente!$W$53,IF(L310&gt;=PliegoVigente!$U$52,PliegoVigente!$W$52,PliegoVigente!$W$51))))))</f>
        <v>-0.01</v>
      </c>
      <c r="AC310" s="124">
        <f>IF(E310="HFC",(IF(M310&gt;=PliegoVigente!$I$7,PliegoVigente!$K$7,IF(M310&gt;=PliegoVigente!$I$8,PliegoVigente!$K$8,IF(M310&gt;=PliegoVigente!$I$9,PliegoVigente!$K$9,IF(M310&gt;=PliegoVigente!$I$10,PliegoVigente!$K$10,IF(M310&gt;=PliegoVigente!$I$11,PliegoVigente!$K$11,IF(M310&gt;=PliegoVigente!$I$12,PliegoVigente!$K$12,IF(M310&gt;=PliegoVigente!$I$13,PliegoVigente!$K$13,IF(M310&gt;=PliegoVigente!$I$14,PliegoVigente!$K$14,PliegoVigente!$K$15))))))))),IF(E310="FLOW",(IF(M310&gt;=PliegoVigente!$I$23,PliegoVigente!$K$23,IF(M310&gt;=PliegoVigente!$I$24,PliegoVigente!$K$24,IF(M310&gt;=PliegoVigente!$I$25,PliegoVigente!$K$25,IF(M310&gt;=PliegoVigente!$I$26,PliegoVigente!$K$26,IF(M310&gt;=PliegoVigente!$I$27,PliegoVigente!$K$27,IF(M310&gt;=PliegoVigente!$I$28,PliegoVigente!$K$28,IF(M310&gt;=PliegoVigente!$I$29,PliegoVigente!$K$29,IF(M310&gt;=PliegoVigente!$I$30,PliegoVigente!$K$30,PliegoVigente!$K$31))))))))),IF(E310="MASIVO",(IF(M310&gt;=PliegoVigente!$I$37,PliegoVigente!$K$37,IF(M310&gt;=PliegoVigente!$I$38,PliegoVigente!$K$38,IF(M310&gt;=PliegoVigente!$I$39,PliegoVigente!$K$39,IF(M310&gt;=PliegoVigente!$I$40,PliegoVigente!$K$40,IF(M310&gt;=PliegoVigente!$I$41,PliegoVigente!$K$41,IF(M310&gt;=PliegoVigente!$I$42,PliegoVigente!$K$42,IF(M310&gt;=PliegoVigente!$I$43,PliegoVigente!$K$43,IF(M310&gt;=PliegoVigente!$I$44,PliegoVigente!$K$44,PliegoVigente!$K$45))))))))),(IF(M310&gt;=PliegoVigente!$I$51,PliegoVigente!$K$51,IF(M310&gt;=PliegoVigente!$I$52,PliegoVigente!$K$52,IF(M310&gt;=PliegoVigente!$I$53,PliegoVigente!$K$53,IF(M310&gt;=PliegoVigente!$I$54,PliegoVigente!$K$54,IF(M310&gt;=PliegoVigente!$I$55,PliegoVigente!$K$55,IF(M310&gt;=PliegoVigente!$I$56,PliegoVigente!$K$56,IF(M310&gt;=PliegoVigente!$I$57,PliegoVigente!$K$57,IF(M310&gt;=PliegoVigente!$I$58,PliegoVigente!$K$58,PliegoVigente!$K$59))))))))))))</f>
        <v>0.06</v>
      </c>
      <c r="AD310" s="124">
        <f>IF(E310="HFC",(IF(S310&gt;=PliegoVigente!$E$12,PliegoVigente!$G$12,IF(S310&gt;=PliegoVigente!$E$11,PliegoVigente!$G$11,IF(S310&gt;=PliegoVigente!$E$10,PliegoVigente!$G$10,IF(S310&gt;=PliegoVigente!$E$9,PliegoVigente!$G$9,IF(S310&gt;=PliegoVigente!$E$8,PliegoVigente!$G$8,PliegoVigente!$G$7)))))),IF(E310="FLOW",(IF(S310&gt;=PliegoVigente!$I$23,PliegoVigente!$K$23,IF(S310&gt;=PliegoVigente!$I$24,PliegoVigente!$K$24,IF(S310&gt;=PliegoVigente!$I$25,PliegoVigente!$K$25,IF(S310&gt;=PliegoVigente!$I$26,PliegoVigente!$K$26,IF(S310&gt;=PliegoVigente!$I$27,PliegoVigente!$K$27,IF(S310&gt;=PliegoVigente!$I$28,PliegoVigente!$K$28,IF(S310&gt;=PliegoVigente!$I$29,PliegoVigente!$K$29,IF(S310&gt;=PliegoVigente!$I$30,PliegoVigente!$K$30,PliegoVigente!$K$31))))))))),IF(E310="MASIVO",(IF(S310&gt;=PliegoVigente!$I$37,PliegoVigente!$K$37,IF(S310&gt;=PliegoVigente!$I$38,PliegoVigente!$K$38,IF(S310&gt;=PliegoVigente!$I$39,PliegoVigente!$K$39,IF(S310&gt;=PliegoVigente!$I$40,PliegoVigente!$K$40,IF(S310&gt;=PliegoVigente!$I$41,PliegoVigente!$K$41,IF(S310&gt;=PliegoVigente!$I$42,PliegoVigente!$K$42,IF(S310&gt;=PliegoVigente!$I$43,PliegoVigente!$K$43,IF(S310&gt;=PliegoVigente!$I$44,PliegoVigente!$K$44,PliegoVigente!$K$45))))))))),(IF(S310&gt;=PliegoVigente!$I$51,PliegoVigente!$K$51,IF(S310&gt;=PliegoVigente!$I$52,PliegoVigente!$K$52,IF(S310&gt;=PliegoVigente!$I$53,PliegoVigente!$K$53,IF(S310&gt;=PliegoVigente!$I$54,PliegoVigente!$K$54,IF(S310&gt;=PliegoVigente!$I$55,PliegoVigente!$K$55,IF(S310&gt;=PliegoVigente!$I$56,PliegoVigente!$K$56,IF(S310&gt;=PliegoVigente!$I$57,PliegoVigente!$K$57,IF(S310&gt;=PliegoVigente!$I$58,PliegoVigente!$K$58,PliegoVigente!$K$59))))))))))))</f>
        <v>-0.01</v>
      </c>
      <c r="AE310" s="124">
        <f>IF(E310="HFC",(IF(T310&gt;=PliegoVigente!$A$10,PliegoVigente!$C$10,IF(T310&gt;PliegoVigente!$A$9,PliegoVigente!$C$9,IF(T310&gt;PliegoVigente!$A$8,PliegoVigente!$C$8,PliegoVigente!$C$7)))),IF(E310="FLOW",(IF(T310&gt;=PliegoVigente!$A$26,PliegoVigente!$C$26,IF(T310&gt;PliegoVigente!$A$25,PliegoVigente!$C$25,IF(T310&gt;PliegoVigente!$A$24,PliegoVigente!$C$24,PliegoVigente!$C$23)))),IF(E310="MASIVO",(IF(T310&gt;=PliegoVigente!$A$40,PliegoVigente!$C$40,IF(T310&gt;PliegoVigente!$A$39,PliegoVigente!$C$39,IF(T310&gt;PliegoVigente!$A$38,PliegoVigente!$C$38,PliegoVigente!$C$37)))),(IF(T310&gt;=PliegoVigente!$A$54,PliegoVigente!$C$54,IF(T310&gt;PliegoVigente!$A$53,PliegoVigente!$C$53,IF(T310&gt;PliegoVigente!$A$52,PliegoVigente!$C$52,PliegoVigente!$C$51)))))))</f>
        <v>-0.01</v>
      </c>
      <c r="AF310" s="124">
        <f>IF(E310="HFC",(IF(Y310&gt;=PliegoVigente!$Y$7,PliegoVigente!$AA$7,0)),IF(E310="FLOW",0,IF(E310="MASIVO",(IF(Y310&gt;=PliegoVigente!$Y$37,PliegoVigente!$AA$370)),(IF(Y310&gt;=PliegoVigente!$Y$51,PliegoVigente!$AA$51,0)))))</f>
        <v>0</v>
      </c>
      <c r="AG310" s="124">
        <f>IF(E310="HFC",(IF(Z310&gt;=PliegoVigente!$M$9,PliegoVigente!$O$9,IF(Z310&gt;=PliegoVigente!$M$8,PliegoVigente!$O$8,PliegoVigente!$O$7))),IF(E310="FLOW",(IF(Z310&gt;=PliegoVigente!$M$25,PliegoVigente!$O$25,IF(Z310&gt;=PliegoVigente!$M$24,PliegoVigente!$O$24,PliegoVigente!$O$23))),IF(E310="MASIVO",(IF(Z310&gt;=PliegoVigente!$M$39,PliegoVigente!$O$39,IF(Z310&gt;=PliegoVigente!$M$38,PliegoVigente!$O$38,PliegoVigente!$O$37))),(IF(Z310&gt;=PliegoVigente!$M$53,PliegoVigente!$O$53,IF(Z310&gt;=PliegoVigente!$M$52,PliegoVigente!$O$52,PliegoVigente!$O$51))))))</f>
        <v>5.0000000000000001E-3</v>
      </c>
      <c r="AH310" s="124">
        <f>IF(E310="HFC",(IF(AA310&gt;=PliegoVigente!$Q$9,PliegoVigente!$S$9,IF(AA310&gt;=PliegoVigente!$Q$8,PliegoVigente!$S$8,PliegoVigente!$S$7))),IF(E310="FLOW",(IF(AA310&gt;=PliegoVigente!$Q$25,PliegoVigente!$S$25,IF(AA310&gt;=PliegoVigente!$Q$24,PliegoVigente!$S$24,PliegoVigente!$S$23))),IF(E310="MASIVO",(IF(AA310&gt;=PliegoVigente!$Q$39,PliegoVigente!$S$39,IF(AA310&gt;=PliegoVigente!$Q$38,PliegoVigente!$S$38,PliegoVigente!$S$37))),(IF(AA310&gt;=PliegoVigente!$Q$53,PliegoVigente!$S$53,IF(AA310&gt;=PliegoVigente!$Q$52,PliegoVigente!$S$52,PliegoVigente!$S$51))))))</f>
        <v>-5.0000000000000001E-3</v>
      </c>
      <c r="AI310" s="126">
        <f t="shared" si="9"/>
        <v>2.9999999999999988E-2</v>
      </c>
    </row>
    <row r="311" spans="1:35" x14ac:dyDescent="0.25">
      <c r="A311" s="115" t="str">
        <f>VLOOKUP(C311,RosterActualizado!$C$2:$L$1000,7,0)</f>
        <v>Sánchez Buteler Juan José</v>
      </c>
      <c r="B311" s="115" t="str">
        <f>VLOOKUP(C311,RosterActualizado!$C$2:$L$1000,10,0)</f>
        <v>Villanova Brenda Luciana</v>
      </c>
      <c r="C311" s="115">
        <f>RosterActualizado!C311</f>
        <v>1215460</v>
      </c>
      <c r="D311" s="115" t="str">
        <f>VLOOKUP(C311,RosterActualizado!$C$2:$L$1000,3,0)</f>
        <v>INTERNET HFC SCORE 3 A 5</v>
      </c>
      <c r="E311" s="115" t="str">
        <f t="shared" si="8"/>
        <v>HFC</v>
      </c>
      <c r="F311" s="116">
        <f>VLOOKUP(C311,Table1[],5,0)</f>
        <v>0.29946527777777798</v>
      </c>
      <c r="G311" s="117">
        <f>VLOOKUP(C311,Table13[],5,0)</f>
        <v>0.114285714285714</v>
      </c>
      <c r="H311" s="118">
        <f>VLOOKUP(C311,Table13[],3,0)</f>
        <v>35</v>
      </c>
      <c r="I311" s="117">
        <f>VLOOKUP(C311,Table13[],7,0)</f>
        <v>0.68571428571428605</v>
      </c>
      <c r="J311" s="117">
        <f>VLOOKUP(C311,Table13[],9,0)</f>
        <v>0.91428571428571404</v>
      </c>
      <c r="K311" s="116">
        <f>VLOOKUP(C311,Table16[[#All],[idccms]:[TMO]],5,0)</f>
        <v>1</v>
      </c>
      <c r="L311" s="119">
        <f>VLOOKUP(C311,Table18[[Columna1]:[Recuento de id_monitoring-caseId]],2,0)</f>
        <v>0</v>
      </c>
      <c r="M311" s="116">
        <f>VLOOKUP(C311,Table111[],7,0)</f>
        <v>-0.16666666666666699</v>
      </c>
      <c r="N311" s="118">
        <f>VLOOKUP(C311,Table111[],6,0)</f>
        <v>6</v>
      </c>
      <c r="O311" s="116">
        <f>VLOOKUP(C311,Table111[],8,0)</f>
        <v>0.66666666666666696</v>
      </c>
      <c r="P311" s="13" t="s">
        <v>116</v>
      </c>
      <c r="Q311" s="13" t="s">
        <v>116</v>
      </c>
      <c r="R311" s="13" t="s">
        <v>116</v>
      </c>
      <c r="S311" s="116">
        <f>VLOOKUP(C311,Table113[[idccms]:[Suma de Rellamados]],4,0)</f>
        <v>0.79699248120300703</v>
      </c>
      <c r="T311" s="13">
        <f>VLOOKUP(C311,Table115[[idccms]:[Suma de CvLlamSalientes]],3,0)</f>
        <v>629.32558139534899</v>
      </c>
      <c r="U311" s="13">
        <f>VLOOKUP(C311,Table115[[idccms]:[Suma de CvLlamSalientes]],5,0)</f>
        <v>23.616279069767401</v>
      </c>
      <c r="V311" s="120">
        <f>VLOOKUP(C311,Table115[[idccms]:[Suma de CvLlamSalientes]],6,0)</f>
        <v>14.703488372093</v>
      </c>
      <c r="W311" s="13">
        <f>VLOOKUP(C311,Table115[[idccms]:[Suma de CvLlamSalientes]],7,0)</f>
        <v>591.00581395348797</v>
      </c>
      <c r="X311" s="116">
        <f>VLOOKUP(C311,Table118[[idccms]:[%Act Com N]],4,0)</f>
        <v>0.122093023255814</v>
      </c>
      <c r="Y311" s="116">
        <f>VLOOKUP(C311,Table118[[idccms]:[%Act Com N]],6,0)</f>
        <v>0.107558139534884</v>
      </c>
      <c r="Z311" s="116" t="e">
        <f>VLOOKUP(C311,TRF!$B$2:$S$407,4,0)</f>
        <v>#N/A</v>
      </c>
      <c r="AA311" s="116">
        <f>VLOOKUP(C311,CBS!$A$2:$F$395,4,0)</f>
        <v>6.3953488372092998E-2</v>
      </c>
      <c r="AB311" s="124">
        <f>IF(E311="HFC",(IF(L311&gt;=PliegoVigente!$U$9,PliegoVigente!$W$9,IF(L311&gt;=PliegoVigente!$U$8,PliegoVigente!$W$8,PliegoVigente!$W$7))),IF(E311="FLOW",(IF(L311&gt;=PliegoVigente!$U$25,PliegoVigente!$W$25,IF(L311&gt;=PliegoVigente!$U$24,PliegoVigente!$W$24,PliegoVigente!$W$23))),IF(E311="MASIVO",(IF(L311&gt;=PliegoVigente!$U$39,PliegoVigente!$W$39,IF(L311&gt;=PliegoVigente!$U$38,PliegoVigente!$W$38,PliegoVigente!$W$37))),(IF(L311&gt;=PliegoVigente!$U$53,PliegoVigente!$W$53,IF(L311&gt;=PliegoVigente!$U$52,PliegoVigente!$W$52,PliegoVigente!$W$51))))))</f>
        <v>-0.01</v>
      </c>
      <c r="AC311" s="124">
        <f>IF(E311="HFC",(IF(M311&gt;=PliegoVigente!$I$7,PliegoVigente!$K$7,IF(M311&gt;=PliegoVigente!$I$8,PliegoVigente!$K$8,IF(M311&gt;=PliegoVigente!$I$9,PliegoVigente!$K$9,IF(M311&gt;=PliegoVigente!$I$10,PliegoVigente!$K$10,IF(M311&gt;=PliegoVigente!$I$11,PliegoVigente!$K$11,IF(M311&gt;=PliegoVigente!$I$12,PliegoVigente!$K$12,IF(M311&gt;=PliegoVigente!$I$13,PliegoVigente!$K$13,IF(M311&gt;=PliegoVigente!$I$14,PliegoVigente!$K$14,PliegoVigente!$K$15))))))))),IF(E311="FLOW",(IF(M311&gt;=PliegoVigente!$I$23,PliegoVigente!$K$23,IF(M311&gt;=PliegoVigente!$I$24,PliegoVigente!$K$24,IF(M311&gt;=PliegoVigente!$I$25,PliegoVigente!$K$25,IF(M311&gt;=PliegoVigente!$I$26,PliegoVigente!$K$26,IF(M311&gt;=PliegoVigente!$I$27,PliegoVigente!$K$27,IF(M311&gt;=PliegoVigente!$I$28,PliegoVigente!$K$28,IF(M311&gt;=PliegoVigente!$I$29,PliegoVigente!$K$29,IF(M311&gt;=PliegoVigente!$I$30,PliegoVigente!$K$30,PliegoVigente!$K$31))))))))),IF(E311="MASIVO",(IF(M311&gt;=PliegoVigente!$I$37,PliegoVigente!$K$37,IF(M311&gt;=PliegoVigente!$I$38,PliegoVigente!$K$38,IF(M311&gt;=PliegoVigente!$I$39,PliegoVigente!$K$39,IF(M311&gt;=PliegoVigente!$I$40,PliegoVigente!$K$40,IF(M311&gt;=PliegoVigente!$I$41,PliegoVigente!$K$41,IF(M311&gt;=PliegoVigente!$I$42,PliegoVigente!$K$42,IF(M311&gt;=PliegoVigente!$I$43,PliegoVigente!$K$43,IF(M311&gt;=PliegoVigente!$I$44,PliegoVigente!$K$44,PliegoVigente!$K$45))))))))),(IF(M311&gt;=PliegoVigente!$I$51,PliegoVigente!$K$51,IF(M311&gt;=PliegoVigente!$I$52,PliegoVigente!$K$52,IF(M311&gt;=PliegoVigente!$I$53,PliegoVigente!$K$53,IF(M311&gt;=PliegoVigente!$I$54,PliegoVigente!$K$54,IF(M311&gt;=PliegoVigente!$I$55,PliegoVigente!$K$55,IF(M311&gt;=PliegoVigente!$I$56,PliegoVigente!$K$56,IF(M311&gt;=PliegoVigente!$I$57,PliegoVigente!$K$57,IF(M311&gt;=PliegoVigente!$I$58,PliegoVigente!$K$58,PliegoVigente!$K$59))))))))))))</f>
        <v>-0.01</v>
      </c>
      <c r="AD311" s="124">
        <f>IF(E311="HFC",(IF(S311&gt;=PliegoVigente!$E$12,PliegoVigente!$G$12,IF(S311&gt;=PliegoVigente!$E$11,PliegoVigente!$G$11,IF(S311&gt;=PliegoVigente!$E$10,PliegoVigente!$G$10,IF(S311&gt;=PliegoVigente!$E$9,PliegoVigente!$G$9,IF(S311&gt;=PliegoVigente!$E$8,PliegoVigente!$G$8,PliegoVigente!$G$7)))))),IF(E311="FLOW",(IF(S311&gt;=PliegoVigente!$I$23,PliegoVigente!$K$23,IF(S311&gt;=PliegoVigente!$I$24,PliegoVigente!$K$24,IF(S311&gt;=PliegoVigente!$I$25,PliegoVigente!$K$25,IF(S311&gt;=PliegoVigente!$I$26,PliegoVigente!$K$26,IF(S311&gt;=PliegoVigente!$I$27,PliegoVigente!$K$27,IF(S311&gt;=PliegoVigente!$I$28,PliegoVigente!$K$28,IF(S311&gt;=PliegoVigente!$I$29,PliegoVigente!$K$29,IF(S311&gt;=PliegoVigente!$I$30,PliegoVigente!$K$30,PliegoVigente!$K$31))))))))),IF(E311="MASIVO",(IF(S311&gt;=PliegoVigente!$I$37,PliegoVigente!$K$37,IF(S311&gt;=PliegoVigente!$I$38,PliegoVigente!$K$38,IF(S311&gt;=PliegoVigente!$I$39,PliegoVigente!$K$39,IF(S311&gt;=PliegoVigente!$I$40,PliegoVigente!$K$40,IF(S311&gt;=PliegoVigente!$I$41,PliegoVigente!$K$41,IF(S311&gt;=PliegoVigente!$I$42,PliegoVigente!$K$42,IF(S311&gt;=PliegoVigente!$I$43,PliegoVigente!$K$43,IF(S311&gt;=PliegoVigente!$I$44,PliegoVigente!$K$44,PliegoVigente!$K$45))))))))),(IF(S311&gt;=PliegoVigente!$I$51,PliegoVigente!$K$51,IF(S311&gt;=PliegoVigente!$I$52,PliegoVigente!$K$52,IF(S311&gt;=PliegoVigente!$I$53,PliegoVigente!$K$53,IF(S311&gt;=PliegoVigente!$I$54,PliegoVigente!$K$54,IF(S311&gt;=PliegoVigente!$I$55,PliegoVigente!$K$55,IF(S311&gt;=PliegoVigente!$I$56,PliegoVigente!$K$56,IF(S311&gt;=PliegoVigente!$I$57,PliegoVigente!$K$57,IF(S311&gt;=PliegoVigente!$I$58,PliegoVigente!$K$58,PliegoVigente!$K$59))))))))))))</f>
        <v>-0.01</v>
      </c>
      <c r="AE311" s="124">
        <f>IF(E311="HFC",(IF(T311&gt;=PliegoVigente!$A$10,PliegoVigente!$C$10,IF(T311&gt;PliegoVigente!$A$9,PliegoVigente!$C$9,IF(T311&gt;PliegoVigente!$A$8,PliegoVigente!$C$8,PliegoVigente!$C$7)))),IF(E311="FLOW",(IF(T311&gt;=PliegoVigente!$A$26,PliegoVigente!$C$26,IF(T311&gt;PliegoVigente!$A$25,PliegoVigente!$C$25,IF(T311&gt;PliegoVigente!$A$24,PliegoVigente!$C$24,PliegoVigente!$C$23)))),IF(E311="MASIVO",(IF(T311&gt;=PliegoVigente!$A$40,PliegoVigente!$C$40,IF(T311&gt;PliegoVigente!$A$39,PliegoVigente!$C$39,IF(T311&gt;PliegoVigente!$A$38,PliegoVigente!$C$38,PliegoVigente!$C$37)))),(IF(T311&gt;=PliegoVigente!$A$54,PliegoVigente!$C$54,IF(T311&gt;PliegoVigente!$A$53,PliegoVigente!$C$53,IF(T311&gt;PliegoVigente!$A$52,PliegoVigente!$C$52,PliegoVigente!$C$51)))))))</f>
        <v>-0.01</v>
      </c>
      <c r="AF311" s="124">
        <f>IF(E311="HFC",(IF(Y311&gt;=PliegoVigente!$Y$7,PliegoVigente!$AA$7,0)),IF(E311="FLOW",0,IF(E311="MASIVO",(IF(Y311&gt;=PliegoVigente!$Y$37,PliegoVigente!$AA$370)),(IF(Y311&gt;=PliegoVigente!$Y$51,PliegoVigente!$AA$51,0)))))</f>
        <v>0.01</v>
      </c>
      <c r="AG311" s="124" t="e">
        <f>IF(E311="HFC",(IF(Z311&gt;=PliegoVigente!$M$9,PliegoVigente!$O$9,IF(Z311&gt;=PliegoVigente!$M$8,PliegoVigente!$O$8,PliegoVigente!$O$7))),IF(E311="FLOW",(IF(Z311&gt;=PliegoVigente!$M$25,PliegoVigente!$O$25,IF(Z311&gt;=PliegoVigente!$M$24,PliegoVigente!$O$24,PliegoVigente!$O$23))),IF(E311="MASIVO",(IF(Z311&gt;=PliegoVigente!$M$39,PliegoVigente!$O$39,IF(Z311&gt;=PliegoVigente!$M$38,PliegoVigente!$O$38,PliegoVigente!$O$37))),(IF(Z311&gt;=PliegoVigente!$M$53,PliegoVigente!$O$53,IF(Z311&gt;=PliegoVigente!$M$52,PliegoVigente!$O$52,PliegoVigente!$O$51))))))</f>
        <v>#N/A</v>
      </c>
      <c r="AH311" s="124">
        <f>IF(E311="HFC",(IF(AA311&gt;=PliegoVigente!$Q$9,PliegoVigente!$S$9,IF(AA311&gt;=PliegoVigente!$Q$8,PliegoVigente!$S$8,PliegoVigente!$S$7))),IF(E311="FLOW",(IF(AA311&gt;=PliegoVigente!$Q$25,PliegoVigente!$S$25,IF(AA311&gt;=PliegoVigente!$Q$24,PliegoVigente!$S$24,PliegoVigente!$S$23))),IF(E311="MASIVO",(IF(AA311&gt;=PliegoVigente!$Q$39,PliegoVigente!$S$39,IF(AA311&gt;=PliegoVigente!$Q$38,PliegoVigente!$S$38,PliegoVigente!$S$37))),(IF(AA311&gt;=PliegoVigente!$Q$53,PliegoVigente!$S$53,IF(AA311&gt;=PliegoVigente!$Q$52,PliegoVigente!$S$52,PliegoVigente!$S$51))))))</f>
        <v>-5.0000000000000001E-3</v>
      </c>
      <c r="AI311" s="126" t="e">
        <f t="shared" si="9"/>
        <v>#N/A</v>
      </c>
    </row>
    <row r="312" spans="1:35" x14ac:dyDescent="0.25">
      <c r="A312" s="115" t="str">
        <f>VLOOKUP(C312,RosterActualizado!$C$2:$L$1000,7,0)</f>
        <v>Sánchez Buteler Juan José</v>
      </c>
      <c r="B312" s="115" t="str">
        <f>VLOOKUP(C312,RosterActualizado!$C$2:$L$1000,10,0)</f>
        <v xml:space="preserve">Yapura Felix Ezequiel </v>
      </c>
      <c r="C312" s="115">
        <f>RosterActualizado!C312</f>
        <v>3118405</v>
      </c>
      <c r="D312" s="115" t="str">
        <f>VLOOKUP(C312,RosterActualizado!$C$2:$L$1000,3,0)</f>
        <v xml:space="preserve">INTERNET HFC SCORE 2 + Solucion Remota </v>
      </c>
      <c r="E312" s="115" t="str">
        <f t="shared" si="8"/>
        <v>HFC</v>
      </c>
      <c r="F312" s="116">
        <f>VLOOKUP(C312,Table1[],5,0)</f>
        <v>0.66594356261022902</v>
      </c>
      <c r="G312" s="117">
        <f>VLOOKUP(C312,Table13[],5,0)</f>
        <v>0.102040816326531</v>
      </c>
      <c r="H312" s="118">
        <f>VLOOKUP(C312,Table13[],3,0)</f>
        <v>49</v>
      </c>
      <c r="I312" s="117">
        <f>VLOOKUP(C312,Table13[],7,0)</f>
        <v>0.75510204081632604</v>
      </c>
      <c r="J312" s="117">
        <f>VLOOKUP(C312,Table13[],9,0)</f>
        <v>0.91489361702127703</v>
      </c>
      <c r="K312" s="116">
        <f>VLOOKUP(C312,Table16[[#All],[idccms]:[TMO]],5,0)</f>
        <v>1</v>
      </c>
      <c r="L312" s="119">
        <f>VLOOKUP(C312,Table18[[Columna1]:[Recuento de id_monitoring-caseId]],2,0)</f>
        <v>1</v>
      </c>
      <c r="M312" s="116">
        <f>VLOOKUP(C312,Table111[],7,0)</f>
        <v>8.3333333333333301E-2</v>
      </c>
      <c r="N312" s="118">
        <f>VLOOKUP(C312,Table111[],6,0)</f>
        <v>12</v>
      </c>
      <c r="O312" s="116">
        <f>VLOOKUP(C312,Table111[],8,0)</f>
        <v>0.7</v>
      </c>
      <c r="P312" s="13" t="s">
        <v>116</v>
      </c>
      <c r="Q312" s="13" t="s">
        <v>116</v>
      </c>
      <c r="R312" s="13" t="s">
        <v>116</v>
      </c>
      <c r="S312" s="116">
        <f>VLOOKUP(C312,Table113[[idccms]:[Suma de Rellamados]],4,0)</f>
        <v>0.81879194630872498</v>
      </c>
      <c r="T312" s="13">
        <f>VLOOKUP(C312,Table115[[idccms]:[Suma de CvLlamSalientes]],3,0)</f>
        <v>626.87651331719098</v>
      </c>
      <c r="U312" s="13">
        <f>VLOOKUP(C312,Table115[[idccms]:[Suma de CvLlamSalientes]],5,0)</f>
        <v>27.208232445520601</v>
      </c>
      <c r="V312" s="120">
        <f>VLOOKUP(C312,Table115[[idccms]:[Suma de CvLlamSalientes]],6,0)</f>
        <v>38.6077481840194</v>
      </c>
      <c r="W312" s="13">
        <f>VLOOKUP(C312,Table115[[idccms]:[Suma de CvLlamSalientes]],7,0)</f>
        <v>561.06053268765095</v>
      </c>
      <c r="X312" s="116">
        <f>VLOOKUP(C312,Table118[[idccms]:[%Act Com N]],4,0)</f>
        <v>3.6319612590799001E-2</v>
      </c>
      <c r="Y312" s="116">
        <f>VLOOKUP(C312,Table118[[idccms]:[%Act Com N]],6,0)</f>
        <v>6.05326876513317E-3</v>
      </c>
      <c r="Z312" s="116">
        <f>VLOOKUP(C312,TRF!$B$2:$S$407,4,0)</f>
        <v>8.4745762711864403E-2</v>
      </c>
      <c r="AA312" s="116">
        <f>VLOOKUP(C312,CBS!$A$2:$F$395,4,0)</f>
        <v>3.6319612590799001E-2</v>
      </c>
      <c r="AB312" s="124">
        <f>IF(E312="HFC",(IF(L312&gt;=PliegoVigente!$U$9,PliegoVigente!$W$9,IF(L312&gt;=PliegoVigente!$U$8,PliegoVigente!$W$8,PliegoVigente!$W$7))),IF(E312="FLOW",(IF(L312&gt;=PliegoVigente!$U$25,PliegoVigente!$W$25,IF(L312&gt;=PliegoVigente!$U$24,PliegoVigente!$W$24,PliegoVigente!$W$23))),IF(E312="MASIVO",(IF(L312&gt;=PliegoVigente!$U$39,PliegoVigente!$W$39,IF(L312&gt;=PliegoVigente!$U$38,PliegoVigente!$W$38,PliegoVigente!$W$37))),(IF(L312&gt;=PliegoVigente!$U$53,PliegoVigente!$W$53,IF(L312&gt;=PliegoVigente!$U$52,PliegoVigente!$W$52,PliegoVigente!$W$51))))))</f>
        <v>0.01</v>
      </c>
      <c r="AC312" s="124">
        <f>IF(E312="HFC",(IF(M312&gt;=PliegoVigente!$I$7,PliegoVigente!$K$7,IF(M312&gt;=PliegoVigente!$I$8,PliegoVigente!$K$8,IF(M312&gt;=PliegoVigente!$I$9,PliegoVigente!$K$9,IF(M312&gt;=PliegoVigente!$I$10,PliegoVigente!$K$10,IF(M312&gt;=PliegoVigente!$I$11,PliegoVigente!$K$11,IF(M312&gt;=PliegoVigente!$I$12,PliegoVigente!$K$12,IF(M312&gt;=PliegoVigente!$I$13,PliegoVigente!$K$13,IF(M312&gt;=PliegoVigente!$I$14,PliegoVigente!$K$14,PliegoVigente!$K$15))))))))),IF(E312="FLOW",(IF(M312&gt;=PliegoVigente!$I$23,PliegoVigente!$K$23,IF(M312&gt;=PliegoVigente!$I$24,PliegoVigente!$K$24,IF(M312&gt;=PliegoVigente!$I$25,PliegoVigente!$K$25,IF(M312&gt;=PliegoVigente!$I$26,PliegoVigente!$K$26,IF(M312&gt;=PliegoVigente!$I$27,PliegoVigente!$K$27,IF(M312&gt;=PliegoVigente!$I$28,PliegoVigente!$K$28,IF(M312&gt;=PliegoVigente!$I$29,PliegoVigente!$K$29,IF(M312&gt;=PliegoVigente!$I$30,PliegoVigente!$K$30,PliegoVigente!$K$31))))))))),IF(E312="MASIVO",(IF(M312&gt;=PliegoVigente!$I$37,PliegoVigente!$K$37,IF(M312&gt;=PliegoVigente!$I$38,PliegoVigente!$K$38,IF(M312&gt;=PliegoVigente!$I$39,PliegoVigente!$K$39,IF(M312&gt;=PliegoVigente!$I$40,PliegoVigente!$K$40,IF(M312&gt;=PliegoVigente!$I$41,PliegoVigente!$K$41,IF(M312&gt;=PliegoVigente!$I$42,PliegoVigente!$K$42,IF(M312&gt;=PliegoVigente!$I$43,PliegoVigente!$K$43,IF(M312&gt;=PliegoVigente!$I$44,PliegoVigente!$K$44,PliegoVigente!$K$45))))))))),(IF(M312&gt;=PliegoVigente!$I$51,PliegoVigente!$K$51,IF(M312&gt;=PliegoVigente!$I$52,PliegoVigente!$K$52,IF(M312&gt;=PliegoVigente!$I$53,PliegoVigente!$K$53,IF(M312&gt;=PliegoVigente!$I$54,PliegoVigente!$K$54,IF(M312&gt;=PliegoVigente!$I$55,PliegoVigente!$K$55,IF(M312&gt;=PliegoVigente!$I$56,PliegoVigente!$K$56,IF(M312&gt;=PliegoVigente!$I$57,PliegoVigente!$K$57,IF(M312&gt;=PliegoVigente!$I$58,PliegoVigente!$K$58,PliegoVigente!$K$59))))))))))))</f>
        <v>0.06</v>
      </c>
      <c r="AD312" s="124">
        <f>IF(E312="HFC",(IF(S312&gt;=PliegoVigente!$E$12,PliegoVigente!$G$12,IF(S312&gt;=PliegoVigente!$E$11,PliegoVigente!$G$11,IF(S312&gt;=PliegoVigente!$E$10,PliegoVigente!$G$10,IF(S312&gt;=PliegoVigente!$E$9,PliegoVigente!$G$9,IF(S312&gt;=PliegoVigente!$E$8,PliegoVigente!$G$8,PliegoVigente!$G$7)))))),IF(E312="FLOW",(IF(S312&gt;=PliegoVigente!$I$23,PliegoVigente!$K$23,IF(S312&gt;=PliegoVigente!$I$24,PliegoVigente!$K$24,IF(S312&gt;=PliegoVigente!$I$25,PliegoVigente!$K$25,IF(S312&gt;=PliegoVigente!$I$26,PliegoVigente!$K$26,IF(S312&gt;=PliegoVigente!$I$27,PliegoVigente!$K$27,IF(S312&gt;=PliegoVigente!$I$28,PliegoVigente!$K$28,IF(S312&gt;=PliegoVigente!$I$29,PliegoVigente!$K$29,IF(S312&gt;=PliegoVigente!$I$30,PliegoVigente!$K$30,PliegoVigente!$K$31))))))))),IF(E312="MASIVO",(IF(S312&gt;=PliegoVigente!$I$37,PliegoVigente!$K$37,IF(S312&gt;=PliegoVigente!$I$38,PliegoVigente!$K$38,IF(S312&gt;=PliegoVigente!$I$39,PliegoVigente!$K$39,IF(S312&gt;=PliegoVigente!$I$40,PliegoVigente!$K$40,IF(S312&gt;=PliegoVigente!$I$41,PliegoVigente!$K$41,IF(S312&gt;=PliegoVigente!$I$42,PliegoVigente!$K$42,IF(S312&gt;=PliegoVigente!$I$43,PliegoVigente!$K$43,IF(S312&gt;=PliegoVigente!$I$44,PliegoVigente!$K$44,PliegoVigente!$K$45))))))))),(IF(S312&gt;=PliegoVigente!$I$51,PliegoVigente!$K$51,IF(S312&gt;=PliegoVigente!$I$52,PliegoVigente!$K$52,IF(S312&gt;=PliegoVigente!$I$53,PliegoVigente!$K$53,IF(S312&gt;=PliegoVigente!$I$54,PliegoVigente!$K$54,IF(S312&gt;=PliegoVigente!$I$55,PliegoVigente!$K$55,IF(S312&gt;=PliegoVigente!$I$56,PliegoVigente!$K$56,IF(S312&gt;=PliegoVigente!$I$57,PliegoVigente!$K$57,IF(S312&gt;=PliegoVigente!$I$58,PliegoVigente!$K$58,PliegoVigente!$K$59))))))))))))</f>
        <v>0.01</v>
      </c>
      <c r="AE312" s="124">
        <f>IF(E312="HFC",(IF(T312&gt;=PliegoVigente!$A$10,PliegoVigente!$C$10,IF(T312&gt;PliegoVigente!$A$9,PliegoVigente!$C$9,IF(T312&gt;PliegoVigente!$A$8,PliegoVigente!$C$8,PliegoVigente!$C$7)))),IF(E312="FLOW",(IF(T312&gt;=PliegoVigente!$A$26,PliegoVigente!$C$26,IF(T312&gt;PliegoVigente!$A$25,PliegoVigente!$C$25,IF(T312&gt;PliegoVigente!$A$24,PliegoVigente!$C$24,PliegoVigente!$C$23)))),IF(E312="MASIVO",(IF(T312&gt;=PliegoVigente!$A$40,PliegoVigente!$C$40,IF(T312&gt;PliegoVigente!$A$39,PliegoVigente!$C$39,IF(T312&gt;PliegoVigente!$A$38,PliegoVigente!$C$38,PliegoVigente!$C$37)))),(IF(T312&gt;=PliegoVigente!$A$54,PliegoVigente!$C$54,IF(T312&gt;PliegoVigente!$A$53,PliegoVigente!$C$53,IF(T312&gt;PliegoVigente!$A$52,PliegoVigente!$C$52,PliegoVigente!$C$51)))))))</f>
        <v>-0.01</v>
      </c>
      <c r="AF312" s="124">
        <f>IF(E312="HFC",(IF(Y312&gt;=PliegoVigente!$Y$7,PliegoVigente!$AA$7,0)),IF(E312="FLOW",0,IF(E312="MASIVO",(IF(Y312&gt;=PliegoVigente!$Y$37,PliegoVigente!$AA$370)),(IF(Y312&gt;=PliegoVigente!$Y$51,PliegoVigente!$AA$51,0)))))</f>
        <v>0</v>
      </c>
      <c r="AG312" s="124">
        <f>IF(E312="HFC",(IF(Z312&gt;=PliegoVigente!$M$9,PliegoVigente!$O$9,IF(Z312&gt;=PliegoVigente!$M$8,PliegoVigente!$O$8,PliegoVigente!$O$7))),IF(E312="FLOW",(IF(Z312&gt;=PliegoVigente!$M$25,PliegoVigente!$O$25,IF(Z312&gt;=PliegoVigente!$M$24,PliegoVigente!$O$24,PliegoVigente!$O$23))),IF(E312="MASIVO",(IF(Z312&gt;=PliegoVigente!$M$39,PliegoVigente!$O$39,IF(Z312&gt;=PliegoVigente!$M$38,PliegoVigente!$O$38,PliegoVigente!$O$37))),(IF(Z312&gt;=PliegoVigente!$M$53,PliegoVigente!$O$53,IF(Z312&gt;=PliegoVigente!$M$52,PliegoVigente!$O$52,PliegoVigente!$O$51))))))</f>
        <v>5.0000000000000001E-3</v>
      </c>
      <c r="AH312" s="124">
        <f>IF(E312="HFC",(IF(AA312&gt;=PliegoVigente!$Q$9,PliegoVigente!$S$9,IF(AA312&gt;=PliegoVigente!$Q$8,PliegoVigente!$S$8,PliegoVigente!$S$7))),IF(E312="FLOW",(IF(AA312&gt;=PliegoVigente!$Q$25,PliegoVigente!$S$25,IF(AA312&gt;=PliegoVigente!$Q$24,PliegoVigente!$S$24,PliegoVigente!$S$23))),IF(E312="MASIVO",(IF(AA312&gt;=PliegoVigente!$Q$39,PliegoVigente!$S$39,IF(AA312&gt;=PliegoVigente!$Q$38,PliegoVigente!$S$38,PliegoVigente!$S$37))),(IF(AA312&gt;=PliegoVigente!$Q$53,PliegoVigente!$S$53,IF(AA312&gt;=PliegoVigente!$Q$52,PliegoVigente!$S$52,PliegoVigente!$S$51))))))</f>
        <v>5.0000000000000001E-3</v>
      </c>
      <c r="AI312" s="126">
        <f t="shared" si="9"/>
        <v>0.08</v>
      </c>
    </row>
    <row r="313" spans="1:35" x14ac:dyDescent="0.25">
      <c r="A313" s="115" t="str">
        <f>VLOOKUP(C313,RosterActualizado!$C$2:$L$1000,7,0)</f>
        <v>Teseira Juan Pablo</v>
      </c>
      <c r="B313" s="115" t="str">
        <f>VLOOKUP(C313,RosterActualizado!$C$2:$L$1000,10,0)</f>
        <v>Avellaneda Fernando Martín</v>
      </c>
      <c r="C313" s="115">
        <f>RosterActualizado!C313</f>
        <v>2453469</v>
      </c>
      <c r="D313" s="115" t="str">
        <f>VLOOKUP(C313,RosterActualizado!$C$2:$L$1000,3,0)</f>
        <v>INTERNET HFC SCORE 2</v>
      </c>
      <c r="E313" s="115" t="str">
        <f t="shared" si="8"/>
        <v>HFC</v>
      </c>
      <c r="F313" s="116">
        <f>VLOOKUP(C313,Table1[],5,0)</f>
        <v>0.92385979729729695</v>
      </c>
      <c r="G313" s="117">
        <f>VLOOKUP(C313,Table13[],5,0)</f>
        <v>0.1</v>
      </c>
      <c r="H313" s="118">
        <f>VLOOKUP(C313,Table13[],3,0)</f>
        <v>60</v>
      </c>
      <c r="I313" s="117">
        <f>VLOOKUP(C313,Table13[],7,0)</f>
        <v>0.68421052631578905</v>
      </c>
      <c r="J313" s="117">
        <f>VLOOKUP(C313,Table13[],9,0)</f>
        <v>0.90909090909090895</v>
      </c>
      <c r="K313" s="116">
        <f>VLOOKUP(C313,Table16[[#All],[idccms]:[TMO]],5,0)</f>
        <v>0.93333333333333302</v>
      </c>
      <c r="L313" s="119">
        <f>VLOOKUP(C313,Table18[[Columna1]:[Recuento de id_monitoring-caseId]],2,0)</f>
        <v>0</v>
      </c>
      <c r="M313" s="116">
        <f>VLOOKUP(C313,Table111[],7,0)</f>
        <v>-0.33333333333333298</v>
      </c>
      <c r="N313" s="118">
        <f>VLOOKUP(C313,Table111[],6,0)</f>
        <v>6</v>
      </c>
      <c r="O313" s="116">
        <f>VLOOKUP(C313,Table111[],8,0)</f>
        <v>0.66666666666666696</v>
      </c>
      <c r="P313" s="13" t="s">
        <v>116</v>
      </c>
      <c r="Q313" s="13" t="s">
        <v>116</v>
      </c>
      <c r="R313" s="13" t="s">
        <v>116</v>
      </c>
      <c r="S313" s="116">
        <f>VLOOKUP(C313,Table113[[idccms]:[Suma de Rellamados]],4,0)</f>
        <v>0.80275229357798195</v>
      </c>
      <c r="T313" s="13">
        <f>VLOOKUP(C313,Table115[[idccms]:[Suma de CvLlamSalientes]],3,0)</f>
        <v>607.96336996337004</v>
      </c>
      <c r="U313" s="13">
        <f>VLOOKUP(C313,Table115[[idccms]:[Suma de CvLlamSalientes]],5,0)</f>
        <v>31.981684981685</v>
      </c>
      <c r="V313" s="120">
        <f>VLOOKUP(C313,Table115[[idccms]:[Suma de CvLlamSalientes]],6,0)</f>
        <v>9.5238095238095205E-2</v>
      </c>
      <c r="W313" s="13">
        <f>VLOOKUP(C313,Table115[[idccms]:[Suma de CvLlamSalientes]],7,0)</f>
        <v>575.88644688644695</v>
      </c>
      <c r="X313" s="116">
        <f>VLOOKUP(C313,Table118[[idccms]:[%Act Com N]],4,0)</f>
        <v>0.19047619047618999</v>
      </c>
      <c r="Y313" s="116">
        <f>VLOOKUP(C313,Table118[[idccms]:[%Act Com N]],6,0)</f>
        <v>0.16849816849816901</v>
      </c>
      <c r="Z313" s="116">
        <f>VLOOKUP(C313,TRF!$B$2:$S$407,4,0)</f>
        <v>0.13620071684587801</v>
      </c>
      <c r="AA313" s="116">
        <f>VLOOKUP(C313,CBS!$A$2:$F$395,4,0)</f>
        <v>8.7912087912087905E-2</v>
      </c>
      <c r="AB313" s="124">
        <f>IF(E313="HFC",(IF(L313&gt;=PliegoVigente!$U$9,PliegoVigente!$W$9,IF(L313&gt;=PliegoVigente!$U$8,PliegoVigente!$W$8,PliegoVigente!$W$7))),IF(E313="FLOW",(IF(L313&gt;=PliegoVigente!$U$25,PliegoVigente!$W$25,IF(L313&gt;=PliegoVigente!$U$24,PliegoVigente!$W$24,PliegoVigente!$W$23))),IF(E313="MASIVO",(IF(L313&gt;=PliegoVigente!$U$39,PliegoVigente!$W$39,IF(L313&gt;=PliegoVigente!$U$38,PliegoVigente!$W$38,PliegoVigente!$W$37))),(IF(L313&gt;=PliegoVigente!$U$53,PliegoVigente!$W$53,IF(L313&gt;=PliegoVigente!$U$52,PliegoVigente!$W$52,PliegoVigente!$W$51))))))</f>
        <v>-0.01</v>
      </c>
      <c r="AC313" s="124">
        <f>IF(E313="HFC",(IF(M313&gt;=PliegoVigente!$I$7,PliegoVigente!$K$7,IF(M313&gt;=PliegoVigente!$I$8,PliegoVigente!$K$8,IF(M313&gt;=PliegoVigente!$I$9,PliegoVigente!$K$9,IF(M313&gt;=PliegoVigente!$I$10,PliegoVigente!$K$10,IF(M313&gt;=PliegoVigente!$I$11,PliegoVigente!$K$11,IF(M313&gt;=PliegoVigente!$I$12,PliegoVigente!$K$12,IF(M313&gt;=PliegoVigente!$I$13,PliegoVigente!$K$13,IF(M313&gt;=PliegoVigente!$I$14,PliegoVigente!$K$14,PliegoVigente!$K$15))))))))),IF(E313="FLOW",(IF(M313&gt;=PliegoVigente!$I$23,PliegoVigente!$K$23,IF(M313&gt;=PliegoVigente!$I$24,PliegoVigente!$K$24,IF(M313&gt;=PliegoVigente!$I$25,PliegoVigente!$K$25,IF(M313&gt;=PliegoVigente!$I$26,PliegoVigente!$K$26,IF(M313&gt;=PliegoVigente!$I$27,PliegoVigente!$K$27,IF(M313&gt;=PliegoVigente!$I$28,PliegoVigente!$K$28,IF(M313&gt;=PliegoVigente!$I$29,PliegoVigente!$K$29,IF(M313&gt;=PliegoVigente!$I$30,PliegoVigente!$K$30,PliegoVigente!$K$31))))))))),IF(E313="MASIVO",(IF(M313&gt;=PliegoVigente!$I$37,PliegoVigente!$K$37,IF(M313&gt;=PliegoVigente!$I$38,PliegoVigente!$K$38,IF(M313&gt;=PliegoVigente!$I$39,PliegoVigente!$K$39,IF(M313&gt;=PliegoVigente!$I$40,PliegoVigente!$K$40,IF(M313&gt;=PliegoVigente!$I$41,PliegoVigente!$K$41,IF(M313&gt;=PliegoVigente!$I$42,PliegoVigente!$K$42,IF(M313&gt;=PliegoVigente!$I$43,PliegoVigente!$K$43,IF(M313&gt;=PliegoVigente!$I$44,PliegoVigente!$K$44,PliegoVigente!$K$45))))))))),(IF(M313&gt;=PliegoVigente!$I$51,PliegoVigente!$K$51,IF(M313&gt;=PliegoVigente!$I$52,PliegoVigente!$K$52,IF(M313&gt;=PliegoVigente!$I$53,PliegoVigente!$K$53,IF(M313&gt;=PliegoVigente!$I$54,PliegoVigente!$K$54,IF(M313&gt;=PliegoVigente!$I$55,PliegoVigente!$K$55,IF(M313&gt;=PliegoVigente!$I$56,PliegoVigente!$K$56,IF(M313&gt;=PliegoVigente!$I$57,PliegoVigente!$K$57,IF(M313&gt;=PliegoVigente!$I$58,PliegoVigente!$K$58,PliegoVigente!$K$59))))))))))))</f>
        <v>-0.02</v>
      </c>
      <c r="AD313" s="124">
        <f>IF(E313="HFC",(IF(S313&gt;=PliegoVigente!$E$12,PliegoVigente!$G$12,IF(S313&gt;=PliegoVigente!$E$11,PliegoVigente!$G$11,IF(S313&gt;=PliegoVigente!$E$10,PliegoVigente!$G$10,IF(S313&gt;=PliegoVigente!$E$9,PliegoVigente!$G$9,IF(S313&gt;=PliegoVigente!$E$8,PliegoVigente!$G$8,PliegoVigente!$G$7)))))),IF(E313="FLOW",(IF(S313&gt;=PliegoVigente!$I$23,PliegoVigente!$K$23,IF(S313&gt;=PliegoVigente!$I$24,PliegoVigente!$K$24,IF(S313&gt;=PliegoVigente!$I$25,PliegoVigente!$K$25,IF(S313&gt;=PliegoVigente!$I$26,PliegoVigente!$K$26,IF(S313&gt;=PliegoVigente!$I$27,PliegoVigente!$K$27,IF(S313&gt;=PliegoVigente!$I$28,PliegoVigente!$K$28,IF(S313&gt;=PliegoVigente!$I$29,PliegoVigente!$K$29,IF(S313&gt;=PliegoVigente!$I$30,PliegoVigente!$K$30,PliegoVigente!$K$31))))))))),IF(E313="MASIVO",(IF(S313&gt;=PliegoVigente!$I$37,PliegoVigente!$K$37,IF(S313&gt;=PliegoVigente!$I$38,PliegoVigente!$K$38,IF(S313&gt;=PliegoVigente!$I$39,PliegoVigente!$K$39,IF(S313&gt;=PliegoVigente!$I$40,PliegoVigente!$K$40,IF(S313&gt;=PliegoVigente!$I$41,PliegoVigente!$K$41,IF(S313&gt;=PliegoVigente!$I$42,PliegoVigente!$K$42,IF(S313&gt;=PliegoVigente!$I$43,PliegoVigente!$K$43,IF(S313&gt;=PliegoVigente!$I$44,PliegoVigente!$K$44,PliegoVigente!$K$45))))))))),(IF(S313&gt;=PliegoVigente!$I$51,PliegoVigente!$K$51,IF(S313&gt;=PliegoVigente!$I$52,PliegoVigente!$K$52,IF(S313&gt;=PliegoVigente!$I$53,PliegoVigente!$K$53,IF(S313&gt;=PliegoVigente!$I$54,PliegoVigente!$K$54,IF(S313&gt;=PliegoVigente!$I$55,PliegoVigente!$K$55,IF(S313&gt;=PliegoVigente!$I$56,PliegoVigente!$K$56,IF(S313&gt;=PliegoVigente!$I$57,PliegoVigente!$K$57,IF(S313&gt;=PliegoVigente!$I$58,PliegoVigente!$K$58,PliegoVigente!$K$59))))))))))))</f>
        <v>-0.01</v>
      </c>
      <c r="AE313" s="124">
        <f>IF(E313="HFC",(IF(T313&gt;=PliegoVigente!$A$10,PliegoVigente!$C$10,IF(T313&gt;PliegoVigente!$A$9,PliegoVigente!$C$9,IF(T313&gt;PliegoVigente!$A$8,PliegoVigente!$C$8,PliegoVigente!$C$7)))),IF(E313="FLOW",(IF(T313&gt;=PliegoVigente!$A$26,PliegoVigente!$C$26,IF(T313&gt;PliegoVigente!$A$25,PliegoVigente!$C$25,IF(T313&gt;PliegoVigente!$A$24,PliegoVigente!$C$24,PliegoVigente!$C$23)))),IF(E313="MASIVO",(IF(T313&gt;=PliegoVigente!$A$40,PliegoVigente!$C$40,IF(T313&gt;PliegoVigente!$A$39,PliegoVigente!$C$39,IF(T313&gt;PliegoVigente!$A$38,PliegoVigente!$C$38,PliegoVigente!$C$37)))),(IF(T313&gt;=PliegoVigente!$A$54,PliegoVigente!$C$54,IF(T313&gt;PliegoVigente!$A$53,PliegoVigente!$C$53,IF(T313&gt;PliegoVigente!$A$52,PliegoVigente!$C$52,PliegoVigente!$C$51)))))))</f>
        <v>-0.01</v>
      </c>
      <c r="AF313" s="124">
        <f>IF(E313="HFC",(IF(Y313&gt;=PliegoVigente!$Y$7,PliegoVigente!$AA$7,0)),IF(E313="FLOW",0,IF(E313="MASIVO",(IF(Y313&gt;=PliegoVigente!$Y$37,PliegoVigente!$AA$370)),(IF(Y313&gt;=PliegoVigente!$Y$51,PliegoVigente!$AA$51,0)))))</f>
        <v>0.01</v>
      </c>
      <c r="AG313" s="124">
        <f>IF(E313="HFC",(IF(Z313&gt;=PliegoVigente!$M$9,PliegoVigente!$O$9,IF(Z313&gt;=PliegoVigente!$M$8,PliegoVigente!$O$8,PliegoVigente!$O$7))),IF(E313="FLOW",(IF(Z313&gt;=PliegoVigente!$M$25,PliegoVigente!$O$25,IF(Z313&gt;=PliegoVigente!$M$24,PliegoVigente!$O$24,PliegoVigente!$O$23))),IF(E313="MASIVO",(IF(Z313&gt;=PliegoVigente!$M$39,PliegoVigente!$O$39,IF(Z313&gt;=PliegoVigente!$M$38,PliegoVigente!$O$38,PliegoVigente!$O$37))),(IF(Z313&gt;=PliegoVigente!$M$53,PliegoVigente!$O$53,IF(Z313&gt;=PliegoVigente!$M$52,PliegoVigente!$O$52,PliegoVigente!$O$51))))))</f>
        <v>-5.0000000000000001E-3</v>
      </c>
      <c r="AH313" s="124">
        <f>IF(E313="HFC",(IF(AA313&gt;=PliegoVigente!$Q$9,PliegoVigente!$S$9,IF(AA313&gt;=PliegoVigente!$Q$8,PliegoVigente!$S$8,PliegoVigente!$S$7))),IF(E313="FLOW",(IF(AA313&gt;=PliegoVigente!$Q$25,PliegoVigente!$S$25,IF(AA313&gt;=PliegoVigente!$Q$24,PliegoVigente!$S$24,PliegoVigente!$S$23))),IF(E313="MASIVO",(IF(AA313&gt;=PliegoVigente!$Q$39,PliegoVigente!$S$39,IF(AA313&gt;=PliegoVigente!$Q$38,PliegoVigente!$S$38,PliegoVigente!$S$37))),(IF(AA313&gt;=PliegoVigente!$Q$53,PliegoVigente!$S$53,IF(AA313&gt;=PliegoVigente!$Q$52,PliegoVigente!$S$52,PliegoVigente!$S$51))))))</f>
        <v>-5.0000000000000001E-3</v>
      </c>
      <c r="AI313" s="126">
        <f t="shared" si="9"/>
        <v>-4.9999999999999996E-2</v>
      </c>
    </row>
    <row r="314" spans="1:35" x14ac:dyDescent="0.25">
      <c r="A314" s="115" t="str">
        <f>VLOOKUP(C314,RosterActualizado!$C$2:$L$1000,7,0)</f>
        <v>Teseira Juan Pablo</v>
      </c>
      <c r="B314" s="115" t="str">
        <f>VLOOKUP(C314,RosterActualizado!$C$2:$L$1000,10,0)</f>
        <v>Bazan Dahiana Maricel</v>
      </c>
      <c r="C314" s="115">
        <f>RosterActualizado!C314</f>
        <v>2778705</v>
      </c>
      <c r="D314" s="115" t="str">
        <f>VLOOKUP(C314,RosterActualizado!$C$2:$L$1000,3,0)</f>
        <v xml:space="preserve">INTERNET HFC SCORE 1 + Solucion Remota </v>
      </c>
      <c r="E314" s="115" t="str">
        <f t="shared" si="8"/>
        <v>HFC</v>
      </c>
      <c r="F314" s="116">
        <f>VLOOKUP(C314,Table1[],5,0)</f>
        <v>0.98512786596119895</v>
      </c>
      <c r="G314" s="117">
        <f>VLOOKUP(C314,Table13[],5,0)</f>
        <v>3.5714285714285698E-2</v>
      </c>
      <c r="H314" s="118">
        <f>VLOOKUP(C314,Table13[],3,0)</f>
        <v>84</v>
      </c>
      <c r="I314" s="117">
        <f>VLOOKUP(C314,Table13[],7,0)</f>
        <v>0.69879518072289204</v>
      </c>
      <c r="J314" s="117">
        <f>VLOOKUP(C314,Table13[],9,0)</f>
        <v>0.98780487804878003</v>
      </c>
      <c r="K314" s="116">
        <f>VLOOKUP(C314,Table16[[#All],[idccms]:[TMO]],5,0)</f>
        <v>1</v>
      </c>
      <c r="L314" s="119">
        <f>VLOOKUP(C314,Table18[[Columna1]:[Recuento de id_monitoring-caseId]],2,0)</f>
        <v>1</v>
      </c>
      <c r="M314" s="116">
        <f>VLOOKUP(C314,Table111[],7,0)</f>
        <v>-5.8823529411764698E-2</v>
      </c>
      <c r="N314" s="118">
        <f>VLOOKUP(C314,Table111[],6,0)</f>
        <v>17</v>
      </c>
      <c r="O314" s="116">
        <f>VLOOKUP(C314,Table111[],8,0)</f>
        <v>0.71428571428571397</v>
      </c>
      <c r="P314" s="13" t="s">
        <v>116</v>
      </c>
      <c r="Q314" s="13" t="s">
        <v>116</v>
      </c>
      <c r="R314" s="13" t="s">
        <v>116</v>
      </c>
      <c r="S314" s="116">
        <f>VLOOKUP(C314,Table113[[idccms]:[Suma de Rellamados]],4,0)</f>
        <v>0.84963768115941996</v>
      </c>
      <c r="T314" s="13">
        <f>VLOOKUP(C314,Table115[[idccms]:[Suma de CvLlamSalientes]],3,0)</f>
        <v>571.93080054274105</v>
      </c>
      <c r="U314" s="13">
        <f>VLOOKUP(C314,Table115[[idccms]:[Suma de CvLlamSalientes]],5,0)</f>
        <v>16.907734056987799</v>
      </c>
      <c r="V314" s="120">
        <f>VLOOKUP(C314,Table115[[idccms]:[Suma de CvLlamSalientes]],6,0)</f>
        <v>6.8561736770691999</v>
      </c>
      <c r="W314" s="13">
        <f>VLOOKUP(C314,Table115[[idccms]:[Suma de CvLlamSalientes]],7,0)</f>
        <v>548.166892808684</v>
      </c>
      <c r="X314" s="116">
        <f>VLOOKUP(C314,Table118[[idccms]:[%Act Com N]],4,0)</f>
        <v>9.5658073270013605E-2</v>
      </c>
      <c r="Y314" s="116">
        <f>VLOOKUP(C314,Table118[[idccms]:[%Act Com N]],6,0)</f>
        <v>6.8521031207598407E-2</v>
      </c>
      <c r="Z314" s="116">
        <f>VLOOKUP(C314,TRF!$B$2:$S$407,4,0)</f>
        <v>0.12483039348711</v>
      </c>
      <c r="AA314" s="116">
        <f>VLOOKUP(C314,CBS!$A$2:$F$395,4,0)</f>
        <v>0.10040705563093601</v>
      </c>
      <c r="AB314" s="124">
        <f>IF(E314="HFC",(IF(L314&gt;=PliegoVigente!$U$9,PliegoVigente!$W$9,IF(L314&gt;=PliegoVigente!$U$8,PliegoVigente!$W$8,PliegoVigente!$W$7))),IF(E314="FLOW",(IF(L314&gt;=PliegoVigente!$U$25,PliegoVigente!$W$25,IF(L314&gt;=PliegoVigente!$U$24,PliegoVigente!$W$24,PliegoVigente!$W$23))),IF(E314="MASIVO",(IF(L314&gt;=PliegoVigente!$U$39,PliegoVigente!$W$39,IF(L314&gt;=PliegoVigente!$U$38,PliegoVigente!$W$38,PliegoVigente!$W$37))),(IF(L314&gt;=PliegoVigente!$U$53,PliegoVigente!$W$53,IF(L314&gt;=PliegoVigente!$U$52,PliegoVigente!$W$52,PliegoVigente!$W$51))))))</f>
        <v>0.01</v>
      </c>
      <c r="AC314" s="124">
        <f>IF(E314="HFC",(IF(M314&gt;=PliegoVigente!$I$7,PliegoVigente!$K$7,IF(M314&gt;=PliegoVigente!$I$8,PliegoVigente!$K$8,IF(M314&gt;=PliegoVigente!$I$9,PliegoVigente!$K$9,IF(M314&gt;=PliegoVigente!$I$10,PliegoVigente!$K$10,IF(M314&gt;=PliegoVigente!$I$11,PliegoVigente!$K$11,IF(M314&gt;=PliegoVigente!$I$12,PliegoVigente!$K$12,IF(M314&gt;=PliegoVigente!$I$13,PliegoVigente!$K$13,IF(M314&gt;=PliegoVigente!$I$14,PliegoVigente!$K$14,PliegoVigente!$K$15))))))))),IF(E314="FLOW",(IF(M314&gt;=PliegoVigente!$I$23,PliegoVigente!$K$23,IF(M314&gt;=PliegoVigente!$I$24,PliegoVigente!$K$24,IF(M314&gt;=PliegoVigente!$I$25,PliegoVigente!$K$25,IF(M314&gt;=PliegoVigente!$I$26,PliegoVigente!$K$26,IF(M314&gt;=PliegoVigente!$I$27,PliegoVigente!$K$27,IF(M314&gt;=PliegoVigente!$I$28,PliegoVigente!$K$28,IF(M314&gt;=PliegoVigente!$I$29,PliegoVigente!$K$29,IF(M314&gt;=PliegoVigente!$I$30,PliegoVigente!$K$30,PliegoVigente!$K$31))))))))),IF(E314="MASIVO",(IF(M314&gt;=PliegoVigente!$I$37,PliegoVigente!$K$37,IF(M314&gt;=PliegoVigente!$I$38,PliegoVigente!$K$38,IF(M314&gt;=PliegoVigente!$I$39,PliegoVigente!$K$39,IF(M314&gt;=PliegoVigente!$I$40,PliegoVigente!$K$40,IF(M314&gt;=PliegoVigente!$I$41,PliegoVigente!$K$41,IF(M314&gt;=PliegoVigente!$I$42,PliegoVigente!$K$42,IF(M314&gt;=PliegoVigente!$I$43,PliegoVigente!$K$43,IF(M314&gt;=PliegoVigente!$I$44,PliegoVigente!$K$44,PliegoVigente!$K$45))))))))),(IF(M314&gt;=PliegoVigente!$I$51,PliegoVigente!$K$51,IF(M314&gt;=PliegoVigente!$I$52,PliegoVigente!$K$52,IF(M314&gt;=PliegoVigente!$I$53,PliegoVigente!$K$53,IF(M314&gt;=PliegoVigente!$I$54,PliegoVigente!$K$54,IF(M314&gt;=PliegoVigente!$I$55,PliegoVigente!$K$55,IF(M314&gt;=PliegoVigente!$I$56,PliegoVigente!$K$56,IF(M314&gt;=PliegoVigente!$I$57,PliegoVigente!$K$57,IF(M314&gt;=PliegoVigente!$I$58,PliegoVigente!$K$58,PliegoVigente!$K$59))))))))))))</f>
        <v>0.02</v>
      </c>
      <c r="AD314" s="124">
        <f>IF(E314="HFC",(IF(S314&gt;=PliegoVigente!$E$12,PliegoVigente!$G$12,IF(S314&gt;=PliegoVigente!$E$11,PliegoVigente!$G$11,IF(S314&gt;=PliegoVigente!$E$10,PliegoVigente!$G$10,IF(S314&gt;=PliegoVigente!$E$9,PliegoVigente!$G$9,IF(S314&gt;=PliegoVigente!$E$8,PliegoVigente!$G$8,PliegoVigente!$G$7)))))),IF(E314="FLOW",(IF(S314&gt;=PliegoVigente!$I$23,PliegoVigente!$K$23,IF(S314&gt;=PliegoVigente!$I$24,PliegoVigente!$K$24,IF(S314&gt;=PliegoVigente!$I$25,PliegoVigente!$K$25,IF(S314&gt;=PliegoVigente!$I$26,PliegoVigente!$K$26,IF(S314&gt;=PliegoVigente!$I$27,PliegoVigente!$K$27,IF(S314&gt;=PliegoVigente!$I$28,PliegoVigente!$K$28,IF(S314&gt;=PliegoVigente!$I$29,PliegoVigente!$K$29,IF(S314&gt;=PliegoVigente!$I$30,PliegoVigente!$K$30,PliegoVigente!$K$31))))))))),IF(E314="MASIVO",(IF(S314&gt;=PliegoVigente!$I$37,PliegoVigente!$K$37,IF(S314&gt;=PliegoVigente!$I$38,PliegoVigente!$K$38,IF(S314&gt;=PliegoVigente!$I$39,PliegoVigente!$K$39,IF(S314&gt;=PliegoVigente!$I$40,PliegoVigente!$K$40,IF(S314&gt;=PliegoVigente!$I$41,PliegoVigente!$K$41,IF(S314&gt;=PliegoVigente!$I$42,PliegoVigente!$K$42,IF(S314&gt;=PliegoVigente!$I$43,PliegoVigente!$K$43,IF(S314&gt;=PliegoVigente!$I$44,PliegoVigente!$K$44,PliegoVigente!$K$45))))))))),(IF(S314&gt;=PliegoVigente!$I$51,PliegoVigente!$K$51,IF(S314&gt;=PliegoVigente!$I$52,PliegoVigente!$K$52,IF(S314&gt;=PliegoVigente!$I$53,PliegoVigente!$K$53,IF(S314&gt;=PliegoVigente!$I$54,PliegoVigente!$K$54,IF(S314&gt;=PliegoVigente!$I$55,PliegoVigente!$K$55,IF(S314&gt;=PliegoVigente!$I$56,PliegoVigente!$K$56,IF(S314&gt;=PliegoVigente!$I$57,PliegoVigente!$K$57,IF(S314&gt;=PliegoVigente!$I$58,PliegoVigente!$K$58,PliegoVigente!$K$59))))))))))))</f>
        <v>0.04</v>
      </c>
      <c r="AE314" s="124">
        <f>IF(E314="HFC",(IF(T314&gt;=PliegoVigente!$A$10,PliegoVigente!$C$10,IF(T314&gt;PliegoVigente!$A$9,PliegoVigente!$C$9,IF(T314&gt;PliegoVigente!$A$8,PliegoVigente!$C$8,PliegoVigente!$C$7)))),IF(E314="FLOW",(IF(T314&gt;=PliegoVigente!$A$26,PliegoVigente!$C$26,IF(T314&gt;PliegoVigente!$A$25,PliegoVigente!$C$25,IF(T314&gt;PliegoVigente!$A$24,PliegoVigente!$C$24,PliegoVigente!$C$23)))),IF(E314="MASIVO",(IF(T314&gt;=PliegoVigente!$A$40,PliegoVigente!$C$40,IF(T314&gt;PliegoVigente!$A$39,PliegoVigente!$C$39,IF(T314&gt;PliegoVigente!$A$38,PliegoVigente!$C$38,PliegoVigente!$C$37)))),(IF(T314&gt;=PliegoVigente!$A$54,PliegoVigente!$C$54,IF(T314&gt;PliegoVigente!$A$53,PliegoVigente!$C$53,IF(T314&gt;PliegoVigente!$A$52,PliegoVigente!$C$52,PliegoVigente!$C$51)))))))</f>
        <v>-0.01</v>
      </c>
      <c r="AF314" s="124">
        <f>IF(E314="HFC",(IF(Y314&gt;=PliegoVigente!$Y$7,PliegoVigente!$AA$7,0)),IF(E314="FLOW",0,IF(E314="MASIVO",(IF(Y314&gt;=PliegoVigente!$Y$37,PliegoVigente!$AA$370)),(IF(Y314&gt;=PliegoVigente!$Y$51,PliegoVigente!$AA$51,0)))))</f>
        <v>0.01</v>
      </c>
      <c r="AG314" s="124">
        <f>IF(E314="HFC",(IF(Z314&gt;=PliegoVigente!$M$9,PliegoVigente!$O$9,IF(Z314&gt;=PliegoVigente!$M$8,PliegoVigente!$O$8,PliegoVigente!$O$7))),IF(E314="FLOW",(IF(Z314&gt;=PliegoVigente!$M$25,PliegoVigente!$O$25,IF(Z314&gt;=PliegoVigente!$M$24,PliegoVigente!$O$24,PliegoVigente!$O$23))),IF(E314="MASIVO",(IF(Z314&gt;=PliegoVigente!$M$39,PliegoVigente!$O$39,IF(Z314&gt;=PliegoVigente!$M$38,PliegoVigente!$O$38,PliegoVigente!$O$37))),(IF(Z314&gt;=PliegoVigente!$M$53,PliegoVigente!$O$53,IF(Z314&gt;=PliegoVigente!$M$52,PliegoVigente!$O$52,PliegoVigente!$O$51))))))</f>
        <v>-5.0000000000000001E-3</v>
      </c>
      <c r="AH314" s="124">
        <f>IF(E314="HFC",(IF(AA314&gt;=PliegoVigente!$Q$9,PliegoVigente!$S$9,IF(AA314&gt;=PliegoVigente!$Q$8,PliegoVigente!$S$8,PliegoVigente!$S$7))),IF(E314="FLOW",(IF(AA314&gt;=PliegoVigente!$Q$25,PliegoVigente!$S$25,IF(AA314&gt;=PliegoVigente!$Q$24,PliegoVigente!$S$24,PliegoVigente!$S$23))),IF(E314="MASIVO",(IF(AA314&gt;=PliegoVigente!$Q$39,PliegoVigente!$S$39,IF(AA314&gt;=PliegoVigente!$Q$38,PliegoVigente!$S$38,PliegoVigente!$S$37))),(IF(AA314&gt;=PliegoVigente!$Q$53,PliegoVigente!$S$53,IF(AA314&gt;=PliegoVigente!$Q$52,PliegoVigente!$S$52,PliegoVigente!$S$51))))))</f>
        <v>-5.0000000000000001E-3</v>
      </c>
      <c r="AI314" s="126">
        <f t="shared" si="9"/>
        <v>6.0000000000000005E-2</v>
      </c>
    </row>
    <row r="315" spans="1:35" x14ac:dyDescent="0.25">
      <c r="A315" s="115" t="str">
        <f>VLOOKUP(C315,RosterActualizado!$C$2:$L$1000,7,0)</f>
        <v>Teseira Juan Pablo</v>
      </c>
      <c r="B315" s="115" t="str">
        <f>VLOOKUP(C315,RosterActualizado!$C$2:$L$1000,10,0)</f>
        <v xml:space="preserve">Cordoba Maria Belen </v>
      </c>
      <c r="C315" s="115">
        <f>RosterActualizado!C315</f>
        <v>3247234</v>
      </c>
      <c r="D315" s="115" t="str">
        <f>VLOOKUP(C315,RosterActualizado!$C$2:$L$1000,3,0)</f>
        <v xml:space="preserve">INTERNET HFC SCORE 2 + Solucion Remota </v>
      </c>
      <c r="E315" s="115" t="str">
        <f t="shared" si="8"/>
        <v>HFC</v>
      </c>
      <c r="F315" s="116">
        <f>VLOOKUP(C315,Table1[],5,0)</f>
        <v>0.65804031340103897</v>
      </c>
      <c r="G315" s="117">
        <f>VLOOKUP(C315,Table13[],5,0)</f>
        <v>0</v>
      </c>
      <c r="H315" s="118">
        <f>VLOOKUP(C315,Table13[],3,0)</f>
        <v>33</v>
      </c>
      <c r="I315" s="117">
        <f>VLOOKUP(C315,Table13[],7,0)</f>
        <v>0.75</v>
      </c>
      <c r="J315" s="117">
        <f>VLOOKUP(C315,Table13[],9,0)</f>
        <v>1</v>
      </c>
      <c r="K315" s="116">
        <f>VLOOKUP(C315,Table16[[#All],[idccms]:[TMO]],5,0)</f>
        <v>1</v>
      </c>
      <c r="L315" s="119">
        <f>VLOOKUP(C315,Table18[[Columna1]:[Recuento de id_monitoring-caseId]],2,0)</f>
        <v>1</v>
      </c>
      <c r="M315" s="116">
        <f>VLOOKUP(C315,Table111[],7,0)</f>
        <v>-0.25</v>
      </c>
      <c r="N315" s="118">
        <f>VLOOKUP(C315,Table111[],6,0)</f>
        <v>8</v>
      </c>
      <c r="O315" s="116">
        <f>VLOOKUP(C315,Table111[],8,0)</f>
        <v>0.57142857142857095</v>
      </c>
      <c r="P315" s="13" t="s">
        <v>116</v>
      </c>
      <c r="Q315" s="13" t="s">
        <v>116</v>
      </c>
      <c r="R315" s="13" t="s">
        <v>116</v>
      </c>
      <c r="S315" s="116">
        <f>VLOOKUP(C315,Table113[[idccms]:[Suma de Rellamados]],4,0)</f>
        <v>0.78754578754578797</v>
      </c>
      <c r="T315" s="13">
        <f>VLOOKUP(C315,Table115[[idccms]:[Suma de CvLlamSalientes]],3,0)</f>
        <v>622.15817694370003</v>
      </c>
      <c r="U315" s="13">
        <f>VLOOKUP(C315,Table115[[idccms]:[Suma de CvLlamSalientes]],5,0)</f>
        <v>19.525469168900798</v>
      </c>
      <c r="V315" s="120">
        <f>VLOOKUP(C315,Table115[[idccms]:[Suma de CvLlamSalientes]],6,0)</f>
        <v>36.820375335120602</v>
      </c>
      <c r="W315" s="13">
        <f>VLOOKUP(C315,Table115[[idccms]:[Suma de CvLlamSalientes]],7,0)</f>
        <v>565.81233243967802</v>
      </c>
      <c r="X315" s="116">
        <f>VLOOKUP(C315,Table118[[idccms]:[%Act Com N]],4,0)</f>
        <v>9.1152815013404803E-2</v>
      </c>
      <c r="Y315" s="116">
        <f>VLOOKUP(C315,Table118[[idccms]:[%Act Com N]],6,0)</f>
        <v>6.1662198391420897E-2</v>
      </c>
      <c r="Z315" s="116">
        <f>VLOOKUP(C315,TRF!$B$2:$S$407,4,0)</f>
        <v>0.21179624664879401</v>
      </c>
      <c r="AA315" s="116">
        <f>VLOOKUP(C315,CBS!$A$2:$F$395,4,0)</f>
        <v>5.8981233243967798E-2</v>
      </c>
      <c r="AB315" s="124">
        <f>IF(E315="HFC",(IF(L315&gt;=PliegoVigente!$U$9,PliegoVigente!$W$9,IF(L315&gt;=PliegoVigente!$U$8,PliegoVigente!$W$8,PliegoVigente!$W$7))),IF(E315="FLOW",(IF(L315&gt;=PliegoVigente!$U$25,PliegoVigente!$W$25,IF(L315&gt;=PliegoVigente!$U$24,PliegoVigente!$W$24,PliegoVigente!$W$23))),IF(E315="MASIVO",(IF(L315&gt;=PliegoVigente!$U$39,PliegoVigente!$W$39,IF(L315&gt;=PliegoVigente!$U$38,PliegoVigente!$W$38,PliegoVigente!$W$37))),(IF(L315&gt;=PliegoVigente!$U$53,PliegoVigente!$W$53,IF(L315&gt;=PliegoVigente!$U$52,PliegoVigente!$W$52,PliegoVigente!$W$51))))))</f>
        <v>0.01</v>
      </c>
      <c r="AC315" s="124">
        <f>IF(E315="HFC",(IF(M315&gt;=PliegoVigente!$I$7,PliegoVigente!$K$7,IF(M315&gt;=PliegoVigente!$I$8,PliegoVigente!$K$8,IF(M315&gt;=PliegoVigente!$I$9,PliegoVigente!$K$9,IF(M315&gt;=PliegoVigente!$I$10,PliegoVigente!$K$10,IF(M315&gt;=PliegoVigente!$I$11,PliegoVigente!$K$11,IF(M315&gt;=PliegoVigente!$I$12,PliegoVigente!$K$12,IF(M315&gt;=PliegoVigente!$I$13,PliegoVigente!$K$13,IF(M315&gt;=PliegoVigente!$I$14,PliegoVigente!$K$14,PliegoVigente!$K$15))))))))),IF(E315="FLOW",(IF(M315&gt;=PliegoVigente!$I$23,PliegoVigente!$K$23,IF(M315&gt;=PliegoVigente!$I$24,PliegoVigente!$K$24,IF(M315&gt;=PliegoVigente!$I$25,PliegoVigente!$K$25,IF(M315&gt;=PliegoVigente!$I$26,PliegoVigente!$K$26,IF(M315&gt;=PliegoVigente!$I$27,PliegoVigente!$K$27,IF(M315&gt;=PliegoVigente!$I$28,PliegoVigente!$K$28,IF(M315&gt;=PliegoVigente!$I$29,PliegoVigente!$K$29,IF(M315&gt;=PliegoVigente!$I$30,PliegoVigente!$K$30,PliegoVigente!$K$31))))))))),IF(E315="MASIVO",(IF(M315&gt;=PliegoVigente!$I$37,PliegoVigente!$K$37,IF(M315&gt;=PliegoVigente!$I$38,PliegoVigente!$K$38,IF(M315&gt;=PliegoVigente!$I$39,PliegoVigente!$K$39,IF(M315&gt;=PliegoVigente!$I$40,PliegoVigente!$K$40,IF(M315&gt;=PliegoVigente!$I$41,PliegoVigente!$K$41,IF(M315&gt;=PliegoVigente!$I$42,PliegoVigente!$K$42,IF(M315&gt;=PliegoVigente!$I$43,PliegoVigente!$K$43,IF(M315&gt;=PliegoVigente!$I$44,PliegoVigente!$K$44,PliegoVigente!$K$45))))))))),(IF(M315&gt;=PliegoVigente!$I$51,PliegoVigente!$K$51,IF(M315&gt;=PliegoVigente!$I$52,PliegoVigente!$K$52,IF(M315&gt;=PliegoVigente!$I$53,PliegoVigente!$K$53,IF(M315&gt;=PliegoVigente!$I$54,PliegoVigente!$K$54,IF(M315&gt;=PliegoVigente!$I$55,PliegoVigente!$K$55,IF(M315&gt;=PliegoVigente!$I$56,PliegoVigente!$K$56,IF(M315&gt;=PliegoVigente!$I$57,PliegoVigente!$K$57,IF(M315&gt;=PliegoVigente!$I$58,PliegoVigente!$K$58,PliegoVigente!$K$59))))))))))))</f>
        <v>-0.02</v>
      </c>
      <c r="AD315" s="124">
        <f>IF(E315="HFC",(IF(S315&gt;=PliegoVigente!$E$12,PliegoVigente!$G$12,IF(S315&gt;=PliegoVigente!$E$11,PliegoVigente!$G$11,IF(S315&gt;=PliegoVigente!$E$10,PliegoVigente!$G$10,IF(S315&gt;=PliegoVigente!$E$9,PliegoVigente!$G$9,IF(S315&gt;=PliegoVigente!$E$8,PliegoVigente!$G$8,PliegoVigente!$G$7)))))),IF(E315="FLOW",(IF(S315&gt;=PliegoVigente!$I$23,PliegoVigente!$K$23,IF(S315&gt;=PliegoVigente!$I$24,PliegoVigente!$K$24,IF(S315&gt;=PliegoVigente!$I$25,PliegoVigente!$K$25,IF(S315&gt;=PliegoVigente!$I$26,PliegoVigente!$K$26,IF(S315&gt;=PliegoVigente!$I$27,PliegoVigente!$K$27,IF(S315&gt;=PliegoVigente!$I$28,PliegoVigente!$K$28,IF(S315&gt;=PliegoVigente!$I$29,PliegoVigente!$K$29,IF(S315&gt;=PliegoVigente!$I$30,PliegoVigente!$K$30,PliegoVigente!$K$31))))))))),IF(E315="MASIVO",(IF(S315&gt;=PliegoVigente!$I$37,PliegoVigente!$K$37,IF(S315&gt;=PliegoVigente!$I$38,PliegoVigente!$K$38,IF(S315&gt;=PliegoVigente!$I$39,PliegoVigente!$K$39,IF(S315&gt;=PliegoVigente!$I$40,PliegoVigente!$K$40,IF(S315&gt;=PliegoVigente!$I$41,PliegoVigente!$K$41,IF(S315&gt;=PliegoVigente!$I$42,PliegoVigente!$K$42,IF(S315&gt;=PliegoVigente!$I$43,PliegoVigente!$K$43,IF(S315&gt;=PliegoVigente!$I$44,PliegoVigente!$K$44,PliegoVigente!$K$45))))))))),(IF(S315&gt;=PliegoVigente!$I$51,PliegoVigente!$K$51,IF(S315&gt;=PliegoVigente!$I$52,PliegoVigente!$K$52,IF(S315&gt;=PliegoVigente!$I$53,PliegoVigente!$K$53,IF(S315&gt;=PliegoVigente!$I$54,PliegoVigente!$K$54,IF(S315&gt;=PliegoVigente!$I$55,PliegoVigente!$K$55,IF(S315&gt;=PliegoVigente!$I$56,PliegoVigente!$K$56,IF(S315&gt;=PliegoVigente!$I$57,PliegoVigente!$K$57,IF(S315&gt;=PliegoVigente!$I$58,PliegoVigente!$K$58,PliegoVigente!$K$59))))))))))))</f>
        <v>-0.01</v>
      </c>
      <c r="AE315" s="124">
        <f>IF(E315="HFC",(IF(T315&gt;=PliegoVigente!$A$10,PliegoVigente!$C$10,IF(T315&gt;PliegoVigente!$A$9,PliegoVigente!$C$9,IF(T315&gt;PliegoVigente!$A$8,PliegoVigente!$C$8,PliegoVigente!$C$7)))),IF(E315="FLOW",(IF(T315&gt;=PliegoVigente!$A$26,PliegoVigente!$C$26,IF(T315&gt;PliegoVigente!$A$25,PliegoVigente!$C$25,IF(T315&gt;PliegoVigente!$A$24,PliegoVigente!$C$24,PliegoVigente!$C$23)))),IF(E315="MASIVO",(IF(T315&gt;=PliegoVigente!$A$40,PliegoVigente!$C$40,IF(T315&gt;PliegoVigente!$A$39,PliegoVigente!$C$39,IF(T315&gt;PliegoVigente!$A$38,PliegoVigente!$C$38,PliegoVigente!$C$37)))),(IF(T315&gt;=PliegoVigente!$A$54,PliegoVigente!$C$54,IF(T315&gt;PliegoVigente!$A$53,PliegoVigente!$C$53,IF(T315&gt;PliegoVigente!$A$52,PliegoVigente!$C$52,PliegoVigente!$C$51)))))))</f>
        <v>-0.01</v>
      </c>
      <c r="AF315" s="124">
        <f>IF(E315="HFC",(IF(Y315&gt;=PliegoVigente!$Y$7,PliegoVigente!$AA$7,0)),IF(E315="FLOW",0,IF(E315="MASIVO",(IF(Y315&gt;=PliegoVigente!$Y$37,PliegoVigente!$AA$370)),(IF(Y315&gt;=PliegoVigente!$Y$51,PliegoVigente!$AA$51,0)))))</f>
        <v>0.01</v>
      </c>
      <c r="AG315" s="124">
        <f>IF(E315="HFC",(IF(Z315&gt;=PliegoVigente!$M$9,PliegoVigente!$O$9,IF(Z315&gt;=PliegoVigente!$M$8,PliegoVigente!$O$8,PliegoVigente!$O$7))),IF(E315="FLOW",(IF(Z315&gt;=PliegoVigente!$M$25,PliegoVigente!$O$25,IF(Z315&gt;=PliegoVigente!$M$24,PliegoVigente!$O$24,PliegoVigente!$O$23))),IF(E315="MASIVO",(IF(Z315&gt;=PliegoVigente!$M$39,PliegoVigente!$O$39,IF(Z315&gt;=PliegoVigente!$M$38,PliegoVigente!$O$38,PliegoVigente!$O$37))),(IF(Z315&gt;=PliegoVigente!$M$53,PliegoVigente!$O$53,IF(Z315&gt;=PliegoVigente!$M$52,PliegoVigente!$O$52,PliegoVigente!$O$51))))))</f>
        <v>-5.0000000000000001E-3</v>
      </c>
      <c r="AH315" s="124">
        <f>IF(E315="HFC",(IF(AA315&gt;=PliegoVigente!$Q$9,PliegoVigente!$S$9,IF(AA315&gt;=PliegoVigente!$Q$8,PliegoVigente!$S$8,PliegoVigente!$S$7))),IF(E315="FLOW",(IF(AA315&gt;=PliegoVigente!$Q$25,PliegoVigente!$S$25,IF(AA315&gt;=PliegoVigente!$Q$24,PliegoVigente!$S$24,PliegoVigente!$S$23))),IF(E315="MASIVO",(IF(AA315&gt;=PliegoVigente!$Q$39,PliegoVigente!$S$39,IF(AA315&gt;=PliegoVigente!$Q$38,PliegoVigente!$S$38,PliegoVigente!$S$37))),(IF(AA315&gt;=PliegoVigente!$Q$53,PliegoVigente!$S$53,IF(AA315&gt;=PliegoVigente!$Q$52,PliegoVigente!$S$52,PliegoVigente!$S$51))))))</f>
        <v>-5.0000000000000001E-3</v>
      </c>
      <c r="AI315" s="126">
        <f t="shared" si="9"/>
        <v>-0.03</v>
      </c>
    </row>
    <row r="316" spans="1:35" x14ac:dyDescent="0.25">
      <c r="A316" s="115" t="str">
        <f>VLOOKUP(C316,RosterActualizado!$C$2:$L$1000,7,0)</f>
        <v>Teseira Juan Pablo</v>
      </c>
      <c r="B316" s="115" t="str">
        <f>VLOOKUP(C316,RosterActualizado!$C$2:$L$1000,10,0)</f>
        <v>Cortez  Ramiro Joaquín</v>
      </c>
      <c r="C316" s="115">
        <f>RosterActualizado!C316</f>
        <v>3464950</v>
      </c>
      <c r="D316" s="115" t="str">
        <f>VLOOKUP(C316,RosterActualizado!$C$2:$L$1000,3,0)</f>
        <v>INTERNET HFC SCORE 1</v>
      </c>
      <c r="E316" s="115" t="str">
        <f t="shared" si="8"/>
        <v>HFC</v>
      </c>
      <c r="F316" s="116">
        <f>VLOOKUP(C316,Table1[],5,0)</f>
        <v>0.72943795065907802</v>
      </c>
      <c r="G316" s="117">
        <f>VLOOKUP(C316,Table13[],5,0)</f>
        <v>5.4794520547945202E-2</v>
      </c>
      <c r="H316" s="118">
        <f>VLOOKUP(C316,Table13[],3,0)</f>
        <v>73</v>
      </c>
      <c r="I316" s="117">
        <f>VLOOKUP(C316,Table13[],7,0)</f>
        <v>0.70833333333333304</v>
      </c>
      <c r="J316" s="117">
        <f>VLOOKUP(C316,Table13[],9,0)</f>
        <v>0.88732394366197198</v>
      </c>
      <c r="K316" s="116">
        <f>VLOOKUP(C316,Table16[[#All],[idccms]:[TMO]],5,0)</f>
        <v>0.875</v>
      </c>
      <c r="L316" s="119">
        <f>VLOOKUP(C316,Table18[[Columna1]:[Recuento de id_monitoring-caseId]],2,0)</f>
        <v>0</v>
      </c>
      <c r="M316" s="116">
        <f>VLOOKUP(C316,Table111[],7,0)</f>
        <v>-0.83333333333333304</v>
      </c>
      <c r="N316" s="118">
        <f>VLOOKUP(C316,Table111[],6,0)</f>
        <v>6</v>
      </c>
      <c r="O316" s="116">
        <f>VLOOKUP(C316,Table111[],8,0)</f>
        <v>0.4</v>
      </c>
      <c r="P316" s="13" t="s">
        <v>116</v>
      </c>
      <c r="Q316" s="13" t="s">
        <v>116</v>
      </c>
      <c r="R316" s="13" t="s">
        <v>116</v>
      </c>
      <c r="S316" s="116">
        <f>VLOOKUP(C316,Table113[[idccms]:[Suma de Rellamados]],4,0)</f>
        <v>0.83081570996978804</v>
      </c>
      <c r="T316" s="13">
        <f>VLOOKUP(C316,Table115[[idccms]:[Suma de CvLlamSalientes]],3,0)</f>
        <v>614.42592592592598</v>
      </c>
      <c r="U316" s="13">
        <f>VLOOKUP(C316,Table115[[idccms]:[Suma de CvLlamSalientes]],5,0)</f>
        <v>25.9962962962963</v>
      </c>
      <c r="V316" s="120">
        <f>VLOOKUP(C316,Table115[[idccms]:[Suma de CvLlamSalientes]],6,0)</f>
        <v>7.7666666666666702</v>
      </c>
      <c r="W316" s="13">
        <f>VLOOKUP(C316,Table115[[idccms]:[Suma de CvLlamSalientes]],7,0)</f>
        <v>580.66296296296298</v>
      </c>
      <c r="X316" s="116">
        <f>VLOOKUP(C316,Table118[[idccms]:[%Act Com N]],4,0)</f>
        <v>0</v>
      </c>
      <c r="Y316" s="116">
        <f>VLOOKUP(C316,Table118[[idccms]:[%Act Com N]],6,0)</f>
        <v>0</v>
      </c>
      <c r="Z316" s="116">
        <f>VLOOKUP(C316,TRF!$B$2:$S$407,4,0)</f>
        <v>0.15415821501014201</v>
      </c>
      <c r="AA316" s="116">
        <f>VLOOKUP(C316,CBS!$A$2:$F$395,4,0)</f>
        <v>3.3333333333333298E-2</v>
      </c>
      <c r="AB316" s="124">
        <f>IF(E316="HFC",(IF(L316&gt;=PliegoVigente!$U$9,PliegoVigente!$W$9,IF(L316&gt;=PliegoVigente!$U$8,PliegoVigente!$W$8,PliegoVigente!$W$7))),IF(E316="FLOW",(IF(L316&gt;=PliegoVigente!$U$25,PliegoVigente!$W$25,IF(L316&gt;=PliegoVigente!$U$24,PliegoVigente!$W$24,PliegoVigente!$W$23))),IF(E316="MASIVO",(IF(L316&gt;=PliegoVigente!$U$39,PliegoVigente!$W$39,IF(L316&gt;=PliegoVigente!$U$38,PliegoVigente!$W$38,PliegoVigente!$W$37))),(IF(L316&gt;=PliegoVigente!$U$53,PliegoVigente!$W$53,IF(L316&gt;=PliegoVigente!$U$52,PliegoVigente!$W$52,PliegoVigente!$W$51))))))</f>
        <v>-0.01</v>
      </c>
      <c r="AC316" s="124">
        <f>IF(E316="HFC",(IF(M316&gt;=PliegoVigente!$I$7,PliegoVigente!$K$7,IF(M316&gt;=PliegoVigente!$I$8,PliegoVigente!$K$8,IF(M316&gt;=PliegoVigente!$I$9,PliegoVigente!$K$9,IF(M316&gt;=PliegoVigente!$I$10,PliegoVigente!$K$10,IF(M316&gt;=PliegoVigente!$I$11,PliegoVigente!$K$11,IF(M316&gt;=PliegoVigente!$I$12,PliegoVigente!$K$12,IF(M316&gt;=PliegoVigente!$I$13,PliegoVigente!$K$13,IF(M316&gt;=PliegoVigente!$I$14,PliegoVigente!$K$14,PliegoVigente!$K$15))))))))),IF(E316="FLOW",(IF(M316&gt;=PliegoVigente!$I$23,PliegoVigente!$K$23,IF(M316&gt;=PliegoVigente!$I$24,PliegoVigente!$K$24,IF(M316&gt;=PliegoVigente!$I$25,PliegoVigente!$K$25,IF(M316&gt;=PliegoVigente!$I$26,PliegoVigente!$K$26,IF(M316&gt;=PliegoVigente!$I$27,PliegoVigente!$K$27,IF(M316&gt;=PliegoVigente!$I$28,PliegoVigente!$K$28,IF(M316&gt;=PliegoVigente!$I$29,PliegoVigente!$K$29,IF(M316&gt;=PliegoVigente!$I$30,PliegoVigente!$K$30,PliegoVigente!$K$31))))))))),IF(E316="MASIVO",(IF(M316&gt;=PliegoVigente!$I$37,PliegoVigente!$K$37,IF(M316&gt;=PliegoVigente!$I$38,PliegoVigente!$K$38,IF(M316&gt;=PliegoVigente!$I$39,PliegoVigente!$K$39,IF(M316&gt;=PliegoVigente!$I$40,PliegoVigente!$K$40,IF(M316&gt;=PliegoVigente!$I$41,PliegoVigente!$K$41,IF(M316&gt;=PliegoVigente!$I$42,PliegoVigente!$K$42,IF(M316&gt;=PliegoVigente!$I$43,PliegoVigente!$K$43,IF(M316&gt;=PliegoVigente!$I$44,PliegoVigente!$K$44,PliegoVigente!$K$45))))))))),(IF(M316&gt;=PliegoVigente!$I$51,PliegoVigente!$K$51,IF(M316&gt;=PliegoVigente!$I$52,PliegoVigente!$K$52,IF(M316&gt;=PliegoVigente!$I$53,PliegoVigente!$K$53,IF(M316&gt;=PliegoVigente!$I$54,PliegoVigente!$K$54,IF(M316&gt;=PliegoVigente!$I$55,PliegoVigente!$K$55,IF(M316&gt;=PliegoVigente!$I$56,PliegoVigente!$K$56,IF(M316&gt;=PliegoVigente!$I$57,PliegoVigente!$K$57,IF(M316&gt;=PliegoVigente!$I$58,PliegoVigente!$K$58,PliegoVigente!$K$59))))))))))))</f>
        <v>-0.02</v>
      </c>
      <c r="AD316" s="124">
        <f>IF(E316="HFC",(IF(S316&gt;=PliegoVigente!$E$12,PliegoVigente!$G$12,IF(S316&gt;=PliegoVigente!$E$11,PliegoVigente!$G$11,IF(S316&gt;=PliegoVigente!$E$10,PliegoVigente!$G$10,IF(S316&gt;=PliegoVigente!$E$9,PliegoVigente!$G$9,IF(S316&gt;=PliegoVigente!$E$8,PliegoVigente!$G$8,PliegoVigente!$G$7)))))),IF(E316="FLOW",(IF(S316&gt;=PliegoVigente!$I$23,PliegoVigente!$K$23,IF(S316&gt;=PliegoVigente!$I$24,PliegoVigente!$K$24,IF(S316&gt;=PliegoVigente!$I$25,PliegoVigente!$K$25,IF(S316&gt;=PliegoVigente!$I$26,PliegoVigente!$K$26,IF(S316&gt;=PliegoVigente!$I$27,PliegoVigente!$K$27,IF(S316&gt;=PliegoVigente!$I$28,PliegoVigente!$K$28,IF(S316&gt;=PliegoVigente!$I$29,PliegoVigente!$K$29,IF(S316&gt;=PliegoVigente!$I$30,PliegoVigente!$K$30,PliegoVigente!$K$31))))))))),IF(E316="MASIVO",(IF(S316&gt;=PliegoVigente!$I$37,PliegoVigente!$K$37,IF(S316&gt;=PliegoVigente!$I$38,PliegoVigente!$K$38,IF(S316&gt;=PliegoVigente!$I$39,PliegoVigente!$K$39,IF(S316&gt;=PliegoVigente!$I$40,PliegoVigente!$K$40,IF(S316&gt;=PliegoVigente!$I$41,PliegoVigente!$K$41,IF(S316&gt;=PliegoVigente!$I$42,PliegoVigente!$K$42,IF(S316&gt;=PliegoVigente!$I$43,PliegoVigente!$K$43,IF(S316&gt;=PliegoVigente!$I$44,PliegoVigente!$K$44,PliegoVigente!$K$45))))))))),(IF(S316&gt;=PliegoVigente!$I$51,PliegoVigente!$K$51,IF(S316&gt;=PliegoVigente!$I$52,PliegoVigente!$K$52,IF(S316&gt;=PliegoVigente!$I$53,PliegoVigente!$K$53,IF(S316&gt;=PliegoVigente!$I$54,PliegoVigente!$K$54,IF(S316&gt;=PliegoVigente!$I$55,PliegoVigente!$K$55,IF(S316&gt;=PliegoVigente!$I$56,PliegoVigente!$K$56,IF(S316&gt;=PliegoVigente!$I$57,PliegoVigente!$K$57,IF(S316&gt;=PliegoVigente!$I$58,PliegoVigente!$K$58,PliegoVigente!$K$59))))))))))))</f>
        <v>0.03</v>
      </c>
      <c r="AE316" s="124">
        <f>IF(E316="HFC",(IF(T316&gt;=PliegoVigente!$A$10,PliegoVigente!$C$10,IF(T316&gt;PliegoVigente!$A$9,PliegoVigente!$C$9,IF(T316&gt;PliegoVigente!$A$8,PliegoVigente!$C$8,PliegoVigente!$C$7)))),IF(E316="FLOW",(IF(T316&gt;=PliegoVigente!$A$26,PliegoVigente!$C$26,IF(T316&gt;PliegoVigente!$A$25,PliegoVigente!$C$25,IF(T316&gt;PliegoVigente!$A$24,PliegoVigente!$C$24,PliegoVigente!$C$23)))),IF(E316="MASIVO",(IF(T316&gt;=PliegoVigente!$A$40,PliegoVigente!$C$40,IF(T316&gt;PliegoVigente!$A$39,PliegoVigente!$C$39,IF(T316&gt;PliegoVigente!$A$38,PliegoVigente!$C$38,PliegoVigente!$C$37)))),(IF(T316&gt;=PliegoVigente!$A$54,PliegoVigente!$C$54,IF(T316&gt;PliegoVigente!$A$53,PliegoVigente!$C$53,IF(T316&gt;PliegoVigente!$A$52,PliegoVigente!$C$52,PliegoVigente!$C$51)))))))</f>
        <v>-0.01</v>
      </c>
      <c r="AF316" s="124">
        <f>IF(E316="HFC",(IF(Y316&gt;=PliegoVigente!$Y$7,PliegoVigente!$AA$7,0)),IF(E316="FLOW",0,IF(E316="MASIVO",(IF(Y316&gt;=PliegoVigente!$Y$37,PliegoVigente!$AA$370)),(IF(Y316&gt;=PliegoVigente!$Y$51,PliegoVigente!$AA$51,0)))))</f>
        <v>0</v>
      </c>
      <c r="AG316" s="124">
        <f>IF(E316="HFC",(IF(Z316&gt;=PliegoVigente!$M$9,PliegoVigente!$O$9,IF(Z316&gt;=PliegoVigente!$M$8,PliegoVigente!$O$8,PliegoVigente!$O$7))),IF(E316="FLOW",(IF(Z316&gt;=PliegoVigente!$M$25,PliegoVigente!$O$25,IF(Z316&gt;=PliegoVigente!$M$24,PliegoVigente!$O$24,PliegoVigente!$O$23))),IF(E316="MASIVO",(IF(Z316&gt;=PliegoVigente!$M$39,PliegoVigente!$O$39,IF(Z316&gt;=PliegoVigente!$M$38,PliegoVigente!$O$38,PliegoVigente!$O$37))),(IF(Z316&gt;=PliegoVigente!$M$53,PliegoVigente!$O$53,IF(Z316&gt;=PliegoVigente!$M$52,PliegoVigente!$O$52,PliegoVigente!$O$51))))))</f>
        <v>-5.0000000000000001E-3</v>
      </c>
      <c r="AH316" s="124">
        <f>IF(E316="HFC",(IF(AA316&gt;=PliegoVigente!$Q$9,PliegoVigente!$S$9,IF(AA316&gt;=PliegoVigente!$Q$8,PliegoVigente!$S$8,PliegoVigente!$S$7))),IF(E316="FLOW",(IF(AA316&gt;=PliegoVigente!$Q$25,PliegoVigente!$S$25,IF(AA316&gt;=PliegoVigente!$Q$24,PliegoVigente!$S$24,PliegoVigente!$S$23))),IF(E316="MASIVO",(IF(AA316&gt;=PliegoVigente!$Q$39,PliegoVigente!$S$39,IF(AA316&gt;=PliegoVigente!$Q$38,PliegoVigente!$S$38,PliegoVigente!$S$37))),(IF(AA316&gt;=PliegoVigente!$Q$53,PliegoVigente!$S$53,IF(AA316&gt;=PliegoVigente!$Q$52,PliegoVigente!$S$52,PliegoVigente!$S$51))))))</f>
        <v>5.0000000000000001E-3</v>
      </c>
      <c r="AI316" s="126">
        <f t="shared" si="9"/>
        <v>-9.9999999999999985E-3</v>
      </c>
    </row>
    <row r="317" spans="1:35" x14ac:dyDescent="0.25">
      <c r="A317" s="115" t="str">
        <f>VLOOKUP(C317,RosterActualizado!$C$2:$L$1000,7,0)</f>
        <v>Teseira Juan Pablo</v>
      </c>
      <c r="B317" s="115" t="str">
        <f>VLOOKUP(C317,RosterActualizado!$C$2:$L$1000,10,0)</f>
        <v>Decima Manuel Gonzalo</v>
      </c>
      <c r="C317" s="115">
        <f>RosterActualizado!C317</f>
        <v>1481690</v>
      </c>
      <c r="D317" s="115" t="str">
        <f>VLOOKUP(C317,RosterActualizado!$C$2:$L$1000,3,0)</f>
        <v>INTERNET HFC SCORE 2</v>
      </c>
      <c r="E317" s="115" t="str">
        <f t="shared" si="8"/>
        <v>HFC</v>
      </c>
      <c r="F317" s="116">
        <f>VLOOKUP(C317,Table1[],5,0)</f>
        <v>0.86594089506862804</v>
      </c>
      <c r="G317" s="117">
        <f>VLOOKUP(C317,Table13[],5,0)</f>
        <v>7.4999999999999997E-2</v>
      </c>
      <c r="H317" s="118">
        <f>VLOOKUP(C317,Table13[],3,0)</f>
        <v>80</v>
      </c>
      <c r="I317" s="117">
        <f>VLOOKUP(C317,Table13[],7,0)</f>
        <v>0.607594936708861</v>
      </c>
      <c r="J317" s="117">
        <f>VLOOKUP(C317,Table13[],9,0)</f>
        <v>0.85333333333333306</v>
      </c>
      <c r="K317" s="116">
        <f>VLOOKUP(C317,Table16[[#All],[idccms]:[TMO]],5,0)</f>
        <v>1</v>
      </c>
      <c r="L317" s="119">
        <f>VLOOKUP(C317,Table18[[Columna1]:[Recuento de id_monitoring-caseId]],2,0)</f>
        <v>1</v>
      </c>
      <c r="M317" s="116">
        <f>VLOOKUP(C317,Table111[],7,0)</f>
        <v>-0.57142857142857095</v>
      </c>
      <c r="N317" s="118">
        <f>VLOOKUP(C317,Table111[],6,0)</f>
        <v>7</v>
      </c>
      <c r="O317" s="116">
        <f>VLOOKUP(C317,Table111[],8,0)</f>
        <v>0.28571428571428598</v>
      </c>
      <c r="P317" s="13" t="s">
        <v>116</v>
      </c>
      <c r="Q317" s="13" t="s">
        <v>116</v>
      </c>
      <c r="R317" s="13" t="s">
        <v>116</v>
      </c>
      <c r="S317" s="116">
        <f>VLOOKUP(C317,Table113[[idccms]:[Suma de Rellamados]],4,0)</f>
        <v>0.82352941176470595</v>
      </c>
      <c r="T317" s="13">
        <f>VLOOKUP(C317,Table115[[idccms]:[Suma de CvLlamSalientes]],3,0)</f>
        <v>620.78618421052602</v>
      </c>
      <c r="U317" s="13">
        <f>VLOOKUP(C317,Table115[[idccms]:[Suma de CvLlamSalientes]],5,0)</f>
        <v>14.851973684210501</v>
      </c>
      <c r="V317" s="120">
        <f>VLOOKUP(C317,Table115[[idccms]:[Suma de CvLlamSalientes]],6,0)</f>
        <v>10.203947368421099</v>
      </c>
      <c r="W317" s="13">
        <f>VLOOKUP(C317,Table115[[idccms]:[Suma de CvLlamSalientes]],7,0)</f>
        <v>595.73026315789502</v>
      </c>
      <c r="X317" s="116">
        <f>VLOOKUP(C317,Table118[[idccms]:[%Act Com N]],4,0)</f>
        <v>4.7697368421052599E-2</v>
      </c>
      <c r="Y317" s="116">
        <f>VLOOKUP(C317,Table118[[idccms]:[%Act Com N]],6,0)</f>
        <v>3.125E-2</v>
      </c>
      <c r="Z317" s="116">
        <f>VLOOKUP(C317,TRF!$B$2:$S$407,4,0)</f>
        <v>0.156040268456376</v>
      </c>
      <c r="AA317" s="116">
        <f>VLOOKUP(C317,CBS!$A$2:$F$395,4,0)</f>
        <v>6.25E-2</v>
      </c>
      <c r="AB317" s="124">
        <f>IF(E317="HFC",(IF(L317&gt;=PliegoVigente!$U$9,PliegoVigente!$W$9,IF(L317&gt;=PliegoVigente!$U$8,PliegoVigente!$W$8,PliegoVigente!$W$7))),IF(E317="FLOW",(IF(L317&gt;=PliegoVigente!$U$25,PliegoVigente!$W$25,IF(L317&gt;=PliegoVigente!$U$24,PliegoVigente!$W$24,PliegoVigente!$W$23))),IF(E317="MASIVO",(IF(L317&gt;=PliegoVigente!$U$39,PliegoVigente!$W$39,IF(L317&gt;=PliegoVigente!$U$38,PliegoVigente!$W$38,PliegoVigente!$W$37))),(IF(L317&gt;=PliegoVigente!$U$53,PliegoVigente!$W$53,IF(L317&gt;=PliegoVigente!$U$52,PliegoVigente!$W$52,PliegoVigente!$W$51))))))</f>
        <v>0.01</v>
      </c>
      <c r="AC317" s="124">
        <f>IF(E317="HFC",(IF(M317&gt;=PliegoVigente!$I$7,PliegoVigente!$K$7,IF(M317&gt;=PliegoVigente!$I$8,PliegoVigente!$K$8,IF(M317&gt;=PliegoVigente!$I$9,PliegoVigente!$K$9,IF(M317&gt;=PliegoVigente!$I$10,PliegoVigente!$K$10,IF(M317&gt;=PliegoVigente!$I$11,PliegoVigente!$K$11,IF(M317&gt;=PliegoVigente!$I$12,PliegoVigente!$K$12,IF(M317&gt;=PliegoVigente!$I$13,PliegoVigente!$K$13,IF(M317&gt;=PliegoVigente!$I$14,PliegoVigente!$K$14,PliegoVigente!$K$15))))))))),IF(E317="FLOW",(IF(M317&gt;=PliegoVigente!$I$23,PliegoVigente!$K$23,IF(M317&gt;=PliegoVigente!$I$24,PliegoVigente!$K$24,IF(M317&gt;=PliegoVigente!$I$25,PliegoVigente!$K$25,IF(M317&gt;=PliegoVigente!$I$26,PliegoVigente!$K$26,IF(M317&gt;=PliegoVigente!$I$27,PliegoVigente!$K$27,IF(M317&gt;=PliegoVigente!$I$28,PliegoVigente!$K$28,IF(M317&gt;=PliegoVigente!$I$29,PliegoVigente!$K$29,IF(M317&gt;=PliegoVigente!$I$30,PliegoVigente!$K$30,PliegoVigente!$K$31))))))))),IF(E317="MASIVO",(IF(M317&gt;=PliegoVigente!$I$37,PliegoVigente!$K$37,IF(M317&gt;=PliegoVigente!$I$38,PliegoVigente!$K$38,IF(M317&gt;=PliegoVigente!$I$39,PliegoVigente!$K$39,IF(M317&gt;=PliegoVigente!$I$40,PliegoVigente!$K$40,IF(M317&gt;=PliegoVigente!$I$41,PliegoVigente!$K$41,IF(M317&gt;=PliegoVigente!$I$42,PliegoVigente!$K$42,IF(M317&gt;=PliegoVigente!$I$43,PliegoVigente!$K$43,IF(M317&gt;=PliegoVigente!$I$44,PliegoVigente!$K$44,PliegoVigente!$K$45))))))))),(IF(M317&gt;=PliegoVigente!$I$51,PliegoVigente!$K$51,IF(M317&gt;=PliegoVigente!$I$52,PliegoVigente!$K$52,IF(M317&gt;=PliegoVigente!$I$53,PliegoVigente!$K$53,IF(M317&gt;=PliegoVigente!$I$54,PliegoVigente!$K$54,IF(M317&gt;=PliegoVigente!$I$55,PliegoVigente!$K$55,IF(M317&gt;=PliegoVigente!$I$56,PliegoVigente!$K$56,IF(M317&gt;=PliegoVigente!$I$57,PliegoVigente!$K$57,IF(M317&gt;=PliegoVigente!$I$58,PliegoVigente!$K$58,PliegoVigente!$K$59))))))))))))</f>
        <v>-0.02</v>
      </c>
      <c r="AD317" s="124">
        <f>IF(E317="HFC",(IF(S317&gt;=PliegoVigente!$E$12,PliegoVigente!$G$12,IF(S317&gt;=PliegoVigente!$E$11,PliegoVigente!$G$11,IF(S317&gt;=PliegoVigente!$E$10,PliegoVigente!$G$10,IF(S317&gt;=PliegoVigente!$E$9,PliegoVigente!$G$9,IF(S317&gt;=PliegoVigente!$E$8,PliegoVigente!$G$8,PliegoVigente!$G$7)))))),IF(E317="FLOW",(IF(S317&gt;=PliegoVigente!$I$23,PliegoVigente!$K$23,IF(S317&gt;=PliegoVigente!$I$24,PliegoVigente!$K$24,IF(S317&gt;=PliegoVigente!$I$25,PliegoVigente!$K$25,IF(S317&gt;=PliegoVigente!$I$26,PliegoVigente!$K$26,IF(S317&gt;=PliegoVigente!$I$27,PliegoVigente!$K$27,IF(S317&gt;=PliegoVigente!$I$28,PliegoVigente!$K$28,IF(S317&gt;=PliegoVigente!$I$29,PliegoVigente!$K$29,IF(S317&gt;=PliegoVigente!$I$30,PliegoVigente!$K$30,PliegoVigente!$K$31))))))))),IF(E317="MASIVO",(IF(S317&gt;=PliegoVigente!$I$37,PliegoVigente!$K$37,IF(S317&gt;=PliegoVigente!$I$38,PliegoVigente!$K$38,IF(S317&gt;=PliegoVigente!$I$39,PliegoVigente!$K$39,IF(S317&gt;=PliegoVigente!$I$40,PliegoVigente!$K$40,IF(S317&gt;=PliegoVigente!$I$41,PliegoVigente!$K$41,IF(S317&gt;=PliegoVigente!$I$42,PliegoVigente!$K$42,IF(S317&gt;=PliegoVigente!$I$43,PliegoVigente!$K$43,IF(S317&gt;=PliegoVigente!$I$44,PliegoVigente!$K$44,PliegoVigente!$K$45))))))))),(IF(S317&gt;=PliegoVigente!$I$51,PliegoVigente!$K$51,IF(S317&gt;=PliegoVigente!$I$52,PliegoVigente!$K$52,IF(S317&gt;=PliegoVigente!$I$53,PliegoVigente!$K$53,IF(S317&gt;=PliegoVigente!$I$54,PliegoVigente!$K$54,IF(S317&gt;=PliegoVigente!$I$55,PliegoVigente!$K$55,IF(S317&gt;=PliegoVigente!$I$56,PliegoVigente!$K$56,IF(S317&gt;=PliegoVigente!$I$57,PliegoVigente!$K$57,IF(S317&gt;=PliegoVigente!$I$58,PliegoVigente!$K$58,PliegoVigente!$K$59))))))))))))</f>
        <v>0.02</v>
      </c>
      <c r="AE317" s="124">
        <f>IF(E317="HFC",(IF(T317&gt;=PliegoVigente!$A$10,PliegoVigente!$C$10,IF(T317&gt;PliegoVigente!$A$9,PliegoVigente!$C$9,IF(T317&gt;PliegoVigente!$A$8,PliegoVigente!$C$8,PliegoVigente!$C$7)))),IF(E317="FLOW",(IF(T317&gt;=PliegoVigente!$A$26,PliegoVigente!$C$26,IF(T317&gt;PliegoVigente!$A$25,PliegoVigente!$C$25,IF(T317&gt;PliegoVigente!$A$24,PliegoVigente!$C$24,PliegoVigente!$C$23)))),IF(E317="MASIVO",(IF(T317&gt;=PliegoVigente!$A$40,PliegoVigente!$C$40,IF(T317&gt;PliegoVigente!$A$39,PliegoVigente!$C$39,IF(T317&gt;PliegoVigente!$A$38,PliegoVigente!$C$38,PliegoVigente!$C$37)))),(IF(T317&gt;=PliegoVigente!$A$54,PliegoVigente!$C$54,IF(T317&gt;PliegoVigente!$A$53,PliegoVigente!$C$53,IF(T317&gt;PliegoVigente!$A$52,PliegoVigente!$C$52,PliegoVigente!$C$51)))))))</f>
        <v>-0.01</v>
      </c>
      <c r="AF317" s="124">
        <f>IF(E317="HFC",(IF(Y317&gt;=PliegoVigente!$Y$7,PliegoVigente!$AA$7,0)),IF(E317="FLOW",0,IF(E317="MASIVO",(IF(Y317&gt;=PliegoVigente!$Y$37,PliegoVigente!$AA$370)),(IF(Y317&gt;=PliegoVigente!$Y$51,PliegoVigente!$AA$51,0)))))</f>
        <v>0</v>
      </c>
      <c r="AG317" s="124">
        <f>IF(E317="HFC",(IF(Z317&gt;=PliegoVigente!$M$9,PliegoVigente!$O$9,IF(Z317&gt;=PliegoVigente!$M$8,PliegoVigente!$O$8,PliegoVigente!$O$7))),IF(E317="FLOW",(IF(Z317&gt;=PliegoVigente!$M$25,PliegoVigente!$O$25,IF(Z317&gt;=PliegoVigente!$M$24,PliegoVigente!$O$24,PliegoVigente!$O$23))),IF(E317="MASIVO",(IF(Z317&gt;=PliegoVigente!$M$39,PliegoVigente!$O$39,IF(Z317&gt;=PliegoVigente!$M$38,PliegoVigente!$O$38,PliegoVigente!$O$37))),(IF(Z317&gt;=PliegoVigente!$M$53,PliegoVigente!$O$53,IF(Z317&gt;=PliegoVigente!$M$52,PliegoVigente!$O$52,PliegoVigente!$O$51))))))</f>
        <v>-5.0000000000000001E-3</v>
      </c>
      <c r="AH317" s="124">
        <f>IF(E317="HFC",(IF(AA317&gt;=PliegoVigente!$Q$9,PliegoVigente!$S$9,IF(AA317&gt;=PliegoVigente!$Q$8,PliegoVigente!$S$8,PliegoVigente!$S$7))),IF(E317="FLOW",(IF(AA317&gt;=PliegoVigente!$Q$25,PliegoVigente!$S$25,IF(AA317&gt;=PliegoVigente!$Q$24,PliegoVigente!$S$24,PliegoVigente!$S$23))),IF(E317="MASIVO",(IF(AA317&gt;=PliegoVigente!$Q$39,PliegoVigente!$S$39,IF(AA317&gt;=PliegoVigente!$Q$38,PliegoVigente!$S$38,PliegoVigente!$S$37))),(IF(AA317&gt;=PliegoVigente!$Q$53,PliegoVigente!$S$53,IF(AA317&gt;=PliegoVigente!$Q$52,PliegoVigente!$S$52,PliegoVigente!$S$51))))))</f>
        <v>-5.0000000000000001E-3</v>
      </c>
      <c r="AI317" s="126">
        <f t="shared" si="9"/>
        <v>-0.01</v>
      </c>
    </row>
    <row r="318" spans="1:35" x14ac:dyDescent="0.25">
      <c r="A318" s="115" t="str">
        <f>VLOOKUP(C318,RosterActualizado!$C$2:$L$1000,7,0)</f>
        <v>Teseira Juan Pablo</v>
      </c>
      <c r="B318" s="115" t="str">
        <f>VLOOKUP(C318,RosterActualizado!$C$2:$L$1000,10,0)</f>
        <v>Funes Jessica Pamela</v>
      </c>
      <c r="C318" s="115">
        <f>RosterActualizado!C318</f>
        <v>719781</v>
      </c>
      <c r="D318" s="115" t="str">
        <f>VLOOKUP(C318,RosterActualizado!$C$2:$L$1000,3,0)</f>
        <v>INTERNET HFC SCORE 2</v>
      </c>
      <c r="E318" s="115" t="str">
        <f t="shared" si="8"/>
        <v>HFC</v>
      </c>
      <c r="F318" s="116">
        <f>VLOOKUP(C318,Table1[],5,0)</f>
        <v>0.29523148148148098</v>
      </c>
      <c r="G318" s="117">
        <f>VLOOKUP(C318,Table13[],5,0)</f>
        <v>0.1</v>
      </c>
      <c r="H318" s="118">
        <f>VLOOKUP(C318,Table13[],3,0)</f>
        <v>40</v>
      </c>
      <c r="I318" s="117">
        <f>VLOOKUP(C318,Table13[],7,0)</f>
        <v>0.7</v>
      </c>
      <c r="J318" s="117">
        <f>VLOOKUP(C318,Table13[],9,0)</f>
        <v>0.875</v>
      </c>
      <c r="K318" s="116">
        <f>VLOOKUP(C318,Table16[[#All],[idccms]:[TMO]],5,0)</f>
        <v>1</v>
      </c>
      <c r="L318" s="119">
        <f>VLOOKUP(C318,Table18[[Columna1]:[Recuento de id_monitoring-caseId]],2,0)</f>
        <v>0</v>
      </c>
      <c r="M318" s="116">
        <f>VLOOKUP(C318,Table111[],7,0)</f>
        <v>-0.33333333333333298</v>
      </c>
      <c r="N318" s="118">
        <f>VLOOKUP(C318,Table111[],6,0)</f>
        <v>3</v>
      </c>
      <c r="O318" s="116">
        <f>VLOOKUP(C318,Table111[],8,0)</f>
        <v>0.33333333333333298</v>
      </c>
      <c r="P318" s="13" t="s">
        <v>116</v>
      </c>
      <c r="Q318" s="13" t="s">
        <v>116</v>
      </c>
      <c r="R318" s="13" t="s">
        <v>116</v>
      </c>
      <c r="S318" s="116">
        <f>VLOOKUP(C318,Table113[[idccms]:[Suma de Rellamados]],4,0)</f>
        <v>0.82399999999999995</v>
      </c>
      <c r="T318" s="13">
        <f>VLOOKUP(C318,Table115[[idccms]:[Suma de CvLlamSalientes]],3,0)</f>
        <v>666.14563106796095</v>
      </c>
      <c r="U318" s="13">
        <f>VLOOKUP(C318,Table115[[idccms]:[Suma de CvLlamSalientes]],5,0)</f>
        <v>21.9223300970874</v>
      </c>
      <c r="V318" s="120">
        <f>VLOOKUP(C318,Table115[[idccms]:[Suma de CvLlamSalientes]],6,0)</f>
        <v>24.893203883495101</v>
      </c>
      <c r="W318" s="13">
        <f>VLOOKUP(C318,Table115[[idccms]:[Suma de CvLlamSalientes]],7,0)</f>
        <v>619.33009708737904</v>
      </c>
      <c r="X318" s="116">
        <f>VLOOKUP(C318,Table118[[idccms]:[%Act Com N]],4,0)</f>
        <v>0</v>
      </c>
      <c r="Y318" s="116">
        <f>VLOOKUP(C318,Table118[[idccms]:[%Act Com N]],6,0)</f>
        <v>0</v>
      </c>
      <c r="Z318" s="116">
        <f>VLOOKUP(C318,TRF!$B$2:$S$407,4,0)</f>
        <v>0.20441988950276199</v>
      </c>
      <c r="AA318" s="116" t="e">
        <f>VLOOKUP(C318,CBS!$A$2:$F$395,4,0)</f>
        <v>#N/A</v>
      </c>
      <c r="AB318" s="124">
        <f>IF(E318="HFC",(IF(L318&gt;=PliegoVigente!$U$9,PliegoVigente!$W$9,IF(L318&gt;=PliegoVigente!$U$8,PliegoVigente!$W$8,PliegoVigente!$W$7))),IF(E318="FLOW",(IF(L318&gt;=PliegoVigente!$U$25,PliegoVigente!$W$25,IF(L318&gt;=PliegoVigente!$U$24,PliegoVigente!$W$24,PliegoVigente!$W$23))),IF(E318="MASIVO",(IF(L318&gt;=PliegoVigente!$U$39,PliegoVigente!$W$39,IF(L318&gt;=PliegoVigente!$U$38,PliegoVigente!$W$38,PliegoVigente!$W$37))),(IF(L318&gt;=PliegoVigente!$U$53,PliegoVigente!$W$53,IF(L318&gt;=PliegoVigente!$U$52,PliegoVigente!$W$52,PliegoVigente!$W$51))))))</f>
        <v>-0.01</v>
      </c>
      <c r="AC318" s="124">
        <f>IF(E318="HFC",(IF(M318&gt;=PliegoVigente!$I$7,PliegoVigente!$K$7,IF(M318&gt;=PliegoVigente!$I$8,PliegoVigente!$K$8,IF(M318&gt;=PliegoVigente!$I$9,PliegoVigente!$K$9,IF(M318&gt;=PliegoVigente!$I$10,PliegoVigente!$K$10,IF(M318&gt;=PliegoVigente!$I$11,PliegoVigente!$K$11,IF(M318&gt;=PliegoVigente!$I$12,PliegoVigente!$K$12,IF(M318&gt;=PliegoVigente!$I$13,PliegoVigente!$K$13,IF(M318&gt;=PliegoVigente!$I$14,PliegoVigente!$K$14,PliegoVigente!$K$15))))))))),IF(E318="FLOW",(IF(M318&gt;=PliegoVigente!$I$23,PliegoVigente!$K$23,IF(M318&gt;=PliegoVigente!$I$24,PliegoVigente!$K$24,IF(M318&gt;=PliegoVigente!$I$25,PliegoVigente!$K$25,IF(M318&gt;=PliegoVigente!$I$26,PliegoVigente!$K$26,IF(M318&gt;=PliegoVigente!$I$27,PliegoVigente!$K$27,IF(M318&gt;=PliegoVigente!$I$28,PliegoVigente!$K$28,IF(M318&gt;=PliegoVigente!$I$29,PliegoVigente!$K$29,IF(M318&gt;=PliegoVigente!$I$30,PliegoVigente!$K$30,PliegoVigente!$K$31))))))))),IF(E318="MASIVO",(IF(M318&gt;=PliegoVigente!$I$37,PliegoVigente!$K$37,IF(M318&gt;=PliegoVigente!$I$38,PliegoVigente!$K$38,IF(M318&gt;=PliegoVigente!$I$39,PliegoVigente!$K$39,IF(M318&gt;=PliegoVigente!$I$40,PliegoVigente!$K$40,IF(M318&gt;=PliegoVigente!$I$41,PliegoVigente!$K$41,IF(M318&gt;=PliegoVigente!$I$42,PliegoVigente!$K$42,IF(M318&gt;=PliegoVigente!$I$43,PliegoVigente!$K$43,IF(M318&gt;=PliegoVigente!$I$44,PliegoVigente!$K$44,PliegoVigente!$K$45))))))))),(IF(M318&gt;=PliegoVigente!$I$51,PliegoVigente!$K$51,IF(M318&gt;=PliegoVigente!$I$52,PliegoVigente!$K$52,IF(M318&gt;=PliegoVigente!$I$53,PliegoVigente!$K$53,IF(M318&gt;=PliegoVigente!$I$54,PliegoVigente!$K$54,IF(M318&gt;=PliegoVigente!$I$55,PliegoVigente!$K$55,IF(M318&gt;=PliegoVigente!$I$56,PliegoVigente!$K$56,IF(M318&gt;=PliegoVigente!$I$57,PliegoVigente!$K$57,IF(M318&gt;=PliegoVigente!$I$58,PliegoVigente!$K$58,PliegoVigente!$K$59))))))))))))</f>
        <v>-0.02</v>
      </c>
      <c r="AD318" s="124">
        <f>IF(E318="HFC",(IF(S318&gt;=PliegoVigente!$E$12,PliegoVigente!$G$12,IF(S318&gt;=PliegoVigente!$E$11,PliegoVigente!$G$11,IF(S318&gt;=PliegoVigente!$E$10,PliegoVigente!$G$10,IF(S318&gt;=PliegoVigente!$E$9,PliegoVigente!$G$9,IF(S318&gt;=PliegoVigente!$E$8,PliegoVigente!$G$8,PliegoVigente!$G$7)))))),IF(E318="FLOW",(IF(S318&gt;=PliegoVigente!$I$23,PliegoVigente!$K$23,IF(S318&gt;=PliegoVigente!$I$24,PliegoVigente!$K$24,IF(S318&gt;=PliegoVigente!$I$25,PliegoVigente!$K$25,IF(S318&gt;=PliegoVigente!$I$26,PliegoVigente!$K$26,IF(S318&gt;=PliegoVigente!$I$27,PliegoVigente!$K$27,IF(S318&gt;=PliegoVigente!$I$28,PliegoVigente!$K$28,IF(S318&gt;=PliegoVigente!$I$29,PliegoVigente!$K$29,IF(S318&gt;=PliegoVigente!$I$30,PliegoVigente!$K$30,PliegoVigente!$K$31))))))))),IF(E318="MASIVO",(IF(S318&gt;=PliegoVigente!$I$37,PliegoVigente!$K$37,IF(S318&gt;=PliegoVigente!$I$38,PliegoVigente!$K$38,IF(S318&gt;=PliegoVigente!$I$39,PliegoVigente!$K$39,IF(S318&gt;=PliegoVigente!$I$40,PliegoVigente!$K$40,IF(S318&gt;=PliegoVigente!$I$41,PliegoVigente!$K$41,IF(S318&gt;=PliegoVigente!$I$42,PliegoVigente!$K$42,IF(S318&gt;=PliegoVigente!$I$43,PliegoVigente!$K$43,IF(S318&gt;=PliegoVigente!$I$44,PliegoVigente!$K$44,PliegoVigente!$K$45))))))))),(IF(S318&gt;=PliegoVigente!$I$51,PliegoVigente!$K$51,IF(S318&gt;=PliegoVigente!$I$52,PliegoVigente!$K$52,IF(S318&gt;=PliegoVigente!$I$53,PliegoVigente!$K$53,IF(S318&gt;=PliegoVigente!$I$54,PliegoVigente!$K$54,IF(S318&gt;=PliegoVigente!$I$55,PliegoVigente!$K$55,IF(S318&gt;=PliegoVigente!$I$56,PliegoVigente!$K$56,IF(S318&gt;=PliegoVigente!$I$57,PliegoVigente!$K$57,IF(S318&gt;=PliegoVigente!$I$58,PliegoVigente!$K$58,PliegoVigente!$K$59))))))))))))</f>
        <v>0.02</v>
      </c>
      <c r="AE318" s="124">
        <f>IF(E318="HFC",(IF(T318&gt;=PliegoVigente!$A$10,PliegoVigente!$C$10,IF(T318&gt;PliegoVigente!$A$9,PliegoVigente!$C$9,IF(T318&gt;PliegoVigente!$A$8,PliegoVigente!$C$8,PliegoVigente!$C$7)))),IF(E318="FLOW",(IF(T318&gt;=PliegoVigente!$A$26,PliegoVigente!$C$26,IF(T318&gt;PliegoVigente!$A$25,PliegoVigente!$C$25,IF(T318&gt;PliegoVigente!$A$24,PliegoVigente!$C$24,PliegoVigente!$C$23)))),IF(E318="MASIVO",(IF(T318&gt;=PliegoVigente!$A$40,PliegoVigente!$C$40,IF(T318&gt;PliegoVigente!$A$39,PliegoVigente!$C$39,IF(T318&gt;PliegoVigente!$A$38,PliegoVigente!$C$38,PliegoVigente!$C$37)))),(IF(T318&gt;=PliegoVigente!$A$54,PliegoVigente!$C$54,IF(T318&gt;PliegoVigente!$A$53,PliegoVigente!$C$53,IF(T318&gt;PliegoVigente!$A$52,PliegoVigente!$C$52,PliegoVigente!$C$51)))))))</f>
        <v>-0.01</v>
      </c>
      <c r="AF318" s="124">
        <f>IF(E318="HFC",(IF(Y318&gt;=PliegoVigente!$Y$7,PliegoVigente!$AA$7,0)),IF(E318="FLOW",0,IF(E318="MASIVO",(IF(Y318&gt;=PliegoVigente!$Y$37,PliegoVigente!$AA$370)),(IF(Y318&gt;=PliegoVigente!$Y$51,PliegoVigente!$AA$51,0)))))</f>
        <v>0</v>
      </c>
      <c r="AG318" s="124">
        <f>IF(E318="HFC",(IF(Z318&gt;=PliegoVigente!$M$9,PliegoVigente!$O$9,IF(Z318&gt;=PliegoVigente!$M$8,PliegoVigente!$O$8,PliegoVigente!$O$7))),IF(E318="FLOW",(IF(Z318&gt;=PliegoVigente!$M$25,PliegoVigente!$O$25,IF(Z318&gt;=PliegoVigente!$M$24,PliegoVigente!$O$24,PliegoVigente!$O$23))),IF(E318="MASIVO",(IF(Z318&gt;=PliegoVigente!$M$39,PliegoVigente!$O$39,IF(Z318&gt;=PliegoVigente!$M$38,PliegoVigente!$O$38,PliegoVigente!$O$37))),(IF(Z318&gt;=PliegoVigente!$M$53,PliegoVigente!$O$53,IF(Z318&gt;=PliegoVigente!$M$52,PliegoVigente!$O$52,PliegoVigente!$O$51))))))</f>
        <v>-5.0000000000000001E-3</v>
      </c>
      <c r="AH318" s="124" t="e">
        <f>IF(E318="HFC",(IF(AA318&gt;=PliegoVigente!$Q$9,PliegoVigente!$S$9,IF(AA318&gt;=PliegoVigente!$Q$8,PliegoVigente!$S$8,PliegoVigente!$S$7))),IF(E318="FLOW",(IF(AA318&gt;=PliegoVigente!$Q$25,PliegoVigente!$S$25,IF(AA318&gt;=PliegoVigente!$Q$24,PliegoVigente!$S$24,PliegoVigente!$S$23))),IF(E318="MASIVO",(IF(AA318&gt;=PliegoVigente!$Q$39,PliegoVigente!$S$39,IF(AA318&gt;=PliegoVigente!$Q$38,PliegoVigente!$S$38,PliegoVigente!$S$37))),(IF(AA318&gt;=PliegoVigente!$Q$53,PliegoVigente!$S$53,IF(AA318&gt;=PliegoVigente!$Q$52,PliegoVigente!$S$52,PliegoVigente!$S$51))))))</f>
        <v>#N/A</v>
      </c>
      <c r="AI318" s="126" t="e">
        <f t="shared" si="9"/>
        <v>#N/A</v>
      </c>
    </row>
    <row r="319" spans="1:35" x14ac:dyDescent="0.25">
      <c r="A319" s="115" t="str">
        <f>VLOOKUP(C319,RosterActualizado!$C$2:$L$1000,7,0)</f>
        <v>Teseira Juan Pablo</v>
      </c>
      <c r="B319" s="115" t="str">
        <f>VLOOKUP(C319,RosterActualizado!$C$2:$L$1000,10,0)</f>
        <v>Juarez Daniel Esteban</v>
      </c>
      <c r="C319" s="115">
        <f>RosterActualizado!C319</f>
        <v>2803852</v>
      </c>
      <c r="D319" s="115" t="str">
        <f>VLOOKUP(C319,RosterActualizado!$C$2:$L$1000,3,0)</f>
        <v>INTERNET HFC SCORE 2</v>
      </c>
      <c r="E319" s="115" t="str">
        <f t="shared" si="8"/>
        <v>HFC</v>
      </c>
      <c r="F319" s="116">
        <f>VLOOKUP(C319,Table1[],5,0)</f>
        <v>0.220449584943466</v>
      </c>
      <c r="G319" s="117">
        <f>VLOOKUP(C319,Table13[],5,0)</f>
        <v>0.14285714285714299</v>
      </c>
      <c r="H319" s="118">
        <f>VLOOKUP(C319,Table13[],3,0)</f>
        <v>7</v>
      </c>
      <c r="I319" s="117">
        <f>VLOOKUP(C319,Table13[],7,0)</f>
        <v>0.71428571428571397</v>
      </c>
      <c r="J319" s="117">
        <f>VLOOKUP(C319,Table13[],9,0)</f>
        <v>0.71428571428571397</v>
      </c>
      <c r="K319" s="116">
        <f>VLOOKUP(C319,Table16[[#All],[idccms]:[TMO]],5,0)</f>
        <v>1</v>
      </c>
      <c r="L319" s="119">
        <f>VLOOKUP(C319,Table18[[Columna1]:[Recuento de id_monitoring-caseId]],2,0)</f>
        <v>0</v>
      </c>
      <c r="M319" s="116" t="e">
        <f>VLOOKUP(C319,Table111[],7,0)</f>
        <v>#N/A</v>
      </c>
      <c r="N319" s="118" t="e">
        <f>VLOOKUP(C319,Table111[],6,0)</f>
        <v>#N/A</v>
      </c>
      <c r="O319" s="116" t="e">
        <f>VLOOKUP(C319,Table111[],8,0)</f>
        <v>#N/A</v>
      </c>
      <c r="P319" s="13" t="s">
        <v>116</v>
      </c>
      <c r="Q319" s="13" t="s">
        <v>116</v>
      </c>
      <c r="R319" s="13" t="s">
        <v>116</v>
      </c>
      <c r="S319" s="116">
        <f>VLOOKUP(C319,Table113[[idccms]:[Suma de Rellamados]],4,0)</f>
        <v>0.87179487179487203</v>
      </c>
      <c r="T319" s="13">
        <f>VLOOKUP(C319,Table115[[idccms]:[Suma de CvLlamSalientes]],3,0)</f>
        <v>547.65217391304304</v>
      </c>
      <c r="U319" s="13">
        <f>VLOOKUP(C319,Table115[[idccms]:[Suma de CvLlamSalientes]],5,0)</f>
        <v>23.072463768115899</v>
      </c>
      <c r="V319" s="120">
        <f>VLOOKUP(C319,Table115[[idccms]:[Suma de CvLlamSalientes]],6,0)</f>
        <v>7.27536231884058</v>
      </c>
      <c r="W319" s="13">
        <f>VLOOKUP(C319,Table115[[idccms]:[Suma de CvLlamSalientes]],7,0)</f>
        <v>517.304347826087</v>
      </c>
      <c r="X319" s="116">
        <f>VLOOKUP(C319,Table118[[idccms]:[%Act Com N]],4,0)</f>
        <v>0.108695652173913</v>
      </c>
      <c r="Y319" s="116">
        <f>VLOOKUP(C319,Table118[[idccms]:[%Act Com N]],6,0)</f>
        <v>7.2463768115942004E-2</v>
      </c>
      <c r="Z319" s="116">
        <f>VLOOKUP(C319,TRF!$B$2:$S$407,4,0)</f>
        <v>0.16666666666666699</v>
      </c>
      <c r="AA319" s="116">
        <f>VLOOKUP(C319,CBS!$A$2:$F$395,4,0)</f>
        <v>4.3478260869565202E-2</v>
      </c>
      <c r="AB319" s="124">
        <f>IF(E319="HFC",(IF(L319&gt;=PliegoVigente!$U$9,PliegoVigente!$W$9,IF(L319&gt;=PliegoVigente!$U$8,PliegoVigente!$W$8,PliegoVigente!$W$7))),IF(E319="FLOW",(IF(L319&gt;=PliegoVigente!$U$25,PliegoVigente!$W$25,IF(L319&gt;=PliegoVigente!$U$24,PliegoVigente!$W$24,PliegoVigente!$W$23))),IF(E319="MASIVO",(IF(L319&gt;=PliegoVigente!$U$39,PliegoVigente!$W$39,IF(L319&gt;=PliegoVigente!$U$38,PliegoVigente!$W$38,PliegoVigente!$W$37))),(IF(L319&gt;=PliegoVigente!$U$53,PliegoVigente!$W$53,IF(L319&gt;=PliegoVigente!$U$52,PliegoVigente!$W$52,PliegoVigente!$W$51))))))</f>
        <v>-0.01</v>
      </c>
      <c r="AC319" s="124" t="e">
        <f>IF(E319="HFC",(IF(M319&gt;=PliegoVigente!$I$7,PliegoVigente!$K$7,IF(M319&gt;=PliegoVigente!$I$8,PliegoVigente!$K$8,IF(M319&gt;=PliegoVigente!$I$9,PliegoVigente!$K$9,IF(M319&gt;=PliegoVigente!$I$10,PliegoVigente!$K$10,IF(M319&gt;=PliegoVigente!$I$11,PliegoVigente!$K$11,IF(M319&gt;=PliegoVigente!$I$12,PliegoVigente!$K$12,IF(M319&gt;=PliegoVigente!$I$13,PliegoVigente!$K$13,IF(M319&gt;=PliegoVigente!$I$14,PliegoVigente!$K$14,PliegoVigente!$K$15))))))))),IF(E319="FLOW",(IF(M319&gt;=PliegoVigente!$I$23,PliegoVigente!$K$23,IF(M319&gt;=PliegoVigente!$I$24,PliegoVigente!$K$24,IF(M319&gt;=PliegoVigente!$I$25,PliegoVigente!$K$25,IF(M319&gt;=PliegoVigente!$I$26,PliegoVigente!$K$26,IF(M319&gt;=PliegoVigente!$I$27,PliegoVigente!$K$27,IF(M319&gt;=PliegoVigente!$I$28,PliegoVigente!$K$28,IF(M319&gt;=PliegoVigente!$I$29,PliegoVigente!$K$29,IF(M319&gt;=PliegoVigente!$I$30,PliegoVigente!$K$30,PliegoVigente!$K$31))))))))),IF(E319="MASIVO",(IF(M319&gt;=PliegoVigente!$I$37,PliegoVigente!$K$37,IF(M319&gt;=PliegoVigente!$I$38,PliegoVigente!$K$38,IF(M319&gt;=PliegoVigente!$I$39,PliegoVigente!$K$39,IF(M319&gt;=PliegoVigente!$I$40,PliegoVigente!$K$40,IF(M319&gt;=PliegoVigente!$I$41,PliegoVigente!$K$41,IF(M319&gt;=PliegoVigente!$I$42,PliegoVigente!$K$42,IF(M319&gt;=PliegoVigente!$I$43,PliegoVigente!$K$43,IF(M319&gt;=PliegoVigente!$I$44,PliegoVigente!$K$44,PliegoVigente!$K$45))))))))),(IF(M319&gt;=PliegoVigente!$I$51,PliegoVigente!$K$51,IF(M319&gt;=PliegoVigente!$I$52,PliegoVigente!$K$52,IF(M319&gt;=PliegoVigente!$I$53,PliegoVigente!$K$53,IF(M319&gt;=PliegoVigente!$I$54,PliegoVigente!$K$54,IF(M319&gt;=PliegoVigente!$I$55,PliegoVigente!$K$55,IF(M319&gt;=PliegoVigente!$I$56,PliegoVigente!$K$56,IF(M319&gt;=PliegoVigente!$I$57,PliegoVigente!$K$57,IF(M319&gt;=PliegoVigente!$I$58,PliegoVigente!$K$58,PliegoVigente!$K$59))))))))))))</f>
        <v>#N/A</v>
      </c>
      <c r="AD319" s="124">
        <f>IF(E319="HFC",(IF(S319&gt;=PliegoVigente!$E$12,PliegoVigente!$G$12,IF(S319&gt;=PliegoVigente!$E$11,PliegoVigente!$G$11,IF(S319&gt;=PliegoVigente!$E$10,PliegoVigente!$G$10,IF(S319&gt;=PliegoVigente!$E$9,PliegoVigente!$G$9,IF(S319&gt;=PliegoVigente!$E$8,PliegoVigente!$G$8,PliegoVigente!$G$7)))))),IF(E319="FLOW",(IF(S319&gt;=PliegoVigente!$I$23,PliegoVigente!$K$23,IF(S319&gt;=PliegoVigente!$I$24,PliegoVigente!$K$24,IF(S319&gt;=PliegoVigente!$I$25,PliegoVigente!$K$25,IF(S319&gt;=PliegoVigente!$I$26,PliegoVigente!$K$26,IF(S319&gt;=PliegoVigente!$I$27,PliegoVigente!$K$27,IF(S319&gt;=PliegoVigente!$I$28,PliegoVigente!$K$28,IF(S319&gt;=PliegoVigente!$I$29,PliegoVigente!$K$29,IF(S319&gt;=PliegoVigente!$I$30,PliegoVigente!$K$30,PliegoVigente!$K$31))))))))),IF(E319="MASIVO",(IF(S319&gt;=PliegoVigente!$I$37,PliegoVigente!$K$37,IF(S319&gt;=PliegoVigente!$I$38,PliegoVigente!$K$38,IF(S319&gt;=PliegoVigente!$I$39,PliegoVigente!$K$39,IF(S319&gt;=PliegoVigente!$I$40,PliegoVigente!$K$40,IF(S319&gt;=PliegoVigente!$I$41,PliegoVigente!$K$41,IF(S319&gt;=PliegoVigente!$I$42,PliegoVigente!$K$42,IF(S319&gt;=PliegoVigente!$I$43,PliegoVigente!$K$43,IF(S319&gt;=PliegoVigente!$I$44,PliegoVigente!$K$44,PliegoVigente!$K$45))))))))),(IF(S319&gt;=PliegoVigente!$I$51,PliegoVigente!$K$51,IF(S319&gt;=PliegoVigente!$I$52,PliegoVigente!$K$52,IF(S319&gt;=PliegoVigente!$I$53,PliegoVigente!$K$53,IF(S319&gt;=PliegoVigente!$I$54,PliegoVigente!$K$54,IF(S319&gt;=PliegoVigente!$I$55,PliegoVigente!$K$55,IF(S319&gt;=PliegoVigente!$I$56,PliegoVigente!$K$56,IF(S319&gt;=PliegoVigente!$I$57,PliegoVigente!$K$57,IF(S319&gt;=PliegoVigente!$I$58,PliegoVigente!$K$58,PliegoVigente!$K$59))))))))))))</f>
        <v>0.04</v>
      </c>
      <c r="AE319" s="124">
        <f>IF(E319="HFC",(IF(T319&gt;=PliegoVigente!$A$10,PliegoVigente!$C$10,IF(T319&gt;PliegoVigente!$A$9,PliegoVigente!$C$9,IF(T319&gt;PliegoVigente!$A$8,PliegoVigente!$C$8,PliegoVigente!$C$7)))),IF(E319="FLOW",(IF(T319&gt;=PliegoVigente!$A$26,PliegoVigente!$C$26,IF(T319&gt;PliegoVigente!$A$25,PliegoVigente!$C$25,IF(T319&gt;PliegoVigente!$A$24,PliegoVigente!$C$24,PliegoVigente!$C$23)))),IF(E319="MASIVO",(IF(T319&gt;=PliegoVigente!$A$40,PliegoVigente!$C$40,IF(T319&gt;PliegoVigente!$A$39,PliegoVigente!$C$39,IF(T319&gt;PliegoVigente!$A$38,PliegoVigente!$C$38,PliegoVigente!$C$37)))),(IF(T319&gt;=PliegoVigente!$A$54,PliegoVigente!$C$54,IF(T319&gt;PliegoVigente!$A$53,PliegoVigente!$C$53,IF(T319&gt;PliegoVigente!$A$52,PliegoVigente!$C$52,PliegoVigente!$C$51)))))))</f>
        <v>0.01</v>
      </c>
      <c r="AF319" s="124">
        <f>IF(E319="HFC",(IF(Y319&gt;=PliegoVigente!$Y$7,PliegoVigente!$AA$7,0)),IF(E319="FLOW",0,IF(E319="MASIVO",(IF(Y319&gt;=PliegoVigente!$Y$37,PliegoVigente!$AA$370)),(IF(Y319&gt;=PliegoVigente!$Y$51,PliegoVigente!$AA$51,0)))))</f>
        <v>0.01</v>
      </c>
      <c r="AG319" s="124">
        <f>IF(E319="HFC",(IF(Z319&gt;=PliegoVigente!$M$9,PliegoVigente!$O$9,IF(Z319&gt;=PliegoVigente!$M$8,PliegoVigente!$O$8,PliegoVigente!$O$7))),IF(E319="FLOW",(IF(Z319&gt;=PliegoVigente!$M$25,PliegoVigente!$O$25,IF(Z319&gt;=PliegoVigente!$M$24,PliegoVigente!$O$24,PliegoVigente!$O$23))),IF(E319="MASIVO",(IF(Z319&gt;=PliegoVigente!$M$39,PliegoVigente!$O$39,IF(Z319&gt;=PliegoVigente!$M$38,PliegoVigente!$O$38,PliegoVigente!$O$37))),(IF(Z319&gt;=PliegoVigente!$M$53,PliegoVigente!$O$53,IF(Z319&gt;=PliegoVigente!$M$52,PliegoVigente!$O$52,PliegoVigente!$O$51))))))</f>
        <v>-5.0000000000000001E-3</v>
      </c>
      <c r="AH319" s="124">
        <f>IF(E319="HFC",(IF(AA319&gt;=PliegoVigente!$Q$9,PliegoVigente!$S$9,IF(AA319&gt;=PliegoVigente!$Q$8,PliegoVigente!$S$8,PliegoVigente!$S$7))),IF(E319="FLOW",(IF(AA319&gt;=PliegoVigente!$Q$25,PliegoVigente!$S$25,IF(AA319&gt;=PliegoVigente!$Q$24,PliegoVigente!$S$24,PliegoVigente!$S$23))),IF(E319="MASIVO",(IF(AA319&gt;=PliegoVigente!$Q$39,PliegoVigente!$S$39,IF(AA319&gt;=PliegoVigente!$Q$38,PliegoVigente!$S$38,PliegoVigente!$S$37))),(IF(AA319&gt;=PliegoVigente!$Q$53,PliegoVigente!$S$53,IF(AA319&gt;=PliegoVigente!$Q$52,PliegoVigente!$S$52,PliegoVigente!$S$51))))))</f>
        <v>5.0000000000000001E-3</v>
      </c>
      <c r="AI319" s="126" t="e">
        <f t="shared" si="9"/>
        <v>#N/A</v>
      </c>
    </row>
    <row r="320" spans="1:35" x14ac:dyDescent="0.25">
      <c r="A320" s="115" t="str">
        <f>VLOOKUP(C320,RosterActualizado!$C$2:$L$1000,7,0)</f>
        <v>Teseira Juan Pablo</v>
      </c>
      <c r="B320" s="115" t="str">
        <f>VLOOKUP(C320,RosterActualizado!$C$2:$L$1000,10,0)</f>
        <v>López Medina Romina</v>
      </c>
      <c r="C320" s="115">
        <f>RosterActualizado!C320</f>
        <v>1916242</v>
      </c>
      <c r="D320" s="115" t="str">
        <f>VLOOKUP(C320,RosterActualizado!$C$2:$L$1000,3,0)</f>
        <v>FLOW Score 2</v>
      </c>
      <c r="E320" s="115" t="str">
        <f t="shared" si="8"/>
        <v>FLOW</v>
      </c>
      <c r="F320" s="116">
        <f>VLOOKUP(C320,Table1[],5,0)</f>
        <v>0.49598161741583602</v>
      </c>
      <c r="G320" s="117">
        <f>VLOOKUP(C320,Table13[],5,0)</f>
        <v>0.11764705882352899</v>
      </c>
      <c r="H320" s="118">
        <f>VLOOKUP(C320,Table13[],3,0)</f>
        <v>34</v>
      </c>
      <c r="I320" s="117">
        <f>VLOOKUP(C320,Table13[],7,0)</f>
        <v>0.63636363636363602</v>
      </c>
      <c r="J320" s="117">
        <f>VLOOKUP(C320,Table13[],9,0)</f>
        <v>0.96875</v>
      </c>
      <c r="K320" s="116">
        <f>VLOOKUP(C320,Table16[[#All],[idccms]:[TMO]],5,0)</f>
        <v>0.98181818181818203</v>
      </c>
      <c r="L320" s="119">
        <f>VLOOKUP(C320,Table18[[Columna1]:[Recuento de id_monitoring-caseId]],2,0)</f>
        <v>0</v>
      </c>
      <c r="M320" s="116">
        <f>VLOOKUP(C320,Table111[],7,0)</f>
        <v>0.16666666666666699</v>
      </c>
      <c r="N320" s="118">
        <f>VLOOKUP(C320,Table111[],6,0)</f>
        <v>6</v>
      </c>
      <c r="O320" s="116">
        <f>VLOOKUP(C320,Table111[],8,0)</f>
        <v>0.6</v>
      </c>
      <c r="P320" s="13" t="s">
        <v>116</v>
      </c>
      <c r="Q320" s="13" t="s">
        <v>116</v>
      </c>
      <c r="R320" s="13" t="s">
        <v>116</v>
      </c>
      <c r="S320" s="116">
        <f>VLOOKUP(C320,Table113[[idccms]:[Suma de Rellamados]],4,0)</f>
        <v>0.82681564245810102</v>
      </c>
      <c r="T320" s="13">
        <f>VLOOKUP(C320,Table115[[idccms]:[Suma de CvLlamSalientes]],3,0)</f>
        <v>698.70901639344299</v>
      </c>
      <c r="U320" s="13">
        <f>VLOOKUP(C320,Table115[[idccms]:[Suma de CvLlamSalientes]],5,0)</f>
        <v>20.282786885245901</v>
      </c>
      <c r="V320" s="120">
        <f>VLOOKUP(C320,Table115[[idccms]:[Suma de CvLlamSalientes]],6,0)</f>
        <v>8.5450819672131093</v>
      </c>
      <c r="W320" s="13">
        <f>VLOOKUP(C320,Table115[[idccms]:[Suma de CvLlamSalientes]],7,0)</f>
        <v>669.88114754098399</v>
      </c>
      <c r="X320" s="116">
        <f>VLOOKUP(C320,Table118[[idccms]:[%Act Com N]],4,0)</f>
        <v>4.0983606557376998E-2</v>
      </c>
      <c r="Y320" s="116">
        <f>VLOOKUP(C320,Table118[[idccms]:[%Act Com N]],6,0)</f>
        <v>2.0491803278688499E-2</v>
      </c>
      <c r="Z320" s="116">
        <f>VLOOKUP(C320,TRF!$B$2:$S$407,4,0)</f>
        <v>8.6065573770491802E-2</v>
      </c>
      <c r="AA320" s="116">
        <f>VLOOKUP(C320,CBS!$A$2:$F$395,4,0)</f>
        <v>0.114754098360656</v>
      </c>
      <c r="AB320" s="124">
        <f>IF(E320="HFC",(IF(L320&gt;=PliegoVigente!$U$9,PliegoVigente!$W$9,IF(L320&gt;=PliegoVigente!$U$8,PliegoVigente!$W$8,PliegoVigente!$W$7))),IF(E320="FLOW",(IF(L320&gt;=PliegoVigente!$U$25,PliegoVigente!$W$25,IF(L320&gt;=PliegoVigente!$U$24,PliegoVigente!$W$24,PliegoVigente!$W$23))),IF(E320="MASIVO",(IF(L320&gt;=PliegoVigente!$U$39,PliegoVigente!$W$39,IF(L320&gt;=PliegoVigente!$U$38,PliegoVigente!$W$38,PliegoVigente!$W$37))),(IF(L320&gt;=PliegoVigente!$U$53,PliegoVigente!$W$53,IF(L320&gt;=PliegoVigente!$U$52,PliegoVigente!$W$52,PliegoVigente!$W$51))))))</f>
        <v>-0.01</v>
      </c>
      <c r="AC320" s="124">
        <f>IF(E320="HFC",(IF(M320&gt;=PliegoVigente!$I$7,PliegoVigente!$K$7,IF(M320&gt;=PliegoVigente!$I$8,PliegoVigente!$K$8,IF(M320&gt;=PliegoVigente!$I$9,PliegoVigente!$K$9,IF(M320&gt;=PliegoVigente!$I$10,PliegoVigente!$K$10,IF(M320&gt;=PliegoVigente!$I$11,PliegoVigente!$K$11,IF(M320&gt;=PliegoVigente!$I$12,PliegoVigente!$K$12,IF(M320&gt;=PliegoVigente!$I$13,PliegoVigente!$K$13,IF(M320&gt;=PliegoVigente!$I$14,PliegoVigente!$K$14,PliegoVigente!$K$15))))))))),IF(E320="FLOW",(IF(M320&gt;=PliegoVigente!$I$23,PliegoVigente!$K$23,IF(M320&gt;=PliegoVigente!$I$24,PliegoVigente!$K$24,IF(M320&gt;=PliegoVigente!$I$25,PliegoVigente!$K$25,IF(M320&gt;=PliegoVigente!$I$26,PliegoVigente!$K$26,IF(M320&gt;=PliegoVigente!$I$27,PliegoVigente!$K$27,IF(M320&gt;=PliegoVigente!$I$28,PliegoVigente!$K$28,IF(M320&gt;=PliegoVigente!$I$29,PliegoVigente!$K$29,IF(M320&gt;=PliegoVigente!$I$30,PliegoVigente!$K$30,PliegoVigente!$K$31))))))))),IF(E320="MASIVO",(IF(M320&gt;=PliegoVigente!$I$37,PliegoVigente!$K$37,IF(M320&gt;=PliegoVigente!$I$38,PliegoVigente!$K$38,IF(M320&gt;=PliegoVigente!$I$39,PliegoVigente!$K$39,IF(M320&gt;=PliegoVigente!$I$40,PliegoVigente!$K$40,IF(M320&gt;=PliegoVigente!$I$41,PliegoVigente!$K$41,IF(M320&gt;=PliegoVigente!$I$42,PliegoVigente!$K$42,IF(M320&gt;=PliegoVigente!$I$43,PliegoVigente!$K$43,IF(M320&gt;=PliegoVigente!$I$44,PliegoVigente!$K$44,PliegoVigente!$K$45))))))))),(IF(M320&gt;=PliegoVigente!$I$51,PliegoVigente!$K$51,IF(M320&gt;=PliegoVigente!$I$52,PliegoVigente!$K$52,IF(M320&gt;=PliegoVigente!$I$53,PliegoVigente!$K$53,IF(M320&gt;=PliegoVigente!$I$54,PliegoVigente!$K$54,IF(M320&gt;=PliegoVigente!$I$55,PliegoVigente!$K$55,IF(M320&gt;=PliegoVigente!$I$56,PliegoVigente!$K$56,IF(M320&gt;=PliegoVigente!$I$57,PliegoVigente!$K$57,IF(M320&gt;=PliegoVigente!$I$58,PliegoVigente!$K$58,PliegoVigente!$K$59))))))))))))</f>
        <v>0.06</v>
      </c>
      <c r="AD320" s="124">
        <f>IF(E320="HFC",(IF(S320&gt;=PliegoVigente!$E$12,PliegoVigente!$G$12,IF(S320&gt;=PliegoVigente!$E$11,PliegoVigente!$G$11,IF(S320&gt;=PliegoVigente!$E$10,PliegoVigente!$G$10,IF(S320&gt;=PliegoVigente!$E$9,PliegoVigente!$G$9,IF(S320&gt;=PliegoVigente!$E$8,PliegoVigente!$G$8,PliegoVigente!$G$7)))))),IF(E320="FLOW",(IF(S320&gt;=PliegoVigente!$I$23,PliegoVigente!$K$23,IF(S320&gt;=PliegoVigente!$I$24,PliegoVigente!$K$24,IF(S320&gt;=PliegoVigente!$I$25,PliegoVigente!$K$25,IF(S320&gt;=PliegoVigente!$I$26,PliegoVigente!$K$26,IF(S320&gt;=PliegoVigente!$I$27,PliegoVigente!$K$27,IF(S320&gt;=PliegoVigente!$I$28,PliegoVigente!$K$28,IF(S320&gt;=PliegoVigente!$I$29,PliegoVigente!$K$29,IF(S320&gt;=PliegoVigente!$I$30,PliegoVigente!$K$30,PliegoVigente!$K$31))))))))),IF(E320="MASIVO",(IF(S320&gt;=PliegoVigente!$I$37,PliegoVigente!$K$37,IF(S320&gt;=PliegoVigente!$I$38,PliegoVigente!$K$38,IF(S320&gt;=PliegoVigente!$I$39,PliegoVigente!$K$39,IF(S320&gt;=PliegoVigente!$I$40,PliegoVigente!$K$40,IF(S320&gt;=PliegoVigente!$I$41,PliegoVigente!$K$41,IF(S320&gt;=PliegoVigente!$I$42,PliegoVigente!$K$42,IF(S320&gt;=PliegoVigente!$I$43,PliegoVigente!$K$43,IF(S320&gt;=PliegoVigente!$I$44,PliegoVigente!$K$44,PliegoVigente!$K$45))))))))),(IF(S320&gt;=PliegoVigente!$I$51,PliegoVigente!$K$51,IF(S320&gt;=PliegoVigente!$I$52,PliegoVigente!$K$52,IF(S320&gt;=PliegoVigente!$I$53,PliegoVigente!$K$53,IF(S320&gt;=PliegoVigente!$I$54,PliegoVigente!$K$54,IF(S320&gt;=PliegoVigente!$I$55,PliegoVigente!$K$55,IF(S320&gt;=PliegoVigente!$I$56,PliegoVigente!$K$56,IF(S320&gt;=PliegoVigente!$I$57,PliegoVigente!$K$57,IF(S320&gt;=PliegoVigente!$I$58,PliegoVigente!$K$58,PliegoVigente!$K$59))))))))))))</f>
        <v>0.06</v>
      </c>
      <c r="AE320" s="124">
        <f>IF(E320="HFC",(IF(T320&gt;=PliegoVigente!$A$10,PliegoVigente!$C$10,IF(T320&gt;PliegoVigente!$A$9,PliegoVigente!$C$9,IF(T320&gt;PliegoVigente!$A$8,PliegoVigente!$C$8,PliegoVigente!$C$7)))),IF(E320="FLOW",(IF(T320&gt;=PliegoVigente!$A$26,PliegoVigente!$C$26,IF(T320&gt;PliegoVigente!$A$25,PliegoVigente!$C$25,IF(T320&gt;PliegoVigente!$A$24,PliegoVigente!$C$24,PliegoVigente!$C$23)))),IF(E320="MASIVO",(IF(T320&gt;=PliegoVigente!$A$40,PliegoVigente!$C$40,IF(T320&gt;PliegoVigente!$A$39,PliegoVigente!$C$39,IF(T320&gt;PliegoVigente!$A$38,PliegoVigente!$C$38,PliegoVigente!$C$37)))),(IF(T320&gt;=PliegoVigente!$A$54,PliegoVigente!$C$54,IF(T320&gt;PliegoVigente!$A$53,PliegoVigente!$C$53,IF(T320&gt;PliegoVigente!$A$52,PliegoVigente!$C$52,PliegoVigente!$C$51)))))))</f>
        <v>-0.01</v>
      </c>
      <c r="AF320" s="124">
        <f>IF(E320="HFC",(IF(Y320&gt;=PliegoVigente!$Y$7,PliegoVigente!$AA$7,0)),IF(E320="FLOW",0,IF(E320="MASIVO",(IF(Y320&gt;=PliegoVigente!$Y$37,PliegoVigente!$AA$370)),(IF(Y320&gt;=PliegoVigente!$Y$51,PliegoVigente!$AA$51,0)))))</f>
        <v>0</v>
      </c>
      <c r="AG320" s="124">
        <f>IF(E320="HFC",(IF(Z320&gt;=PliegoVigente!$M$9,PliegoVigente!$O$9,IF(Z320&gt;=PliegoVigente!$M$8,PliegoVigente!$O$8,PliegoVigente!$O$7))),IF(E320="FLOW",(IF(Z320&gt;=PliegoVigente!$M$25,PliegoVigente!$O$25,IF(Z320&gt;=PliegoVigente!$M$24,PliegoVigente!$O$24,PliegoVigente!$O$23))),IF(E320="MASIVO",(IF(Z320&gt;=PliegoVigente!$M$39,PliegoVigente!$O$39,IF(Z320&gt;=PliegoVigente!$M$38,PliegoVigente!$O$38,PliegoVigente!$O$37))),(IF(Z320&gt;=PliegoVigente!$M$53,PliegoVigente!$O$53,IF(Z320&gt;=PliegoVigente!$M$52,PliegoVigente!$O$52,PliegoVigente!$O$51))))))</f>
        <v>0</v>
      </c>
      <c r="AH320" s="124">
        <f>IF(E320="HFC",(IF(AA320&gt;=PliegoVigente!$Q$9,PliegoVigente!$S$9,IF(AA320&gt;=PliegoVigente!$Q$8,PliegoVigente!$S$8,PliegoVigente!$S$7))),IF(E320="FLOW",(IF(AA320&gt;=PliegoVigente!$Q$25,PliegoVigente!$S$25,IF(AA320&gt;=PliegoVigente!$Q$24,PliegoVigente!$S$24,PliegoVigente!$S$23))),IF(E320="MASIVO",(IF(AA320&gt;=PliegoVigente!$Q$39,PliegoVigente!$S$39,IF(AA320&gt;=PliegoVigente!$Q$38,PliegoVigente!$S$38,PliegoVigente!$S$37))),(IF(AA320&gt;=PliegoVigente!$Q$53,PliegoVigente!$S$53,IF(AA320&gt;=PliegoVigente!$Q$52,PliegoVigente!$S$52,PliegoVigente!$S$51))))))</f>
        <v>-5.0000000000000001E-3</v>
      </c>
      <c r="AI320" s="126">
        <f t="shared" si="9"/>
        <v>9.4999999999999987E-2</v>
      </c>
    </row>
    <row r="321" spans="1:35" x14ac:dyDescent="0.25">
      <c r="A321" s="115" t="str">
        <f>VLOOKUP(C321,RosterActualizado!$C$2:$L$1000,7,0)</f>
        <v>Teseira Juan Pablo</v>
      </c>
      <c r="B321" s="115" t="str">
        <f>VLOOKUP(C321,RosterActualizado!$C$2:$L$1000,10,0)</f>
        <v>Luna Guiscafre Juan Jose</v>
      </c>
      <c r="C321" s="115">
        <f>RosterActualizado!C321</f>
        <v>563731</v>
      </c>
      <c r="D321" s="115" t="str">
        <f>VLOOKUP(C321,RosterActualizado!$C$2:$L$1000,3,0)</f>
        <v>INTERNET HFC SCORE 3 A 5</v>
      </c>
      <c r="E321" s="115" t="str">
        <f t="shared" si="8"/>
        <v>HFC</v>
      </c>
      <c r="F321" s="116">
        <f>VLOOKUP(C321,Table1[],5,0)</f>
        <v>0.82047263675756099</v>
      </c>
      <c r="G321" s="117">
        <f>VLOOKUP(C321,Table13[],5,0)</f>
        <v>1.85185185185185E-2</v>
      </c>
      <c r="H321" s="118">
        <f>VLOOKUP(C321,Table13[],3,0)</f>
        <v>108</v>
      </c>
      <c r="I321" s="117">
        <f>VLOOKUP(C321,Table13[],7,0)</f>
        <v>0.683168316831683</v>
      </c>
      <c r="J321" s="117">
        <f>VLOOKUP(C321,Table13[],9,0)</f>
        <v>0.94845360824742297</v>
      </c>
      <c r="K321" s="116">
        <f>VLOOKUP(C321,Table16[[#All],[idccms]:[TMO]],5,0)</f>
        <v>0.95454545454545503</v>
      </c>
      <c r="L321" s="119">
        <f>VLOOKUP(C321,Table18[[Columna1]:[Recuento de id_monitoring-caseId]],2,0)</f>
        <v>0.5</v>
      </c>
      <c r="M321" s="116">
        <f>VLOOKUP(C321,Table111[],7,0)</f>
        <v>-0.2</v>
      </c>
      <c r="N321" s="118">
        <f>VLOOKUP(C321,Table111[],6,0)</f>
        <v>10</v>
      </c>
      <c r="O321" s="116">
        <f>VLOOKUP(C321,Table111[],8,0)</f>
        <v>0.4</v>
      </c>
      <c r="P321" s="13" t="s">
        <v>116</v>
      </c>
      <c r="Q321" s="13" t="s">
        <v>116</v>
      </c>
      <c r="R321" s="13" t="s">
        <v>116</v>
      </c>
      <c r="S321" s="116">
        <f>VLOOKUP(C321,Table113[[idccms]:[Suma de Rellamados]],4,0)</f>
        <v>0.84615384615384603</v>
      </c>
      <c r="T321" s="13">
        <f>VLOOKUP(C321,Table115[[idccms]:[Suma de CvLlamSalientes]],3,0)</f>
        <v>629.86504424778798</v>
      </c>
      <c r="U321" s="13">
        <f>VLOOKUP(C321,Table115[[idccms]:[Suma de CvLlamSalientes]],5,0)</f>
        <v>18.911504424778801</v>
      </c>
      <c r="V321" s="120">
        <f>VLOOKUP(C321,Table115[[idccms]:[Suma de CvLlamSalientes]],6,0)</f>
        <v>21.5840707964602</v>
      </c>
      <c r="W321" s="13">
        <f>VLOOKUP(C321,Table115[[idccms]:[Suma de CvLlamSalientes]],7,0)</f>
        <v>589.36946902654904</v>
      </c>
      <c r="X321" s="116">
        <f>VLOOKUP(C321,Table118[[idccms]:[%Act Com N]],4,0)</f>
        <v>0.109513274336283</v>
      </c>
      <c r="Y321" s="116">
        <f>VLOOKUP(C321,Table118[[idccms]:[%Act Com N]],6,0)</f>
        <v>7.0796460176991094E-2</v>
      </c>
      <c r="Z321" s="116">
        <f>VLOOKUP(C321,TRF!$B$2:$S$407,4,0)</f>
        <v>0.15486725663716799</v>
      </c>
      <c r="AA321" s="116">
        <f>VLOOKUP(C321,CBS!$A$2:$F$395,4,0)</f>
        <v>1.9911504424778799E-2</v>
      </c>
      <c r="AB321" s="124">
        <f>IF(E321="HFC",(IF(L321&gt;=PliegoVigente!$U$9,PliegoVigente!$W$9,IF(L321&gt;=PliegoVigente!$U$8,PliegoVigente!$W$8,PliegoVigente!$W$7))),IF(E321="FLOW",(IF(L321&gt;=PliegoVigente!$U$25,PliegoVigente!$W$25,IF(L321&gt;=PliegoVigente!$U$24,PliegoVigente!$W$24,PliegoVigente!$W$23))),IF(E321="MASIVO",(IF(L321&gt;=PliegoVigente!$U$39,PliegoVigente!$W$39,IF(L321&gt;=PliegoVigente!$U$38,PliegoVigente!$W$38,PliegoVigente!$W$37))),(IF(L321&gt;=PliegoVigente!$U$53,PliegoVigente!$W$53,IF(L321&gt;=PliegoVigente!$U$52,PliegoVigente!$W$52,PliegoVigente!$W$51))))))</f>
        <v>-0.01</v>
      </c>
      <c r="AC321" s="124">
        <f>IF(E321="HFC",(IF(M321&gt;=PliegoVigente!$I$7,PliegoVigente!$K$7,IF(M321&gt;=PliegoVigente!$I$8,PliegoVigente!$K$8,IF(M321&gt;=PliegoVigente!$I$9,PliegoVigente!$K$9,IF(M321&gt;=PliegoVigente!$I$10,PliegoVigente!$K$10,IF(M321&gt;=PliegoVigente!$I$11,PliegoVigente!$K$11,IF(M321&gt;=PliegoVigente!$I$12,PliegoVigente!$K$12,IF(M321&gt;=PliegoVigente!$I$13,PliegoVigente!$K$13,IF(M321&gt;=PliegoVigente!$I$14,PliegoVigente!$K$14,PliegoVigente!$K$15))))))))),IF(E321="FLOW",(IF(M321&gt;=PliegoVigente!$I$23,PliegoVigente!$K$23,IF(M321&gt;=PliegoVigente!$I$24,PliegoVigente!$K$24,IF(M321&gt;=PliegoVigente!$I$25,PliegoVigente!$K$25,IF(M321&gt;=PliegoVigente!$I$26,PliegoVigente!$K$26,IF(M321&gt;=PliegoVigente!$I$27,PliegoVigente!$K$27,IF(M321&gt;=PliegoVigente!$I$28,PliegoVigente!$K$28,IF(M321&gt;=PliegoVigente!$I$29,PliegoVigente!$K$29,IF(M321&gt;=PliegoVigente!$I$30,PliegoVigente!$K$30,PliegoVigente!$K$31))))))))),IF(E321="MASIVO",(IF(M321&gt;=PliegoVigente!$I$37,PliegoVigente!$K$37,IF(M321&gt;=PliegoVigente!$I$38,PliegoVigente!$K$38,IF(M321&gt;=PliegoVigente!$I$39,PliegoVigente!$K$39,IF(M321&gt;=PliegoVigente!$I$40,PliegoVigente!$K$40,IF(M321&gt;=PliegoVigente!$I$41,PliegoVigente!$K$41,IF(M321&gt;=PliegoVigente!$I$42,PliegoVigente!$K$42,IF(M321&gt;=PliegoVigente!$I$43,PliegoVigente!$K$43,IF(M321&gt;=PliegoVigente!$I$44,PliegoVigente!$K$44,PliegoVigente!$K$45))))))))),(IF(M321&gt;=PliegoVigente!$I$51,PliegoVigente!$K$51,IF(M321&gt;=PliegoVigente!$I$52,PliegoVigente!$K$52,IF(M321&gt;=PliegoVigente!$I$53,PliegoVigente!$K$53,IF(M321&gt;=PliegoVigente!$I$54,PliegoVigente!$K$54,IF(M321&gt;=PliegoVigente!$I$55,PliegoVigente!$K$55,IF(M321&gt;=PliegoVigente!$I$56,PliegoVigente!$K$56,IF(M321&gt;=PliegoVigente!$I$57,PliegoVigente!$K$57,IF(M321&gt;=PliegoVigente!$I$58,PliegoVigente!$K$58,PliegoVigente!$K$59))))))))))))</f>
        <v>-0.02</v>
      </c>
      <c r="AD321" s="124">
        <f>IF(E321="HFC",(IF(S321&gt;=PliegoVigente!$E$12,PliegoVigente!$G$12,IF(S321&gt;=PliegoVigente!$E$11,PliegoVigente!$G$11,IF(S321&gt;=PliegoVigente!$E$10,PliegoVigente!$G$10,IF(S321&gt;=PliegoVigente!$E$9,PliegoVigente!$G$9,IF(S321&gt;=PliegoVigente!$E$8,PliegoVigente!$G$8,PliegoVigente!$G$7)))))),IF(E321="FLOW",(IF(S321&gt;=PliegoVigente!$I$23,PliegoVigente!$K$23,IF(S321&gt;=PliegoVigente!$I$24,PliegoVigente!$K$24,IF(S321&gt;=PliegoVigente!$I$25,PliegoVigente!$K$25,IF(S321&gt;=PliegoVigente!$I$26,PliegoVigente!$K$26,IF(S321&gt;=PliegoVigente!$I$27,PliegoVigente!$K$27,IF(S321&gt;=PliegoVigente!$I$28,PliegoVigente!$K$28,IF(S321&gt;=PliegoVigente!$I$29,PliegoVigente!$K$29,IF(S321&gt;=PliegoVigente!$I$30,PliegoVigente!$K$30,PliegoVigente!$K$31))))))))),IF(E321="MASIVO",(IF(S321&gt;=PliegoVigente!$I$37,PliegoVigente!$K$37,IF(S321&gt;=PliegoVigente!$I$38,PliegoVigente!$K$38,IF(S321&gt;=PliegoVigente!$I$39,PliegoVigente!$K$39,IF(S321&gt;=PliegoVigente!$I$40,PliegoVigente!$K$40,IF(S321&gt;=PliegoVigente!$I$41,PliegoVigente!$K$41,IF(S321&gt;=PliegoVigente!$I$42,PliegoVigente!$K$42,IF(S321&gt;=PliegoVigente!$I$43,PliegoVigente!$K$43,IF(S321&gt;=PliegoVigente!$I$44,PliegoVigente!$K$44,PliegoVigente!$K$45))))))))),(IF(S321&gt;=PliegoVigente!$I$51,PliegoVigente!$K$51,IF(S321&gt;=PliegoVigente!$I$52,PliegoVigente!$K$52,IF(S321&gt;=PliegoVigente!$I$53,PliegoVigente!$K$53,IF(S321&gt;=PliegoVigente!$I$54,PliegoVigente!$K$54,IF(S321&gt;=PliegoVigente!$I$55,PliegoVigente!$K$55,IF(S321&gt;=PliegoVigente!$I$56,PliegoVigente!$K$56,IF(S321&gt;=PliegoVigente!$I$57,PliegoVigente!$K$57,IF(S321&gt;=PliegoVigente!$I$58,PliegoVigente!$K$58,PliegoVigente!$K$59))))))))))))</f>
        <v>0.04</v>
      </c>
      <c r="AE321" s="124">
        <f>IF(E321="HFC",(IF(T321&gt;=PliegoVigente!$A$10,PliegoVigente!$C$10,IF(T321&gt;PliegoVigente!$A$9,PliegoVigente!$C$9,IF(T321&gt;PliegoVigente!$A$8,PliegoVigente!$C$8,PliegoVigente!$C$7)))),IF(E321="FLOW",(IF(T321&gt;=PliegoVigente!$A$26,PliegoVigente!$C$26,IF(T321&gt;PliegoVigente!$A$25,PliegoVigente!$C$25,IF(T321&gt;PliegoVigente!$A$24,PliegoVigente!$C$24,PliegoVigente!$C$23)))),IF(E321="MASIVO",(IF(T321&gt;=PliegoVigente!$A$40,PliegoVigente!$C$40,IF(T321&gt;PliegoVigente!$A$39,PliegoVigente!$C$39,IF(T321&gt;PliegoVigente!$A$38,PliegoVigente!$C$38,PliegoVigente!$C$37)))),(IF(T321&gt;=PliegoVigente!$A$54,PliegoVigente!$C$54,IF(T321&gt;PliegoVigente!$A$53,PliegoVigente!$C$53,IF(T321&gt;PliegoVigente!$A$52,PliegoVigente!$C$52,PliegoVigente!$C$51)))))))</f>
        <v>-0.01</v>
      </c>
      <c r="AF321" s="124">
        <f>IF(E321="HFC",(IF(Y321&gt;=PliegoVigente!$Y$7,PliegoVigente!$AA$7,0)),IF(E321="FLOW",0,IF(E321="MASIVO",(IF(Y321&gt;=PliegoVigente!$Y$37,PliegoVigente!$AA$370)),(IF(Y321&gt;=PliegoVigente!$Y$51,PliegoVigente!$AA$51,0)))))</f>
        <v>0.01</v>
      </c>
      <c r="AG321" s="124">
        <f>IF(E321="HFC",(IF(Z321&gt;=PliegoVigente!$M$9,PliegoVigente!$O$9,IF(Z321&gt;=PliegoVigente!$M$8,PliegoVigente!$O$8,PliegoVigente!$O$7))),IF(E321="FLOW",(IF(Z321&gt;=PliegoVigente!$M$25,PliegoVigente!$O$25,IF(Z321&gt;=PliegoVigente!$M$24,PliegoVigente!$O$24,PliegoVigente!$O$23))),IF(E321="MASIVO",(IF(Z321&gt;=PliegoVigente!$M$39,PliegoVigente!$O$39,IF(Z321&gt;=PliegoVigente!$M$38,PliegoVigente!$O$38,PliegoVigente!$O$37))),(IF(Z321&gt;=PliegoVigente!$M$53,PliegoVigente!$O$53,IF(Z321&gt;=PliegoVigente!$M$52,PliegoVigente!$O$52,PliegoVigente!$O$51))))))</f>
        <v>-5.0000000000000001E-3</v>
      </c>
      <c r="AH321" s="124">
        <f>IF(E321="HFC",(IF(AA321&gt;=PliegoVigente!$Q$9,PliegoVigente!$S$9,IF(AA321&gt;=PliegoVigente!$Q$8,PliegoVigente!$S$8,PliegoVigente!$S$7))),IF(E321="FLOW",(IF(AA321&gt;=PliegoVigente!$Q$25,PliegoVigente!$S$25,IF(AA321&gt;=PliegoVigente!$Q$24,PliegoVigente!$S$24,PliegoVigente!$S$23))),IF(E321="MASIVO",(IF(AA321&gt;=PliegoVigente!$Q$39,PliegoVigente!$S$39,IF(AA321&gt;=PliegoVigente!$Q$38,PliegoVigente!$S$38,PliegoVigente!$S$37))),(IF(AA321&gt;=PliegoVigente!$Q$53,PliegoVigente!$S$53,IF(AA321&gt;=PliegoVigente!$Q$52,PliegoVigente!$S$52,PliegoVigente!$S$51))))))</f>
        <v>5.0000000000000001E-3</v>
      </c>
      <c r="AI321" s="126">
        <f t="shared" si="9"/>
        <v>1.0000000000000002E-2</v>
      </c>
    </row>
    <row r="322" spans="1:35" x14ac:dyDescent="0.25">
      <c r="A322" s="115" t="str">
        <f>VLOOKUP(C322,RosterActualizado!$C$2:$L$1000,7,0)</f>
        <v>Teseira Juan Pablo</v>
      </c>
      <c r="B322" s="115" t="str">
        <f>VLOOKUP(C322,RosterActualizado!$C$2:$L$1000,10,0)</f>
        <v>Nieva Alejandra Belen</v>
      </c>
      <c r="C322" s="115">
        <f>RosterActualizado!C322</f>
        <v>471287</v>
      </c>
      <c r="D322" s="115" t="str">
        <f>VLOOKUP(C322,RosterActualizado!$C$2:$L$1000,3,0)</f>
        <v>INTERNET HFC SCORE 3 A 5</v>
      </c>
      <c r="E322" s="115" t="str">
        <f t="shared" si="8"/>
        <v>HFC</v>
      </c>
      <c r="F322" s="116">
        <f>VLOOKUP(C322,Table1[],5,0)</f>
        <v>0.41292592592592597</v>
      </c>
      <c r="G322" s="117">
        <f>VLOOKUP(C322,Table13[],5,0)</f>
        <v>0.11111111111111099</v>
      </c>
      <c r="H322" s="118">
        <f>VLOOKUP(C322,Table13[],3,0)</f>
        <v>45</v>
      </c>
      <c r="I322" s="117">
        <f>VLOOKUP(C322,Table13[],7,0)</f>
        <v>0.75609756097560998</v>
      </c>
      <c r="J322" s="117">
        <f>VLOOKUP(C322,Table13[],9,0)</f>
        <v>0.92500000000000004</v>
      </c>
      <c r="K322" s="116">
        <f>VLOOKUP(C322,Table16[[#All],[idccms]:[TMO]],5,0)</f>
        <v>0.92307692307692302</v>
      </c>
      <c r="L322" s="119">
        <f>VLOOKUP(C322,Table18[[Columna1]:[Recuento de id_monitoring-caseId]],2,0)</f>
        <v>1</v>
      </c>
      <c r="M322" s="116">
        <f>VLOOKUP(C322,Table111[],7,0)</f>
        <v>-0.6</v>
      </c>
      <c r="N322" s="118">
        <f>VLOOKUP(C322,Table111[],6,0)</f>
        <v>5</v>
      </c>
      <c r="O322" s="116">
        <f>VLOOKUP(C322,Table111[],8,0)</f>
        <v>0</v>
      </c>
      <c r="P322" s="13" t="s">
        <v>116</v>
      </c>
      <c r="Q322" s="13" t="s">
        <v>116</v>
      </c>
      <c r="R322" s="13" t="s">
        <v>116</v>
      </c>
      <c r="S322" s="116">
        <f>VLOOKUP(C322,Table113[[idccms]:[Suma de Rellamados]],4,0)</f>
        <v>0.89814814814814803</v>
      </c>
      <c r="T322" s="13">
        <f>VLOOKUP(C322,Table115[[idccms]:[Suma de CvLlamSalientes]],3,0)</f>
        <v>484.90036900369</v>
      </c>
      <c r="U322" s="13">
        <f>VLOOKUP(C322,Table115[[idccms]:[Suma de CvLlamSalientes]],5,0)</f>
        <v>12.929889298893</v>
      </c>
      <c r="V322" s="120">
        <f>VLOOKUP(C322,Table115[[idccms]:[Suma de CvLlamSalientes]],6,0)</f>
        <v>5.3874538745387497</v>
      </c>
      <c r="W322" s="13">
        <f>VLOOKUP(C322,Table115[[idccms]:[Suma de CvLlamSalientes]],7,0)</f>
        <v>466.58302583025801</v>
      </c>
      <c r="X322" s="116">
        <f>VLOOKUP(C322,Table118[[idccms]:[%Act Com N]],4,0)</f>
        <v>3.6900369003690001E-3</v>
      </c>
      <c r="Y322" s="116">
        <f>VLOOKUP(C322,Table118[[idccms]:[%Act Com N]],6,0)</f>
        <v>3.6900369003690001E-3</v>
      </c>
      <c r="Z322" s="116">
        <f>VLOOKUP(C322,TRF!$B$2:$S$407,4,0)</f>
        <v>0.10332103321033199</v>
      </c>
      <c r="AA322" s="116">
        <f>VLOOKUP(C322,CBS!$A$2:$F$395,4,0)</f>
        <v>3.6900369003690002E-2</v>
      </c>
      <c r="AB322" s="124">
        <f>IF(E322="HFC",(IF(L322&gt;=PliegoVigente!$U$9,PliegoVigente!$W$9,IF(L322&gt;=PliegoVigente!$U$8,PliegoVigente!$W$8,PliegoVigente!$W$7))),IF(E322="FLOW",(IF(L322&gt;=PliegoVigente!$U$25,PliegoVigente!$W$25,IF(L322&gt;=PliegoVigente!$U$24,PliegoVigente!$W$24,PliegoVigente!$W$23))),IF(E322="MASIVO",(IF(L322&gt;=PliegoVigente!$U$39,PliegoVigente!$W$39,IF(L322&gt;=PliegoVigente!$U$38,PliegoVigente!$W$38,PliegoVigente!$W$37))),(IF(L322&gt;=PliegoVigente!$U$53,PliegoVigente!$W$53,IF(L322&gt;=PliegoVigente!$U$52,PliegoVigente!$W$52,PliegoVigente!$W$51))))))</f>
        <v>0.01</v>
      </c>
      <c r="AC322" s="124">
        <f>IF(E322="HFC",(IF(M322&gt;=PliegoVigente!$I$7,PliegoVigente!$K$7,IF(M322&gt;=PliegoVigente!$I$8,PliegoVigente!$K$8,IF(M322&gt;=PliegoVigente!$I$9,PliegoVigente!$K$9,IF(M322&gt;=PliegoVigente!$I$10,PliegoVigente!$K$10,IF(M322&gt;=PliegoVigente!$I$11,PliegoVigente!$K$11,IF(M322&gt;=PliegoVigente!$I$12,PliegoVigente!$K$12,IF(M322&gt;=PliegoVigente!$I$13,PliegoVigente!$K$13,IF(M322&gt;=PliegoVigente!$I$14,PliegoVigente!$K$14,PliegoVigente!$K$15))))))))),IF(E322="FLOW",(IF(M322&gt;=PliegoVigente!$I$23,PliegoVigente!$K$23,IF(M322&gt;=PliegoVigente!$I$24,PliegoVigente!$K$24,IF(M322&gt;=PliegoVigente!$I$25,PliegoVigente!$K$25,IF(M322&gt;=PliegoVigente!$I$26,PliegoVigente!$K$26,IF(M322&gt;=PliegoVigente!$I$27,PliegoVigente!$K$27,IF(M322&gt;=PliegoVigente!$I$28,PliegoVigente!$K$28,IF(M322&gt;=PliegoVigente!$I$29,PliegoVigente!$K$29,IF(M322&gt;=PliegoVigente!$I$30,PliegoVigente!$K$30,PliegoVigente!$K$31))))))))),IF(E322="MASIVO",(IF(M322&gt;=PliegoVigente!$I$37,PliegoVigente!$K$37,IF(M322&gt;=PliegoVigente!$I$38,PliegoVigente!$K$38,IF(M322&gt;=PliegoVigente!$I$39,PliegoVigente!$K$39,IF(M322&gt;=PliegoVigente!$I$40,PliegoVigente!$K$40,IF(M322&gt;=PliegoVigente!$I$41,PliegoVigente!$K$41,IF(M322&gt;=PliegoVigente!$I$42,PliegoVigente!$K$42,IF(M322&gt;=PliegoVigente!$I$43,PliegoVigente!$K$43,IF(M322&gt;=PliegoVigente!$I$44,PliegoVigente!$K$44,PliegoVigente!$K$45))))))))),(IF(M322&gt;=PliegoVigente!$I$51,PliegoVigente!$K$51,IF(M322&gt;=PliegoVigente!$I$52,PliegoVigente!$K$52,IF(M322&gt;=PliegoVigente!$I$53,PliegoVigente!$K$53,IF(M322&gt;=PliegoVigente!$I$54,PliegoVigente!$K$54,IF(M322&gt;=PliegoVigente!$I$55,PliegoVigente!$K$55,IF(M322&gt;=PliegoVigente!$I$56,PliegoVigente!$K$56,IF(M322&gt;=PliegoVigente!$I$57,PliegoVigente!$K$57,IF(M322&gt;=PliegoVigente!$I$58,PliegoVigente!$K$58,PliegoVigente!$K$59))))))))))))</f>
        <v>-0.02</v>
      </c>
      <c r="AD322" s="124">
        <f>IF(E322="HFC",(IF(S322&gt;=PliegoVigente!$E$12,PliegoVigente!$G$12,IF(S322&gt;=PliegoVigente!$E$11,PliegoVigente!$G$11,IF(S322&gt;=PliegoVigente!$E$10,PliegoVigente!$G$10,IF(S322&gt;=PliegoVigente!$E$9,PliegoVigente!$G$9,IF(S322&gt;=PliegoVigente!$E$8,PliegoVigente!$G$8,PliegoVigente!$G$7)))))),IF(E322="FLOW",(IF(S322&gt;=PliegoVigente!$I$23,PliegoVigente!$K$23,IF(S322&gt;=PliegoVigente!$I$24,PliegoVigente!$K$24,IF(S322&gt;=PliegoVigente!$I$25,PliegoVigente!$K$25,IF(S322&gt;=PliegoVigente!$I$26,PliegoVigente!$K$26,IF(S322&gt;=PliegoVigente!$I$27,PliegoVigente!$K$27,IF(S322&gt;=PliegoVigente!$I$28,PliegoVigente!$K$28,IF(S322&gt;=PliegoVigente!$I$29,PliegoVigente!$K$29,IF(S322&gt;=PliegoVigente!$I$30,PliegoVigente!$K$30,PliegoVigente!$K$31))))))))),IF(E322="MASIVO",(IF(S322&gt;=PliegoVigente!$I$37,PliegoVigente!$K$37,IF(S322&gt;=PliegoVigente!$I$38,PliegoVigente!$K$38,IF(S322&gt;=PliegoVigente!$I$39,PliegoVigente!$K$39,IF(S322&gt;=PliegoVigente!$I$40,PliegoVigente!$K$40,IF(S322&gt;=PliegoVigente!$I$41,PliegoVigente!$K$41,IF(S322&gt;=PliegoVigente!$I$42,PliegoVigente!$K$42,IF(S322&gt;=PliegoVigente!$I$43,PliegoVigente!$K$43,IF(S322&gt;=PliegoVigente!$I$44,PliegoVigente!$K$44,PliegoVigente!$K$45))))))))),(IF(S322&gt;=PliegoVigente!$I$51,PliegoVigente!$K$51,IF(S322&gt;=PliegoVigente!$I$52,PliegoVigente!$K$52,IF(S322&gt;=PliegoVigente!$I$53,PliegoVigente!$K$53,IF(S322&gt;=PliegoVigente!$I$54,PliegoVigente!$K$54,IF(S322&gt;=PliegoVigente!$I$55,PliegoVigente!$K$55,IF(S322&gt;=PliegoVigente!$I$56,PliegoVigente!$K$56,IF(S322&gt;=PliegoVigente!$I$57,PliegoVigente!$K$57,IF(S322&gt;=PliegoVigente!$I$58,PliegoVigente!$K$58,PliegoVigente!$K$59))))))))))))</f>
        <v>0.04</v>
      </c>
      <c r="AE322" s="124">
        <f>IF(E322="HFC",(IF(T322&gt;=PliegoVigente!$A$10,PliegoVigente!$C$10,IF(T322&gt;PliegoVigente!$A$9,PliegoVigente!$C$9,IF(T322&gt;PliegoVigente!$A$8,PliegoVigente!$C$8,PliegoVigente!$C$7)))),IF(E322="FLOW",(IF(T322&gt;=PliegoVigente!$A$26,PliegoVigente!$C$26,IF(T322&gt;PliegoVigente!$A$25,PliegoVigente!$C$25,IF(T322&gt;PliegoVigente!$A$24,PliegoVigente!$C$24,PliegoVigente!$C$23)))),IF(E322="MASIVO",(IF(T322&gt;=PliegoVigente!$A$40,PliegoVigente!$C$40,IF(T322&gt;PliegoVigente!$A$39,PliegoVigente!$C$39,IF(T322&gt;PliegoVigente!$A$38,PliegoVigente!$C$38,PliegoVigente!$C$37)))),(IF(T322&gt;=PliegoVigente!$A$54,PliegoVigente!$C$54,IF(T322&gt;PliegoVigente!$A$53,PliegoVigente!$C$53,IF(T322&gt;PliegoVigente!$A$52,PliegoVigente!$C$52,PliegoVigente!$C$51)))))))</f>
        <v>0.02</v>
      </c>
      <c r="AF322" s="124">
        <f>IF(E322="HFC",(IF(Y322&gt;=PliegoVigente!$Y$7,PliegoVigente!$AA$7,0)),IF(E322="FLOW",0,IF(E322="MASIVO",(IF(Y322&gt;=PliegoVigente!$Y$37,PliegoVigente!$AA$370)),(IF(Y322&gt;=PliegoVigente!$Y$51,PliegoVigente!$AA$51,0)))))</f>
        <v>0</v>
      </c>
      <c r="AG322" s="124">
        <f>IF(E322="HFC",(IF(Z322&gt;=PliegoVigente!$M$9,PliegoVigente!$O$9,IF(Z322&gt;=PliegoVigente!$M$8,PliegoVigente!$O$8,PliegoVigente!$O$7))),IF(E322="FLOW",(IF(Z322&gt;=PliegoVigente!$M$25,PliegoVigente!$O$25,IF(Z322&gt;=PliegoVigente!$M$24,PliegoVigente!$O$24,PliegoVigente!$O$23))),IF(E322="MASIVO",(IF(Z322&gt;=PliegoVigente!$M$39,PliegoVigente!$O$39,IF(Z322&gt;=PliegoVigente!$M$38,PliegoVigente!$O$38,PliegoVigente!$O$37))),(IF(Z322&gt;=PliegoVigente!$M$53,PliegoVigente!$O$53,IF(Z322&gt;=PliegoVigente!$M$52,PliegoVigente!$O$52,PliegoVigente!$O$51))))))</f>
        <v>-5.0000000000000001E-3</v>
      </c>
      <c r="AH322" s="124">
        <f>IF(E322="HFC",(IF(AA322&gt;=PliegoVigente!$Q$9,PliegoVigente!$S$9,IF(AA322&gt;=PliegoVigente!$Q$8,PliegoVigente!$S$8,PliegoVigente!$S$7))),IF(E322="FLOW",(IF(AA322&gt;=PliegoVigente!$Q$25,PliegoVigente!$S$25,IF(AA322&gt;=PliegoVigente!$Q$24,PliegoVigente!$S$24,PliegoVigente!$S$23))),IF(E322="MASIVO",(IF(AA322&gt;=PliegoVigente!$Q$39,PliegoVigente!$S$39,IF(AA322&gt;=PliegoVigente!$Q$38,PliegoVigente!$S$38,PliegoVigente!$S$37))),(IF(AA322&gt;=PliegoVigente!$Q$53,PliegoVigente!$S$53,IF(AA322&gt;=PliegoVigente!$Q$52,PliegoVigente!$S$52,PliegoVigente!$S$51))))))</f>
        <v>5.0000000000000001E-3</v>
      </c>
      <c r="AI322" s="126">
        <f t="shared" si="9"/>
        <v>0.05</v>
      </c>
    </row>
    <row r="323" spans="1:35" x14ac:dyDescent="0.25">
      <c r="A323" s="115" t="str">
        <f>VLOOKUP(C323,RosterActualizado!$C$2:$L$1000,7,0)</f>
        <v>Teseira Juan Pablo</v>
      </c>
      <c r="B323" s="115" t="str">
        <f>VLOOKUP(C323,RosterActualizado!$C$2:$L$1000,10,0)</f>
        <v>Nieva Sebastian Dario</v>
      </c>
      <c r="C323" s="115">
        <f>RosterActualizado!C323</f>
        <v>501931</v>
      </c>
      <c r="D323" s="115" t="str">
        <f>VLOOKUP(C323,RosterActualizado!$C$2:$L$1000,3,0)</f>
        <v xml:space="preserve">INTERNET HFC SCORE 1 + Solucion Remota </v>
      </c>
      <c r="E323" s="115" t="str">
        <f t="shared" ref="E323:E386" si="10">IF(D323="FLOW Score 3 a 5","FLOW",IF(D323="FLOW Score 1","FLOW",IF(D323="FLOW Score 2","FLOW",IF(D323="MASIVO","MASIVO",IF(D323="INTERNET HFC SCORE 1","HFC",IF(D323="INTERNET HFC SCORE 2","HFC",IF(D323="INTERNET HFC SCORE 3 A 5","HFC",IF(D323="VIP","MASIVO",IF(D323="INTERNET HFC SCORE 1 + Solucion Remota ","HFC",IF(D323="INTERNET HFC SCORE 2 + Solucion Remota ","HFC",IF(D323="INTERNET HFC SCORE 3 A 5 + Solucion Remota ","HFC","MULTISKILL")))))))))))</f>
        <v>HFC</v>
      </c>
      <c r="F323" s="116">
        <f>VLOOKUP(C323,Table1[],5,0)</f>
        <v>0.95073002080665503</v>
      </c>
      <c r="G323" s="117">
        <f>VLOOKUP(C323,Table13[],5,0)</f>
        <v>5.8823529411764698E-2</v>
      </c>
      <c r="H323" s="118">
        <f>VLOOKUP(C323,Table13[],3,0)</f>
        <v>68</v>
      </c>
      <c r="I323" s="117">
        <f>VLOOKUP(C323,Table13[],7,0)</f>
        <v>0.634920634920635</v>
      </c>
      <c r="J323" s="117">
        <f>VLOOKUP(C323,Table13[],9,0)</f>
        <v>0.91803278688524603</v>
      </c>
      <c r="K323" s="116">
        <f>VLOOKUP(C323,Table16[[#All],[idccms]:[TMO]],5,0)</f>
        <v>1</v>
      </c>
      <c r="L323" s="119">
        <f>VLOOKUP(C323,Table18[[Columna1]:[Recuento de id_monitoring-caseId]],2,0)</f>
        <v>1</v>
      </c>
      <c r="M323" s="116">
        <f>VLOOKUP(C323,Table111[],7,0)</f>
        <v>-0.2</v>
      </c>
      <c r="N323" s="118">
        <f>VLOOKUP(C323,Table111[],6,0)</f>
        <v>5</v>
      </c>
      <c r="O323" s="116">
        <f>VLOOKUP(C323,Table111[],8,0)</f>
        <v>0.66666666666666696</v>
      </c>
      <c r="P323" s="13" t="s">
        <v>116</v>
      </c>
      <c r="Q323" s="13" t="s">
        <v>116</v>
      </c>
      <c r="R323" s="13" t="s">
        <v>116</v>
      </c>
      <c r="S323" s="116">
        <f>VLOOKUP(C323,Table113[[idccms]:[Suma de Rellamados]],4,0)</f>
        <v>0.85483870967741904</v>
      </c>
      <c r="T323" s="13">
        <f>VLOOKUP(C323,Table115[[idccms]:[Suma de CvLlamSalientes]],3,0)</f>
        <v>640.50161812297699</v>
      </c>
      <c r="U323" s="13">
        <f>VLOOKUP(C323,Table115[[idccms]:[Suma de CvLlamSalientes]],5,0)</f>
        <v>22.275080906148901</v>
      </c>
      <c r="V323" s="120">
        <f>VLOOKUP(C323,Table115[[idccms]:[Suma de CvLlamSalientes]],6,0)</f>
        <v>9.4595469255663396</v>
      </c>
      <c r="W323" s="13">
        <f>VLOOKUP(C323,Table115[[idccms]:[Suma de CvLlamSalientes]],7,0)</f>
        <v>608.766990291262</v>
      </c>
      <c r="X323" s="116">
        <f>VLOOKUP(C323,Table118[[idccms]:[%Act Com N]],4,0)</f>
        <v>6.1488673139158602E-2</v>
      </c>
      <c r="Y323" s="116">
        <f>VLOOKUP(C323,Table118[[idccms]:[%Act Com N]],6,0)</f>
        <v>5.3398058252427202E-2</v>
      </c>
      <c r="Z323" s="116">
        <f>VLOOKUP(C323,TRF!$B$2:$S$407,4,0)</f>
        <v>0.10032362459546899</v>
      </c>
      <c r="AA323" s="116">
        <f>VLOOKUP(C323,CBS!$A$2:$F$395,4,0)</f>
        <v>5.1779935275080902E-2</v>
      </c>
      <c r="AB323" s="124">
        <f>IF(E323="HFC",(IF(L323&gt;=PliegoVigente!$U$9,PliegoVigente!$W$9,IF(L323&gt;=PliegoVigente!$U$8,PliegoVigente!$W$8,PliegoVigente!$W$7))),IF(E323="FLOW",(IF(L323&gt;=PliegoVigente!$U$25,PliegoVigente!$W$25,IF(L323&gt;=PliegoVigente!$U$24,PliegoVigente!$W$24,PliegoVigente!$W$23))),IF(E323="MASIVO",(IF(L323&gt;=PliegoVigente!$U$39,PliegoVigente!$W$39,IF(L323&gt;=PliegoVigente!$U$38,PliegoVigente!$W$38,PliegoVigente!$W$37))),(IF(L323&gt;=PliegoVigente!$U$53,PliegoVigente!$W$53,IF(L323&gt;=PliegoVigente!$U$52,PliegoVigente!$W$52,PliegoVigente!$W$51))))))</f>
        <v>0.01</v>
      </c>
      <c r="AC323" s="124">
        <f>IF(E323="HFC",(IF(M323&gt;=PliegoVigente!$I$7,PliegoVigente!$K$7,IF(M323&gt;=PliegoVigente!$I$8,PliegoVigente!$K$8,IF(M323&gt;=PliegoVigente!$I$9,PliegoVigente!$K$9,IF(M323&gt;=PliegoVigente!$I$10,PliegoVigente!$K$10,IF(M323&gt;=PliegoVigente!$I$11,PliegoVigente!$K$11,IF(M323&gt;=PliegoVigente!$I$12,PliegoVigente!$K$12,IF(M323&gt;=PliegoVigente!$I$13,PliegoVigente!$K$13,IF(M323&gt;=PliegoVigente!$I$14,PliegoVigente!$K$14,PliegoVigente!$K$15))))))))),IF(E323="FLOW",(IF(M323&gt;=PliegoVigente!$I$23,PliegoVigente!$K$23,IF(M323&gt;=PliegoVigente!$I$24,PliegoVigente!$K$24,IF(M323&gt;=PliegoVigente!$I$25,PliegoVigente!$K$25,IF(M323&gt;=PliegoVigente!$I$26,PliegoVigente!$K$26,IF(M323&gt;=PliegoVigente!$I$27,PliegoVigente!$K$27,IF(M323&gt;=PliegoVigente!$I$28,PliegoVigente!$K$28,IF(M323&gt;=PliegoVigente!$I$29,PliegoVigente!$K$29,IF(M323&gt;=PliegoVigente!$I$30,PliegoVigente!$K$30,PliegoVigente!$K$31))))))))),IF(E323="MASIVO",(IF(M323&gt;=PliegoVigente!$I$37,PliegoVigente!$K$37,IF(M323&gt;=PliegoVigente!$I$38,PliegoVigente!$K$38,IF(M323&gt;=PliegoVigente!$I$39,PliegoVigente!$K$39,IF(M323&gt;=PliegoVigente!$I$40,PliegoVigente!$K$40,IF(M323&gt;=PliegoVigente!$I$41,PliegoVigente!$K$41,IF(M323&gt;=PliegoVigente!$I$42,PliegoVigente!$K$42,IF(M323&gt;=PliegoVigente!$I$43,PliegoVigente!$K$43,IF(M323&gt;=PliegoVigente!$I$44,PliegoVigente!$K$44,PliegoVigente!$K$45))))))))),(IF(M323&gt;=PliegoVigente!$I$51,PliegoVigente!$K$51,IF(M323&gt;=PliegoVigente!$I$52,PliegoVigente!$K$52,IF(M323&gt;=PliegoVigente!$I$53,PliegoVigente!$K$53,IF(M323&gt;=PliegoVigente!$I$54,PliegoVigente!$K$54,IF(M323&gt;=PliegoVigente!$I$55,PliegoVigente!$K$55,IF(M323&gt;=PliegoVigente!$I$56,PliegoVigente!$K$56,IF(M323&gt;=PliegoVigente!$I$57,PliegoVigente!$K$57,IF(M323&gt;=PliegoVigente!$I$58,PliegoVigente!$K$58,PliegoVigente!$K$59))))))))))))</f>
        <v>-0.02</v>
      </c>
      <c r="AD323" s="124">
        <f>IF(E323="HFC",(IF(S323&gt;=PliegoVigente!$E$12,PliegoVigente!$G$12,IF(S323&gt;=PliegoVigente!$E$11,PliegoVigente!$G$11,IF(S323&gt;=PliegoVigente!$E$10,PliegoVigente!$G$10,IF(S323&gt;=PliegoVigente!$E$9,PliegoVigente!$G$9,IF(S323&gt;=PliegoVigente!$E$8,PliegoVigente!$G$8,PliegoVigente!$G$7)))))),IF(E323="FLOW",(IF(S323&gt;=PliegoVigente!$I$23,PliegoVigente!$K$23,IF(S323&gt;=PliegoVigente!$I$24,PliegoVigente!$K$24,IF(S323&gt;=PliegoVigente!$I$25,PliegoVigente!$K$25,IF(S323&gt;=PliegoVigente!$I$26,PliegoVigente!$K$26,IF(S323&gt;=PliegoVigente!$I$27,PliegoVigente!$K$27,IF(S323&gt;=PliegoVigente!$I$28,PliegoVigente!$K$28,IF(S323&gt;=PliegoVigente!$I$29,PliegoVigente!$K$29,IF(S323&gt;=PliegoVigente!$I$30,PliegoVigente!$K$30,PliegoVigente!$K$31))))))))),IF(E323="MASIVO",(IF(S323&gt;=PliegoVigente!$I$37,PliegoVigente!$K$37,IF(S323&gt;=PliegoVigente!$I$38,PliegoVigente!$K$38,IF(S323&gt;=PliegoVigente!$I$39,PliegoVigente!$K$39,IF(S323&gt;=PliegoVigente!$I$40,PliegoVigente!$K$40,IF(S323&gt;=PliegoVigente!$I$41,PliegoVigente!$K$41,IF(S323&gt;=PliegoVigente!$I$42,PliegoVigente!$K$42,IF(S323&gt;=PliegoVigente!$I$43,PliegoVigente!$K$43,IF(S323&gt;=PliegoVigente!$I$44,PliegoVigente!$K$44,PliegoVigente!$K$45))))))))),(IF(S323&gt;=PliegoVigente!$I$51,PliegoVigente!$K$51,IF(S323&gt;=PliegoVigente!$I$52,PliegoVigente!$K$52,IF(S323&gt;=PliegoVigente!$I$53,PliegoVigente!$K$53,IF(S323&gt;=PliegoVigente!$I$54,PliegoVigente!$K$54,IF(S323&gt;=PliegoVigente!$I$55,PliegoVigente!$K$55,IF(S323&gt;=PliegoVigente!$I$56,PliegoVigente!$K$56,IF(S323&gt;=PliegoVigente!$I$57,PliegoVigente!$K$57,IF(S323&gt;=PliegoVigente!$I$58,PliegoVigente!$K$58,PliegoVigente!$K$59))))))))))))</f>
        <v>0.04</v>
      </c>
      <c r="AE323" s="124">
        <f>IF(E323="HFC",(IF(T323&gt;=PliegoVigente!$A$10,PliegoVigente!$C$10,IF(T323&gt;PliegoVigente!$A$9,PliegoVigente!$C$9,IF(T323&gt;PliegoVigente!$A$8,PliegoVigente!$C$8,PliegoVigente!$C$7)))),IF(E323="FLOW",(IF(T323&gt;=PliegoVigente!$A$26,PliegoVigente!$C$26,IF(T323&gt;PliegoVigente!$A$25,PliegoVigente!$C$25,IF(T323&gt;PliegoVigente!$A$24,PliegoVigente!$C$24,PliegoVigente!$C$23)))),IF(E323="MASIVO",(IF(T323&gt;=PliegoVigente!$A$40,PliegoVigente!$C$40,IF(T323&gt;PliegoVigente!$A$39,PliegoVigente!$C$39,IF(T323&gt;PliegoVigente!$A$38,PliegoVigente!$C$38,PliegoVigente!$C$37)))),(IF(T323&gt;=PliegoVigente!$A$54,PliegoVigente!$C$54,IF(T323&gt;PliegoVigente!$A$53,PliegoVigente!$C$53,IF(T323&gt;PliegoVigente!$A$52,PliegoVigente!$C$52,PliegoVigente!$C$51)))))))</f>
        <v>-0.01</v>
      </c>
      <c r="AF323" s="124">
        <f>IF(E323="HFC",(IF(Y323&gt;=PliegoVigente!$Y$7,PliegoVigente!$AA$7,0)),IF(E323="FLOW",0,IF(E323="MASIVO",(IF(Y323&gt;=PliegoVigente!$Y$37,PliegoVigente!$AA$370)),(IF(Y323&gt;=PliegoVigente!$Y$51,PliegoVigente!$AA$51,0)))))</f>
        <v>0.01</v>
      </c>
      <c r="AG323" s="124">
        <f>IF(E323="HFC",(IF(Z323&gt;=PliegoVigente!$M$9,PliegoVigente!$O$9,IF(Z323&gt;=PliegoVigente!$M$8,PliegoVigente!$O$8,PliegoVigente!$O$7))),IF(E323="FLOW",(IF(Z323&gt;=PliegoVigente!$M$25,PliegoVigente!$O$25,IF(Z323&gt;=PliegoVigente!$M$24,PliegoVigente!$O$24,PliegoVigente!$O$23))),IF(E323="MASIVO",(IF(Z323&gt;=PliegoVigente!$M$39,PliegoVigente!$O$39,IF(Z323&gt;=PliegoVigente!$M$38,PliegoVigente!$O$38,PliegoVigente!$O$37))),(IF(Z323&gt;=PliegoVigente!$M$53,PliegoVigente!$O$53,IF(Z323&gt;=PliegoVigente!$M$52,PliegoVigente!$O$52,PliegoVigente!$O$51))))))</f>
        <v>-5.0000000000000001E-3</v>
      </c>
      <c r="AH323" s="124">
        <f>IF(E323="HFC",(IF(AA323&gt;=PliegoVigente!$Q$9,PliegoVigente!$S$9,IF(AA323&gt;=PliegoVigente!$Q$8,PliegoVigente!$S$8,PliegoVigente!$S$7))),IF(E323="FLOW",(IF(AA323&gt;=PliegoVigente!$Q$25,PliegoVigente!$S$25,IF(AA323&gt;=PliegoVigente!$Q$24,PliegoVigente!$S$24,PliegoVigente!$S$23))),IF(E323="MASIVO",(IF(AA323&gt;=PliegoVigente!$Q$39,PliegoVigente!$S$39,IF(AA323&gt;=PliegoVigente!$Q$38,PliegoVigente!$S$38,PliegoVigente!$S$37))),(IF(AA323&gt;=PliegoVigente!$Q$53,PliegoVigente!$S$53,IF(AA323&gt;=PliegoVigente!$Q$52,PliegoVigente!$S$52,PliegoVigente!$S$51))))))</f>
        <v>0</v>
      </c>
      <c r="AI323" s="126">
        <f t="shared" ref="AI323:AI386" si="11">SUM(AB323:AH323)</f>
        <v>2.4999999999999998E-2</v>
      </c>
    </row>
    <row r="324" spans="1:35" x14ac:dyDescent="0.25">
      <c r="A324" s="115" t="str">
        <f>VLOOKUP(C324,RosterActualizado!$C$2:$L$1000,7,0)</f>
        <v>Teseira Juan Pablo</v>
      </c>
      <c r="B324" s="115" t="str">
        <f>VLOOKUP(C324,RosterActualizado!$C$2:$L$1000,10,0)</f>
        <v>Puerta Luis Ricardo</v>
      </c>
      <c r="C324" s="115">
        <f>RosterActualizado!C324</f>
        <v>600829</v>
      </c>
      <c r="D324" s="115" t="str">
        <f>VLOOKUP(C324,RosterActualizado!$C$2:$L$1000,3,0)</f>
        <v>INTERNET HFC SCORE 3 A 5</v>
      </c>
      <c r="E324" s="115" t="str">
        <f t="shared" si="10"/>
        <v>HFC</v>
      </c>
      <c r="F324" s="116">
        <f>VLOOKUP(C324,Table1[],5,0)</f>
        <v>0.94451322751322797</v>
      </c>
      <c r="G324" s="117">
        <f>VLOOKUP(C324,Table13[],5,0)</f>
        <v>0.146666666666667</v>
      </c>
      <c r="H324" s="118">
        <f>VLOOKUP(C324,Table13[],3,0)</f>
        <v>75</v>
      </c>
      <c r="I324" s="117">
        <f>VLOOKUP(C324,Table13[],7,0)</f>
        <v>0.54794520547945202</v>
      </c>
      <c r="J324" s="117">
        <f>VLOOKUP(C324,Table13[],9,0)</f>
        <v>0.875</v>
      </c>
      <c r="K324" s="116">
        <f>VLOOKUP(C324,Table16[[#All],[idccms]:[TMO]],5,0)</f>
        <v>0.75</v>
      </c>
      <c r="L324" s="119">
        <f>VLOOKUP(C324,Table18[[Columna1]:[Recuento de id_monitoring-caseId]],2,0)</f>
        <v>0</v>
      </c>
      <c r="M324" s="116">
        <f>VLOOKUP(C324,Table111[],7,0)</f>
        <v>-0.266666666666667</v>
      </c>
      <c r="N324" s="118">
        <f>VLOOKUP(C324,Table111[],6,0)</f>
        <v>15</v>
      </c>
      <c r="O324" s="116">
        <f>VLOOKUP(C324,Table111[],8,0)</f>
        <v>0.15384615384615399</v>
      </c>
      <c r="P324" s="13" t="s">
        <v>116</v>
      </c>
      <c r="Q324" s="13" t="s">
        <v>116</v>
      </c>
      <c r="R324" s="13" t="s">
        <v>116</v>
      </c>
      <c r="S324" s="116">
        <f>VLOOKUP(C324,Table113[[idccms]:[Suma de Rellamados]],4,0)</f>
        <v>0.79764705882352904</v>
      </c>
      <c r="T324" s="13">
        <f>VLOOKUP(C324,Table115[[idccms]:[Suma de CvLlamSalientes]],3,0)</f>
        <v>561.78023850085197</v>
      </c>
      <c r="U324" s="13">
        <f>VLOOKUP(C324,Table115[[idccms]:[Suma de CvLlamSalientes]],5,0)</f>
        <v>19.086882453151599</v>
      </c>
      <c r="V324" s="120">
        <f>VLOOKUP(C324,Table115[[idccms]:[Suma de CvLlamSalientes]],6,0)</f>
        <v>1.8943781942078399</v>
      </c>
      <c r="W324" s="13">
        <f>VLOOKUP(C324,Table115[[idccms]:[Suma de CvLlamSalientes]],7,0)</f>
        <v>540.79897785349203</v>
      </c>
      <c r="X324" s="116">
        <f>VLOOKUP(C324,Table118[[idccms]:[%Act Com N]],4,0)</f>
        <v>1.27768313458262E-2</v>
      </c>
      <c r="Y324" s="116">
        <f>VLOOKUP(C324,Table118[[idccms]:[%Act Com N]],6,0)</f>
        <v>8.5178875638841599E-3</v>
      </c>
      <c r="Z324" s="116">
        <f>VLOOKUP(C324,TRF!$B$2:$S$407,4,0)</f>
        <v>0.136286201022147</v>
      </c>
      <c r="AA324" s="116">
        <f>VLOOKUP(C324,CBS!$A$2:$F$395,4,0)</f>
        <v>5.1107325383304897E-2</v>
      </c>
      <c r="AB324" s="124">
        <f>IF(E324="HFC",(IF(L324&gt;=PliegoVigente!$U$9,PliegoVigente!$W$9,IF(L324&gt;=PliegoVigente!$U$8,PliegoVigente!$W$8,PliegoVigente!$W$7))),IF(E324="FLOW",(IF(L324&gt;=PliegoVigente!$U$25,PliegoVigente!$W$25,IF(L324&gt;=PliegoVigente!$U$24,PliegoVigente!$W$24,PliegoVigente!$W$23))),IF(E324="MASIVO",(IF(L324&gt;=PliegoVigente!$U$39,PliegoVigente!$W$39,IF(L324&gt;=PliegoVigente!$U$38,PliegoVigente!$W$38,PliegoVigente!$W$37))),(IF(L324&gt;=PliegoVigente!$U$53,PliegoVigente!$W$53,IF(L324&gt;=PliegoVigente!$U$52,PliegoVigente!$W$52,PliegoVigente!$W$51))))))</f>
        <v>-0.01</v>
      </c>
      <c r="AC324" s="124">
        <f>IF(E324="HFC",(IF(M324&gt;=PliegoVigente!$I$7,PliegoVigente!$K$7,IF(M324&gt;=PliegoVigente!$I$8,PliegoVigente!$K$8,IF(M324&gt;=PliegoVigente!$I$9,PliegoVigente!$K$9,IF(M324&gt;=PliegoVigente!$I$10,PliegoVigente!$K$10,IF(M324&gt;=PliegoVigente!$I$11,PliegoVigente!$K$11,IF(M324&gt;=PliegoVigente!$I$12,PliegoVigente!$K$12,IF(M324&gt;=PliegoVigente!$I$13,PliegoVigente!$K$13,IF(M324&gt;=PliegoVigente!$I$14,PliegoVigente!$K$14,PliegoVigente!$K$15))))))))),IF(E324="FLOW",(IF(M324&gt;=PliegoVigente!$I$23,PliegoVigente!$K$23,IF(M324&gt;=PliegoVigente!$I$24,PliegoVigente!$K$24,IF(M324&gt;=PliegoVigente!$I$25,PliegoVigente!$K$25,IF(M324&gt;=PliegoVigente!$I$26,PliegoVigente!$K$26,IF(M324&gt;=PliegoVigente!$I$27,PliegoVigente!$K$27,IF(M324&gt;=PliegoVigente!$I$28,PliegoVigente!$K$28,IF(M324&gt;=PliegoVigente!$I$29,PliegoVigente!$K$29,IF(M324&gt;=PliegoVigente!$I$30,PliegoVigente!$K$30,PliegoVigente!$K$31))))))))),IF(E324="MASIVO",(IF(M324&gt;=PliegoVigente!$I$37,PliegoVigente!$K$37,IF(M324&gt;=PliegoVigente!$I$38,PliegoVigente!$K$38,IF(M324&gt;=PliegoVigente!$I$39,PliegoVigente!$K$39,IF(M324&gt;=PliegoVigente!$I$40,PliegoVigente!$K$40,IF(M324&gt;=PliegoVigente!$I$41,PliegoVigente!$K$41,IF(M324&gt;=PliegoVigente!$I$42,PliegoVigente!$K$42,IF(M324&gt;=PliegoVigente!$I$43,PliegoVigente!$K$43,IF(M324&gt;=PliegoVigente!$I$44,PliegoVigente!$K$44,PliegoVigente!$K$45))))))))),(IF(M324&gt;=PliegoVigente!$I$51,PliegoVigente!$K$51,IF(M324&gt;=PliegoVigente!$I$52,PliegoVigente!$K$52,IF(M324&gt;=PliegoVigente!$I$53,PliegoVigente!$K$53,IF(M324&gt;=PliegoVigente!$I$54,PliegoVigente!$K$54,IF(M324&gt;=PliegoVigente!$I$55,PliegoVigente!$K$55,IF(M324&gt;=PliegoVigente!$I$56,PliegoVigente!$K$56,IF(M324&gt;=PliegoVigente!$I$57,PliegoVigente!$K$57,IF(M324&gt;=PliegoVigente!$I$58,PliegoVigente!$K$58,PliegoVigente!$K$59))))))))))))</f>
        <v>-0.02</v>
      </c>
      <c r="AD324" s="124">
        <f>IF(E324="HFC",(IF(S324&gt;=PliegoVigente!$E$12,PliegoVigente!$G$12,IF(S324&gt;=PliegoVigente!$E$11,PliegoVigente!$G$11,IF(S324&gt;=PliegoVigente!$E$10,PliegoVigente!$G$10,IF(S324&gt;=PliegoVigente!$E$9,PliegoVigente!$G$9,IF(S324&gt;=PliegoVigente!$E$8,PliegoVigente!$G$8,PliegoVigente!$G$7)))))),IF(E324="FLOW",(IF(S324&gt;=PliegoVigente!$I$23,PliegoVigente!$K$23,IF(S324&gt;=PliegoVigente!$I$24,PliegoVigente!$K$24,IF(S324&gt;=PliegoVigente!$I$25,PliegoVigente!$K$25,IF(S324&gt;=PliegoVigente!$I$26,PliegoVigente!$K$26,IF(S324&gt;=PliegoVigente!$I$27,PliegoVigente!$K$27,IF(S324&gt;=PliegoVigente!$I$28,PliegoVigente!$K$28,IF(S324&gt;=PliegoVigente!$I$29,PliegoVigente!$K$29,IF(S324&gt;=PliegoVigente!$I$30,PliegoVigente!$K$30,PliegoVigente!$K$31))))))))),IF(E324="MASIVO",(IF(S324&gt;=PliegoVigente!$I$37,PliegoVigente!$K$37,IF(S324&gt;=PliegoVigente!$I$38,PliegoVigente!$K$38,IF(S324&gt;=PliegoVigente!$I$39,PliegoVigente!$K$39,IF(S324&gt;=PliegoVigente!$I$40,PliegoVigente!$K$40,IF(S324&gt;=PliegoVigente!$I$41,PliegoVigente!$K$41,IF(S324&gt;=PliegoVigente!$I$42,PliegoVigente!$K$42,IF(S324&gt;=PliegoVigente!$I$43,PliegoVigente!$K$43,IF(S324&gt;=PliegoVigente!$I$44,PliegoVigente!$K$44,PliegoVigente!$K$45))))))))),(IF(S324&gt;=PliegoVigente!$I$51,PliegoVigente!$K$51,IF(S324&gt;=PliegoVigente!$I$52,PliegoVigente!$K$52,IF(S324&gt;=PliegoVigente!$I$53,PliegoVigente!$K$53,IF(S324&gt;=PliegoVigente!$I$54,PliegoVigente!$K$54,IF(S324&gt;=PliegoVigente!$I$55,PliegoVigente!$K$55,IF(S324&gt;=PliegoVigente!$I$56,PliegoVigente!$K$56,IF(S324&gt;=PliegoVigente!$I$57,PliegoVigente!$K$57,IF(S324&gt;=PliegoVigente!$I$58,PliegoVigente!$K$58,PliegoVigente!$K$59))))))))))))</f>
        <v>-0.01</v>
      </c>
      <c r="AE324" s="124">
        <f>IF(E324="HFC",(IF(T324&gt;=PliegoVigente!$A$10,PliegoVigente!$C$10,IF(T324&gt;PliegoVigente!$A$9,PliegoVigente!$C$9,IF(T324&gt;PliegoVigente!$A$8,PliegoVigente!$C$8,PliegoVigente!$C$7)))),IF(E324="FLOW",(IF(T324&gt;=PliegoVigente!$A$26,PliegoVigente!$C$26,IF(T324&gt;PliegoVigente!$A$25,PliegoVigente!$C$25,IF(T324&gt;PliegoVigente!$A$24,PliegoVigente!$C$24,PliegoVigente!$C$23)))),IF(E324="MASIVO",(IF(T324&gt;=PliegoVigente!$A$40,PliegoVigente!$C$40,IF(T324&gt;PliegoVigente!$A$39,PliegoVigente!$C$39,IF(T324&gt;PliegoVigente!$A$38,PliegoVigente!$C$38,PliegoVigente!$C$37)))),(IF(T324&gt;=PliegoVigente!$A$54,PliegoVigente!$C$54,IF(T324&gt;PliegoVigente!$A$53,PliegoVigente!$C$53,IF(T324&gt;PliegoVigente!$A$52,PliegoVigente!$C$52,PliegoVigente!$C$51)))))))</f>
        <v>0</v>
      </c>
      <c r="AF324" s="124">
        <f>IF(E324="HFC",(IF(Y324&gt;=PliegoVigente!$Y$7,PliegoVigente!$AA$7,0)),IF(E324="FLOW",0,IF(E324="MASIVO",(IF(Y324&gt;=PliegoVigente!$Y$37,PliegoVigente!$AA$370)),(IF(Y324&gt;=PliegoVigente!$Y$51,PliegoVigente!$AA$51,0)))))</f>
        <v>0</v>
      </c>
      <c r="AG324" s="124">
        <f>IF(E324="HFC",(IF(Z324&gt;=PliegoVigente!$M$9,PliegoVigente!$O$9,IF(Z324&gt;=PliegoVigente!$M$8,PliegoVigente!$O$8,PliegoVigente!$O$7))),IF(E324="FLOW",(IF(Z324&gt;=PliegoVigente!$M$25,PliegoVigente!$O$25,IF(Z324&gt;=PliegoVigente!$M$24,PliegoVigente!$O$24,PliegoVigente!$O$23))),IF(E324="MASIVO",(IF(Z324&gt;=PliegoVigente!$M$39,PliegoVigente!$O$39,IF(Z324&gt;=PliegoVigente!$M$38,PliegoVigente!$O$38,PliegoVigente!$O$37))),(IF(Z324&gt;=PliegoVigente!$M$53,PliegoVigente!$O$53,IF(Z324&gt;=PliegoVigente!$M$52,PliegoVigente!$O$52,PliegoVigente!$O$51))))))</f>
        <v>-5.0000000000000001E-3</v>
      </c>
      <c r="AH324" s="124">
        <f>IF(E324="HFC",(IF(AA324&gt;=PliegoVigente!$Q$9,PliegoVigente!$S$9,IF(AA324&gt;=PliegoVigente!$Q$8,PliegoVigente!$S$8,PliegoVigente!$S$7))),IF(E324="FLOW",(IF(AA324&gt;=PliegoVigente!$Q$25,PliegoVigente!$S$25,IF(AA324&gt;=PliegoVigente!$Q$24,PliegoVigente!$S$24,PliegoVigente!$S$23))),IF(E324="MASIVO",(IF(AA324&gt;=PliegoVigente!$Q$39,PliegoVigente!$S$39,IF(AA324&gt;=PliegoVigente!$Q$38,PliegoVigente!$S$38,PliegoVigente!$S$37))),(IF(AA324&gt;=PliegoVigente!$Q$53,PliegoVigente!$S$53,IF(AA324&gt;=PliegoVigente!$Q$52,PliegoVigente!$S$52,PliegoVigente!$S$51))))))</f>
        <v>0</v>
      </c>
      <c r="AI324" s="126">
        <f t="shared" si="11"/>
        <v>-4.4999999999999998E-2</v>
      </c>
    </row>
    <row r="325" spans="1:35" x14ac:dyDescent="0.25">
      <c r="A325" s="115" t="str">
        <f>VLOOKUP(C325,RosterActualizado!$C$2:$L$1000,7,0)</f>
        <v>Teseira Juan Pablo</v>
      </c>
      <c r="B325" s="115" t="str">
        <f>VLOOKUP(C325,RosterActualizado!$C$2:$L$1000,10,0)</f>
        <v>Rodriguez Laura Elizabeth</v>
      </c>
      <c r="C325" s="115">
        <f>RosterActualizado!C325</f>
        <v>1284148</v>
      </c>
      <c r="D325" s="115" t="str">
        <f>VLOOKUP(C325,RosterActualizado!$C$2:$L$1000,3,0)</f>
        <v>INTERNET HFC SCORE 2</v>
      </c>
      <c r="E325" s="115" t="str">
        <f t="shared" si="10"/>
        <v>HFC</v>
      </c>
      <c r="F325" s="116">
        <f>VLOOKUP(C325,Table1[],5,0)</f>
        <v>0.79076213297092401</v>
      </c>
      <c r="G325" s="117">
        <f>VLOOKUP(C325,Table13[],5,0)</f>
        <v>7.6190476190476197E-2</v>
      </c>
      <c r="H325" s="118">
        <f>VLOOKUP(C325,Table13[],3,0)</f>
        <v>105</v>
      </c>
      <c r="I325" s="117">
        <f>VLOOKUP(C325,Table13[],7,0)</f>
        <v>0.64</v>
      </c>
      <c r="J325" s="117">
        <f>VLOOKUP(C325,Table13[],9,0)</f>
        <v>0.919191919191919</v>
      </c>
      <c r="K325" s="116">
        <f>VLOOKUP(C325,Table16[[#All],[idccms]:[TMO]],5,0)</f>
        <v>1</v>
      </c>
      <c r="L325" s="119">
        <f>VLOOKUP(C325,Table18[[Columna1]:[Recuento de id_monitoring-caseId]],2,0)</f>
        <v>1</v>
      </c>
      <c r="M325" s="116">
        <f>VLOOKUP(C325,Table111[],7,0)</f>
        <v>-0.66666666666666696</v>
      </c>
      <c r="N325" s="118">
        <f>VLOOKUP(C325,Table111[],6,0)</f>
        <v>6</v>
      </c>
      <c r="O325" s="116">
        <f>VLOOKUP(C325,Table111[],8,0)</f>
        <v>0.4</v>
      </c>
      <c r="P325" s="13" t="s">
        <v>116</v>
      </c>
      <c r="Q325" s="13" t="s">
        <v>116</v>
      </c>
      <c r="R325" s="13" t="s">
        <v>116</v>
      </c>
      <c r="S325" s="116">
        <f>VLOOKUP(C325,Table113[[idccms]:[Suma de Rellamados]],4,0)</f>
        <v>0.77806122448979598</v>
      </c>
      <c r="T325" s="13">
        <f>VLOOKUP(C325,Table115[[idccms]:[Suma de CvLlamSalientes]],3,0)</f>
        <v>569.95689655172396</v>
      </c>
      <c r="U325" s="13">
        <f>VLOOKUP(C325,Table115[[idccms]:[Suma de CvLlamSalientes]],5,0)</f>
        <v>25.875</v>
      </c>
      <c r="V325" s="120">
        <f>VLOOKUP(C325,Table115[[idccms]:[Suma de CvLlamSalientes]],6,0)</f>
        <v>21.7284482758621</v>
      </c>
      <c r="W325" s="13">
        <f>VLOOKUP(C325,Table115[[idccms]:[Suma de CvLlamSalientes]],7,0)</f>
        <v>522.35344827586198</v>
      </c>
      <c r="X325" s="116">
        <f>VLOOKUP(C325,Table118[[idccms]:[%Act Com N]],4,0)</f>
        <v>0.122844827586207</v>
      </c>
      <c r="Y325" s="116">
        <f>VLOOKUP(C325,Table118[[idccms]:[%Act Com N]],6,0)</f>
        <v>0.101293103448276</v>
      </c>
      <c r="Z325" s="116">
        <f>VLOOKUP(C325,TRF!$B$2:$S$407,4,0)</f>
        <v>0.178321678321678</v>
      </c>
      <c r="AA325" s="116">
        <f>VLOOKUP(C325,CBS!$A$2:$F$395,4,0)</f>
        <v>0.107758620689655</v>
      </c>
      <c r="AB325" s="124">
        <f>IF(E325="HFC",(IF(L325&gt;=PliegoVigente!$U$9,PliegoVigente!$W$9,IF(L325&gt;=PliegoVigente!$U$8,PliegoVigente!$W$8,PliegoVigente!$W$7))),IF(E325="FLOW",(IF(L325&gt;=PliegoVigente!$U$25,PliegoVigente!$W$25,IF(L325&gt;=PliegoVigente!$U$24,PliegoVigente!$W$24,PliegoVigente!$W$23))),IF(E325="MASIVO",(IF(L325&gt;=PliegoVigente!$U$39,PliegoVigente!$W$39,IF(L325&gt;=PliegoVigente!$U$38,PliegoVigente!$W$38,PliegoVigente!$W$37))),(IF(L325&gt;=PliegoVigente!$U$53,PliegoVigente!$W$53,IF(L325&gt;=PliegoVigente!$U$52,PliegoVigente!$W$52,PliegoVigente!$W$51))))))</f>
        <v>0.01</v>
      </c>
      <c r="AC325" s="124">
        <f>IF(E325="HFC",(IF(M325&gt;=PliegoVigente!$I$7,PliegoVigente!$K$7,IF(M325&gt;=PliegoVigente!$I$8,PliegoVigente!$K$8,IF(M325&gt;=PliegoVigente!$I$9,PliegoVigente!$K$9,IF(M325&gt;=PliegoVigente!$I$10,PliegoVigente!$K$10,IF(M325&gt;=PliegoVigente!$I$11,PliegoVigente!$K$11,IF(M325&gt;=PliegoVigente!$I$12,PliegoVigente!$K$12,IF(M325&gt;=PliegoVigente!$I$13,PliegoVigente!$K$13,IF(M325&gt;=PliegoVigente!$I$14,PliegoVigente!$K$14,PliegoVigente!$K$15))))))))),IF(E325="FLOW",(IF(M325&gt;=PliegoVigente!$I$23,PliegoVigente!$K$23,IF(M325&gt;=PliegoVigente!$I$24,PliegoVigente!$K$24,IF(M325&gt;=PliegoVigente!$I$25,PliegoVigente!$K$25,IF(M325&gt;=PliegoVigente!$I$26,PliegoVigente!$K$26,IF(M325&gt;=PliegoVigente!$I$27,PliegoVigente!$K$27,IF(M325&gt;=PliegoVigente!$I$28,PliegoVigente!$K$28,IF(M325&gt;=PliegoVigente!$I$29,PliegoVigente!$K$29,IF(M325&gt;=PliegoVigente!$I$30,PliegoVigente!$K$30,PliegoVigente!$K$31))))))))),IF(E325="MASIVO",(IF(M325&gt;=PliegoVigente!$I$37,PliegoVigente!$K$37,IF(M325&gt;=PliegoVigente!$I$38,PliegoVigente!$K$38,IF(M325&gt;=PliegoVigente!$I$39,PliegoVigente!$K$39,IF(M325&gt;=PliegoVigente!$I$40,PliegoVigente!$K$40,IF(M325&gt;=PliegoVigente!$I$41,PliegoVigente!$K$41,IF(M325&gt;=PliegoVigente!$I$42,PliegoVigente!$K$42,IF(M325&gt;=PliegoVigente!$I$43,PliegoVigente!$K$43,IF(M325&gt;=PliegoVigente!$I$44,PliegoVigente!$K$44,PliegoVigente!$K$45))))))))),(IF(M325&gt;=PliegoVigente!$I$51,PliegoVigente!$K$51,IF(M325&gt;=PliegoVigente!$I$52,PliegoVigente!$K$52,IF(M325&gt;=PliegoVigente!$I$53,PliegoVigente!$K$53,IF(M325&gt;=PliegoVigente!$I$54,PliegoVigente!$K$54,IF(M325&gt;=PliegoVigente!$I$55,PliegoVigente!$K$55,IF(M325&gt;=PliegoVigente!$I$56,PliegoVigente!$K$56,IF(M325&gt;=PliegoVigente!$I$57,PliegoVigente!$K$57,IF(M325&gt;=PliegoVigente!$I$58,PliegoVigente!$K$58,PliegoVigente!$K$59))))))))))))</f>
        <v>-0.02</v>
      </c>
      <c r="AD325" s="124">
        <f>IF(E325="HFC",(IF(S325&gt;=PliegoVigente!$E$12,PliegoVigente!$G$12,IF(S325&gt;=PliegoVigente!$E$11,PliegoVigente!$G$11,IF(S325&gt;=PliegoVigente!$E$10,PliegoVigente!$G$10,IF(S325&gt;=PliegoVigente!$E$9,PliegoVigente!$G$9,IF(S325&gt;=PliegoVigente!$E$8,PliegoVigente!$G$8,PliegoVigente!$G$7)))))),IF(E325="FLOW",(IF(S325&gt;=PliegoVigente!$I$23,PliegoVigente!$K$23,IF(S325&gt;=PliegoVigente!$I$24,PliegoVigente!$K$24,IF(S325&gt;=PliegoVigente!$I$25,PliegoVigente!$K$25,IF(S325&gt;=PliegoVigente!$I$26,PliegoVigente!$K$26,IF(S325&gt;=PliegoVigente!$I$27,PliegoVigente!$K$27,IF(S325&gt;=PliegoVigente!$I$28,PliegoVigente!$K$28,IF(S325&gt;=PliegoVigente!$I$29,PliegoVigente!$K$29,IF(S325&gt;=PliegoVigente!$I$30,PliegoVigente!$K$30,PliegoVigente!$K$31))))))))),IF(E325="MASIVO",(IF(S325&gt;=PliegoVigente!$I$37,PliegoVigente!$K$37,IF(S325&gt;=PliegoVigente!$I$38,PliegoVigente!$K$38,IF(S325&gt;=PliegoVigente!$I$39,PliegoVigente!$K$39,IF(S325&gt;=PliegoVigente!$I$40,PliegoVigente!$K$40,IF(S325&gt;=PliegoVigente!$I$41,PliegoVigente!$K$41,IF(S325&gt;=PliegoVigente!$I$42,PliegoVigente!$K$42,IF(S325&gt;=PliegoVigente!$I$43,PliegoVigente!$K$43,IF(S325&gt;=PliegoVigente!$I$44,PliegoVigente!$K$44,PliegoVigente!$K$45))))))))),(IF(S325&gt;=PliegoVigente!$I$51,PliegoVigente!$K$51,IF(S325&gt;=PliegoVigente!$I$52,PliegoVigente!$K$52,IF(S325&gt;=PliegoVigente!$I$53,PliegoVigente!$K$53,IF(S325&gt;=PliegoVigente!$I$54,PliegoVigente!$K$54,IF(S325&gt;=PliegoVigente!$I$55,PliegoVigente!$K$55,IF(S325&gt;=PliegoVigente!$I$56,PliegoVigente!$K$56,IF(S325&gt;=PliegoVigente!$I$57,PliegoVigente!$K$57,IF(S325&gt;=PliegoVigente!$I$58,PliegoVigente!$K$58,PliegoVigente!$K$59))))))))))))</f>
        <v>-0.01</v>
      </c>
      <c r="AE325" s="124">
        <f>IF(E325="HFC",(IF(T325&gt;=PliegoVigente!$A$10,PliegoVigente!$C$10,IF(T325&gt;PliegoVigente!$A$9,PliegoVigente!$C$9,IF(T325&gt;PliegoVigente!$A$8,PliegoVigente!$C$8,PliegoVigente!$C$7)))),IF(E325="FLOW",(IF(T325&gt;=PliegoVigente!$A$26,PliegoVigente!$C$26,IF(T325&gt;PliegoVigente!$A$25,PliegoVigente!$C$25,IF(T325&gt;PliegoVigente!$A$24,PliegoVigente!$C$24,PliegoVigente!$C$23)))),IF(E325="MASIVO",(IF(T325&gt;=PliegoVigente!$A$40,PliegoVigente!$C$40,IF(T325&gt;PliegoVigente!$A$39,PliegoVigente!$C$39,IF(T325&gt;PliegoVigente!$A$38,PliegoVigente!$C$38,PliegoVigente!$C$37)))),(IF(T325&gt;=PliegoVigente!$A$54,PliegoVigente!$C$54,IF(T325&gt;PliegoVigente!$A$53,PliegoVigente!$C$53,IF(T325&gt;PliegoVigente!$A$52,PliegoVigente!$C$52,PliegoVigente!$C$51)))))))</f>
        <v>-0.01</v>
      </c>
      <c r="AF325" s="124">
        <f>IF(E325="HFC",(IF(Y325&gt;=PliegoVigente!$Y$7,PliegoVigente!$AA$7,0)),IF(E325="FLOW",0,IF(E325="MASIVO",(IF(Y325&gt;=PliegoVigente!$Y$37,PliegoVigente!$AA$370)),(IF(Y325&gt;=PliegoVigente!$Y$51,PliegoVigente!$AA$51,0)))))</f>
        <v>0.01</v>
      </c>
      <c r="AG325" s="124">
        <f>IF(E325="HFC",(IF(Z325&gt;=PliegoVigente!$M$9,PliegoVigente!$O$9,IF(Z325&gt;=PliegoVigente!$M$8,PliegoVigente!$O$8,PliegoVigente!$O$7))),IF(E325="FLOW",(IF(Z325&gt;=PliegoVigente!$M$25,PliegoVigente!$O$25,IF(Z325&gt;=PliegoVigente!$M$24,PliegoVigente!$O$24,PliegoVigente!$O$23))),IF(E325="MASIVO",(IF(Z325&gt;=PliegoVigente!$M$39,PliegoVigente!$O$39,IF(Z325&gt;=PliegoVigente!$M$38,PliegoVigente!$O$38,PliegoVigente!$O$37))),(IF(Z325&gt;=PliegoVigente!$M$53,PliegoVigente!$O$53,IF(Z325&gt;=PliegoVigente!$M$52,PliegoVigente!$O$52,PliegoVigente!$O$51))))))</f>
        <v>-5.0000000000000001E-3</v>
      </c>
      <c r="AH325" s="124">
        <f>IF(E325="HFC",(IF(AA325&gt;=PliegoVigente!$Q$9,PliegoVigente!$S$9,IF(AA325&gt;=PliegoVigente!$Q$8,PliegoVigente!$S$8,PliegoVigente!$S$7))),IF(E325="FLOW",(IF(AA325&gt;=PliegoVigente!$Q$25,PliegoVigente!$S$25,IF(AA325&gt;=PliegoVigente!$Q$24,PliegoVigente!$S$24,PliegoVigente!$S$23))),IF(E325="MASIVO",(IF(AA325&gt;=PliegoVigente!$Q$39,PliegoVigente!$S$39,IF(AA325&gt;=PliegoVigente!$Q$38,PliegoVigente!$S$38,PliegoVigente!$S$37))),(IF(AA325&gt;=PliegoVigente!$Q$53,PliegoVigente!$S$53,IF(AA325&gt;=PliegoVigente!$Q$52,PliegoVigente!$S$52,PliegoVigente!$S$51))))))</f>
        <v>-5.0000000000000001E-3</v>
      </c>
      <c r="AI325" s="126">
        <f t="shared" si="11"/>
        <v>-0.03</v>
      </c>
    </row>
    <row r="326" spans="1:35" x14ac:dyDescent="0.25">
      <c r="A326" s="115" t="str">
        <f>VLOOKUP(C326,RosterActualizado!$C$2:$L$1000,7,0)</f>
        <v>Teseira Juan Pablo</v>
      </c>
      <c r="B326" s="115" t="str">
        <f>VLOOKUP(C326,RosterActualizado!$C$2:$L$1000,10,0)</f>
        <v>Romano Sara Lía</v>
      </c>
      <c r="C326" s="115">
        <f>RosterActualizado!C326</f>
        <v>2490289</v>
      </c>
      <c r="D326" s="115" t="str">
        <f>VLOOKUP(C326,RosterActualizado!$C$2:$L$1000,3,0)</f>
        <v>INTERNET HFC SCORE 1</v>
      </c>
      <c r="E326" s="115" t="str">
        <f t="shared" si="10"/>
        <v>HFC</v>
      </c>
      <c r="F326" s="116">
        <f>VLOOKUP(C326,Table1[],5,0)</f>
        <v>0.92215992369076105</v>
      </c>
      <c r="G326" s="117">
        <f>VLOOKUP(C326,Table13[],5,0)</f>
        <v>0.12727272727272701</v>
      </c>
      <c r="H326" s="118">
        <f>VLOOKUP(C326,Table13[],3,0)</f>
        <v>55</v>
      </c>
      <c r="I326" s="117">
        <f>VLOOKUP(C326,Table13[],7,0)</f>
        <v>0.71153846153846201</v>
      </c>
      <c r="J326" s="117">
        <f>VLOOKUP(C326,Table13[],9,0)</f>
        <v>0.94117647058823495</v>
      </c>
      <c r="K326" s="116">
        <f>VLOOKUP(C326,Table16[[#All],[idccms]:[TMO]],5,0)</f>
        <v>1</v>
      </c>
      <c r="L326" s="119">
        <f>VLOOKUP(C326,Table18[[Columna1]:[Recuento de id_monitoring-caseId]],2,0)</f>
        <v>0</v>
      </c>
      <c r="M326" s="116">
        <f>VLOOKUP(C326,Table111[],7,0)</f>
        <v>-0.25</v>
      </c>
      <c r="N326" s="118">
        <f>VLOOKUP(C326,Table111[],6,0)</f>
        <v>12</v>
      </c>
      <c r="O326" s="116">
        <f>VLOOKUP(C326,Table111[],8,0)</f>
        <v>0.33333333333333298</v>
      </c>
      <c r="P326" s="13" t="s">
        <v>116</v>
      </c>
      <c r="Q326" s="13" t="s">
        <v>116</v>
      </c>
      <c r="R326" s="13" t="s">
        <v>116</v>
      </c>
      <c r="S326" s="116">
        <f>VLOOKUP(C326,Table113[[idccms]:[Suma de Rellamados]],4,0)</f>
        <v>0.78768577494692105</v>
      </c>
      <c r="T326" s="13">
        <f>VLOOKUP(C326,Table115[[idccms]:[Suma de CvLlamSalientes]],3,0)</f>
        <v>507.47073170731699</v>
      </c>
      <c r="U326" s="13">
        <f>VLOOKUP(C326,Table115[[idccms]:[Suma de CvLlamSalientes]],5,0)</f>
        <v>23.1243902439024</v>
      </c>
      <c r="V326" s="120">
        <f>VLOOKUP(C326,Table115[[idccms]:[Suma de CvLlamSalientes]],6,0)</f>
        <v>0</v>
      </c>
      <c r="W326" s="13">
        <f>VLOOKUP(C326,Table115[[idccms]:[Suma de CvLlamSalientes]],7,0)</f>
        <v>484.346341463415</v>
      </c>
      <c r="X326" s="116">
        <f>VLOOKUP(C326,Table118[[idccms]:[%Act Com N]],4,0)</f>
        <v>0.124390243902439</v>
      </c>
      <c r="Y326" s="116">
        <f>VLOOKUP(C326,Table118[[idccms]:[%Act Com N]],6,0)</f>
        <v>0.11219512195122</v>
      </c>
      <c r="Z326" s="116">
        <f>VLOOKUP(C326,TRF!$B$2:$S$407,4,0)</f>
        <v>0.18117977528089901</v>
      </c>
      <c r="AA326" s="116">
        <f>VLOOKUP(C326,CBS!$A$2:$F$395,4,0)</f>
        <v>7.5609756097561001E-2</v>
      </c>
      <c r="AB326" s="124">
        <f>IF(E326="HFC",(IF(L326&gt;=PliegoVigente!$U$9,PliegoVigente!$W$9,IF(L326&gt;=PliegoVigente!$U$8,PliegoVigente!$W$8,PliegoVigente!$W$7))),IF(E326="FLOW",(IF(L326&gt;=PliegoVigente!$U$25,PliegoVigente!$W$25,IF(L326&gt;=PliegoVigente!$U$24,PliegoVigente!$W$24,PliegoVigente!$W$23))),IF(E326="MASIVO",(IF(L326&gt;=PliegoVigente!$U$39,PliegoVigente!$W$39,IF(L326&gt;=PliegoVigente!$U$38,PliegoVigente!$W$38,PliegoVigente!$W$37))),(IF(L326&gt;=PliegoVigente!$U$53,PliegoVigente!$W$53,IF(L326&gt;=PliegoVigente!$U$52,PliegoVigente!$W$52,PliegoVigente!$W$51))))))</f>
        <v>-0.01</v>
      </c>
      <c r="AC326" s="124">
        <f>IF(E326="HFC",(IF(M326&gt;=PliegoVigente!$I$7,PliegoVigente!$K$7,IF(M326&gt;=PliegoVigente!$I$8,PliegoVigente!$K$8,IF(M326&gt;=PliegoVigente!$I$9,PliegoVigente!$K$9,IF(M326&gt;=PliegoVigente!$I$10,PliegoVigente!$K$10,IF(M326&gt;=PliegoVigente!$I$11,PliegoVigente!$K$11,IF(M326&gt;=PliegoVigente!$I$12,PliegoVigente!$K$12,IF(M326&gt;=PliegoVigente!$I$13,PliegoVigente!$K$13,IF(M326&gt;=PliegoVigente!$I$14,PliegoVigente!$K$14,PliegoVigente!$K$15))))))))),IF(E326="FLOW",(IF(M326&gt;=PliegoVigente!$I$23,PliegoVigente!$K$23,IF(M326&gt;=PliegoVigente!$I$24,PliegoVigente!$K$24,IF(M326&gt;=PliegoVigente!$I$25,PliegoVigente!$K$25,IF(M326&gt;=PliegoVigente!$I$26,PliegoVigente!$K$26,IF(M326&gt;=PliegoVigente!$I$27,PliegoVigente!$K$27,IF(M326&gt;=PliegoVigente!$I$28,PliegoVigente!$K$28,IF(M326&gt;=PliegoVigente!$I$29,PliegoVigente!$K$29,IF(M326&gt;=PliegoVigente!$I$30,PliegoVigente!$K$30,PliegoVigente!$K$31))))))))),IF(E326="MASIVO",(IF(M326&gt;=PliegoVigente!$I$37,PliegoVigente!$K$37,IF(M326&gt;=PliegoVigente!$I$38,PliegoVigente!$K$38,IF(M326&gt;=PliegoVigente!$I$39,PliegoVigente!$K$39,IF(M326&gt;=PliegoVigente!$I$40,PliegoVigente!$K$40,IF(M326&gt;=PliegoVigente!$I$41,PliegoVigente!$K$41,IF(M326&gt;=PliegoVigente!$I$42,PliegoVigente!$K$42,IF(M326&gt;=PliegoVigente!$I$43,PliegoVigente!$K$43,IF(M326&gt;=PliegoVigente!$I$44,PliegoVigente!$K$44,PliegoVigente!$K$45))))))))),(IF(M326&gt;=PliegoVigente!$I$51,PliegoVigente!$K$51,IF(M326&gt;=PliegoVigente!$I$52,PliegoVigente!$K$52,IF(M326&gt;=PliegoVigente!$I$53,PliegoVigente!$K$53,IF(M326&gt;=PliegoVigente!$I$54,PliegoVigente!$K$54,IF(M326&gt;=PliegoVigente!$I$55,PliegoVigente!$K$55,IF(M326&gt;=PliegoVigente!$I$56,PliegoVigente!$K$56,IF(M326&gt;=PliegoVigente!$I$57,PliegoVigente!$K$57,IF(M326&gt;=PliegoVigente!$I$58,PliegoVigente!$K$58,PliegoVigente!$K$59))))))))))))</f>
        <v>-0.02</v>
      </c>
      <c r="AD326" s="124">
        <f>IF(E326="HFC",(IF(S326&gt;=PliegoVigente!$E$12,PliegoVigente!$G$12,IF(S326&gt;=PliegoVigente!$E$11,PliegoVigente!$G$11,IF(S326&gt;=PliegoVigente!$E$10,PliegoVigente!$G$10,IF(S326&gt;=PliegoVigente!$E$9,PliegoVigente!$G$9,IF(S326&gt;=PliegoVigente!$E$8,PliegoVigente!$G$8,PliegoVigente!$G$7)))))),IF(E326="FLOW",(IF(S326&gt;=PliegoVigente!$I$23,PliegoVigente!$K$23,IF(S326&gt;=PliegoVigente!$I$24,PliegoVigente!$K$24,IF(S326&gt;=PliegoVigente!$I$25,PliegoVigente!$K$25,IF(S326&gt;=PliegoVigente!$I$26,PliegoVigente!$K$26,IF(S326&gt;=PliegoVigente!$I$27,PliegoVigente!$K$27,IF(S326&gt;=PliegoVigente!$I$28,PliegoVigente!$K$28,IF(S326&gt;=PliegoVigente!$I$29,PliegoVigente!$K$29,IF(S326&gt;=PliegoVigente!$I$30,PliegoVigente!$K$30,PliegoVigente!$K$31))))))))),IF(E326="MASIVO",(IF(S326&gt;=PliegoVigente!$I$37,PliegoVigente!$K$37,IF(S326&gt;=PliegoVigente!$I$38,PliegoVigente!$K$38,IF(S326&gt;=PliegoVigente!$I$39,PliegoVigente!$K$39,IF(S326&gt;=PliegoVigente!$I$40,PliegoVigente!$K$40,IF(S326&gt;=PliegoVigente!$I$41,PliegoVigente!$K$41,IF(S326&gt;=PliegoVigente!$I$42,PliegoVigente!$K$42,IF(S326&gt;=PliegoVigente!$I$43,PliegoVigente!$K$43,IF(S326&gt;=PliegoVigente!$I$44,PliegoVigente!$K$44,PliegoVigente!$K$45))))))))),(IF(S326&gt;=PliegoVigente!$I$51,PliegoVigente!$K$51,IF(S326&gt;=PliegoVigente!$I$52,PliegoVigente!$K$52,IF(S326&gt;=PliegoVigente!$I$53,PliegoVigente!$K$53,IF(S326&gt;=PliegoVigente!$I$54,PliegoVigente!$K$54,IF(S326&gt;=PliegoVigente!$I$55,PliegoVigente!$K$55,IF(S326&gt;=PliegoVigente!$I$56,PliegoVigente!$K$56,IF(S326&gt;=PliegoVigente!$I$57,PliegoVigente!$K$57,IF(S326&gt;=PliegoVigente!$I$58,PliegoVigente!$K$58,PliegoVigente!$K$59))))))))))))</f>
        <v>-0.01</v>
      </c>
      <c r="AE326" s="124">
        <f>IF(E326="HFC",(IF(T326&gt;=PliegoVigente!$A$10,PliegoVigente!$C$10,IF(T326&gt;PliegoVigente!$A$9,PliegoVigente!$C$9,IF(T326&gt;PliegoVigente!$A$8,PliegoVigente!$C$8,PliegoVigente!$C$7)))),IF(E326="FLOW",(IF(T326&gt;=PliegoVigente!$A$26,PliegoVigente!$C$26,IF(T326&gt;PliegoVigente!$A$25,PliegoVigente!$C$25,IF(T326&gt;PliegoVigente!$A$24,PliegoVigente!$C$24,PliegoVigente!$C$23)))),IF(E326="MASIVO",(IF(T326&gt;=PliegoVigente!$A$40,PliegoVigente!$C$40,IF(T326&gt;PliegoVigente!$A$39,PliegoVigente!$C$39,IF(T326&gt;PliegoVigente!$A$38,PliegoVigente!$C$38,PliegoVigente!$C$37)))),(IF(T326&gt;=PliegoVigente!$A$54,PliegoVigente!$C$54,IF(T326&gt;PliegoVigente!$A$53,PliegoVigente!$C$53,IF(T326&gt;PliegoVigente!$A$52,PliegoVigente!$C$52,PliegoVigente!$C$51)))))))</f>
        <v>0.02</v>
      </c>
      <c r="AF326" s="124">
        <f>IF(E326="HFC",(IF(Y326&gt;=PliegoVigente!$Y$7,PliegoVigente!$AA$7,0)),IF(E326="FLOW",0,IF(E326="MASIVO",(IF(Y326&gt;=PliegoVigente!$Y$37,PliegoVigente!$AA$370)),(IF(Y326&gt;=PliegoVigente!$Y$51,PliegoVigente!$AA$51,0)))))</f>
        <v>0.01</v>
      </c>
      <c r="AG326" s="124">
        <f>IF(E326="HFC",(IF(Z326&gt;=PliegoVigente!$M$9,PliegoVigente!$O$9,IF(Z326&gt;=PliegoVigente!$M$8,PliegoVigente!$O$8,PliegoVigente!$O$7))),IF(E326="FLOW",(IF(Z326&gt;=PliegoVigente!$M$25,PliegoVigente!$O$25,IF(Z326&gt;=PliegoVigente!$M$24,PliegoVigente!$O$24,PliegoVigente!$O$23))),IF(E326="MASIVO",(IF(Z326&gt;=PliegoVigente!$M$39,PliegoVigente!$O$39,IF(Z326&gt;=PliegoVigente!$M$38,PliegoVigente!$O$38,PliegoVigente!$O$37))),(IF(Z326&gt;=PliegoVigente!$M$53,PliegoVigente!$O$53,IF(Z326&gt;=PliegoVigente!$M$52,PliegoVigente!$O$52,PliegoVigente!$O$51))))))</f>
        <v>-5.0000000000000001E-3</v>
      </c>
      <c r="AH326" s="124">
        <f>IF(E326="HFC",(IF(AA326&gt;=PliegoVigente!$Q$9,PliegoVigente!$S$9,IF(AA326&gt;=PliegoVigente!$Q$8,PliegoVigente!$S$8,PliegoVigente!$S$7))),IF(E326="FLOW",(IF(AA326&gt;=PliegoVigente!$Q$25,PliegoVigente!$S$25,IF(AA326&gt;=PliegoVigente!$Q$24,PliegoVigente!$S$24,PliegoVigente!$S$23))),IF(E326="MASIVO",(IF(AA326&gt;=PliegoVigente!$Q$39,PliegoVigente!$S$39,IF(AA326&gt;=PliegoVigente!$Q$38,PliegoVigente!$S$38,PliegoVigente!$S$37))),(IF(AA326&gt;=PliegoVigente!$Q$53,PliegoVigente!$S$53,IF(AA326&gt;=PliegoVigente!$Q$52,PliegoVigente!$S$52,PliegoVigente!$S$51))))))</f>
        <v>-5.0000000000000001E-3</v>
      </c>
      <c r="AI326" s="126">
        <f t="shared" si="11"/>
        <v>-0.02</v>
      </c>
    </row>
    <row r="327" spans="1:35" x14ac:dyDescent="0.25">
      <c r="A327" s="115" t="str">
        <f>VLOOKUP(C327,RosterActualizado!$C$2:$L$1000,7,0)</f>
        <v>Teseira Juan Pablo</v>
      </c>
      <c r="B327" s="115" t="str">
        <f>VLOOKUP(C327,RosterActualizado!$C$2:$L$1000,10,0)</f>
        <v>Ruiz Leonel Dario</v>
      </c>
      <c r="C327" s="115">
        <f>RosterActualizado!C327</f>
        <v>3525933</v>
      </c>
      <c r="D327" s="115" t="str">
        <f>VLOOKUP(C327,RosterActualizado!$C$2:$L$1000,3,0)</f>
        <v>INTERNET HFC SCORE 2</v>
      </c>
      <c r="E327" s="115" t="str">
        <f t="shared" si="10"/>
        <v>HFC</v>
      </c>
      <c r="F327" s="116">
        <f>VLOOKUP(C327,Table1[],5,0)</f>
        <v>0.93395282186948902</v>
      </c>
      <c r="G327" s="117">
        <f>VLOOKUP(C327,Table13[],5,0)</f>
        <v>7.0175438596491196E-2</v>
      </c>
      <c r="H327" s="118">
        <f>VLOOKUP(C327,Table13[],3,0)</f>
        <v>171</v>
      </c>
      <c r="I327" s="117">
        <f>VLOOKUP(C327,Table13[],7,0)</f>
        <v>0.69090909090909103</v>
      </c>
      <c r="J327" s="117">
        <f>VLOOKUP(C327,Table13[],9,0)</f>
        <v>0.95061728395061695</v>
      </c>
      <c r="K327" s="116">
        <f>VLOOKUP(C327,Table16[[#All],[idccms]:[TMO]],5,0)</f>
        <v>0.98571428571428599</v>
      </c>
      <c r="L327" s="119">
        <f>VLOOKUP(C327,Table18[[Columna1]:[Recuento de id_monitoring-caseId]],2,0)</f>
        <v>1</v>
      </c>
      <c r="M327" s="116">
        <f>VLOOKUP(C327,Table111[],7,0)</f>
        <v>-0.14285714285714299</v>
      </c>
      <c r="N327" s="118">
        <f>VLOOKUP(C327,Table111[],6,0)</f>
        <v>7</v>
      </c>
      <c r="O327" s="116">
        <f>VLOOKUP(C327,Table111[],8,0)</f>
        <v>0.5</v>
      </c>
      <c r="P327" s="13" t="s">
        <v>116</v>
      </c>
      <c r="Q327" s="13" t="s">
        <v>116</v>
      </c>
      <c r="R327" s="13" t="s">
        <v>116</v>
      </c>
      <c r="S327" s="116">
        <f>VLOOKUP(C327,Table113[[idccms]:[Suma de Rellamados]],4,0)</f>
        <v>0.78794178794178804</v>
      </c>
      <c r="T327" s="13">
        <f>VLOOKUP(C327,Table115[[idccms]:[Suma de CvLlamSalientes]],3,0)</f>
        <v>645.12315270936006</v>
      </c>
      <c r="U327" s="13">
        <f>VLOOKUP(C327,Table115[[idccms]:[Suma de CvLlamSalientes]],5,0)</f>
        <v>13.987684729064</v>
      </c>
      <c r="V327" s="120">
        <f>VLOOKUP(C327,Table115[[idccms]:[Suma de CvLlamSalientes]],6,0)</f>
        <v>3.45566502463054</v>
      </c>
      <c r="W327" s="13">
        <f>VLOOKUP(C327,Table115[[idccms]:[Suma de CvLlamSalientes]],7,0)</f>
        <v>627.67980295566497</v>
      </c>
      <c r="X327" s="116">
        <f>VLOOKUP(C327,Table118[[idccms]:[%Act Com N]],4,0)</f>
        <v>4.9261083743842402E-2</v>
      </c>
      <c r="Y327" s="116">
        <f>VLOOKUP(C327,Table118[[idccms]:[%Act Com N]],6,0)</f>
        <v>2.2167487684729099E-2</v>
      </c>
      <c r="Z327" s="116">
        <f>VLOOKUP(C327,TRF!$B$2:$S$407,4,0)</f>
        <v>0.13081395348837199</v>
      </c>
      <c r="AA327" s="116">
        <f>VLOOKUP(C327,CBS!$A$2:$F$395,4,0)</f>
        <v>9.1133004926108402E-2</v>
      </c>
      <c r="AB327" s="124">
        <f>IF(E327="HFC",(IF(L327&gt;=PliegoVigente!$U$9,PliegoVigente!$W$9,IF(L327&gt;=PliegoVigente!$U$8,PliegoVigente!$W$8,PliegoVigente!$W$7))),IF(E327="FLOW",(IF(L327&gt;=PliegoVigente!$U$25,PliegoVigente!$W$25,IF(L327&gt;=PliegoVigente!$U$24,PliegoVigente!$W$24,PliegoVigente!$W$23))),IF(E327="MASIVO",(IF(L327&gt;=PliegoVigente!$U$39,PliegoVigente!$W$39,IF(L327&gt;=PliegoVigente!$U$38,PliegoVigente!$W$38,PliegoVigente!$W$37))),(IF(L327&gt;=PliegoVigente!$U$53,PliegoVigente!$W$53,IF(L327&gt;=PliegoVigente!$U$52,PliegoVigente!$W$52,PliegoVigente!$W$51))))))</f>
        <v>0.01</v>
      </c>
      <c r="AC327" s="124">
        <f>IF(E327="HFC",(IF(M327&gt;=PliegoVigente!$I$7,PliegoVigente!$K$7,IF(M327&gt;=PliegoVigente!$I$8,PliegoVigente!$K$8,IF(M327&gt;=PliegoVigente!$I$9,PliegoVigente!$K$9,IF(M327&gt;=PliegoVigente!$I$10,PliegoVigente!$K$10,IF(M327&gt;=PliegoVigente!$I$11,PliegoVigente!$K$11,IF(M327&gt;=PliegoVigente!$I$12,PliegoVigente!$K$12,IF(M327&gt;=PliegoVigente!$I$13,PliegoVigente!$K$13,IF(M327&gt;=PliegoVigente!$I$14,PliegoVigente!$K$14,PliegoVigente!$K$15))))))))),IF(E327="FLOW",(IF(M327&gt;=PliegoVigente!$I$23,PliegoVigente!$K$23,IF(M327&gt;=PliegoVigente!$I$24,PliegoVigente!$K$24,IF(M327&gt;=PliegoVigente!$I$25,PliegoVigente!$K$25,IF(M327&gt;=PliegoVigente!$I$26,PliegoVigente!$K$26,IF(M327&gt;=PliegoVigente!$I$27,PliegoVigente!$K$27,IF(M327&gt;=PliegoVigente!$I$28,PliegoVigente!$K$28,IF(M327&gt;=PliegoVigente!$I$29,PliegoVigente!$K$29,IF(M327&gt;=PliegoVigente!$I$30,PliegoVigente!$K$30,PliegoVigente!$K$31))))))))),IF(E327="MASIVO",(IF(M327&gt;=PliegoVigente!$I$37,PliegoVigente!$K$37,IF(M327&gt;=PliegoVigente!$I$38,PliegoVigente!$K$38,IF(M327&gt;=PliegoVigente!$I$39,PliegoVigente!$K$39,IF(M327&gt;=PliegoVigente!$I$40,PliegoVigente!$K$40,IF(M327&gt;=PliegoVigente!$I$41,PliegoVigente!$K$41,IF(M327&gt;=PliegoVigente!$I$42,PliegoVigente!$K$42,IF(M327&gt;=PliegoVigente!$I$43,PliegoVigente!$K$43,IF(M327&gt;=PliegoVigente!$I$44,PliegoVigente!$K$44,PliegoVigente!$K$45))))))))),(IF(M327&gt;=PliegoVigente!$I$51,PliegoVigente!$K$51,IF(M327&gt;=PliegoVigente!$I$52,PliegoVigente!$K$52,IF(M327&gt;=PliegoVigente!$I$53,PliegoVigente!$K$53,IF(M327&gt;=PliegoVigente!$I$54,PliegoVigente!$K$54,IF(M327&gt;=PliegoVigente!$I$55,PliegoVigente!$K$55,IF(M327&gt;=PliegoVigente!$I$56,PliegoVigente!$K$56,IF(M327&gt;=PliegoVigente!$I$57,PliegoVigente!$K$57,IF(M327&gt;=PliegoVigente!$I$58,PliegoVigente!$K$58,PliegoVigente!$K$59))))))))))))</f>
        <v>-0.01</v>
      </c>
      <c r="AD327" s="124">
        <f>IF(E327="HFC",(IF(S327&gt;=PliegoVigente!$E$12,PliegoVigente!$G$12,IF(S327&gt;=PliegoVigente!$E$11,PliegoVigente!$G$11,IF(S327&gt;=PliegoVigente!$E$10,PliegoVigente!$G$10,IF(S327&gt;=PliegoVigente!$E$9,PliegoVigente!$G$9,IF(S327&gt;=PliegoVigente!$E$8,PliegoVigente!$G$8,PliegoVigente!$G$7)))))),IF(E327="FLOW",(IF(S327&gt;=PliegoVigente!$I$23,PliegoVigente!$K$23,IF(S327&gt;=PliegoVigente!$I$24,PliegoVigente!$K$24,IF(S327&gt;=PliegoVigente!$I$25,PliegoVigente!$K$25,IF(S327&gt;=PliegoVigente!$I$26,PliegoVigente!$K$26,IF(S327&gt;=PliegoVigente!$I$27,PliegoVigente!$K$27,IF(S327&gt;=PliegoVigente!$I$28,PliegoVigente!$K$28,IF(S327&gt;=PliegoVigente!$I$29,PliegoVigente!$K$29,IF(S327&gt;=PliegoVigente!$I$30,PliegoVigente!$K$30,PliegoVigente!$K$31))))))))),IF(E327="MASIVO",(IF(S327&gt;=PliegoVigente!$I$37,PliegoVigente!$K$37,IF(S327&gt;=PliegoVigente!$I$38,PliegoVigente!$K$38,IF(S327&gt;=PliegoVigente!$I$39,PliegoVigente!$K$39,IF(S327&gt;=PliegoVigente!$I$40,PliegoVigente!$K$40,IF(S327&gt;=PliegoVigente!$I$41,PliegoVigente!$K$41,IF(S327&gt;=PliegoVigente!$I$42,PliegoVigente!$K$42,IF(S327&gt;=PliegoVigente!$I$43,PliegoVigente!$K$43,IF(S327&gt;=PliegoVigente!$I$44,PliegoVigente!$K$44,PliegoVigente!$K$45))))))))),(IF(S327&gt;=PliegoVigente!$I$51,PliegoVigente!$K$51,IF(S327&gt;=PliegoVigente!$I$52,PliegoVigente!$K$52,IF(S327&gt;=PliegoVigente!$I$53,PliegoVigente!$K$53,IF(S327&gt;=PliegoVigente!$I$54,PliegoVigente!$K$54,IF(S327&gt;=PliegoVigente!$I$55,PliegoVigente!$K$55,IF(S327&gt;=PliegoVigente!$I$56,PliegoVigente!$K$56,IF(S327&gt;=PliegoVigente!$I$57,PliegoVigente!$K$57,IF(S327&gt;=PliegoVigente!$I$58,PliegoVigente!$K$58,PliegoVigente!$K$59))))))))))))</f>
        <v>-0.01</v>
      </c>
      <c r="AE327" s="124">
        <f>IF(E327="HFC",(IF(T327&gt;=PliegoVigente!$A$10,PliegoVigente!$C$10,IF(T327&gt;PliegoVigente!$A$9,PliegoVigente!$C$9,IF(T327&gt;PliegoVigente!$A$8,PliegoVigente!$C$8,PliegoVigente!$C$7)))),IF(E327="FLOW",(IF(T327&gt;=PliegoVigente!$A$26,PliegoVigente!$C$26,IF(T327&gt;PliegoVigente!$A$25,PliegoVigente!$C$25,IF(T327&gt;PliegoVigente!$A$24,PliegoVigente!$C$24,PliegoVigente!$C$23)))),IF(E327="MASIVO",(IF(T327&gt;=PliegoVigente!$A$40,PliegoVigente!$C$40,IF(T327&gt;PliegoVigente!$A$39,PliegoVigente!$C$39,IF(T327&gt;PliegoVigente!$A$38,PliegoVigente!$C$38,PliegoVigente!$C$37)))),(IF(T327&gt;=PliegoVigente!$A$54,PliegoVigente!$C$54,IF(T327&gt;PliegoVigente!$A$53,PliegoVigente!$C$53,IF(T327&gt;PliegoVigente!$A$52,PliegoVigente!$C$52,PliegoVigente!$C$51)))))))</f>
        <v>-0.01</v>
      </c>
      <c r="AF327" s="124">
        <f>IF(E327="HFC",(IF(Y327&gt;=PliegoVigente!$Y$7,PliegoVigente!$AA$7,0)),IF(E327="FLOW",0,IF(E327="MASIVO",(IF(Y327&gt;=PliegoVigente!$Y$37,PliegoVigente!$AA$370)),(IF(Y327&gt;=PliegoVigente!$Y$51,PliegoVigente!$AA$51,0)))))</f>
        <v>0</v>
      </c>
      <c r="AG327" s="124">
        <f>IF(E327="HFC",(IF(Z327&gt;=PliegoVigente!$M$9,PliegoVigente!$O$9,IF(Z327&gt;=PliegoVigente!$M$8,PliegoVigente!$O$8,PliegoVigente!$O$7))),IF(E327="FLOW",(IF(Z327&gt;=PliegoVigente!$M$25,PliegoVigente!$O$25,IF(Z327&gt;=PliegoVigente!$M$24,PliegoVigente!$O$24,PliegoVigente!$O$23))),IF(E327="MASIVO",(IF(Z327&gt;=PliegoVigente!$M$39,PliegoVigente!$O$39,IF(Z327&gt;=PliegoVigente!$M$38,PliegoVigente!$O$38,PliegoVigente!$O$37))),(IF(Z327&gt;=PliegoVigente!$M$53,PliegoVigente!$O$53,IF(Z327&gt;=PliegoVigente!$M$52,PliegoVigente!$O$52,PliegoVigente!$O$51))))))</f>
        <v>-5.0000000000000001E-3</v>
      </c>
      <c r="AH327" s="124">
        <f>IF(E327="HFC",(IF(AA327&gt;=PliegoVigente!$Q$9,PliegoVigente!$S$9,IF(AA327&gt;=PliegoVigente!$Q$8,PliegoVigente!$S$8,PliegoVigente!$S$7))),IF(E327="FLOW",(IF(AA327&gt;=PliegoVigente!$Q$25,PliegoVigente!$S$25,IF(AA327&gt;=PliegoVigente!$Q$24,PliegoVigente!$S$24,PliegoVigente!$S$23))),IF(E327="MASIVO",(IF(AA327&gt;=PliegoVigente!$Q$39,PliegoVigente!$S$39,IF(AA327&gt;=PliegoVigente!$Q$38,PliegoVigente!$S$38,PliegoVigente!$S$37))),(IF(AA327&gt;=PliegoVigente!$Q$53,PliegoVigente!$S$53,IF(AA327&gt;=PliegoVigente!$Q$52,PliegoVigente!$S$52,PliegoVigente!$S$51))))))</f>
        <v>-5.0000000000000001E-3</v>
      </c>
      <c r="AI327" s="126">
        <f t="shared" si="11"/>
        <v>-3.0000000000000002E-2</v>
      </c>
    </row>
    <row r="328" spans="1:35" x14ac:dyDescent="0.25">
      <c r="A328" s="115" t="str">
        <f>VLOOKUP(C328,RosterActualizado!$C$2:$L$1000,7,0)</f>
        <v>Teseira Juan Pablo</v>
      </c>
      <c r="B328" s="115" t="str">
        <f>VLOOKUP(C328,RosterActualizado!$C$2:$L$1000,10,0)</f>
        <v>Salas Nicolas Alberto</v>
      </c>
      <c r="C328" s="115">
        <f>RosterActualizado!C328</f>
        <v>2379977</v>
      </c>
      <c r="D328" s="115" t="str">
        <f>VLOOKUP(C328,RosterActualizado!$C$2:$L$1000,3,0)</f>
        <v>INTERNET HFC SCORE 3 A 5</v>
      </c>
      <c r="E328" s="115" t="str">
        <f t="shared" si="10"/>
        <v>HFC</v>
      </c>
      <c r="F328" s="116">
        <f>VLOOKUP(C328,Table1[],5,0)</f>
        <v>0.86964683821673305</v>
      </c>
      <c r="G328" s="117">
        <f>VLOOKUP(C328,Table13[],5,0)</f>
        <v>8.7719298245614002E-2</v>
      </c>
      <c r="H328" s="118">
        <f>VLOOKUP(C328,Table13[],3,0)</f>
        <v>57</v>
      </c>
      <c r="I328" s="117">
        <f>VLOOKUP(C328,Table13[],7,0)</f>
        <v>0.763636363636364</v>
      </c>
      <c r="J328" s="117">
        <f>VLOOKUP(C328,Table13[],9,0)</f>
        <v>0.94230769230769196</v>
      </c>
      <c r="K328" s="116">
        <f>VLOOKUP(C328,Table16[[#All],[idccms]:[TMO]],5,0)</f>
        <v>1</v>
      </c>
      <c r="L328" s="119">
        <f>VLOOKUP(C328,Table18[[Columna1]:[Recuento de id_monitoring-caseId]],2,0)</f>
        <v>0.5</v>
      </c>
      <c r="M328" s="116">
        <f>VLOOKUP(C328,Table111[],7,0)</f>
        <v>-0.5</v>
      </c>
      <c r="N328" s="118">
        <f>VLOOKUP(C328,Table111[],6,0)</f>
        <v>6</v>
      </c>
      <c r="O328" s="116">
        <f>VLOOKUP(C328,Table111[],8,0)</f>
        <v>0.2</v>
      </c>
      <c r="P328" s="13" t="s">
        <v>116</v>
      </c>
      <c r="Q328" s="13" t="s">
        <v>116</v>
      </c>
      <c r="R328" s="13" t="s">
        <v>116</v>
      </c>
      <c r="S328" s="116">
        <f>VLOOKUP(C328,Table113[[idccms]:[Suma de Rellamados]],4,0)</f>
        <v>0.80188679245283001</v>
      </c>
      <c r="T328" s="13">
        <f>VLOOKUP(C328,Table115[[idccms]:[Suma de CvLlamSalientes]],3,0)</f>
        <v>752.60805860805897</v>
      </c>
      <c r="U328" s="13">
        <f>VLOOKUP(C328,Table115[[idccms]:[Suma de CvLlamSalientes]],5,0)</f>
        <v>31.981684981685</v>
      </c>
      <c r="V328" s="120">
        <f>VLOOKUP(C328,Table115[[idccms]:[Suma de CvLlamSalientes]],6,0)</f>
        <v>43.410256410256402</v>
      </c>
      <c r="W328" s="13">
        <f>VLOOKUP(C328,Table115[[idccms]:[Suma de CvLlamSalientes]],7,0)</f>
        <v>677.21611721611703</v>
      </c>
      <c r="X328" s="116">
        <f>VLOOKUP(C328,Table118[[idccms]:[%Act Com N]],4,0)</f>
        <v>4.3956043956044001E-2</v>
      </c>
      <c r="Y328" s="116">
        <f>VLOOKUP(C328,Table118[[idccms]:[%Act Com N]],6,0)</f>
        <v>4.3956043956044001E-2</v>
      </c>
      <c r="Z328" s="116">
        <f>VLOOKUP(C328,TRF!$B$2:$S$407,4,0)</f>
        <v>0.12522045855379199</v>
      </c>
      <c r="AA328" s="116">
        <f>VLOOKUP(C328,CBS!$A$2:$F$395,4,0)</f>
        <v>8.7912087912087905E-2</v>
      </c>
      <c r="AB328" s="124">
        <f>IF(E328="HFC",(IF(L328&gt;=PliegoVigente!$U$9,PliegoVigente!$W$9,IF(L328&gt;=PliegoVigente!$U$8,PliegoVigente!$W$8,PliegoVigente!$W$7))),IF(E328="FLOW",(IF(L328&gt;=PliegoVigente!$U$25,PliegoVigente!$W$25,IF(L328&gt;=PliegoVigente!$U$24,PliegoVigente!$W$24,PliegoVigente!$W$23))),IF(E328="MASIVO",(IF(L328&gt;=PliegoVigente!$U$39,PliegoVigente!$W$39,IF(L328&gt;=PliegoVigente!$U$38,PliegoVigente!$W$38,PliegoVigente!$W$37))),(IF(L328&gt;=PliegoVigente!$U$53,PliegoVigente!$W$53,IF(L328&gt;=PliegoVigente!$U$52,PliegoVigente!$W$52,PliegoVigente!$W$51))))))</f>
        <v>-0.01</v>
      </c>
      <c r="AC328" s="124">
        <f>IF(E328="HFC",(IF(M328&gt;=PliegoVigente!$I$7,PliegoVigente!$K$7,IF(M328&gt;=PliegoVigente!$I$8,PliegoVigente!$K$8,IF(M328&gt;=PliegoVigente!$I$9,PliegoVigente!$K$9,IF(M328&gt;=PliegoVigente!$I$10,PliegoVigente!$K$10,IF(M328&gt;=PliegoVigente!$I$11,PliegoVigente!$K$11,IF(M328&gt;=PliegoVigente!$I$12,PliegoVigente!$K$12,IF(M328&gt;=PliegoVigente!$I$13,PliegoVigente!$K$13,IF(M328&gt;=PliegoVigente!$I$14,PliegoVigente!$K$14,PliegoVigente!$K$15))))))))),IF(E328="FLOW",(IF(M328&gt;=PliegoVigente!$I$23,PliegoVigente!$K$23,IF(M328&gt;=PliegoVigente!$I$24,PliegoVigente!$K$24,IF(M328&gt;=PliegoVigente!$I$25,PliegoVigente!$K$25,IF(M328&gt;=PliegoVigente!$I$26,PliegoVigente!$K$26,IF(M328&gt;=PliegoVigente!$I$27,PliegoVigente!$K$27,IF(M328&gt;=PliegoVigente!$I$28,PliegoVigente!$K$28,IF(M328&gt;=PliegoVigente!$I$29,PliegoVigente!$K$29,IF(M328&gt;=PliegoVigente!$I$30,PliegoVigente!$K$30,PliegoVigente!$K$31))))))))),IF(E328="MASIVO",(IF(M328&gt;=PliegoVigente!$I$37,PliegoVigente!$K$37,IF(M328&gt;=PliegoVigente!$I$38,PliegoVigente!$K$38,IF(M328&gt;=PliegoVigente!$I$39,PliegoVigente!$K$39,IF(M328&gt;=PliegoVigente!$I$40,PliegoVigente!$K$40,IF(M328&gt;=PliegoVigente!$I$41,PliegoVigente!$K$41,IF(M328&gt;=PliegoVigente!$I$42,PliegoVigente!$K$42,IF(M328&gt;=PliegoVigente!$I$43,PliegoVigente!$K$43,IF(M328&gt;=PliegoVigente!$I$44,PliegoVigente!$K$44,PliegoVigente!$K$45))))))))),(IF(M328&gt;=PliegoVigente!$I$51,PliegoVigente!$K$51,IF(M328&gt;=PliegoVigente!$I$52,PliegoVigente!$K$52,IF(M328&gt;=PliegoVigente!$I$53,PliegoVigente!$K$53,IF(M328&gt;=PliegoVigente!$I$54,PliegoVigente!$K$54,IF(M328&gt;=PliegoVigente!$I$55,PliegoVigente!$K$55,IF(M328&gt;=PliegoVigente!$I$56,PliegoVigente!$K$56,IF(M328&gt;=PliegoVigente!$I$57,PliegoVigente!$K$57,IF(M328&gt;=PliegoVigente!$I$58,PliegoVigente!$K$58,PliegoVigente!$K$59))))))))))))</f>
        <v>-0.02</v>
      </c>
      <c r="AD328" s="124">
        <f>IF(E328="HFC",(IF(S328&gt;=PliegoVigente!$E$12,PliegoVigente!$G$12,IF(S328&gt;=PliegoVigente!$E$11,PliegoVigente!$G$11,IF(S328&gt;=PliegoVigente!$E$10,PliegoVigente!$G$10,IF(S328&gt;=PliegoVigente!$E$9,PliegoVigente!$G$9,IF(S328&gt;=PliegoVigente!$E$8,PliegoVigente!$G$8,PliegoVigente!$G$7)))))),IF(E328="FLOW",(IF(S328&gt;=PliegoVigente!$I$23,PliegoVigente!$K$23,IF(S328&gt;=PliegoVigente!$I$24,PliegoVigente!$K$24,IF(S328&gt;=PliegoVigente!$I$25,PliegoVigente!$K$25,IF(S328&gt;=PliegoVigente!$I$26,PliegoVigente!$K$26,IF(S328&gt;=PliegoVigente!$I$27,PliegoVigente!$K$27,IF(S328&gt;=PliegoVigente!$I$28,PliegoVigente!$K$28,IF(S328&gt;=PliegoVigente!$I$29,PliegoVigente!$K$29,IF(S328&gt;=PliegoVigente!$I$30,PliegoVigente!$K$30,PliegoVigente!$K$31))))))))),IF(E328="MASIVO",(IF(S328&gt;=PliegoVigente!$I$37,PliegoVigente!$K$37,IF(S328&gt;=PliegoVigente!$I$38,PliegoVigente!$K$38,IF(S328&gt;=PliegoVigente!$I$39,PliegoVigente!$K$39,IF(S328&gt;=PliegoVigente!$I$40,PliegoVigente!$K$40,IF(S328&gt;=PliegoVigente!$I$41,PliegoVigente!$K$41,IF(S328&gt;=PliegoVigente!$I$42,PliegoVigente!$K$42,IF(S328&gt;=PliegoVigente!$I$43,PliegoVigente!$K$43,IF(S328&gt;=PliegoVigente!$I$44,PliegoVigente!$K$44,PliegoVigente!$K$45))))))))),(IF(S328&gt;=PliegoVigente!$I$51,PliegoVigente!$K$51,IF(S328&gt;=PliegoVigente!$I$52,PliegoVigente!$K$52,IF(S328&gt;=PliegoVigente!$I$53,PliegoVigente!$K$53,IF(S328&gt;=PliegoVigente!$I$54,PliegoVigente!$K$54,IF(S328&gt;=PliegoVigente!$I$55,PliegoVigente!$K$55,IF(S328&gt;=PliegoVigente!$I$56,PliegoVigente!$K$56,IF(S328&gt;=PliegoVigente!$I$57,PliegoVigente!$K$57,IF(S328&gt;=PliegoVigente!$I$58,PliegoVigente!$K$58,PliegoVigente!$K$59))))))))))))</f>
        <v>-0.01</v>
      </c>
      <c r="AE328" s="124">
        <f>IF(E328="HFC",(IF(T328&gt;=PliegoVigente!$A$10,PliegoVigente!$C$10,IF(T328&gt;PliegoVigente!$A$9,PliegoVigente!$C$9,IF(T328&gt;PliegoVigente!$A$8,PliegoVigente!$C$8,PliegoVigente!$C$7)))),IF(E328="FLOW",(IF(T328&gt;=PliegoVigente!$A$26,PliegoVigente!$C$26,IF(T328&gt;PliegoVigente!$A$25,PliegoVigente!$C$25,IF(T328&gt;PliegoVigente!$A$24,PliegoVigente!$C$24,PliegoVigente!$C$23)))),IF(E328="MASIVO",(IF(T328&gt;=PliegoVigente!$A$40,PliegoVigente!$C$40,IF(T328&gt;PliegoVigente!$A$39,PliegoVigente!$C$39,IF(T328&gt;PliegoVigente!$A$38,PliegoVigente!$C$38,PliegoVigente!$C$37)))),(IF(T328&gt;=PliegoVigente!$A$54,PliegoVigente!$C$54,IF(T328&gt;PliegoVigente!$A$53,PliegoVigente!$C$53,IF(T328&gt;PliegoVigente!$A$52,PliegoVigente!$C$52,PliegoVigente!$C$51)))))))</f>
        <v>-0.01</v>
      </c>
      <c r="AF328" s="124">
        <f>IF(E328="HFC",(IF(Y328&gt;=PliegoVigente!$Y$7,PliegoVigente!$AA$7,0)),IF(E328="FLOW",0,IF(E328="MASIVO",(IF(Y328&gt;=PliegoVigente!$Y$37,PliegoVigente!$AA$370)),(IF(Y328&gt;=PliegoVigente!$Y$51,PliegoVigente!$AA$51,0)))))</f>
        <v>0.01</v>
      </c>
      <c r="AG328" s="124">
        <f>IF(E328="HFC",(IF(Z328&gt;=PliegoVigente!$M$9,PliegoVigente!$O$9,IF(Z328&gt;=PliegoVigente!$M$8,PliegoVigente!$O$8,PliegoVigente!$O$7))),IF(E328="FLOW",(IF(Z328&gt;=PliegoVigente!$M$25,PliegoVigente!$O$25,IF(Z328&gt;=PliegoVigente!$M$24,PliegoVigente!$O$24,PliegoVigente!$O$23))),IF(E328="MASIVO",(IF(Z328&gt;=PliegoVigente!$M$39,PliegoVigente!$O$39,IF(Z328&gt;=PliegoVigente!$M$38,PliegoVigente!$O$38,PliegoVigente!$O$37))),(IF(Z328&gt;=PliegoVigente!$M$53,PliegoVigente!$O$53,IF(Z328&gt;=PliegoVigente!$M$52,PliegoVigente!$O$52,PliegoVigente!$O$51))))))</f>
        <v>-5.0000000000000001E-3</v>
      </c>
      <c r="AH328" s="124">
        <f>IF(E328="HFC",(IF(AA328&gt;=PliegoVigente!$Q$9,PliegoVigente!$S$9,IF(AA328&gt;=PliegoVigente!$Q$8,PliegoVigente!$S$8,PliegoVigente!$S$7))),IF(E328="FLOW",(IF(AA328&gt;=PliegoVigente!$Q$25,PliegoVigente!$S$25,IF(AA328&gt;=PliegoVigente!$Q$24,PliegoVigente!$S$24,PliegoVigente!$S$23))),IF(E328="MASIVO",(IF(AA328&gt;=PliegoVigente!$Q$39,PliegoVigente!$S$39,IF(AA328&gt;=PliegoVigente!$Q$38,PliegoVigente!$S$38,PliegoVigente!$S$37))),(IF(AA328&gt;=PliegoVigente!$Q$53,PliegoVigente!$S$53,IF(AA328&gt;=PliegoVigente!$Q$52,PliegoVigente!$S$52,PliegoVigente!$S$51))))))</f>
        <v>-5.0000000000000001E-3</v>
      </c>
      <c r="AI328" s="126">
        <f t="shared" si="11"/>
        <v>-4.9999999999999996E-2</v>
      </c>
    </row>
    <row r="329" spans="1:35" x14ac:dyDescent="0.25">
      <c r="A329" s="115" t="str">
        <f>VLOOKUP(C329,RosterActualizado!$C$2:$L$1000,7,0)</f>
        <v>Teseira Juan Pablo</v>
      </c>
      <c r="B329" s="115" t="str">
        <f>VLOOKUP(C329,RosterActualizado!$C$2:$L$1000,10,0)</f>
        <v>Salomon Posleman Nassim Mohamed</v>
      </c>
      <c r="C329" s="115">
        <f>RosterActualizado!C329</f>
        <v>3903605</v>
      </c>
      <c r="D329" s="115" t="str">
        <f>VLOOKUP(C329,RosterActualizado!$C$2:$L$1000,3,0)</f>
        <v>INTERNET HFC SCORE 1</v>
      </c>
      <c r="E329" s="115" t="str">
        <f t="shared" si="10"/>
        <v>HFC</v>
      </c>
      <c r="F329" s="116">
        <f>VLOOKUP(C329,Table1[],5,0)</f>
        <v>0.91333164705858205</v>
      </c>
      <c r="G329" s="117">
        <f>VLOOKUP(C329,Table13[],5,0)</f>
        <v>5.7377049180327898E-2</v>
      </c>
      <c r="H329" s="118">
        <f>VLOOKUP(C329,Table13[],3,0)</f>
        <v>122</v>
      </c>
      <c r="I329" s="117">
        <f>VLOOKUP(C329,Table13[],7,0)</f>
        <v>0.72033898305084698</v>
      </c>
      <c r="J329" s="117">
        <f>VLOOKUP(C329,Table13[],9,0)</f>
        <v>0.94871794871794901</v>
      </c>
      <c r="K329" s="116">
        <f>VLOOKUP(C329,Table16[[#All],[idccms]:[TMO]],5,0)</f>
        <v>0.92</v>
      </c>
      <c r="L329" s="119">
        <f>VLOOKUP(C329,Table18[[Columna1]:[Recuento de id_monitoring-caseId]],2,0)</f>
        <v>0</v>
      </c>
      <c r="M329" s="116">
        <f>VLOOKUP(C329,Table111[],7,0)</f>
        <v>-0.2</v>
      </c>
      <c r="N329" s="118">
        <f>VLOOKUP(C329,Table111[],6,0)</f>
        <v>10</v>
      </c>
      <c r="O329" s="116">
        <f>VLOOKUP(C329,Table111[],8,0)</f>
        <v>0.25</v>
      </c>
      <c r="P329" s="13" t="s">
        <v>116</v>
      </c>
      <c r="Q329" s="13" t="s">
        <v>116</v>
      </c>
      <c r="R329" s="13" t="s">
        <v>116</v>
      </c>
      <c r="S329" s="116">
        <f>VLOOKUP(C329,Table113[[idccms]:[Suma de Rellamados]],4,0)</f>
        <v>0.80168067226890805</v>
      </c>
      <c r="T329" s="13">
        <f>VLOOKUP(C329,Table115[[idccms]:[Suma de CvLlamSalientes]],3,0)</f>
        <v>530.643734643735</v>
      </c>
      <c r="U329" s="13">
        <f>VLOOKUP(C329,Table115[[idccms]:[Suma de CvLlamSalientes]],5,0)</f>
        <v>21.341523341523299</v>
      </c>
      <c r="V329" s="120">
        <f>VLOOKUP(C329,Table115[[idccms]:[Suma de CvLlamSalientes]],6,0)</f>
        <v>7.8624078624078594E-2</v>
      </c>
      <c r="W329" s="13">
        <f>VLOOKUP(C329,Table115[[idccms]:[Suma de CvLlamSalientes]],7,0)</f>
        <v>509.223587223587</v>
      </c>
      <c r="X329" s="116">
        <f>VLOOKUP(C329,Table118[[idccms]:[%Act Com N]],4,0)</f>
        <v>3.5626535626535602E-2</v>
      </c>
      <c r="Y329" s="116">
        <f>VLOOKUP(C329,Table118[[idccms]:[%Act Com N]],6,0)</f>
        <v>3.5626535626535602E-2</v>
      </c>
      <c r="Z329" s="116">
        <f>VLOOKUP(C329,TRF!$B$2:$S$407,4,0)</f>
        <v>0.15089514066496201</v>
      </c>
      <c r="AA329" s="116">
        <f>VLOOKUP(C329,CBS!$A$2:$F$395,4,0)</f>
        <v>1.4742014742014699E-2</v>
      </c>
      <c r="AB329" s="124">
        <f>IF(E329="HFC",(IF(L329&gt;=PliegoVigente!$U$9,PliegoVigente!$W$9,IF(L329&gt;=PliegoVigente!$U$8,PliegoVigente!$W$8,PliegoVigente!$W$7))),IF(E329="FLOW",(IF(L329&gt;=PliegoVigente!$U$25,PliegoVigente!$W$25,IF(L329&gt;=PliegoVigente!$U$24,PliegoVigente!$W$24,PliegoVigente!$W$23))),IF(E329="MASIVO",(IF(L329&gt;=PliegoVigente!$U$39,PliegoVigente!$W$39,IF(L329&gt;=PliegoVigente!$U$38,PliegoVigente!$W$38,PliegoVigente!$W$37))),(IF(L329&gt;=PliegoVigente!$U$53,PliegoVigente!$W$53,IF(L329&gt;=PliegoVigente!$U$52,PliegoVigente!$W$52,PliegoVigente!$W$51))))))</f>
        <v>-0.01</v>
      </c>
      <c r="AC329" s="124">
        <f>IF(E329="HFC",(IF(M329&gt;=PliegoVigente!$I$7,PliegoVigente!$K$7,IF(M329&gt;=PliegoVigente!$I$8,PliegoVigente!$K$8,IF(M329&gt;=PliegoVigente!$I$9,PliegoVigente!$K$9,IF(M329&gt;=PliegoVigente!$I$10,PliegoVigente!$K$10,IF(M329&gt;=PliegoVigente!$I$11,PliegoVigente!$K$11,IF(M329&gt;=PliegoVigente!$I$12,PliegoVigente!$K$12,IF(M329&gt;=PliegoVigente!$I$13,PliegoVigente!$K$13,IF(M329&gt;=PliegoVigente!$I$14,PliegoVigente!$K$14,PliegoVigente!$K$15))))))))),IF(E329="FLOW",(IF(M329&gt;=PliegoVigente!$I$23,PliegoVigente!$K$23,IF(M329&gt;=PliegoVigente!$I$24,PliegoVigente!$K$24,IF(M329&gt;=PliegoVigente!$I$25,PliegoVigente!$K$25,IF(M329&gt;=PliegoVigente!$I$26,PliegoVigente!$K$26,IF(M329&gt;=PliegoVigente!$I$27,PliegoVigente!$K$27,IF(M329&gt;=PliegoVigente!$I$28,PliegoVigente!$K$28,IF(M329&gt;=PliegoVigente!$I$29,PliegoVigente!$K$29,IF(M329&gt;=PliegoVigente!$I$30,PliegoVigente!$K$30,PliegoVigente!$K$31))))))))),IF(E329="MASIVO",(IF(M329&gt;=PliegoVigente!$I$37,PliegoVigente!$K$37,IF(M329&gt;=PliegoVigente!$I$38,PliegoVigente!$K$38,IF(M329&gt;=PliegoVigente!$I$39,PliegoVigente!$K$39,IF(M329&gt;=PliegoVigente!$I$40,PliegoVigente!$K$40,IF(M329&gt;=PliegoVigente!$I$41,PliegoVigente!$K$41,IF(M329&gt;=PliegoVigente!$I$42,PliegoVigente!$K$42,IF(M329&gt;=PliegoVigente!$I$43,PliegoVigente!$K$43,IF(M329&gt;=PliegoVigente!$I$44,PliegoVigente!$K$44,PliegoVigente!$K$45))))))))),(IF(M329&gt;=PliegoVigente!$I$51,PliegoVigente!$K$51,IF(M329&gt;=PliegoVigente!$I$52,PliegoVigente!$K$52,IF(M329&gt;=PliegoVigente!$I$53,PliegoVigente!$K$53,IF(M329&gt;=PliegoVigente!$I$54,PliegoVigente!$K$54,IF(M329&gt;=PliegoVigente!$I$55,PliegoVigente!$K$55,IF(M329&gt;=PliegoVigente!$I$56,PliegoVigente!$K$56,IF(M329&gt;=PliegoVigente!$I$57,PliegoVigente!$K$57,IF(M329&gt;=PliegoVigente!$I$58,PliegoVigente!$K$58,PliegoVigente!$K$59))))))))))))</f>
        <v>-0.02</v>
      </c>
      <c r="AD329" s="124">
        <f>IF(E329="HFC",(IF(S329&gt;=PliegoVigente!$E$12,PliegoVigente!$G$12,IF(S329&gt;=PliegoVigente!$E$11,PliegoVigente!$G$11,IF(S329&gt;=PliegoVigente!$E$10,PliegoVigente!$G$10,IF(S329&gt;=PliegoVigente!$E$9,PliegoVigente!$G$9,IF(S329&gt;=PliegoVigente!$E$8,PliegoVigente!$G$8,PliegoVigente!$G$7)))))),IF(E329="FLOW",(IF(S329&gt;=PliegoVigente!$I$23,PliegoVigente!$K$23,IF(S329&gt;=PliegoVigente!$I$24,PliegoVigente!$K$24,IF(S329&gt;=PliegoVigente!$I$25,PliegoVigente!$K$25,IF(S329&gt;=PliegoVigente!$I$26,PliegoVigente!$K$26,IF(S329&gt;=PliegoVigente!$I$27,PliegoVigente!$K$27,IF(S329&gt;=PliegoVigente!$I$28,PliegoVigente!$K$28,IF(S329&gt;=PliegoVigente!$I$29,PliegoVigente!$K$29,IF(S329&gt;=PliegoVigente!$I$30,PliegoVigente!$K$30,PliegoVigente!$K$31))))))))),IF(E329="MASIVO",(IF(S329&gt;=PliegoVigente!$I$37,PliegoVigente!$K$37,IF(S329&gt;=PliegoVigente!$I$38,PliegoVigente!$K$38,IF(S329&gt;=PliegoVigente!$I$39,PliegoVigente!$K$39,IF(S329&gt;=PliegoVigente!$I$40,PliegoVigente!$K$40,IF(S329&gt;=PliegoVigente!$I$41,PliegoVigente!$K$41,IF(S329&gt;=PliegoVigente!$I$42,PliegoVigente!$K$42,IF(S329&gt;=PliegoVigente!$I$43,PliegoVigente!$K$43,IF(S329&gt;=PliegoVigente!$I$44,PliegoVigente!$K$44,PliegoVigente!$K$45))))))))),(IF(S329&gt;=PliegoVigente!$I$51,PliegoVigente!$K$51,IF(S329&gt;=PliegoVigente!$I$52,PliegoVigente!$K$52,IF(S329&gt;=PliegoVigente!$I$53,PliegoVigente!$K$53,IF(S329&gt;=PliegoVigente!$I$54,PliegoVigente!$K$54,IF(S329&gt;=PliegoVigente!$I$55,PliegoVigente!$K$55,IF(S329&gt;=PliegoVigente!$I$56,PliegoVigente!$K$56,IF(S329&gt;=PliegoVigente!$I$57,PliegoVigente!$K$57,IF(S329&gt;=PliegoVigente!$I$58,PliegoVigente!$K$58,PliegoVigente!$K$59))))))))))))</f>
        <v>-0.01</v>
      </c>
      <c r="AE329" s="124">
        <f>IF(E329="HFC",(IF(T329&gt;=PliegoVigente!$A$10,PliegoVigente!$C$10,IF(T329&gt;PliegoVigente!$A$9,PliegoVigente!$C$9,IF(T329&gt;PliegoVigente!$A$8,PliegoVigente!$C$8,PliegoVigente!$C$7)))),IF(E329="FLOW",(IF(T329&gt;=PliegoVigente!$A$26,PliegoVigente!$C$26,IF(T329&gt;PliegoVigente!$A$25,PliegoVigente!$C$25,IF(T329&gt;PliegoVigente!$A$24,PliegoVigente!$C$24,PliegoVigente!$C$23)))),IF(E329="MASIVO",(IF(T329&gt;=PliegoVigente!$A$40,PliegoVigente!$C$40,IF(T329&gt;PliegoVigente!$A$39,PliegoVigente!$C$39,IF(T329&gt;PliegoVigente!$A$38,PliegoVigente!$C$38,PliegoVigente!$C$37)))),(IF(T329&gt;=PliegoVigente!$A$54,PliegoVigente!$C$54,IF(T329&gt;PliegoVigente!$A$53,PliegoVigente!$C$53,IF(T329&gt;PliegoVigente!$A$52,PliegoVigente!$C$52,PliegoVigente!$C$51)))))))</f>
        <v>0.02</v>
      </c>
      <c r="AF329" s="124">
        <f>IF(E329="HFC",(IF(Y329&gt;=PliegoVigente!$Y$7,PliegoVigente!$AA$7,0)),IF(E329="FLOW",0,IF(E329="MASIVO",(IF(Y329&gt;=PliegoVigente!$Y$37,PliegoVigente!$AA$370)),(IF(Y329&gt;=PliegoVigente!$Y$51,PliegoVigente!$AA$51,0)))))</f>
        <v>0.01</v>
      </c>
      <c r="AG329" s="124">
        <f>IF(E329="HFC",(IF(Z329&gt;=PliegoVigente!$M$9,PliegoVigente!$O$9,IF(Z329&gt;=PliegoVigente!$M$8,PliegoVigente!$O$8,PliegoVigente!$O$7))),IF(E329="FLOW",(IF(Z329&gt;=PliegoVigente!$M$25,PliegoVigente!$O$25,IF(Z329&gt;=PliegoVigente!$M$24,PliegoVigente!$O$24,PliegoVigente!$O$23))),IF(E329="MASIVO",(IF(Z329&gt;=PliegoVigente!$M$39,PliegoVigente!$O$39,IF(Z329&gt;=PliegoVigente!$M$38,PliegoVigente!$O$38,PliegoVigente!$O$37))),(IF(Z329&gt;=PliegoVigente!$M$53,PliegoVigente!$O$53,IF(Z329&gt;=PliegoVigente!$M$52,PliegoVigente!$O$52,PliegoVigente!$O$51))))))</f>
        <v>-5.0000000000000001E-3</v>
      </c>
      <c r="AH329" s="124">
        <f>IF(E329="HFC",(IF(AA329&gt;=PliegoVigente!$Q$9,PliegoVigente!$S$9,IF(AA329&gt;=PliegoVigente!$Q$8,PliegoVigente!$S$8,PliegoVigente!$S$7))),IF(E329="FLOW",(IF(AA329&gt;=PliegoVigente!$Q$25,PliegoVigente!$S$25,IF(AA329&gt;=PliegoVigente!$Q$24,PliegoVigente!$S$24,PliegoVigente!$S$23))),IF(E329="MASIVO",(IF(AA329&gt;=PliegoVigente!$Q$39,PliegoVigente!$S$39,IF(AA329&gt;=PliegoVigente!$Q$38,PliegoVigente!$S$38,PliegoVigente!$S$37))),(IF(AA329&gt;=PliegoVigente!$Q$53,PliegoVigente!$S$53,IF(AA329&gt;=PliegoVigente!$Q$52,PliegoVigente!$S$52,PliegoVigente!$S$51))))))</f>
        <v>5.0000000000000001E-3</v>
      </c>
      <c r="AI329" s="126">
        <f t="shared" si="11"/>
        <v>-9.9999999999999985E-3</v>
      </c>
    </row>
    <row r="330" spans="1:35" x14ac:dyDescent="0.25">
      <c r="A330" s="115" t="str">
        <f>VLOOKUP(C330,RosterActualizado!$C$2:$L$1000,7,0)</f>
        <v>Teseira Juan Pablo</v>
      </c>
      <c r="B330" s="115" t="str">
        <f>VLOOKUP(C330,RosterActualizado!$C$2:$L$1000,10,0)</f>
        <v>Soto Juan Cruz</v>
      </c>
      <c r="C330" s="115">
        <f>RosterActualizado!C330</f>
        <v>3903591</v>
      </c>
      <c r="D330" s="115" t="str">
        <f>VLOOKUP(C330,RosterActualizado!$C$2:$L$1000,3,0)</f>
        <v xml:space="preserve">INTERNET HFC SCORE 1 + Solucion Remota </v>
      </c>
      <c r="E330" s="115" t="str">
        <f t="shared" si="10"/>
        <v>HFC</v>
      </c>
      <c r="F330" s="116">
        <f>VLOOKUP(C330,Table1[],5,0)</f>
        <v>0.79705836443359701</v>
      </c>
      <c r="G330" s="117">
        <f>VLOOKUP(C330,Table13[],5,0)</f>
        <v>2.3809523809523801E-2</v>
      </c>
      <c r="H330" s="118">
        <f>VLOOKUP(C330,Table13[],3,0)</f>
        <v>42</v>
      </c>
      <c r="I330" s="117">
        <f>VLOOKUP(C330,Table13[],7,0)</f>
        <v>0.74358974358974395</v>
      </c>
      <c r="J330" s="117">
        <f>VLOOKUP(C330,Table13[],9,0)</f>
        <v>1</v>
      </c>
      <c r="K330" s="116">
        <f>VLOOKUP(C330,Table16[[#All],[idccms]:[TMO]],5,0)</f>
        <v>0.98507462686567204</v>
      </c>
      <c r="L330" s="119">
        <f>VLOOKUP(C330,Table18[[Columna1]:[Recuento de id_monitoring-caseId]],2,0)</f>
        <v>0</v>
      </c>
      <c r="M330" s="116">
        <f>VLOOKUP(C330,Table111[],7,0)</f>
        <v>0.11764705882352899</v>
      </c>
      <c r="N330" s="118">
        <f>VLOOKUP(C330,Table111[],6,0)</f>
        <v>17</v>
      </c>
      <c r="O330" s="116">
        <f>VLOOKUP(C330,Table111[],8,0)</f>
        <v>0.625</v>
      </c>
      <c r="P330" s="13" t="s">
        <v>116</v>
      </c>
      <c r="Q330" s="13" t="s">
        <v>116</v>
      </c>
      <c r="R330" s="13" t="s">
        <v>116</v>
      </c>
      <c r="S330" s="116">
        <f>VLOOKUP(C330,Table113[[idccms]:[Suma de Rellamados]],4,0)</f>
        <v>0.81642512077294704</v>
      </c>
      <c r="T330" s="13">
        <f>VLOOKUP(C330,Table115[[idccms]:[Suma de CvLlamSalientes]],3,0)</f>
        <v>609.12727272727295</v>
      </c>
      <c r="U330" s="13">
        <f>VLOOKUP(C330,Table115[[idccms]:[Suma de CvLlamSalientes]],5,0)</f>
        <v>39.847727272727298</v>
      </c>
      <c r="V330" s="120">
        <f>VLOOKUP(C330,Table115[[idccms]:[Suma de CvLlamSalientes]],6,0)</f>
        <v>2.28181818181818</v>
      </c>
      <c r="W330" s="13">
        <f>VLOOKUP(C330,Table115[[idccms]:[Suma de CvLlamSalientes]],7,0)</f>
        <v>566.99772727272705</v>
      </c>
      <c r="X330" s="116">
        <f>VLOOKUP(C330,Table118[[idccms]:[%Act Com N]],4,0)</f>
        <v>7.6136363636363599E-2</v>
      </c>
      <c r="Y330" s="116">
        <f>VLOOKUP(C330,Table118[[idccms]:[%Act Com N]],6,0)</f>
        <v>4.5454545454545497E-2</v>
      </c>
      <c r="Z330" s="116">
        <f>VLOOKUP(C330,TRF!$B$2:$S$407,4,0)</f>
        <v>5.6133056133056101E-2</v>
      </c>
      <c r="AA330" s="116">
        <f>VLOOKUP(C330,CBS!$A$2:$F$395,4,0)</f>
        <v>7.2727272727272696E-2</v>
      </c>
      <c r="AB330" s="124">
        <f>IF(E330="HFC",(IF(L330&gt;=PliegoVigente!$U$9,PliegoVigente!$W$9,IF(L330&gt;=PliegoVigente!$U$8,PliegoVigente!$W$8,PliegoVigente!$W$7))),IF(E330="FLOW",(IF(L330&gt;=PliegoVigente!$U$25,PliegoVigente!$W$25,IF(L330&gt;=PliegoVigente!$U$24,PliegoVigente!$W$24,PliegoVigente!$W$23))),IF(E330="MASIVO",(IF(L330&gt;=PliegoVigente!$U$39,PliegoVigente!$W$39,IF(L330&gt;=PliegoVigente!$U$38,PliegoVigente!$W$38,PliegoVigente!$W$37))),(IF(L330&gt;=PliegoVigente!$U$53,PliegoVigente!$W$53,IF(L330&gt;=PliegoVigente!$U$52,PliegoVigente!$W$52,PliegoVigente!$W$51))))))</f>
        <v>-0.01</v>
      </c>
      <c r="AC330" s="124">
        <f>IF(E330="HFC",(IF(M330&gt;=PliegoVigente!$I$7,PliegoVigente!$K$7,IF(M330&gt;=PliegoVigente!$I$8,PliegoVigente!$K$8,IF(M330&gt;=PliegoVigente!$I$9,PliegoVigente!$K$9,IF(M330&gt;=PliegoVigente!$I$10,PliegoVigente!$K$10,IF(M330&gt;=PliegoVigente!$I$11,PliegoVigente!$K$11,IF(M330&gt;=PliegoVigente!$I$12,PliegoVigente!$K$12,IF(M330&gt;=PliegoVigente!$I$13,PliegoVigente!$K$13,IF(M330&gt;=PliegoVigente!$I$14,PliegoVigente!$K$14,PliegoVigente!$K$15))))))))),IF(E330="FLOW",(IF(M330&gt;=PliegoVigente!$I$23,PliegoVigente!$K$23,IF(M330&gt;=PliegoVigente!$I$24,PliegoVigente!$K$24,IF(M330&gt;=PliegoVigente!$I$25,PliegoVigente!$K$25,IF(M330&gt;=PliegoVigente!$I$26,PliegoVigente!$K$26,IF(M330&gt;=PliegoVigente!$I$27,PliegoVigente!$K$27,IF(M330&gt;=PliegoVigente!$I$28,PliegoVigente!$K$28,IF(M330&gt;=PliegoVigente!$I$29,PliegoVigente!$K$29,IF(M330&gt;=PliegoVigente!$I$30,PliegoVigente!$K$30,PliegoVigente!$K$31))))))))),IF(E330="MASIVO",(IF(M330&gt;=PliegoVigente!$I$37,PliegoVigente!$K$37,IF(M330&gt;=PliegoVigente!$I$38,PliegoVigente!$K$38,IF(M330&gt;=PliegoVigente!$I$39,PliegoVigente!$K$39,IF(M330&gt;=PliegoVigente!$I$40,PliegoVigente!$K$40,IF(M330&gt;=PliegoVigente!$I$41,PliegoVigente!$K$41,IF(M330&gt;=PliegoVigente!$I$42,PliegoVigente!$K$42,IF(M330&gt;=PliegoVigente!$I$43,PliegoVigente!$K$43,IF(M330&gt;=PliegoVigente!$I$44,PliegoVigente!$K$44,PliegoVigente!$K$45))))))))),(IF(M330&gt;=PliegoVigente!$I$51,PliegoVigente!$K$51,IF(M330&gt;=PliegoVigente!$I$52,PliegoVigente!$K$52,IF(M330&gt;=PliegoVigente!$I$53,PliegoVigente!$K$53,IF(M330&gt;=PliegoVigente!$I$54,PliegoVigente!$K$54,IF(M330&gt;=PliegoVigente!$I$55,PliegoVigente!$K$55,IF(M330&gt;=PliegoVigente!$I$56,PliegoVigente!$K$56,IF(M330&gt;=PliegoVigente!$I$57,PliegoVigente!$K$57,IF(M330&gt;=PliegoVigente!$I$58,PliegoVigente!$K$58,PliegoVigente!$K$59))))))))))))</f>
        <v>0.06</v>
      </c>
      <c r="AD330" s="124">
        <f>IF(E330="HFC",(IF(S330&gt;=PliegoVigente!$E$12,PliegoVigente!$G$12,IF(S330&gt;=PliegoVigente!$E$11,PliegoVigente!$G$11,IF(S330&gt;=PliegoVigente!$E$10,PliegoVigente!$G$10,IF(S330&gt;=PliegoVigente!$E$9,PliegoVigente!$G$9,IF(S330&gt;=PliegoVigente!$E$8,PliegoVigente!$G$8,PliegoVigente!$G$7)))))),IF(E330="FLOW",(IF(S330&gt;=PliegoVigente!$I$23,PliegoVigente!$K$23,IF(S330&gt;=PliegoVigente!$I$24,PliegoVigente!$K$24,IF(S330&gt;=PliegoVigente!$I$25,PliegoVigente!$K$25,IF(S330&gt;=PliegoVigente!$I$26,PliegoVigente!$K$26,IF(S330&gt;=PliegoVigente!$I$27,PliegoVigente!$K$27,IF(S330&gt;=PliegoVigente!$I$28,PliegoVigente!$K$28,IF(S330&gt;=PliegoVigente!$I$29,PliegoVigente!$K$29,IF(S330&gt;=PliegoVigente!$I$30,PliegoVigente!$K$30,PliegoVigente!$K$31))))))))),IF(E330="MASIVO",(IF(S330&gt;=PliegoVigente!$I$37,PliegoVigente!$K$37,IF(S330&gt;=PliegoVigente!$I$38,PliegoVigente!$K$38,IF(S330&gt;=PliegoVigente!$I$39,PliegoVigente!$K$39,IF(S330&gt;=PliegoVigente!$I$40,PliegoVigente!$K$40,IF(S330&gt;=PliegoVigente!$I$41,PliegoVigente!$K$41,IF(S330&gt;=PliegoVigente!$I$42,PliegoVigente!$K$42,IF(S330&gt;=PliegoVigente!$I$43,PliegoVigente!$K$43,IF(S330&gt;=PliegoVigente!$I$44,PliegoVigente!$K$44,PliegoVigente!$K$45))))))))),(IF(S330&gt;=PliegoVigente!$I$51,PliegoVigente!$K$51,IF(S330&gt;=PliegoVigente!$I$52,PliegoVigente!$K$52,IF(S330&gt;=PliegoVigente!$I$53,PliegoVigente!$K$53,IF(S330&gt;=PliegoVigente!$I$54,PliegoVigente!$K$54,IF(S330&gt;=PliegoVigente!$I$55,PliegoVigente!$K$55,IF(S330&gt;=PliegoVigente!$I$56,PliegoVigente!$K$56,IF(S330&gt;=PliegoVigente!$I$57,PliegoVigente!$K$57,IF(S330&gt;=PliegoVigente!$I$58,PliegoVigente!$K$58,PliegoVigente!$K$59))))))))))))</f>
        <v>0</v>
      </c>
      <c r="AE330" s="124">
        <f>IF(E330="HFC",(IF(T330&gt;=PliegoVigente!$A$10,PliegoVigente!$C$10,IF(T330&gt;PliegoVigente!$A$9,PliegoVigente!$C$9,IF(T330&gt;PliegoVigente!$A$8,PliegoVigente!$C$8,PliegoVigente!$C$7)))),IF(E330="FLOW",(IF(T330&gt;=PliegoVigente!$A$26,PliegoVigente!$C$26,IF(T330&gt;PliegoVigente!$A$25,PliegoVigente!$C$25,IF(T330&gt;PliegoVigente!$A$24,PliegoVigente!$C$24,PliegoVigente!$C$23)))),IF(E330="MASIVO",(IF(T330&gt;=PliegoVigente!$A$40,PliegoVigente!$C$40,IF(T330&gt;PliegoVigente!$A$39,PliegoVigente!$C$39,IF(T330&gt;PliegoVigente!$A$38,PliegoVigente!$C$38,PliegoVigente!$C$37)))),(IF(T330&gt;=PliegoVigente!$A$54,PliegoVigente!$C$54,IF(T330&gt;PliegoVigente!$A$53,PliegoVigente!$C$53,IF(T330&gt;PliegoVigente!$A$52,PliegoVigente!$C$52,PliegoVigente!$C$51)))))))</f>
        <v>-0.01</v>
      </c>
      <c r="AF330" s="124">
        <f>IF(E330="HFC",(IF(Y330&gt;=PliegoVigente!$Y$7,PliegoVigente!$AA$7,0)),IF(E330="FLOW",0,IF(E330="MASIVO",(IF(Y330&gt;=PliegoVigente!$Y$37,PliegoVigente!$AA$370)),(IF(Y330&gt;=PliegoVigente!$Y$51,PliegoVigente!$AA$51,0)))))</f>
        <v>0.01</v>
      </c>
      <c r="AG330" s="124">
        <f>IF(E330="HFC",(IF(Z330&gt;=PliegoVigente!$M$9,PliegoVigente!$O$9,IF(Z330&gt;=PliegoVigente!$M$8,PliegoVigente!$O$8,PliegoVigente!$O$7))),IF(E330="FLOW",(IF(Z330&gt;=PliegoVigente!$M$25,PliegoVigente!$O$25,IF(Z330&gt;=PliegoVigente!$M$24,PliegoVigente!$O$24,PliegoVigente!$O$23))),IF(E330="MASIVO",(IF(Z330&gt;=PliegoVigente!$M$39,PliegoVigente!$O$39,IF(Z330&gt;=PliegoVigente!$M$38,PliegoVigente!$O$38,PliegoVigente!$O$37))),(IF(Z330&gt;=PliegoVigente!$M$53,PliegoVigente!$O$53,IF(Z330&gt;=PliegoVigente!$M$52,PliegoVigente!$O$52,PliegoVigente!$O$51))))))</f>
        <v>5.0000000000000001E-3</v>
      </c>
      <c r="AH330" s="124">
        <f>IF(E330="HFC",(IF(AA330&gt;=PliegoVigente!$Q$9,PliegoVigente!$S$9,IF(AA330&gt;=PliegoVigente!$Q$8,PliegoVigente!$S$8,PliegoVigente!$S$7))),IF(E330="FLOW",(IF(AA330&gt;=PliegoVigente!$Q$25,PliegoVigente!$S$25,IF(AA330&gt;=PliegoVigente!$Q$24,PliegoVigente!$S$24,PliegoVigente!$S$23))),IF(E330="MASIVO",(IF(AA330&gt;=PliegoVigente!$Q$39,PliegoVigente!$S$39,IF(AA330&gt;=PliegoVigente!$Q$38,PliegoVigente!$S$38,PliegoVigente!$S$37))),(IF(AA330&gt;=PliegoVigente!$Q$53,PliegoVigente!$S$53,IF(AA330&gt;=PliegoVigente!$Q$52,PliegoVigente!$S$52,PliegoVigente!$S$51))))))</f>
        <v>-5.0000000000000001E-3</v>
      </c>
      <c r="AI330" s="126">
        <f t="shared" si="11"/>
        <v>4.9999999999999996E-2</v>
      </c>
    </row>
    <row r="331" spans="1:35" x14ac:dyDescent="0.25">
      <c r="A331" s="115" t="str">
        <f>VLOOKUP(C331,RosterActualizado!$C$2:$L$1000,7,0)</f>
        <v>Varela Paula Mariana</v>
      </c>
      <c r="B331" s="115" t="str">
        <f>VLOOKUP(C331,RosterActualizado!$C$2:$L$1000,10,0)</f>
        <v xml:space="preserve">Amun Enzo Matias </v>
      </c>
      <c r="C331" s="115">
        <f>RosterActualizado!C331</f>
        <v>4473155</v>
      </c>
      <c r="D331" s="115" t="str">
        <f>VLOOKUP(C331,RosterActualizado!$C$2:$L$1000,3,0)</f>
        <v>FLOW Score 1</v>
      </c>
      <c r="E331" s="115" t="str">
        <f t="shared" si="10"/>
        <v>FLOW</v>
      </c>
      <c r="F331" s="116">
        <f>VLOOKUP(C331,Table1[],5,0)</f>
        <v>0.95765765765765798</v>
      </c>
      <c r="G331" s="117">
        <f>VLOOKUP(C331,Table13[],5,0)</f>
        <v>0.12598425196850399</v>
      </c>
      <c r="H331" s="118">
        <f>VLOOKUP(C331,Table13[],3,0)</f>
        <v>127</v>
      </c>
      <c r="I331" s="117">
        <f>VLOOKUP(C331,Table13[],7,0)</f>
        <v>0.73983739837398399</v>
      </c>
      <c r="J331" s="117">
        <f>VLOOKUP(C331,Table13[],9,0)</f>
        <v>0.89166666666666705</v>
      </c>
      <c r="K331" s="116">
        <f>VLOOKUP(C331,Table16[[#All],[idccms]:[TMO]],5,0)</f>
        <v>0.90909090909090895</v>
      </c>
      <c r="L331" s="119">
        <f>VLOOKUP(C331,Table18[[Columna1]:[Recuento de id_monitoring-caseId]],2,0)</f>
        <v>1</v>
      </c>
      <c r="M331" s="116">
        <f>VLOOKUP(C331,Table111[],7,0)</f>
        <v>-5.2631578947368397E-2</v>
      </c>
      <c r="N331" s="118">
        <f>VLOOKUP(C331,Table111[],6,0)</f>
        <v>19</v>
      </c>
      <c r="O331" s="116">
        <f>VLOOKUP(C331,Table111[],8,0)</f>
        <v>0.5625</v>
      </c>
      <c r="P331" s="13" t="s">
        <v>116</v>
      </c>
      <c r="Q331" s="13" t="s">
        <v>116</v>
      </c>
      <c r="R331" s="13" t="s">
        <v>116</v>
      </c>
      <c r="S331" s="116">
        <f>VLOOKUP(C331,Table113[[idccms]:[Suma de Rellamados]],4,0)</f>
        <v>0.79069767441860495</v>
      </c>
      <c r="T331" s="13">
        <f>VLOOKUP(C331,Table115[[idccms]:[Suma de CvLlamSalientes]],3,0)</f>
        <v>696.34122287968398</v>
      </c>
      <c r="U331" s="13">
        <f>VLOOKUP(C331,Table115[[idccms]:[Suma de CvLlamSalientes]],5,0)</f>
        <v>21.891518737672602</v>
      </c>
      <c r="V331" s="120">
        <f>VLOOKUP(C331,Table115[[idccms]:[Suma de CvLlamSalientes]],6,0)</f>
        <v>3.7810650887574</v>
      </c>
      <c r="W331" s="13">
        <f>VLOOKUP(C331,Table115[[idccms]:[Suma de CvLlamSalientes]],7,0)</f>
        <v>670.66863905325397</v>
      </c>
      <c r="X331" s="116">
        <f>VLOOKUP(C331,Table118[[idccms]:[%Act Com N]],4,0)</f>
        <v>0.104536489151874</v>
      </c>
      <c r="Y331" s="116">
        <f>VLOOKUP(C331,Table118[[idccms]:[%Act Com N]],6,0)</f>
        <v>6.9033530571992102E-2</v>
      </c>
      <c r="Z331" s="116">
        <f>VLOOKUP(C331,TRF!$B$2:$S$407,4,0)</f>
        <v>9.4674556213017694E-2</v>
      </c>
      <c r="AA331" s="116">
        <f>VLOOKUP(C331,CBS!$A$2:$F$395,4,0)</f>
        <v>5.7199211045364899E-2</v>
      </c>
      <c r="AB331" s="124">
        <f>IF(E331="HFC",(IF(L331&gt;=PliegoVigente!$U$9,PliegoVigente!$W$9,IF(L331&gt;=PliegoVigente!$U$8,PliegoVigente!$W$8,PliegoVigente!$W$7))),IF(E331="FLOW",(IF(L331&gt;=PliegoVigente!$U$25,PliegoVigente!$W$25,IF(L331&gt;=PliegoVigente!$U$24,PliegoVigente!$W$24,PliegoVigente!$W$23))),IF(E331="MASIVO",(IF(L331&gt;=PliegoVigente!$U$39,PliegoVigente!$W$39,IF(L331&gt;=PliegoVigente!$U$38,PliegoVigente!$W$38,PliegoVigente!$W$37))),(IF(L331&gt;=PliegoVigente!$U$53,PliegoVigente!$W$53,IF(L331&gt;=PliegoVigente!$U$52,PliegoVigente!$W$52,PliegoVigente!$W$51))))))</f>
        <v>0.01</v>
      </c>
      <c r="AC331" s="124">
        <f>IF(E331="HFC",(IF(M331&gt;=PliegoVigente!$I$7,PliegoVigente!$K$7,IF(M331&gt;=PliegoVigente!$I$8,PliegoVigente!$K$8,IF(M331&gt;=PliegoVigente!$I$9,PliegoVigente!$K$9,IF(M331&gt;=PliegoVigente!$I$10,PliegoVigente!$K$10,IF(M331&gt;=PliegoVigente!$I$11,PliegoVigente!$K$11,IF(M331&gt;=PliegoVigente!$I$12,PliegoVigente!$K$12,IF(M331&gt;=PliegoVigente!$I$13,PliegoVigente!$K$13,IF(M331&gt;=PliegoVigente!$I$14,PliegoVigente!$K$14,PliegoVigente!$K$15))))))))),IF(E331="FLOW",(IF(M331&gt;=PliegoVigente!$I$23,PliegoVigente!$K$23,IF(M331&gt;=PliegoVigente!$I$24,PliegoVigente!$K$24,IF(M331&gt;=PliegoVigente!$I$25,PliegoVigente!$K$25,IF(M331&gt;=PliegoVigente!$I$26,PliegoVigente!$K$26,IF(M331&gt;=PliegoVigente!$I$27,PliegoVigente!$K$27,IF(M331&gt;=PliegoVigente!$I$28,PliegoVigente!$K$28,IF(M331&gt;=PliegoVigente!$I$29,PliegoVigente!$K$29,IF(M331&gt;=PliegoVigente!$I$30,PliegoVigente!$K$30,PliegoVigente!$K$31))))))))),IF(E331="MASIVO",(IF(M331&gt;=PliegoVigente!$I$37,PliegoVigente!$K$37,IF(M331&gt;=PliegoVigente!$I$38,PliegoVigente!$K$38,IF(M331&gt;=PliegoVigente!$I$39,PliegoVigente!$K$39,IF(M331&gt;=PliegoVigente!$I$40,PliegoVigente!$K$40,IF(M331&gt;=PliegoVigente!$I$41,PliegoVigente!$K$41,IF(M331&gt;=PliegoVigente!$I$42,PliegoVigente!$K$42,IF(M331&gt;=PliegoVigente!$I$43,PliegoVigente!$K$43,IF(M331&gt;=PliegoVigente!$I$44,PliegoVigente!$K$44,PliegoVigente!$K$45))))))))),(IF(M331&gt;=PliegoVigente!$I$51,PliegoVigente!$K$51,IF(M331&gt;=PliegoVigente!$I$52,PliegoVigente!$K$52,IF(M331&gt;=PliegoVigente!$I$53,PliegoVigente!$K$53,IF(M331&gt;=PliegoVigente!$I$54,PliegoVigente!$K$54,IF(M331&gt;=PliegoVigente!$I$55,PliegoVigente!$K$55,IF(M331&gt;=PliegoVigente!$I$56,PliegoVigente!$K$56,IF(M331&gt;=PliegoVigente!$I$57,PliegoVigente!$K$57,IF(M331&gt;=PliegoVigente!$I$58,PliegoVigente!$K$58,PliegoVigente!$K$59))))))))))))</f>
        <v>0.01</v>
      </c>
      <c r="AD331" s="124">
        <f>IF(E331="HFC",(IF(S331&gt;=PliegoVigente!$E$12,PliegoVigente!$G$12,IF(S331&gt;=PliegoVigente!$E$11,PliegoVigente!$G$11,IF(S331&gt;=PliegoVigente!$E$10,PliegoVigente!$G$10,IF(S331&gt;=PliegoVigente!$E$9,PliegoVigente!$G$9,IF(S331&gt;=PliegoVigente!$E$8,PliegoVigente!$G$8,PliegoVigente!$G$7)))))),IF(E331="FLOW",(IF(S331&gt;=PliegoVigente!$I$23,PliegoVigente!$K$23,IF(S331&gt;=PliegoVigente!$I$24,PliegoVigente!$K$24,IF(S331&gt;=PliegoVigente!$I$25,PliegoVigente!$K$25,IF(S331&gt;=PliegoVigente!$I$26,PliegoVigente!$K$26,IF(S331&gt;=PliegoVigente!$I$27,PliegoVigente!$K$27,IF(S331&gt;=PliegoVigente!$I$28,PliegoVigente!$K$28,IF(S331&gt;=PliegoVigente!$I$29,PliegoVigente!$K$29,IF(S331&gt;=PliegoVigente!$I$30,PliegoVigente!$K$30,PliegoVigente!$K$31))))))))),IF(E331="MASIVO",(IF(S331&gt;=PliegoVigente!$I$37,PliegoVigente!$K$37,IF(S331&gt;=PliegoVigente!$I$38,PliegoVigente!$K$38,IF(S331&gt;=PliegoVigente!$I$39,PliegoVigente!$K$39,IF(S331&gt;=PliegoVigente!$I$40,PliegoVigente!$K$40,IF(S331&gt;=PliegoVigente!$I$41,PliegoVigente!$K$41,IF(S331&gt;=PliegoVigente!$I$42,PliegoVigente!$K$42,IF(S331&gt;=PliegoVigente!$I$43,PliegoVigente!$K$43,IF(S331&gt;=PliegoVigente!$I$44,PliegoVigente!$K$44,PliegoVigente!$K$45))))))))),(IF(S331&gt;=PliegoVigente!$I$51,PliegoVigente!$K$51,IF(S331&gt;=PliegoVigente!$I$52,PliegoVigente!$K$52,IF(S331&gt;=PliegoVigente!$I$53,PliegoVigente!$K$53,IF(S331&gt;=PliegoVigente!$I$54,PliegoVigente!$K$54,IF(S331&gt;=PliegoVigente!$I$55,PliegoVigente!$K$55,IF(S331&gt;=PliegoVigente!$I$56,PliegoVigente!$K$56,IF(S331&gt;=PliegoVigente!$I$57,PliegoVigente!$K$57,IF(S331&gt;=PliegoVigente!$I$58,PliegoVigente!$K$58,PliegoVigente!$K$59))))))))))))</f>
        <v>0.06</v>
      </c>
      <c r="AE331" s="124">
        <f>IF(E331="HFC",(IF(T331&gt;=PliegoVigente!$A$10,PliegoVigente!$C$10,IF(T331&gt;PliegoVigente!$A$9,PliegoVigente!$C$9,IF(T331&gt;PliegoVigente!$A$8,PliegoVigente!$C$8,PliegoVigente!$C$7)))),IF(E331="FLOW",(IF(T331&gt;=PliegoVigente!$A$26,PliegoVigente!$C$26,IF(T331&gt;PliegoVigente!$A$25,PliegoVigente!$C$25,IF(T331&gt;PliegoVigente!$A$24,PliegoVigente!$C$24,PliegoVigente!$C$23)))),IF(E331="MASIVO",(IF(T331&gt;=PliegoVigente!$A$40,PliegoVigente!$C$40,IF(T331&gt;PliegoVigente!$A$39,PliegoVigente!$C$39,IF(T331&gt;PliegoVigente!$A$38,PliegoVigente!$C$38,PliegoVigente!$C$37)))),(IF(T331&gt;=PliegoVigente!$A$54,PliegoVigente!$C$54,IF(T331&gt;PliegoVigente!$A$53,PliegoVigente!$C$53,IF(T331&gt;PliegoVigente!$A$52,PliegoVigente!$C$52,PliegoVigente!$C$51)))))))</f>
        <v>-0.01</v>
      </c>
      <c r="AF331" s="124">
        <f>IF(E331="HFC",(IF(Y331&gt;=PliegoVigente!$Y$7,PliegoVigente!$AA$7,0)),IF(E331="FLOW",0,IF(E331="MASIVO",(IF(Y331&gt;=PliegoVigente!$Y$37,PliegoVigente!$AA$370)),(IF(Y331&gt;=PliegoVigente!$Y$51,PliegoVigente!$AA$51,0)))))</f>
        <v>0</v>
      </c>
      <c r="AG331" s="124">
        <f>IF(E331="HFC",(IF(Z331&gt;=PliegoVigente!$M$9,PliegoVigente!$O$9,IF(Z331&gt;=PliegoVigente!$M$8,PliegoVigente!$O$8,PliegoVigente!$O$7))),IF(E331="FLOW",(IF(Z331&gt;=PliegoVigente!$M$25,PliegoVigente!$O$25,IF(Z331&gt;=PliegoVigente!$M$24,PliegoVigente!$O$24,PliegoVigente!$O$23))),IF(E331="MASIVO",(IF(Z331&gt;=PliegoVigente!$M$39,PliegoVigente!$O$39,IF(Z331&gt;=PliegoVigente!$M$38,PliegoVigente!$O$38,PliegoVigente!$O$37))),(IF(Z331&gt;=PliegoVigente!$M$53,PliegoVigente!$O$53,IF(Z331&gt;=PliegoVigente!$M$52,PliegoVigente!$O$52,PliegoVigente!$O$51))))))</f>
        <v>-5.0000000000000001E-3</v>
      </c>
      <c r="AH331" s="124">
        <f>IF(E331="HFC",(IF(AA331&gt;=PliegoVigente!$Q$9,PliegoVigente!$S$9,IF(AA331&gt;=PliegoVigente!$Q$8,PliegoVigente!$S$8,PliegoVigente!$S$7))),IF(E331="FLOW",(IF(AA331&gt;=PliegoVigente!$Q$25,PliegoVigente!$S$25,IF(AA331&gt;=PliegoVigente!$Q$24,PliegoVigente!$S$24,PliegoVigente!$S$23))),IF(E331="MASIVO",(IF(AA331&gt;=PliegoVigente!$Q$39,PliegoVigente!$S$39,IF(AA331&gt;=PliegoVigente!$Q$38,PliegoVigente!$S$38,PliegoVigente!$S$37))),(IF(AA331&gt;=PliegoVigente!$Q$53,PliegoVigente!$S$53,IF(AA331&gt;=PliegoVigente!$Q$52,PliegoVigente!$S$52,PliegoVigente!$S$51))))))</f>
        <v>1.4999999999999999E-2</v>
      </c>
      <c r="AI331" s="126">
        <f t="shared" si="11"/>
        <v>0.08</v>
      </c>
    </row>
    <row r="332" spans="1:35" x14ac:dyDescent="0.25">
      <c r="A332" s="115" t="str">
        <f>VLOOKUP(C332,RosterActualizado!$C$2:$L$1000,7,0)</f>
        <v>Varela Paula Mariana</v>
      </c>
      <c r="B332" s="115" t="str">
        <f>VLOOKUP(C332,RosterActualizado!$C$2:$L$1000,10,0)</f>
        <v>Arias Ezequiel</v>
      </c>
      <c r="C332" s="115">
        <f>RosterActualizado!C332</f>
        <v>3523562</v>
      </c>
      <c r="D332" s="115" t="str">
        <f>VLOOKUP(C332,RosterActualizado!$C$2:$L$1000,3,0)</f>
        <v>INTERNET HFC SCORE 2</v>
      </c>
      <c r="E332" s="115" t="str">
        <f t="shared" si="10"/>
        <v>HFC</v>
      </c>
      <c r="F332" s="116">
        <f>VLOOKUP(C332,Table1[],5,0)</f>
        <v>0.94771326164874503</v>
      </c>
      <c r="G332" s="117">
        <f>VLOOKUP(C332,Table13[],5,0)</f>
        <v>7.4074074074074098E-2</v>
      </c>
      <c r="H332" s="118">
        <f>VLOOKUP(C332,Table13[],3,0)</f>
        <v>108</v>
      </c>
      <c r="I332" s="117">
        <f>VLOOKUP(C332,Table13[],7,0)</f>
        <v>0.71153846153846201</v>
      </c>
      <c r="J332" s="117">
        <f>VLOOKUP(C332,Table13[],9,0)</f>
        <v>0.95145631067961201</v>
      </c>
      <c r="K332" s="116">
        <f>VLOOKUP(C332,Table16[[#All],[idccms]:[TMO]],5,0)</f>
        <v>0.92</v>
      </c>
      <c r="L332" s="119">
        <f>VLOOKUP(C332,Table18[[Columna1]:[Recuento de id_monitoring-caseId]],2,0)</f>
        <v>1</v>
      </c>
      <c r="M332" s="116">
        <f>VLOOKUP(C332,Table111[],7,0)</f>
        <v>-0.2</v>
      </c>
      <c r="N332" s="118">
        <f>VLOOKUP(C332,Table111[],6,0)</f>
        <v>20</v>
      </c>
      <c r="O332" s="116">
        <f>VLOOKUP(C332,Table111[],8,0)</f>
        <v>0.41176470588235298</v>
      </c>
      <c r="P332" s="13" t="s">
        <v>116</v>
      </c>
      <c r="Q332" s="13" t="s">
        <v>116</v>
      </c>
      <c r="R332" s="13" t="s">
        <v>116</v>
      </c>
      <c r="S332" s="116">
        <f>VLOOKUP(C332,Table113[[idccms]:[Suma de Rellamados]],4,0)</f>
        <v>0.83888888888888902</v>
      </c>
      <c r="T332" s="13">
        <f>VLOOKUP(C332,Table115[[idccms]:[Suma de CvLlamSalientes]],3,0)</f>
        <v>510.62134502923999</v>
      </c>
      <c r="U332" s="13">
        <f>VLOOKUP(C332,Table115[[idccms]:[Suma de CvLlamSalientes]],5,0)</f>
        <v>15.5453216374269</v>
      </c>
      <c r="V332" s="120">
        <f>VLOOKUP(C332,Table115[[idccms]:[Suma de CvLlamSalientes]],6,0)</f>
        <v>4.6783625730994101E-2</v>
      </c>
      <c r="W332" s="13">
        <f>VLOOKUP(C332,Table115[[idccms]:[Suma de CvLlamSalientes]],7,0)</f>
        <v>495.02923976608201</v>
      </c>
      <c r="X332" s="116">
        <f>VLOOKUP(C332,Table118[[idccms]:[%Act Com N]],4,0)</f>
        <v>6.9444444444444406E-2</v>
      </c>
      <c r="Y332" s="116">
        <f>VLOOKUP(C332,Table118[[idccms]:[%Act Com N]],6,0)</f>
        <v>6.5789473684210495E-2</v>
      </c>
      <c r="Z332" s="116">
        <f>VLOOKUP(C332,TRF!$B$2:$S$407,4,0)</f>
        <v>5.8479532163742701E-2</v>
      </c>
      <c r="AA332" s="116">
        <f>VLOOKUP(C332,CBS!$A$2:$F$395,4,0)</f>
        <v>6.8713450292397699E-2</v>
      </c>
      <c r="AB332" s="124">
        <f>IF(E332="HFC",(IF(L332&gt;=PliegoVigente!$U$9,PliegoVigente!$W$9,IF(L332&gt;=PliegoVigente!$U$8,PliegoVigente!$W$8,PliegoVigente!$W$7))),IF(E332="FLOW",(IF(L332&gt;=PliegoVigente!$U$25,PliegoVigente!$W$25,IF(L332&gt;=PliegoVigente!$U$24,PliegoVigente!$W$24,PliegoVigente!$W$23))),IF(E332="MASIVO",(IF(L332&gt;=PliegoVigente!$U$39,PliegoVigente!$W$39,IF(L332&gt;=PliegoVigente!$U$38,PliegoVigente!$W$38,PliegoVigente!$W$37))),(IF(L332&gt;=PliegoVigente!$U$53,PliegoVigente!$W$53,IF(L332&gt;=PliegoVigente!$U$52,PliegoVigente!$W$52,PliegoVigente!$W$51))))))</f>
        <v>0.01</v>
      </c>
      <c r="AC332" s="124">
        <f>IF(E332="HFC",(IF(M332&gt;=PliegoVigente!$I$7,PliegoVigente!$K$7,IF(M332&gt;=PliegoVigente!$I$8,PliegoVigente!$K$8,IF(M332&gt;=PliegoVigente!$I$9,PliegoVigente!$K$9,IF(M332&gt;=PliegoVigente!$I$10,PliegoVigente!$K$10,IF(M332&gt;=PliegoVigente!$I$11,PliegoVigente!$K$11,IF(M332&gt;=PliegoVigente!$I$12,PliegoVigente!$K$12,IF(M332&gt;=PliegoVigente!$I$13,PliegoVigente!$K$13,IF(M332&gt;=PliegoVigente!$I$14,PliegoVigente!$K$14,PliegoVigente!$K$15))))))))),IF(E332="FLOW",(IF(M332&gt;=PliegoVigente!$I$23,PliegoVigente!$K$23,IF(M332&gt;=PliegoVigente!$I$24,PliegoVigente!$K$24,IF(M332&gt;=PliegoVigente!$I$25,PliegoVigente!$K$25,IF(M332&gt;=PliegoVigente!$I$26,PliegoVigente!$K$26,IF(M332&gt;=PliegoVigente!$I$27,PliegoVigente!$K$27,IF(M332&gt;=PliegoVigente!$I$28,PliegoVigente!$K$28,IF(M332&gt;=PliegoVigente!$I$29,PliegoVigente!$K$29,IF(M332&gt;=PliegoVigente!$I$30,PliegoVigente!$K$30,PliegoVigente!$K$31))))))))),IF(E332="MASIVO",(IF(M332&gt;=PliegoVigente!$I$37,PliegoVigente!$K$37,IF(M332&gt;=PliegoVigente!$I$38,PliegoVigente!$K$38,IF(M332&gt;=PliegoVigente!$I$39,PliegoVigente!$K$39,IF(M332&gt;=PliegoVigente!$I$40,PliegoVigente!$K$40,IF(M332&gt;=PliegoVigente!$I$41,PliegoVigente!$K$41,IF(M332&gt;=PliegoVigente!$I$42,PliegoVigente!$K$42,IF(M332&gt;=PliegoVigente!$I$43,PliegoVigente!$K$43,IF(M332&gt;=PliegoVigente!$I$44,PliegoVigente!$K$44,PliegoVigente!$K$45))))))))),(IF(M332&gt;=PliegoVigente!$I$51,PliegoVigente!$K$51,IF(M332&gt;=PliegoVigente!$I$52,PliegoVigente!$K$52,IF(M332&gt;=PliegoVigente!$I$53,PliegoVigente!$K$53,IF(M332&gt;=PliegoVigente!$I$54,PliegoVigente!$K$54,IF(M332&gt;=PliegoVigente!$I$55,PliegoVigente!$K$55,IF(M332&gt;=PliegoVigente!$I$56,PliegoVigente!$K$56,IF(M332&gt;=PliegoVigente!$I$57,PliegoVigente!$K$57,IF(M332&gt;=PliegoVigente!$I$58,PliegoVigente!$K$58,PliegoVigente!$K$59))))))))))))</f>
        <v>-0.02</v>
      </c>
      <c r="AD332" s="124">
        <f>IF(E332="HFC",(IF(S332&gt;=PliegoVigente!$E$12,PliegoVigente!$G$12,IF(S332&gt;=PliegoVigente!$E$11,PliegoVigente!$G$11,IF(S332&gt;=PliegoVigente!$E$10,PliegoVigente!$G$10,IF(S332&gt;=PliegoVigente!$E$9,PliegoVigente!$G$9,IF(S332&gt;=PliegoVigente!$E$8,PliegoVigente!$G$8,PliegoVigente!$G$7)))))),IF(E332="FLOW",(IF(S332&gt;=PliegoVigente!$I$23,PliegoVigente!$K$23,IF(S332&gt;=PliegoVigente!$I$24,PliegoVigente!$K$24,IF(S332&gt;=PliegoVigente!$I$25,PliegoVigente!$K$25,IF(S332&gt;=PliegoVigente!$I$26,PliegoVigente!$K$26,IF(S332&gt;=PliegoVigente!$I$27,PliegoVigente!$K$27,IF(S332&gt;=PliegoVigente!$I$28,PliegoVigente!$K$28,IF(S332&gt;=PliegoVigente!$I$29,PliegoVigente!$K$29,IF(S332&gt;=PliegoVigente!$I$30,PliegoVigente!$K$30,PliegoVigente!$K$31))))))))),IF(E332="MASIVO",(IF(S332&gt;=PliegoVigente!$I$37,PliegoVigente!$K$37,IF(S332&gt;=PliegoVigente!$I$38,PliegoVigente!$K$38,IF(S332&gt;=PliegoVigente!$I$39,PliegoVigente!$K$39,IF(S332&gt;=PliegoVigente!$I$40,PliegoVigente!$K$40,IF(S332&gt;=PliegoVigente!$I$41,PliegoVigente!$K$41,IF(S332&gt;=PliegoVigente!$I$42,PliegoVigente!$K$42,IF(S332&gt;=PliegoVigente!$I$43,PliegoVigente!$K$43,IF(S332&gt;=PliegoVigente!$I$44,PliegoVigente!$K$44,PliegoVigente!$K$45))))))))),(IF(S332&gt;=PliegoVigente!$I$51,PliegoVigente!$K$51,IF(S332&gt;=PliegoVigente!$I$52,PliegoVigente!$K$52,IF(S332&gt;=PliegoVigente!$I$53,PliegoVigente!$K$53,IF(S332&gt;=PliegoVigente!$I$54,PliegoVigente!$K$54,IF(S332&gt;=PliegoVigente!$I$55,PliegoVigente!$K$55,IF(S332&gt;=PliegoVigente!$I$56,PliegoVigente!$K$56,IF(S332&gt;=PliegoVigente!$I$57,PliegoVigente!$K$57,IF(S332&gt;=PliegoVigente!$I$58,PliegoVigente!$K$58,PliegoVigente!$K$59))))))))))))</f>
        <v>0.04</v>
      </c>
      <c r="AE332" s="124">
        <f>IF(E332="HFC",(IF(T332&gt;=PliegoVigente!$A$10,PliegoVigente!$C$10,IF(T332&gt;PliegoVigente!$A$9,PliegoVigente!$C$9,IF(T332&gt;PliegoVigente!$A$8,PliegoVigente!$C$8,PliegoVigente!$C$7)))),IF(E332="FLOW",(IF(T332&gt;=PliegoVigente!$A$26,PliegoVigente!$C$26,IF(T332&gt;PliegoVigente!$A$25,PliegoVigente!$C$25,IF(T332&gt;PliegoVigente!$A$24,PliegoVigente!$C$24,PliegoVigente!$C$23)))),IF(E332="MASIVO",(IF(T332&gt;=PliegoVigente!$A$40,PliegoVigente!$C$40,IF(T332&gt;PliegoVigente!$A$39,PliegoVigente!$C$39,IF(T332&gt;PliegoVigente!$A$38,PliegoVigente!$C$38,PliegoVigente!$C$37)))),(IF(T332&gt;=PliegoVigente!$A$54,PliegoVigente!$C$54,IF(T332&gt;PliegoVigente!$A$53,PliegoVigente!$C$53,IF(T332&gt;PliegoVigente!$A$52,PliegoVigente!$C$52,PliegoVigente!$C$51)))))))</f>
        <v>0.02</v>
      </c>
      <c r="AF332" s="124">
        <f>IF(E332="HFC",(IF(Y332&gt;=PliegoVigente!$Y$7,PliegoVigente!$AA$7,0)),IF(E332="FLOW",0,IF(E332="MASIVO",(IF(Y332&gt;=PliegoVigente!$Y$37,PliegoVigente!$AA$370)),(IF(Y332&gt;=PliegoVigente!$Y$51,PliegoVigente!$AA$51,0)))))</f>
        <v>0.01</v>
      </c>
      <c r="AG332" s="124">
        <f>IF(E332="HFC",(IF(Z332&gt;=PliegoVigente!$M$9,PliegoVigente!$O$9,IF(Z332&gt;=PliegoVigente!$M$8,PliegoVigente!$O$8,PliegoVigente!$O$7))),IF(E332="FLOW",(IF(Z332&gt;=PliegoVigente!$M$25,PliegoVigente!$O$25,IF(Z332&gt;=PliegoVigente!$M$24,PliegoVigente!$O$24,PliegoVigente!$O$23))),IF(E332="MASIVO",(IF(Z332&gt;=PliegoVigente!$M$39,PliegoVigente!$O$39,IF(Z332&gt;=PliegoVigente!$M$38,PliegoVigente!$O$38,PliegoVigente!$O$37))),(IF(Z332&gt;=PliegoVigente!$M$53,PliegoVigente!$O$53,IF(Z332&gt;=PliegoVigente!$M$52,PliegoVigente!$O$52,PliegoVigente!$O$51))))))</f>
        <v>5.0000000000000001E-3</v>
      </c>
      <c r="AH332" s="124">
        <f>IF(E332="HFC",(IF(AA332&gt;=PliegoVigente!$Q$9,PliegoVigente!$S$9,IF(AA332&gt;=PliegoVigente!$Q$8,PliegoVigente!$S$8,PliegoVigente!$S$7))),IF(E332="FLOW",(IF(AA332&gt;=PliegoVigente!$Q$25,PliegoVigente!$S$25,IF(AA332&gt;=PliegoVigente!$Q$24,PliegoVigente!$S$24,PliegoVigente!$S$23))),IF(E332="MASIVO",(IF(AA332&gt;=PliegoVigente!$Q$39,PliegoVigente!$S$39,IF(AA332&gt;=PliegoVigente!$Q$38,PliegoVigente!$S$38,PliegoVigente!$S$37))),(IF(AA332&gt;=PliegoVigente!$Q$53,PliegoVigente!$S$53,IF(AA332&gt;=PliegoVigente!$Q$52,PliegoVigente!$S$52,PliegoVigente!$S$51))))))</f>
        <v>-5.0000000000000001E-3</v>
      </c>
      <c r="AI332" s="126">
        <f t="shared" si="11"/>
        <v>6.0000000000000005E-2</v>
      </c>
    </row>
    <row r="333" spans="1:35" x14ac:dyDescent="0.25">
      <c r="A333" s="115" t="str">
        <f>VLOOKUP(C333,RosterActualizado!$C$2:$L$1000,7,0)</f>
        <v>Varela Paula Mariana</v>
      </c>
      <c r="B333" s="115" t="str">
        <f>VLOOKUP(C333,RosterActualizado!$C$2:$L$1000,10,0)</f>
        <v>Arrieta Jessica Florencia</v>
      </c>
      <c r="C333" s="115">
        <f>RosterActualizado!C333</f>
        <v>2811354</v>
      </c>
      <c r="D333" s="115" t="str">
        <f>VLOOKUP(C333,RosterActualizado!$C$2:$L$1000,3,0)</f>
        <v xml:space="preserve">INTERNET HFC SCORE 1 + Solucion Remota </v>
      </c>
      <c r="E333" s="115" t="str">
        <f t="shared" si="10"/>
        <v>HFC</v>
      </c>
      <c r="F333" s="116">
        <f>VLOOKUP(C333,Table1[],5,0)</f>
        <v>0.390625</v>
      </c>
      <c r="G333" s="117">
        <f>VLOOKUP(C333,Table13[],5,0)</f>
        <v>0.11111111111111099</v>
      </c>
      <c r="H333" s="118">
        <f>VLOOKUP(C333,Table13[],3,0)</f>
        <v>18</v>
      </c>
      <c r="I333" s="117">
        <f>VLOOKUP(C333,Table13[],7,0)</f>
        <v>0.64705882352941202</v>
      </c>
      <c r="J333" s="117">
        <f>VLOOKUP(C333,Table13[],9,0)</f>
        <v>0.875</v>
      </c>
      <c r="K333" s="116">
        <f>VLOOKUP(C333,Table16[[#All],[idccms]:[TMO]],5,0)</f>
        <v>0.96153846153846201</v>
      </c>
      <c r="L333" s="119">
        <f>VLOOKUP(C333,Table18[[Columna1]:[Recuento de id_monitoring-caseId]],2,0)</f>
        <v>1</v>
      </c>
      <c r="M333" s="116">
        <f>VLOOKUP(C333,Table111[],7,0)</f>
        <v>-1</v>
      </c>
      <c r="N333" s="118">
        <f>VLOOKUP(C333,Table111[],6,0)</f>
        <v>3</v>
      </c>
      <c r="O333" s="116">
        <f>VLOOKUP(C333,Table111[],8,0)</f>
        <v>0</v>
      </c>
      <c r="P333" s="13" t="s">
        <v>116</v>
      </c>
      <c r="Q333" s="13" t="s">
        <v>116</v>
      </c>
      <c r="R333" s="13" t="s">
        <v>116</v>
      </c>
      <c r="S333" s="116">
        <f>VLOOKUP(C333,Table113[[idccms]:[Suma de Rellamados]],4,0)</f>
        <v>0.84297520661156999</v>
      </c>
      <c r="T333" s="13">
        <f>VLOOKUP(C333,Table115[[idccms]:[Suma de CvLlamSalientes]],3,0)</f>
        <v>592.30994152046799</v>
      </c>
      <c r="U333" s="13">
        <f>VLOOKUP(C333,Table115[[idccms]:[Suma de CvLlamSalientes]],5,0)</f>
        <v>37.093567251461998</v>
      </c>
      <c r="V333" s="120">
        <f>VLOOKUP(C333,Table115[[idccms]:[Suma de CvLlamSalientes]],6,0)</f>
        <v>17.9298245614035</v>
      </c>
      <c r="W333" s="13">
        <f>VLOOKUP(C333,Table115[[idccms]:[Suma de CvLlamSalientes]],7,0)</f>
        <v>537.28654970760203</v>
      </c>
      <c r="X333" s="116">
        <f>VLOOKUP(C333,Table118[[idccms]:[%Act Com N]],4,0)</f>
        <v>2.9239766081871298E-2</v>
      </c>
      <c r="Y333" s="116">
        <f>VLOOKUP(C333,Table118[[idccms]:[%Act Com N]],6,0)</f>
        <v>2.9239766081871298E-2</v>
      </c>
      <c r="Z333" s="116">
        <f>VLOOKUP(C333,TRF!$B$2:$S$407,4,0)</f>
        <v>0.116959064327485</v>
      </c>
      <c r="AA333" s="116">
        <f>VLOOKUP(C333,CBS!$A$2:$F$395,4,0)</f>
        <v>7.0175438596491196E-2</v>
      </c>
      <c r="AB333" s="124">
        <f>IF(E333="HFC",(IF(L333&gt;=PliegoVigente!$U$9,PliegoVigente!$W$9,IF(L333&gt;=PliegoVigente!$U$8,PliegoVigente!$W$8,PliegoVigente!$W$7))),IF(E333="FLOW",(IF(L333&gt;=PliegoVigente!$U$25,PliegoVigente!$W$25,IF(L333&gt;=PliegoVigente!$U$24,PliegoVigente!$W$24,PliegoVigente!$W$23))),IF(E333="MASIVO",(IF(L333&gt;=PliegoVigente!$U$39,PliegoVigente!$W$39,IF(L333&gt;=PliegoVigente!$U$38,PliegoVigente!$W$38,PliegoVigente!$W$37))),(IF(L333&gt;=PliegoVigente!$U$53,PliegoVigente!$W$53,IF(L333&gt;=PliegoVigente!$U$52,PliegoVigente!$W$52,PliegoVigente!$W$51))))))</f>
        <v>0.01</v>
      </c>
      <c r="AC333" s="124">
        <f>IF(E333="HFC",(IF(M333&gt;=PliegoVigente!$I$7,PliegoVigente!$K$7,IF(M333&gt;=PliegoVigente!$I$8,PliegoVigente!$K$8,IF(M333&gt;=PliegoVigente!$I$9,PliegoVigente!$K$9,IF(M333&gt;=PliegoVigente!$I$10,PliegoVigente!$K$10,IF(M333&gt;=PliegoVigente!$I$11,PliegoVigente!$K$11,IF(M333&gt;=PliegoVigente!$I$12,PliegoVigente!$K$12,IF(M333&gt;=PliegoVigente!$I$13,PliegoVigente!$K$13,IF(M333&gt;=PliegoVigente!$I$14,PliegoVigente!$K$14,PliegoVigente!$K$15))))))))),IF(E333="FLOW",(IF(M333&gt;=PliegoVigente!$I$23,PliegoVigente!$K$23,IF(M333&gt;=PliegoVigente!$I$24,PliegoVigente!$K$24,IF(M333&gt;=PliegoVigente!$I$25,PliegoVigente!$K$25,IF(M333&gt;=PliegoVigente!$I$26,PliegoVigente!$K$26,IF(M333&gt;=PliegoVigente!$I$27,PliegoVigente!$K$27,IF(M333&gt;=PliegoVigente!$I$28,PliegoVigente!$K$28,IF(M333&gt;=PliegoVigente!$I$29,PliegoVigente!$K$29,IF(M333&gt;=PliegoVigente!$I$30,PliegoVigente!$K$30,PliegoVigente!$K$31))))))))),IF(E333="MASIVO",(IF(M333&gt;=PliegoVigente!$I$37,PliegoVigente!$K$37,IF(M333&gt;=PliegoVigente!$I$38,PliegoVigente!$K$38,IF(M333&gt;=PliegoVigente!$I$39,PliegoVigente!$K$39,IF(M333&gt;=PliegoVigente!$I$40,PliegoVigente!$K$40,IF(M333&gt;=PliegoVigente!$I$41,PliegoVigente!$K$41,IF(M333&gt;=PliegoVigente!$I$42,PliegoVigente!$K$42,IF(M333&gt;=PliegoVigente!$I$43,PliegoVigente!$K$43,IF(M333&gt;=PliegoVigente!$I$44,PliegoVigente!$K$44,PliegoVigente!$K$45))))))))),(IF(M333&gt;=PliegoVigente!$I$51,PliegoVigente!$K$51,IF(M333&gt;=PliegoVigente!$I$52,PliegoVigente!$K$52,IF(M333&gt;=PliegoVigente!$I$53,PliegoVigente!$K$53,IF(M333&gt;=PliegoVigente!$I$54,PliegoVigente!$K$54,IF(M333&gt;=PliegoVigente!$I$55,PliegoVigente!$K$55,IF(M333&gt;=PliegoVigente!$I$56,PliegoVigente!$K$56,IF(M333&gt;=PliegoVigente!$I$57,PliegoVigente!$K$57,IF(M333&gt;=PliegoVigente!$I$58,PliegoVigente!$K$58,PliegoVigente!$K$59))))))))))))</f>
        <v>-0.02</v>
      </c>
      <c r="AD333" s="124">
        <f>IF(E333="HFC",(IF(S333&gt;=PliegoVigente!$E$12,PliegoVigente!$G$12,IF(S333&gt;=PliegoVigente!$E$11,PliegoVigente!$G$11,IF(S333&gt;=PliegoVigente!$E$10,PliegoVigente!$G$10,IF(S333&gt;=PliegoVigente!$E$9,PliegoVigente!$G$9,IF(S333&gt;=PliegoVigente!$E$8,PliegoVigente!$G$8,PliegoVigente!$G$7)))))),IF(E333="FLOW",(IF(S333&gt;=PliegoVigente!$I$23,PliegoVigente!$K$23,IF(S333&gt;=PliegoVigente!$I$24,PliegoVigente!$K$24,IF(S333&gt;=PliegoVigente!$I$25,PliegoVigente!$K$25,IF(S333&gt;=PliegoVigente!$I$26,PliegoVigente!$K$26,IF(S333&gt;=PliegoVigente!$I$27,PliegoVigente!$K$27,IF(S333&gt;=PliegoVigente!$I$28,PliegoVigente!$K$28,IF(S333&gt;=PliegoVigente!$I$29,PliegoVigente!$K$29,IF(S333&gt;=PliegoVigente!$I$30,PliegoVigente!$K$30,PliegoVigente!$K$31))))))))),IF(E333="MASIVO",(IF(S333&gt;=PliegoVigente!$I$37,PliegoVigente!$K$37,IF(S333&gt;=PliegoVigente!$I$38,PliegoVigente!$K$38,IF(S333&gt;=PliegoVigente!$I$39,PliegoVigente!$K$39,IF(S333&gt;=PliegoVigente!$I$40,PliegoVigente!$K$40,IF(S333&gt;=PliegoVigente!$I$41,PliegoVigente!$K$41,IF(S333&gt;=PliegoVigente!$I$42,PliegoVigente!$K$42,IF(S333&gt;=PliegoVigente!$I$43,PliegoVigente!$K$43,IF(S333&gt;=PliegoVigente!$I$44,PliegoVigente!$K$44,PliegoVigente!$K$45))))))))),(IF(S333&gt;=PliegoVigente!$I$51,PliegoVigente!$K$51,IF(S333&gt;=PliegoVigente!$I$52,PliegoVigente!$K$52,IF(S333&gt;=PliegoVigente!$I$53,PliegoVigente!$K$53,IF(S333&gt;=PliegoVigente!$I$54,PliegoVigente!$K$54,IF(S333&gt;=PliegoVigente!$I$55,PliegoVigente!$K$55,IF(S333&gt;=PliegoVigente!$I$56,PliegoVigente!$K$56,IF(S333&gt;=PliegoVigente!$I$57,PliegoVigente!$K$57,IF(S333&gt;=PliegoVigente!$I$58,PliegoVigente!$K$58,PliegoVigente!$K$59))))))))))))</f>
        <v>0.04</v>
      </c>
      <c r="AE333" s="124">
        <f>IF(E333="HFC",(IF(T333&gt;=PliegoVigente!$A$10,PliegoVigente!$C$10,IF(T333&gt;PliegoVigente!$A$9,PliegoVigente!$C$9,IF(T333&gt;PliegoVigente!$A$8,PliegoVigente!$C$8,PliegoVigente!$C$7)))),IF(E333="FLOW",(IF(T333&gt;=PliegoVigente!$A$26,PliegoVigente!$C$26,IF(T333&gt;PliegoVigente!$A$25,PliegoVigente!$C$25,IF(T333&gt;PliegoVigente!$A$24,PliegoVigente!$C$24,PliegoVigente!$C$23)))),IF(E333="MASIVO",(IF(T333&gt;=PliegoVigente!$A$40,PliegoVigente!$C$40,IF(T333&gt;PliegoVigente!$A$39,PliegoVigente!$C$39,IF(T333&gt;PliegoVigente!$A$38,PliegoVigente!$C$38,PliegoVigente!$C$37)))),(IF(T333&gt;=PliegoVigente!$A$54,PliegoVigente!$C$54,IF(T333&gt;PliegoVigente!$A$53,PliegoVigente!$C$53,IF(T333&gt;PliegoVigente!$A$52,PliegoVigente!$C$52,PliegoVigente!$C$51)))))))</f>
        <v>-0.01</v>
      </c>
      <c r="AF333" s="124">
        <f>IF(E333="HFC",(IF(Y333&gt;=PliegoVigente!$Y$7,PliegoVigente!$AA$7,0)),IF(E333="FLOW",0,IF(E333="MASIVO",(IF(Y333&gt;=PliegoVigente!$Y$37,PliegoVigente!$AA$370)),(IF(Y333&gt;=PliegoVigente!$Y$51,PliegoVigente!$AA$51,0)))))</f>
        <v>0</v>
      </c>
      <c r="AG333" s="124">
        <f>IF(E333="HFC",(IF(Z333&gt;=PliegoVigente!$M$9,PliegoVigente!$O$9,IF(Z333&gt;=PliegoVigente!$M$8,PliegoVigente!$O$8,PliegoVigente!$O$7))),IF(E333="FLOW",(IF(Z333&gt;=PliegoVigente!$M$25,PliegoVigente!$O$25,IF(Z333&gt;=PliegoVigente!$M$24,PliegoVigente!$O$24,PliegoVigente!$O$23))),IF(E333="MASIVO",(IF(Z333&gt;=PliegoVigente!$M$39,PliegoVigente!$O$39,IF(Z333&gt;=PliegoVigente!$M$38,PliegoVigente!$O$38,PliegoVigente!$O$37))),(IF(Z333&gt;=PliegoVigente!$M$53,PliegoVigente!$O$53,IF(Z333&gt;=PliegoVigente!$M$52,PliegoVigente!$O$52,PliegoVigente!$O$51))))))</f>
        <v>-5.0000000000000001E-3</v>
      </c>
      <c r="AH333" s="124">
        <f>IF(E333="HFC",(IF(AA333&gt;=PliegoVigente!$Q$9,PliegoVigente!$S$9,IF(AA333&gt;=PliegoVigente!$Q$8,PliegoVigente!$S$8,PliegoVigente!$S$7))),IF(E333="FLOW",(IF(AA333&gt;=PliegoVigente!$Q$25,PliegoVigente!$S$25,IF(AA333&gt;=PliegoVigente!$Q$24,PliegoVigente!$S$24,PliegoVigente!$S$23))),IF(E333="MASIVO",(IF(AA333&gt;=PliegoVigente!$Q$39,PliegoVigente!$S$39,IF(AA333&gt;=PliegoVigente!$Q$38,PliegoVigente!$S$38,PliegoVigente!$S$37))),(IF(AA333&gt;=PliegoVigente!$Q$53,PliegoVigente!$S$53,IF(AA333&gt;=PliegoVigente!$Q$52,PliegoVigente!$S$52,PliegoVigente!$S$51))))))</f>
        <v>-5.0000000000000001E-3</v>
      </c>
      <c r="AI333" s="126">
        <f t="shared" si="11"/>
        <v>9.999999999999995E-3</v>
      </c>
    </row>
    <row r="334" spans="1:35" x14ac:dyDescent="0.25">
      <c r="A334" s="115" t="str">
        <f>VLOOKUP(C334,RosterActualizado!$C$2:$L$1000,7,0)</f>
        <v>Varela Paula Mariana</v>
      </c>
      <c r="B334" s="115" t="str">
        <f>VLOOKUP(C334,RosterActualizado!$C$2:$L$1000,10,0)</f>
        <v>Avila Fernanda Beatriz</v>
      </c>
      <c r="C334" s="115">
        <f>RosterActualizado!C334</f>
        <v>4035915</v>
      </c>
      <c r="D334" s="115" t="str">
        <f>VLOOKUP(C334,RosterActualizado!$C$2:$L$1000,3,0)</f>
        <v xml:space="preserve">INTERNET HFC SCORE 3 A 5 + Solucion Remota </v>
      </c>
      <c r="E334" s="115" t="str">
        <f t="shared" si="10"/>
        <v>HFC</v>
      </c>
      <c r="F334" s="116">
        <f>VLOOKUP(C334,Table1[],5,0)</f>
        <v>0.98465656565656601</v>
      </c>
      <c r="G334" s="117">
        <f>VLOOKUP(C334,Table13[],5,0)</f>
        <v>0.12068965517241401</v>
      </c>
      <c r="H334" s="118">
        <f>VLOOKUP(C334,Table13[],3,0)</f>
        <v>58</v>
      </c>
      <c r="I334" s="117">
        <f>VLOOKUP(C334,Table13[],7,0)</f>
        <v>0.64150943396226401</v>
      </c>
      <c r="J334" s="117">
        <f>VLOOKUP(C334,Table13[],9,0)</f>
        <v>0.84</v>
      </c>
      <c r="K334" s="116">
        <f>VLOOKUP(C334,Table16[[#All],[idccms]:[TMO]],5,0)</f>
        <v>0.98412698412698396</v>
      </c>
      <c r="L334" s="119">
        <f>VLOOKUP(C334,Table18[[Columna1]:[Recuento de id_monitoring-caseId]],2,0)</f>
        <v>0</v>
      </c>
      <c r="M334" s="116">
        <f>VLOOKUP(C334,Table111[],7,0)</f>
        <v>0.18181818181818199</v>
      </c>
      <c r="N334" s="118">
        <f>VLOOKUP(C334,Table111[],6,0)</f>
        <v>11</v>
      </c>
      <c r="O334" s="116">
        <f>VLOOKUP(C334,Table111[],8,0)</f>
        <v>0.7</v>
      </c>
      <c r="P334" s="13" t="s">
        <v>116</v>
      </c>
      <c r="Q334" s="13" t="s">
        <v>116</v>
      </c>
      <c r="R334" s="13" t="s">
        <v>116</v>
      </c>
      <c r="S334" s="116">
        <f>VLOOKUP(C334,Table113[[idccms]:[Suma de Rellamados]],4,0)</f>
        <v>0.86342592592592604</v>
      </c>
      <c r="T334" s="13">
        <f>VLOOKUP(C334,Table115[[idccms]:[Suma de CvLlamSalientes]],3,0)</f>
        <v>624.17260787992495</v>
      </c>
      <c r="U334" s="13">
        <f>VLOOKUP(C334,Table115[[idccms]:[Suma de CvLlamSalientes]],5,0)</f>
        <v>15.3264540337711</v>
      </c>
      <c r="V334" s="120">
        <f>VLOOKUP(C334,Table115[[idccms]:[Suma de CvLlamSalientes]],6,0)</f>
        <v>4.3151969981238301</v>
      </c>
      <c r="W334" s="13">
        <f>VLOOKUP(C334,Table115[[idccms]:[Suma de CvLlamSalientes]],7,0)</f>
        <v>604.53095684802997</v>
      </c>
      <c r="X334" s="116">
        <f>VLOOKUP(C334,Table118[[idccms]:[%Act Com N]],4,0)</f>
        <v>8.06754221388368E-2</v>
      </c>
      <c r="Y334" s="116">
        <f>VLOOKUP(C334,Table118[[idccms]:[%Act Com N]],6,0)</f>
        <v>6.6604127579737299E-2</v>
      </c>
      <c r="Z334" s="116">
        <f>VLOOKUP(C334,TRF!$B$2:$S$407,4,0)</f>
        <v>9.3808630393996201E-2</v>
      </c>
      <c r="AA334" s="116">
        <f>VLOOKUP(C334,CBS!$A$2:$F$395,4,0)</f>
        <v>7.5046904315197005E-2</v>
      </c>
      <c r="AB334" s="124">
        <f>IF(E334="HFC",(IF(L334&gt;=PliegoVigente!$U$9,PliegoVigente!$W$9,IF(L334&gt;=PliegoVigente!$U$8,PliegoVigente!$W$8,PliegoVigente!$W$7))),IF(E334="FLOW",(IF(L334&gt;=PliegoVigente!$U$25,PliegoVigente!$W$25,IF(L334&gt;=PliegoVigente!$U$24,PliegoVigente!$W$24,PliegoVigente!$W$23))),IF(E334="MASIVO",(IF(L334&gt;=PliegoVigente!$U$39,PliegoVigente!$W$39,IF(L334&gt;=PliegoVigente!$U$38,PliegoVigente!$W$38,PliegoVigente!$W$37))),(IF(L334&gt;=PliegoVigente!$U$53,PliegoVigente!$W$53,IF(L334&gt;=PliegoVigente!$U$52,PliegoVigente!$W$52,PliegoVigente!$W$51))))))</f>
        <v>-0.01</v>
      </c>
      <c r="AC334" s="124">
        <f>IF(E334="HFC",(IF(M334&gt;=PliegoVigente!$I$7,PliegoVigente!$K$7,IF(M334&gt;=PliegoVigente!$I$8,PliegoVigente!$K$8,IF(M334&gt;=PliegoVigente!$I$9,PliegoVigente!$K$9,IF(M334&gt;=PliegoVigente!$I$10,PliegoVigente!$K$10,IF(M334&gt;=PliegoVigente!$I$11,PliegoVigente!$K$11,IF(M334&gt;=PliegoVigente!$I$12,PliegoVigente!$K$12,IF(M334&gt;=PliegoVigente!$I$13,PliegoVigente!$K$13,IF(M334&gt;=PliegoVigente!$I$14,PliegoVigente!$K$14,PliegoVigente!$K$15))))))))),IF(E334="FLOW",(IF(M334&gt;=PliegoVigente!$I$23,PliegoVigente!$K$23,IF(M334&gt;=PliegoVigente!$I$24,PliegoVigente!$K$24,IF(M334&gt;=PliegoVigente!$I$25,PliegoVigente!$K$25,IF(M334&gt;=PliegoVigente!$I$26,PliegoVigente!$K$26,IF(M334&gt;=PliegoVigente!$I$27,PliegoVigente!$K$27,IF(M334&gt;=PliegoVigente!$I$28,PliegoVigente!$K$28,IF(M334&gt;=PliegoVigente!$I$29,PliegoVigente!$K$29,IF(M334&gt;=PliegoVigente!$I$30,PliegoVigente!$K$30,PliegoVigente!$K$31))))))))),IF(E334="MASIVO",(IF(M334&gt;=PliegoVigente!$I$37,PliegoVigente!$K$37,IF(M334&gt;=PliegoVigente!$I$38,PliegoVigente!$K$38,IF(M334&gt;=PliegoVigente!$I$39,PliegoVigente!$K$39,IF(M334&gt;=PliegoVigente!$I$40,PliegoVigente!$K$40,IF(M334&gt;=PliegoVigente!$I$41,PliegoVigente!$K$41,IF(M334&gt;=PliegoVigente!$I$42,PliegoVigente!$K$42,IF(M334&gt;=PliegoVigente!$I$43,PliegoVigente!$K$43,IF(M334&gt;=PliegoVigente!$I$44,PliegoVigente!$K$44,PliegoVigente!$K$45))))))))),(IF(M334&gt;=PliegoVigente!$I$51,PliegoVigente!$K$51,IF(M334&gt;=PliegoVigente!$I$52,PliegoVigente!$K$52,IF(M334&gt;=PliegoVigente!$I$53,PliegoVigente!$K$53,IF(M334&gt;=PliegoVigente!$I$54,PliegoVigente!$K$54,IF(M334&gt;=PliegoVigente!$I$55,PliegoVigente!$K$55,IF(M334&gt;=PliegoVigente!$I$56,PliegoVigente!$K$56,IF(M334&gt;=PliegoVigente!$I$57,PliegoVigente!$K$57,IF(M334&gt;=PliegoVigente!$I$58,PliegoVigente!$K$58,PliegoVigente!$K$59))))))))))))</f>
        <v>0.06</v>
      </c>
      <c r="AD334" s="124">
        <f>IF(E334="HFC",(IF(S334&gt;=PliegoVigente!$E$12,PliegoVigente!$G$12,IF(S334&gt;=PliegoVigente!$E$11,PliegoVigente!$G$11,IF(S334&gt;=PliegoVigente!$E$10,PliegoVigente!$G$10,IF(S334&gt;=PliegoVigente!$E$9,PliegoVigente!$G$9,IF(S334&gt;=PliegoVigente!$E$8,PliegoVigente!$G$8,PliegoVigente!$G$7)))))),IF(E334="FLOW",(IF(S334&gt;=PliegoVigente!$I$23,PliegoVigente!$K$23,IF(S334&gt;=PliegoVigente!$I$24,PliegoVigente!$K$24,IF(S334&gt;=PliegoVigente!$I$25,PliegoVigente!$K$25,IF(S334&gt;=PliegoVigente!$I$26,PliegoVigente!$K$26,IF(S334&gt;=PliegoVigente!$I$27,PliegoVigente!$K$27,IF(S334&gt;=PliegoVigente!$I$28,PliegoVigente!$K$28,IF(S334&gt;=PliegoVigente!$I$29,PliegoVigente!$K$29,IF(S334&gt;=PliegoVigente!$I$30,PliegoVigente!$K$30,PliegoVigente!$K$31))))))))),IF(E334="MASIVO",(IF(S334&gt;=PliegoVigente!$I$37,PliegoVigente!$K$37,IF(S334&gt;=PliegoVigente!$I$38,PliegoVigente!$K$38,IF(S334&gt;=PliegoVigente!$I$39,PliegoVigente!$K$39,IF(S334&gt;=PliegoVigente!$I$40,PliegoVigente!$K$40,IF(S334&gt;=PliegoVigente!$I$41,PliegoVigente!$K$41,IF(S334&gt;=PliegoVigente!$I$42,PliegoVigente!$K$42,IF(S334&gt;=PliegoVigente!$I$43,PliegoVigente!$K$43,IF(S334&gt;=PliegoVigente!$I$44,PliegoVigente!$K$44,PliegoVigente!$K$45))))))))),(IF(S334&gt;=PliegoVigente!$I$51,PliegoVigente!$K$51,IF(S334&gt;=PliegoVigente!$I$52,PliegoVigente!$K$52,IF(S334&gt;=PliegoVigente!$I$53,PliegoVigente!$K$53,IF(S334&gt;=PliegoVigente!$I$54,PliegoVigente!$K$54,IF(S334&gt;=PliegoVigente!$I$55,PliegoVigente!$K$55,IF(S334&gt;=PliegoVigente!$I$56,PliegoVigente!$K$56,IF(S334&gt;=PliegoVigente!$I$57,PliegoVigente!$K$57,IF(S334&gt;=PliegoVigente!$I$58,PliegoVigente!$K$58,PliegoVigente!$K$59))))))))))))</f>
        <v>0.04</v>
      </c>
      <c r="AE334" s="124">
        <f>IF(E334="HFC",(IF(T334&gt;=PliegoVigente!$A$10,PliegoVigente!$C$10,IF(T334&gt;PliegoVigente!$A$9,PliegoVigente!$C$9,IF(T334&gt;PliegoVigente!$A$8,PliegoVigente!$C$8,PliegoVigente!$C$7)))),IF(E334="FLOW",(IF(T334&gt;=PliegoVigente!$A$26,PliegoVigente!$C$26,IF(T334&gt;PliegoVigente!$A$25,PliegoVigente!$C$25,IF(T334&gt;PliegoVigente!$A$24,PliegoVigente!$C$24,PliegoVigente!$C$23)))),IF(E334="MASIVO",(IF(T334&gt;=PliegoVigente!$A$40,PliegoVigente!$C$40,IF(T334&gt;PliegoVigente!$A$39,PliegoVigente!$C$39,IF(T334&gt;PliegoVigente!$A$38,PliegoVigente!$C$38,PliegoVigente!$C$37)))),(IF(T334&gt;=PliegoVigente!$A$54,PliegoVigente!$C$54,IF(T334&gt;PliegoVigente!$A$53,PliegoVigente!$C$53,IF(T334&gt;PliegoVigente!$A$52,PliegoVigente!$C$52,PliegoVigente!$C$51)))))))</f>
        <v>-0.01</v>
      </c>
      <c r="AF334" s="124">
        <f>IF(E334="HFC",(IF(Y334&gt;=PliegoVigente!$Y$7,PliegoVigente!$AA$7,0)),IF(E334="FLOW",0,IF(E334="MASIVO",(IF(Y334&gt;=PliegoVigente!$Y$37,PliegoVigente!$AA$370)),(IF(Y334&gt;=PliegoVigente!$Y$51,PliegoVigente!$AA$51,0)))))</f>
        <v>0.01</v>
      </c>
      <c r="AG334" s="124">
        <f>IF(E334="HFC",(IF(Z334&gt;=PliegoVigente!$M$9,PliegoVigente!$O$9,IF(Z334&gt;=PliegoVigente!$M$8,PliegoVigente!$O$8,PliegoVigente!$O$7))),IF(E334="FLOW",(IF(Z334&gt;=PliegoVigente!$M$25,PliegoVigente!$O$25,IF(Z334&gt;=PliegoVigente!$M$24,PliegoVigente!$O$24,PliegoVigente!$O$23))),IF(E334="MASIVO",(IF(Z334&gt;=PliegoVigente!$M$39,PliegoVigente!$O$39,IF(Z334&gt;=PliegoVigente!$M$38,PliegoVigente!$O$38,PliegoVigente!$O$37))),(IF(Z334&gt;=PliegoVigente!$M$53,PliegoVigente!$O$53,IF(Z334&gt;=PliegoVigente!$M$52,PliegoVigente!$O$52,PliegoVigente!$O$51))))))</f>
        <v>-5.0000000000000001E-3</v>
      </c>
      <c r="AH334" s="124">
        <f>IF(E334="HFC",(IF(AA334&gt;=PliegoVigente!$Q$9,PliegoVigente!$S$9,IF(AA334&gt;=PliegoVigente!$Q$8,PliegoVigente!$S$8,PliegoVigente!$S$7))),IF(E334="FLOW",(IF(AA334&gt;=PliegoVigente!$Q$25,PliegoVigente!$S$25,IF(AA334&gt;=PliegoVigente!$Q$24,PliegoVigente!$S$24,PliegoVigente!$S$23))),IF(E334="MASIVO",(IF(AA334&gt;=PliegoVigente!$Q$39,PliegoVigente!$S$39,IF(AA334&gt;=PliegoVigente!$Q$38,PliegoVigente!$S$38,PliegoVigente!$S$37))),(IF(AA334&gt;=PliegoVigente!$Q$53,PliegoVigente!$S$53,IF(AA334&gt;=PliegoVigente!$Q$52,PliegoVigente!$S$52,PliegoVigente!$S$51))))))</f>
        <v>-5.0000000000000001E-3</v>
      </c>
      <c r="AI334" s="126">
        <f t="shared" si="11"/>
        <v>7.9999999999999988E-2</v>
      </c>
    </row>
    <row r="335" spans="1:35" x14ac:dyDescent="0.25">
      <c r="A335" s="115" t="str">
        <f>VLOOKUP(C335,RosterActualizado!$C$2:$L$1000,7,0)</f>
        <v>Varela Paula Mariana</v>
      </c>
      <c r="B335" s="115" t="str">
        <f>VLOOKUP(C335,RosterActualizado!$C$2:$L$1000,10,0)</f>
        <v>Bachur Jose David</v>
      </c>
      <c r="C335" s="115">
        <f>RosterActualizado!C335</f>
        <v>1380208</v>
      </c>
      <c r="D335" s="115" t="str">
        <f>VLOOKUP(C335,RosterActualizado!$C$2:$L$1000,3,0)</f>
        <v>INTERNET HFC SCORE 3 A 5</v>
      </c>
      <c r="E335" s="115" t="str">
        <f t="shared" si="10"/>
        <v>HFC</v>
      </c>
      <c r="F335" s="116">
        <f>VLOOKUP(C335,Table1[],5,0)</f>
        <v>0.99115079365079395</v>
      </c>
      <c r="G335" s="117">
        <f>VLOOKUP(C335,Table13[],5,0)</f>
        <v>5.4945054945054903E-2</v>
      </c>
      <c r="H335" s="118">
        <f>VLOOKUP(C335,Table13[],3,0)</f>
        <v>91</v>
      </c>
      <c r="I335" s="117">
        <f>VLOOKUP(C335,Table13[],7,0)</f>
        <v>0.75555555555555598</v>
      </c>
      <c r="J335" s="117">
        <f>VLOOKUP(C335,Table13[],9,0)</f>
        <v>0.94444444444444398</v>
      </c>
      <c r="K335" s="116">
        <f>VLOOKUP(C335,Table16[[#All],[idccms]:[TMO]],5,0)</f>
        <v>0.94623655913978499</v>
      </c>
      <c r="L335" s="119">
        <f>VLOOKUP(C335,Table18[[Columna1]:[Recuento de id_monitoring-caseId]],2,0)</f>
        <v>1</v>
      </c>
      <c r="M335" s="116">
        <f>VLOOKUP(C335,Table111[],7,0)</f>
        <v>-0.42857142857142899</v>
      </c>
      <c r="N335" s="118">
        <f>VLOOKUP(C335,Table111[],6,0)</f>
        <v>7</v>
      </c>
      <c r="O335" s="116">
        <f>VLOOKUP(C335,Table111[],8,0)</f>
        <v>0.42857142857142899</v>
      </c>
      <c r="P335" s="13" t="s">
        <v>116</v>
      </c>
      <c r="Q335" s="13" t="s">
        <v>116</v>
      </c>
      <c r="R335" s="13" t="s">
        <v>116</v>
      </c>
      <c r="S335" s="116">
        <f>VLOOKUP(C335,Table113[[idccms]:[Suma de Rellamados]],4,0)</f>
        <v>0.81408450704225399</v>
      </c>
      <c r="T335" s="13">
        <f>VLOOKUP(C335,Table115[[idccms]:[Suma de CvLlamSalientes]],3,0)</f>
        <v>735.50984682713397</v>
      </c>
      <c r="U335" s="13">
        <f>VLOOKUP(C335,Table115[[idccms]:[Suma de CvLlamSalientes]],5,0)</f>
        <v>14.599562363238499</v>
      </c>
      <c r="V335" s="120">
        <f>VLOOKUP(C335,Table115[[idccms]:[Suma de CvLlamSalientes]],6,0)</f>
        <v>9.58205689277899</v>
      </c>
      <c r="W335" s="13">
        <f>VLOOKUP(C335,Table115[[idccms]:[Suma de CvLlamSalientes]],7,0)</f>
        <v>711.32822757111603</v>
      </c>
      <c r="X335" s="116">
        <f>VLOOKUP(C335,Table118[[idccms]:[%Act Com N]],4,0)</f>
        <v>2.40700218818381E-2</v>
      </c>
      <c r="Y335" s="116">
        <f>VLOOKUP(C335,Table118[[idccms]:[%Act Com N]],6,0)</f>
        <v>2.40700218818381E-2</v>
      </c>
      <c r="Z335" s="116">
        <f>VLOOKUP(C335,TRF!$B$2:$S$407,4,0)</f>
        <v>2.18818380743982E-2</v>
      </c>
      <c r="AA335" s="116">
        <f>VLOOKUP(C335,CBS!$A$2:$F$395,4,0)</f>
        <v>4.8140043763676199E-2</v>
      </c>
      <c r="AB335" s="124">
        <f>IF(E335="HFC",(IF(L335&gt;=PliegoVigente!$U$9,PliegoVigente!$W$9,IF(L335&gt;=PliegoVigente!$U$8,PliegoVigente!$W$8,PliegoVigente!$W$7))),IF(E335="FLOW",(IF(L335&gt;=PliegoVigente!$U$25,PliegoVigente!$W$25,IF(L335&gt;=PliegoVigente!$U$24,PliegoVigente!$W$24,PliegoVigente!$W$23))),IF(E335="MASIVO",(IF(L335&gt;=PliegoVigente!$U$39,PliegoVigente!$W$39,IF(L335&gt;=PliegoVigente!$U$38,PliegoVigente!$W$38,PliegoVigente!$W$37))),(IF(L335&gt;=PliegoVigente!$U$53,PliegoVigente!$W$53,IF(L335&gt;=PliegoVigente!$U$52,PliegoVigente!$W$52,PliegoVigente!$W$51))))))</f>
        <v>0.01</v>
      </c>
      <c r="AC335" s="124">
        <f>IF(E335="HFC",(IF(M335&gt;=PliegoVigente!$I$7,PliegoVigente!$K$7,IF(M335&gt;=PliegoVigente!$I$8,PliegoVigente!$K$8,IF(M335&gt;=PliegoVigente!$I$9,PliegoVigente!$K$9,IF(M335&gt;=PliegoVigente!$I$10,PliegoVigente!$K$10,IF(M335&gt;=PliegoVigente!$I$11,PliegoVigente!$K$11,IF(M335&gt;=PliegoVigente!$I$12,PliegoVigente!$K$12,IF(M335&gt;=PliegoVigente!$I$13,PliegoVigente!$K$13,IF(M335&gt;=PliegoVigente!$I$14,PliegoVigente!$K$14,PliegoVigente!$K$15))))))))),IF(E335="FLOW",(IF(M335&gt;=PliegoVigente!$I$23,PliegoVigente!$K$23,IF(M335&gt;=PliegoVigente!$I$24,PliegoVigente!$K$24,IF(M335&gt;=PliegoVigente!$I$25,PliegoVigente!$K$25,IF(M335&gt;=PliegoVigente!$I$26,PliegoVigente!$K$26,IF(M335&gt;=PliegoVigente!$I$27,PliegoVigente!$K$27,IF(M335&gt;=PliegoVigente!$I$28,PliegoVigente!$K$28,IF(M335&gt;=PliegoVigente!$I$29,PliegoVigente!$K$29,IF(M335&gt;=PliegoVigente!$I$30,PliegoVigente!$K$30,PliegoVigente!$K$31))))))))),IF(E335="MASIVO",(IF(M335&gt;=PliegoVigente!$I$37,PliegoVigente!$K$37,IF(M335&gt;=PliegoVigente!$I$38,PliegoVigente!$K$38,IF(M335&gt;=PliegoVigente!$I$39,PliegoVigente!$K$39,IF(M335&gt;=PliegoVigente!$I$40,PliegoVigente!$K$40,IF(M335&gt;=PliegoVigente!$I$41,PliegoVigente!$K$41,IF(M335&gt;=PliegoVigente!$I$42,PliegoVigente!$K$42,IF(M335&gt;=PliegoVigente!$I$43,PliegoVigente!$K$43,IF(M335&gt;=PliegoVigente!$I$44,PliegoVigente!$K$44,PliegoVigente!$K$45))))))))),(IF(M335&gt;=PliegoVigente!$I$51,PliegoVigente!$K$51,IF(M335&gt;=PliegoVigente!$I$52,PliegoVigente!$K$52,IF(M335&gt;=PliegoVigente!$I$53,PliegoVigente!$K$53,IF(M335&gt;=PliegoVigente!$I$54,PliegoVigente!$K$54,IF(M335&gt;=PliegoVigente!$I$55,PliegoVigente!$K$55,IF(M335&gt;=PliegoVigente!$I$56,PliegoVigente!$K$56,IF(M335&gt;=PliegoVigente!$I$57,PliegoVigente!$K$57,IF(M335&gt;=PliegoVigente!$I$58,PliegoVigente!$K$58,PliegoVigente!$K$59))))))))))))</f>
        <v>-0.02</v>
      </c>
      <c r="AD335" s="124">
        <f>IF(E335="HFC",(IF(S335&gt;=PliegoVigente!$E$12,PliegoVigente!$G$12,IF(S335&gt;=PliegoVigente!$E$11,PliegoVigente!$G$11,IF(S335&gt;=PliegoVigente!$E$10,PliegoVigente!$G$10,IF(S335&gt;=PliegoVigente!$E$9,PliegoVigente!$G$9,IF(S335&gt;=PliegoVigente!$E$8,PliegoVigente!$G$8,PliegoVigente!$G$7)))))),IF(E335="FLOW",(IF(S335&gt;=PliegoVigente!$I$23,PliegoVigente!$K$23,IF(S335&gt;=PliegoVigente!$I$24,PliegoVigente!$K$24,IF(S335&gt;=PliegoVigente!$I$25,PliegoVigente!$K$25,IF(S335&gt;=PliegoVigente!$I$26,PliegoVigente!$K$26,IF(S335&gt;=PliegoVigente!$I$27,PliegoVigente!$K$27,IF(S335&gt;=PliegoVigente!$I$28,PliegoVigente!$K$28,IF(S335&gt;=PliegoVigente!$I$29,PliegoVigente!$K$29,IF(S335&gt;=PliegoVigente!$I$30,PliegoVigente!$K$30,PliegoVigente!$K$31))))))))),IF(E335="MASIVO",(IF(S335&gt;=PliegoVigente!$I$37,PliegoVigente!$K$37,IF(S335&gt;=PliegoVigente!$I$38,PliegoVigente!$K$38,IF(S335&gt;=PliegoVigente!$I$39,PliegoVigente!$K$39,IF(S335&gt;=PliegoVigente!$I$40,PliegoVigente!$K$40,IF(S335&gt;=PliegoVigente!$I$41,PliegoVigente!$K$41,IF(S335&gt;=PliegoVigente!$I$42,PliegoVigente!$K$42,IF(S335&gt;=PliegoVigente!$I$43,PliegoVigente!$K$43,IF(S335&gt;=PliegoVigente!$I$44,PliegoVigente!$K$44,PliegoVigente!$K$45))))))))),(IF(S335&gt;=PliegoVigente!$I$51,PliegoVigente!$K$51,IF(S335&gt;=PliegoVigente!$I$52,PliegoVigente!$K$52,IF(S335&gt;=PliegoVigente!$I$53,PliegoVigente!$K$53,IF(S335&gt;=PliegoVigente!$I$54,PliegoVigente!$K$54,IF(S335&gt;=PliegoVigente!$I$55,PliegoVigente!$K$55,IF(S335&gt;=PliegoVigente!$I$56,PliegoVigente!$K$56,IF(S335&gt;=PliegoVigente!$I$57,PliegoVigente!$K$57,IF(S335&gt;=PliegoVigente!$I$58,PliegoVigente!$K$58,PliegoVigente!$K$59))))))))))))</f>
        <v>0</v>
      </c>
      <c r="AE335" s="124">
        <f>IF(E335="HFC",(IF(T335&gt;=PliegoVigente!$A$10,PliegoVigente!$C$10,IF(T335&gt;PliegoVigente!$A$9,PliegoVigente!$C$9,IF(T335&gt;PliegoVigente!$A$8,PliegoVigente!$C$8,PliegoVigente!$C$7)))),IF(E335="FLOW",(IF(T335&gt;=PliegoVigente!$A$26,PliegoVigente!$C$26,IF(T335&gt;PliegoVigente!$A$25,PliegoVigente!$C$25,IF(T335&gt;PliegoVigente!$A$24,PliegoVigente!$C$24,PliegoVigente!$C$23)))),IF(E335="MASIVO",(IF(T335&gt;=PliegoVigente!$A$40,PliegoVigente!$C$40,IF(T335&gt;PliegoVigente!$A$39,PliegoVigente!$C$39,IF(T335&gt;PliegoVigente!$A$38,PliegoVigente!$C$38,PliegoVigente!$C$37)))),(IF(T335&gt;=PliegoVigente!$A$54,PliegoVigente!$C$54,IF(T335&gt;PliegoVigente!$A$53,PliegoVigente!$C$53,IF(T335&gt;PliegoVigente!$A$52,PliegoVigente!$C$52,PliegoVigente!$C$51)))))))</f>
        <v>-0.01</v>
      </c>
      <c r="AF335" s="124">
        <f>IF(E335="HFC",(IF(Y335&gt;=PliegoVigente!$Y$7,PliegoVigente!$AA$7,0)),IF(E335="FLOW",0,IF(E335="MASIVO",(IF(Y335&gt;=PliegoVigente!$Y$37,PliegoVigente!$AA$370)),(IF(Y335&gt;=PliegoVigente!$Y$51,PliegoVigente!$AA$51,0)))))</f>
        <v>0</v>
      </c>
      <c r="AG335" s="124">
        <f>IF(E335="HFC",(IF(Z335&gt;=PliegoVigente!$M$9,PliegoVigente!$O$9,IF(Z335&gt;=PliegoVigente!$M$8,PliegoVigente!$O$8,PliegoVigente!$O$7))),IF(E335="FLOW",(IF(Z335&gt;=PliegoVigente!$M$25,PliegoVigente!$O$25,IF(Z335&gt;=PliegoVigente!$M$24,PliegoVigente!$O$24,PliegoVigente!$O$23))),IF(E335="MASIVO",(IF(Z335&gt;=PliegoVigente!$M$39,PliegoVigente!$O$39,IF(Z335&gt;=PliegoVigente!$M$38,PliegoVigente!$O$38,PliegoVigente!$O$37))),(IF(Z335&gt;=PliegoVigente!$M$53,PliegoVigente!$O$53,IF(Z335&gt;=PliegoVigente!$M$52,PliegoVigente!$O$52,PliegoVigente!$O$51))))))</f>
        <v>5.0000000000000001E-3</v>
      </c>
      <c r="AH335" s="124">
        <f>IF(E335="HFC",(IF(AA335&gt;=PliegoVigente!$Q$9,PliegoVigente!$S$9,IF(AA335&gt;=PliegoVigente!$Q$8,PliegoVigente!$S$8,PliegoVigente!$S$7))),IF(E335="FLOW",(IF(AA335&gt;=PliegoVigente!$Q$25,PliegoVigente!$S$25,IF(AA335&gt;=PliegoVigente!$Q$24,PliegoVigente!$S$24,PliegoVigente!$S$23))),IF(E335="MASIVO",(IF(AA335&gt;=PliegoVigente!$Q$39,PliegoVigente!$S$39,IF(AA335&gt;=PliegoVigente!$Q$38,PliegoVigente!$S$38,PliegoVigente!$S$37))),(IF(AA335&gt;=PliegoVigente!$Q$53,PliegoVigente!$S$53,IF(AA335&gt;=PliegoVigente!$Q$52,PliegoVigente!$S$52,PliegoVigente!$S$51))))))</f>
        <v>5.0000000000000001E-3</v>
      </c>
      <c r="AI335" s="126">
        <f t="shared" si="11"/>
        <v>-9.9999999999999985E-3</v>
      </c>
    </row>
    <row r="336" spans="1:35" x14ac:dyDescent="0.25">
      <c r="A336" s="115" t="str">
        <f>VLOOKUP(C336,RosterActualizado!$C$2:$L$1000,7,0)</f>
        <v>Varela Paula Mariana</v>
      </c>
      <c r="B336" s="115" t="str">
        <f>VLOOKUP(C336,RosterActualizado!$C$2:$L$1000,10,0)</f>
        <v>Bruchmann Andrea Edith</v>
      </c>
      <c r="C336" s="115">
        <f>RosterActualizado!C336</f>
        <v>1817056</v>
      </c>
      <c r="D336" s="115" t="str">
        <f>VLOOKUP(C336,RosterActualizado!$C$2:$L$1000,3,0)</f>
        <v xml:space="preserve">INTERNET HFC SCORE 2 + Solucion Remota </v>
      </c>
      <c r="E336" s="115" t="str">
        <f t="shared" si="10"/>
        <v>HFC</v>
      </c>
      <c r="F336" s="116">
        <f>VLOOKUP(C336,Table1[],5,0)</f>
        <v>0.95169444444444395</v>
      </c>
      <c r="G336" s="117">
        <f>VLOOKUP(C336,Table13[],5,0)</f>
        <v>8.04597701149425E-2</v>
      </c>
      <c r="H336" s="118">
        <f>VLOOKUP(C336,Table13[],3,0)</f>
        <v>87</v>
      </c>
      <c r="I336" s="117">
        <f>VLOOKUP(C336,Table13[],7,0)</f>
        <v>0.79069767441860495</v>
      </c>
      <c r="J336" s="117">
        <f>VLOOKUP(C336,Table13[],9,0)</f>
        <v>0.97590361445783103</v>
      </c>
      <c r="K336" s="116">
        <f>VLOOKUP(C336,Table16[[#All],[idccms]:[TMO]],5,0)</f>
        <v>0.99397590361445798</v>
      </c>
      <c r="L336" s="119">
        <f>VLOOKUP(C336,Table18[[Columna1]:[Recuento de id_monitoring-caseId]],2,0)</f>
        <v>0</v>
      </c>
      <c r="M336" s="116">
        <f>VLOOKUP(C336,Table111[],7,0)</f>
        <v>-0.5</v>
      </c>
      <c r="N336" s="118">
        <f>VLOOKUP(C336,Table111[],6,0)</f>
        <v>12</v>
      </c>
      <c r="O336" s="116">
        <f>VLOOKUP(C336,Table111[],8,0)</f>
        <v>0.45454545454545497</v>
      </c>
      <c r="P336" s="13" t="s">
        <v>116</v>
      </c>
      <c r="Q336" s="13" t="s">
        <v>116</v>
      </c>
      <c r="R336" s="13" t="s">
        <v>116</v>
      </c>
      <c r="S336" s="116">
        <f>VLOOKUP(C336,Table113[[idccms]:[Suma de Rellamados]],4,0)</f>
        <v>0.85497835497835495</v>
      </c>
      <c r="T336" s="13">
        <f>VLOOKUP(C336,Table115[[idccms]:[Suma de CvLlamSalientes]],3,0)</f>
        <v>628.64968152866197</v>
      </c>
      <c r="U336" s="13">
        <f>VLOOKUP(C336,Table115[[idccms]:[Suma de CvLlamSalientes]],5,0)</f>
        <v>13.9187898089172</v>
      </c>
      <c r="V336" s="120">
        <f>VLOOKUP(C336,Table115[[idccms]:[Suma de CvLlamSalientes]],6,0)</f>
        <v>26.5541401273885</v>
      </c>
      <c r="W336" s="13">
        <f>VLOOKUP(C336,Table115[[idccms]:[Suma de CvLlamSalientes]],7,0)</f>
        <v>588.17675159235705</v>
      </c>
      <c r="X336" s="116">
        <f>VLOOKUP(C336,Table118[[idccms]:[%Act Com N]],4,0)</f>
        <v>7.0859872611464994E-2</v>
      </c>
      <c r="Y336" s="116">
        <f>VLOOKUP(C336,Table118[[idccms]:[%Act Com N]],6,0)</f>
        <v>5.4936305732484099E-2</v>
      </c>
      <c r="Z336" s="116">
        <f>VLOOKUP(C336,TRF!$B$2:$S$407,4,0)</f>
        <v>0.12261146496815301</v>
      </c>
      <c r="AA336" s="116">
        <f>VLOOKUP(C336,CBS!$A$2:$F$395,4,0)</f>
        <v>5.0955414012738898E-2</v>
      </c>
      <c r="AB336" s="124">
        <f>IF(E336="HFC",(IF(L336&gt;=PliegoVigente!$U$9,PliegoVigente!$W$9,IF(L336&gt;=PliegoVigente!$U$8,PliegoVigente!$W$8,PliegoVigente!$W$7))),IF(E336="FLOW",(IF(L336&gt;=PliegoVigente!$U$25,PliegoVigente!$W$25,IF(L336&gt;=PliegoVigente!$U$24,PliegoVigente!$W$24,PliegoVigente!$W$23))),IF(E336="MASIVO",(IF(L336&gt;=PliegoVigente!$U$39,PliegoVigente!$W$39,IF(L336&gt;=PliegoVigente!$U$38,PliegoVigente!$W$38,PliegoVigente!$W$37))),(IF(L336&gt;=PliegoVigente!$U$53,PliegoVigente!$W$53,IF(L336&gt;=PliegoVigente!$U$52,PliegoVigente!$W$52,PliegoVigente!$W$51))))))</f>
        <v>-0.01</v>
      </c>
      <c r="AC336" s="124">
        <f>IF(E336="HFC",(IF(M336&gt;=PliegoVigente!$I$7,PliegoVigente!$K$7,IF(M336&gt;=PliegoVigente!$I$8,PliegoVigente!$K$8,IF(M336&gt;=PliegoVigente!$I$9,PliegoVigente!$K$9,IF(M336&gt;=PliegoVigente!$I$10,PliegoVigente!$K$10,IF(M336&gt;=PliegoVigente!$I$11,PliegoVigente!$K$11,IF(M336&gt;=PliegoVigente!$I$12,PliegoVigente!$K$12,IF(M336&gt;=PliegoVigente!$I$13,PliegoVigente!$K$13,IF(M336&gt;=PliegoVigente!$I$14,PliegoVigente!$K$14,PliegoVigente!$K$15))))))))),IF(E336="FLOW",(IF(M336&gt;=PliegoVigente!$I$23,PliegoVigente!$K$23,IF(M336&gt;=PliegoVigente!$I$24,PliegoVigente!$K$24,IF(M336&gt;=PliegoVigente!$I$25,PliegoVigente!$K$25,IF(M336&gt;=PliegoVigente!$I$26,PliegoVigente!$K$26,IF(M336&gt;=PliegoVigente!$I$27,PliegoVigente!$K$27,IF(M336&gt;=PliegoVigente!$I$28,PliegoVigente!$K$28,IF(M336&gt;=PliegoVigente!$I$29,PliegoVigente!$K$29,IF(M336&gt;=PliegoVigente!$I$30,PliegoVigente!$K$30,PliegoVigente!$K$31))))))))),IF(E336="MASIVO",(IF(M336&gt;=PliegoVigente!$I$37,PliegoVigente!$K$37,IF(M336&gt;=PliegoVigente!$I$38,PliegoVigente!$K$38,IF(M336&gt;=PliegoVigente!$I$39,PliegoVigente!$K$39,IF(M336&gt;=PliegoVigente!$I$40,PliegoVigente!$K$40,IF(M336&gt;=PliegoVigente!$I$41,PliegoVigente!$K$41,IF(M336&gt;=PliegoVigente!$I$42,PliegoVigente!$K$42,IF(M336&gt;=PliegoVigente!$I$43,PliegoVigente!$K$43,IF(M336&gt;=PliegoVigente!$I$44,PliegoVigente!$K$44,PliegoVigente!$K$45))))))))),(IF(M336&gt;=PliegoVigente!$I$51,PliegoVigente!$K$51,IF(M336&gt;=PliegoVigente!$I$52,PliegoVigente!$K$52,IF(M336&gt;=PliegoVigente!$I$53,PliegoVigente!$K$53,IF(M336&gt;=PliegoVigente!$I$54,PliegoVigente!$K$54,IF(M336&gt;=PliegoVigente!$I$55,PliegoVigente!$K$55,IF(M336&gt;=PliegoVigente!$I$56,PliegoVigente!$K$56,IF(M336&gt;=PliegoVigente!$I$57,PliegoVigente!$K$57,IF(M336&gt;=PliegoVigente!$I$58,PliegoVigente!$K$58,PliegoVigente!$K$59))))))))))))</f>
        <v>-0.02</v>
      </c>
      <c r="AD336" s="124">
        <f>IF(E336="HFC",(IF(S336&gt;=PliegoVigente!$E$12,PliegoVigente!$G$12,IF(S336&gt;=PliegoVigente!$E$11,PliegoVigente!$G$11,IF(S336&gt;=PliegoVigente!$E$10,PliegoVigente!$G$10,IF(S336&gt;=PliegoVigente!$E$9,PliegoVigente!$G$9,IF(S336&gt;=PliegoVigente!$E$8,PliegoVigente!$G$8,PliegoVigente!$G$7)))))),IF(E336="FLOW",(IF(S336&gt;=PliegoVigente!$I$23,PliegoVigente!$K$23,IF(S336&gt;=PliegoVigente!$I$24,PliegoVigente!$K$24,IF(S336&gt;=PliegoVigente!$I$25,PliegoVigente!$K$25,IF(S336&gt;=PliegoVigente!$I$26,PliegoVigente!$K$26,IF(S336&gt;=PliegoVigente!$I$27,PliegoVigente!$K$27,IF(S336&gt;=PliegoVigente!$I$28,PliegoVigente!$K$28,IF(S336&gt;=PliegoVigente!$I$29,PliegoVigente!$K$29,IF(S336&gt;=PliegoVigente!$I$30,PliegoVigente!$K$30,PliegoVigente!$K$31))))))))),IF(E336="MASIVO",(IF(S336&gt;=PliegoVigente!$I$37,PliegoVigente!$K$37,IF(S336&gt;=PliegoVigente!$I$38,PliegoVigente!$K$38,IF(S336&gt;=PliegoVigente!$I$39,PliegoVigente!$K$39,IF(S336&gt;=PliegoVigente!$I$40,PliegoVigente!$K$40,IF(S336&gt;=PliegoVigente!$I$41,PliegoVigente!$K$41,IF(S336&gt;=PliegoVigente!$I$42,PliegoVigente!$K$42,IF(S336&gt;=PliegoVigente!$I$43,PliegoVigente!$K$43,IF(S336&gt;=PliegoVigente!$I$44,PliegoVigente!$K$44,PliegoVigente!$K$45))))))))),(IF(S336&gt;=PliegoVigente!$I$51,PliegoVigente!$K$51,IF(S336&gt;=PliegoVigente!$I$52,PliegoVigente!$K$52,IF(S336&gt;=PliegoVigente!$I$53,PliegoVigente!$K$53,IF(S336&gt;=PliegoVigente!$I$54,PliegoVigente!$K$54,IF(S336&gt;=PliegoVigente!$I$55,PliegoVigente!$K$55,IF(S336&gt;=PliegoVigente!$I$56,PliegoVigente!$K$56,IF(S336&gt;=PliegoVigente!$I$57,PliegoVigente!$K$57,IF(S336&gt;=PliegoVigente!$I$58,PliegoVigente!$K$58,PliegoVigente!$K$59))))))))))))</f>
        <v>0.04</v>
      </c>
      <c r="AE336" s="124">
        <f>IF(E336="HFC",(IF(T336&gt;=PliegoVigente!$A$10,PliegoVigente!$C$10,IF(T336&gt;PliegoVigente!$A$9,PliegoVigente!$C$9,IF(T336&gt;PliegoVigente!$A$8,PliegoVigente!$C$8,PliegoVigente!$C$7)))),IF(E336="FLOW",(IF(T336&gt;=PliegoVigente!$A$26,PliegoVigente!$C$26,IF(T336&gt;PliegoVigente!$A$25,PliegoVigente!$C$25,IF(T336&gt;PliegoVigente!$A$24,PliegoVigente!$C$24,PliegoVigente!$C$23)))),IF(E336="MASIVO",(IF(T336&gt;=PliegoVigente!$A$40,PliegoVigente!$C$40,IF(T336&gt;PliegoVigente!$A$39,PliegoVigente!$C$39,IF(T336&gt;PliegoVigente!$A$38,PliegoVigente!$C$38,PliegoVigente!$C$37)))),(IF(T336&gt;=PliegoVigente!$A$54,PliegoVigente!$C$54,IF(T336&gt;PliegoVigente!$A$53,PliegoVigente!$C$53,IF(T336&gt;PliegoVigente!$A$52,PliegoVigente!$C$52,PliegoVigente!$C$51)))))))</f>
        <v>-0.01</v>
      </c>
      <c r="AF336" s="124">
        <f>IF(E336="HFC",(IF(Y336&gt;=PliegoVigente!$Y$7,PliegoVigente!$AA$7,0)),IF(E336="FLOW",0,IF(E336="MASIVO",(IF(Y336&gt;=PliegoVigente!$Y$37,PliegoVigente!$AA$370)),(IF(Y336&gt;=PliegoVigente!$Y$51,PliegoVigente!$AA$51,0)))))</f>
        <v>0.01</v>
      </c>
      <c r="AG336" s="124">
        <f>IF(E336="HFC",(IF(Z336&gt;=PliegoVigente!$M$9,PliegoVigente!$O$9,IF(Z336&gt;=PliegoVigente!$M$8,PliegoVigente!$O$8,PliegoVigente!$O$7))),IF(E336="FLOW",(IF(Z336&gt;=PliegoVigente!$M$25,PliegoVigente!$O$25,IF(Z336&gt;=PliegoVigente!$M$24,PliegoVigente!$O$24,PliegoVigente!$O$23))),IF(E336="MASIVO",(IF(Z336&gt;=PliegoVigente!$M$39,PliegoVigente!$O$39,IF(Z336&gt;=PliegoVigente!$M$38,PliegoVigente!$O$38,PliegoVigente!$O$37))),(IF(Z336&gt;=PliegoVigente!$M$53,PliegoVigente!$O$53,IF(Z336&gt;=PliegoVigente!$M$52,PliegoVigente!$O$52,PliegoVigente!$O$51))))))</f>
        <v>-5.0000000000000001E-3</v>
      </c>
      <c r="AH336" s="124">
        <f>IF(E336="HFC",(IF(AA336&gt;=PliegoVigente!$Q$9,PliegoVigente!$S$9,IF(AA336&gt;=PliegoVigente!$Q$8,PliegoVigente!$S$8,PliegoVigente!$S$7))),IF(E336="FLOW",(IF(AA336&gt;=PliegoVigente!$Q$25,PliegoVigente!$S$25,IF(AA336&gt;=PliegoVigente!$Q$24,PliegoVigente!$S$24,PliegoVigente!$S$23))),IF(E336="MASIVO",(IF(AA336&gt;=PliegoVigente!$Q$39,PliegoVigente!$S$39,IF(AA336&gt;=PliegoVigente!$Q$38,PliegoVigente!$S$38,PliegoVigente!$S$37))),(IF(AA336&gt;=PliegoVigente!$Q$53,PliegoVigente!$S$53,IF(AA336&gt;=PliegoVigente!$Q$52,PliegoVigente!$S$52,PliegoVigente!$S$51))))))</f>
        <v>5.0000000000000001E-3</v>
      </c>
      <c r="AI336" s="126">
        <f t="shared" si="11"/>
        <v>1.0000000000000002E-2</v>
      </c>
    </row>
    <row r="337" spans="1:35" x14ac:dyDescent="0.25">
      <c r="A337" s="115" t="str">
        <f>VLOOKUP(C337,RosterActualizado!$C$2:$L$1000,7,0)</f>
        <v>Varela Paula Mariana</v>
      </c>
      <c r="B337" s="115" t="str">
        <f>VLOOKUP(C337,RosterActualizado!$C$2:$L$1000,10,0)</f>
        <v>Campos Santiago</v>
      </c>
      <c r="C337" s="115">
        <f>RosterActualizado!C337</f>
        <v>3857518</v>
      </c>
      <c r="D337" s="115" t="str">
        <f>VLOOKUP(C337,RosterActualizado!$C$2:$L$1000,3,0)</f>
        <v>INTERNET HFC SCORE 3 A 5</v>
      </c>
      <c r="E337" s="115" t="str">
        <f t="shared" si="10"/>
        <v>HFC</v>
      </c>
      <c r="F337" s="116">
        <f>VLOOKUP(C337,Table1[],5,0)</f>
        <v>0.91571127946127995</v>
      </c>
      <c r="G337" s="117">
        <f>VLOOKUP(C337,Table13[],5,0)</f>
        <v>6.02409638554217E-2</v>
      </c>
      <c r="H337" s="118">
        <f>VLOOKUP(C337,Table13[],3,0)</f>
        <v>83</v>
      </c>
      <c r="I337" s="117">
        <f>VLOOKUP(C337,Table13[],7,0)</f>
        <v>0.71084337349397597</v>
      </c>
      <c r="J337" s="117">
        <f>VLOOKUP(C337,Table13[],9,0)</f>
        <v>0.97530864197530898</v>
      </c>
      <c r="K337" s="116">
        <f>VLOOKUP(C337,Table16[[#All],[idccms]:[TMO]],5,0)</f>
        <v>0.98765432098765404</v>
      </c>
      <c r="L337" s="119">
        <f>VLOOKUP(C337,Table18[[Columna1]:[Recuento de id_monitoring-caseId]],2,0)</f>
        <v>1</v>
      </c>
      <c r="M337" s="116">
        <f>VLOOKUP(C337,Table111[],7,0)</f>
        <v>-9.0909090909090898E-2</v>
      </c>
      <c r="N337" s="118">
        <f>VLOOKUP(C337,Table111[],6,0)</f>
        <v>11</v>
      </c>
      <c r="O337" s="116">
        <f>VLOOKUP(C337,Table111[],8,0)</f>
        <v>0.27272727272727298</v>
      </c>
      <c r="P337" s="13" t="s">
        <v>116</v>
      </c>
      <c r="Q337" s="13" t="s">
        <v>116</v>
      </c>
      <c r="R337" s="13" t="s">
        <v>116</v>
      </c>
      <c r="S337" s="116">
        <f>VLOOKUP(C337,Table113[[idccms]:[Suma de Rellamados]],4,0)</f>
        <v>0.84974093264248696</v>
      </c>
      <c r="T337" s="13">
        <f>VLOOKUP(C337,Table115[[idccms]:[Suma de CvLlamSalientes]],3,0)</f>
        <v>685.04339622641498</v>
      </c>
      <c r="U337" s="13">
        <f>VLOOKUP(C337,Table115[[idccms]:[Suma de CvLlamSalientes]],5,0)</f>
        <v>19.913207547169801</v>
      </c>
      <c r="V337" s="120">
        <f>VLOOKUP(C337,Table115[[idccms]:[Suma de CvLlamSalientes]],6,0)</f>
        <v>11.881132075471699</v>
      </c>
      <c r="W337" s="13">
        <f>VLOOKUP(C337,Table115[[idccms]:[Suma de CvLlamSalientes]],7,0)</f>
        <v>653.24905660377397</v>
      </c>
      <c r="X337" s="116">
        <f>VLOOKUP(C337,Table118[[idccms]:[%Act Com N]],4,0)</f>
        <v>9.6226415094339601E-2</v>
      </c>
      <c r="Y337" s="116">
        <f>VLOOKUP(C337,Table118[[idccms]:[%Act Com N]],6,0)</f>
        <v>4.71698113207547E-2</v>
      </c>
      <c r="Z337" s="116">
        <f>VLOOKUP(C337,TRF!$B$2:$S$407,4,0)</f>
        <v>7.3584905660377398E-2</v>
      </c>
      <c r="AA337" s="116">
        <f>VLOOKUP(C337,CBS!$A$2:$F$395,4,0)</f>
        <v>5.2830188679245299E-2</v>
      </c>
      <c r="AB337" s="124">
        <f>IF(E337="HFC",(IF(L337&gt;=PliegoVigente!$U$9,PliegoVigente!$W$9,IF(L337&gt;=PliegoVigente!$U$8,PliegoVigente!$W$8,PliegoVigente!$W$7))),IF(E337="FLOW",(IF(L337&gt;=PliegoVigente!$U$25,PliegoVigente!$W$25,IF(L337&gt;=PliegoVigente!$U$24,PliegoVigente!$W$24,PliegoVigente!$W$23))),IF(E337="MASIVO",(IF(L337&gt;=PliegoVigente!$U$39,PliegoVigente!$W$39,IF(L337&gt;=PliegoVigente!$U$38,PliegoVigente!$W$38,PliegoVigente!$W$37))),(IF(L337&gt;=PliegoVigente!$U$53,PliegoVigente!$W$53,IF(L337&gt;=PliegoVigente!$U$52,PliegoVigente!$W$52,PliegoVigente!$W$51))))))</f>
        <v>0.01</v>
      </c>
      <c r="AC337" s="124">
        <f>IF(E337="HFC",(IF(M337&gt;=PliegoVigente!$I$7,PliegoVigente!$K$7,IF(M337&gt;=PliegoVigente!$I$8,PliegoVigente!$K$8,IF(M337&gt;=PliegoVigente!$I$9,PliegoVigente!$K$9,IF(M337&gt;=PliegoVigente!$I$10,PliegoVigente!$K$10,IF(M337&gt;=PliegoVigente!$I$11,PliegoVigente!$K$11,IF(M337&gt;=PliegoVigente!$I$12,PliegoVigente!$K$12,IF(M337&gt;=PliegoVigente!$I$13,PliegoVigente!$K$13,IF(M337&gt;=PliegoVigente!$I$14,PliegoVigente!$K$14,PliegoVigente!$K$15))))))))),IF(E337="FLOW",(IF(M337&gt;=PliegoVigente!$I$23,PliegoVigente!$K$23,IF(M337&gt;=PliegoVigente!$I$24,PliegoVigente!$K$24,IF(M337&gt;=PliegoVigente!$I$25,PliegoVigente!$K$25,IF(M337&gt;=PliegoVigente!$I$26,PliegoVigente!$K$26,IF(M337&gt;=PliegoVigente!$I$27,PliegoVigente!$K$27,IF(M337&gt;=PliegoVigente!$I$28,PliegoVigente!$K$28,IF(M337&gt;=PliegoVigente!$I$29,PliegoVigente!$K$29,IF(M337&gt;=PliegoVigente!$I$30,PliegoVigente!$K$30,PliegoVigente!$K$31))))))))),IF(E337="MASIVO",(IF(M337&gt;=PliegoVigente!$I$37,PliegoVigente!$K$37,IF(M337&gt;=PliegoVigente!$I$38,PliegoVigente!$K$38,IF(M337&gt;=PliegoVigente!$I$39,PliegoVigente!$K$39,IF(M337&gt;=PliegoVigente!$I$40,PliegoVigente!$K$40,IF(M337&gt;=PliegoVigente!$I$41,PliegoVigente!$K$41,IF(M337&gt;=PliegoVigente!$I$42,PliegoVigente!$K$42,IF(M337&gt;=PliegoVigente!$I$43,PliegoVigente!$K$43,IF(M337&gt;=PliegoVigente!$I$44,PliegoVigente!$K$44,PliegoVigente!$K$45))))))))),(IF(M337&gt;=PliegoVigente!$I$51,PliegoVigente!$K$51,IF(M337&gt;=PliegoVigente!$I$52,PliegoVigente!$K$52,IF(M337&gt;=PliegoVigente!$I$53,PliegoVigente!$K$53,IF(M337&gt;=PliegoVigente!$I$54,PliegoVigente!$K$54,IF(M337&gt;=PliegoVigente!$I$55,PliegoVigente!$K$55,IF(M337&gt;=PliegoVigente!$I$56,PliegoVigente!$K$56,IF(M337&gt;=PliegoVigente!$I$57,PliegoVigente!$K$57,IF(M337&gt;=PliegoVigente!$I$58,PliegoVigente!$K$58,PliegoVigente!$K$59))))))))))))</f>
        <v>0</v>
      </c>
      <c r="AD337" s="124">
        <f>IF(E337="HFC",(IF(S337&gt;=PliegoVigente!$E$12,PliegoVigente!$G$12,IF(S337&gt;=PliegoVigente!$E$11,PliegoVigente!$G$11,IF(S337&gt;=PliegoVigente!$E$10,PliegoVigente!$G$10,IF(S337&gt;=PliegoVigente!$E$9,PliegoVigente!$G$9,IF(S337&gt;=PliegoVigente!$E$8,PliegoVigente!$G$8,PliegoVigente!$G$7)))))),IF(E337="FLOW",(IF(S337&gt;=PliegoVigente!$I$23,PliegoVigente!$K$23,IF(S337&gt;=PliegoVigente!$I$24,PliegoVigente!$K$24,IF(S337&gt;=PliegoVigente!$I$25,PliegoVigente!$K$25,IF(S337&gt;=PliegoVigente!$I$26,PliegoVigente!$K$26,IF(S337&gt;=PliegoVigente!$I$27,PliegoVigente!$K$27,IF(S337&gt;=PliegoVigente!$I$28,PliegoVigente!$K$28,IF(S337&gt;=PliegoVigente!$I$29,PliegoVigente!$K$29,IF(S337&gt;=PliegoVigente!$I$30,PliegoVigente!$K$30,PliegoVigente!$K$31))))))))),IF(E337="MASIVO",(IF(S337&gt;=PliegoVigente!$I$37,PliegoVigente!$K$37,IF(S337&gt;=PliegoVigente!$I$38,PliegoVigente!$K$38,IF(S337&gt;=PliegoVigente!$I$39,PliegoVigente!$K$39,IF(S337&gt;=PliegoVigente!$I$40,PliegoVigente!$K$40,IF(S337&gt;=PliegoVigente!$I$41,PliegoVigente!$K$41,IF(S337&gt;=PliegoVigente!$I$42,PliegoVigente!$K$42,IF(S337&gt;=PliegoVigente!$I$43,PliegoVigente!$K$43,IF(S337&gt;=PliegoVigente!$I$44,PliegoVigente!$K$44,PliegoVigente!$K$45))))))))),(IF(S337&gt;=PliegoVigente!$I$51,PliegoVigente!$K$51,IF(S337&gt;=PliegoVigente!$I$52,PliegoVigente!$K$52,IF(S337&gt;=PliegoVigente!$I$53,PliegoVigente!$K$53,IF(S337&gt;=PliegoVigente!$I$54,PliegoVigente!$K$54,IF(S337&gt;=PliegoVigente!$I$55,PliegoVigente!$K$55,IF(S337&gt;=PliegoVigente!$I$56,PliegoVigente!$K$56,IF(S337&gt;=PliegoVigente!$I$57,PliegoVigente!$K$57,IF(S337&gt;=PliegoVigente!$I$58,PliegoVigente!$K$58,PliegoVigente!$K$59))))))))))))</f>
        <v>0.04</v>
      </c>
      <c r="AE337" s="124">
        <f>IF(E337="HFC",(IF(T337&gt;=PliegoVigente!$A$10,PliegoVigente!$C$10,IF(T337&gt;PliegoVigente!$A$9,PliegoVigente!$C$9,IF(T337&gt;PliegoVigente!$A$8,PliegoVigente!$C$8,PliegoVigente!$C$7)))),IF(E337="FLOW",(IF(T337&gt;=PliegoVigente!$A$26,PliegoVigente!$C$26,IF(T337&gt;PliegoVigente!$A$25,PliegoVigente!$C$25,IF(T337&gt;PliegoVigente!$A$24,PliegoVigente!$C$24,PliegoVigente!$C$23)))),IF(E337="MASIVO",(IF(T337&gt;=PliegoVigente!$A$40,PliegoVigente!$C$40,IF(T337&gt;PliegoVigente!$A$39,PliegoVigente!$C$39,IF(T337&gt;PliegoVigente!$A$38,PliegoVigente!$C$38,PliegoVigente!$C$37)))),(IF(T337&gt;=PliegoVigente!$A$54,PliegoVigente!$C$54,IF(T337&gt;PliegoVigente!$A$53,PliegoVigente!$C$53,IF(T337&gt;PliegoVigente!$A$52,PliegoVigente!$C$52,PliegoVigente!$C$51)))))))</f>
        <v>-0.01</v>
      </c>
      <c r="AF337" s="124">
        <f>IF(E337="HFC",(IF(Y337&gt;=PliegoVigente!$Y$7,PliegoVigente!$AA$7,0)),IF(E337="FLOW",0,IF(E337="MASIVO",(IF(Y337&gt;=PliegoVigente!$Y$37,PliegoVigente!$AA$370)),(IF(Y337&gt;=PliegoVigente!$Y$51,PliegoVigente!$AA$51,0)))))</f>
        <v>0.01</v>
      </c>
      <c r="AG337" s="124">
        <f>IF(E337="HFC",(IF(Z337&gt;=PliegoVigente!$M$9,PliegoVigente!$O$9,IF(Z337&gt;=PliegoVigente!$M$8,PliegoVigente!$O$8,PliegoVigente!$O$7))),IF(E337="FLOW",(IF(Z337&gt;=PliegoVigente!$M$25,PliegoVigente!$O$25,IF(Z337&gt;=PliegoVigente!$M$24,PliegoVigente!$O$24,PliegoVigente!$O$23))),IF(E337="MASIVO",(IF(Z337&gt;=PliegoVigente!$M$39,PliegoVigente!$O$39,IF(Z337&gt;=PliegoVigente!$M$38,PliegoVigente!$O$38,PliegoVigente!$O$37))),(IF(Z337&gt;=PliegoVigente!$M$53,PliegoVigente!$O$53,IF(Z337&gt;=PliegoVigente!$M$52,PliegoVigente!$O$52,PliegoVigente!$O$51))))))</f>
        <v>5.0000000000000001E-3</v>
      </c>
      <c r="AH337" s="124">
        <f>IF(E337="HFC",(IF(AA337&gt;=PliegoVigente!$Q$9,PliegoVigente!$S$9,IF(AA337&gt;=PliegoVigente!$Q$8,PliegoVigente!$S$8,PliegoVigente!$S$7))),IF(E337="FLOW",(IF(AA337&gt;=PliegoVigente!$Q$25,PliegoVigente!$S$25,IF(AA337&gt;=PliegoVigente!$Q$24,PliegoVigente!$S$24,PliegoVigente!$S$23))),IF(E337="MASIVO",(IF(AA337&gt;=PliegoVigente!$Q$39,PliegoVigente!$S$39,IF(AA337&gt;=PliegoVigente!$Q$38,PliegoVigente!$S$38,PliegoVigente!$S$37))),(IF(AA337&gt;=PliegoVigente!$Q$53,PliegoVigente!$S$53,IF(AA337&gt;=PliegoVigente!$Q$52,PliegoVigente!$S$52,PliegoVigente!$S$51))))))</f>
        <v>0</v>
      </c>
      <c r="AI337" s="126">
        <f t="shared" si="11"/>
        <v>5.5E-2</v>
      </c>
    </row>
    <row r="338" spans="1:35" x14ac:dyDescent="0.25">
      <c r="A338" s="115" t="str">
        <f>VLOOKUP(C338,RosterActualizado!$C$2:$L$1000,7,0)</f>
        <v>Varela Paula Mariana</v>
      </c>
      <c r="B338" s="115" t="str">
        <f>VLOOKUP(C338,RosterActualizado!$C$2:$L$1000,10,0)</f>
        <v xml:space="preserve">Duarte Walter Iván </v>
      </c>
      <c r="C338" s="115">
        <f>RosterActualizado!C338</f>
        <v>3851490</v>
      </c>
      <c r="D338" s="115" t="str">
        <f>VLOOKUP(C338,RosterActualizado!$C$2:$L$1000,3,0)</f>
        <v>FLOW Score 3 a 5</v>
      </c>
      <c r="E338" s="115" t="str">
        <f t="shared" si="10"/>
        <v>FLOW</v>
      </c>
      <c r="F338" s="116">
        <f>VLOOKUP(C338,Table1[],5,0)</f>
        <v>0.53521043771043797</v>
      </c>
      <c r="G338" s="117">
        <f>VLOOKUP(C338,Table13[],5,0)</f>
        <v>0.125</v>
      </c>
      <c r="H338" s="118">
        <f>VLOOKUP(C338,Table13[],3,0)</f>
        <v>16</v>
      </c>
      <c r="I338" s="117">
        <f>VLOOKUP(C338,Table13[],7,0)</f>
        <v>0.8125</v>
      </c>
      <c r="J338" s="117">
        <f>VLOOKUP(C338,Table13[],9,0)</f>
        <v>0.875</v>
      </c>
      <c r="K338" s="116">
        <f>VLOOKUP(C338,Table16[[#All],[idccms]:[TMO]],5,0)</f>
        <v>0.96428571428571397</v>
      </c>
      <c r="L338" s="119">
        <f>VLOOKUP(C338,Table18[[Columna1]:[Recuento de id_monitoring-caseId]],2,0)</f>
        <v>0</v>
      </c>
      <c r="M338" s="116">
        <f>VLOOKUP(C338,Table111[],7,0)</f>
        <v>-0.33333333333333298</v>
      </c>
      <c r="N338" s="118">
        <f>VLOOKUP(C338,Table111[],6,0)</f>
        <v>12</v>
      </c>
      <c r="O338" s="116">
        <f>VLOOKUP(C338,Table111[],8,0)</f>
        <v>0.33333333333333298</v>
      </c>
      <c r="P338" s="13" t="s">
        <v>116</v>
      </c>
      <c r="Q338" s="13" t="s">
        <v>116</v>
      </c>
      <c r="R338" s="13" t="s">
        <v>116</v>
      </c>
      <c r="S338" s="116">
        <f>VLOOKUP(C338,Table113[[idccms]:[Suma de Rellamados]],4,0)</f>
        <v>0.77600000000000002</v>
      </c>
      <c r="T338" s="13">
        <f>VLOOKUP(C338,Table115[[idccms]:[Suma de CvLlamSalientes]],3,0)</f>
        <v>684.58064516129002</v>
      </c>
      <c r="U338" s="13">
        <f>VLOOKUP(C338,Table115[[idccms]:[Suma de CvLlamSalientes]],5,0)</f>
        <v>26.245161290322599</v>
      </c>
      <c r="V338" s="120">
        <f>VLOOKUP(C338,Table115[[idccms]:[Suma de CvLlamSalientes]],6,0)</f>
        <v>2.5290322580645199</v>
      </c>
      <c r="W338" s="13">
        <f>VLOOKUP(C338,Table115[[idccms]:[Suma de CvLlamSalientes]],7,0)</f>
        <v>655.80645161290295</v>
      </c>
      <c r="X338" s="116">
        <f>VLOOKUP(C338,Table118[[idccms]:[%Act Com N]],4,0)</f>
        <v>1.6129032258064498E-2</v>
      </c>
      <c r="Y338" s="116">
        <f>VLOOKUP(C338,Table118[[idccms]:[%Act Com N]],6,0)</f>
        <v>1.6129032258064498E-2</v>
      </c>
      <c r="Z338" s="116">
        <f>VLOOKUP(C338,TRF!$B$2:$S$407,4,0)</f>
        <v>8.0645161290322606E-2</v>
      </c>
      <c r="AA338" s="116">
        <f>VLOOKUP(C338,CBS!$A$2:$F$395,4,0)</f>
        <v>6.7741935483871002E-2</v>
      </c>
      <c r="AB338" s="124">
        <f>IF(E338="HFC",(IF(L338&gt;=PliegoVigente!$U$9,PliegoVigente!$W$9,IF(L338&gt;=PliegoVigente!$U$8,PliegoVigente!$W$8,PliegoVigente!$W$7))),IF(E338="FLOW",(IF(L338&gt;=PliegoVigente!$U$25,PliegoVigente!$W$25,IF(L338&gt;=PliegoVigente!$U$24,PliegoVigente!$W$24,PliegoVigente!$W$23))),IF(E338="MASIVO",(IF(L338&gt;=PliegoVigente!$U$39,PliegoVigente!$W$39,IF(L338&gt;=PliegoVigente!$U$38,PliegoVigente!$W$38,PliegoVigente!$W$37))),(IF(L338&gt;=PliegoVigente!$U$53,PliegoVigente!$W$53,IF(L338&gt;=PliegoVigente!$U$52,PliegoVigente!$W$52,PliegoVigente!$W$51))))))</f>
        <v>-0.01</v>
      </c>
      <c r="AC338" s="124">
        <f>IF(E338="HFC",(IF(M338&gt;=PliegoVigente!$I$7,PliegoVigente!$K$7,IF(M338&gt;=PliegoVigente!$I$8,PliegoVigente!$K$8,IF(M338&gt;=PliegoVigente!$I$9,PliegoVigente!$K$9,IF(M338&gt;=PliegoVigente!$I$10,PliegoVigente!$K$10,IF(M338&gt;=PliegoVigente!$I$11,PliegoVigente!$K$11,IF(M338&gt;=PliegoVigente!$I$12,PliegoVigente!$K$12,IF(M338&gt;=PliegoVigente!$I$13,PliegoVigente!$K$13,IF(M338&gt;=PliegoVigente!$I$14,PliegoVigente!$K$14,PliegoVigente!$K$15))))))))),IF(E338="FLOW",(IF(M338&gt;=PliegoVigente!$I$23,PliegoVigente!$K$23,IF(M338&gt;=PliegoVigente!$I$24,PliegoVigente!$K$24,IF(M338&gt;=PliegoVigente!$I$25,PliegoVigente!$K$25,IF(M338&gt;=PliegoVigente!$I$26,PliegoVigente!$K$26,IF(M338&gt;=PliegoVigente!$I$27,PliegoVigente!$K$27,IF(M338&gt;=PliegoVigente!$I$28,PliegoVigente!$K$28,IF(M338&gt;=PliegoVigente!$I$29,PliegoVigente!$K$29,IF(M338&gt;=PliegoVigente!$I$30,PliegoVigente!$K$30,PliegoVigente!$K$31))))))))),IF(E338="MASIVO",(IF(M338&gt;=PliegoVigente!$I$37,PliegoVigente!$K$37,IF(M338&gt;=PliegoVigente!$I$38,PliegoVigente!$K$38,IF(M338&gt;=PliegoVigente!$I$39,PliegoVigente!$K$39,IF(M338&gt;=PliegoVigente!$I$40,PliegoVigente!$K$40,IF(M338&gt;=PliegoVigente!$I$41,PliegoVigente!$K$41,IF(M338&gt;=PliegoVigente!$I$42,PliegoVigente!$K$42,IF(M338&gt;=PliegoVigente!$I$43,PliegoVigente!$K$43,IF(M338&gt;=PliegoVigente!$I$44,PliegoVigente!$K$44,PliegoVigente!$K$45))))))))),(IF(M338&gt;=PliegoVigente!$I$51,PliegoVigente!$K$51,IF(M338&gt;=PliegoVigente!$I$52,PliegoVigente!$K$52,IF(M338&gt;=PliegoVigente!$I$53,PliegoVigente!$K$53,IF(M338&gt;=PliegoVigente!$I$54,PliegoVigente!$K$54,IF(M338&gt;=PliegoVigente!$I$55,PliegoVigente!$K$55,IF(M338&gt;=PliegoVigente!$I$56,PliegoVigente!$K$56,IF(M338&gt;=PliegoVigente!$I$57,PliegoVigente!$K$57,IF(M338&gt;=PliegoVigente!$I$58,PliegoVigente!$K$58,PliegoVigente!$K$59))))))))))))</f>
        <v>-0.02</v>
      </c>
      <c r="AD338" s="124">
        <f>IF(E338="HFC",(IF(S338&gt;=PliegoVigente!$E$12,PliegoVigente!$G$12,IF(S338&gt;=PliegoVigente!$E$11,PliegoVigente!$G$11,IF(S338&gt;=PliegoVigente!$E$10,PliegoVigente!$G$10,IF(S338&gt;=PliegoVigente!$E$9,PliegoVigente!$G$9,IF(S338&gt;=PliegoVigente!$E$8,PliegoVigente!$G$8,PliegoVigente!$G$7)))))),IF(E338="FLOW",(IF(S338&gt;=PliegoVigente!$I$23,PliegoVigente!$K$23,IF(S338&gt;=PliegoVigente!$I$24,PliegoVigente!$K$24,IF(S338&gt;=PliegoVigente!$I$25,PliegoVigente!$K$25,IF(S338&gt;=PliegoVigente!$I$26,PliegoVigente!$K$26,IF(S338&gt;=PliegoVigente!$I$27,PliegoVigente!$K$27,IF(S338&gt;=PliegoVigente!$I$28,PliegoVigente!$K$28,IF(S338&gt;=PliegoVigente!$I$29,PliegoVigente!$K$29,IF(S338&gt;=PliegoVigente!$I$30,PliegoVigente!$K$30,PliegoVigente!$K$31))))))))),IF(E338="MASIVO",(IF(S338&gt;=PliegoVigente!$I$37,PliegoVigente!$K$37,IF(S338&gt;=PliegoVigente!$I$38,PliegoVigente!$K$38,IF(S338&gt;=PliegoVigente!$I$39,PliegoVigente!$K$39,IF(S338&gt;=PliegoVigente!$I$40,PliegoVigente!$K$40,IF(S338&gt;=PliegoVigente!$I$41,PliegoVigente!$K$41,IF(S338&gt;=PliegoVigente!$I$42,PliegoVigente!$K$42,IF(S338&gt;=PliegoVigente!$I$43,PliegoVigente!$K$43,IF(S338&gt;=PliegoVigente!$I$44,PliegoVigente!$K$44,PliegoVigente!$K$45))))))))),(IF(S338&gt;=PliegoVigente!$I$51,PliegoVigente!$K$51,IF(S338&gt;=PliegoVigente!$I$52,PliegoVigente!$K$52,IF(S338&gt;=PliegoVigente!$I$53,PliegoVigente!$K$53,IF(S338&gt;=PliegoVigente!$I$54,PliegoVigente!$K$54,IF(S338&gt;=PliegoVigente!$I$55,PliegoVigente!$K$55,IF(S338&gt;=PliegoVigente!$I$56,PliegoVigente!$K$56,IF(S338&gt;=PliegoVigente!$I$57,PliegoVigente!$K$57,IF(S338&gt;=PliegoVigente!$I$58,PliegoVigente!$K$58,PliegoVigente!$K$59))))))))))))</f>
        <v>0.06</v>
      </c>
      <c r="AE338" s="124">
        <f>IF(E338="HFC",(IF(T338&gt;=PliegoVigente!$A$10,PliegoVigente!$C$10,IF(T338&gt;PliegoVigente!$A$9,PliegoVigente!$C$9,IF(T338&gt;PliegoVigente!$A$8,PliegoVigente!$C$8,PliegoVigente!$C$7)))),IF(E338="FLOW",(IF(T338&gt;=PliegoVigente!$A$26,PliegoVigente!$C$26,IF(T338&gt;PliegoVigente!$A$25,PliegoVigente!$C$25,IF(T338&gt;PliegoVigente!$A$24,PliegoVigente!$C$24,PliegoVigente!$C$23)))),IF(E338="MASIVO",(IF(T338&gt;=PliegoVigente!$A$40,PliegoVigente!$C$40,IF(T338&gt;PliegoVigente!$A$39,PliegoVigente!$C$39,IF(T338&gt;PliegoVigente!$A$38,PliegoVigente!$C$38,PliegoVigente!$C$37)))),(IF(T338&gt;=PliegoVigente!$A$54,PliegoVigente!$C$54,IF(T338&gt;PliegoVigente!$A$53,PliegoVigente!$C$53,IF(T338&gt;PliegoVigente!$A$52,PliegoVigente!$C$52,PliegoVigente!$C$51)))))))</f>
        <v>-0.01</v>
      </c>
      <c r="AF338" s="124">
        <f>IF(E338="HFC",(IF(Y338&gt;=PliegoVigente!$Y$7,PliegoVigente!$AA$7,0)),IF(E338="FLOW",0,IF(E338="MASIVO",(IF(Y338&gt;=PliegoVigente!$Y$37,PliegoVigente!$AA$370)),(IF(Y338&gt;=PliegoVigente!$Y$51,PliegoVigente!$AA$51,0)))))</f>
        <v>0</v>
      </c>
      <c r="AG338" s="124">
        <f>IF(E338="HFC",(IF(Z338&gt;=PliegoVigente!$M$9,PliegoVigente!$O$9,IF(Z338&gt;=PliegoVigente!$M$8,PliegoVigente!$O$8,PliegoVigente!$O$7))),IF(E338="FLOW",(IF(Z338&gt;=PliegoVigente!$M$25,PliegoVigente!$O$25,IF(Z338&gt;=PliegoVigente!$M$24,PliegoVigente!$O$24,PliegoVigente!$O$23))),IF(E338="MASIVO",(IF(Z338&gt;=PliegoVigente!$M$39,PliegoVigente!$O$39,IF(Z338&gt;=PliegoVigente!$M$38,PliegoVigente!$O$38,PliegoVigente!$O$37))),(IF(Z338&gt;=PliegoVigente!$M$53,PliegoVigente!$O$53,IF(Z338&gt;=PliegoVigente!$M$52,PliegoVigente!$O$52,PliegoVigente!$O$51))))))</f>
        <v>5.0000000000000001E-3</v>
      </c>
      <c r="AH338" s="124">
        <f>IF(E338="HFC",(IF(AA338&gt;=PliegoVigente!$Q$9,PliegoVigente!$S$9,IF(AA338&gt;=PliegoVigente!$Q$8,PliegoVigente!$S$8,PliegoVigente!$S$7))),IF(E338="FLOW",(IF(AA338&gt;=PliegoVigente!$Q$25,PliegoVigente!$S$25,IF(AA338&gt;=PliegoVigente!$Q$24,PliegoVigente!$S$24,PliegoVigente!$S$23))),IF(E338="MASIVO",(IF(AA338&gt;=PliegoVigente!$Q$39,PliegoVigente!$S$39,IF(AA338&gt;=PliegoVigente!$Q$38,PliegoVigente!$S$38,PliegoVigente!$S$37))),(IF(AA338&gt;=PliegoVigente!$Q$53,PliegoVigente!$S$53,IF(AA338&gt;=PliegoVigente!$Q$52,PliegoVigente!$S$52,PliegoVigente!$S$51))))))</f>
        <v>1.4999999999999999E-2</v>
      </c>
      <c r="AI338" s="126">
        <f t="shared" si="11"/>
        <v>3.9999999999999994E-2</v>
      </c>
    </row>
    <row r="339" spans="1:35" x14ac:dyDescent="0.25">
      <c r="A339" s="115" t="str">
        <f>VLOOKUP(C339,RosterActualizado!$C$2:$L$1000,7,0)</f>
        <v>Varela Paula Mariana</v>
      </c>
      <c r="B339" s="115" t="str">
        <f>VLOOKUP(C339,RosterActualizado!$C$2:$L$1000,10,0)</f>
        <v xml:space="preserve">Farías Enzo Gabriel </v>
      </c>
      <c r="C339" s="115">
        <f>RosterActualizado!C339</f>
        <v>4473042</v>
      </c>
      <c r="D339" s="115" t="str">
        <f>VLOOKUP(C339,RosterActualizado!$C$2:$L$1000,3,0)</f>
        <v>FLOW Score 1</v>
      </c>
      <c r="E339" s="115" t="str">
        <f t="shared" si="10"/>
        <v>FLOW</v>
      </c>
      <c r="F339" s="116">
        <f>VLOOKUP(C339,Table1[],5,0)</f>
        <v>0.99816666666666698</v>
      </c>
      <c r="G339" s="117">
        <f>VLOOKUP(C339,Table13[],5,0)</f>
        <v>7.5630252100840303E-2</v>
      </c>
      <c r="H339" s="118">
        <f>VLOOKUP(C339,Table13[],3,0)</f>
        <v>119</v>
      </c>
      <c r="I339" s="117">
        <f>VLOOKUP(C339,Table13[],7,0)</f>
        <v>0.59829059829059805</v>
      </c>
      <c r="J339" s="117">
        <f>VLOOKUP(C339,Table13[],9,0)</f>
        <v>0.93805309734513298</v>
      </c>
      <c r="K339" s="116">
        <f>VLOOKUP(C339,Table16[[#All],[idccms]:[TMO]],5,0)</f>
        <v>0.97222222222222199</v>
      </c>
      <c r="L339" s="119">
        <f>VLOOKUP(C339,Table18[[Columna1]:[Recuento de id_monitoring-caseId]],2,0)</f>
        <v>1</v>
      </c>
      <c r="M339" s="116">
        <f>VLOOKUP(C339,Table111[],7,0)</f>
        <v>-0.38888888888888901</v>
      </c>
      <c r="N339" s="118">
        <f>VLOOKUP(C339,Table111[],6,0)</f>
        <v>18</v>
      </c>
      <c r="O339" s="116">
        <f>VLOOKUP(C339,Table111[],8,0)</f>
        <v>0.64285714285714302</v>
      </c>
      <c r="P339" s="13" t="s">
        <v>116</v>
      </c>
      <c r="Q339" s="13" t="s">
        <v>116</v>
      </c>
      <c r="R339" s="13" t="s">
        <v>116</v>
      </c>
      <c r="S339" s="116">
        <f>VLOOKUP(C339,Table113[[idccms]:[Suma de Rellamados]],4,0)</f>
        <v>0.79949874686716804</v>
      </c>
      <c r="T339" s="13">
        <f>VLOOKUP(C339,Table115[[idccms]:[Suma de CvLlamSalientes]],3,0)</f>
        <v>788.75291828793797</v>
      </c>
      <c r="U339" s="13">
        <f>VLOOKUP(C339,Table115[[idccms]:[Suma de CvLlamSalientes]],5,0)</f>
        <v>20.4027237354086</v>
      </c>
      <c r="V339" s="120">
        <f>VLOOKUP(C339,Table115[[idccms]:[Suma de CvLlamSalientes]],6,0)</f>
        <v>7.4747081712062302</v>
      </c>
      <c r="W339" s="13">
        <f>VLOOKUP(C339,Table115[[idccms]:[Suma de CvLlamSalientes]],7,0)</f>
        <v>760.87548638132296</v>
      </c>
      <c r="X339" s="116">
        <f>VLOOKUP(C339,Table118[[idccms]:[%Act Com N]],4,0)</f>
        <v>0</v>
      </c>
      <c r="Y339" s="116">
        <f>VLOOKUP(C339,Table118[[idccms]:[%Act Com N]],6,0)</f>
        <v>0</v>
      </c>
      <c r="Z339" s="116">
        <f>VLOOKUP(C339,TRF!$B$2:$S$407,4,0)</f>
        <v>5.4474708171206199E-2</v>
      </c>
      <c r="AA339" s="116">
        <f>VLOOKUP(C339,CBS!$A$2:$F$395,4,0)</f>
        <v>9.1439688715953302E-2</v>
      </c>
      <c r="AB339" s="124">
        <f>IF(E339="HFC",(IF(L339&gt;=PliegoVigente!$U$9,PliegoVigente!$W$9,IF(L339&gt;=PliegoVigente!$U$8,PliegoVigente!$W$8,PliegoVigente!$W$7))),IF(E339="FLOW",(IF(L339&gt;=PliegoVigente!$U$25,PliegoVigente!$W$25,IF(L339&gt;=PliegoVigente!$U$24,PliegoVigente!$W$24,PliegoVigente!$W$23))),IF(E339="MASIVO",(IF(L339&gt;=PliegoVigente!$U$39,PliegoVigente!$W$39,IF(L339&gt;=PliegoVigente!$U$38,PliegoVigente!$W$38,PliegoVigente!$W$37))),(IF(L339&gt;=PliegoVigente!$U$53,PliegoVigente!$W$53,IF(L339&gt;=PliegoVigente!$U$52,PliegoVigente!$W$52,PliegoVigente!$W$51))))))</f>
        <v>0.01</v>
      </c>
      <c r="AC339" s="124">
        <f>IF(E339="HFC",(IF(M339&gt;=PliegoVigente!$I$7,PliegoVigente!$K$7,IF(M339&gt;=PliegoVigente!$I$8,PliegoVigente!$K$8,IF(M339&gt;=PliegoVigente!$I$9,PliegoVigente!$K$9,IF(M339&gt;=PliegoVigente!$I$10,PliegoVigente!$K$10,IF(M339&gt;=PliegoVigente!$I$11,PliegoVigente!$K$11,IF(M339&gt;=PliegoVigente!$I$12,PliegoVigente!$K$12,IF(M339&gt;=PliegoVigente!$I$13,PliegoVigente!$K$13,IF(M339&gt;=PliegoVigente!$I$14,PliegoVigente!$K$14,PliegoVigente!$K$15))))))))),IF(E339="FLOW",(IF(M339&gt;=PliegoVigente!$I$23,PliegoVigente!$K$23,IF(M339&gt;=PliegoVigente!$I$24,PliegoVigente!$K$24,IF(M339&gt;=PliegoVigente!$I$25,PliegoVigente!$K$25,IF(M339&gt;=PliegoVigente!$I$26,PliegoVigente!$K$26,IF(M339&gt;=PliegoVigente!$I$27,PliegoVigente!$K$27,IF(M339&gt;=PliegoVigente!$I$28,PliegoVigente!$K$28,IF(M339&gt;=PliegoVigente!$I$29,PliegoVigente!$K$29,IF(M339&gt;=PliegoVigente!$I$30,PliegoVigente!$K$30,PliegoVigente!$K$31))))))))),IF(E339="MASIVO",(IF(M339&gt;=PliegoVigente!$I$37,PliegoVigente!$K$37,IF(M339&gt;=PliegoVigente!$I$38,PliegoVigente!$K$38,IF(M339&gt;=PliegoVigente!$I$39,PliegoVigente!$K$39,IF(M339&gt;=PliegoVigente!$I$40,PliegoVigente!$K$40,IF(M339&gt;=PliegoVigente!$I$41,PliegoVigente!$K$41,IF(M339&gt;=PliegoVigente!$I$42,PliegoVigente!$K$42,IF(M339&gt;=PliegoVigente!$I$43,PliegoVigente!$K$43,IF(M339&gt;=PliegoVigente!$I$44,PliegoVigente!$K$44,PliegoVigente!$K$45))))))))),(IF(M339&gt;=PliegoVigente!$I$51,PliegoVigente!$K$51,IF(M339&gt;=PliegoVigente!$I$52,PliegoVigente!$K$52,IF(M339&gt;=PliegoVigente!$I$53,PliegoVigente!$K$53,IF(M339&gt;=PliegoVigente!$I$54,PliegoVigente!$K$54,IF(M339&gt;=PliegoVigente!$I$55,PliegoVigente!$K$55,IF(M339&gt;=PliegoVigente!$I$56,PliegoVigente!$K$56,IF(M339&gt;=PliegoVigente!$I$57,PliegoVigente!$K$57,IF(M339&gt;=PliegoVigente!$I$58,PliegoVigente!$K$58,PliegoVigente!$K$59))))))))))))</f>
        <v>-0.02</v>
      </c>
      <c r="AD339" s="124">
        <f>IF(E339="HFC",(IF(S339&gt;=PliegoVigente!$E$12,PliegoVigente!$G$12,IF(S339&gt;=PliegoVigente!$E$11,PliegoVigente!$G$11,IF(S339&gt;=PliegoVigente!$E$10,PliegoVigente!$G$10,IF(S339&gt;=PliegoVigente!$E$9,PliegoVigente!$G$9,IF(S339&gt;=PliegoVigente!$E$8,PliegoVigente!$G$8,PliegoVigente!$G$7)))))),IF(E339="FLOW",(IF(S339&gt;=PliegoVigente!$I$23,PliegoVigente!$K$23,IF(S339&gt;=PliegoVigente!$I$24,PliegoVigente!$K$24,IF(S339&gt;=PliegoVigente!$I$25,PliegoVigente!$K$25,IF(S339&gt;=PliegoVigente!$I$26,PliegoVigente!$K$26,IF(S339&gt;=PliegoVigente!$I$27,PliegoVigente!$K$27,IF(S339&gt;=PliegoVigente!$I$28,PliegoVigente!$K$28,IF(S339&gt;=PliegoVigente!$I$29,PliegoVigente!$K$29,IF(S339&gt;=PliegoVigente!$I$30,PliegoVigente!$K$30,PliegoVigente!$K$31))))))))),IF(E339="MASIVO",(IF(S339&gt;=PliegoVigente!$I$37,PliegoVigente!$K$37,IF(S339&gt;=PliegoVigente!$I$38,PliegoVigente!$K$38,IF(S339&gt;=PliegoVigente!$I$39,PliegoVigente!$K$39,IF(S339&gt;=PliegoVigente!$I$40,PliegoVigente!$K$40,IF(S339&gt;=PliegoVigente!$I$41,PliegoVigente!$K$41,IF(S339&gt;=PliegoVigente!$I$42,PliegoVigente!$K$42,IF(S339&gt;=PliegoVigente!$I$43,PliegoVigente!$K$43,IF(S339&gt;=PliegoVigente!$I$44,PliegoVigente!$K$44,PliegoVigente!$K$45))))))))),(IF(S339&gt;=PliegoVigente!$I$51,PliegoVigente!$K$51,IF(S339&gt;=PliegoVigente!$I$52,PliegoVigente!$K$52,IF(S339&gt;=PliegoVigente!$I$53,PliegoVigente!$K$53,IF(S339&gt;=PliegoVigente!$I$54,PliegoVigente!$K$54,IF(S339&gt;=PliegoVigente!$I$55,PliegoVigente!$K$55,IF(S339&gt;=PliegoVigente!$I$56,PliegoVigente!$K$56,IF(S339&gt;=PliegoVigente!$I$57,PliegoVigente!$K$57,IF(S339&gt;=PliegoVigente!$I$58,PliegoVigente!$K$58,PliegoVigente!$K$59))))))))))))</f>
        <v>0.06</v>
      </c>
      <c r="AE339" s="124">
        <f>IF(E339="HFC",(IF(T339&gt;=PliegoVigente!$A$10,PliegoVigente!$C$10,IF(T339&gt;PliegoVigente!$A$9,PliegoVigente!$C$9,IF(T339&gt;PliegoVigente!$A$8,PliegoVigente!$C$8,PliegoVigente!$C$7)))),IF(E339="FLOW",(IF(T339&gt;=PliegoVigente!$A$26,PliegoVigente!$C$26,IF(T339&gt;PliegoVigente!$A$25,PliegoVigente!$C$25,IF(T339&gt;PliegoVigente!$A$24,PliegoVigente!$C$24,PliegoVigente!$C$23)))),IF(E339="MASIVO",(IF(T339&gt;=PliegoVigente!$A$40,PliegoVigente!$C$40,IF(T339&gt;PliegoVigente!$A$39,PliegoVigente!$C$39,IF(T339&gt;PliegoVigente!$A$38,PliegoVigente!$C$38,PliegoVigente!$C$37)))),(IF(T339&gt;=PliegoVigente!$A$54,PliegoVigente!$C$54,IF(T339&gt;PliegoVigente!$A$53,PliegoVigente!$C$53,IF(T339&gt;PliegoVigente!$A$52,PliegoVigente!$C$52,PliegoVigente!$C$51)))))))</f>
        <v>-0.01</v>
      </c>
      <c r="AF339" s="124">
        <f>IF(E339="HFC",(IF(Y339&gt;=PliegoVigente!$Y$7,PliegoVigente!$AA$7,0)),IF(E339="FLOW",0,IF(E339="MASIVO",(IF(Y339&gt;=PliegoVigente!$Y$37,PliegoVigente!$AA$370)),(IF(Y339&gt;=PliegoVigente!$Y$51,PliegoVigente!$AA$51,0)))))</f>
        <v>0</v>
      </c>
      <c r="AG339" s="124">
        <f>IF(E339="HFC",(IF(Z339&gt;=PliegoVigente!$M$9,PliegoVigente!$O$9,IF(Z339&gt;=PliegoVigente!$M$8,PliegoVigente!$O$8,PliegoVigente!$O$7))),IF(E339="FLOW",(IF(Z339&gt;=PliegoVigente!$M$25,PliegoVigente!$O$25,IF(Z339&gt;=PliegoVigente!$M$24,PliegoVigente!$O$24,PliegoVigente!$O$23))),IF(E339="MASIVO",(IF(Z339&gt;=PliegoVigente!$M$39,PliegoVigente!$O$39,IF(Z339&gt;=PliegoVigente!$M$38,PliegoVigente!$O$38,PliegoVigente!$O$37))),(IF(Z339&gt;=PliegoVigente!$M$53,PliegoVigente!$O$53,IF(Z339&gt;=PliegoVigente!$M$52,PliegoVigente!$O$52,PliegoVigente!$O$51))))))</f>
        <v>5.0000000000000001E-3</v>
      </c>
      <c r="AH339" s="124">
        <f>IF(E339="HFC",(IF(AA339&gt;=PliegoVigente!$Q$9,PliegoVigente!$S$9,IF(AA339&gt;=PliegoVigente!$Q$8,PliegoVigente!$S$8,PliegoVigente!$S$7))),IF(E339="FLOW",(IF(AA339&gt;=PliegoVigente!$Q$25,PliegoVigente!$S$25,IF(AA339&gt;=PliegoVigente!$Q$24,PliegoVigente!$S$24,PliegoVigente!$S$23))),IF(E339="MASIVO",(IF(AA339&gt;=PliegoVigente!$Q$39,PliegoVigente!$S$39,IF(AA339&gt;=PliegoVigente!$Q$38,PliegoVigente!$S$38,PliegoVigente!$S$37))),(IF(AA339&gt;=PliegoVigente!$Q$53,PliegoVigente!$S$53,IF(AA339&gt;=PliegoVigente!$Q$52,PliegoVigente!$S$52,PliegoVigente!$S$51))))))</f>
        <v>0</v>
      </c>
      <c r="AI339" s="126">
        <f t="shared" si="11"/>
        <v>4.4999999999999991E-2</v>
      </c>
    </row>
    <row r="340" spans="1:35" x14ac:dyDescent="0.25">
      <c r="A340" s="115" t="str">
        <f>VLOOKUP(C340,RosterActualizado!$C$2:$L$1000,7,0)</f>
        <v>Varela Paula Mariana</v>
      </c>
      <c r="B340" s="115" t="str">
        <f>VLOOKUP(C340,RosterActualizado!$C$2:$L$1000,10,0)</f>
        <v xml:space="preserve">Ferreira Lourdes Maria Celeste </v>
      </c>
      <c r="C340" s="115">
        <f>RosterActualizado!C340</f>
        <v>4587994</v>
      </c>
      <c r="D340" s="115" t="str">
        <f>VLOOKUP(C340,RosterActualizado!$C$2:$L$1000,3,0)</f>
        <v>MASIVO</v>
      </c>
      <c r="E340" s="115" t="str">
        <f t="shared" si="10"/>
        <v>MASIVO</v>
      </c>
      <c r="F340" s="116" t="e">
        <f>VLOOKUP(C340,Table1[],5,0)</f>
        <v>#N/A</v>
      </c>
      <c r="G340" s="117">
        <f>VLOOKUP(C340,Table13[],5,0)</f>
        <v>0</v>
      </c>
      <c r="H340" s="118">
        <f>VLOOKUP(C340,Table13[],3,0)</f>
        <v>0</v>
      </c>
      <c r="I340" s="117">
        <f>VLOOKUP(C340,Table13[],7,0)</f>
        <v>0</v>
      </c>
      <c r="J340" s="117">
        <f>VLOOKUP(C340,Table13[],9,0)</f>
        <v>0</v>
      </c>
      <c r="K340" s="116" t="e">
        <f>VLOOKUP(C340,Table16[[#All],[idccms]:[TMO]],5,0)</f>
        <v>#N/A</v>
      </c>
      <c r="L340" s="119" t="e">
        <f>VLOOKUP(C340,Table18[[Columna1]:[Recuento de id_monitoring-caseId]],2,0)</f>
        <v>#N/A</v>
      </c>
      <c r="M340" s="116" t="e">
        <f>VLOOKUP(C340,Table111[],7,0)</f>
        <v>#N/A</v>
      </c>
      <c r="N340" s="118" t="e">
        <f>VLOOKUP(C340,Table111[],6,0)</f>
        <v>#N/A</v>
      </c>
      <c r="O340" s="116" t="e">
        <f>VLOOKUP(C340,Table111[],8,0)</f>
        <v>#N/A</v>
      </c>
      <c r="P340" s="13" t="s">
        <v>116</v>
      </c>
      <c r="Q340" s="13" t="s">
        <v>116</v>
      </c>
      <c r="R340" s="13" t="s">
        <v>116</v>
      </c>
      <c r="S340" s="116" t="e">
        <f>VLOOKUP(C340,Table113[[idccms]:[Suma de Rellamados]],4,0)</f>
        <v>#N/A</v>
      </c>
      <c r="T340" s="13">
        <f>VLOOKUP(C340,Table115[[idccms]:[Suma de CvLlamSalientes]],3,0)</f>
        <v>0</v>
      </c>
      <c r="U340" s="13">
        <f>VLOOKUP(C340,Table115[[idccms]:[Suma de CvLlamSalientes]],5,0)</f>
        <v>0</v>
      </c>
      <c r="V340" s="120">
        <f>VLOOKUP(C340,Table115[[idccms]:[Suma de CvLlamSalientes]],6,0)</f>
        <v>0</v>
      </c>
      <c r="W340" s="13">
        <f>VLOOKUP(C340,Table115[[idccms]:[Suma de CvLlamSalientes]],7,0)</f>
        <v>0</v>
      </c>
      <c r="X340" s="116" t="e">
        <f>VLOOKUP(C340,Table118[[idccms]:[%Act Com N]],4,0)</f>
        <v>#N/A</v>
      </c>
      <c r="Y340" s="116" t="e">
        <f>VLOOKUP(C340,Table118[[idccms]:[%Act Com N]],6,0)</f>
        <v>#N/A</v>
      </c>
      <c r="Z340" s="116" t="e">
        <f>VLOOKUP(C340,TRF!$B$2:$S$407,4,0)</f>
        <v>#N/A</v>
      </c>
      <c r="AA340" s="116" t="e">
        <f>VLOOKUP(C340,CBS!$A$2:$F$395,4,0)</f>
        <v>#N/A</v>
      </c>
      <c r="AB340" s="124" t="e">
        <f>IF(E340="HFC",(IF(L340&gt;=PliegoVigente!$U$9,PliegoVigente!$W$9,IF(L340&gt;=PliegoVigente!$U$8,PliegoVigente!$W$8,PliegoVigente!$W$7))),IF(E340="FLOW",(IF(L340&gt;=PliegoVigente!$U$25,PliegoVigente!$W$25,IF(L340&gt;=PliegoVigente!$U$24,PliegoVigente!$W$24,PliegoVigente!$W$23))),IF(E340="MASIVO",(IF(L340&gt;=PliegoVigente!$U$39,PliegoVigente!$W$39,IF(L340&gt;=PliegoVigente!$U$38,PliegoVigente!$W$38,PliegoVigente!$W$37))),(IF(L340&gt;=PliegoVigente!$U$53,PliegoVigente!$W$53,IF(L340&gt;=PliegoVigente!$U$52,PliegoVigente!$W$52,PliegoVigente!$W$51))))))</f>
        <v>#N/A</v>
      </c>
      <c r="AC340" s="124" t="e">
        <f>IF(E340="HFC",(IF(M340&gt;=PliegoVigente!$I$7,PliegoVigente!$K$7,IF(M340&gt;=PliegoVigente!$I$8,PliegoVigente!$K$8,IF(M340&gt;=PliegoVigente!$I$9,PliegoVigente!$K$9,IF(M340&gt;=PliegoVigente!$I$10,PliegoVigente!$K$10,IF(M340&gt;=PliegoVigente!$I$11,PliegoVigente!$K$11,IF(M340&gt;=PliegoVigente!$I$12,PliegoVigente!$K$12,IF(M340&gt;=PliegoVigente!$I$13,PliegoVigente!$K$13,IF(M340&gt;=PliegoVigente!$I$14,PliegoVigente!$K$14,PliegoVigente!$K$15))))))))),IF(E340="FLOW",(IF(M340&gt;=PliegoVigente!$I$23,PliegoVigente!$K$23,IF(M340&gt;=PliegoVigente!$I$24,PliegoVigente!$K$24,IF(M340&gt;=PliegoVigente!$I$25,PliegoVigente!$K$25,IF(M340&gt;=PliegoVigente!$I$26,PliegoVigente!$K$26,IF(M340&gt;=PliegoVigente!$I$27,PliegoVigente!$K$27,IF(M340&gt;=PliegoVigente!$I$28,PliegoVigente!$K$28,IF(M340&gt;=PliegoVigente!$I$29,PliegoVigente!$K$29,IF(M340&gt;=PliegoVigente!$I$30,PliegoVigente!$K$30,PliegoVigente!$K$31))))))))),IF(E340="MASIVO",(IF(M340&gt;=PliegoVigente!$I$37,PliegoVigente!$K$37,IF(M340&gt;=PliegoVigente!$I$38,PliegoVigente!$K$38,IF(M340&gt;=PliegoVigente!$I$39,PliegoVigente!$K$39,IF(M340&gt;=PliegoVigente!$I$40,PliegoVigente!$K$40,IF(M340&gt;=PliegoVigente!$I$41,PliegoVigente!$K$41,IF(M340&gt;=PliegoVigente!$I$42,PliegoVigente!$K$42,IF(M340&gt;=PliegoVigente!$I$43,PliegoVigente!$K$43,IF(M340&gt;=PliegoVigente!$I$44,PliegoVigente!$K$44,PliegoVigente!$K$45))))))))),(IF(M340&gt;=PliegoVigente!$I$51,PliegoVigente!$K$51,IF(M340&gt;=PliegoVigente!$I$52,PliegoVigente!$K$52,IF(M340&gt;=PliegoVigente!$I$53,PliegoVigente!$K$53,IF(M340&gt;=PliegoVigente!$I$54,PliegoVigente!$K$54,IF(M340&gt;=PliegoVigente!$I$55,PliegoVigente!$K$55,IF(M340&gt;=PliegoVigente!$I$56,PliegoVigente!$K$56,IF(M340&gt;=PliegoVigente!$I$57,PliegoVigente!$K$57,IF(M340&gt;=PliegoVigente!$I$58,PliegoVigente!$K$58,PliegoVigente!$K$59))))))))))))</f>
        <v>#N/A</v>
      </c>
      <c r="AD340" s="124" t="e">
        <f>IF(E340="HFC",(IF(S340&gt;=PliegoVigente!$E$12,PliegoVigente!$G$12,IF(S340&gt;=PliegoVigente!$E$11,PliegoVigente!$G$11,IF(S340&gt;=PliegoVigente!$E$10,PliegoVigente!$G$10,IF(S340&gt;=PliegoVigente!$E$9,PliegoVigente!$G$9,IF(S340&gt;=PliegoVigente!$E$8,PliegoVigente!$G$8,PliegoVigente!$G$7)))))),IF(E340="FLOW",(IF(S340&gt;=PliegoVigente!$I$23,PliegoVigente!$K$23,IF(S340&gt;=PliegoVigente!$I$24,PliegoVigente!$K$24,IF(S340&gt;=PliegoVigente!$I$25,PliegoVigente!$K$25,IF(S340&gt;=PliegoVigente!$I$26,PliegoVigente!$K$26,IF(S340&gt;=PliegoVigente!$I$27,PliegoVigente!$K$27,IF(S340&gt;=PliegoVigente!$I$28,PliegoVigente!$K$28,IF(S340&gt;=PliegoVigente!$I$29,PliegoVigente!$K$29,IF(S340&gt;=PliegoVigente!$I$30,PliegoVigente!$K$30,PliegoVigente!$K$31))))))))),IF(E340="MASIVO",(IF(S340&gt;=PliegoVigente!$I$37,PliegoVigente!$K$37,IF(S340&gt;=PliegoVigente!$I$38,PliegoVigente!$K$38,IF(S340&gt;=PliegoVigente!$I$39,PliegoVigente!$K$39,IF(S340&gt;=PliegoVigente!$I$40,PliegoVigente!$K$40,IF(S340&gt;=PliegoVigente!$I$41,PliegoVigente!$K$41,IF(S340&gt;=PliegoVigente!$I$42,PliegoVigente!$K$42,IF(S340&gt;=PliegoVigente!$I$43,PliegoVigente!$K$43,IF(S340&gt;=PliegoVigente!$I$44,PliegoVigente!$K$44,PliegoVigente!$K$45))))))))),(IF(S340&gt;=PliegoVigente!$I$51,PliegoVigente!$K$51,IF(S340&gt;=PliegoVigente!$I$52,PliegoVigente!$K$52,IF(S340&gt;=PliegoVigente!$I$53,PliegoVigente!$K$53,IF(S340&gt;=PliegoVigente!$I$54,PliegoVigente!$K$54,IF(S340&gt;=PliegoVigente!$I$55,PliegoVigente!$K$55,IF(S340&gt;=PliegoVigente!$I$56,PliegoVigente!$K$56,IF(S340&gt;=PliegoVigente!$I$57,PliegoVigente!$K$57,IF(S340&gt;=PliegoVigente!$I$58,PliegoVigente!$K$58,PliegoVigente!$K$59))))))))))))</f>
        <v>#N/A</v>
      </c>
      <c r="AE340" s="124">
        <f>IF(E340="HFC",(IF(T340&gt;=PliegoVigente!$A$10,PliegoVigente!$C$10,IF(T340&gt;PliegoVigente!$A$9,PliegoVigente!$C$9,IF(T340&gt;PliegoVigente!$A$8,PliegoVigente!$C$8,PliegoVigente!$C$7)))),IF(E340="FLOW",(IF(T340&gt;=PliegoVigente!$A$26,PliegoVigente!$C$26,IF(T340&gt;PliegoVigente!$A$25,PliegoVigente!$C$25,IF(T340&gt;PliegoVigente!$A$24,PliegoVigente!$C$24,PliegoVigente!$C$23)))),IF(E340="MASIVO",(IF(T340&gt;=PliegoVigente!$A$40,PliegoVigente!$C$40,IF(T340&gt;PliegoVigente!$A$39,PliegoVigente!$C$39,IF(T340&gt;PliegoVigente!$A$38,PliegoVigente!$C$38,PliegoVigente!$C$37)))),(IF(T340&gt;=PliegoVigente!$A$54,PliegoVigente!$C$54,IF(T340&gt;PliegoVigente!$A$53,PliegoVigente!$C$53,IF(T340&gt;PliegoVigente!$A$52,PliegoVigente!$C$52,PliegoVigente!$C$51)))))))</f>
        <v>0.02</v>
      </c>
      <c r="AF340" s="124" t="e">
        <f>IF(E340="HFC",(IF(Y340&gt;=PliegoVigente!$Y$7,PliegoVigente!$AA$7,0)),IF(E340="FLOW",0,IF(E340="MASIVO",(IF(Y340&gt;=PliegoVigente!$Y$37,PliegoVigente!$AA$370)),(IF(Y340&gt;=PliegoVigente!$Y$51,PliegoVigente!$AA$51,0)))))</f>
        <v>#N/A</v>
      </c>
      <c r="AG340" s="124" t="e">
        <f>IF(E340="HFC",(IF(Z340&gt;=PliegoVigente!$M$9,PliegoVigente!$O$9,IF(Z340&gt;=PliegoVigente!$M$8,PliegoVigente!$O$8,PliegoVigente!$O$7))),IF(E340="FLOW",(IF(Z340&gt;=PliegoVigente!$M$25,PliegoVigente!$O$25,IF(Z340&gt;=PliegoVigente!$M$24,PliegoVigente!$O$24,PliegoVigente!$O$23))),IF(E340="MASIVO",(IF(Z340&gt;=PliegoVigente!$M$39,PliegoVigente!$O$39,IF(Z340&gt;=PliegoVigente!$M$38,PliegoVigente!$O$38,PliegoVigente!$O$37))),(IF(Z340&gt;=PliegoVigente!$M$53,PliegoVigente!$O$53,IF(Z340&gt;=PliegoVigente!$M$52,PliegoVigente!$O$52,PliegoVigente!$O$51))))))</f>
        <v>#N/A</v>
      </c>
      <c r="AH340" s="124" t="e">
        <f>IF(E340="HFC",(IF(AA340&gt;=PliegoVigente!$Q$9,PliegoVigente!$S$9,IF(AA340&gt;=PliegoVigente!$Q$8,PliegoVigente!$S$8,PliegoVigente!$S$7))),IF(E340="FLOW",(IF(AA340&gt;=PliegoVigente!$Q$25,PliegoVigente!$S$25,IF(AA340&gt;=PliegoVigente!$Q$24,PliegoVigente!$S$24,PliegoVigente!$S$23))),IF(E340="MASIVO",(IF(AA340&gt;=PliegoVigente!$Q$39,PliegoVigente!$S$39,IF(AA340&gt;=PliegoVigente!$Q$38,PliegoVigente!$S$38,PliegoVigente!$S$37))),(IF(AA340&gt;=PliegoVigente!$Q$53,PliegoVigente!$S$53,IF(AA340&gt;=PliegoVigente!$Q$52,PliegoVigente!$S$52,PliegoVigente!$S$51))))))</f>
        <v>#N/A</v>
      </c>
      <c r="AI340" s="126" t="e">
        <f t="shared" si="11"/>
        <v>#N/A</v>
      </c>
    </row>
    <row r="341" spans="1:35" x14ac:dyDescent="0.25">
      <c r="A341" s="115" t="str">
        <f>VLOOKUP(C341,RosterActualizado!$C$2:$L$1000,7,0)</f>
        <v>Varela Paula Mariana</v>
      </c>
      <c r="B341" s="115" t="str">
        <f>VLOOKUP(C341,RosterActualizado!$C$2:$L$1000,10,0)</f>
        <v xml:space="preserve">Frías  María Cristina </v>
      </c>
      <c r="C341" s="115">
        <f>RosterActualizado!C341</f>
        <v>1278066</v>
      </c>
      <c r="D341" s="115" t="str">
        <f>VLOOKUP(C341,RosterActualizado!$C$2:$L$1000,3,0)</f>
        <v xml:space="preserve">INTERNET HFC SCORE 2 + Solucion Remota </v>
      </c>
      <c r="E341" s="115" t="str">
        <f t="shared" si="10"/>
        <v>HFC</v>
      </c>
      <c r="F341" s="116">
        <f>VLOOKUP(C341,Table1[],5,0)</f>
        <v>0.99763888888888896</v>
      </c>
      <c r="G341" s="117">
        <f>VLOOKUP(C341,Table13[],5,0)</f>
        <v>8.5271317829457405E-2</v>
      </c>
      <c r="H341" s="118">
        <f>VLOOKUP(C341,Table13[],3,0)</f>
        <v>129</v>
      </c>
      <c r="I341" s="117">
        <f>VLOOKUP(C341,Table13[],7,0)</f>
        <v>0.69841269841269804</v>
      </c>
      <c r="J341" s="117">
        <f>VLOOKUP(C341,Table13[],9,0)</f>
        <v>0.92741935483870996</v>
      </c>
      <c r="K341" s="116">
        <f>VLOOKUP(C341,Table16[[#All],[idccms]:[TMO]],5,0)</f>
        <v>0.97058823529411797</v>
      </c>
      <c r="L341" s="119">
        <f>VLOOKUP(C341,Table18[[Columna1]:[Recuento de id_monitoring-caseId]],2,0)</f>
        <v>1</v>
      </c>
      <c r="M341" s="116">
        <f>VLOOKUP(C341,Table111[],7,0)</f>
        <v>-0.42857142857142899</v>
      </c>
      <c r="N341" s="118">
        <f>VLOOKUP(C341,Table111[],6,0)</f>
        <v>7</v>
      </c>
      <c r="O341" s="116">
        <f>VLOOKUP(C341,Table111[],8,0)</f>
        <v>0.42857142857142899</v>
      </c>
      <c r="P341" s="13" t="s">
        <v>116</v>
      </c>
      <c r="Q341" s="13" t="s">
        <v>116</v>
      </c>
      <c r="R341" s="13" t="s">
        <v>116</v>
      </c>
      <c r="S341" s="116">
        <f>VLOOKUP(C341,Table113[[idccms]:[Suma de Rellamados]],4,0)</f>
        <v>0.81599999999999995</v>
      </c>
      <c r="T341" s="13">
        <f>VLOOKUP(C341,Table115[[idccms]:[Suma de CvLlamSalientes]],3,0)</f>
        <v>553.90381679389304</v>
      </c>
      <c r="U341" s="13">
        <f>VLOOKUP(C341,Table115[[idccms]:[Suma de CvLlamSalientes]],5,0)</f>
        <v>9.1480916030534392</v>
      </c>
      <c r="V341" s="120">
        <f>VLOOKUP(C341,Table115[[idccms]:[Suma de CvLlamSalientes]],6,0)</f>
        <v>5.0702290076335901</v>
      </c>
      <c r="W341" s="13">
        <f>VLOOKUP(C341,Table115[[idccms]:[Suma de CvLlamSalientes]],7,0)</f>
        <v>539.68549618320606</v>
      </c>
      <c r="X341" s="116">
        <f>VLOOKUP(C341,Table118[[idccms]:[%Act Com N]],4,0)</f>
        <v>5.4961832061068701E-2</v>
      </c>
      <c r="Y341" s="116">
        <f>VLOOKUP(C341,Table118[[idccms]:[%Act Com N]],6,0)</f>
        <v>2.8244274809160301E-2</v>
      </c>
      <c r="Z341" s="116">
        <f>VLOOKUP(C341,TRF!$B$2:$S$407,4,0)</f>
        <v>0.102290076335878</v>
      </c>
      <c r="AA341" s="116">
        <f>VLOOKUP(C341,CBS!$A$2:$F$395,4,0)</f>
        <v>5.34351145038168E-2</v>
      </c>
      <c r="AB341" s="124">
        <f>IF(E341="HFC",(IF(L341&gt;=PliegoVigente!$U$9,PliegoVigente!$W$9,IF(L341&gt;=PliegoVigente!$U$8,PliegoVigente!$W$8,PliegoVigente!$W$7))),IF(E341="FLOW",(IF(L341&gt;=PliegoVigente!$U$25,PliegoVigente!$W$25,IF(L341&gt;=PliegoVigente!$U$24,PliegoVigente!$W$24,PliegoVigente!$W$23))),IF(E341="MASIVO",(IF(L341&gt;=PliegoVigente!$U$39,PliegoVigente!$W$39,IF(L341&gt;=PliegoVigente!$U$38,PliegoVigente!$W$38,PliegoVigente!$W$37))),(IF(L341&gt;=PliegoVigente!$U$53,PliegoVigente!$W$53,IF(L341&gt;=PliegoVigente!$U$52,PliegoVigente!$W$52,PliegoVigente!$W$51))))))</f>
        <v>0.01</v>
      </c>
      <c r="AC341" s="124">
        <f>IF(E341="HFC",(IF(M341&gt;=PliegoVigente!$I$7,PliegoVigente!$K$7,IF(M341&gt;=PliegoVigente!$I$8,PliegoVigente!$K$8,IF(M341&gt;=PliegoVigente!$I$9,PliegoVigente!$K$9,IF(M341&gt;=PliegoVigente!$I$10,PliegoVigente!$K$10,IF(M341&gt;=PliegoVigente!$I$11,PliegoVigente!$K$11,IF(M341&gt;=PliegoVigente!$I$12,PliegoVigente!$K$12,IF(M341&gt;=PliegoVigente!$I$13,PliegoVigente!$K$13,IF(M341&gt;=PliegoVigente!$I$14,PliegoVigente!$K$14,PliegoVigente!$K$15))))))))),IF(E341="FLOW",(IF(M341&gt;=PliegoVigente!$I$23,PliegoVigente!$K$23,IF(M341&gt;=PliegoVigente!$I$24,PliegoVigente!$K$24,IF(M341&gt;=PliegoVigente!$I$25,PliegoVigente!$K$25,IF(M341&gt;=PliegoVigente!$I$26,PliegoVigente!$K$26,IF(M341&gt;=PliegoVigente!$I$27,PliegoVigente!$K$27,IF(M341&gt;=PliegoVigente!$I$28,PliegoVigente!$K$28,IF(M341&gt;=PliegoVigente!$I$29,PliegoVigente!$K$29,IF(M341&gt;=PliegoVigente!$I$30,PliegoVigente!$K$30,PliegoVigente!$K$31))))))))),IF(E341="MASIVO",(IF(M341&gt;=PliegoVigente!$I$37,PliegoVigente!$K$37,IF(M341&gt;=PliegoVigente!$I$38,PliegoVigente!$K$38,IF(M341&gt;=PliegoVigente!$I$39,PliegoVigente!$K$39,IF(M341&gt;=PliegoVigente!$I$40,PliegoVigente!$K$40,IF(M341&gt;=PliegoVigente!$I$41,PliegoVigente!$K$41,IF(M341&gt;=PliegoVigente!$I$42,PliegoVigente!$K$42,IF(M341&gt;=PliegoVigente!$I$43,PliegoVigente!$K$43,IF(M341&gt;=PliegoVigente!$I$44,PliegoVigente!$K$44,PliegoVigente!$K$45))))))))),(IF(M341&gt;=PliegoVigente!$I$51,PliegoVigente!$K$51,IF(M341&gt;=PliegoVigente!$I$52,PliegoVigente!$K$52,IF(M341&gt;=PliegoVigente!$I$53,PliegoVigente!$K$53,IF(M341&gt;=PliegoVigente!$I$54,PliegoVigente!$K$54,IF(M341&gt;=PliegoVigente!$I$55,PliegoVigente!$K$55,IF(M341&gt;=PliegoVigente!$I$56,PliegoVigente!$K$56,IF(M341&gt;=PliegoVigente!$I$57,PliegoVigente!$K$57,IF(M341&gt;=PliegoVigente!$I$58,PliegoVigente!$K$58,PliegoVigente!$K$59))))))))))))</f>
        <v>-0.02</v>
      </c>
      <c r="AD341" s="124">
        <f>IF(E341="HFC",(IF(S341&gt;=PliegoVigente!$E$12,PliegoVigente!$G$12,IF(S341&gt;=PliegoVigente!$E$11,PliegoVigente!$G$11,IF(S341&gt;=PliegoVigente!$E$10,PliegoVigente!$G$10,IF(S341&gt;=PliegoVigente!$E$9,PliegoVigente!$G$9,IF(S341&gt;=PliegoVigente!$E$8,PliegoVigente!$G$8,PliegoVigente!$G$7)))))),IF(E341="FLOW",(IF(S341&gt;=PliegoVigente!$I$23,PliegoVigente!$K$23,IF(S341&gt;=PliegoVigente!$I$24,PliegoVigente!$K$24,IF(S341&gt;=PliegoVigente!$I$25,PliegoVigente!$K$25,IF(S341&gt;=PliegoVigente!$I$26,PliegoVigente!$K$26,IF(S341&gt;=PliegoVigente!$I$27,PliegoVigente!$K$27,IF(S341&gt;=PliegoVigente!$I$28,PliegoVigente!$K$28,IF(S341&gt;=PliegoVigente!$I$29,PliegoVigente!$K$29,IF(S341&gt;=PliegoVigente!$I$30,PliegoVigente!$K$30,PliegoVigente!$K$31))))))))),IF(E341="MASIVO",(IF(S341&gt;=PliegoVigente!$I$37,PliegoVigente!$K$37,IF(S341&gt;=PliegoVigente!$I$38,PliegoVigente!$K$38,IF(S341&gt;=PliegoVigente!$I$39,PliegoVigente!$K$39,IF(S341&gt;=PliegoVigente!$I$40,PliegoVigente!$K$40,IF(S341&gt;=PliegoVigente!$I$41,PliegoVigente!$K$41,IF(S341&gt;=PliegoVigente!$I$42,PliegoVigente!$K$42,IF(S341&gt;=PliegoVigente!$I$43,PliegoVigente!$K$43,IF(S341&gt;=PliegoVigente!$I$44,PliegoVigente!$K$44,PliegoVigente!$K$45))))))))),(IF(S341&gt;=PliegoVigente!$I$51,PliegoVigente!$K$51,IF(S341&gt;=PliegoVigente!$I$52,PliegoVigente!$K$52,IF(S341&gt;=PliegoVigente!$I$53,PliegoVigente!$K$53,IF(S341&gt;=PliegoVigente!$I$54,PliegoVigente!$K$54,IF(S341&gt;=PliegoVigente!$I$55,PliegoVigente!$K$55,IF(S341&gt;=PliegoVigente!$I$56,PliegoVigente!$K$56,IF(S341&gt;=PliegoVigente!$I$57,PliegoVigente!$K$57,IF(S341&gt;=PliegoVigente!$I$58,PliegoVigente!$K$58,PliegoVigente!$K$59))))))))))))</f>
        <v>0</v>
      </c>
      <c r="AE341" s="124">
        <f>IF(E341="HFC",(IF(T341&gt;=PliegoVigente!$A$10,PliegoVigente!$C$10,IF(T341&gt;PliegoVigente!$A$9,PliegoVigente!$C$9,IF(T341&gt;PliegoVigente!$A$8,PliegoVigente!$C$8,PliegoVigente!$C$7)))),IF(E341="FLOW",(IF(T341&gt;=PliegoVigente!$A$26,PliegoVigente!$C$26,IF(T341&gt;PliegoVigente!$A$25,PliegoVigente!$C$25,IF(T341&gt;PliegoVigente!$A$24,PliegoVigente!$C$24,PliegoVigente!$C$23)))),IF(E341="MASIVO",(IF(T341&gt;=PliegoVigente!$A$40,PliegoVigente!$C$40,IF(T341&gt;PliegoVigente!$A$39,PliegoVigente!$C$39,IF(T341&gt;PliegoVigente!$A$38,PliegoVigente!$C$38,PliegoVigente!$C$37)))),(IF(T341&gt;=PliegoVigente!$A$54,PliegoVigente!$C$54,IF(T341&gt;PliegoVigente!$A$53,PliegoVigente!$C$53,IF(T341&gt;PliegoVigente!$A$52,PliegoVigente!$C$52,PliegoVigente!$C$51)))))))</f>
        <v>0</v>
      </c>
      <c r="AF341" s="124">
        <f>IF(E341="HFC",(IF(Y341&gt;=PliegoVigente!$Y$7,PliegoVigente!$AA$7,0)),IF(E341="FLOW",0,IF(E341="MASIVO",(IF(Y341&gt;=PliegoVigente!$Y$37,PliegoVigente!$AA$370)),(IF(Y341&gt;=PliegoVigente!$Y$51,PliegoVigente!$AA$51,0)))))</f>
        <v>0</v>
      </c>
      <c r="AG341" s="124">
        <f>IF(E341="HFC",(IF(Z341&gt;=PliegoVigente!$M$9,PliegoVigente!$O$9,IF(Z341&gt;=PliegoVigente!$M$8,PliegoVigente!$O$8,PliegoVigente!$O$7))),IF(E341="FLOW",(IF(Z341&gt;=PliegoVigente!$M$25,PliegoVigente!$O$25,IF(Z341&gt;=PliegoVigente!$M$24,PliegoVigente!$O$24,PliegoVigente!$O$23))),IF(E341="MASIVO",(IF(Z341&gt;=PliegoVigente!$M$39,PliegoVigente!$O$39,IF(Z341&gt;=PliegoVigente!$M$38,PliegoVigente!$O$38,PliegoVigente!$O$37))),(IF(Z341&gt;=PliegoVigente!$M$53,PliegoVigente!$O$53,IF(Z341&gt;=PliegoVigente!$M$52,PliegoVigente!$O$52,PliegoVigente!$O$51))))))</f>
        <v>-5.0000000000000001E-3</v>
      </c>
      <c r="AH341" s="124">
        <f>IF(E341="HFC",(IF(AA341&gt;=PliegoVigente!$Q$9,PliegoVigente!$S$9,IF(AA341&gt;=PliegoVigente!$Q$8,PliegoVigente!$S$8,PliegoVigente!$S$7))),IF(E341="FLOW",(IF(AA341&gt;=PliegoVigente!$Q$25,PliegoVigente!$S$25,IF(AA341&gt;=PliegoVigente!$Q$24,PliegoVigente!$S$24,PliegoVigente!$S$23))),IF(E341="MASIVO",(IF(AA341&gt;=PliegoVigente!$Q$39,PliegoVigente!$S$39,IF(AA341&gt;=PliegoVigente!$Q$38,PliegoVigente!$S$38,PliegoVigente!$S$37))),(IF(AA341&gt;=PliegoVigente!$Q$53,PliegoVigente!$S$53,IF(AA341&gt;=PliegoVigente!$Q$52,PliegoVigente!$S$52,PliegoVigente!$S$51))))))</f>
        <v>0</v>
      </c>
      <c r="AI341" s="126">
        <f t="shared" si="11"/>
        <v>-1.4999999999999999E-2</v>
      </c>
    </row>
    <row r="342" spans="1:35" x14ac:dyDescent="0.25">
      <c r="A342" s="115" t="str">
        <f>VLOOKUP(C342,RosterActualizado!$C$2:$L$1000,7,0)</f>
        <v>Varela Paula Mariana</v>
      </c>
      <c r="B342" s="115" t="str">
        <f>VLOOKUP(C342,RosterActualizado!$C$2:$L$1000,10,0)</f>
        <v>Gallardo Matías Gastón</v>
      </c>
      <c r="C342" s="115">
        <f>RosterActualizado!C342</f>
        <v>2828842</v>
      </c>
      <c r="D342" s="115" t="str">
        <f>VLOOKUP(C342,RosterActualizado!$C$2:$L$1000,3,0)</f>
        <v>INTERNET HFC SCORE 3 A 5</v>
      </c>
      <c r="E342" s="115" t="str">
        <f t="shared" si="10"/>
        <v>HFC</v>
      </c>
      <c r="F342" s="116">
        <f>VLOOKUP(C342,Table1[],5,0)</f>
        <v>0.35614478114478099</v>
      </c>
      <c r="G342" s="117">
        <f>VLOOKUP(C342,Table13[],5,0)</f>
        <v>0.162162162162162</v>
      </c>
      <c r="H342" s="118">
        <f>VLOOKUP(C342,Table13[],3,0)</f>
        <v>37</v>
      </c>
      <c r="I342" s="117">
        <f>VLOOKUP(C342,Table13[],7,0)</f>
        <v>0.67567567567567599</v>
      </c>
      <c r="J342" s="117">
        <f>VLOOKUP(C342,Table13[],9,0)</f>
        <v>0.86486486486486502</v>
      </c>
      <c r="K342" s="116">
        <f>VLOOKUP(C342,Table16[[#All],[idccms]:[TMO]],5,0)</f>
        <v>1</v>
      </c>
      <c r="L342" s="119">
        <f>VLOOKUP(C342,Table18[[Columna1]:[Recuento de id_monitoring-caseId]],2,0)</f>
        <v>0</v>
      </c>
      <c r="M342" s="116">
        <f>VLOOKUP(C342,Table111[],7,0)</f>
        <v>-1</v>
      </c>
      <c r="N342" s="118">
        <f>VLOOKUP(C342,Table111[],6,0)</f>
        <v>2</v>
      </c>
      <c r="O342" s="116">
        <f>VLOOKUP(C342,Table111[],8,0)</f>
        <v>0</v>
      </c>
      <c r="P342" s="13" t="s">
        <v>116</v>
      </c>
      <c r="Q342" s="13" t="s">
        <v>116</v>
      </c>
      <c r="R342" s="13" t="s">
        <v>116</v>
      </c>
      <c r="S342" s="116">
        <f>VLOOKUP(C342,Table113[[idccms]:[Suma de Rellamados]],4,0)</f>
        <v>0.80097087378640797</v>
      </c>
      <c r="T342" s="13">
        <f>VLOOKUP(C342,Table115[[idccms]:[Suma de CvLlamSalientes]],3,0)</f>
        <v>547.01687763713096</v>
      </c>
      <c r="U342" s="13">
        <f>VLOOKUP(C342,Table115[[idccms]:[Suma de CvLlamSalientes]],5,0)</f>
        <v>17.670886075949401</v>
      </c>
      <c r="V342" s="120">
        <f>VLOOKUP(C342,Table115[[idccms]:[Suma de CvLlamSalientes]],6,0)</f>
        <v>31.6540084388186</v>
      </c>
      <c r="W342" s="13">
        <f>VLOOKUP(C342,Table115[[idccms]:[Suma de CvLlamSalientes]],7,0)</f>
        <v>497.69198312236301</v>
      </c>
      <c r="X342" s="116">
        <f>VLOOKUP(C342,Table118[[idccms]:[%Act Com N]],4,0)</f>
        <v>9.49367088607595E-2</v>
      </c>
      <c r="Y342" s="116">
        <f>VLOOKUP(C342,Table118[[idccms]:[%Act Com N]],6,0)</f>
        <v>9.49367088607595E-2</v>
      </c>
      <c r="Z342" s="116">
        <f>VLOOKUP(C342,TRF!$B$2:$S$407,4,0)</f>
        <v>0.16877637130801701</v>
      </c>
      <c r="AA342" s="116">
        <f>VLOOKUP(C342,CBS!$A$2:$F$395,4,0)</f>
        <v>5.0632911392405097E-2</v>
      </c>
      <c r="AB342" s="124">
        <f>IF(E342="HFC",(IF(L342&gt;=PliegoVigente!$U$9,PliegoVigente!$W$9,IF(L342&gt;=PliegoVigente!$U$8,PliegoVigente!$W$8,PliegoVigente!$W$7))),IF(E342="FLOW",(IF(L342&gt;=PliegoVigente!$U$25,PliegoVigente!$W$25,IF(L342&gt;=PliegoVigente!$U$24,PliegoVigente!$W$24,PliegoVigente!$W$23))),IF(E342="MASIVO",(IF(L342&gt;=PliegoVigente!$U$39,PliegoVigente!$W$39,IF(L342&gt;=PliegoVigente!$U$38,PliegoVigente!$W$38,PliegoVigente!$W$37))),(IF(L342&gt;=PliegoVigente!$U$53,PliegoVigente!$W$53,IF(L342&gt;=PliegoVigente!$U$52,PliegoVigente!$W$52,PliegoVigente!$W$51))))))</f>
        <v>-0.01</v>
      </c>
      <c r="AC342" s="124">
        <f>IF(E342="HFC",(IF(M342&gt;=PliegoVigente!$I$7,PliegoVigente!$K$7,IF(M342&gt;=PliegoVigente!$I$8,PliegoVigente!$K$8,IF(M342&gt;=PliegoVigente!$I$9,PliegoVigente!$K$9,IF(M342&gt;=PliegoVigente!$I$10,PliegoVigente!$K$10,IF(M342&gt;=PliegoVigente!$I$11,PliegoVigente!$K$11,IF(M342&gt;=PliegoVigente!$I$12,PliegoVigente!$K$12,IF(M342&gt;=PliegoVigente!$I$13,PliegoVigente!$K$13,IF(M342&gt;=PliegoVigente!$I$14,PliegoVigente!$K$14,PliegoVigente!$K$15))))))))),IF(E342="FLOW",(IF(M342&gt;=PliegoVigente!$I$23,PliegoVigente!$K$23,IF(M342&gt;=PliegoVigente!$I$24,PliegoVigente!$K$24,IF(M342&gt;=PliegoVigente!$I$25,PliegoVigente!$K$25,IF(M342&gt;=PliegoVigente!$I$26,PliegoVigente!$K$26,IF(M342&gt;=PliegoVigente!$I$27,PliegoVigente!$K$27,IF(M342&gt;=PliegoVigente!$I$28,PliegoVigente!$K$28,IF(M342&gt;=PliegoVigente!$I$29,PliegoVigente!$K$29,IF(M342&gt;=PliegoVigente!$I$30,PliegoVigente!$K$30,PliegoVigente!$K$31))))))))),IF(E342="MASIVO",(IF(M342&gt;=PliegoVigente!$I$37,PliegoVigente!$K$37,IF(M342&gt;=PliegoVigente!$I$38,PliegoVigente!$K$38,IF(M342&gt;=PliegoVigente!$I$39,PliegoVigente!$K$39,IF(M342&gt;=PliegoVigente!$I$40,PliegoVigente!$K$40,IF(M342&gt;=PliegoVigente!$I$41,PliegoVigente!$K$41,IF(M342&gt;=PliegoVigente!$I$42,PliegoVigente!$K$42,IF(M342&gt;=PliegoVigente!$I$43,PliegoVigente!$K$43,IF(M342&gt;=PliegoVigente!$I$44,PliegoVigente!$K$44,PliegoVigente!$K$45))))))))),(IF(M342&gt;=PliegoVigente!$I$51,PliegoVigente!$K$51,IF(M342&gt;=PliegoVigente!$I$52,PliegoVigente!$K$52,IF(M342&gt;=PliegoVigente!$I$53,PliegoVigente!$K$53,IF(M342&gt;=PliegoVigente!$I$54,PliegoVigente!$K$54,IF(M342&gt;=PliegoVigente!$I$55,PliegoVigente!$K$55,IF(M342&gt;=PliegoVigente!$I$56,PliegoVigente!$K$56,IF(M342&gt;=PliegoVigente!$I$57,PliegoVigente!$K$57,IF(M342&gt;=PliegoVigente!$I$58,PliegoVigente!$K$58,PliegoVigente!$K$59))))))))))))</f>
        <v>-0.02</v>
      </c>
      <c r="AD342" s="124">
        <f>IF(E342="HFC",(IF(S342&gt;=PliegoVigente!$E$12,PliegoVigente!$G$12,IF(S342&gt;=PliegoVigente!$E$11,PliegoVigente!$G$11,IF(S342&gt;=PliegoVigente!$E$10,PliegoVigente!$G$10,IF(S342&gt;=PliegoVigente!$E$9,PliegoVigente!$G$9,IF(S342&gt;=PliegoVigente!$E$8,PliegoVigente!$G$8,PliegoVigente!$G$7)))))),IF(E342="FLOW",(IF(S342&gt;=PliegoVigente!$I$23,PliegoVigente!$K$23,IF(S342&gt;=PliegoVigente!$I$24,PliegoVigente!$K$24,IF(S342&gt;=PliegoVigente!$I$25,PliegoVigente!$K$25,IF(S342&gt;=PliegoVigente!$I$26,PliegoVigente!$K$26,IF(S342&gt;=PliegoVigente!$I$27,PliegoVigente!$K$27,IF(S342&gt;=PliegoVigente!$I$28,PliegoVigente!$K$28,IF(S342&gt;=PliegoVigente!$I$29,PliegoVigente!$K$29,IF(S342&gt;=PliegoVigente!$I$30,PliegoVigente!$K$30,PliegoVigente!$K$31))))))))),IF(E342="MASIVO",(IF(S342&gt;=PliegoVigente!$I$37,PliegoVigente!$K$37,IF(S342&gt;=PliegoVigente!$I$38,PliegoVigente!$K$38,IF(S342&gt;=PliegoVigente!$I$39,PliegoVigente!$K$39,IF(S342&gt;=PliegoVigente!$I$40,PliegoVigente!$K$40,IF(S342&gt;=PliegoVigente!$I$41,PliegoVigente!$K$41,IF(S342&gt;=PliegoVigente!$I$42,PliegoVigente!$K$42,IF(S342&gt;=PliegoVigente!$I$43,PliegoVigente!$K$43,IF(S342&gt;=PliegoVigente!$I$44,PliegoVigente!$K$44,PliegoVigente!$K$45))))))))),(IF(S342&gt;=PliegoVigente!$I$51,PliegoVigente!$K$51,IF(S342&gt;=PliegoVigente!$I$52,PliegoVigente!$K$52,IF(S342&gt;=PliegoVigente!$I$53,PliegoVigente!$K$53,IF(S342&gt;=PliegoVigente!$I$54,PliegoVigente!$K$54,IF(S342&gt;=PliegoVigente!$I$55,PliegoVigente!$K$55,IF(S342&gt;=PliegoVigente!$I$56,PliegoVigente!$K$56,IF(S342&gt;=PliegoVigente!$I$57,PliegoVigente!$K$57,IF(S342&gt;=PliegoVigente!$I$58,PliegoVigente!$K$58,PliegoVigente!$K$59))))))))))))</f>
        <v>-0.01</v>
      </c>
      <c r="AE342" s="124">
        <f>IF(E342="HFC",(IF(T342&gt;=PliegoVigente!$A$10,PliegoVigente!$C$10,IF(T342&gt;PliegoVigente!$A$9,PliegoVigente!$C$9,IF(T342&gt;PliegoVigente!$A$8,PliegoVigente!$C$8,PliegoVigente!$C$7)))),IF(E342="FLOW",(IF(T342&gt;=PliegoVigente!$A$26,PliegoVigente!$C$26,IF(T342&gt;PliegoVigente!$A$25,PliegoVigente!$C$25,IF(T342&gt;PliegoVigente!$A$24,PliegoVigente!$C$24,PliegoVigente!$C$23)))),IF(E342="MASIVO",(IF(T342&gt;=PliegoVigente!$A$40,PliegoVigente!$C$40,IF(T342&gt;PliegoVigente!$A$39,PliegoVigente!$C$39,IF(T342&gt;PliegoVigente!$A$38,PliegoVigente!$C$38,PliegoVigente!$C$37)))),(IF(T342&gt;=PliegoVigente!$A$54,PliegoVigente!$C$54,IF(T342&gt;PliegoVigente!$A$53,PliegoVigente!$C$53,IF(T342&gt;PliegoVigente!$A$52,PliegoVigente!$C$52,PliegoVigente!$C$51)))))))</f>
        <v>0.01</v>
      </c>
      <c r="AF342" s="124">
        <f>IF(E342="HFC",(IF(Y342&gt;=PliegoVigente!$Y$7,PliegoVigente!$AA$7,0)),IF(E342="FLOW",0,IF(E342="MASIVO",(IF(Y342&gt;=PliegoVigente!$Y$37,PliegoVigente!$AA$370)),(IF(Y342&gt;=PliegoVigente!$Y$51,PliegoVigente!$AA$51,0)))))</f>
        <v>0.01</v>
      </c>
      <c r="AG342" s="124">
        <f>IF(E342="HFC",(IF(Z342&gt;=PliegoVigente!$M$9,PliegoVigente!$O$9,IF(Z342&gt;=PliegoVigente!$M$8,PliegoVigente!$O$8,PliegoVigente!$O$7))),IF(E342="FLOW",(IF(Z342&gt;=PliegoVigente!$M$25,PliegoVigente!$O$25,IF(Z342&gt;=PliegoVigente!$M$24,PliegoVigente!$O$24,PliegoVigente!$O$23))),IF(E342="MASIVO",(IF(Z342&gt;=PliegoVigente!$M$39,PliegoVigente!$O$39,IF(Z342&gt;=PliegoVigente!$M$38,PliegoVigente!$O$38,PliegoVigente!$O$37))),(IF(Z342&gt;=PliegoVigente!$M$53,PliegoVigente!$O$53,IF(Z342&gt;=PliegoVigente!$M$52,PliegoVigente!$O$52,PliegoVigente!$O$51))))))</f>
        <v>-5.0000000000000001E-3</v>
      </c>
      <c r="AH342" s="124">
        <f>IF(E342="HFC",(IF(AA342&gt;=PliegoVigente!$Q$9,PliegoVigente!$S$9,IF(AA342&gt;=PliegoVigente!$Q$8,PliegoVigente!$S$8,PliegoVigente!$S$7))),IF(E342="FLOW",(IF(AA342&gt;=PliegoVigente!$Q$25,PliegoVigente!$S$25,IF(AA342&gt;=PliegoVigente!$Q$24,PliegoVigente!$S$24,PliegoVigente!$S$23))),IF(E342="MASIVO",(IF(AA342&gt;=PliegoVigente!$Q$39,PliegoVigente!$S$39,IF(AA342&gt;=PliegoVigente!$Q$38,PliegoVigente!$S$38,PliegoVigente!$S$37))),(IF(AA342&gt;=PliegoVigente!$Q$53,PliegoVigente!$S$53,IF(AA342&gt;=PliegoVigente!$Q$52,PliegoVigente!$S$52,PliegoVigente!$S$51))))))</f>
        <v>5.0000000000000001E-3</v>
      </c>
      <c r="AI342" s="126">
        <f t="shared" si="11"/>
        <v>-1.9999999999999997E-2</v>
      </c>
    </row>
    <row r="343" spans="1:35" x14ac:dyDescent="0.25">
      <c r="A343" s="115" t="str">
        <f>VLOOKUP(C343,RosterActualizado!$C$2:$L$1000,7,0)</f>
        <v>Varela Paula Mariana</v>
      </c>
      <c r="B343" s="115" t="str">
        <f>VLOOKUP(C343,RosterActualizado!$C$2:$L$1000,10,0)</f>
        <v>Gimenez David Alejandro</v>
      </c>
      <c r="C343" s="115">
        <f>RosterActualizado!C343</f>
        <v>1793266</v>
      </c>
      <c r="D343" s="115" t="str">
        <f>VLOOKUP(C343,RosterActualizado!$C$2:$L$1000,3,0)</f>
        <v xml:space="preserve">INTERNET HFC SCORE 3 A 5 + Solucion Remota </v>
      </c>
      <c r="E343" s="115" t="str">
        <f t="shared" si="10"/>
        <v>HFC</v>
      </c>
      <c r="F343" s="116">
        <f>VLOOKUP(C343,Table1[],5,0)</f>
        <v>0.96595652173913005</v>
      </c>
      <c r="G343" s="117">
        <f>VLOOKUP(C343,Table13[],5,0)</f>
        <v>4.1666666666666699E-2</v>
      </c>
      <c r="H343" s="118">
        <f>VLOOKUP(C343,Table13[],3,0)</f>
        <v>72</v>
      </c>
      <c r="I343" s="117">
        <f>VLOOKUP(C343,Table13[],7,0)</f>
        <v>0.74647887323943696</v>
      </c>
      <c r="J343" s="117">
        <f>VLOOKUP(C343,Table13[],9,0)</f>
        <v>0.92753623188405798</v>
      </c>
      <c r="K343" s="116">
        <f>VLOOKUP(C343,Table16[[#All],[idccms]:[TMO]],5,0)</f>
        <v>0.95890410958904104</v>
      </c>
      <c r="L343" s="119">
        <f>VLOOKUP(C343,Table18[[Columna1]:[Recuento de id_monitoring-caseId]],2,0)</f>
        <v>0.5</v>
      </c>
      <c r="M343" s="116">
        <f>VLOOKUP(C343,Table111[],7,0)</f>
        <v>-0.15384615384615399</v>
      </c>
      <c r="N343" s="118">
        <f>VLOOKUP(C343,Table111[],6,0)</f>
        <v>13</v>
      </c>
      <c r="O343" s="116">
        <f>VLOOKUP(C343,Table111[],8,0)</f>
        <v>0.7</v>
      </c>
      <c r="P343" s="13" t="s">
        <v>116</v>
      </c>
      <c r="Q343" s="13" t="s">
        <v>116</v>
      </c>
      <c r="R343" s="13" t="s">
        <v>116</v>
      </c>
      <c r="S343" s="116">
        <f>VLOOKUP(C343,Table113[[idccms]:[Suma de Rellamados]],4,0)</f>
        <v>0.81280788177339902</v>
      </c>
      <c r="T343" s="13">
        <f>VLOOKUP(C343,Table115[[idccms]:[Suma de CvLlamSalientes]],3,0)</f>
        <v>679.56285178236396</v>
      </c>
      <c r="U343" s="13">
        <f>VLOOKUP(C343,Table115[[idccms]:[Suma de CvLlamSalientes]],5,0)</f>
        <v>27.6360225140713</v>
      </c>
      <c r="V343" s="120">
        <f>VLOOKUP(C343,Table115[[idccms]:[Suma de CvLlamSalientes]],6,0)</f>
        <v>1.17073170731707</v>
      </c>
      <c r="W343" s="13">
        <f>VLOOKUP(C343,Table115[[idccms]:[Suma de CvLlamSalientes]],7,0)</f>
        <v>650.75609756097595</v>
      </c>
      <c r="X343" s="116">
        <f>VLOOKUP(C343,Table118[[idccms]:[%Act Com N]],4,0)</f>
        <v>2.5328330206379E-2</v>
      </c>
      <c r="Y343" s="116">
        <f>VLOOKUP(C343,Table118[[idccms]:[%Act Com N]],6,0)</f>
        <v>1.40712945590994E-2</v>
      </c>
      <c r="Z343" s="116">
        <f>VLOOKUP(C343,TRF!$B$2:$S$407,4,0)</f>
        <v>9.7560975609756101E-2</v>
      </c>
      <c r="AA343" s="116">
        <f>VLOOKUP(C343,CBS!$A$2:$F$395,4,0)</f>
        <v>2.8142589118198901E-2</v>
      </c>
      <c r="AB343" s="124">
        <f>IF(E343="HFC",(IF(L343&gt;=PliegoVigente!$U$9,PliegoVigente!$W$9,IF(L343&gt;=PliegoVigente!$U$8,PliegoVigente!$W$8,PliegoVigente!$W$7))),IF(E343="FLOW",(IF(L343&gt;=PliegoVigente!$U$25,PliegoVigente!$W$25,IF(L343&gt;=PliegoVigente!$U$24,PliegoVigente!$W$24,PliegoVigente!$W$23))),IF(E343="MASIVO",(IF(L343&gt;=PliegoVigente!$U$39,PliegoVigente!$W$39,IF(L343&gt;=PliegoVigente!$U$38,PliegoVigente!$W$38,PliegoVigente!$W$37))),(IF(L343&gt;=PliegoVigente!$U$53,PliegoVigente!$W$53,IF(L343&gt;=PliegoVigente!$U$52,PliegoVigente!$W$52,PliegoVigente!$W$51))))))</f>
        <v>-0.01</v>
      </c>
      <c r="AC343" s="124">
        <f>IF(E343="HFC",(IF(M343&gt;=PliegoVigente!$I$7,PliegoVigente!$K$7,IF(M343&gt;=PliegoVigente!$I$8,PliegoVigente!$K$8,IF(M343&gt;=PliegoVigente!$I$9,PliegoVigente!$K$9,IF(M343&gt;=PliegoVigente!$I$10,PliegoVigente!$K$10,IF(M343&gt;=PliegoVigente!$I$11,PliegoVigente!$K$11,IF(M343&gt;=PliegoVigente!$I$12,PliegoVigente!$K$12,IF(M343&gt;=PliegoVigente!$I$13,PliegoVigente!$K$13,IF(M343&gt;=PliegoVigente!$I$14,PliegoVigente!$K$14,PliegoVigente!$K$15))))))))),IF(E343="FLOW",(IF(M343&gt;=PliegoVigente!$I$23,PliegoVigente!$K$23,IF(M343&gt;=PliegoVigente!$I$24,PliegoVigente!$K$24,IF(M343&gt;=PliegoVigente!$I$25,PliegoVigente!$K$25,IF(M343&gt;=PliegoVigente!$I$26,PliegoVigente!$K$26,IF(M343&gt;=PliegoVigente!$I$27,PliegoVigente!$K$27,IF(M343&gt;=PliegoVigente!$I$28,PliegoVigente!$K$28,IF(M343&gt;=PliegoVigente!$I$29,PliegoVigente!$K$29,IF(M343&gt;=PliegoVigente!$I$30,PliegoVigente!$K$30,PliegoVigente!$K$31))))))))),IF(E343="MASIVO",(IF(M343&gt;=PliegoVigente!$I$37,PliegoVigente!$K$37,IF(M343&gt;=PliegoVigente!$I$38,PliegoVigente!$K$38,IF(M343&gt;=PliegoVigente!$I$39,PliegoVigente!$K$39,IF(M343&gt;=PliegoVigente!$I$40,PliegoVigente!$K$40,IF(M343&gt;=PliegoVigente!$I$41,PliegoVigente!$K$41,IF(M343&gt;=PliegoVigente!$I$42,PliegoVigente!$K$42,IF(M343&gt;=PliegoVigente!$I$43,PliegoVigente!$K$43,IF(M343&gt;=PliegoVigente!$I$44,PliegoVigente!$K$44,PliegoVigente!$K$45))))))))),(IF(M343&gt;=PliegoVigente!$I$51,PliegoVigente!$K$51,IF(M343&gt;=PliegoVigente!$I$52,PliegoVigente!$K$52,IF(M343&gt;=PliegoVigente!$I$53,PliegoVigente!$K$53,IF(M343&gt;=PliegoVigente!$I$54,PliegoVigente!$K$54,IF(M343&gt;=PliegoVigente!$I$55,PliegoVigente!$K$55,IF(M343&gt;=PliegoVigente!$I$56,PliegoVigente!$K$56,IF(M343&gt;=PliegoVigente!$I$57,PliegoVigente!$K$57,IF(M343&gt;=PliegoVigente!$I$58,PliegoVigente!$K$58,PliegoVigente!$K$59))))))))))))</f>
        <v>-0.01</v>
      </c>
      <c r="AD343" s="124">
        <f>IF(E343="HFC",(IF(S343&gt;=PliegoVigente!$E$12,PliegoVigente!$G$12,IF(S343&gt;=PliegoVigente!$E$11,PliegoVigente!$G$11,IF(S343&gt;=PliegoVigente!$E$10,PliegoVigente!$G$10,IF(S343&gt;=PliegoVigente!$E$9,PliegoVigente!$G$9,IF(S343&gt;=PliegoVigente!$E$8,PliegoVigente!$G$8,PliegoVigente!$G$7)))))),IF(E343="FLOW",(IF(S343&gt;=PliegoVigente!$I$23,PliegoVigente!$K$23,IF(S343&gt;=PliegoVigente!$I$24,PliegoVigente!$K$24,IF(S343&gt;=PliegoVigente!$I$25,PliegoVigente!$K$25,IF(S343&gt;=PliegoVigente!$I$26,PliegoVigente!$K$26,IF(S343&gt;=PliegoVigente!$I$27,PliegoVigente!$K$27,IF(S343&gt;=PliegoVigente!$I$28,PliegoVigente!$K$28,IF(S343&gt;=PliegoVigente!$I$29,PliegoVigente!$K$29,IF(S343&gt;=PliegoVigente!$I$30,PliegoVigente!$K$30,PliegoVigente!$K$31))))))))),IF(E343="MASIVO",(IF(S343&gt;=PliegoVigente!$I$37,PliegoVigente!$K$37,IF(S343&gt;=PliegoVigente!$I$38,PliegoVigente!$K$38,IF(S343&gt;=PliegoVigente!$I$39,PliegoVigente!$K$39,IF(S343&gt;=PliegoVigente!$I$40,PliegoVigente!$K$40,IF(S343&gt;=PliegoVigente!$I$41,PliegoVigente!$K$41,IF(S343&gt;=PliegoVigente!$I$42,PliegoVigente!$K$42,IF(S343&gt;=PliegoVigente!$I$43,PliegoVigente!$K$43,IF(S343&gt;=PliegoVigente!$I$44,PliegoVigente!$K$44,PliegoVigente!$K$45))))))))),(IF(S343&gt;=PliegoVigente!$I$51,PliegoVigente!$K$51,IF(S343&gt;=PliegoVigente!$I$52,PliegoVigente!$K$52,IF(S343&gt;=PliegoVigente!$I$53,PliegoVigente!$K$53,IF(S343&gt;=PliegoVigente!$I$54,PliegoVigente!$K$54,IF(S343&gt;=PliegoVigente!$I$55,PliegoVigente!$K$55,IF(S343&gt;=PliegoVigente!$I$56,PliegoVigente!$K$56,IF(S343&gt;=PliegoVigente!$I$57,PliegoVigente!$K$57,IF(S343&gt;=PliegoVigente!$I$58,PliegoVigente!$K$58,PliegoVigente!$K$59))))))))))))</f>
        <v>-0.01</v>
      </c>
      <c r="AE343" s="124">
        <f>IF(E343="HFC",(IF(T343&gt;=PliegoVigente!$A$10,PliegoVigente!$C$10,IF(T343&gt;PliegoVigente!$A$9,PliegoVigente!$C$9,IF(T343&gt;PliegoVigente!$A$8,PliegoVigente!$C$8,PliegoVigente!$C$7)))),IF(E343="FLOW",(IF(T343&gt;=PliegoVigente!$A$26,PliegoVigente!$C$26,IF(T343&gt;PliegoVigente!$A$25,PliegoVigente!$C$25,IF(T343&gt;PliegoVigente!$A$24,PliegoVigente!$C$24,PliegoVigente!$C$23)))),IF(E343="MASIVO",(IF(T343&gt;=PliegoVigente!$A$40,PliegoVigente!$C$40,IF(T343&gt;PliegoVigente!$A$39,PliegoVigente!$C$39,IF(T343&gt;PliegoVigente!$A$38,PliegoVigente!$C$38,PliegoVigente!$C$37)))),(IF(T343&gt;=PliegoVigente!$A$54,PliegoVigente!$C$54,IF(T343&gt;PliegoVigente!$A$53,PliegoVigente!$C$53,IF(T343&gt;PliegoVigente!$A$52,PliegoVigente!$C$52,PliegoVigente!$C$51)))))))</f>
        <v>-0.01</v>
      </c>
      <c r="AF343" s="124">
        <f>IF(E343="HFC",(IF(Y343&gt;=PliegoVigente!$Y$7,PliegoVigente!$AA$7,0)),IF(E343="FLOW",0,IF(E343="MASIVO",(IF(Y343&gt;=PliegoVigente!$Y$37,PliegoVigente!$AA$370)),(IF(Y343&gt;=PliegoVigente!$Y$51,PliegoVigente!$AA$51,0)))))</f>
        <v>0</v>
      </c>
      <c r="AG343" s="124">
        <f>IF(E343="HFC",(IF(Z343&gt;=PliegoVigente!$M$9,PliegoVigente!$O$9,IF(Z343&gt;=PliegoVigente!$M$8,PliegoVigente!$O$8,PliegoVigente!$O$7))),IF(E343="FLOW",(IF(Z343&gt;=PliegoVigente!$M$25,PliegoVigente!$O$25,IF(Z343&gt;=PliegoVigente!$M$24,PliegoVigente!$O$24,PliegoVigente!$O$23))),IF(E343="MASIVO",(IF(Z343&gt;=PliegoVigente!$M$39,PliegoVigente!$O$39,IF(Z343&gt;=PliegoVigente!$M$38,PliegoVigente!$O$38,PliegoVigente!$O$37))),(IF(Z343&gt;=PliegoVigente!$M$53,PliegoVigente!$O$53,IF(Z343&gt;=PliegoVigente!$M$52,PliegoVigente!$O$52,PliegoVigente!$O$51))))))</f>
        <v>-5.0000000000000001E-3</v>
      </c>
      <c r="AH343" s="124">
        <f>IF(E343="HFC",(IF(AA343&gt;=PliegoVigente!$Q$9,PliegoVigente!$S$9,IF(AA343&gt;=PliegoVigente!$Q$8,PliegoVigente!$S$8,PliegoVigente!$S$7))),IF(E343="FLOW",(IF(AA343&gt;=PliegoVigente!$Q$25,PliegoVigente!$S$25,IF(AA343&gt;=PliegoVigente!$Q$24,PliegoVigente!$S$24,PliegoVigente!$S$23))),IF(E343="MASIVO",(IF(AA343&gt;=PliegoVigente!$Q$39,PliegoVigente!$S$39,IF(AA343&gt;=PliegoVigente!$Q$38,PliegoVigente!$S$38,PliegoVigente!$S$37))),(IF(AA343&gt;=PliegoVigente!$Q$53,PliegoVigente!$S$53,IF(AA343&gt;=PliegoVigente!$Q$52,PliegoVigente!$S$52,PliegoVigente!$S$51))))))</f>
        <v>5.0000000000000001E-3</v>
      </c>
      <c r="AI343" s="126">
        <f t="shared" si="11"/>
        <v>-0.04</v>
      </c>
    </row>
    <row r="344" spans="1:35" x14ac:dyDescent="0.25">
      <c r="A344" s="115" t="str">
        <f>VLOOKUP(C344,RosterActualizado!$C$2:$L$1000,7,0)</f>
        <v>Varela Paula Mariana</v>
      </c>
      <c r="B344" s="115" t="str">
        <f>VLOOKUP(C344,RosterActualizado!$C$2:$L$1000,10,0)</f>
        <v>Gutierrez Silva Fernando</v>
      </c>
      <c r="C344" s="115">
        <f>RosterActualizado!C344</f>
        <v>1625618</v>
      </c>
      <c r="D344" s="115" t="str">
        <f>VLOOKUP(C344,RosterActualizado!$C$2:$L$1000,3,0)</f>
        <v>FLOW Score 3 a 5</v>
      </c>
      <c r="E344" s="115" t="str">
        <f t="shared" si="10"/>
        <v>FLOW</v>
      </c>
      <c r="F344" s="116">
        <f>VLOOKUP(C344,Table1[],5,0)</f>
        <v>0.88227555555555603</v>
      </c>
      <c r="G344" s="117">
        <f>VLOOKUP(C344,Table13[],5,0)</f>
        <v>5.8394160583941597E-2</v>
      </c>
      <c r="H344" s="118">
        <f>VLOOKUP(C344,Table13[],3,0)</f>
        <v>137</v>
      </c>
      <c r="I344" s="117">
        <f>VLOOKUP(C344,Table13[],7,0)</f>
        <v>0.75</v>
      </c>
      <c r="J344" s="117">
        <f>VLOOKUP(C344,Table13[],9,0)</f>
        <v>0.96031746031746001</v>
      </c>
      <c r="K344" s="116">
        <f>VLOOKUP(C344,Table16[[#All],[idccms]:[TMO]],5,0)</f>
        <v>0.99</v>
      </c>
      <c r="L344" s="119">
        <f>VLOOKUP(C344,Table18[[Columna1]:[Recuento de id_monitoring-caseId]],2,0)</f>
        <v>0.5</v>
      </c>
      <c r="M344" s="116">
        <f>VLOOKUP(C344,Table111[],7,0)</f>
        <v>5.5555555555555601E-2</v>
      </c>
      <c r="N344" s="118">
        <f>VLOOKUP(C344,Table111[],6,0)</f>
        <v>18</v>
      </c>
      <c r="O344" s="116">
        <f>VLOOKUP(C344,Table111[],8,0)</f>
        <v>0.52941176470588203</v>
      </c>
      <c r="P344" s="13" t="s">
        <v>116</v>
      </c>
      <c r="Q344" s="13" t="s">
        <v>116</v>
      </c>
      <c r="R344" s="13" t="s">
        <v>116</v>
      </c>
      <c r="S344" s="116">
        <f>VLOOKUP(C344,Table113[[idccms]:[Suma de Rellamados]],4,0)</f>
        <v>0.76798143851508105</v>
      </c>
      <c r="T344" s="13">
        <f>VLOOKUP(C344,Table115[[idccms]:[Suma de CvLlamSalientes]],3,0)</f>
        <v>636.88695652173897</v>
      </c>
      <c r="U344" s="13">
        <f>VLOOKUP(C344,Table115[[idccms]:[Suma de CvLlamSalientes]],5,0)</f>
        <v>13.5339130434783</v>
      </c>
      <c r="V344" s="120">
        <f>VLOOKUP(C344,Table115[[idccms]:[Suma de CvLlamSalientes]],6,0)</f>
        <v>3.01913043478261</v>
      </c>
      <c r="W344" s="13">
        <f>VLOOKUP(C344,Table115[[idccms]:[Suma de CvLlamSalientes]],7,0)</f>
        <v>620.33391304347799</v>
      </c>
      <c r="X344" s="116">
        <f>VLOOKUP(C344,Table118[[idccms]:[%Act Com N]],4,0)</f>
        <v>5.6521739130434803E-2</v>
      </c>
      <c r="Y344" s="116">
        <f>VLOOKUP(C344,Table118[[idccms]:[%Act Com N]],6,0)</f>
        <v>5.6521739130434803E-2</v>
      </c>
      <c r="Z344" s="116">
        <f>VLOOKUP(C344,TRF!$B$2:$S$407,4,0)</f>
        <v>6.08695652173913E-2</v>
      </c>
      <c r="AA344" s="116">
        <f>VLOOKUP(C344,CBS!$A$2:$F$395,4,0)</f>
        <v>5.5652173913043501E-2</v>
      </c>
      <c r="AB344" s="124">
        <f>IF(E344="HFC",(IF(L344&gt;=PliegoVigente!$U$9,PliegoVigente!$W$9,IF(L344&gt;=PliegoVigente!$U$8,PliegoVigente!$W$8,PliegoVigente!$W$7))),IF(E344="FLOW",(IF(L344&gt;=PliegoVigente!$U$25,PliegoVigente!$W$25,IF(L344&gt;=PliegoVigente!$U$24,PliegoVigente!$W$24,PliegoVigente!$W$23))),IF(E344="MASIVO",(IF(L344&gt;=PliegoVigente!$U$39,PliegoVigente!$W$39,IF(L344&gt;=PliegoVigente!$U$38,PliegoVigente!$W$38,PliegoVigente!$W$37))),(IF(L344&gt;=PliegoVigente!$U$53,PliegoVigente!$W$53,IF(L344&gt;=PliegoVigente!$U$52,PliegoVigente!$W$52,PliegoVigente!$W$51))))))</f>
        <v>-0.01</v>
      </c>
      <c r="AC344" s="124">
        <f>IF(E344="HFC",(IF(M344&gt;=PliegoVigente!$I$7,PliegoVigente!$K$7,IF(M344&gt;=PliegoVigente!$I$8,PliegoVigente!$K$8,IF(M344&gt;=PliegoVigente!$I$9,PliegoVigente!$K$9,IF(M344&gt;=PliegoVigente!$I$10,PliegoVigente!$K$10,IF(M344&gt;=PliegoVigente!$I$11,PliegoVigente!$K$11,IF(M344&gt;=PliegoVigente!$I$12,PliegoVigente!$K$12,IF(M344&gt;=PliegoVigente!$I$13,PliegoVigente!$K$13,IF(M344&gt;=PliegoVigente!$I$14,PliegoVigente!$K$14,PliegoVigente!$K$15))))))))),IF(E344="FLOW",(IF(M344&gt;=PliegoVigente!$I$23,PliegoVigente!$K$23,IF(M344&gt;=PliegoVigente!$I$24,PliegoVigente!$K$24,IF(M344&gt;=PliegoVigente!$I$25,PliegoVigente!$K$25,IF(M344&gt;=PliegoVigente!$I$26,PliegoVigente!$K$26,IF(M344&gt;=PliegoVigente!$I$27,PliegoVigente!$K$27,IF(M344&gt;=PliegoVigente!$I$28,PliegoVigente!$K$28,IF(M344&gt;=PliegoVigente!$I$29,PliegoVigente!$K$29,IF(M344&gt;=PliegoVigente!$I$30,PliegoVigente!$K$30,PliegoVigente!$K$31))))))))),IF(E344="MASIVO",(IF(M344&gt;=PliegoVigente!$I$37,PliegoVigente!$K$37,IF(M344&gt;=PliegoVigente!$I$38,PliegoVigente!$K$38,IF(M344&gt;=PliegoVigente!$I$39,PliegoVigente!$K$39,IF(M344&gt;=PliegoVigente!$I$40,PliegoVigente!$K$40,IF(M344&gt;=PliegoVigente!$I$41,PliegoVigente!$K$41,IF(M344&gt;=PliegoVigente!$I$42,PliegoVigente!$K$42,IF(M344&gt;=PliegoVigente!$I$43,PliegoVigente!$K$43,IF(M344&gt;=PliegoVigente!$I$44,PliegoVigente!$K$44,PliegoVigente!$K$45))))))))),(IF(M344&gt;=PliegoVigente!$I$51,PliegoVigente!$K$51,IF(M344&gt;=PliegoVigente!$I$52,PliegoVigente!$K$52,IF(M344&gt;=PliegoVigente!$I$53,PliegoVigente!$K$53,IF(M344&gt;=PliegoVigente!$I$54,PliegoVigente!$K$54,IF(M344&gt;=PliegoVigente!$I$55,PliegoVigente!$K$55,IF(M344&gt;=PliegoVigente!$I$56,PliegoVigente!$K$56,IF(M344&gt;=PliegoVigente!$I$57,PliegoVigente!$K$57,IF(M344&gt;=PliegoVigente!$I$58,PliegoVigente!$K$58,PliegoVigente!$K$59))))))))))))</f>
        <v>0.06</v>
      </c>
      <c r="AD344" s="124">
        <f>IF(E344="HFC",(IF(S344&gt;=PliegoVigente!$E$12,PliegoVigente!$G$12,IF(S344&gt;=PliegoVigente!$E$11,PliegoVigente!$G$11,IF(S344&gt;=PliegoVigente!$E$10,PliegoVigente!$G$10,IF(S344&gt;=PliegoVigente!$E$9,PliegoVigente!$G$9,IF(S344&gt;=PliegoVigente!$E$8,PliegoVigente!$G$8,PliegoVigente!$G$7)))))),IF(E344="FLOW",(IF(S344&gt;=PliegoVigente!$I$23,PliegoVigente!$K$23,IF(S344&gt;=PliegoVigente!$I$24,PliegoVigente!$K$24,IF(S344&gt;=PliegoVigente!$I$25,PliegoVigente!$K$25,IF(S344&gt;=PliegoVigente!$I$26,PliegoVigente!$K$26,IF(S344&gt;=PliegoVigente!$I$27,PliegoVigente!$K$27,IF(S344&gt;=PliegoVigente!$I$28,PliegoVigente!$K$28,IF(S344&gt;=PliegoVigente!$I$29,PliegoVigente!$K$29,IF(S344&gt;=PliegoVigente!$I$30,PliegoVigente!$K$30,PliegoVigente!$K$31))))))))),IF(E344="MASIVO",(IF(S344&gt;=PliegoVigente!$I$37,PliegoVigente!$K$37,IF(S344&gt;=PliegoVigente!$I$38,PliegoVigente!$K$38,IF(S344&gt;=PliegoVigente!$I$39,PliegoVigente!$K$39,IF(S344&gt;=PliegoVigente!$I$40,PliegoVigente!$K$40,IF(S344&gt;=PliegoVigente!$I$41,PliegoVigente!$K$41,IF(S344&gt;=PliegoVigente!$I$42,PliegoVigente!$K$42,IF(S344&gt;=PliegoVigente!$I$43,PliegoVigente!$K$43,IF(S344&gt;=PliegoVigente!$I$44,PliegoVigente!$K$44,PliegoVigente!$K$45))))))))),(IF(S344&gt;=PliegoVigente!$I$51,PliegoVigente!$K$51,IF(S344&gt;=PliegoVigente!$I$52,PliegoVigente!$K$52,IF(S344&gt;=PliegoVigente!$I$53,PliegoVigente!$K$53,IF(S344&gt;=PliegoVigente!$I$54,PliegoVigente!$K$54,IF(S344&gt;=PliegoVigente!$I$55,PliegoVigente!$K$55,IF(S344&gt;=PliegoVigente!$I$56,PliegoVigente!$K$56,IF(S344&gt;=PliegoVigente!$I$57,PliegoVigente!$K$57,IF(S344&gt;=PliegoVigente!$I$58,PliegoVigente!$K$58,PliegoVigente!$K$59))))))))))))</f>
        <v>0.06</v>
      </c>
      <c r="AE344" s="124">
        <f>IF(E344="HFC",(IF(T344&gt;=PliegoVigente!$A$10,PliegoVigente!$C$10,IF(T344&gt;PliegoVigente!$A$9,PliegoVigente!$C$9,IF(T344&gt;PliegoVigente!$A$8,PliegoVigente!$C$8,PliegoVigente!$C$7)))),IF(E344="FLOW",(IF(T344&gt;=PliegoVigente!$A$26,PliegoVigente!$C$26,IF(T344&gt;PliegoVigente!$A$25,PliegoVigente!$C$25,IF(T344&gt;PliegoVigente!$A$24,PliegoVigente!$C$24,PliegoVigente!$C$23)))),IF(E344="MASIVO",(IF(T344&gt;=PliegoVigente!$A$40,PliegoVigente!$C$40,IF(T344&gt;PliegoVigente!$A$39,PliegoVigente!$C$39,IF(T344&gt;PliegoVigente!$A$38,PliegoVigente!$C$38,PliegoVigente!$C$37)))),(IF(T344&gt;=PliegoVigente!$A$54,PliegoVigente!$C$54,IF(T344&gt;PliegoVigente!$A$53,PliegoVigente!$C$53,IF(T344&gt;PliegoVigente!$A$52,PliegoVigente!$C$52,PliegoVigente!$C$51)))))))</f>
        <v>-0.01</v>
      </c>
      <c r="AF344" s="124">
        <f>IF(E344="HFC",(IF(Y344&gt;=PliegoVigente!$Y$7,PliegoVigente!$AA$7,0)),IF(E344="FLOW",0,IF(E344="MASIVO",(IF(Y344&gt;=PliegoVigente!$Y$37,PliegoVigente!$AA$370)),(IF(Y344&gt;=PliegoVigente!$Y$51,PliegoVigente!$AA$51,0)))))</f>
        <v>0</v>
      </c>
      <c r="AG344" s="124">
        <f>IF(E344="HFC",(IF(Z344&gt;=PliegoVigente!$M$9,PliegoVigente!$O$9,IF(Z344&gt;=PliegoVigente!$M$8,PliegoVigente!$O$8,PliegoVigente!$O$7))),IF(E344="FLOW",(IF(Z344&gt;=PliegoVigente!$M$25,PliegoVigente!$O$25,IF(Z344&gt;=PliegoVigente!$M$24,PliegoVigente!$O$24,PliegoVigente!$O$23))),IF(E344="MASIVO",(IF(Z344&gt;=PliegoVigente!$M$39,PliegoVigente!$O$39,IF(Z344&gt;=PliegoVigente!$M$38,PliegoVigente!$O$38,PliegoVigente!$O$37))),(IF(Z344&gt;=PliegoVigente!$M$53,PliegoVigente!$O$53,IF(Z344&gt;=PliegoVigente!$M$52,PliegoVigente!$O$52,PliegoVigente!$O$51))))))</f>
        <v>5.0000000000000001E-3</v>
      </c>
      <c r="AH344" s="124">
        <f>IF(E344="HFC",(IF(AA344&gt;=PliegoVigente!$Q$9,PliegoVigente!$S$9,IF(AA344&gt;=PliegoVigente!$Q$8,PliegoVigente!$S$8,PliegoVigente!$S$7))),IF(E344="FLOW",(IF(AA344&gt;=PliegoVigente!$Q$25,PliegoVigente!$S$25,IF(AA344&gt;=PliegoVigente!$Q$24,PliegoVigente!$S$24,PliegoVigente!$S$23))),IF(E344="MASIVO",(IF(AA344&gt;=PliegoVigente!$Q$39,PliegoVigente!$S$39,IF(AA344&gt;=PliegoVigente!$Q$38,PliegoVigente!$S$38,PliegoVigente!$S$37))),(IF(AA344&gt;=PliegoVigente!$Q$53,PliegoVigente!$S$53,IF(AA344&gt;=PliegoVigente!$Q$52,PliegoVigente!$S$52,PliegoVigente!$S$51))))))</f>
        <v>1.4999999999999999E-2</v>
      </c>
      <c r="AI344" s="126">
        <f t="shared" si="11"/>
        <v>0.12</v>
      </c>
    </row>
    <row r="345" spans="1:35" x14ac:dyDescent="0.25">
      <c r="A345" s="115" t="str">
        <f>VLOOKUP(C345,RosterActualizado!$C$2:$L$1000,7,0)</f>
        <v>Varela Paula Mariana</v>
      </c>
      <c r="B345" s="115" t="str">
        <f>VLOOKUP(C345,RosterActualizado!$C$2:$L$1000,10,0)</f>
        <v xml:space="preserve">Issa Osman Camila </v>
      </c>
      <c r="C345" s="115">
        <f>RosterActualizado!C345</f>
        <v>3888258</v>
      </c>
      <c r="D345" s="115" t="str">
        <f>VLOOKUP(C345,RosterActualizado!$C$2:$L$1000,3,0)</f>
        <v>FLOW Score 3 a 5</v>
      </c>
      <c r="E345" s="115" t="str">
        <f t="shared" si="10"/>
        <v>FLOW</v>
      </c>
      <c r="F345" s="116">
        <f>VLOOKUP(C345,Table1[],5,0)</f>
        <v>0.86899621212121203</v>
      </c>
      <c r="G345" s="117">
        <f>VLOOKUP(C345,Table13[],5,0)</f>
        <v>0.16129032258064499</v>
      </c>
      <c r="H345" s="118">
        <f>VLOOKUP(C345,Table13[],3,0)</f>
        <v>93</v>
      </c>
      <c r="I345" s="117">
        <f>VLOOKUP(C345,Table13[],7,0)</f>
        <v>0.49450549450549502</v>
      </c>
      <c r="J345" s="117">
        <f>VLOOKUP(C345,Table13[],9,0)</f>
        <v>0.79069767441860495</v>
      </c>
      <c r="K345" s="116">
        <f>VLOOKUP(C345,Table16[[#All],[idccms]:[TMO]],5,0)</f>
        <v>0.98765432098765404</v>
      </c>
      <c r="L345" s="119">
        <f>VLOOKUP(C345,Table18[[Columna1]:[Recuento de id_monitoring-caseId]],2,0)</f>
        <v>1</v>
      </c>
      <c r="M345" s="116">
        <f>VLOOKUP(C345,Table111[],7,0)</f>
        <v>-7.69230769230769E-2</v>
      </c>
      <c r="N345" s="118">
        <f>VLOOKUP(C345,Table111[],6,0)</f>
        <v>13</v>
      </c>
      <c r="O345" s="116">
        <f>VLOOKUP(C345,Table111[],8,0)</f>
        <v>0.58333333333333304</v>
      </c>
      <c r="P345" s="13" t="s">
        <v>116</v>
      </c>
      <c r="Q345" s="13" t="s">
        <v>116</v>
      </c>
      <c r="R345" s="13" t="s">
        <v>116</v>
      </c>
      <c r="S345" s="116">
        <f>VLOOKUP(C345,Table113[[idccms]:[Suma de Rellamados]],4,0)</f>
        <v>0.77093596059113301</v>
      </c>
      <c r="T345" s="13">
        <f>VLOOKUP(C345,Table115[[idccms]:[Suma de CvLlamSalientes]],3,0)</f>
        <v>731.07878787878803</v>
      </c>
      <c r="U345" s="13">
        <f>VLOOKUP(C345,Table115[[idccms]:[Suma de CvLlamSalientes]],5,0)</f>
        <v>36.098989898989899</v>
      </c>
      <c r="V345" s="120">
        <f>VLOOKUP(C345,Table115[[idccms]:[Suma de CvLlamSalientes]],6,0)</f>
        <v>1.4424242424242399</v>
      </c>
      <c r="W345" s="13">
        <f>VLOOKUP(C345,Table115[[idccms]:[Suma de CvLlamSalientes]],7,0)</f>
        <v>693.53737373737397</v>
      </c>
      <c r="X345" s="116">
        <f>VLOOKUP(C345,Table118[[idccms]:[%Act Com N]],4,0)</f>
        <v>4.4444444444444398E-2</v>
      </c>
      <c r="Y345" s="116">
        <f>VLOOKUP(C345,Table118[[idccms]:[%Act Com N]],6,0)</f>
        <v>3.4343434343434301E-2</v>
      </c>
      <c r="Z345" s="116">
        <f>VLOOKUP(C345,TRF!$B$2:$S$407,4,0)</f>
        <v>5.0505050505050497E-2</v>
      </c>
      <c r="AA345" s="116">
        <f>VLOOKUP(C345,CBS!$A$2:$F$395,4,0)</f>
        <v>8.0808080808080801E-2</v>
      </c>
      <c r="AB345" s="124">
        <f>IF(E345="HFC",(IF(L345&gt;=PliegoVigente!$U$9,PliegoVigente!$W$9,IF(L345&gt;=PliegoVigente!$U$8,PliegoVigente!$W$8,PliegoVigente!$W$7))),IF(E345="FLOW",(IF(L345&gt;=PliegoVigente!$U$25,PliegoVigente!$W$25,IF(L345&gt;=PliegoVigente!$U$24,PliegoVigente!$W$24,PliegoVigente!$W$23))),IF(E345="MASIVO",(IF(L345&gt;=PliegoVigente!$U$39,PliegoVigente!$W$39,IF(L345&gt;=PliegoVigente!$U$38,PliegoVigente!$W$38,PliegoVigente!$W$37))),(IF(L345&gt;=PliegoVigente!$U$53,PliegoVigente!$W$53,IF(L345&gt;=PliegoVigente!$U$52,PliegoVigente!$W$52,PliegoVigente!$W$51))))))</f>
        <v>0.01</v>
      </c>
      <c r="AC345" s="124">
        <f>IF(E345="HFC",(IF(M345&gt;=PliegoVigente!$I$7,PliegoVigente!$K$7,IF(M345&gt;=PliegoVigente!$I$8,PliegoVigente!$K$8,IF(M345&gt;=PliegoVigente!$I$9,PliegoVigente!$K$9,IF(M345&gt;=PliegoVigente!$I$10,PliegoVigente!$K$10,IF(M345&gt;=PliegoVigente!$I$11,PliegoVigente!$K$11,IF(M345&gt;=PliegoVigente!$I$12,PliegoVigente!$K$12,IF(M345&gt;=PliegoVigente!$I$13,PliegoVigente!$K$13,IF(M345&gt;=PliegoVigente!$I$14,PliegoVigente!$K$14,PliegoVigente!$K$15))))))))),IF(E345="FLOW",(IF(M345&gt;=PliegoVigente!$I$23,PliegoVigente!$K$23,IF(M345&gt;=PliegoVigente!$I$24,PliegoVigente!$K$24,IF(M345&gt;=PliegoVigente!$I$25,PliegoVigente!$K$25,IF(M345&gt;=PliegoVigente!$I$26,PliegoVigente!$K$26,IF(M345&gt;=PliegoVigente!$I$27,PliegoVigente!$K$27,IF(M345&gt;=PliegoVigente!$I$28,PliegoVigente!$K$28,IF(M345&gt;=PliegoVigente!$I$29,PliegoVigente!$K$29,IF(M345&gt;=PliegoVigente!$I$30,PliegoVigente!$K$30,PliegoVigente!$K$31))))))))),IF(E345="MASIVO",(IF(M345&gt;=PliegoVigente!$I$37,PliegoVigente!$K$37,IF(M345&gt;=PliegoVigente!$I$38,PliegoVigente!$K$38,IF(M345&gt;=PliegoVigente!$I$39,PliegoVigente!$K$39,IF(M345&gt;=PliegoVigente!$I$40,PliegoVigente!$K$40,IF(M345&gt;=PliegoVigente!$I$41,PliegoVigente!$K$41,IF(M345&gt;=PliegoVigente!$I$42,PliegoVigente!$K$42,IF(M345&gt;=PliegoVigente!$I$43,PliegoVigente!$K$43,IF(M345&gt;=PliegoVigente!$I$44,PliegoVigente!$K$44,PliegoVigente!$K$45))))))))),(IF(M345&gt;=PliegoVigente!$I$51,PliegoVigente!$K$51,IF(M345&gt;=PliegoVigente!$I$52,PliegoVigente!$K$52,IF(M345&gt;=PliegoVigente!$I$53,PliegoVigente!$K$53,IF(M345&gt;=PliegoVigente!$I$54,PliegoVigente!$K$54,IF(M345&gt;=PliegoVigente!$I$55,PliegoVigente!$K$55,IF(M345&gt;=PliegoVigente!$I$56,PliegoVigente!$K$56,IF(M345&gt;=PliegoVigente!$I$57,PliegoVigente!$K$57,IF(M345&gt;=PliegoVigente!$I$58,PliegoVigente!$K$58,PliegoVigente!$K$59))))))))))))</f>
        <v>0</v>
      </c>
      <c r="AD345" s="124">
        <f>IF(E345="HFC",(IF(S345&gt;=PliegoVigente!$E$12,PliegoVigente!$G$12,IF(S345&gt;=PliegoVigente!$E$11,PliegoVigente!$G$11,IF(S345&gt;=PliegoVigente!$E$10,PliegoVigente!$G$10,IF(S345&gt;=PliegoVigente!$E$9,PliegoVigente!$G$9,IF(S345&gt;=PliegoVigente!$E$8,PliegoVigente!$G$8,PliegoVigente!$G$7)))))),IF(E345="FLOW",(IF(S345&gt;=PliegoVigente!$I$23,PliegoVigente!$K$23,IF(S345&gt;=PliegoVigente!$I$24,PliegoVigente!$K$24,IF(S345&gt;=PliegoVigente!$I$25,PliegoVigente!$K$25,IF(S345&gt;=PliegoVigente!$I$26,PliegoVigente!$K$26,IF(S345&gt;=PliegoVigente!$I$27,PliegoVigente!$K$27,IF(S345&gt;=PliegoVigente!$I$28,PliegoVigente!$K$28,IF(S345&gt;=PliegoVigente!$I$29,PliegoVigente!$K$29,IF(S345&gt;=PliegoVigente!$I$30,PliegoVigente!$K$30,PliegoVigente!$K$31))))))))),IF(E345="MASIVO",(IF(S345&gt;=PliegoVigente!$I$37,PliegoVigente!$K$37,IF(S345&gt;=PliegoVigente!$I$38,PliegoVigente!$K$38,IF(S345&gt;=PliegoVigente!$I$39,PliegoVigente!$K$39,IF(S345&gt;=PliegoVigente!$I$40,PliegoVigente!$K$40,IF(S345&gt;=PliegoVigente!$I$41,PliegoVigente!$K$41,IF(S345&gt;=PliegoVigente!$I$42,PliegoVigente!$K$42,IF(S345&gt;=PliegoVigente!$I$43,PliegoVigente!$K$43,IF(S345&gt;=PliegoVigente!$I$44,PliegoVigente!$K$44,PliegoVigente!$K$45))))))))),(IF(S345&gt;=PliegoVigente!$I$51,PliegoVigente!$K$51,IF(S345&gt;=PliegoVigente!$I$52,PliegoVigente!$K$52,IF(S345&gt;=PliegoVigente!$I$53,PliegoVigente!$K$53,IF(S345&gt;=PliegoVigente!$I$54,PliegoVigente!$K$54,IF(S345&gt;=PliegoVigente!$I$55,PliegoVigente!$K$55,IF(S345&gt;=PliegoVigente!$I$56,PliegoVigente!$K$56,IF(S345&gt;=PliegoVigente!$I$57,PliegoVigente!$K$57,IF(S345&gt;=PliegoVigente!$I$58,PliegoVigente!$K$58,PliegoVigente!$K$59))))))))))))</f>
        <v>0.06</v>
      </c>
      <c r="AE345" s="124">
        <f>IF(E345="HFC",(IF(T345&gt;=PliegoVigente!$A$10,PliegoVigente!$C$10,IF(T345&gt;PliegoVigente!$A$9,PliegoVigente!$C$9,IF(T345&gt;PliegoVigente!$A$8,PliegoVigente!$C$8,PliegoVigente!$C$7)))),IF(E345="FLOW",(IF(T345&gt;=PliegoVigente!$A$26,PliegoVigente!$C$26,IF(T345&gt;PliegoVigente!$A$25,PliegoVigente!$C$25,IF(T345&gt;PliegoVigente!$A$24,PliegoVigente!$C$24,PliegoVigente!$C$23)))),IF(E345="MASIVO",(IF(T345&gt;=PliegoVigente!$A$40,PliegoVigente!$C$40,IF(T345&gt;PliegoVigente!$A$39,PliegoVigente!$C$39,IF(T345&gt;PliegoVigente!$A$38,PliegoVigente!$C$38,PliegoVigente!$C$37)))),(IF(T345&gt;=PliegoVigente!$A$54,PliegoVigente!$C$54,IF(T345&gt;PliegoVigente!$A$53,PliegoVigente!$C$53,IF(T345&gt;PliegoVigente!$A$52,PliegoVigente!$C$52,PliegoVigente!$C$51)))))))</f>
        <v>-0.01</v>
      </c>
      <c r="AF345" s="124">
        <f>IF(E345="HFC",(IF(Y345&gt;=PliegoVigente!$Y$7,PliegoVigente!$AA$7,0)),IF(E345="FLOW",0,IF(E345="MASIVO",(IF(Y345&gt;=PliegoVigente!$Y$37,PliegoVigente!$AA$370)),(IF(Y345&gt;=PliegoVigente!$Y$51,PliegoVigente!$AA$51,0)))))</f>
        <v>0</v>
      </c>
      <c r="AG345" s="124">
        <f>IF(E345="HFC",(IF(Z345&gt;=PliegoVigente!$M$9,PliegoVigente!$O$9,IF(Z345&gt;=PliegoVigente!$M$8,PliegoVigente!$O$8,PliegoVigente!$O$7))),IF(E345="FLOW",(IF(Z345&gt;=PliegoVigente!$M$25,PliegoVigente!$O$25,IF(Z345&gt;=PliegoVigente!$M$24,PliegoVigente!$O$24,PliegoVigente!$O$23))),IF(E345="MASIVO",(IF(Z345&gt;=PliegoVigente!$M$39,PliegoVigente!$O$39,IF(Z345&gt;=PliegoVigente!$M$38,PliegoVigente!$O$38,PliegoVigente!$O$37))),(IF(Z345&gt;=PliegoVigente!$M$53,PliegoVigente!$O$53,IF(Z345&gt;=PliegoVigente!$M$52,PliegoVigente!$O$52,PliegoVigente!$O$51))))))</f>
        <v>5.0000000000000001E-3</v>
      </c>
      <c r="AH345" s="124">
        <f>IF(E345="HFC",(IF(AA345&gt;=PliegoVigente!$Q$9,PliegoVigente!$S$9,IF(AA345&gt;=PliegoVigente!$Q$8,PliegoVigente!$S$8,PliegoVigente!$S$7))),IF(E345="FLOW",(IF(AA345&gt;=PliegoVigente!$Q$25,PliegoVigente!$S$25,IF(AA345&gt;=PliegoVigente!$Q$24,PliegoVigente!$S$24,PliegoVigente!$S$23))),IF(E345="MASIVO",(IF(AA345&gt;=PliegoVigente!$Q$39,PliegoVigente!$S$39,IF(AA345&gt;=PliegoVigente!$Q$38,PliegoVigente!$S$38,PliegoVigente!$S$37))),(IF(AA345&gt;=PliegoVigente!$Q$53,PliegoVigente!$S$53,IF(AA345&gt;=PliegoVigente!$Q$52,PliegoVigente!$S$52,PliegoVigente!$S$51))))))</f>
        <v>1.4999999999999999E-2</v>
      </c>
      <c r="AI345" s="126">
        <f t="shared" si="11"/>
        <v>7.9999999999999988E-2</v>
      </c>
    </row>
    <row r="346" spans="1:35" x14ac:dyDescent="0.25">
      <c r="A346" s="115" t="str">
        <f>VLOOKUP(C346,RosterActualizado!$C$2:$L$1000,7,0)</f>
        <v>Varela Paula Mariana</v>
      </c>
      <c r="B346" s="115" t="str">
        <f>VLOOKUP(C346,RosterActualizado!$C$2:$L$1000,10,0)</f>
        <v>Jerez Ismael Franco</v>
      </c>
      <c r="C346" s="115">
        <f>RosterActualizado!C346</f>
        <v>2445604</v>
      </c>
      <c r="D346" s="115" t="str">
        <f>VLOOKUP(C346,RosterActualizado!$C$2:$L$1000,3,0)</f>
        <v xml:space="preserve">INTERNET HFC SCORE 3 A 5 + Solucion Remota </v>
      </c>
      <c r="E346" s="115" t="str">
        <f t="shared" si="10"/>
        <v>HFC</v>
      </c>
      <c r="F346" s="116">
        <f>VLOOKUP(C346,Table1[],5,0)</f>
        <v>0.94526094276094297</v>
      </c>
      <c r="G346" s="117">
        <f>VLOOKUP(C346,Table13[],5,0)</f>
        <v>3.1496062992125998E-2</v>
      </c>
      <c r="H346" s="118">
        <f>VLOOKUP(C346,Table13[],3,0)</f>
        <v>127</v>
      </c>
      <c r="I346" s="117">
        <f>VLOOKUP(C346,Table13[],7,0)</f>
        <v>0.70399999999999996</v>
      </c>
      <c r="J346" s="117">
        <f>VLOOKUP(C346,Table13[],9,0)</f>
        <v>0.95762711864406802</v>
      </c>
      <c r="K346" s="116">
        <f>VLOOKUP(C346,Table16[[#All],[idccms]:[TMO]],5,0)</f>
        <v>1</v>
      </c>
      <c r="L346" s="119">
        <f>VLOOKUP(C346,Table18[[Columna1]:[Recuento de id_monitoring-caseId]],2,0)</f>
        <v>1</v>
      </c>
      <c r="M346" s="116">
        <f>VLOOKUP(C346,Table111[],7,0)</f>
        <v>-9.0909090909090898E-2</v>
      </c>
      <c r="N346" s="118">
        <f>VLOOKUP(C346,Table111[],6,0)</f>
        <v>22</v>
      </c>
      <c r="O346" s="116">
        <f>VLOOKUP(C346,Table111[],8,0)</f>
        <v>0.68421052631578905</v>
      </c>
      <c r="P346" s="13" t="s">
        <v>116</v>
      </c>
      <c r="Q346" s="13" t="s">
        <v>116</v>
      </c>
      <c r="R346" s="13" t="s">
        <v>116</v>
      </c>
      <c r="S346" s="116">
        <f>VLOOKUP(C346,Table113[[idccms]:[Suma de Rellamados]],4,0)</f>
        <v>0.802491103202847</v>
      </c>
      <c r="T346" s="13">
        <f>VLOOKUP(C346,Table115[[idccms]:[Suma de CvLlamSalientes]],3,0)</f>
        <v>570.74894217207304</v>
      </c>
      <c r="U346" s="13">
        <f>VLOOKUP(C346,Table115[[idccms]:[Suma de CvLlamSalientes]],5,0)</f>
        <v>21.506346967559899</v>
      </c>
      <c r="V346" s="120">
        <f>VLOOKUP(C346,Table115[[idccms]:[Suma de CvLlamSalientes]],6,0)</f>
        <v>36.0733427362482</v>
      </c>
      <c r="W346" s="13">
        <f>VLOOKUP(C346,Table115[[idccms]:[Suma de CvLlamSalientes]],7,0)</f>
        <v>513.16925246826497</v>
      </c>
      <c r="X346" s="116">
        <f>VLOOKUP(C346,Table118[[idccms]:[%Act Com N]],4,0)</f>
        <v>3.1734837799717898E-2</v>
      </c>
      <c r="Y346" s="116">
        <f>VLOOKUP(C346,Table118[[idccms]:[%Act Com N]],6,0)</f>
        <v>2.1156558533145301E-2</v>
      </c>
      <c r="Z346" s="116">
        <f>VLOOKUP(C346,TRF!$B$2:$S$407,4,0)</f>
        <v>0.155148095909732</v>
      </c>
      <c r="AA346" s="116">
        <f>VLOOKUP(C346,CBS!$A$2:$F$395,4,0)</f>
        <v>9.3088857545839204E-2</v>
      </c>
      <c r="AB346" s="124">
        <f>IF(E346="HFC",(IF(L346&gt;=PliegoVigente!$U$9,PliegoVigente!$W$9,IF(L346&gt;=PliegoVigente!$U$8,PliegoVigente!$W$8,PliegoVigente!$W$7))),IF(E346="FLOW",(IF(L346&gt;=PliegoVigente!$U$25,PliegoVigente!$W$25,IF(L346&gt;=PliegoVigente!$U$24,PliegoVigente!$W$24,PliegoVigente!$W$23))),IF(E346="MASIVO",(IF(L346&gt;=PliegoVigente!$U$39,PliegoVigente!$W$39,IF(L346&gt;=PliegoVigente!$U$38,PliegoVigente!$W$38,PliegoVigente!$W$37))),(IF(L346&gt;=PliegoVigente!$U$53,PliegoVigente!$W$53,IF(L346&gt;=PliegoVigente!$U$52,PliegoVigente!$W$52,PliegoVigente!$W$51))))))</f>
        <v>0.01</v>
      </c>
      <c r="AC346" s="124">
        <f>IF(E346="HFC",(IF(M346&gt;=PliegoVigente!$I$7,PliegoVigente!$K$7,IF(M346&gt;=PliegoVigente!$I$8,PliegoVigente!$K$8,IF(M346&gt;=PliegoVigente!$I$9,PliegoVigente!$K$9,IF(M346&gt;=PliegoVigente!$I$10,PliegoVigente!$K$10,IF(M346&gt;=PliegoVigente!$I$11,PliegoVigente!$K$11,IF(M346&gt;=PliegoVigente!$I$12,PliegoVigente!$K$12,IF(M346&gt;=PliegoVigente!$I$13,PliegoVigente!$K$13,IF(M346&gt;=PliegoVigente!$I$14,PliegoVigente!$K$14,PliegoVigente!$K$15))))))))),IF(E346="FLOW",(IF(M346&gt;=PliegoVigente!$I$23,PliegoVigente!$K$23,IF(M346&gt;=PliegoVigente!$I$24,PliegoVigente!$K$24,IF(M346&gt;=PliegoVigente!$I$25,PliegoVigente!$K$25,IF(M346&gt;=PliegoVigente!$I$26,PliegoVigente!$K$26,IF(M346&gt;=PliegoVigente!$I$27,PliegoVigente!$K$27,IF(M346&gt;=PliegoVigente!$I$28,PliegoVigente!$K$28,IF(M346&gt;=PliegoVigente!$I$29,PliegoVigente!$K$29,IF(M346&gt;=PliegoVigente!$I$30,PliegoVigente!$K$30,PliegoVigente!$K$31))))))))),IF(E346="MASIVO",(IF(M346&gt;=PliegoVigente!$I$37,PliegoVigente!$K$37,IF(M346&gt;=PliegoVigente!$I$38,PliegoVigente!$K$38,IF(M346&gt;=PliegoVigente!$I$39,PliegoVigente!$K$39,IF(M346&gt;=PliegoVigente!$I$40,PliegoVigente!$K$40,IF(M346&gt;=PliegoVigente!$I$41,PliegoVigente!$K$41,IF(M346&gt;=PliegoVigente!$I$42,PliegoVigente!$K$42,IF(M346&gt;=PliegoVigente!$I$43,PliegoVigente!$K$43,IF(M346&gt;=PliegoVigente!$I$44,PliegoVigente!$K$44,PliegoVigente!$K$45))))))))),(IF(M346&gt;=PliegoVigente!$I$51,PliegoVigente!$K$51,IF(M346&gt;=PliegoVigente!$I$52,PliegoVigente!$K$52,IF(M346&gt;=PliegoVigente!$I$53,PliegoVigente!$K$53,IF(M346&gt;=PliegoVigente!$I$54,PliegoVigente!$K$54,IF(M346&gt;=PliegoVigente!$I$55,PliegoVigente!$K$55,IF(M346&gt;=PliegoVigente!$I$56,PliegoVigente!$K$56,IF(M346&gt;=PliegoVigente!$I$57,PliegoVigente!$K$57,IF(M346&gt;=PliegoVigente!$I$58,PliegoVigente!$K$58,PliegoVigente!$K$59))))))))))))</f>
        <v>0</v>
      </c>
      <c r="AD346" s="124">
        <f>IF(E346="HFC",(IF(S346&gt;=PliegoVigente!$E$12,PliegoVigente!$G$12,IF(S346&gt;=PliegoVigente!$E$11,PliegoVigente!$G$11,IF(S346&gt;=PliegoVigente!$E$10,PliegoVigente!$G$10,IF(S346&gt;=PliegoVigente!$E$9,PliegoVigente!$G$9,IF(S346&gt;=PliegoVigente!$E$8,PliegoVigente!$G$8,PliegoVigente!$G$7)))))),IF(E346="FLOW",(IF(S346&gt;=PliegoVigente!$I$23,PliegoVigente!$K$23,IF(S346&gt;=PliegoVigente!$I$24,PliegoVigente!$K$24,IF(S346&gt;=PliegoVigente!$I$25,PliegoVigente!$K$25,IF(S346&gt;=PliegoVigente!$I$26,PliegoVigente!$K$26,IF(S346&gt;=PliegoVigente!$I$27,PliegoVigente!$K$27,IF(S346&gt;=PliegoVigente!$I$28,PliegoVigente!$K$28,IF(S346&gt;=PliegoVigente!$I$29,PliegoVigente!$K$29,IF(S346&gt;=PliegoVigente!$I$30,PliegoVigente!$K$30,PliegoVigente!$K$31))))))))),IF(E346="MASIVO",(IF(S346&gt;=PliegoVigente!$I$37,PliegoVigente!$K$37,IF(S346&gt;=PliegoVigente!$I$38,PliegoVigente!$K$38,IF(S346&gt;=PliegoVigente!$I$39,PliegoVigente!$K$39,IF(S346&gt;=PliegoVigente!$I$40,PliegoVigente!$K$40,IF(S346&gt;=PliegoVigente!$I$41,PliegoVigente!$K$41,IF(S346&gt;=PliegoVigente!$I$42,PliegoVigente!$K$42,IF(S346&gt;=PliegoVigente!$I$43,PliegoVigente!$K$43,IF(S346&gt;=PliegoVigente!$I$44,PliegoVigente!$K$44,PliegoVigente!$K$45))))))))),(IF(S346&gt;=PliegoVigente!$I$51,PliegoVigente!$K$51,IF(S346&gt;=PliegoVigente!$I$52,PliegoVigente!$K$52,IF(S346&gt;=PliegoVigente!$I$53,PliegoVigente!$K$53,IF(S346&gt;=PliegoVigente!$I$54,PliegoVigente!$K$54,IF(S346&gt;=PliegoVigente!$I$55,PliegoVigente!$K$55,IF(S346&gt;=PliegoVigente!$I$56,PliegoVigente!$K$56,IF(S346&gt;=PliegoVigente!$I$57,PliegoVigente!$K$57,IF(S346&gt;=PliegoVigente!$I$58,PliegoVigente!$K$58,PliegoVigente!$K$59))))))))))))</f>
        <v>-0.01</v>
      </c>
      <c r="AE346" s="124">
        <f>IF(E346="HFC",(IF(T346&gt;=PliegoVigente!$A$10,PliegoVigente!$C$10,IF(T346&gt;PliegoVigente!$A$9,PliegoVigente!$C$9,IF(T346&gt;PliegoVigente!$A$8,PliegoVigente!$C$8,PliegoVigente!$C$7)))),IF(E346="FLOW",(IF(T346&gt;=PliegoVigente!$A$26,PliegoVigente!$C$26,IF(T346&gt;PliegoVigente!$A$25,PliegoVigente!$C$25,IF(T346&gt;PliegoVigente!$A$24,PliegoVigente!$C$24,PliegoVigente!$C$23)))),IF(E346="MASIVO",(IF(T346&gt;=PliegoVigente!$A$40,PliegoVigente!$C$40,IF(T346&gt;PliegoVigente!$A$39,PliegoVigente!$C$39,IF(T346&gt;PliegoVigente!$A$38,PliegoVigente!$C$38,PliegoVigente!$C$37)))),(IF(T346&gt;=PliegoVigente!$A$54,PliegoVigente!$C$54,IF(T346&gt;PliegoVigente!$A$53,PliegoVigente!$C$53,IF(T346&gt;PliegoVigente!$A$52,PliegoVigente!$C$52,PliegoVigente!$C$51)))))))</f>
        <v>-0.01</v>
      </c>
      <c r="AF346" s="124">
        <f>IF(E346="HFC",(IF(Y346&gt;=PliegoVigente!$Y$7,PliegoVigente!$AA$7,0)),IF(E346="FLOW",0,IF(E346="MASIVO",(IF(Y346&gt;=PliegoVigente!$Y$37,PliegoVigente!$AA$370)),(IF(Y346&gt;=PliegoVigente!$Y$51,PliegoVigente!$AA$51,0)))))</f>
        <v>0</v>
      </c>
      <c r="AG346" s="124">
        <f>IF(E346="HFC",(IF(Z346&gt;=PliegoVigente!$M$9,PliegoVigente!$O$9,IF(Z346&gt;=PliegoVigente!$M$8,PliegoVigente!$O$8,PliegoVigente!$O$7))),IF(E346="FLOW",(IF(Z346&gt;=PliegoVigente!$M$25,PliegoVigente!$O$25,IF(Z346&gt;=PliegoVigente!$M$24,PliegoVigente!$O$24,PliegoVigente!$O$23))),IF(E346="MASIVO",(IF(Z346&gt;=PliegoVigente!$M$39,PliegoVigente!$O$39,IF(Z346&gt;=PliegoVigente!$M$38,PliegoVigente!$O$38,PliegoVigente!$O$37))),(IF(Z346&gt;=PliegoVigente!$M$53,PliegoVigente!$O$53,IF(Z346&gt;=PliegoVigente!$M$52,PliegoVigente!$O$52,PliegoVigente!$O$51))))))</f>
        <v>-5.0000000000000001E-3</v>
      </c>
      <c r="AH346" s="124">
        <f>IF(E346="HFC",(IF(AA346&gt;=PliegoVigente!$Q$9,PliegoVigente!$S$9,IF(AA346&gt;=PliegoVigente!$Q$8,PliegoVigente!$S$8,PliegoVigente!$S$7))),IF(E346="FLOW",(IF(AA346&gt;=PliegoVigente!$Q$25,PliegoVigente!$S$25,IF(AA346&gt;=PliegoVigente!$Q$24,PliegoVigente!$S$24,PliegoVigente!$S$23))),IF(E346="MASIVO",(IF(AA346&gt;=PliegoVigente!$Q$39,PliegoVigente!$S$39,IF(AA346&gt;=PliegoVigente!$Q$38,PliegoVigente!$S$38,PliegoVigente!$S$37))),(IF(AA346&gt;=PliegoVigente!$Q$53,PliegoVigente!$S$53,IF(AA346&gt;=PliegoVigente!$Q$52,PliegoVigente!$S$52,PliegoVigente!$S$51))))))</f>
        <v>-5.0000000000000001E-3</v>
      </c>
      <c r="AI346" s="126">
        <f t="shared" si="11"/>
        <v>-0.02</v>
      </c>
    </row>
    <row r="347" spans="1:35" x14ac:dyDescent="0.25">
      <c r="A347" s="115" t="str">
        <f>VLOOKUP(C347,RosterActualizado!$C$2:$L$1000,7,0)</f>
        <v>Varela Paula Mariana</v>
      </c>
      <c r="B347" s="115" t="str">
        <f>VLOOKUP(C347,RosterActualizado!$C$2:$L$1000,10,0)</f>
        <v>Nielsen Hillen Ezequiel  Alfredo</v>
      </c>
      <c r="C347" s="115">
        <f>RosterActualizado!C347</f>
        <v>4035906</v>
      </c>
      <c r="D347" s="115" t="str">
        <f>VLOOKUP(C347,RosterActualizado!$C$2:$L$1000,3,0)</f>
        <v xml:space="preserve">INTERNET HFC SCORE 3 A 5 + Solucion Remota </v>
      </c>
      <c r="E347" s="115" t="str">
        <f t="shared" si="10"/>
        <v>HFC</v>
      </c>
      <c r="F347" s="116">
        <f>VLOOKUP(C347,Table1[],5,0)</f>
        <v>0.87540656565656605</v>
      </c>
      <c r="G347" s="117">
        <f>VLOOKUP(C347,Table13[],5,0)</f>
        <v>0</v>
      </c>
      <c r="H347" s="118">
        <f>VLOOKUP(C347,Table13[],3,0)</f>
        <v>36</v>
      </c>
      <c r="I347" s="117">
        <f>VLOOKUP(C347,Table13[],7,0)</f>
        <v>0.55882352941176505</v>
      </c>
      <c r="J347" s="117">
        <f>VLOOKUP(C347,Table13[],9,0)</f>
        <v>1</v>
      </c>
      <c r="K347" s="116">
        <f>VLOOKUP(C347,Table16[[#All],[idccms]:[TMO]],5,0)</f>
        <v>0.98245614035087703</v>
      </c>
      <c r="L347" s="119">
        <f>VLOOKUP(C347,Table18[[Columna1]:[Recuento de id_monitoring-caseId]],2,0)</f>
        <v>0</v>
      </c>
      <c r="M347" s="116">
        <f>VLOOKUP(C347,Table111[],7,0)</f>
        <v>-0.125</v>
      </c>
      <c r="N347" s="118">
        <f>VLOOKUP(C347,Table111[],6,0)</f>
        <v>8</v>
      </c>
      <c r="O347" s="116">
        <f>VLOOKUP(C347,Table111[],8,0)</f>
        <v>0.16666666666666699</v>
      </c>
      <c r="P347" s="13" t="s">
        <v>116</v>
      </c>
      <c r="Q347" s="13" t="s">
        <v>116</v>
      </c>
      <c r="R347" s="13" t="s">
        <v>116</v>
      </c>
      <c r="S347" s="116">
        <f>VLOOKUP(C347,Table113[[idccms]:[Suma de Rellamados]],4,0)</f>
        <v>0.82938388625592396</v>
      </c>
      <c r="T347" s="13">
        <f>VLOOKUP(C347,Table115[[idccms]:[Suma de CvLlamSalientes]],3,0)</f>
        <v>620.11290322580601</v>
      </c>
      <c r="U347" s="13">
        <f>VLOOKUP(C347,Table115[[idccms]:[Suma de CvLlamSalientes]],5,0)</f>
        <v>17.2</v>
      </c>
      <c r="V347" s="120">
        <f>VLOOKUP(C347,Table115[[idccms]:[Suma de CvLlamSalientes]],6,0)</f>
        <v>0.112903225806452</v>
      </c>
      <c r="W347" s="13">
        <f>VLOOKUP(C347,Table115[[idccms]:[Suma de CvLlamSalientes]],7,0)</f>
        <v>602.79999999999995</v>
      </c>
      <c r="X347" s="116">
        <f>VLOOKUP(C347,Table118[[idccms]:[%Act Com N]],4,0)</f>
        <v>0.15</v>
      </c>
      <c r="Y347" s="116">
        <f>VLOOKUP(C347,Table118[[idccms]:[%Act Com N]],6,0)</f>
        <v>0.15</v>
      </c>
      <c r="Z347" s="116">
        <f>VLOOKUP(C347,TRF!$B$2:$S$407,4,0)</f>
        <v>7.7419354838709695E-2</v>
      </c>
      <c r="AA347" s="116">
        <f>VLOOKUP(C347,CBS!$A$2:$F$395,4,0)</f>
        <v>9.3548387096774197E-2</v>
      </c>
      <c r="AB347" s="124">
        <f>IF(E347="HFC",(IF(L347&gt;=PliegoVigente!$U$9,PliegoVigente!$W$9,IF(L347&gt;=PliegoVigente!$U$8,PliegoVigente!$W$8,PliegoVigente!$W$7))),IF(E347="FLOW",(IF(L347&gt;=PliegoVigente!$U$25,PliegoVigente!$W$25,IF(L347&gt;=PliegoVigente!$U$24,PliegoVigente!$W$24,PliegoVigente!$W$23))),IF(E347="MASIVO",(IF(L347&gt;=PliegoVigente!$U$39,PliegoVigente!$W$39,IF(L347&gt;=PliegoVigente!$U$38,PliegoVigente!$W$38,PliegoVigente!$W$37))),(IF(L347&gt;=PliegoVigente!$U$53,PliegoVigente!$W$53,IF(L347&gt;=PliegoVigente!$U$52,PliegoVigente!$W$52,PliegoVigente!$W$51))))))</f>
        <v>-0.01</v>
      </c>
      <c r="AC347" s="124">
        <f>IF(E347="HFC",(IF(M347&gt;=PliegoVigente!$I$7,PliegoVigente!$K$7,IF(M347&gt;=PliegoVigente!$I$8,PliegoVigente!$K$8,IF(M347&gt;=PliegoVigente!$I$9,PliegoVigente!$K$9,IF(M347&gt;=PliegoVigente!$I$10,PliegoVigente!$K$10,IF(M347&gt;=PliegoVigente!$I$11,PliegoVigente!$K$11,IF(M347&gt;=PliegoVigente!$I$12,PliegoVigente!$K$12,IF(M347&gt;=PliegoVigente!$I$13,PliegoVigente!$K$13,IF(M347&gt;=PliegoVigente!$I$14,PliegoVigente!$K$14,PliegoVigente!$K$15))))))))),IF(E347="FLOW",(IF(M347&gt;=PliegoVigente!$I$23,PliegoVigente!$K$23,IF(M347&gt;=PliegoVigente!$I$24,PliegoVigente!$K$24,IF(M347&gt;=PliegoVigente!$I$25,PliegoVigente!$K$25,IF(M347&gt;=PliegoVigente!$I$26,PliegoVigente!$K$26,IF(M347&gt;=PliegoVigente!$I$27,PliegoVigente!$K$27,IF(M347&gt;=PliegoVigente!$I$28,PliegoVigente!$K$28,IF(M347&gt;=PliegoVigente!$I$29,PliegoVigente!$K$29,IF(M347&gt;=PliegoVigente!$I$30,PliegoVigente!$K$30,PliegoVigente!$K$31))))))))),IF(E347="MASIVO",(IF(M347&gt;=PliegoVigente!$I$37,PliegoVigente!$K$37,IF(M347&gt;=PliegoVigente!$I$38,PliegoVigente!$K$38,IF(M347&gt;=PliegoVigente!$I$39,PliegoVigente!$K$39,IF(M347&gt;=PliegoVigente!$I$40,PliegoVigente!$K$40,IF(M347&gt;=PliegoVigente!$I$41,PliegoVigente!$K$41,IF(M347&gt;=PliegoVigente!$I$42,PliegoVigente!$K$42,IF(M347&gt;=PliegoVigente!$I$43,PliegoVigente!$K$43,IF(M347&gt;=PliegoVigente!$I$44,PliegoVigente!$K$44,PliegoVigente!$K$45))))))))),(IF(M347&gt;=PliegoVigente!$I$51,PliegoVigente!$K$51,IF(M347&gt;=PliegoVigente!$I$52,PliegoVigente!$K$52,IF(M347&gt;=PliegoVigente!$I$53,PliegoVigente!$K$53,IF(M347&gt;=PliegoVigente!$I$54,PliegoVigente!$K$54,IF(M347&gt;=PliegoVigente!$I$55,PliegoVigente!$K$55,IF(M347&gt;=PliegoVigente!$I$56,PliegoVigente!$K$56,IF(M347&gt;=PliegoVigente!$I$57,PliegoVigente!$K$57,IF(M347&gt;=PliegoVigente!$I$58,PliegoVigente!$K$58,PliegoVigente!$K$59))))))))))))</f>
        <v>-0.01</v>
      </c>
      <c r="AD347" s="124">
        <f>IF(E347="HFC",(IF(S347&gt;=PliegoVigente!$E$12,PliegoVigente!$G$12,IF(S347&gt;=PliegoVigente!$E$11,PliegoVigente!$G$11,IF(S347&gt;=PliegoVigente!$E$10,PliegoVigente!$G$10,IF(S347&gt;=PliegoVigente!$E$9,PliegoVigente!$G$9,IF(S347&gt;=PliegoVigente!$E$8,PliegoVigente!$G$8,PliegoVigente!$G$7)))))),IF(E347="FLOW",(IF(S347&gt;=PliegoVigente!$I$23,PliegoVigente!$K$23,IF(S347&gt;=PliegoVigente!$I$24,PliegoVigente!$K$24,IF(S347&gt;=PliegoVigente!$I$25,PliegoVigente!$K$25,IF(S347&gt;=PliegoVigente!$I$26,PliegoVigente!$K$26,IF(S347&gt;=PliegoVigente!$I$27,PliegoVigente!$K$27,IF(S347&gt;=PliegoVigente!$I$28,PliegoVigente!$K$28,IF(S347&gt;=PliegoVigente!$I$29,PliegoVigente!$K$29,IF(S347&gt;=PliegoVigente!$I$30,PliegoVigente!$K$30,PliegoVigente!$K$31))))))))),IF(E347="MASIVO",(IF(S347&gt;=PliegoVigente!$I$37,PliegoVigente!$K$37,IF(S347&gt;=PliegoVigente!$I$38,PliegoVigente!$K$38,IF(S347&gt;=PliegoVigente!$I$39,PliegoVigente!$K$39,IF(S347&gt;=PliegoVigente!$I$40,PliegoVigente!$K$40,IF(S347&gt;=PliegoVigente!$I$41,PliegoVigente!$K$41,IF(S347&gt;=PliegoVigente!$I$42,PliegoVigente!$K$42,IF(S347&gt;=PliegoVigente!$I$43,PliegoVigente!$K$43,IF(S347&gt;=PliegoVigente!$I$44,PliegoVigente!$K$44,PliegoVigente!$K$45))))))))),(IF(S347&gt;=PliegoVigente!$I$51,PliegoVigente!$K$51,IF(S347&gt;=PliegoVigente!$I$52,PliegoVigente!$K$52,IF(S347&gt;=PliegoVigente!$I$53,PliegoVigente!$K$53,IF(S347&gt;=PliegoVigente!$I$54,PliegoVigente!$K$54,IF(S347&gt;=PliegoVigente!$I$55,PliegoVigente!$K$55,IF(S347&gt;=PliegoVigente!$I$56,PliegoVigente!$K$56,IF(S347&gt;=PliegoVigente!$I$57,PliegoVigente!$K$57,IF(S347&gt;=PliegoVigente!$I$58,PliegoVigente!$K$58,PliegoVigente!$K$59))))))))))))</f>
        <v>0.03</v>
      </c>
      <c r="AE347" s="124">
        <f>IF(E347="HFC",(IF(T347&gt;=PliegoVigente!$A$10,PliegoVigente!$C$10,IF(T347&gt;PliegoVigente!$A$9,PliegoVigente!$C$9,IF(T347&gt;PliegoVigente!$A$8,PliegoVigente!$C$8,PliegoVigente!$C$7)))),IF(E347="FLOW",(IF(T347&gt;=PliegoVigente!$A$26,PliegoVigente!$C$26,IF(T347&gt;PliegoVigente!$A$25,PliegoVigente!$C$25,IF(T347&gt;PliegoVigente!$A$24,PliegoVigente!$C$24,PliegoVigente!$C$23)))),IF(E347="MASIVO",(IF(T347&gt;=PliegoVigente!$A$40,PliegoVigente!$C$40,IF(T347&gt;PliegoVigente!$A$39,PliegoVigente!$C$39,IF(T347&gt;PliegoVigente!$A$38,PliegoVigente!$C$38,PliegoVigente!$C$37)))),(IF(T347&gt;=PliegoVigente!$A$54,PliegoVigente!$C$54,IF(T347&gt;PliegoVigente!$A$53,PliegoVigente!$C$53,IF(T347&gt;PliegoVigente!$A$52,PliegoVigente!$C$52,PliegoVigente!$C$51)))))))</f>
        <v>-0.01</v>
      </c>
      <c r="AF347" s="124">
        <f>IF(E347="HFC",(IF(Y347&gt;=PliegoVigente!$Y$7,PliegoVigente!$AA$7,0)),IF(E347="FLOW",0,IF(E347="MASIVO",(IF(Y347&gt;=PliegoVigente!$Y$37,PliegoVigente!$AA$370)),(IF(Y347&gt;=PliegoVigente!$Y$51,PliegoVigente!$AA$51,0)))))</f>
        <v>0.01</v>
      </c>
      <c r="AG347" s="124">
        <f>IF(E347="HFC",(IF(Z347&gt;=PliegoVigente!$M$9,PliegoVigente!$O$9,IF(Z347&gt;=PliegoVigente!$M$8,PliegoVigente!$O$8,PliegoVigente!$O$7))),IF(E347="FLOW",(IF(Z347&gt;=PliegoVigente!$M$25,PliegoVigente!$O$25,IF(Z347&gt;=PliegoVigente!$M$24,PliegoVigente!$O$24,PliegoVigente!$O$23))),IF(E347="MASIVO",(IF(Z347&gt;=PliegoVigente!$M$39,PliegoVigente!$O$39,IF(Z347&gt;=PliegoVigente!$M$38,PliegoVigente!$O$38,PliegoVigente!$O$37))),(IF(Z347&gt;=PliegoVigente!$M$53,PliegoVigente!$O$53,IF(Z347&gt;=PliegoVigente!$M$52,PliegoVigente!$O$52,PliegoVigente!$O$51))))))</f>
        <v>5.0000000000000001E-3</v>
      </c>
      <c r="AH347" s="124">
        <f>IF(E347="HFC",(IF(AA347&gt;=PliegoVigente!$Q$9,PliegoVigente!$S$9,IF(AA347&gt;=PliegoVigente!$Q$8,PliegoVigente!$S$8,PliegoVigente!$S$7))),IF(E347="FLOW",(IF(AA347&gt;=PliegoVigente!$Q$25,PliegoVigente!$S$25,IF(AA347&gt;=PliegoVigente!$Q$24,PliegoVigente!$S$24,PliegoVigente!$S$23))),IF(E347="MASIVO",(IF(AA347&gt;=PliegoVigente!$Q$39,PliegoVigente!$S$39,IF(AA347&gt;=PliegoVigente!$Q$38,PliegoVigente!$S$38,PliegoVigente!$S$37))),(IF(AA347&gt;=PliegoVigente!$Q$53,PliegoVigente!$S$53,IF(AA347&gt;=PliegoVigente!$Q$52,PliegoVigente!$S$52,PliegoVigente!$S$51))))))</f>
        <v>-5.0000000000000001E-3</v>
      </c>
      <c r="AI347" s="126">
        <f t="shared" si="11"/>
        <v>9.9999999999999985E-3</v>
      </c>
    </row>
    <row r="348" spans="1:35" x14ac:dyDescent="0.25">
      <c r="A348" s="115" t="str">
        <f>VLOOKUP(C348,RosterActualizado!$C$2:$L$1000,7,0)</f>
        <v>Avila Carlos Francisco</v>
      </c>
      <c r="B348" s="115" t="str">
        <f>VLOOKUP(C348,RosterActualizado!$C$2:$L$1000,10,0)</f>
        <v>Acevedo Cynthia de los Angeles</v>
      </c>
      <c r="C348" s="115">
        <f>RosterActualizado!C348</f>
        <v>3525833</v>
      </c>
      <c r="D348" s="115" t="str">
        <f>VLOOKUP(C348,RosterActualizado!$C$2:$L$1000,3,0)</f>
        <v>VIP</v>
      </c>
      <c r="E348" s="115" t="str">
        <f t="shared" si="10"/>
        <v>MASIVO</v>
      </c>
      <c r="F348" s="116">
        <f>VLOOKUP(C348,Table1[],5,0)</f>
        <v>0.53972432659932701</v>
      </c>
      <c r="G348" s="117">
        <f>VLOOKUP(C348,Table13[],5,0)</f>
        <v>6.0606060606060601E-2</v>
      </c>
      <c r="H348" s="118">
        <f>VLOOKUP(C348,Table13[],3,0)</f>
        <v>66</v>
      </c>
      <c r="I348" s="117">
        <f>VLOOKUP(C348,Table13[],7,0)</f>
        <v>0.55555555555555602</v>
      </c>
      <c r="J348" s="117">
        <f>VLOOKUP(C348,Table13[],9,0)</f>
        <v>0.90476190476190499</v>
      </c>
      <c r="K348" s="116">
        <f>VLOOKUP(C348,Table16[[#All],[idccms]:[TMO]],5,0)</f>
        <v>0.96491228070175405</v>
      </c>
      <c r="L348" s="119">
        <f>VLOOKUP(C348,Table18[[Columna1]:[Recuento de id_monitoring-caseId]],2,0)</f>
        <v>1</v>
      </c>
      <c r="M348" s="116">
        <f>VLOOKUP(C348,Table111[],7,0)</f>
        <v>-0.33333333333333298</v>
      </c>
      <c r="N348" s="118">
        <f>VLOOKUP(C348,Table111[],6,0)</f>
        <v>3</v>
      </c>
      <c r="O348" s="116">
        <f>VLOOKUP(C348,Table111[],8,0)</f>
        <v>0.66666666666666696</v>
      </c>
      <c r="P348" s="13" t="s">
        <v>116</v>
      </c>
      <c r="Q348" s="13" t="s">
        <v>116</v>
      </c>
      <c r="R348" s="13" t="s">
        <v>116</v>
      </c>
      <c r="S348" s="116">
        <f>VLOOKUP(C348,Table113[[idccms]:[Suma de Rellamados]],4,0)</f>
        <v>0.80717488789237701</v>
      </c>
      <c r="T348" s="13">
        <f>VLOOKUP(C348,Table115[[idccms]:[Suma de CvLlamSalientes]],3,0)</f>
        <v>764.31528662420396</v>
      </c>
      <c r="U348" s="13">
        <f>VLOOKUP(C348,Table115[[idccms]:[Suma de CvLlamSalientes]],5,0)</f>
        <v>18.550955414012702</v>
      </c>
      <c r="V348" s="120">
        <f>VLOOKUP(C348,Table115[[idccms]:[Suma de CvLlamSalientes]],6,0)</f>
        <v>60.773885350318501</v>
      </c>
      <c r="W348" s="13">
        <f>VLOOKUP(C348,Table115[[idccms]:[Suma de CvLlamSalientes]],7,0)</f>
        <v>684.99044585987303</v>
      </c>
      <c r="X348" s="116">
        <f>VLOOKUP(C348,Table118[[idccms]:[%Act Com N]],4,0)</f>
        <v>8.4394904458598693E-2</v>
      </c>
      <c r="Y348" s="116">
        <f>VLOOKUP(C348,Table118[[idccms]:[%Act Com N]],6,0)</f>
        <v>7.6433121019108305E-2</v>
      </c>
      <c r="Z348" s="116">
        <f>VLOOKUP(C348,TRF!$B$2:$S$407,4,0)</f>
        <v>2.54777070063694E-2</v>
      </c>
      <c r="AA348" s="116">
        <f>VLOOKUP(C348,CBS!$A$2:$F$395,4,0)</f>
        <v>7.6433121019108305E-2</v>
      </c>
      <c r="AB348" s="124">
        <f>IF(E348="HFC",(IF(L348&gt;=PliegoVigente!$U$9,PliegoVigente!$W$9,IF(L348&gt;=PliegoVigente!$U$8,PliegoVigente!$W$8,PliegoVigente!$W$7))),IF(E348="FLOW",(IF(L348&gt;=PliegoVigente!$U$25,PliegoVigente!$W$25,IF(L348&gt;=PliegoVigente!$U$24,PliegoVigente!$W$24,PliegoVigente!$W$23))),IF(E348="MASIVO",(IF(L348&gt;=PliegoVigente!$U$39,PliegoVigente!$W$39,IF(L348&gt;=PliegoVigente!$U$38,PliegoVigente!$W$38,PliegoVigente!$W$37))),(IF(L348&gt;=PliegoVigente!$U$53,PliegoVigente!$W$53,IF(L348&gt;=PliegoVigente!$U$52,PliegoVigente!$W$52,PliegoVigente!$W$51))))))</f>
        <v>0.01</v>
      </c>
      <c r="AC348" s="124">
        <f>IF(E348="HFC",(IF(M348&gt;=PliegoVigente!$I$7,PliegoVigente!$K$7,IF(M348&gt;=PliegoVigente!$I$8,PliegoVigente!$K$8,IF(M348&gt;=PliegoVigente!$I$9,PliegoVigente!$K$9,IF(M348&gt;=PliegoVigente!$I$10,PliegoVigente!$K$10,IF(M348&gt;=PliegoVigente!$I$11,PliegoVigente!$K$11,IF(M348&gt;=PliegoVigente!$I$12,PliegoVigente!$K$12,IF(M348&gt;=PliegoVigente!$I$13,PliegoVigente!$K$13,IF(M348&gt;=PliegoVigente!$I$14,PliegoVigente!$K$14,PliegoVigente!$K$15))))))))),IF(E348="FLOW",(IF(M348&gt;=PliegoVigente!$I$23,PliegoVigente!$K$23,IF(M348&gt;=PliegoVigente!$I$24,PliegoVigente!$K$24,IF(M348&gt;=PliegoVigente!$I$25,PliegoVigente!$K$25,IF(M348&gt;=PliegoVigente!$I$26,PliegoVigente!$K$26,IF(M348&gt;=PliegoVigente!$I$27,PliegoVigente!$K$27,IF(M348&gt;=PliegoVigente!$I$28,PliegoVigente!$K$28,IF(M348&gt;=PliegoVigente!$I$29,PliegoVigente!$K$29,IF(M348&gt;=PliegoVigente!$I$30,PliegoVigente!$K$30,PliegoVigente!$K$31))))))))),IF(E348="MASIVO",(IF(M348&gt;=PliegoVigente!$I$37,PliegoVigente!$K$37,IF(M348&gt;=PliegoVigente!$I$38,PliegoVigente!$K$38,IF(M348&gt;=PliegoVigente!$I$39,PliegoVigente!$K$39,IF(M348&gt;=PliegoVigente!$I$40,PliegoVigente!$K$40,IF(M348&gt;=PliegoVigente!$I$41,PliegoVigente!$K$41,IF(M348&gt;=PliegoVigente!$I$42,PliegoVigente!$K$42,IF(M348&gt;=PliegoVigente!$I$43,PliegoVigente!$K$43,IF(M348&gt;=PliegoVigente!$I$44,PliegoVigente!$K$44,PliegoVigente!$K$45))))))))),(IF(M348&gt;=PliegoVigente!$I$51,PliegoVigente!$K$51,IF(M348&gt;=PliegoVigente!$I$52,PliegoVigente!$K$52,IF(M348&gt;=PliegoVigente!$I$53,PliegoVigente!$K$53,IF(M348&gt;=PliegoVigente!$I$54,PliegoVigente!$K$54,IF(M348&gt;=PliegoVigente!$I$55,PliegoVigente!$K$55,IF(M348&gt;=PliegoVigente!$I$56,PliegoVigente!$K$56,IF(M348&gt;=PliegoVigente!$I$57,PliegoVigente!$K$57,IF(M348&gt;=PliegoVigente!$I$58,PliegoVigente!$K$58,PliegoVigente!$K$59))))))))))))</f>
        <v>-0.02</v>
      </c>
      <c r="AD348" s="124">
        <f>IF(E348="HFC",(IF(S348&gt;=PliegoVigente!$E$12,PliegoVigente!$G$12,IF(S348&gt;=PliegoVigente!$E$11,PliegoVigente!$G$11,IF(S348&gt;=PliegoVigente!$E$10,PliegoVigente!$G$10,IF(S348&gt;=PliegoVigente!$E$9,PliegoVigente!$G$9,IF(S348&gt;=PliegoVigente!$E$8,PliegoVigente!$G$8,PliegoVigente!$G$7)))))),IF(E348="FLOW",(IF(S348&gt;=PliegoVigente!$I$23,PliegoVigente!$K$23,IF(S348&gt;=PliegoVigente!$I$24,PliegoVigente!$K$24,IF(S348&gt;=PliegoVigente!$I$25,PliegoVigente!$K$25,IF(S348&gt;=PliegoVigente!$I$26,PliegoVigente!$K$26,IF(S348&gt;=PliegoVigente!$I$27,PliegoVigente!$K$27,IF(S348&gt;=PliegoVigente!$I$28,PliegoVigente!$K$28,IF(S348&gt;=PliegoVigente!$I$29,PliegoVigente!$K$29,IF(S348&gt;=PliegoVigente!$I$30,PliegoVigente!$K$30,PliegoVigente!$K$31))))))))),IF(E348="MASIVO",(IF(S348&gt;=PliegoVigente!$I$37,PliegoVigente!$K$37,IF(S348&gt;=PliegoVigente!$I$38,PliegoVigente!$K$38,IF(S348&gt;=PliegoVigente!$I$39,PliegoVigente!$K$39,IF(S348&gt;=PliegoVigente!$I$40,PliegoVigente!$K$40,IF(S348&gt;=PliegoVigente!$I$41,PliegoVigente!$K$41,IF(S348&gt;=PliegoVigente!$I$42,PliegoVigente!$K$42,IF(S348&gt;=PliegoVigente!$I$43,PliegoVigente!$K$43,IF(S348&gt;=PliegoVigente!$I$44,PliegoVigente!$K$44,PliegoVigente!$K$45))))))))),(IF(S348&gt;=PliegoVigente!$I$51,PliegoVigente!$K$51,IF(S348&gt;=PliegoVigente!$I$52,PliegoVigente!$K$52,IF(S348&gt;=PliegoVigente!$I$53,PliegoVigente!$K$53,IF(S348&gt;=PliegoVigente!$I$54,PliegoVigente!$K$54,IF(S348&gt;=PliegoVigente!$I$55,PliegoVigente!$K$55,IF(S348&gt;=PliegoVigente!$I$56,PliegoVigente!$K$56,IF(S348&gt;=PliegoVigente!$I$57,PliegoVigente!$K$57,IF(S348&gt;=PliegoVigente!$I$58,PliegoVigente!$K$58,PliegoVigente!$K$59))))))))))))</f>
        <v>0.06</v>
      </c>
      <c r="AE348" s="124">
        <f>IF(E348="HFC",(IF(T348&gt;=PliegoVigente!$A$10,PliegoVigente!$C$10,IF(T348&gt;PliegoVigente!$A$9,PliegoVigente!$C$9,IF(T348&gt;PliegoVigente!$A$8,PliegoVigente!$C$8,PliegoVigente!$C$7)))),IF(E348="FLOW",(IF(T348&gt;=PliegoVigente!$A$26,PliegoVigente!$C$26,IF(T348&gt;PliegoVigente!$A$25,PliegoVigente!$C$25,IF(T348&gt;PliegoVigente!$A$24,PliegoVigente!$C$24,PliegoVigente!$C$23)))),IF(E348="MASIVO",(IF(T348&gt;=PliegoVigente!$A$40,PliegoVigente!$C$40,IF(T348&gt;PliegoVigente!$A$39,PliegoVigente!$C$39,IF(T348&gt;PliegoVigente!$A$38,PliegoVigente!$C$38,PliegoVigente!$C$37)))),(IF(T348&gt;=PliegoVigente!$A$54,PliegoVigente!$C$54,IF(T348&gt;PliegoVigente!$A$53,PliegoVigente!$C$53,IF(T348&gt;PliegoVigente!$A$52,PliegoVigente!$C$52,PliegoVigente!$C$51)))))))</f>
        <v>-0.01</v>
      </c>
      <c r="AF348" s="124">
        <f>IF(E348="HFC",(IF(Y348&gt;=PliegoVigente!$Y$7,PliegoVigente!$AA$7,0)),IF(E348="FLOW",0,IF(E348="MASIVO",(IF(Y348&gt;=PliegoVigente!$Y$37,PliegoVigente!$AA$370)),(IF(Y348&gt;=PliegoVigente!$Y$51,PliegoVigente!$AA$51,0)))))</f>
        <v>0</v>
      </c>
      <c r="AG348" s="124">
        <f>IF(E348="HFC",(IF(Z348&gt;=PliegoVigente!$M$9,PliegoVigente!$O$9,IF(Z348&gt;=PliegoVigente!$M$8,PliegoVigente!$O$8,PliegoVigente!$O$7))),IF(E348="FLOW",(IF(Z348&gt;=PliegoVigente!$M$25,PliegoVigente!$O$25,IF(Z348&gt;=PliegoVigente!$M$24,PliegoVigente!$O$24,PliegoVigente!$O$23))),IF(E348="MASIVO",(IF(Z348&gt;=PliegoVigente!$M$39,PliegoVigente!$O$39,IF(Z348&gt;=PliegoVigente!$M$38,PliegoVigente!$O$38,PliegoVigente!$O$37))),(IF(Z348&gt;=PliegoVigente!$M$53,PliegoVigente!$O$53,IF(Z348&gt;=PliegoVigente!$M$52,PliegoVigente!$O$52,PliegoVigente!$O$51))))))</f>
        <v>5.0000000000000001E-3</v>
      </c>
      <c r="AH348" s="124">
        <f>IF(E348="HFC",(IF(AA348&gt;=PliegoVigente!$Q$9,PliegoVigente!$S$9,IF(AA348&gt;=PliegoVigente!$Q$8,PliegoVigente!$S$8,PliegoVigente!$S$7))),IF(E348="FLOW",(IF(AA348&gt;=PliegoVigente!$Q$25,PliegoVigente!$S$25,IF(AA348&gt;=PliegoVigente!$Q$24,PliegoVigente!$S$24,PliegoVigente!$S$23))),IF(E348="MASIVO",(IF(AA348&gt;=PliegoVigente!$Q$39,PliegoVigente!$S$39,IF(AA348&gt;=PliegoVigente!$Q$38,PliegoVigente!$S$38,PliegoVigente!$S$37))),(IF(AA348&gt;=PliegoVigente!$Q$53,PliegoVigente!$S$53,IF(AA348&gt;=PliegoVigente!$Q$52,PliegoVigente!$S$52,PliegoVigente!$S$51))))))</f>
        <v>-5.0000000000000001E-3</v>
      </c>
      <c r="AI348" s="126">
        <f t="shared" si="11"/>
        <v>3.9999999999999994E-2</v>
      </c>
    </row>
    <row r="349" spans="1:35" x14ac:dyDescent="0.25">
      <c r="A349" s="115" t="str">
        <f>VLOOKUP(C349,RosterActualizado!$C$2:$L$1000,7,0)</f>
        <v>Avila Carlos Francisco</v>
      </c>
      <c r="B349" s="115" t="str">
        <f>VLOOKUP(C349,RosterActualizado!$C$2:$L$1000,10,0)</f>
        <v xml:space="preserve">Andrada Sofia </v>
      </c>
      <c r="C349" s="115">
        <f>RosterActualizado!C349</f>
        <v>3903577</v>
      </c>
      <c r="D349" s="115" t="str">
        <f>VLOOKUP(C349,RosterActualizado!$C$2:$L$1000,3,0)</f>
        <v>INTERNET HFC SCORE 3 A 5</v>
      </c>
      <c r="E349" s="115" t="str">
        <f t="shared" si="10"/>
        <v>HFC</v>
      </c>
      <c r="F349" s="116">
        <f>VLOOKUP(C349,Table1[],5,0)</f>
        <v>0.71959742351046696</v>
      </c>
      <c r="G349" s="117">
        <f>VLOOKUP(C349,Table13[],5,0)</f>
        <v>0.15151515151515199</v>
      </c>
      <c r="H349" s="118">
        <f>VLOOKUP(C349,Table13[],3,0)</f>
        <v>66</v>
      </c>
      <c r="I349" s="117">
        <f>VLOOKUP(C349,Table13[],7,0)</f>
        <v>0.69230769230769196</v>
      </c>
      <c r="J349" s="117">
        <f>VLOOKUP(C349,Table13[],9,0)</f>
        <v>0.84126984126984095</v>
      </c>
      <c r="K349" s="116">
        <f>VLOOKUP(C349,Table16[[#All],[idccms]:[TMO]],5,0)</f>
        <v>0.92500000000000004</v>
      </c>
      <c r="L349" s="119">
        <f>VLOOKUP(C349,Table18[[Columna1]:[Recuento de id_monitoring-caseId]],2,0)</f>
        <v>1</v>
      </c>
      <c r="M349" s="116">
        <f>VLOOKUP(C349,Table111[],7,0)</f>
        <v>-0.28571428571428598</v>
      </c>
      <c r="N349" s="118">
        <f>VLOOKUP(C349,Table111[],6,0)</f>
        <v>7</v>
      </c>
      <c r="O349" s="116">
        <f>VLOOKUP(C349,Table111[],8,0)</f>
        <v>0.25</v>
      </c>
      <c r="P349" s="13" t="s">
        <v>116</v>
      </c>
      <c r="Q349" s="13" t="s">
        <v>116</v>
      </c>
      <c r="R349" s="13" t="s">
        <v>116</v>
      </c>
      <c r="S349" s="116">
        <f>VLOOKUP(C349,Table113[[idccms]:[Suma de Rellamados]],4,0)</f>
        <v>0.78701298701298705</v>
      </c>
      <c r="T349" s="13">
        <f>VLOOKUP(C349,Table115[[idccms]:[Suma de CvLlamSalientes]],3,0)</f>
        <v>567.37090163934397</v>
      </c>
      <c r="U349" s="13">
        <f>VLOOKUP(C349,Table115[[idccms]:[Suma de CvLlamSalientes]],5,0)</f>
        <v>25.430327868852501</v>
      </c>
      <c r="V349" s="120">
        <f>VLOOKUP(C349,Table115[[idccms]:[Suma de CvLlamSalientes]],6,0)</f>
        <v>5.2643442622950802</v>
      </c>
      <c r="W349" s="13">
        <f>VLOOKUP(C349,Table115[[idccms]:[Suma de CvLlamSalientes]],7,0)</f>
        <v>536.67622950819703</v>
      </c>
      <c r="X349" s="116">
        <f>VLOOKUP(C349,Table118[[idccms]:[%Act Com N]],4,0)</f>
        <v>4.91803278688525E-2</v>
      </c>
      <c r="Y349" s="116">
        <f>VLOOKUP(C349,Table118[[idccms]:[%Act Com N]],6,0)</f>
        <v>3.17622950819672E-2</v>
      </c>
      <c r="Z349" s="116">
        <f>VLOOKUP(C349,TRF!$B$2:$S$407,4,0)</f>
        <v>5.7377049180327898E-2</v>
      </c>
      <c r="AA349" s="116">
        <f>VLOOKUP(C349,CBS!$A$2:$F$395,4,0)</f>
        <v>0.102459016393443</v>
      </c>
      <c r="AB349" s="124">
        <f>IF(E349="HFC",(IF(L349&gt;=PliegoVigente!$U$9,PliegoVigente!$W$9,IF(L349&gt;=PliegoVigente!$U$8,PliegoVigente!$W$8,PliegoVigente!$W$7))),IF(E349="FLOW",(IF(L349&gt;=PliegoVigente!$U$25,PliegoVigente!$W$25,IF(L349&gt;=PliegoVigente!$U$24,PliegoVigente!$W$24,PliegoVigente!$W$23))),IF(E349="MASIVO",(IF(L349&gt;=PliegoVigente!$U$39,PliegoVigente!$W$39,IF(L349&gt;=PliegoVigente!$U$38,PliegoVigente!$W$38,PliegoVigente!$W$37))),(IF(L349&gt;=PliegoVigente!$U$53,PliegoVigente!$W$53,IF(L349&gt;=PliegoVigente!$U$52,PliegoVigente!$W$52,PliegoVigente!$W$51))))))</f>
        <v>0.01</v>
      </c>
      <c r="AC349" s="124">
        <f>IF(E349="HFC",(IF(M349&gt;=PliegoVigente!$I$7,PliegoVigente!$K$7,IF(M349&gt;=PliegoVigente!$I$8,PliegoVigente!$K$8,IF(M349&gt;=PliegoVigente!$I$9,PliegoVigente!$K$9,IF(M349&gt;=PliegoVigente!$I$10,PliegoVigente!$K$10,IF(M349&gt;=PliegoVigente!$I$11,PliegoVigente!$K$11,IF(M349&gt;=PliegoVigente!$I$12,PliegoVigente!$K$12,IF(M349&gt;=PliegoVigente!$I$13,PliegoVigente!$K$13,IF(M349&gt;=PliegoVigente!$I$14,PliegoVigente!$K$14,PliegoVigente!$K$15))))))))),IF(E349="FLOW",(IF(M349&gt;=PliegoVigente!$I$23,PliegoVigente!$K$23,IF(M349&gt;=PliegoVigente!$I$24,PliegoVigente!$K$24,IF(M349&gt;=PliegoVigente!$I$25,PliegoVigente!$K$25,IF(M349&gt;=PliegoVigente!$I$26,PliegoVigente!$K$26,IF(M349&gt;=PliegoVigente!$I$27,PliegoVigente!$K$27,IF(M349&gt;=PliegoVigente!$I$28,PliegoVigente!$K$28,IF(M349&gt;=PliegoVigente!$I$29,PliegoVigente!$K$29,IF(M349&gt;=PliegoVigente!$I$30,PliegoVigente!$K$30,PliegoVigente!$K$31))))))))),IF(E349="MASIVO",(IF(M349&gt;=PliegoVigente!$I$37,PliegoVigente!$K$37,IF(M349&gt;=PliegoVigente!$I$38,PliegoVigente!$K$38,IF(M349&gt;=PliegoVigente!$I$39,PliegoVigente!$K$39,IF(M349&gt;=PliegoVigente!$I$40,PliegoVigente!$K$40,IF(M349&gt;=PliegoVigente!$I$41,PliegoVigente!$K$41,IF(M349&gt;=PliegoVigente!$I$42,PliegoVigente!$K$42,IF(M349&gt;=PliegoVigente!$I$43,PliegoVigente!$K$43,IF(M349&gt;=PliegoVigente!$I$44,PliegoVigente!$K$44,PliegoVigente!$K$45))))))))),(IF(M349&gt;=PliegoVigente!$I$51,PliegoVigente!$K$51,IF(M349&gt;=PliegoVigente!$I$52,PliegoVigente!$K$52,IF(M349&gt;=PliegoVigente!$I$53,PliegoVigente!$K$53,IF(M349&gt;=PliegoVigente!$I$54,PliegoVigente!$K$54,IF(M349&gt;=PliegoVigente!$I$55,PliegoVigente!$K$55,IF(M349&gt;=PliegoVigente!$I$56,PliegoVigente!$K$56,IF(M349&gt;=PliegoVigente!$I$57,PliegoVigente!$K$57,IF(M349&gt;=PliegoVigente!$I$58,PliegoVigente!$K$58,PliegoVigente!$K$59))))))))))))</f>
        <v>-0.02</v>
      </c>
      <c r="AD349" s="124">
        <f>IF(E349="HFC",(IF(S349&gt;=PliegoVigente!$E$12,PliegoVigente!$G$12,IF(S349&gt;=PliegoVigente!$E$11,PliegoVigente!$G$11,IF(S349&gt;=PliegoVigente!$E$10,PliegoVigente!$G$10,IF(S349&gt;=PliegoVigente!$E$9,PliegoVigente!$G$9,IF(S349&gt;=PliegoVigente!$E$8,PliegoVigente!$G$8,PliegoVigente!$G$7)))))),IF(E349="FLOW",(IF(S349&gt;=PliegoVigente!$I$23,PliegoVigente!$K$23,IF(S349&gt;=PliegoVigente!$I$24,PliegoVigente!$K$24,IF(S349&gt;=PliegoVigente!$I$25,PliegoVigente!$K$25,IF(S349&gt;=PliegoVigente!$I$26,PliegoVigente!$K$26,IF(S349&gt;=PliegoVigente!$I$27,PliegoVigente!$K$27,IF(S349&gt;=PliegoVigente!$I$28,PliegoVigente!$K$28,IF(S349&gt;=PliegoVigente!$I$29,PliegoVigente!$K$29,IF(S349&gt;=PliegoVigente!$I$30,PliegoVigente!$K$30,PliegoVigente!$K$31))))))))),IF(E349="MASIVO",(IF(S349&gt;=PliegoVigente!$I$37,PliegoVigente!$K$37,IF(S349&gt;=PliegoVigente!$I$38,PliegoVigente!$K$38,IF(S349&gt;=PliegoVigente!$I$39,PliegoVigente!$K$39,IF(S349&gt;=PliegoVigente!$I$40,PliegoVigente!$K$40,IF(S349&gt;=PliegoVigente!$I$41,PliegoVigente!$K$41,IF(S349&gt;=PliegoVigente!$I$42,PliegoVigente!$K$42,IF(S349&gt;=PliegoVigente!$I$43,PliegoVigente!$K$43,IF(S349&gt;=PliegoVigente!$I$44,PliegoVigente!$K$44,PliegoVigente!$K$45))))))))),(IF(S349&gt;=PliegoVigente!$I$51,PliegoVigente!$K$51,IF(S349&gt;=PliegoVigente!$I$52,PliegoVigente!$K$52,IF(S349&gt;=PliegoVigente!$I$53,PliegoVigente!$K$53,IF(S349&gt;=PliegoVigente!$I$54,PliegoVigente!$K$54,IF(S349&gt;=PliegoVigente!$I$55,PliegoVigente!$K$55,IF(S349&gt;=PliegoVigente!$I$56,PliegoVigente!$K$56,IF(S349&gt;=PliegoVigente!$I$57,PliegoVigente!$K$57,IF(S349&gt;=PliegoVigente!$I$58,PliegoVigente!$K$58,PliegoVigente!$K$59))))))))))))</f>
        <v>-0.01</v>
      </c>
      <c r="AE349" s="124">
        <f>IF(E349="HFC",(IF(T349&gt;=PliegoVigente!$A$10,PliegoVigente!$C$10,IF(T349&gt;PliegoVigente!$A$9,PliegoVigente!$C$9,IF(T349&gt;PliegoVigente!$A$8,PliegoVigente!$C$8,PliegoVigente!$C$7)))),IF(E349="FLOW",(IF(T349&gt;=PliegoVigente!$A$26,PliegoVigente!$C$26,IF(T349&gt;PliegoVigente!$A$25,PliegoVigente!$C$25,IF(T349&gt;PliegoVigente!$A$24,PliegoVigente!$C$24,PliegoVigente!$C$23)))),IF(E349="MASIVO",(IF(T349&gt;=PliegoVigente!$A$40,PliegoVigente!$C$40,IF(T349&gt;PliegoVigente!$A$39,PliegoVigente!$C$39,IF(T349&gt;PliegoVigente!$A$38,PliegoVigente!$C$38,PliegoVigente!$C$37)))),(IF(T349&gt;=PliegoVigente!$A$54,PliegoVigente!$C$54,IF(T349&gt;PliegoVigente!$A$53,PliegoVigente!$C$53,IF(T349&gt;PliegoVigente!$A$52,PliegoVigente!$C$52,PliegoVigente!$C$51)))))))</f>
        <v>-0.01</v>
      </c>
      <c r="AF349" s="124">
        <f>IF(E349="HFC",(IF(Y349&gt;=PliegoVigente!$Y$7,PliegoVigente!$AA$7,0)),IF(E349="FLOW",0,IF(E349="MASIVO",(IF(Y349&gt;=PliegoVigente!$Y$37,PliegoVigente!$AA$370)),(IF(Y349&gt;=PliegoVigente!$Y$51,PliegoVigente!$AA$51,0)))))</f>
        <v>0</v>
      </c>
      <c r="AG349" s="124">
        <f>IF(E349="HFC",(IF(Z349&gt;=PliegoVigente!$M$9,PliegoVigente!$O$9,IF(Z349&gt;=PliegoVigente!$M$8,PliegoVigente!$O$8,PliegoVigente!$O$7))),IF(E349="FLOW",(IF(Z349&gt;=PliegoVigente!$M$25,PliegoVigente!$O$25,IF(Z349&gt;=PliegoVigente!$M$24,PliegoVigente!$O$24,PliegoVigente!$O$23))),IF(E349="MASIVO",(IF(Z349&gt;=PliegoVigente!$M$39,PliegoVigente!$O$39,IF(Z349&gt;=PliegoVigente!$M$38,PliegoVigente!$O$38,PliegoVigente!$O$37))),(IF(Z349&gt;=PliegoVigente!$M$53,PliegoVigente!$O$53,IF(Z349&gt;=PliegoVigente!$M$52,PliegoVigente!$O$52,PliegoVigente!$O$51))))))</f>
        <v>5.0000000000000001E-3</v>
      </c>
      <c r="AH349" s="124">
        <f>IF(E349="HFC",(IF(AA349&gt;=PliegoVigente!$Q$9,PliegoVigente!$S$9,IF(AA349&gt;=PliegoVigente!$Q$8,PliegoVigente!$S$8,PliegoVigente!$S$7))),IF(E349="FLOW",(IF(AA349&gt;=PliegoVigente!$Q$25,PliegoVigente!$S$25,IF(AA349&gt;=PliegoVigente!$Q$24,PliegoVigente!$S$24,PliegoVigente!$S$23))),IF(E349="MASIVO",(IF(AA349&gt;=PliegoVigente!$Q$39,PliegoVigente!$S$39,IF(AA349&gt;=PliegoVigente!$Q$38,PliegoVigente!$S$38,PliegoVigente!$S$37))),(IF(AA349&gt;=PliegoVigente!$Q$53,PliegoVigente!$S$53,IF(AA349&gt;=PliegoVigente!$Q$52,PliegoVigente!$S$52,PliegoVigente!$S$51))))))</f>
        <v>-5.0000000000000001E-3</v>
      </c>
      <c r="AI349" s="126">
        <f t="shared" si="11"/>
        <v>-0.03</v>
      </c>
    </row>
    <row r="350" spans="1:35" x14ac:dyDescent="0.25">
      <c r="A350" s="115" t="str">
        <f>VLOOKUP(C350,RosterActualizado!$C$2:$L$1000,7,0)</f>
        <v>Avila Carlos Francisco</v>
      </c>
      <c r="B350" s="115" t="str">
        <f>VLOOKUP(C350,RosterActualizado!$C$2:$L$1000,10,0)</f>
        <v xml:space="preserve">Añón Gonzalo </v>
      </c>
      <c r="C350" s="115">
        <f>RosterActualizado!C350</f>
        <v>4561711</v>
      </c>
      <c r="D350" s="115" t="str">
        <f>VLOOKUP(C350,RosterActualizado!$C$2:$L$1000,3,0)</f>
        <v>MASIVO</v>
      </c>
      <c r="E350" s="115" t="str">
        <f t="shared" si="10"/>
        <v>MASIVO</v>
      </c>
      <c r="F350" s="116">
        <f>VLOOKUP(C350,Table1[],5,0)</f>
        <v>0.66666666666666696</v>
      </c>
      <c r="G350" s="117">
        <f>VLOOKUP(C350,Table13[],5,0)</f>
        <v>0</v>
      </c>
      <c r="H350" s="118">
        <f>VLOOKUP(C350,Table13[],3,0)</f>
        <v>0</v>
      </c>
      <c r="I350" s="117">
        <f>VLOOKUP(C350,Table13[],7,0)</f>
        <v>0</v>
      </c>
      <c r="J350" s="117">
        <f>VLOOKUP(C350,Table13[],9,0)</f>
        <v>0</v>
      </c>
      <c r="K350" s="116" t="e">
        <f>VLOOKUP(C350,Table16[[#All],[idccms]:[TMO]],5,0)</f>
        <v>#N/A</v>
      </c>
      <c r="L350" s="119" t="e">
        <f>VLOOKUP(C350,Table18[[Columna1]:[Recuento de id_monitoring-caseId]],2,0)</f>
        <v>#N/A</v>
      </c>
      <c r="M350" s="116" t="e">
        <f>VLOOKUP(C350,Table111[],7,0)</f>
        <v>#N/A</v>
      </c>
      <c r="N350" s="118" t="e">
        <f>VLOOKUP(C350,Table111[],6,0)</f>
        <v>#N/A</v>
      </c>
      <c r="O350" s="116" t="e">
        <f>VLOOKUP(C350,Table111[],8,0)</f>
        <v>#N/A</v>
      </c>
      <c r="P350" s="13" t="s">
        <v>116</v>
      </c>
      <c r="Q350" s="13" t="s">
        <v>116</v>
      </c>
      <c r="R350" s="13" t="s">
        <v>116</v>
      </c>
      <c r="S350" s="116" t="e">
        <f>VLOOKUP(C350,Table113[[idccms]:[Suma de Rellamados]],4,0)</f>
        <v>#N/A</v>
      </c>
      <c r="T350" s="13">
        <f>VLOOKUP(C350,Table115[[idccms]:[Suma de CvLlamSalientes]],3,0)</f>
        <v>0</v>
      </c>
      <c r="U350" s="13">
        <f>VLOOKUP(C350,Table115[[idccms]:[Suma de CvLlamSalientes]],5,0)</f>
        <v>0</v>
      </c>
      <c r="V350" s="120">
        <f>VLOOKUP(C350,Table115[[idccms]:[Suma de CvLlamSalientes]],6,0)</f>
        <v>0</v>
      </c>
      <c r="W350" s="13">
        <f>VLOOKUP(C350,Table115[[idccms]:[Suma de CvLlamSalientes]],7,0)</f>
        <v>0</v>
      </c>
      <c r="X350" s="116" t="e">
        <f>VLOOKUP(C350,Table118[[idccms]:[%Act Com N]],4,0)</f>
        <v>#N/A</v>
      </c>
      <c r="Y350" s="116" t="e">
        <f>VLOOKUP(C350,Table118[[idccms]:[%Act Com N]],6,0)</f>
        <v>#N/A</v>
      </c>
      <c r="Z350" s="116" t="e">
        <f>VLOOKUP(C350,TRF!$B$2:$S$407,4,0)</f>
        <v>#N/A</v>
      </c>
      <c r="AA350" s="116" t="e">
        <f>VLOOKUP(C350,CBS!$A$2:$F$395,4,0)</f>
        <v>#N/A</v>
      </c>
      <c r="AB350" s="124" t="e">
        <f>IF(E350="HFC",(IF(L350&gt;=PliegoVigente!$U$9,PliegoVigente!$W$9,IF(L350&gt;=PliegoVigente!$U$8,PliegoVigente!$W$8,PliegoVigente!$W$7))),IF(E350="FLOW",(IF(L350&gt;=PliegoVigente!$U$25,PliegoVigente!$W$25,IF(L350&gt;=PliegoVigente!$U$24,PliegoVigente!$W$24,PliegoVigente!$W$23))),IF(E350="MASIVO",(IF(L350&gt;=PliegoVigente!$U$39,PliegoVigente!$W$39,IF(L350&gt;=PliegoVigente!$U$38,PliegoVigente!$W$38,PliegoVigente!$W$37))),(IF(L350&gt;=PliegoVigente!$U$53,PliegoVigente!$W$53,IF(L350&gt;=PliegoVigente!$U$52,PliegoVigente!$W$52,PliegoVigente!$W$51))))))</f>
        <v>#N/A</v>
      </c>
      <c r="AC350" s="124" t="e">
        <f>IF(E350="HFC",(IF(M350&gt;=PliegoVigente!$I$7,PliegoVigente!$K$7,IF(M350&gt;=PliegoVigente!$I$8,PliegoVigente!$K$8,IF(M350&gt;=PliegoVigente!$I$9,PliegoVigente!$K$9,IF(M350&gt;=PliegoVigente!$I$10,PliegoVigente!$K$10,IF(M350&gt;=PliegoVigente!$I$11,PliegoVigente!$K$11,IF(M350&gt;=PliegoVigente!$I$12,PliegoVigente!$K$12,IF(M350&gt;=PliegoVigente!$I$13,PliegoVigente!$K$13,IF(M350&gt;=PliegoVigente!$I$14,PliegoVigente!$K$14,PliegoVigente!$K$15))))))))),IF(E350="FLOW",(IF(M350&gt;=PliegoVigente!$I$23,PliegoVigente!$K$23,IF(M350&gt;=PliegoVigente!$I$24,PliegoVigente!$K$24,IF(M350&gt;=PliegoVigente!$I$25,PliegoVigente!$K$25,IF(M350&gt;=PliegoVigente!$I$26,PliegoVigente!$K$26,IF(M350&gt;=PliegoVigente!$I$27,PliegoVigente!$K$27,IF(M350&gt;=PliegoVigente!$I$28,PliegoVigente!$K$28,IF(M350&gt;=PliegoVigente!$I$29,PliegoVigente!$K$29,IF(M350&gt;=PliegoVigente!$I$30,PliegoVigente!$K$30,PliegoVigente!$K$31))))))))),IF(E350="MASIVO",(IF(M350&gt;=PliegoVigente!$I$37,PliegoVigente!$K$37,IF(M350&gt;=PliegoVigente!$I$38,PliegoVigente!$K$38,IF(M350&gt;=PliegoVigente!$I$39,PliegoVigente!$K$39,IF(M350&gt;=PliegoVigente!$I$40,PliegoVigente!$K$40,IF(M350&gt;=PliegoVigente!$I$41,PliegoVigente!$K$41,IF(M350&gt;=PliegoVigente!$I$42,PliegoVigente!$K$42,IF(M350&gt;=PliegoVigente!$I$43,PliegoVigente!$K$43,IF(M350&gt;=PliegoVigente!$I$44,PliegoVigente!$K$44,PliegoVigente!$K$45))))))))),(IF(M350&gt;=PliegoVigente!$I$51,PliegoVigente!$K$51,IF(M350&gt;=PliegoVigente!$I$52,PliegoVigente!$K$52,IF(M350&gt;=PliegoVigente!$I$53,PliegoVigente!$K$53,IF(M350&gt;=PliegoVigente!$I$54,PliegoVigente!$K$54,IF(M350&gt;=PliegoVigente!$I$55,PliegoVigente!$K$55,IF(M350&gt;=PliegoVigente!$I$56,PliegoVigente!$K$56,IF(M350&gt;=PliegoVigente!$I$57,PliegoVigente!$K$57,IF(M350&gt;=PliegoVigente!$I$58,PliegoVigente!$K$58,PliegoVigente!$K$59))))))))))))</f>
        <v>#N/A</v>
      </c>
      <c r="AD350" s="124" t="e">
        <f>IF(E350="HFC",(IF(S350&gt;=PliegoVigente!$E$12,PliegoVigente!$G$12,IF(S350&gt;=PliegoVigente!$E$11,PliegoVigente!$G$11,IF(S350&gt;=PliegoVigente!$E$10,PliegoVigente!$G$10,IF(S350&gt;=PliegoVigente!$E$9,PliegoVigente!$G$9,IF(S350&gt;=PliegoVigente!$E$8,PliegoVigente!$G$8,PliegoVigente!$G$7)))))),IF(E350="FLOW",(IF(S350&gt;=PliegoVigente!$I$23,PliegoVigente!$K$23,IF(S350&gt;=PliegoVigente!$I$24,PliegoVigente!$K$24,IF(S350&gt;=PliegoVigente!$I$25,PliegoVigente!$K$25,IF(S350&gt;=PliegoVigente!$I$26,PliegoVigente!$K$26,IF(S350&gt;=PliegoVigente!$I$27,PliegoVigente!$K$27,IF(S350&gt;=PliegoVigente!$I$28,PliegoVigente!$K$28,IF(S350&gt;=PliegoVigente!$I$29,PliegoVigente!$K$29,IF(S350&gt;=PliegoVigente!$I$30,PliegoVigente!$K$30,PliegoVigente!$K$31))))))))),IF(E350="MASIVO",(IF(S350&gt;=PliegoVigente!$I$37,PliegoVigente!$K$37,IF(S350&gt;=PliegoVigente!$I$38,PliegoVigente!$K$38,IF(S350&gt;=PliegoVigente!$I$39,PliegoVigente!$K$39,IF(S350&gt;=PliegoVigente!$I$40,PliegoVigente!$K$40,IF(S350&gt;=PliegoVigente!$I$41,PliegoVigente!$K$41,IF(S350&gt;=PliegoVigente!$I$42,PliegoVigente!$K$42,IF(S350&gt;=PliegoVigente!$I$43,PliegoVigente!$K$43,IF(S350&gt;=PliegoVigente!$I$44,PliegoVigente!$K$44,PliegoVigente!$K$45))))))))),(IF(S350&gt;=PliegoVigente!$I$51,PliegoVigente!$K$51,IF(S350&gt;=PliegoVigente!$I$52,PliegoVigente!$K$52,IF(S350&gt;=PliegoVigente!$I$53,PliegoVigente!$K$53,IF(S350&gt;=PliegoVigente!$I$54,PliegoVigente!$K$54,IF(S350&gt;=PliegoVigente!$I$55,PliegoVigente!$K$55,IF(S350&gt;=PliegoVigente!$I$56,PliegoVigente!$K$56,IF(S350&gt;=PliegoVigente!$I$57,PliegoVigente!$K$57,IF(S350&gt;=PliegoVigente!$I$58,PliegoVigente!$K$58,PliegoVigente!$K$59))))))))))))</f>
        <v>#N/A</v>
      </c>
      <c r="AE350" s="124">
        <f>IF(E350="HFC",(IF(T350&gt;=PliegoVigente!$A$10,PliegoVigente!$C$10,IF(T350&gt;PliegoVigente!$A$9,PliegoVigente!$C$9,IF(T350&gt;PliegoVigente!$A$8,PliegoVigente!$C$8,PliegoVigente!$C$7)))),IF(E350="FLOW",(IF(T350&gt;=PliegoVigente!$A$26,PliegoVigente!$C$26,IF(T350&gt;PliegoVigente!$A$25,PliegoVigente!$C$25,IF(T350&gt;PliegoVigente!$A$24,PliegoVigente!$C$24,PliegoVigente!$C$23)))),IF(E350="MASIVO",(IF(T350&gt;=PliegoVigente!$A$40,PliegoVigente!$C$40,IF(T350&gt;PliegoVigente!$A$39,PliegoVigente!$C$39,IF(T350&gt;PliegoVigente!$A$38,PliegoVigente!$C$38,PliegoVigente!$C$37)))),(IF(T350&gt;=PliegoVigente!$A$54,PliegoVigente!$C$54,IF(T350&gt;PliegoVigente!$A$53,PliegoVigente!$C$53,IF(T350&gt;PliegoVigente!$A$52,PliegoVigente!$C$52,PliegoVigente!$C$51)))))))</f>
        <v>0.02</v>
      </c>
      <c r="AF350" s="124" t="e">
        <f>IF(E350="HFC",(IF(Y350&gt;=PliegoVigente!$Y$7,PliegoVigente!$AA$7,0)),IF(E350="FLOW",0,IF(E350="MASIVO",(IF(Y350&gt;=PliegoVigente!$Y$37,PliegoVigente!$AA$370)),(IF(Y350&gt;=PliegoVigente!$Y$51,PliegoVigente!$AA$51,0)))))</f>
        <v>#N/A</v>
      </c>
      <c r="AG350" s="124" t="e">
        <f>IF(E350="HFC",(IF(Z350&gt;=PliegoVigente!$M$9,PliegoVigente!$O$9,IF(Z350&gt;=PliegoVigente!$M$8,PliegoVigente!$O$8,PliegoVigente!$O$7))),IF(E350="FLOW",(IF(Z350&gt;=PliegoVigente!$M$25,PliegoVigente!$O$25,IF(Z350&gt;=PliegoVigente!$M$24,PliegoVigente!$O$24,PliegoVigente!$O$23))),IF(E350="MASIVO",(IF(Z350&gt;=PliegoVigente!$M$39,PliegoVigente!$O$39,IF(Z350&gt;=PliegoVigente!$M$38,PliegoVigente!$O$38,PliegoVigente!$O$37))),(IF(Z350&gt;=PliegoVigente!$M$53,PliegoVigente!$O$53,IF(Z350&gt;=PliegoVigente!$M$52,PliegoVigente!$O$52,PliegoVigente!$O$51))))))</f>
        <v>#N/A</v>
      </c>
      <c r="AH350" s="124" t="e">
        <f>IF(E350="HFC",(IF(AA350&gt;=PliegoVigente!$Q$9,PliegoVigente!$S$9,IF(AA350&gt;=PliegoVigente!$Q$8,PliegoVigente!$S$8,PliegoVigente!$S$7))),IF(E350="FLOW",(IF(AA350&gt;=PliegoVigente!$Q$25,PliegoVigente!$S$25,IF(AA350&gt;=PliegoVigente!$Q$24,PliegoVigente!$S$24,PliegoVigente!$S$23))),IF(E350="MASIVO",(IF(AA350&gt;=PliegoVigente!$Q$39,PliegoVigente!$S$39,IF(AA350&gt;=PliegoVigente!$Q$38,PliegoVigente!$S$38,PliegoVigente!$S$37))),(IF(AA350&gt;=PliegoVigente!$Q$53,PliegoVigente!$S$53,IF(AA350&gt;=PliegoVigente!$Q$52,PliegoVigente!$S$52,PliegoVigente!$S$51))))))</f>
        <v>#N/A</v>
      </c>
      <c r="AI350" s="126" t="e">
        <f t="shared" si="11"/>
        <v>#N/A</v>
      </c>
    </row>
    <row r="351" spans="1:35" x14ac:dyDescent="0.25">
      <c r="A351" s="115" t="str">
        <f>VLOOKUP(C351,RosterActualizado!$C$2:$L$1000,7,0)</f>
        <v>Avila Carlos Francisco</v>
      </c>
      <c r="B351" s="115" t="str">
        <f>VLOOKUP(C351,RosterActualizado!$C$2:$L$1000,10,0)</f>
        <v>Figueroa Facundo Tomas</v>
      </c>
      <c r="C351" s="115">
        <f>RosterActualizado!C351</f>
        <v>4587991</v>
      </c>
      <c r="D351" s="115" t="str">
        <f>VLOOKUP(C351,RosterActualizado!$C$2:$L$1000,3,0)</f>
        <v>MASIVO</v>
      </c>
      <c r="E351" s="115" t="str">
        <f t="shared" si="10"/>
        <v>MASIVO</v>
      </c>
      <c r="F351" s="116" t="e">
        <f>VLOOKUP(C351,Table1[],5,0)</f>
        <v>#N/A</v>
      </c>
      <c r="G351" s="117">
        <f>VLOOKUP(C351,Table13[],5,0)</f>
        <v>0</v>
      </c>
      <c r="H351" s="118">
        <f>VLOOKUP(C351,Table13[],3,0)</f>
        <v>0</v>
      </c>
      <c r="I351" s="117">
        <f>VLOOKUP(C351,Table13[],7,0)</f>
        <v>0</v>
      </c>
      <c r="J351" s="117">
        <f>VLOOKUP(C351,Table13[],9,0)</f>
        <v>0</v>
      </c>
      <c r="K351" s="116" t="e">
        <f>VLOOKUP(C351,Table16[[#All],[idccms]:[TMO]],5,0)</f>
        <v>#N/A</v>
      </c>
      <c r="L351" s="119" t="e">
        <f>VLOOKUP(C351,Table18[[Columna1]:[Recuento de id_monitoring-caseId]],2,0)</f>
        <v>#N/A</v>
      </c>
      <c r="M351" s="116" t="e">
        <f>VLOOKUP(C351,Table111[],7,0)</f>
        <v>#N/A</v>
      </c>
      <c r="N351" s="118" t="e">
        <f>VLOOKUP(C351,Table111[],6,0)</f>
        <v>#N/A</v>
      </c>
      <c r="O351" s="116" t="e">
        <f>VLOOKUP(C351,Table111[],8,0)</f>
        <v>#N/A</v>
      </c>
      <c r="P351" s="13" t="s">
        <v>116</v>
      </c>
      <c r="Q351" s="13" t="s">
        <v>116</v>
      </c>
      <c r="R351" s="13" t="s">
        <v>116</v>
      </c>
      <c r="S351" s="116" t="e">
        <f>VLOOKUP(C351,Table113[[idccms]:[Suma de Rellamados]],4,0)</f>
        <v>#N/A</v>
      </c>
      <c r="T351" s="13">
        <f>VLOOKUP(C351,Table115[[idccms]:[Suma de CvLlamSalientes]],3,0)</f>
        <v>0</v>
      </c>
      <c r="U351" s="13">
        <f>VLOOKUP(C351,Table115[[idccms]:[Suma de CvLlamSalientes]],5,0)</f>
        <v>0</v>
      </c>
      <c r="V351" s="120">
        <f>VLOOKUP(C351,Table115[[idccms]:[Suma de CvLlamSalientes]],6,0)</f>
        <v>0</v>
      </c>
      <c r="W351" s="13">
        <f>VLOOKUP(C351,Table115[[idccms]:[Suma de CvLlamSalientes]],7,0)</f>
        <v>0</v>
      </c>
      <c r="X351" s="116" t="e">
        <f>VLOOKUP(C351,Table118[[idccms]:[%Act Com N]],4,0)</f>
        <v>#N/A</v>
      </c>
      <c r="Y351" s="116" t="e">
        <f>VLOOKUP(C351,Table118[[idccms]:[%Act Com N]],6,0)</f>
        <v>#N/A</v>
      </c>
      <c r="Z351" s="116" t="e">
        <f>VLOOKUP(C351,TRF!$B$2:$S$407,4,0)</f>
        <v>#N/A</v>
      </c>
      <c r="AA351" s="116" t="e">
        <f>VLOOKUP(C351,CBS!$A$2:$F$395,4,0)</f>
        <v>#N/A</v>
      </c>
      <c r="AB351" s="124" t="e">
        <f>IF(E351="HFC",(IF(L351&gt;=PliegoVigente!$U$9,PliegoVigente!$W$9,IF(L351&gt;=PliegoVigente!$U$8,PliegoVigente!$W$8,PliegoVigente!$W$7))),IF(E351="FLOW",(IF(L351&gt;=PliegoVigente!$U$25,PliegoVigente!$W$25,IF(L351&gt;=PliegoVigente!$U$24,PliegoVigente!$W$24,PliegoVigente!$W$23))),IF(E351="MASIVO",(IF(L351&gt;=PliegoVigente!$U$39,PliegoVigente!$W$39,IF(L351&gt;=PliegoVigente!$U$38,PliegoVigente!$W$38,PliegoVigente!$W$37))),(IF(L351&gt;=PliegoVigente!$U$53,PliegoVigente!$W$53,IF(L351&gt;=PliegoVigente!$U$52,PliegoVigente!$W$52,PliegoVigente!$W$51))))))</f>
        <v>#N/A</v>
      </c>
      <c r="AC351" s="124" t="e">
        <f>IF(E351="HFC",(IF(M351&gt;=PliegoVigente!$I$7,PliegoVigente!$K$7,IF(M351&gt;=PliegoVigente!$I$8,PliegoVigente!$K$8,IF(M351&gt;=PliegoVigente!$I$9,PliegoVigente!$K$9,IF(M351&gt;=PliegoVigente!$I$10,PliegoVigente!$K$10,IF(M351&gt;=PliegoVigente!$I$11,PliegoVigente!$K$11,IF(M351&gt;=PliegoVigente!$I$12,PliegoVigente!$K$12,IF(M351&gt;=PliegoVigente!$I$13,PliegoVigente!$K$13,IF(M351&gt;=PliegoVigente!$I$14,PliegoVigente!$K$14,PliegoVigente!$K$15))))))))),IF(E351="FLOW",(IF(M351&gt;=PliegoVigente!$I$23,PliegoVigente!$K$23,IF(M351&gt;=PliegoVigente!$I$24,PliegoVigente!$K$24,IF(M351&gt;=PliegoVigente!$I$25,PliegoVigente!$K$25,IF(M351&gt;=PliegoVigente!$I$26,PliegoVigente!$K$26,IF(M351&gt;=PliegoVigente!$I$27,PliegoVigente!$K$27,IF(M351&gt;=PliegoVigente!$I$28,PliegoVigente!$K$28,IF(M351&gt;=PliegoVigente!$I$29,PliegoVigente!$K$29,IF(M351&gt;=PliegoVigente!$I$30,PliegoVigente!$K$30,PliegoVigente!$K$31))))))))),IF(E351="MASIVO",(IF(M351&gt;=PliegoVigente!$I$37,PliegoVigente!$K$37,IF(M351&gt;=PliegoVigente!$I$38,PliegoVigente!$K$38,IF(M351&gt;=PliegoVigente!$I$39,PliegoVigente!$K$39,IF(M351&gt;=PliegoVigente!$I$40,PliegoVigente!$K$40,IF(M351&gt;=PliegoVigente!$I$41,PliegoVigente!$K$41,IF(M351&gt;=PliegoVigente!$I$42,PliegoVigente!$K$42,IF(M351&gt;=PliegoVigente!$I$43,PliegoVigente!$K$43,IF(M351&gt;=PliegoVigente!$I$44,PliegoVigente!$K$44,PliegoVigente!$K$45))))))))),(IF(M351&gt;=PliegoVigente!$I$51,PliegoVigente!$K$51,IF(M351&gt;=PliegoVigente!$I$52,PliegoVigente!$K$52,IF(M351&gt;=PliegoVigente!$I$53,PliegoVigente!$K$53,IF(M351&gt;=PliegoVigente!$I$54,PliegoVigente!$K$54,IF(M351&gt;=PliegoVigente!$I$55,PliegoVigente!$K$55,IF(M351&gt;=PliegoVigente!$I$56,PliegoVigente!$K$56,IF(M351&gt;=PliegoVigente!$I$57,PliegoVigente!$K$57,IF(M351&gt;=PliegoVigente!$I$58,PliegoVigente!$K$58,PliegoVigente!$K$59))))))))))))</f>
        <v>#N/A</v>
      </c>
      <c r="AD351" s="124" t="e">
        <f>IF(E351="HFC",(IF(S351&gt;=PliegoVigente!$E$12,PliegoVigente!$G$12,IF(S351&gt;=PliegoVigente!$E$11,PliegoVigente!$G$11,IF(S351&gt;=PliegoVigente!$E$10,PliegoVigente!$G$10,IF(S351&gt;=PliegoVigente!$E$9,PliegoVigente!$G$9,IF(S351&gt;=PliegoVigente!$E$8,PliegoVigente!$G$8,PliegoVigente!$G$7)))))),IF(E351="FLOW",(IF(S351&gt;=PliegoVigente!$I$23,PliegoVigente!$K$23,IF(S351&gt;=PliegoVigente!$I$24,PliegoVigente!$K$24,IF(S351&gt;=PliegoVigente!$I$25,PliegoVigente!$K$25,IF(S351&gt;=PliegoVigente!$I$26,PliegoVigente!$K$26,IF(S351&gt;=PliegoVigente!$I$27,PliegoVigente!$K$27,IF(S351&gt;=PliegoVigente!$I$28,PliegoVigente!$K$28,IF(S351&gt;=PliegoVigente!$I$29,PliegoVigente!$K$29,IF(S351&gt;=PliegoVigente!$I$30,PliegoVigente!$K$30,PliegoVigente!$K$31))))))))),IF(E351="MASIVO",(IF(S351&gt;=PliegoVigente!$I$37,PliegoVigente!$K$37,IF(S351&gt;=PliegoVigente!$I$38,PliegoVigente!$K$38,IF(S351&gt;=PliegoVigente!$I$39,PliegoVigente!$K$39,IF(S351&gt;=PliegoVigente!$I$40,PliegoVigente!$K$40,IF(S351&gt;=PliegoVigente!$I$41,PliegoVigente!$K$41,IF(S351&gt;=PliegoVigente!$I$42,PliegoVigente!$K$42,IF(S351&gt;=PliegoVigente!$I$43,PliegoVigente!$K$43,IF(S351&gt;=PliegoVigente!$I$44,PliegoVigente!$K$44,PliegoVigente!$K$45))))))))),(IF(S351&gt;=PliegoVigente!$I$51,PliegoVigente!$K$51,IF(S351&gt;=PliegoVigente!$I$52,PliegoVigente!$K$52,IF(S351&gt;=PliegoVigente!$I$53,PliegoVigente!$K$53,IF(S351&gt;=PliegoVigente!$I$54,PliegoVigente!$K$54,IF(S351&gt;=PliegoVigente!$I$55,PliegoVigente!$K$55,IF(S351&gt;=PliegoVigente!$I$56,PliegoVigente!$K$56,IF(S351&gt;=PliegoVigente!$I$57,PliegoVigente!$K$57,IF(S351&gt;=PliegoVigente!$I$58,PliegoVigente!$K$58,PliegoVigente!$K$59))))))))))))</f>
        <v>#N/A</v>
      </c>
      <c r="AE351" s="124">
        <f>IF(E351="HFC",(IF(T351&gt;=PliegoVigente!$A$10,PliegoVigente!$C$10,IF(T351&gt;PliegoVigente!$A$9,PliegoVigente!$C$9,IF(T351&gt;PliegoVigente!$A$8,PliegoVigente!$C$8,PliegoVigente!$C$7)))),IF(E351="FLOW",(IF(T351&gt;=PliegoVigente!$A$26,PliegoVigente!$C$26,IF(T351&gt;PliegoVigente!$A$25,PliegoVigente!$C$25,IF(T351&gt;PliegoVigente!$A$24,PliegoVigente!$C$24,PliegoVigente!$C$23)))),IF(E351="MASIVO",(IF(T351&gt;=PliegoVigente!$A$40,PliegoVigente!$C$40,IF(T351&gt;PliegoVigente!$A$39,PliegoVigente!$C$39,IF(T351&gt;PliegoVigente!$A$38,PliegoVigente!$C$38,PliegoVigente!$C$37)))),(IF(T351&gt;=PliegoVigente!$A$54,PliegoVigente!$C$54,IF(T351&gt;PliegoVigente!$A$53,PliegoVigente!$C$53,IF(T351&gt;PliegoVigente!$A$52,PliegoVigente!$C$52,PliegoVigente!$C$51)))))))</f>
        <v>0.02</v>
      </c>
      <c r="AF351" s="124" t="e">
        <f>IF(E351="HFC",(IF(Y351&gt;=PliegoVigente!$Y$7,PliegoVigente!$AA$7,0)),IF(E351="FLOW",0,IF(E351="MASIVO",(IF(Y351&gt;=PliegoVigente!$Y$37,PliegoVigente!$AA$370)),(IF(Y351&gt;=PliegoVigente!$Y$51,PliegoVigente!$AA$51,0)))))</f>
        <v>#N/A</v>
      </c>
      <c r="AG351" s="124" t="e">
        <f>IF(E351="HFC",(IF(Z351&gt;=PliegoVigente!$M$9,PliegoVigente!$O$9,IF(Z351&gt;=PliegoVigente!$M$8,PliegoVigente!$O$8,PliegoVigente!$O$7))),IF(E351="FLOW",(IF(Z351&gt;=PliegoVigente!$M$25,PliegoVigente!$O$25,IF(Z351&gt;=PliegoVigente!$M$24,PliegoVigente!$O$24,PliegoVigente!$O$23))),IF(E351="MASIVO",(IF(Z351&gt;=PliegoVigente!$M$39,PliegoVigente!$O$39,IF(Z351&gt;=PliegoVigente!$M$38,PliegoVigente!$O$38,PliegoVigente!$O$37))),(IF(Z351&gt;=PliegoVigente!$M$53,PliegoVigente!$O$53,IF(Z351&gt;=PliegoVigente!$M$52,PliegoVigente!$O$52,PliegoVigente!$O$51))))))</f>
        <v>#N/A</v>
      </c>
      <c r="AH351" s="124" t="e">
        <f>IF(E351="HFC",(IF(AA351&gt;=PliegoVigente!$Q$9,PliegoVigente!$S$9,IF(AA351&gt;=PliegoVigente!$Q$8,PliegoVigente!$S$8,PliegoVigente!$S$7))),IF(E351="FLOW",(IF(AA351&gt;=PliegoVigente!$Q$25,PliegoVigente!$S$25,IF(AA351&gt;=PliegoVigente!$Q$24,PliegoVigente!$S$24,PliegoVigente!$S$23))),IF(E351="MASIVO",(IF(AA351&gt;=PliegoVigente!$Q$39,PliegoVigente!$S$39,IF(AA351&gt;=PliegoVigente!$Q$38,PliegoVigente!$S$38,PliegoVigente!$S$37))),(IF(AA351&gt;=PliegoVigente!$Q$53,PliegoVigente!$S$53,IF(AA351&gt;=PliegoVigente!$Q$52,PliegoVigente!$S$52,PliegoVigente!$S$51))))))</f>
        <v>#N/A</v>
      </c>
      <c r="AI351" s="126" t="e">
        <f t="shared" si="11"/>
        <v>#N/A</v>
      </c>
    </row>
    <row r="352" spans="1:35" x14ac:dyDescent="0.25">
      <c r="A352" s="115" t="str">
        <f>VLOOKUP(C352,RosterActualizado!$C$2:$L$1000,7,0)</f>
        <v>Avila Carlos Francisco</v>
      </c>
      <c r="B352" s="115" t="str">
        <f>VLOOKUP(C352,RosterActualizado!$C$2:$L$1000,10,0)</f>
        <v>Flores Adriana Denisse</v>
      </c>
      <c r="C352" s="115">
        <f>RosterActualizado!C352</f>
        <v>2746250</v>
      </c>
      <c r="D352" s="115" t="str">
        <f>VLOOKUP(C352,RosterActualizado!$C$2:$L$1000,3,0)</f>
        <v>VIP</v>
      </c>
      <c r="E352" s="115" t="str">
        <f t="shared" si="10"/>
        <v>MASIVO</v>
      </c>
      <c r="F352" s="116">
        <f>VLOOKUP(C352,Table1[],5,0)</f>
        <v>0.91501102292768999</v>
      </c>
      <c r="G352" s="117">
        <f>VLOOKUP(C352,Table13[],5,0)</f>
        <v>6.9767441860465101E-2</v>
      </c>
      <c r="H352" s="118">
        <f>VLOOKUP(C352,Table13[],3,0)</f>
        <v>86</v>
      </c>
      <c r="I352" s="117">
        <f>VLOOKUP(C352,Table13[],7,0)</f>
        <v>0.65853658536585402</v>
      </c>
      <c r="J352" s="117">
        <f>VLOOKUP(C352,Table13[],9,0)</f>
        <v>0.924050632911392</v>
      </c>
      <c r="K352" s="116">
        <f>VLOOKUP(C352,Table16[[#All],[idccms]:[TMO]],5,0)</f>
        <v>0.90697674418604601</v>
      </c>
      <c r="L352" s="119">
        <f>VLOOKUP(C352,Table18[[Columna1]:[Recuento de id_monitoring-caseId]],2,0)</f>
        <v>0</v>
      </c>
      <c r="M352" s="116">
        <f>VLOOKUP(C352,Table111[],7,0)</f>
        <v>-0.55555555555555602</v>
      </c>
      <c r="N352" s="118">
        <f>VLOOKUP(C352,Table111[],6,0)</f>
        <v>9</v>
      </c>
      <c r="O352" s="116">
        <f>VLOOKUP(C352,Table111[],8,0)</f>
        <v>0.33333333333333298</v>
      </c>
      <c r="P352" s="13" t="s">
        <v>116</v>
      </c>
      <c r="Q352" s="13" t="s">
        <v>116</v>
      </c>
      <c r="R352" s="13" t="s">
        <v>116</v>
      </c>
      <c r="S352" s="116">
        <f>VLOOKUP(C352,Table113[[idccms]:[Suma de Rellamados]],4,0)</f>
        <v>0.83878504672897203</v>
      </c>
      <c r="T352" s="13">
        <f>VLOOKUP(C352,Table115[[idccms]:[Suma de CvLlamSalientes]],3,0)</f>
        <v>630.078767123288</v>
      </c>
      <c r="U352" s="13">
        <f>VLOOKUP(C352,Table115[[idccms]:[Suma de CvLlamSalientes]],5,0)</f>
        <v>20.7705479452055</v>
      </c>
      <c r="V352" s="120">
        <f>VLOOKUP(C352,Table115[[idccms]:[Suma de CvLlamSalientes]],6,0)</f>
        <v>2.3972602739725998E-2</v>
      </c>
      <c r="W352" s="13">
        <f>VLOOKUP(C352,Table115[[idccms]:[Suma de CvLlamSalientes]],7,0)</f>
        <v>609.28424657534197</v>
      </c>
      <c r="X352" s="116">
        <f>VLOOKUP(C352,Table118[[idccms]:[%Act Com N]],4,0)</f>
        <v>3.3390410958904097E-2</v>
      </c>
      <c r="Y352" s="116">
        <f>VLOOKUP(C352,Table118[[idccms]:[%Act Com N]],6,0)</f>
        <v>3.1678082191780803E-2</v>
      </c>
      <c r="Z352" s="116">
        <f>VLOOKUP(C352,TRF!$B$2:$S$407,4,0)</f>
        <v>4.9657534246575298E-2</v>
      </c>
      <c r="AA352" s="116">
        <f>VLOOKUP(C352,CBS!$A$2:$F$395,4,0)</f>
        <v>4.9657534246575298E-2</v>
      </c>
      <c r="AB352" s="124">
        <f>IF(E352="HFC",(IF(L352&gt;=PliegoVigente!$U$9,PliegoVigente!$W$9,IF(L352&gt;=PliegoVigente!$U$8,PliegoVigente!$W$8,PliegoVigente!$W$7))),IF(E352="FLOW",(IF(L352&gt;=PliegoVigente!$U$25,PliegoVigente!$W$25,IF(L352&gt;=PliegoVigente!$U$24,PliegoVigente!$W$24,PliegoVigente!$W$23))),IF(E352="MASIVO",(IF(L352&gt;=PliegoVigente!$U$39,PliegoVigente!$W$39,IF(L352&gt;=PliegoVigente!$U$38,PliegoVigente!$W$38,PliegoVigente!$W$37))),(IF(L352&gt;=PliegoVigente!$U$53,PliegoVigente!$W$53,IF(L352&gt;=PliegoVigente!$U$52,PliegoVigente!$W$52,PliegoVigente!$W$51))))))</f>
        <v>-0.01</v>
      </c>
      <c r="AC352" s="124">
        <f>IF(E352="HFC",(IF(M352&gt;=PliegoVigente!$I$7,PliegoVigente!$K$7,IF(M352&gt;=PliegoVigente!$I$8,PliegoVigente!$K$8,IF(M352&gt;=PliegoVigente!$I$9,PliegoVigente!$K$9,IF(M352&gt;=PliegoVigente!$I$10,PliegoVigente!$K$10,IF(M352&gt;=PliegoVigente!$I$11,PliegoVigente!$K$11,IF(M352&gt;=PliegoVigente!$I$12,PliegoVigente!$K$12,IF(M352&gt;=PliegoVigente!$I$13,PliegoVigente!$K$13,IF(M352&gt;=PliegoVigente!$I$14,PliegoVigente!$K$14,PliegoVigente!$K$15))))))))),IF(E352="FLOW",(IF(M352&gt;=PliegoVigente!$I$23,PliegoVigente!$K$23,IF(M352&gt;=PliegoVigente!$I$24,PliegoVigente!$K$24,IF(M352&gt;=PliegoVigente!$I$25,PliegoVigente!$K$25,IF(M352&gt;=PliegoVigente!$I$26,PliegoVigente!$K$26,IF(M352&gt;=PliegoVigente!$I$27,PliegoVigente!$K$27,IF(M352&gt;=PliegoVigente!$I$28,PliegoVigente!$K$28,IF(M352&gt;=PliegoVigente!$I$29,PliegoVigente!$K$29,IF(M352&gt;=PliegoVigente!$I$30,PliegoVigente!$K$30,PliegoVigente!$K$31))))))))),IF(E352="MASIVO",(IF(M352&gt;=PliegoVigente!$I$37,PliegoVigente!$K$37,IF(M352&gt;=PliegoVigente!$I$38,PliegoVigente!$K$38,IF(M352&gt;=PliegoVigente!$I$39,PliegoVigente!$K$39,IF(M352&gt;=PliegoVigente!$I$40,PliegoVigente!$K$40,IF(M352&gt;=PliegoVigente!$I$41,PliegoVigente!$K$41,IF(M352&gt;=PliegoVigente!$I$42,PliegoVigente!$K$42,IF(M352&gt;=PliegoVigente!$I$43,PliegoVigente!$K$43,IF(M352&gt;=PliegoVigente!$I$44,PliegoVigente!$K$44,PliegoVigente!$K$45))))))))),(IF(M352&gt;=PliegoVigente!$I$51,PliegoVigente!$K$51,IF(M352&gt;=PliegoVigente!$I$52,PliegoVigente!$K$52,IF(M352&gt;=PliegoVigente!$I$53,PliegoVigente!$K$53,IF(M352&gt;=PliegoVigente!$I$54,PliegoVigente!$K$54,IF(M352&gt;=PliegoVigente!$I$55,PliegoVigente!$K$55,IF(M352&gt;=PliegoVigente!$I$56,PliegoVigente!$K$56,IF(M352&gt;=PliegoVigente!$I$57,PliegoVigente!$K$57,IF(M352&gt;=PliegoVigente!$I$58,PliegoVigente!$K$58,PliegoVigente!$K$59))))))))))))</f>
        <v>-0.02</v>
      </c>
      <c r="AD352" s="124">
        <f>IF(E352="HFC",(IF(S352&gt;=PliegoVigente!$E$12,PliegoVigente!$G$12,IF(S352&gt;=PliegoVigente!$E$11,PliegoVigente!$G$11,IF(S352&gt;=PliegoVigente!$E$10,PliegoVigente!$G$10,IF(S352&gt;=PliegoVigente!$E$9,PliegoVigente!$G$9,IF(S352&gt;=PliegoVigente!$E$8,PliegoVigente!$G$8,PliegoVigente!$G$7)))))),IF(E352="FLOW",(IF(S352&gt;=PliegoVigente!$I$23,PliegoVigente!$K$23,IF(S352&gt;=PliegoVigente!$I$24,PliegoVigente!$K$24,IF(S352&gt;=PliegoVigente!$I$25,PliegoVigente!$K$25,IF(S352&gt;=PliegoVigente!$I$26,PliegoVigente!$K$26,IF(S352&gt;=PliegoVigente!$I$27,PliegoVigente!$K$27,IF(S352&gt;=PliegoVigente!$I$28,PliegoVigente!$K$28,IF(S352&gt;=PliegoVigente!$I$29,PliegoVigente!$K$29,IF(S352&gt;=PliegoVigente!$I$30,PliegoVigente!$K$30,PliegoVigente!$K$31))))))))),IF(E352="MASIVO",(IF(S352&gt;=PliegoVigente!$I$37,PliegoVigente!$K$37,IF(S352&gt;=PliegoVigente!$I$38,PliegoVigente!$K$38,IF(S352&gt;=PliegoVigente!$I$39,PliegoVigente!$K$39,IF(S352&gt;=PliegoVigente!$I$40,PliegoVigente!$K$40,IF(S352&gt;=PliegoVigente!$I$41,PliegoVigente!$K$41,IF(S352&gt;=PliegoVigente!$I$42,PliegoVigente!$K$42,IF(S352&gt;=PliegoVigente!$I$43,PliegoVigente!$K$43,IF(S352&gt;=PliegoVigente!$I$44,PliegoVigente!$K$44,PliegoVigente!$K$45))))))))),(IF(S352&gt;=PliegoVigente!$I$51,PliegoVigente!$K$51,IF(S352&gt;=PliegoVigente!$I$52,PliegoVigente!$K$52,IF(S352&gt;=PliegoVigente!$I$53,PliegoVigente!$K$53,IF(S352&gt;=PliegoVigente!$I$54,PliegoVigente!$K$54,IF(S352&gt;=PliegoVigente!$I$55,PliegoVigente!$K$55,IF(S352&gt;=PliegoVigente!$I$56,PliegoVigente!$K$56,IF(S352&gt;=PliegoVigente!$I$57,PliegoVigente!$K$57,IF(S352&gt;=PliegoVigente!$I$58,PliegoVigente!$K$58,PliegoVigente!$K$59))))))))))))</f>
        <v>0.06</v>
      </c>
      <c r="AE352" s="124">
        <f>IF(E352="HFC",(IF(T352&gt;=PliegoVigente!$A$10,PliegoVigente!$C$10,IF(T352&gt;PliegoVigente!$A$9,PliegoVigente!$C$9,IF(T352&gt;PliegoVigente!$A$8,PliegoVigente!$C$8,PliegoVigente!$C$7)))),IF(E352="FLOW",(IF(T352&gt;=PliegoVigente!$A$26,PliegoVigente!$C$26,IF(T352&gt;PliegoVigente!$A$25,PliegoVigente!$C$25,IF(T352&gt;PliegoVigente!$A$24,PliegoVigente!$C$24,PliegoVigente!$C$23)))),IF(E352="MASIVO",(IF(T352&gt;=PliegoVigente!$A$40,PliegoVigente!$C$40,IF(T352&gt;PliegoVigente!$A$39,PliegoVigente!$C$39,IF(T352&gt;PliegoVigente!$A$38,PliegoVigente!$C$38,PliegoVigente!$C$37)))),(IF(T352&gt;=PliegoVigente!$A$54,PliegoVigente!$C$54,IF(T352&gt;PliegoVigente!$A$53,PliegoVigente!$C$53,IF(T352&gt;PliegoVigente!$A$52,PliegoVigente!$C$52,PliegoVigente!$C$51)))))))</f>
        <v>-0.01</v>
      </c>
      <c r="AF352" s="124" t="b">
        <f>IF(E352="HFC",(IF(Y352&gt;=PliegoVigente!$Y$7,PliegoVigente!$AA$7,0)),IF(E352="FLOW",0,IF(E352="MASIVO",(IF(Y352&gt;=PliegoVigente!$Y$37,PliegoVigente!$AA$370)),(IF(Y352&gt;=PliegoVigente!$Y$51,PliegoVigente!$AA$51,0)))))</f>
        <v>0</v>
      </c>
      <c r="AG352" s="124">
        <f>IF(E352="HFC",(IF(Z352&gt;=PliegoVigente!$M$9,PliegoVigente!$O$9,IF(Z352&gt;=PliegoVigente!$M$8,PliegoVigente!$O$8,PliegoVigente!$O$7))),IF(E352="FLOW",(IF(Z352&gt;=PliegoVigente!$M$25,PliegoVigente!$O$25,IF(Z352&gt;=PliegoVigente!$M$24,PliegoVigente!$O$24,PliegoVigente!$O$23))),IF(E352="MASIVO",(IF(Z352&gt;=PliegoVigente!$M$39,PliegoVigente!$O$39,IF(Z352&gt;=PliegoVigente!$M$38,PliegoVigente!$O$38,PliegoVigente!$O$37))),(IF(Z352&gt;=PliegoVigente!$M$53,PliegoVigente!$O$53,IF(Z352&gt;=PliegoVigente!$M$52,PliegoVigente!$O$52,PliegoVigente!$O$51))))))</f>
        <v>5.0000000000000001E-3</v>
      </c>
      <c r="AH352" s="124">
        <f>IF(E352="HFC",(IF(AA352&gt;=PliegoVigente!$Q$9,PliegoVigente!$S$9,IF(AA352&gt;=PliegoVigente!$Q$8,PliegoVigente!$S$8,PliegoVigente!$S$7))),IF(E352="FLOW",(IF(AA352&gt;=PliegoVigente!$Q$25,PliegoVigente!$S$25,IF(AA352&gt;=PliegoVigente!$Q$24,PliegoVigente!$S$24,PliegoVigente!$S$23))),IF(E352="MASIVO",(IF(AA352&gt;=PliegoVigente!$Q$39,PliegoVigente!$S$39,IF(AA352&gt;=PliegoVigente!$Q$38,PliegoVigente!$S$38,PliegoVigente!$S$37))),(IF(AA352&gt;=PliegoVigente!$Q$53,PliegoVigente!$S$53,IF(AA352&gt;=PliegoVigente!$Q$52,PliegoVigente!$S$52,PliegoVigente!$S$51))))))</f>
        <v>5.0000000000000001E-3</v>
      </c>
      <c r="AI352" s="126">
        <f t="shared" si="11"/>
        <v>0.03</v>
      </c>
    </row>
    <row r="353" spans="1:35" x14ac:dyDescent="0.25">
      <c r="A353" s="115" t="str">
        <f>VLOOKUP(C353,RosterActualizado!$C$2:$L$1000,7,0)</f>
        <v>Avila Carlos Francisco</v>
      </c>
      <c r="B353" s="115" t="str">
        <f>VLOOKUP(C353,RosterActualizado!$C$2:$L$1000,10,0)</f>
        <v xml:space="preserve">Gomez Gonzalo Exequiel </v>
      </c>
      <c r="C353" s="115">
        <f>RosterActualizado!C353</f>
        <v>4561682</v>
      </c>
      <c r="D353" s="115" t="str">
        <f>VLOOKUP(C353,RosterActualizado!$C$2:$L$1000,3,0)</f>
        <v>MASIVO</v>
      </c>
      <c r="E353" s="115" t="str">
        <f t="shared" si="10"/>
        <v>MASIVO</v>
      </c>
      <c r="F353" s="116">
        <f>VLOOKUP(C353,Table1[],5,0)</f>
        <v>0.66666666666666696</v>
      </c>
      <c r="G353" s="117">
        <f>VLOOKUP(C353,Table13[],5,0)</f>
        <v>0</v>
      </c>
      <c r="H353" s="118">
        <f>VLOOKUP(C353,Table13[],3,0)</f>
        <v>0</v>
      </c>
      <c r="I353" s="117">
        <f>VLOOKUP(C353,Table13[],7,0)</f>
        <v>0</v>
      </c>
      <c r="J353" s="117">
        <f>VLOOKUP(C353,Table13[],9,0)</f>
        <v>0</v>
      </c>
      <c r="K353" s="116" t="e">
        <f>VLOOKUP(C353,Table16[[#All],[idccms]:[TMO]],5,0)</f>
        <v>#N/A</v>
      </c>
      <c r="L353" s="119" t="e">
        <f>VLOOKUP(C353,Table18[[Columna1]:[Recuento de id_monitoring-caseId]],2,0)</f>
        <v>#N/A</v>
      </c>
      <c r="M353" s="116" t="e">
        <f>VLOOKUP(C353,Table111[],7,0)</f>
        <v>#N/A</v>
      </c>
      <c r="N353" s="118" t="e">
        <f>VLOOKUP(C353,Table111[],6,0)</f>
        <v>#N/A</v>
      </c>
      <c r="O353" s="116" t="e">
        <f>VLOOKUP(C353,Table111[],8,0)</f>
        <v>#N/A</v>
      </c>
      <c r="P353" s="13" t="s">
        <v>116</v>
      </c>
      <c r="Q353" s="13" t="s">
        <v>116</v>
      </c>
      <c r="R353" s="13" t="s">
        <v>116</v>
      </c>
      <c r="S353" s="116" t="e">
        <f>VLOOKUP(C353,Table113[[idccms]:[Suma de Rellamados]],4,0)</f>
        <v>#N/A</v>
      </c>
      <c r="T353" s="13">
        <f>VLOOKUP(C353,Table115[[idccms]:[Suma de CvLlamSalientes]],3,0)</f>
        <v>0</v>
      </c>
      <c r="U353" s="13">
        <f>VLOOKUP(C353,Table115[[idccms]:[Suma de CvLlamSalientes]],5,0)</f>
        <v>0</v>
      </c>
      <c r="V353" s="120">
        <f>VLOOKUP(C353,Table115[[idccms]:[Suma de CvLlamSalientes]],6,0)</f>
        <v>0</v>
      </c>
      <c r="W353" s="13">
        <f>VLOOKUP(C353,Table115[[idccms]:[Suma de CvLlamSalientes]],7,0)</f>
        <v>0</v>
      </c>
      <c r="X353" s="116" t="e">
        <f>VLOOKUP(C353,Table118[[idccms]:[%Act Com N]],4,0)</f>
        <v>#N/A</v>
      </c>
      <c r="Y353" s="116" t="e">
        <f>VLOOKUP(C353,Table118[[idccms]:[%Act Com N]],6,0)</f>
        <v>#N/A</v>
      </c>
      <c r="Z353" s="116" t="e">
        <f>VLOOKUP(C353,TRF!$B$2:$S$407,4,0)</f>
        <v>#N/A</v>
      </c>
      <c r="AA353" s="116" t="e">
        <f>VLOOKUP(C353,CBS!$A$2:$F$395,4,0)</f>
        <v>#N/A</v>
      </c>
      <c r="AB353" s="124" t="e">
        <f>IF(E353="HFC",(IF(L353&gt;=PliegoVigente!$U$9,PliegoVigente!$W$9,IF(L353&gt;=PliegoVigente!$U$8,PliegoVigente!$W$8,PliegoVigente!$W$7))),IF(E353="FLOW",(IF(L353&gt;=PliegoVigente!$U$25,PliegoVigente!$W$25,IF(L353&gt;=PliegoVigente!$U$24,PliegoVigente!$W$24,PliegoVigente!$W$23))),IF(E353="MASIVO",(IF(L353&gt;=PliegoVigente!$U$39,PliegoVigente!$W$39,IF(L353&gt;=PliegoVigente!$U$38,PliegoVigente!$W$38,PliegoVigente!$W$37))),(IF(L353&gt;=PliegoVigente!$U$53,PliegoVigente!$W$53,IF(L353&gt;=PliegoVigente!$U$52,PliegoVigente!$W$52,PliegoVigente!$W$51))))))</f>
        <v>#N/A</v>
      </c>
      <c r="AC353" s="124" t="e">
        <f>IF(E353="HFC",(IF(M353&gt;=PliegoVigente!$I$7,PliegoVigente!$K$7,IF(M353&gt;=PliegoVigente!$I$8,PliegoVigente!$K$8,IF(M353&gt;=PliegoVigente!$I$9,PliegoVigente!$K$9,IF(M353&gt;=PliegoVigente!$I$10,PliegoVigente!$K$10,IF(M353&gt;=PliegoVigente!$I$11,PliegoVigente!$K$11,IF(M353&gt;=PliegoVigente!$I$12,PliegoVigente!$K$12,IF(M353&gt;=PliegoVigente!$I$13,PliegoVigente!$K$13,IF(M353&gt;=PliegoVigente!$I$14,PliegoVigente!$K$14,PliegoVigente!$K$15))))))))),IF(E353="FLOW",(IF(M353&gt;=PliegoVigente!$I$23,PliegoVigente!$K$23,IF(M353&gt;=PliegoVigente!$I$24,PliegoVigente!$K$24,IF(M353&gt;=PliegoVigente!$I$25,PliegoVigente!$K$25,IF(M353&gt;=PliegoVigente!$I$26,PliegoVigente!$K$26,IF(M353&gt;=PliegoVigente!$I$27,PliegoVigente!$K$27,IF(M353&gt;=PliegoVigente!$I$28,PliegoVigente!$K$28,IF(M353&gt;=PliegoVigente!$I$29,PliegoVigente!$K$29,IF(M353&gt;=PliegoVigente!$I$30,PliegoVigente!$K$30,PliegoVigente!$K$31))))))))),IF(E353="MASIVO",(IF(M353&gt;=PliegoVigente!$I$37,PliegoVigente!$K$37,IF(M353&gt;=PliegoVigente!$I$38,PliegoVigente!$K$38,IF(M353&gt;=PliegoVigente!$I$39,PliegoVigente!$K$39,IF(M353&gt;=PliegoVigente!$I$40,PliegoVigente!$K$40,IF(M353&gt;=PliegoVigente!$I$41,PliegoVigente!$K$41,IF(M353&gt;=PliegoVigente!$I$42,PliegoVigente!$K$42,IF(M353&gt;=PliegoVigente!$I$43,PliegoVigente!$K$43,IF(M353&gt;=PliegoVigente!$I$44,PliegoVigente!$K$44,PliegoVigente!$K$45))))))))),(IF(M353&gt;=PliegoVigente!$I$51,PliegoVigente!$K$51,IF(M353&gt;=PliegoVigente!$I$52,PliegoVigente!$K$52,IF(M353&gt;=PliegoVigente!$I$53,PliegoVigente!$K$53,IF(M353&gt;=PliegoVigente!$I$54,PliegoVigente!$K$54,IF(M353&gt;=PliegoVigente!$I$55,PliegoVigente!$K$55,IF(M353&gt;=PliegoVigente!$I$56,PliegoVigente!$K$56,IF(M353&gt;=PliegoVigente!$I$57,PliegoVigente!$K$57,IF(M353&gt;=PliegoVigente!$I$58,PliegoVigente!$K$58,PliegoVigente!$K$59))))))))))))</f>
        <v>#N/A</v>
      </c>
      <c r="AD353" s="124" t="e">
        <f>IF(E353="HFC",(IF(S353&gt;=PliegoVigente!$E$12,PliegoVigente!$G$12,IF(S353&gt;=PliegoVigente!$E$11,PliegoVigente!$G$11,IF(S353&gt;=PliegoVigente!$E$10,PliegoVigente!$G$10,IF(S353&gt;=PliegoVigente!$E$9,PliegoVigente!$G$9,IF(S353&gt;=PliegoVigente!$E$8,PliegoVigente!$G$8,PliegoVigente!$G$7)))))),IF(E353="FLOW",(IF(S353&gt;=PliegoVigente!$I$23,PliegoVigente!$K$23,IF(S353&gt;=PliegoVigente!$I$24,PliegoVigente!$K$24,IF(S353&gt;=PliegoVigente!$I$25,PliegoVigente!$K$25,IF(S353&gt;=PliegoVigente!$I$26,PliegoVigente!$K$26,IF(S353&gt;=PliegoVigente!$I$27,PliegoVigente!$K$27,IF(S353&gt;=PliegoVigente!$I$28,PliegoVigente!$K$28,IF(S353&gt;=PliegoVigente!$I$29,PliegoVigente!$K$29,IF(S353&gt;=PliegoVigente!$I$30,PliegoVigente!$K$30,PliegoVigente!$K$31))))))))),IF(E353="MASIVO",(IF(S353&gt;=PliegoVigente!$I$37,PliegoVigente!$K$37,IF(S353&gt;=PliegoVigente!$I$38,PliegoVigente!$K$38,IF(S353&gt;=PliegoVigente!$I$39,PliegoVigente!$K$39,IF(S353&gt;=PliegoVigente!$I$40,PliegoVigente!$K$40,IF(S353&gt;=PliegoVigente!$I$41,PliegoVigente!$K$41,IF(S353&gt;=PliegoVigente!$I$42,PliegoVigente!$K$42,IF(S353&gt;=PliegoVigente!$I$43,PliegoVigente!$K$43,IF(S353&gt;=PliegoVigente!$I$44,PliegoVigente!$K$44,PliegoVigente!$K$45))))))))),(IF(S353&gt;=PliegoVigente!$I$51,PliegoVigente!$K$51,IF(S353&gt;=PliegoVigente!$I$52,PliegoVigente!$K$52,IF(S353&gt;=PliegoVigente!$I$53,PliegoVigente!$K$53,IF(S353&gt;=PliegoVigente!$I$54,PliegoVigente!$K$54,IF(S353&gt;=PliegoVigente!$I$55,PliegoVigente!$K$55,IF(S353&gt;=PliegoVigente!$I$56,PliegoVigente!$K$56,IF(S353&gt;=PliegoVigente!$I$57,PliegoVigente!$K$57,IF(S353&gt;=PliegoVigente!$I$58,PliegoVigente!$K$58,PliegoVigente!$K$59))))))))))))</f>
        <v>#N/A</v>
      </c>
      <c r="AE353" s="124">
        <f>IF(E353="HFC",(IF(T353&gt;=PliegoVigente!$A$10,PliegoVigente!$C$10,IF(T353&gt;PliegoVigente!$A$9,PliegoVigente!$C$9,IF(T353&gt;PliegoVigente!$A$8,PliegoVigente!$C$8,PliegoVigente!$C$7)))),IF(E353="FLOW",(IF(T353&gt;=PliegoVigente!$A$26,PliegoVigente!$C$26,IF(T353&gt;PliegoVigente!$A$25,PliegoVigente!$C$25,IF(T353&gt;PliegoVigente!$A$24,PliegoVigente!$C$24,PliegoVigente!$C$23)))),IF(E353="MASIVO",(IF(T353&gt;=PliegoVigente!$A$40,PliegoVigente!$C$40,IF(T353&gt;PliegoVigente!$A$39,PliegoVigente!$C$39,IF(T353&gt;PliegoVigente!$A$38,PliegoVigente!$C$38,PliegoVigente!$C$37)))),(IF(T353&gt;=PliegoVigente!$A$54,PliegoVigente!$C$54,IF(T353&gt;PliegoVigente!$A$53,PliegoVigente!$C$53,IF(T353&gt;PliegoVigente!$A$52,PliegoVigente!$C$52,PliegoVigente!$C$51)))))))</f>
        <v>0.02</v>
      </c>
      <c r="AF353" s="124" t="e">
        <f>IF(E353="HFC",(IF(Y353&gt;=PliegoVigente!$Y$7,PliegoVigente!$AA$7,0)),IF(E353="FLOW",0,IF(E353="MASIVO",(IF(Y353&gt;=PliegoVigente!$Y$37,PliegoVigente!$AA$370)),(IF(Y353&gt;=PliegoVigente!$Y$51,PliegoVigente!$AA$51,0)))))</f>
        <v>#N/A</v>
      </c>
      <c r="AG353" s="124" t="e">
        <f>IF(E353="HFC",(IF(Z353&gt;=PliegoVigente!$M$9,PliegoVigente!$O$9,IF(Z353&gt;=PliegoVigente!$M$8,PliegoVigente!$O$8,PliegoVigente!$O$7))),IF(E353="FLOW",(IF(Z353&gt;=PliegoVigente!$M$25,PliegoVigente!$O$25,IF(Z353&gt;=PliegoVigente!$M$24,PliegoVigente!$O$24,PliegoVigente!$O$23))),IF(E353="MASIVO",(IF(Z353&gt;=PliegoVigente!$M$39,PliegoVigente!$O$39,IF(Z353&gt;=PliegoVigente!$M$38,PliegoVigente!$O$38,PliegoVigente!$O$37))),(IF(Z353&gt;=PliegoVigente!$M$53,PliegoVigente!$O$53,IF(Z353&gt;=PliegoVigente!$M$52,PliegoVigente!$O$52,PliegoVigente!$O$51))))))</f>
        <v>#N/A</v>
      </c>
      <c r="AH353" s="124" t="e">
        <f>IF(E353="HFC",(IF(AA353&gt;=PliegoVigente!$Q$9,PliegoVigente!$S$9,IF(AA353&gt;=PliegoVigente!$Q$8,PliegoVigente!$S$8,PliegoVigente!$S$7))),IF(E353="FLOW",(IF(AA353&gt;=PliegoVigente!$Q$25,PliegoVigente!$S$25,IF(AA353&gt;=PliegoVigente!$Q$24,PliegoVigente!$S$24,PliegoVigente!$S$23))),IF(E353="MASIVO",(IF(AA353&gt;=PliegoVigente!$Q$39,PliegoVigente!$S$39,IF(AA353&gt;=PliegoVigente!$Q$38,PliegoVigente!$S$38,PliegoVigente!$S$37))),(IF(AA353&gt;=PliegoVigente!$Q$53,PliegoVigente!$S$53,IF(AA353&gt;=PliegoVigente!$Q$52,PliegoVigente!$S$52,PliegoVigente!$S$51))))))</f>
        <v>#N/A</v>
      </c>
      <c r="AI353" s="126" t="e">
        <f t="shared" si="11"/>
        <v>#N/A</v>
      </c>
    </row>
    <row r="354" spans="1:35" x14ac:dyDescent="0.25">
      <c r="A354" s="115" t="str">
        <f>VLOOKUP(C354,RosterActualizado!$C$2:$L$1000,7,0)</f>
        <v>Avila Carlos Francisco</v>
      </c>
      <c r="B354" s="115" t="str">
        <f>VLOOKUP(C354,RosterActualizado!$C$2:$L$1000,10,0)</f>
        <v>Lazarte Rivas Cristhian Emmanuel</v>
      </c>
      <c r="C354" s="115">
        <f>RosterActualizado!C354</f>
        <v>3132153</v>
      </c>
      <c r="D354" s="115" t="str">
        <f>VLOOKUP(C354,RosterActualizado!$C$2:$L$1000,3,0)</f>
        <v>INTERNET HFC SCORE 1</v>
      </c>
      <c r="E354" s="115" t="str">
        <f t="shared" si="10"/>
        <v>HFC</v>
      </c>
      <c r="F354" s="116">
        <f>VLOOKUP(C354,Table1[],5,0)</f>
        <v>0.952842897842898</v>
      </c>
      <c r="G354" s="117">
        <f>VLOOKUP(C354,Table13[],5,0)</f>
        <v>9.6153846153846201E-2</v>
      </c>
      <c r="H354" s="118">
        <f>VLOOKUP(C354,Table13[],3,0)</f>
        <v>52</v>
      </c>
      <c r="I354" s="117">
        <f>VLOOKUP(C354,Table13[],7,0)</f>
        <v>0.69230769230769196</v>
      </c>
      <c r="J354" s="117">
        <f>VLOOKUP(C354,Table13[],9,0)</f>
        <v>0.88235294117647101</v>
      </c>
      <c r="K354" s="116">
        <f>VLOOKUP(C354,Table16[[#All],[idccms]:[TMO]],5,0)</f>
        <v>0.88235294117647101</v>
      </c>
      <c r="L354" s="119" t="e">
        <f>VLOOKUP(C354,Table18[[Columna1]:[Recuento de id_monitoring-caseId]],2,0)</f>
        <v>#N/A</v>
      </c>
      <c r="M354" s="116">
        <f>VLOOKUP(C354,Table111[],7,0)</f>
        <v>-0.3125</v>
      </c>
      <c r="N354" s="118">
        <f>VLOOKUP(C354,Table111[],6,0)</f>
        <v>16</v>
      </c>
      <c r="O354" s="116">
        <f>VLOOKUP(C354,Table111[],8,0)</f>
        <v>0.6</v>
      </c>
      <c r="P354" s="13" t="s">
        <v>116</v>
      </c>
      <c r="Q354" s="13" t="s">
        <v>116</v>
      </c>
      <c r="R354" s="13" t="s">
        <v>116</v>
      </c>
      <c r="S354" s="116">
        <f>VLOOKUP(C354,Table113[[idccms]:[Suma de Rellamados]],4,0)</f>
        <v>0.81052631578947398</v>
      </c>
      <c r="T354" s="13">
        <f>VLOOKUP(C354,Table115[[idccms]:[Suma de CvLlamSalientes]],3,0)</f>
        <v>593.68703427719799</v>
      </c>
      <c r="U354" s="13">
        <f>VLOOKUP(C354,Table115[[idccms]:[Suma de CvLlamSalientes]],5,0)</f>
        <v>36.968703427719802</v>
      </c>
      <c r="V354" s="120">
        <f>VLOOKUP(C354,Table115[[idccms]:[Suma de CvLlamSalientes]],6,0)</f>
        <v>63.423248882265298</v>
      </c>
      <c r="W354" s="13">
        <f>VLOOKUP(C354,Table115[[idccms]:[Suma de CvLlamSalientes]],7,0)</f>
        <v>493.29508196721298</v>
      </c>
      <c r="X354" s="116">
        <f>VLOOKUP(C354,Table118[[idccms]:[%Act Com N]],4,0)</f>
        <v>7.4515648286140098E-3</v>
      </c>
      <c r="Y354" s="116">
        <f>VLOOKUP(C354,Table118[[idccms]:[%Act Com N]],6,0)</f>
        <v>3.7257824143070001E-3</v>
      </c>
      <c r="Z354" s="116">
        <f>VLOOKUP(C354,TRF!$B$2:$S$407,4,0)</f>
        <v>2.3845007451564801E-2</v>
      </c>
      <c r="AA354" s="116">
        <f>VLOOKUP(C354,CBS!$A$2:$F$395,4,0)</f>
        <v>6.2593144560357694E-2</v>
      </c>
      <c r="AB354" s="124" t="e">
        <f>IF(E354="HFC",(IF(L354&gt;=PliegoVigente!$U$9,PliegoVigente!$W$9,IF(L354&gt;=PliegoVigente!$U$8,PliegoVigente!$W$8,PliegoVigente!$W$7))),IF(E354="FLOW",(IF(L354&gt;=PliegoVigente!$U$25,PliegoVigente!$W$25,IF(L354&gt;=PliegoVigente!$U$24,PliegoVigente!$W$24,PliegoVigente!$W$23))),IF(E354="MASIVO",(IF(L354&gt;=PliegoVigente!$U$39,PliegoVigente!$W$39,IF(L354&gt;=PliegoVigente!$U$38,PliegoVigente!$W$38,PliegoVigente!$W$37))),(IF(L354&gt;=PliegoVigente!$U$53,PliegoVigente!$W$53,IF(L354&gt;=PliegoVigente!$U$52,PliegoVigente!$W$52,PliegoVigente!$W$51))))))</f>
        <v>#N/A</v>
      </c>
      <c r="AC354" s="124">
        <f>IF(E354="HFC",(IF(M354&gt;=PliegoVigente!$I$7,PliegoVigente!$K$7,IF(M354&gt;=PliegoVigente!$I$8,PliegoVigente!$K$8,IF(M354&gt;=PliegoVigente!$I$9,PliegoVigente!$K$9,IF(M354&gt;=PliegoVigente!$I$10,PliegoVigente!$K$10,IF(M354&gt;=PliegoVigente!$I$11,PliegoVigente!$K$11,IF(M354&gt;=PliegoVigente!$I$12,PliegoVigente!$K$12,IF(M354&gt;=PliegoVigente!$I$13,PliegoVigente!$K$13,IF(M354&gt;=PliegoVigente!$I$14,PliegoVigente!$K$14,PliegoVigente!$K$15))))))))),IF(E354="FLOW",(IF(M354&gt;=PliegoVigente!$I$23,PliegoVigente!$K$23,IF(M354&gt;=PliegoVigente!$I$24,PliegoVigente!$K$24,IF(M354&gt;=PliegoVigente!$I$25,PliegoVigente!$K$25,IF(M354&gt;=PliegoVigente!$I$26,PliegoVigente!$K$26,IF(M354&gt;=PliegoVigente!$I$27,PliegoVigente!$K$27,IF(M354&gt;=PliegoVigente!$I$28,PliegoVigente!$K$28,IF(M354&gt;=PliegoVigente!$I$29,PliegoVigente!$K$29,IF(M354&gt;=PliegoVigente!$I$30,PliegoVigente!$K$30,PliegoVigente!$K$31))))))))),IF(E354="MASIVO",(IF(M354&gt;=PliegoVigente!$I$37,PliegoVigente!$K$37,IF(M354&gt;=PliegoVigente!$I$38,PliegoVigente!$K$38,IF(M354&gt;=PliegoVigente!$I$39,PliegoVigente!$K$39,IF(M354&gt;=PliegoVigente!$I$40,PliegoVigente!$K$40,IF(M354&gt;=PliegoVigente!$I$41,PliegoVigente!$K$41,IF(M354&gt;=PliegoVigente!$I$42,PliegoVigente!$K$42,IF(M354&gt;=PliegoVigente!$I$43,PliegoVigente!$K$43,IF(M354&gt;=PliegoVigente!$I$44,PliegoVigente!$K$44,PliegoVigente!$K$45))))))))),(IF(M354&gt;=PliegoVigente!$I$51,PliegoVigente!$K$51,IF(M354&gt;=PliegoVigente!$I$52,PliegoVigente!$K$52,IF(M354&gt;=PliegoVigente!$I$53,PliegoVigente!$K$53,IF(M354&gt;=PliegoVigente!$I$54,PliegoVigente!$K$54,IF(M354&gt;=PliegoVigente!$I$55,PliegoVigente!$K$55,IF(M354&gt;=PliegoVigente!$I$56,PliegoVigente!$K$56,IF(M354&gt;=PliegoVigente!$I$57,PliegoVigente!$K$57,IF(M354&gt;=PliegoVigente!$I$58,PliegoVigente!$K$58,PliegoVigente!$K$59))))))))))))</f>
        <v>-0.02</v>
      </c>
      <c r="AD354" s="124">
        <f>IF(E354="HFC",(IF(S354&gt;=PliegoVigente!$E$12,PliegoVigente!$G$12,IF(S354&gt;=PliegoVigente!$E$11,PliegoVigente!$G$11,IF(S354&gt;=PliegoVigente!$E$10,PliegoVigente!$G$10,IF(S354&gt;=PliegoVigente!$E$9,PliegoVigente!$G$9,IF(S354&gt;=PliegoVigente!$E$8,PliegoVigente!$G$8,PliegoVigente!$G$7)))))),IF(E354="FLOW",(IF(S354&gt;=PliegoVigente!$I$23,PliegoVigente!$K$23,IF(S354&gt;=PliegoVigente!$I$24,PliegoVigente!$K$24,IF(S354&gt;=PliegoVigente!$I$25,PliegoVigente!$K$25,IF(S354&gt;=PliegoVigente!$I$26,PliegoVigente!$K$26,IF(S354&gt;=PliegoVigente!$I$27,PliegoVigente!$K$27,IF(S354&gt;=PliegoVigente!$I$28,PliegoVigente!$K$28,IF(S354&gt;=PliegoVigente!$I$29,PliegoVigente!$K$29,IF(S354&gt;=PliegoVigente!$I$30,PliegoVigente!$K$30,PliegoVigente!$K$31))))))))),IF(E354="MASIVO",(IF(S354&gt;=PliegoVigente!$I$37,PliegoVigente!$K$37,IF(S354&gt;=PliegoVigente!$I$38,PliegoVigente!$K$38,IF(S354&gt;=PliegoVigente!$I$39,PliegoVigente!$K$39,IF(S354&gt;=PliegoVigente!$I$40,PliegoVigente!$K$40,IF(S354&gt;=PliegoVigente!$I$41,PliegoVigente!$K$41,IF(S354&gt;=PliegoVigente!$I$42,PliegoVigente!$K$42,IF(S354&gt;=PliegoVigente!$I$43,PliegoVigente!$K$43,IF(S354&gt;=PliegoVigente!$I$44,PliegoVigente!$K$44,PliegoVigente!$K$45))))))))),(IF(S354&gt;=PliegoVigente!$I$51,PliegoVigente!$K$51,IF(S354&gt;=PliegoVigente!$I$52,PliegoVigente!$K$52,IF(S354&gt;=PliegoVigente!$I$53,PliegoVigente!$K$53,IF(S354&gt;=PliegoVigente!$I$54,PliegoVigente!$K$54,IF(S354&gt;=PliegoVigente!$I$55,PliegoVigente!$K$55,IF(S354&gt;=PliegoVigente!$I$56,PliegoVigente!$K$56,IF(S354&gt;=PliegoVigente!$I$57,PliegoVigente!$K$57,IF(S354&gt;=PliegoVigente!$I$58,PliegoVigente!$K$58,PliegoVigente!$K$59))))))))))))</f>
        <v>-0.01</v>
      </c>
      <c r="AE354" s="124">
        <f>IF(E354="HFC",(IF(T354&gt;=PliegoVigente!$A$10,PliegoVigente!$C$10,IF(T354&gt;PliegoVigente!$A$9,PliegoVigente!$C$9,IF(T354&gt;PliegoVigente!$A$8,PliegoVigente!$C$8,PliegoVigente!$C$7)))),IF(E354="FLOW",(IF(T354&gt;=PliegoVigente!$A$26,PliegoVigente!$C$26,IF(T354&gt;PliegoVigente!$A$25,PliegoVigente!$C$25,IF(T354&gt;PliegoVigente!$A$24,PliegoVigente!$C$24,PliegoVigente!$C$23)))),IF(E354="MASIVO",(IF(T354&gt;=PliegoVigente!$A$40,PliegoVigente!$C$40,IF(T354&gt;PliegoVigente!$A$39,PliegoVigente!$C$39,IF(T354&gt;PliegoVigente!$A$38,PliegoVigente!$C$38,PliegoVigente!$C$37)))),(IF(T354&gt;=PliegoVigente!$A$54,PliegoVigente!$C$54,IF(T354&gt;PliegoVigente!$A$53,PliegoVigente!$C$53,IF(T354&gt;PliegoVigente!$A$52,PliegoVigente!$C$52,PliegoVigente!$C$51)))))))</f>
        <v>-0.01</v>
      </c>
      <c r="AF354" s="124">
        <f>IF(E354="HFC",(IF(Y354&gt;=PliegoVigente!$Y$7,PliegoVigente!$AA$7,0)),IF(E354="FLOW",0,IF(E354="MASIVO",(IF(Y354&gt;=PliegoVigente!$Y$37,PliegoVigente!$AA$370)),(IF(Y354&gt;=PliegoVigente!$Y$51,PliegoVigente!$AA$51,0)))))</f>
        <v>0</v>
      </c>
      <c r="AG354" s="124">
        <f>IF(E354="HFC",(IF(Z354&gt;=PliegoVigente!$M$9,PliegoVigente!$O$9,IF(Z354&gt;=PliegoVigente!$M$8,PliegoVigente!$O$8,PliegoVigente!$O$7))),IF(E354="FLOW",(IF(Z354&gt;=PliegoVigente!$M$25,PliegoVigente!$O$25,IF(Z354&gt;=PliegoVigente!$M$24,PliegoVigente!$O$24,PliegoVigente!$O$23))),IF(E354="MASIVO",(IF(Z354&gt;=PliegoVigente!$M$39,PliegoVigente!$O$39,IF(Z354&gt;=PliegoVigente!$M$38,PliegoVigente!$O$38,PliegoVigente!$O$37))),(IF(Z354&gt;=PliegoVigente!$M$53,PliegoVigente!$O$53,IF(Z354&gt;=PliegoVigente!$M$52,PliegoVigente!$O$52,PliegoVigente!$O$51))))))</f>
        <v>5.0000000000000001E-3</v>
      </c>
      <c r="AH354" s="124">
        <f>IF(E354="HFC",(IF(AA354&gt;=PliegoVigente!$Q$9,PliegoVigente!$S$9,IF(AA354&gt;=PliegoVigente!$Q$8,PliegoVigente!$S$8,PliegoVigente!$S$7))),IF(E354="FLOW",(IF(AA354&gt;=PliegoVigente!$Q$25,PliegoVigente!$S$25,IF(AA354&gt;=PliegoVigente!$Q$24,PliegoVigente!$S$24,PliegoVigente!$S$23))),IF(E354="MASIVO",(IF(AA354&gt;=PliegoVigente!$Q$39,PliegoVigente!$S$39,IF(AA354&gt;=PliegoVigente!$Q$38,PliegoVigente!$S$38,PliegoVigente!$S$37))),(IF(AA354&gt;=PliegoVigente!$Q$53,PliegoVigente!$S$53,IF(AA354&gt;=PliegoVigente!$Q$52,PliegoVigente!$S$52,PliegoVigente!$S$51))))))</f>
        <v>-5.0000000000000001E-3</v>
      </c>
      <c r="AI354" s="126" t="e">
        <f t="shared" si="11"/>
        <v>#N/A</v>
      </c>
    </row>
    <row r="355" spans="1:35" x14ac:dyDescent="0.25">
      <c r="A355" s="115" t="str">
        <f>VLOOKUP(C355,RosterActualizado!$C$2:$L$1000,7,0)</f>
        <v>Avila Carlos Francisco</v>
      </c>
      <c r="B355" s="115" t="str">
        <f>VLOOKUP(C355,RosterActualizado!$C$2:$L$1000,10,0)</f>
        <v>Mega Maria Virginia</v>
      </c>
      <c r="C355" s="115">
        <f>RosterActualizado!C355</f>
        <v>2782115</v>
      </c>
      <c r="D355" s="115" t="str">
        <f>VLOOKUP(C355,RosterActualizado!$C$2:$L$1000,3,0)</f>
        <v xml:space="preserve">INTERNET HFC SCORE 2 + Solucion Remota </v>
      </c>
      <c r="E355" s="115" t="str">
        <f t="shared" si="10"/>
        <v>HFC</v>
      </c>
      <c r="F355" s="116">
        <f>VLOOKUP(C355,Table1[],5,0)</f>
        <v>0.872623792270531</v>
      </c>
      <c r="G355" s="117">
        <f>VLOOKUP(C355,Table13[],5,0)</f>
        <v>0.115384615384615</v>
      </c>
      <c r="H355" s="118">
        <f>VLOOKUP(C355,Table13[],3,0)</f>
        <v>78</v>
      </c>
      <c r="I355" s="117">
        <f>VLOOKUP(C355,Table13[],7,0)</f>
        <v>0.68055555555555602</v>
      </c>
      <c r="J355" s="117">
        <f>VLOOKUP(C355,Table13[],9,0)</f>
        <v>0.84722222222222199</v>
      </c>
      <c r="K355" s="116">
        <f>VLOOKUP(C355,Table16[[#All],[idccms]:[TMO]],5,0)</f>
        <v>0.953125</v>
      </c>
      <c r="L355" s="119">
        <f>VLOOKUP(C355,Table18[[Columna1]:[Recuento de id_monitoring-caseId]],2,0)</f>
        <v>0</v>
      </c>
      <c r="M355" s="116">
        <f>VLOOKUP(C355,Table111[],7,0)</f>
        <v>-0.16666666666666699</v>
      </c>
      <c r="N355" s="118">
        <f>VLOOKUP(C355,Table111[],6,0)</f>
        <v>6</v>
      </c>
      <c r="O355" s="116">
        <f>VLOOKUP(C355,Table111[],8,0)</f>
        <v>0.5</v>
      </c>
      <c r="P355" s="13" t="s">
        <v>116</v>
      </c>
      <c r="Q355" s="13" t="s">
        <v>116</v>
      </c>
      <c r="R355" s="13" t="s">
        <v>116</v>
      </c>
      <c r="S355" s="116">
        <f>VLOOKUP(C355,Table113[[idccms]:[Suma de Rellamados]],4,0)</f>
        <v>0.773722627737226</v>
      </c>
      <c r="T355" s="13">
        <f>VLOOKUP(C355,Table115[[idccms]:[Suma de CvLlamSalientes]],3,0)</f>
        <v>594.61111111111097</v>
      </c>
      <c r="U355" s="13">
        <f>VLOOKUP(C355,Table115[[idccms]:[Suma de CvLlamSalientes]],5,0)</f>
        <v>22.5833333333333</v>
      </c>
      <c r="V355" s="120">
        <f>VLOOKUP(C355,Table115[[idccms]:[Suma de CvLlamSalientes]],6,0)</f>
        <v>27.25</v>
      </c>
      <c r="W355" s="13">
        <f>VLOOKUP(C355,Table115[[idccms]:[Suma de CvLlamSalientes]],7,0)</f>
        <v>544.77777777777806</v>
      </c>
      <c r="X355" s="116">
        <f>VLOOKUP(C355,Table118[[idccms]:[%Act Com N]],4,0)</f>
        <v>5.5555555555555601E-2</v>
      </c>
      <c r="Y355" s="116">
        <f>VLOOKUP(C355,Table118[[idccms]:[%Act Com N]],6,0)</f>
        <v>1.38888888888889E-2</v>
      </c>
      <c r="Z355" s="116">
        <f>VLOOKUP(C355,TRF!$B$2:$S$407,4,0)</f>
        <v>6.9444444444444406E-2</v>
      </c>
      <c r="AA355" s="116">
        <f>VLOOKUP(C355,CBS!$A$2:$F$395,4,0)</f>
        <v>3.3333333333333298E-2</v>
      </c>
      <c r="AB355" s="124">
        <f>IF(E355="HFC",(IF(L355&gt;=PliegoVigente!$U$9,PliegoVigente!$W$9,IF(L355&gt;=PliegoVigente!$U$8,PliegoVigente!$W$8,PliegoVigente!$W$7))),IF(E355="FLOW",(IF(L355&gt;=PliegoVigente!$U$25,PliegoVigente!$W$25,IF(L355&gt;=PliegoVigente!$U$24,PliegoVigente!$W$24,PliegoVigente!$W$23))),IF(E355="MASIVO",(IF(L355&gt;=PliegoVigente!$U$39,PliegoVigente!$W$39,IF(L355&gt;=PliegoVigente!$U$38,PliegoVigente!$W$38,PliegoVigente!$W$37))),(IF(L355&gt;=PliegoVigente!$U$53,PliegoVigente!$W$53,IF(L355&gt;=PliegoVigente!$U$52,PliegoVigente!$W$52,PliegoVigente!$W$51))))))</f>
        <v>-0.01</v>
      </c>
      <c r="AC355" s="124">
        <f>IF(E355="HFC",(IF(M355&gt;=PliegoVigente!$I$7,PliegoVigente!$K$7,IF(M355&gt;=PliegoVigente!$I$8,PliegoVigente!$K$8,IF(M355&gt;=PliegoVigente!$I$9,PliegoVigente!$K$9,IF(M355&gt;=PliegoVigente!$I$10,PliegoVigente!$K$10,IF(M355&gt;=PliegoVigente!$I$11,PliegoVigente!$K$11,IF(M355&gt;=PliegoVigente!$I$12,PliegoVigente!$K$12,IF(M355&gt;=PliegoVigente!$I$13,PliegoVigente!$K$13,IF(M355&gt;=PliegoVigente!$I$14,PliegoVigente!$K$14,PliegoVigente!$K$15))))))))),IF(E355="FLOW",(IF(M355&gt;=PliegoVigente!$I$23,PliegoVigente!$K$23,IF(M355&gt;=PliegoVigente!$I$24,PliegoVigente!$K$24,IF(M355&gt;=PliegoVigente!$I$25,PliegoVigente!$K$25,IF(M355&gt;=PliegoVigente!$I$26,PliegoVigente!$K$26,IF(M355&gt;=PliegoVigente!$I$27,PliegoVigente!$K$27,IF(M355&gt;=PliegoVigente!$I$28,PliegoVigente!$K$28,IF(M355&gt;=PliegoVigente!$I$29,PliegoVigente!$K$29,IF(M355&gt;=PliegoVigente!$I$30,PliegoVigente!$K$30,PliegoVigente!$K$31))))))))),IF(E355="MASIVO",(IF(M355&gt;=PliegoVigente!$I$37,PliegoVigente!$K$37,IF(M355&gt;=PliegoVigente!$I$38,PliegoVigente!$K$38,IF(M355&gt;=PliegoVigente!$I$39,PliegoVigente!$K$39,IF(M355&gt;=PliegoVigente!$I$40,PliegoVigente!$K$40,IF(M355&gt;=PliegoVigente!$I$41,PliegoVigente!$K$41,IF(M355&gt;=PliegoVigente!$I$42,PliegoVigente!$K$42,IF(M355&gt;=PliegoVigente!$I$43,PliegoVigente!$K$43,IF(M355&gt;=PliegoVigente!$I$44,PliegoVigente!$K$44,PliegoVigente!$K$45))))))))),(IF(M355&gt;=PliegoVigente!$I$51,PliegoVigente!$K$51,IF(M355&gt;=PliegoVigente!$I$52,PliegoVigente!$K$52,IF(M355&gt;=PliegoVigente!$I$53,PliegoVigente!$K$53,IF(M355&gt;=PliegoVigente!$I$54,PliegoVigente!$K$54,IF(M355&gt;=PliegoVigente!$I$55,PliegoVigente!$K$55,IF(M355&gt;=PliegoVigente!$I$56,PliegoVigente!$K$56,IF(M355&gt;=PliegoVigente!$I$57,PliegoVigente!$K$57,IF(M355&gt;=PliegoVigente!$I$58,PliegoVigente!$K$58,PliegoVigente!$K$59))))))))))))</f>
        <v>-0.01</v>
      </c>
      <c r="AD355" s="124">
        <f>IF(E355="HFC",(IF(S355&gt;=PliegoVigente!$E$12,PliegoVigente!$G$12,IF(S355&gt;=PliegoVigente!$E$11,PliegoVigente!$G$11,IF(S355&gt;=PliegoVigente!$E$10,PliegoVigente!$G$10,IF(S355&gt;=PliegoVigente!$E$9,PliegoVigente!$G$9,IF(S355&gt;=PliegoVigente!$E$8,PliegoVigente!$G$8,PliegoVigente!$G$7)))))),IF(E355="FLOW",(IF(S355&gt;=PliegoVigente!$I$23,PliegoVigente!$K$23,IF(S355&gt;=PliegoVigente!$I$24,PliegoVigente!$K$24,IF(S355&gt;=PliegoVigente!$I$25,PliegoVigente!$K$25,IF(S355&gt;=PliegoVigente!$I$26,PliegoVigente!$K$26,IF(S355&gt;=PliegoVigente!$I$27,PliegoVigente!$K$27,IF(S355&gt;=PliegoVigente!$I$28,PliegoVigente!$K$28,IF(S355&gt;=PliegoVigente!$I$29,PliegoVigente!$K$29,IF(S355&gt;=PliegoVigente!$I$30,PliegoVigente!$K$30,PliegoVigente!$K$31))))))))),IF(E355="MASIVO",(IF(S355&gt;=PliegoVigente!$I$37,PliegoVigente!$K$37,IF(S355&gt;=PliegoVigente!$I$38,PliegoVigente!$K$38,IF(S355&gt;=PliegoVigente!$I$39,PliegoVigente!$K$39,IF(S355&gt;=PliegoVigente!$I$40,PliegoVigente!$K$40,IF(S355&gt;=PliegoVigente!$I$41,PliegoVigente!$K$41,IF(S355&gt;=PliegoVigente!$I$42,PliegoVigente!$K$42,IF(S355&gt;=PliegoVigente!$I$43,PliegoVigente!$K$43,IF(S355&gt;=PliegoVigente!$I$44,PliegoVigente!$K$44,PliegoVigente!$K$45))))))))),(IF(S355&gt;=PliegoVigente!$I$51,PliegoVigente!$K$51,IF(S355&gt;=PliegoVigente!$I$52,PliegoVigente!$K$52,IF(S355&gt;=PliegoVigente!$I$53,PliegoVigente!$K$53,IF(S355&gt;=PliegoVigente!$I$54,PliegoVigente!$K$54,IF(S355&gt;=PliegoVigente!$I$55,PliegoVigente!$K$55,IF(S355&gt;=PliegoVigente!$I$56,PliegoVigente!$K$56,IF(S355&gt;=PliegoVigente!$I$57,PliegoVigente!$K$57,IF(S355&gt;=PliegoVigente!$I$58,PliegoVigente!$K$58,PliegoVigente!$K$59))))))))))))</f>
        <v>-0.01</v>
      </c>
      <c r="AE355" s="124">
        <f>IF(E355="HFC",(IF(T355&gt;=PliegoVigente!$A$10,PliegoVigente!$C$10,IF(T355&gt;PliegoVigente!$A$9,PliegoVigente!$C$9,IF(T355&gt;PliegoVigente!$A$8,PliegoVigente!$C$8,PliegoVigente!$C$7)))),IF(E355="FLOW",(IF(T355&gt;=PliegoVigente!$A$26,PliegoVigente!$C$26,IF(T355&gt;PliegoVigente!$A$25,PliegoVigente!$C$25,IF(T355&gt;PliegoVigente!$A$24,PliegoVigente!$C$24,PliegoVigente!$C$23)))),IF(E355="MASIVO",(IF(T355&gt;=PliegoVigente!$A$40,PliegoVigente!$C$40,IF(T355&gt;PliegoVigente!$A$39,PliegoVigente!$C$39,IF(T355&gt;PliegoVigente!$A$38,PliegoVigente!$C$38,PliegoVigente!$C$37)))),(IF(T355&gt;=PliegoVigente!$A$54,PliegoVigente!$C$54,IF(T355&gt;PliegoVigente!$A$53,PliegoVigente!$C$53,IF(T355&gt;PliegoVigente!$A$52,PliegoVigente!$C$52,PliegoVigente!$C$51)))))))</f>
        <v>-0.01</v>
      </c>
      <c r="AF355" s="124">
        <f>IF(E355="HFC",(IF(Y355&gt;=PliegoVigente!$Y$7,PliegoVigente!$AA$7,0)),IF(E355="FLOW",0,IF(E355="MASIVO",(IF(Y355&gt;=PliegoVigente!$Y$37,PliegoVigente!$AA$370)),(IF(Y355&gt;=PliegoVigente!$Y$51,PliegoVigente!$AA$51,0)))))</f>
        <v>0</v>
      </c>
      <c r="AG355" s="124">
        <f>IF(E355="HFC",(IF(Z355&gt;=PliegoVigente!$M$9,PliegoVigente!$O$9,IF(Z355&gt;=PliegoVigente!$M$8,PliegoVigente!$O$8,PliegoVigente!$O$7))),IF(E355="FLOW",(IF(Z355&gt;=PliegoVigente!$M$25,PliegoVigente!$O$25,IF(Z355&gt;=PliegoVigente!$M$24,PliegoVigente!$O$24,PliegoVigente!$O$23))),IF(E355="MASIVO",(IF(Z355&gt;=PliegoVigente!$M$39,PliegoVigente!$O$39,IF(Z355&gt;=PliegoVigente!$M$38,PliegoVigente!$O$38,PliegoVigente!$O$37))),(IF(Z355&gt;=PliegoVigente!$M$53,PliegoVigente!$O$53,IF(Z355&gt;=PliegoVigente!$M$52,PliegoVigente!$O$52,PliegoVigente!$O$51))))))</f>
        <v>5.0000000000000001E-3</v>
      </c>
      <c r="AH355" s="124">
        <f>IF(E355="HFC",(IF(AA355&gt;=PliegoVigente!$Q$9,PliegoVigente!$S$9,IF(AA355&gt;=PliegoVigente!$Q$8,PliegoVigente!$S$8,PliegoVigente!$S$7))),IF(E355="FLOW",(IF(AA355&gt;=PliegoVigente!$Q$25,PliegoVigente!$S$25,IF(AA355&gt;=PliegoVigente!$Q$24,PliegoVigente!$S$24,PliegoVigente!$S$23))),IF(E355="MASIVO",(IF(AA355&gt;=PliegoVigente!$Q$39,PliegoVigente!$S$39,IF(AA355&gt;=PliegoVigente!$Q$38,PliegoVigente!$S$38,PliegoVigente!$S$37))),(IF(AA355&gt;=PliegoVigente!$Q$53,PliegoVigente!$S$53,IF(AA355&gt;=PliegoVigente!$Q$52,PliegoVigente!$S$52,PliegoVigente!$S$51))))))</f>
        <v>5.0000000000000001E-3</v>
      </c>
      <c r="AI355" s="126">
        <f t="shared" si="11"/>
        <v>-3.0000000000000002E-2</v>
      </c>
    </row>
    <row r="356" spans="1:35" x14ac:dyDescent="0.25">
      <c r="A356" s="115" t="str">
        <f>VLOOKUP(C356,RosterActualizado!$C$2:$L$1000,7,0)</f>
        <v>Avila Carlos Francisco</v>
      </c>
      <c r="B356" s="115" t="str">
        <f>VLOOKUP(C356,RosterActualizado!$C$2:$L$1000,10,0)</f>
        <v>Molina Aldana</v>
      </c>
      <c r="C356" s="115">
        <f>RosterActualizado!C356</f>
        <v>4561684</v>
      </c>
      <c r="D356" s="115" t="str">
        <f>VLOOKUP(C356,RosterActualizado!$C$2:$L$1000,3,0)</f>
        <v>MASIVO</v>
      </c>
      <c r="E356" s="115" t="str">
        <f t="shared" si="10"/>
        <v>MASIVO</v>
      </c>
      <c r="F356" s="116">
        <f>VLOOKUP(C356,Table1[],5,0)</f>
        <v>0.66666666666666696</v>
      </c>
      <c r="G356" s="117">
        <f>VLOOKUP(C356,Table13[],5,0)</f>
        <v>0</v>
      </c>
      <c r="H356" s="118">
        <f>VLOOKUP(C356,Table13[],3,0)</f>
        <v>0</v>
      </c>
      <c r="I356" s="117">
        <f>VLOOKUP(C356,Table13[],7,0)</f>
        <v>0</v>
      </c>
      <c r="J356" s="117">
        <f>VLOOKUP(C356,Table13[],9,0)</f>
        <v>0</v>
      </c>
      <c r="K356" s="116" t="e">
        <f>VLOOKUP(C356,Table16[[#All],[idccms]:[TMO]],5,0)</f>
        <v>#N/A</v>
      </c>
      <c r="L356" s="119" t="e">
        <f>VLOOKUP(C356,Table18[[Columna1]:[Recuento de id_monitoring-caseId]],2,0)</f>
        <v>#N/A</v>
      </c>
      <c r="M356" s="116" t="e">
        <f>VLOOKUP(C356,Table111[],7,0)</f>
        <v>#N/A</v>
      </c>
      <c r="N356" s="118" t="e">
        <f>VLOOKUP(C356,Table111[],6,0)</f>
        <v>#N/A</v>
      </c>
      <c r="O356" s="116" t="e">
        <f>VLOOKUP(C356,Table111[],8,0)</f>
        <v>#N/A</v>
      </c>
      <c r="P356" s="13" t="s">
        <v>116</v>
      </c>
      <c r="Q356" s="13" t="s">
        <v>116</v>
      </c>
      <c r="R356" s="13" t="s">
        <v>116</v>
      </c>
      <c r="S356" s="116" t="e">
        <f>VLOOKUP(C356,Table113[[idccms]:[Suma de Rellamados]],4,0)</f>
        <v>#N/A</v>
      </c>
      <c r="T356" s="13">
        <f>VLOOKUP(C356,Table115[[idccms]:[Suma de CvLlamSalientes]],3,0)</f>
        <v>0</v>
      </c>
      <c r="U356" s="13">
        <f>VLOOKUP(C356,Table115[[idccms]:[Suma de CvLlamSalientes]],5,0)</f>
        <v>0</v>
      </c>
      <c r="V356" s="120">
        <f>VLOOKUP(C356,Table115[[idccms]:[Suma de CvLlamSalientes]],6,0)</f>
        <v>0</v>
      </c>
      <c r="W356" s="13">
        <f>VLOOKUP(C356,Table115[[idccms]:[Suma de CvLlamSalientes]],7,0)</f>
        <v>0</v>
      </c>
      <c r="X356" s="116" t="e">
        <f>VLOOKUP(C356,Table118[[idccms]:[%Act Com N]],4,0)</f>
        <v>#N/A</v>
      </c>
      <c r="Y356" s="116" t="e">
        <f>VLOOKUP(C356,Table118[[idccms]:[%Act Com N]],6,0)</f>
        <v>#N/A</v>
      </c>
      <c r="Z356" s="116" t="e">
        <f>VLOOKUP(C356,TRF!$B$2:$S$407,4,0)</f>
        <v>#N/A</v>
      </c>
      <c r="AA356" s="116" t="e">
        <f>VLOOKUP(C356,CBS!$A$2:$F$395,4,0)</f>
        <v>#N/A</v>
      </c>
      <c r="AB356" s="124" t="e">
        <f>IF(E356="HFC",(IF(L356&gt;=PliegoVigente!$U$9,PliegoVigente!$W$9,IF(L356&gt;=PliegoVigente!$U$8,PliegoVigente!$W$8,PliegoVigente!$W$7))),IF(E356="FLOW",(IF(L356&gt;=PliegoVigente!$U$25,PliegoVigente!$W$25,IF(L356&gt;=PliegoVigente!$U$24,PliegoVigente!$W$24,PliegoVigente!$W$23))),IF(E356="MASIVO",(IF(L356&gt;=PliegoVigente!$U$39,PliegoVigente!$W$39,IF(L356&gt;=PliegoVigente!$U$38,PliegoVigente!$W$38,PliegoVigente!$W$37))),(IF(L356&gt;=PliegoVigente!$U$53,PliegoVigente!$W$53,IF(L356&gt;=PliegoVigente!$U$52,PliegoVigente!$W$52,PliegoVigente!$W$51))))))</f>
        <v>#N/A</v>
      </c>
      <c r="AC356" s="124" t="e">
        <f>IF(E356="HFC",(IF(M356&gt;=PliegoVigente!$I$7,PliegoVigente!$K$7,IF(M356&gt;=PliegoVigente!$I$8,PliegoVigente!$K$8,IF(M356&gt;=PliegoVigente!$I$9,PliegoVigente!$K$9,IF(M356&gt;=PliegoVigente!$I$10,PliegoVigente!$K$10,IF(M356&gt;=PliegoVigente!$I$11,PliegoVigente!$K$11,IF(M356&gt;=PliegoVigente!$I$12,PliegoVigente!$K$12,IF(M356&gt;=PliegoVigente!$I$13,PliegoVigente!$K$13,IF(M356&gt;=PliegoVigente!$I$14,PliegoVigente!$K$14,PliegoVigente!$K$15))))))))),IF(E356="FLOW",(IF(M356&gt;=PliegoVigente!$I$23,PliegoVigente!$K$23,IF(M356&gt;=PliegoVigente!$I$24,PliegoVigente!$K$24,IF(M356&gt;=PliegoVigente!$I$25,PliegoVigente!$K$25,IF(M356&gt;=PliegoVigente!$I$26,PliegoVigente!$K$26,IF(M356&gt;=PliegoVigente!$I$27,PliegoVigente!$K$27,IF(M356&gt;=PliegoVigente!$I$28,PliegoVigente!$K$28,IF(M356&gt;=PliegoVigente!$I$29,PliegoVigente!$K$29,IF(M356&gt;=PliegoVigente!$I$30,PliegoVigente!$K$30,PliegoVigente!$K$31))))))))),IF(E356="MASIVO",(IF(M356&gt;=PliegoVigente!$I$37,PliegoVigente!$K$37,IF(M356&gt;=PliegoVigente!$I$38,PliegoVigente!$K$38,IF(M356&gt;=PliegoVigente!$I$39,PliegoVigente!$K$39,IF(M356&gt;=PliegoVigente!$I$40,PliegoVigente!$K$40,IF(M356&gt;=PliegoVigente!$I$41,PliegoVigente!$K$41,IF(M356&gt;=PliegoVigente!$I$42,PliegoVigente!$K$42,IF(M356&gt;=PliegoVigente!$I$43,PliegoVigente!$K$43,IF(M356&gt;=PliegoVigente!$I$44,PliegoVigente!$K$44,PliegoVigente!$K$45))))))))),(IF(M356&gt;=PliegoVigente!$I$51,PliegoVigente!$K$51,IF(M356&gt;=PliegoVigente!$I$52,PliegoVigente!$K$52,IF(M356&gt;=PliegoVigente!$I$53,PliegoVigente!$K$53,IF(M356&gt;=PliegoVigente!$I$54,PliegoVigente!$K$54,IF(M356&gt;=PliegoVigente!$I$55,PliegoVigente!$K$55,IF(M356&gt;=PliegoVigente!$I$56,PliegoVigente!$K$56,IF(M356&gt;=PliegoVigente!$I$57,PliegoVigente!$K$57,IF(M356&gt;=PliegoVigente!$I$58,PliegoVigente!$K$58,PliegoVigente!$K$59))))))))))))</f>
        <v>#N/A</v>
      </c>
      <c r="AD356" s="124" t="e">
        <f>IF(E356="HFC",(IF(S356&gt;=PliegoVigente!$E$12,PliegoVigente!$G$12,IF(S356&gt;=PliegoVigente!$E$11,PliegoVigente!$G$11,IF(S356&gt;=PliegoVigente!$E$10,PliegoVigente!$G$10,IF(S356&gt;=PliegoVigente!$E$9,PliegoVigente!$G$9,IF(S356&gt;=PliegoVigente!$E$8,PliegoVigente!$G$8,PliegoVigente!$G$7)))))),IF(E356="FLOW",(IF(S356&gt;=PliegoVigente!$I$23,PliegoVigente!$K$23,IF(S356&gt;=PliegoVigente!$I$24,PliegoVigente!$K$24,IF(S356&gt;=PliegoVigente!$I$25,PliegoVigente!$K$25,IF(S356&gt;=PliegoVigente!$I$26,PliegoVigente!$K$26,IF(S356&gt;=PliegoVigente!$I$27,PliegoVigente!$K$27,IF(S356&gt;=PliegoVigente!$I$28,PliegoVigente!$K$28,IF(S356&gt;=PliegoVigente!$I$29,PliegoVigente!$K$29,IF(S356&gt;=PliegoVigente!$I$30,PliegoVigente!$K$30,PliegoVigente!$K$31))))))))),IF(E356="MASIVO",(IF(S356&gt;=PliegoVigente!$I$37,PliegoVigente!$K$37,IF(S356&gt;=PliegoVigente!$I$38,PliegoVigente!$K$38,IF(S356&gt;=PliegoVigente!$I$39,PliegoVigente!$K$39,IF(S356&gt;=PliegoVigente!$I$40,PliegoVigente!$K$40,IF(S356&gt;=PliegoVigente!$I$41,PliegoVigente!$K$41,IF(S356&gt;=PliegoVigente!$I$42,PliegoVigente!$K$42,IF(S356&gt;=PliegoVigente!$I$43,PliegoVigente!$K$43,IF(S356&gt;=PliegoVigente!$I$44,PliegoVigente!$K$44,PliegoVigente!$K$45))))))))),(IF(S356&gt;=PliegoVigente!$I$51,PliegoVigente!$K$51,IF(S356&gt;=PliegoVigente!$I$52,PliegoVigente!$K$52,IF(S356&gt;=PliegoVigente!$I$53,PliegoVigente!$K$53,IF(S356&gt;=PliegoVigente!$I$54,PliegoVigente!$K$54,IF(S356&gt;=PliegoVigente!$I$55,PliegoVigente!$K$55,IF(S356&gt;=PliegoVigente!$I$56,PliegoVigente!$K$56,IF(S356&gt;=PliegoVigente!$I$57,PliegoVigente!$K$57,IF(S356&gt;=PliegoVigente!$I$58,PliegoVigente!$K$58,PliegoVigente!$K$59))))))))))))</f>
        <v>#N/A</v>
      </c>
      <c r="AE356" s="124">
        <f>IF(E356="HFC",(IF(T356&gt;=PliegoVigente!$A$10,PliegoVigente!$C$10,IF(T356&gt;PliegoVigente!$A$9,PliegoVigente!$C$9,IF(T356&gt;PliegoVigente!$A$8,PliegoVigente!$C$8,PliegoVigente!$C$7)))),IF(E356="FLOW",(IF(T356&gt;=PliegoVigente!$A$26,PliegoVigente!$C$26,IF(T356&gt;PliegoVigente!$A$25,PliegoVigente!$C$25,IF(T356&gt;PliegoVigente!$A$24,PliegoVigente!$C$24,PliegoVigente!$C$23)))),IF(E356="MASIVO",(IF(T356&gt;=PliegoVigente!$A$40,PliegoVigente!$C$40,IF(T356&gt;PliegoVigente!$A$39,PliegoVigente!$C$39,IF(T356&gt;PliegoVigente!$A$38,PliegoVigente!$C$38,PliegoVigente!$C$37)))),(IF(T356&gt;=PliegoVigente!$A$54,PliegoVigente!$C$54,IF(T356&gt;PliegoVigente!$A$53,PliegoVigente!$C$53,IF(T356&gt;PliegoVigente!$A$52,PliegoVigente!$C$52,PliegoVigente!$C$51)))))))</f>
        <v>0.02</v>
      </c>
      <c r="AF356" s="124" t="e">
        <f>IF(E356="HFC",(IF(Y356&gt;=PliegoVigente!$Y$7,PliegoVigente!$AA$7,0)),IF(E356="FLOW",0,IF(E356="MASIVO",(IF(Y356&gt;=PliegoVigente!$Y$37,PliegoVigente!$AA$370)),(IF(Y356&gt;=PliegoVigente!$Y$51,PliegoVigente!$AA$51,0)))))</f>
        <v>#N/A</v>
      </c>
      <c r="AG356" s="124" t="e">
        <f>IF(E356="HFC",(IF(Z356&gt;=PliegoVigente!$M$9,PliegoVigente!$O$9,IF(Z356&gt;=PliegoVigente!$M$8,PliegoVigente!$O$8,PliegoVigente!$O$7))),IF(E356="FLOW",(IF(Z356&gt;=PliegoVigente!$M$25,PliegoVigente!$O$25,IF(Z356&gt;=PliegoVigente!$M$24,PliegoVigente!$O$24,PliegoVigente!$O$23))),IF(E356="MASIVO",(IF(Z356&gt;=PliegoVigente!$M$39,PliegoVigente!$O$39,IF(Z356&gt;=PliegoVigente!$M$38,PliegoVigente!$O$38,PliegoVigente!$O$37))),(IF(Z356&gt;=PliegoVigente!$M$53,PliegoVigente!$O$53,IF(Z356&gt;=PliegoVigente!$M$52,PliegoVigente!$O$52,PliegoVigente!$O$51))))))</f>
        <v>#N/A</v>
      </c>
      <c r="AH356" s="124" t="e">
        <f>IF(E356="HFC",(IF(AA356&gt;=PliegoVigente!$Q$9,PliegoVigente!$S$9,IF(AA356&gt;=PliegoVigente!$Q$8,PliegoVigente!$S$8,PliegoVigente!$S$7))),IF(E356="FLOW",(IF(AA356&gt;=PliegoVigente!$Q$25,PliegoVigente!$S$25,IF(AA356&gt;=PliegoVigente!$Q$24,PliegoVigente!$S$24,PliegoVigente!$S$23))),IF(E356="MASIVO",(IF(AA356&gt;=PliegoVigente!$Q$39,PliegoVigente!$S$39,IF(AA356&gt;=PliegoVigente!$Q$38,PliegoVigente!$S$38,PliegoVigente!$S$37))),(IF(AA356&gt;=PliegoVigente!$Q$53,PliegoVigente!$S$53,IF(AA356&gt;=PliegoVigente!$Q$52,PliegoVigente!$S$52,PliegoVigente!$S$51))))))</f>
        <v>#N/A</v>
      </c>
      <c r="AI356" s="126" t="e">
        <f t="shared" si="11"/>
        <v>#N/A</v>
      </c>
    </row>
    <row r="357" spans="1:35" x14ac:dyDescent="0.25">
      <c r="A357" s="115" t="str">
        <f>VLOOKUP(C357,RosterActualizado!$C$2:$L$1000,7,0)</f>
        <v>Avila Carlos Francisco</v>
      </c>
      <c r="B357" s="115" t="str">
        <f>VLOOKUP(C357,RosterActualizado!$C$2:$L$1000,10,0)</f>
        <v>Nieva Lourdes Carolina</v>
      </c>
      <c r="C357" s="115">
        <f>RosterActualizado!C357</f>
        <v>1192601</v>
      </c>
      <c r="D357" s="115" t="str">
        <f>VLOOKUP(C357,RosterActualizado!$C$2:$L$1000,3,0)</f>
        <v>VIP</v>
      </c>
      <c r="E357" s="115" t="str">
        <f t="shared" si="10"/>
        <v>MASIVO</v>
      </c>
      <c r="F357" s="116">
        <f>VLOOKUP(C357,Table1[],5,0)</f>
        <v>0.42770282186948899</v>
      </c>
      <c r="G357" s="117">
        <f>VLOOKUP(C357,Table13[],5,0)</f>
        <v>2.7027027027027001E-2</v>
      </c>
      <c r="H357" s="118">
        <f>VLOOKUP(C357,Table13[],3,0)</f>
        <v>37</v>
      </c>
      <c r="I357" s="117">
        <f>VLOOKUP(C357,Table13[],7,0)</f>
        <v>0.80555555555555602</v>
      </c>
      <c r="J357" s="117">
        <f>VLOOKUP(C357,Table13[],9,0)</f>
        <v>0.94285714285714295</v>
      </c>
      <c r="K357" s="116">
        <f>VLOOKUP(C357,Table16[[#All],[idccms]:[TMO]],5,0)</f>
        <v>1</v>
      </c>
      <c r="L357" s="119">
        <f>VLOOKUP(C357,Table18[[Columna1]:[Recuento de id_monitoring-caseId]],2,0)</f>
        <v>0</v>
      </c>
      <c r="M357" s="116">
        <f>VLOOKUP(C357,Table111[],7,0)</f>
        <v>-0.33333333333333298</v>
      </c>
      <c r="N357" s="118">
        <f>VLOOKUP(C357,Table111[],6,0)</f>
        <v>3</v>
      </c>
      <c r="O357" s="116">
        <f>VLOOKUP(C357,Table111[],8,0)</f>
        <v>0.66666666666666696</v>
      </c>
      <c r="P357" s="13" t="s">
        <v>116</v>
      </c>
      <c r="Q357" s="13" t="s">
        <v>116</v>
      </c>
      <c r="R357" s="13" t="s">
        <v>116</v>
      </c>
      <c r="S357" s="116">
        <f>VLOOKUP(C357,Table113[[idccms]:[Suma de Rellamados]],4,0)</f>
        <v>0.72727272727272696</v>
      </c>
      <c r="T357" s="13">
        <f>VLOOKUP(C357,Table115[[idccms]:[Suma de CvLlamSalientes]],3,0)</f>
        <v>502.050156739812</v>
      </c>
      <c r="U357" s="13">
        <f>VLOOKUP(C357,Table115[[idccms]:[Suma de CvLlamSalientes]],5,0)</f>
        <v>34.429467084639498</v>
      </c>
      <c r="V357" s="120">
        <f>VLOOKUP(C357,Table115[[idccms]:[Suma de CvLlamSalientes]],6,0)</f>
        <v>55.210031347962399</v>
      </c>
      <c r="W357" s="13">
        <f>VLOOKUP(C357,Table115[[idccms]:[Suma de CvLlamSalientes]],7,0)</f>
        <v>412.41065830720999</v>
      </c>
      <c r="X357" s="116">
        <f>VLOOKUP(C357,Table118[[idccms]:[%Act Com N]],4,0)</f>
        <v>1.88087774294671E-2</v>
      </c>
      <c r="Y357" s="116">
        <f>VLOOKUP(C357,Table118[[idccms]:[%Act Com N]],6,0)</f>
        <v>1.88087774294671E-2</v>
      </c>
      <c r="Z357" s="116">
        <f>VLOOKUP(C357,TRF!$B$2:$S$407,4,0)</f>
        <v>9.0909090909090898E-2</v>
      </c>
      <c r="AA357" s="116">
        <f>VLOOKUP(C357,CBS!$A$2:$F$395,4,0)</f>
        <v>0</v>
      </c>
      <c r="AB357" s="124">
        <f>IF(E357="HFC",(IF(L357&gt;=PliegoVigente!$U$9,PliegoVigente!$W$9,IF(L357&gt;=PliegoVigente!$U$8,PliegoVigente!$W$8,PliegoVigente!$W$7))),IF(E357="FLOW",(IF(L357&gt;=PliegoVigente!$U$25,PliegoVigente!$W$25,IF(L357&gt;=PliegoVigente!$U$24,PliegoVigente!$W$24,PliegoVigente!$W$23))),IF(E357="MASIVO",(IF(L357&gt;=PliegoVigente!$U$39,PliegoVigente!$W$39,IF(L357&gt;=PliegoVigente!$U$38,PliegoVigente!$W$38,PliegoVigente!$W$37))),(IF(L357&gt;=PliegoVigente!$U$53,PliegoVigente!$W$53,IF(L357&gt;=PliegoVigente!$U$52,PliegoVigente!$W$52,PliegoVigente!$W$51))))))</f>
        <v>-0.01</v>
      </c>
      <c r="AC357" s="124">
        <f>IF(E357="HFC",(IF(M357&gt;=PliegoVigente!$I$7,PliegoVigente!$K$7,IF(M357&gt;=PliegoVigente!$I$8,PliegoVigente!$K$8,IF(M357&gt;=PliegoVigente!$I$9,PliegoVigente!$K$9,IF(M357&gt;=PliegoVigente!$I$10,PliegoVigente!$K$10,IF(M357&gt;=PliegoVigente!$I$11,PliegoVigente!$K$11,IF(M357&gt;=PliegoVigente!$I$12,PliegoVigente!$K$12,IF(M357&gt;=PliegoVigente!$I$13,PliegoVigente!$K$13,IF(M357&gt;=PliegoVigente!$I$14,PliegoVigente!$K$14,PliegoVigente!$K$15))))))))),IF(E357="FLOW",(IF(M357&gt;=PliegoVigente!$I$23,PliegoVigente!$K$23,IF(M357&gt;=PliegoVigente!$I$24,PliegoVigente!$K$24,IF(M357&gt;=PliegoVigente!$I$25,PliegoVigente!$K$25,IF(M357&gt;=PliegoVigente!$I$26,PliegoVigente!$K$26,IF(M357&gt;=PliegoVigente!$I$27,PliegoVigente!$K$27,IF(M357&gt;=PliegoVigente!$I$28,PliegoVigente!$K$28,IF(M357&gt;=PliegoVigente!$I$29,PliegoVigente!$K$29,IF(M357&gt;=PliegoVigente!$I$30,PliegoVigente!$K$30,PliegoVigente!$K$31))))))))),IF(E357="MASIVO",(IF(M357&gt;=PliegoVigente!$I$37,PliegoVigente!$K$37,IF(M357&gt;=PliegoVigente!$I$38,PliegoVigente!$K$38,IF(M357&gt;=PliegoVigente!$I$39,PliegoVigente!$K$39,IF(M357&gt;=PliegoVigente!$I$40,PliegoVigente!$K$40,IF(M357&gt;=PliegoVigente!$I$41,PliegoVigente!$K$41,IF(M357&gt;=PliegoVigente!$I$42,PliegoVigente!$K$42,IF(M357&gt;=PliegoVigente!$I$43,PliegoVigente!$K$43,IF(M357&gt;=PliegoVigente!$I$44,PliegoVigente!$K$44,PliegoVigente!$K$45))))))))),(IF(M357&gt;=PliegoVigente!$I$51,PliegoVigente!$K$51,IF(M357&gt;=PliegoVigente!$I$52,PliegoVigente!$K$52,IF(M357&gt;=PliegoVigente!$I$53,PliegoVigente!$K$53,IF(M357&gt;=PliegoVigente!$I$54,PliegoVigente!$K$54,IF(M357&gt;=PliegoVigente!$I$55,PliegoVigente!$K$55,IF(M357&gt;=PliegoVigente!$I$56,PliegoVigente!$K$56,IF(M357&gt;=PliegoVigente!$I$57,PliegoVigente!$K$57,IF(M357&gt;=PliegoVigente!$I$58,PliegoVigente!$K$58,PliegoVigente!$K$59))))))))))))</f>
        <v>-0.02</v>
      </c>
      <c r="AD357" s="124">
        <f>IF(E357="HFC",(IF(S357&gt;=PliegoVigente!$E$12,PliegoVigente!$G$12,IF(S357&gt;=PliegoVigente!$E$11,PliegoVigente!$G$11,IF(S357&gt;=PliegoVigente!$E$10,PliegoVigente!$G$10,IF(S357&gt;=PliegoVigente!$E$9,PliegoVigente!$G$9,IF(S357&gt;=PliegoVigente!$E$8,PliegoVigente!$G$8,PliegoVigente!$G$7)))))),IF(E357="FLOW",(IF(S357&gt;=PliegoVigente!$I$23,PliegoVigente!$K$23,IF(S357&gt;=PliegoVigente!$I$24,PliegoVigente!$K$24,IF(S357&gt;=PliegoVigente!$I$25,PliegoVigente!$K$25,IF(S357&gt;=PliegoVigente!$I$26,PliegoVigente!$K$26,IF(S357&gt;=PliegoVigente!$I$27,PliegoVigente!$K$27,IF(S357&gt;=PliegoVigente!$I$28,PliegoVigente!$K$28,IF(S357&gt;=PliegoVigente!$I$29,PliegoVigente!$K$29,IF(S357&gt;=PliegoVigente!$I$30,PliegoVigente!$K$30,PliegoVigente!$K$31))))))))),IF(E357="MASIVO",(IF(S357&gt;=PliegoVigente!$I$37,PliegoVigente!$K$37,IF(S357&gt;=PliegoVigente!$I$38,PliegoVigente!$K$38,IF(S357&gt;=PliegoVigente!$I$39,PliegoVigente!$K$39,IF(S357&gt;=PliegoVigente!$I$40,PliegoVigente!$K$40,IF(S357&gt;=PliegoVigente!$I$41,PliegoVigente!$K$41,IF(S357&gt;=PliegoVigente!$I$42,PliegoVigente!$K$42,IF(S357&gt;=PliegoVigente!$I$43,PliegoVigente!$K$43,IF(S357&gt;=PliegoVigente!$I$44,PliegoVigente!$K$44,PliegoVigente!$K$45))))))))),(IF(S357&gt;=PliegoVigente!$I$51,PliegoVigente!$K$51,IF(S357&gt;=PliegoVigente!$I$52,PliegoVigente!$K$52,IF(S357&gt;=PliegoVigente!$I$53,PliegoVigente!$K$53,IF(S357&gt;=PliegoVigente!$I$54,PliegoVigente!$K$54,IF(S357&gt;=PliegoVigente!$I$55,PliegoVigente!$K$55,IF(S357&gt;=PliegoVigente!$I$56,PliegoVigente!$K$56,IF(S357&gt;=PliegoVigente!$I$57,PliegoVigente!$K$57,IF(S357&gt;=PliegoVigente!$I$58,PliegoVigente!$K$58,PliegoVigente!$K$59))))))))))))</f>
        <v>0.06</v>
      </c>
      <c r="AE357" s="124">
        <f>IF(E357="HFC",(IF(T357&gt;=PliegoVigente!$A$10,PliegoVigente!$C$10,IF(T357&gt;PliegoVigente!$A$9,PliegoVigente!$C$9,IF(T357&gt;PliegoVigente!$A$8,PliegoVigente!$C$8,PliegoVigente!$C$7)))),IF(E357="FLOW",(IF(T357&gt;=PliegoVigente!$A$26,PliegoVigente!$C$26,IF(T357&gt;PliegoVigente!$A$25,PliegoVigente!$C$25,IF(T357&gt;PliegoVigente!$A$24,PliegoVigente!$C$24,PliegoVigente!$C$23)))),IF(E357="MASIVO",(IF(T357&gt;=PliegoVigente!$A$40,PliegoVigente!$C$40,IF(T357&gt;PliegoVigente!$A$39,PliegoVigente!$C$39,IF(T357&gt;PliegoVigente!$A$38,PliegoVigente!$C$38,PliegoVigente!$C$37)))),(IF(T357&gt;=PliegoVigente!$A$54,PliegoVigente!$C$54,IF(T357&gt;PliegoVigente!$A$53,PliegoVigente!$C$53,IF(T357&gt;PliegoVigente!$A$52,PliegoVigente!$C$52,PliegoVigente!$C$51)))))))</f>
        <v>0.02</v>
      </c>
      <c r="AF357" s="124" t="b">
        <f>IF(E357="HFC",(IF(Y357&gt;=PliegoVigente!$Y$7,PliegoVigente!$AA$7,0)),IF(E357="FLOW",0,IF(E357="MASIVO",(IF(Y357&gt;=PliegoVigente!$Y$37,PliegoVigente!$AA$370)),(IF(Y357&gt;=PliegoVigente!$Y$51,PliegoVigente!$AA$51,0)))))</f>
        <v>0</v>
      </c>
      <c r="AG357" s="124">
        <f>IF(E357="HFC",(IF(Z357&gt;=PliegoVigente!$M$9,PliegoVigente!$O$9,IF(Z357&gt;=PliegoVigente!$M$8,PliegoVigente!$O$8,PliegoVigente!$O$7))),IF(E357="FLOW",(IF(Z357&gt;=PliegoVigente!$M$25,PliegoVigente!$O$25,IF(Z357&gt;=PliegoVigente!$M$24,PliegoVigente!$O$24,PliegoVigente!$O$23))),IF(E357="MASIVO",(IF(Z357&gt;=PliegoVigente!$M$39,PliegoVigente!$O$39,IF(Z357&gt;=PliegoVigente!$M$38,PliegoVigente!$O$38,PliegoVigente!$O$37))),(IF(Z357&gt;=PliegoVigente!$M$53,PliegoVigente!$O$53,IF(Z357&gt;=PliegoVigente!$M$52,PliegoVigente!$O$52,PliegoVigente!$O$51))))))</f>
        <v>5.0000000000000001E-3</v>
      </c>
      <c r="AH357" s="124">
        <f>IF(E357="HFC",(IF(AA357&gt;=PliegoVigente!$Q$9,PliegoVigente!$S$9,IF(AA357&gt;=PliegoVigente!$Q$8,PliegoVigente!$S$8,PliegoVigente!$S$7))),IF(E357="FLOW",(IF(AA357&gt;=PliegoVigente!$Q$25,PliegoVigente!$S$25,IF(AA357&gt;=PliegoVigente!$Q$24,PliegoVigente!$S$24,PliegoVigente!$S$23))),IF(E357="MASIVO",(IF(AA357&gt;=PliegoVigente!$Q$39,PliegoVigente!$S$39,IF(AA357&gt;=PliegoVigente!$Q$38,PliegoVigente!$S$38,PliegoVigente!$S$37))),(IF(AA357&gt;=PliegoVigente!$Q$53,PliegoVigente!$S$53,IF(AA357&gt;=PliegoVigente!$Q$52,PliegoVigente!$S$52,PliegoVigente!$S$51))))))</f>
        <v>5.0000000000000001E-3</v>
      </c>
      <c r="AI357" s="126">
        <f t="shared" si="11"/>
        <v>0.06</v>
      </c>
    </row>
    <row r="358" spans="1:35" x14ac:dyDescent="0.25">
      <c r="A358" s="115" t="str">
        <f>VLOOKUP(C358,RosterActualizado!$C$2:$L$1000,7,0)</f>
        <v>Avila Carlos Francisco</v>
      </c>
      <c r="B358" s="115" t="str">
        <f>VLOOKUP(C358,RosterActualizado!$C$2:$L$1000,10,0)</f>
        <v>Peralta Amina Rocio</v>
      </c>
      <c r="C358" s="115">
        <f>RosterActualizado!C358</f>
        <v>2374832</v>
      </c>
      <c r="D358" s="115" t="str">
        <f>VLOOKUP(C358,RosterActualizado!$C$2:$L$1000,3,0)</f>
        <v>INTERNET HFC SCORE 1</v>
      </c>
      <c r="E358" s="115" t="str">
        <f t="shared" si="10"/>
        <v>HFC</v>
      </c>
      <c r="F358" s="116">
        <f>VLOOKUP(C358,Table1[],5,0)</f>
        <v>0.96631613756613799</v>
      </c>
      <c r="G358" s="117">
        <f>VLOOKUP(C358,Table13[],5,0)</f>
        <v>0.14285714285714299</v>
      </c>
      <c r="H358" s="118">
        <f>VLOOKUP(C358,Table13[],3,0)</f>
        <v>70</v>
      </c>
      <c r="I358" s="117">
        <f>VLOOKUP(C358,Table13[],7,0)</f>
        <v>0.64179104477611904</v>
      </c>
      <c r="J358" s="117">
        <f>VLOOKUP(C358,Table13[],9,0)</f>
        <v>0.87878787878787901</v>
      </c>
      <c r="K358" s="116">
        <f>VLOOKUP(C358,Table16[[#All],[idccms]:[TMO]],5,0)</f>
        <v>0.93181818181818199</v>
      </c>
      <c r="L358" s="119">
        <f>VLOOKUP(C358,Table18[[Columna1]:[Recuento de id_monitoring-caseId]],2,0)</f>
        <v>0.5</v>
      </c>
      <c r="M358" s="116">
        <f>VLOOKUP(C358,Table111[],7,0)</f>
        <v>-6.6666666666666693E-2</v>
      </c>
      <c r="N358" s="118">
        <f>VLOOKUP(C358,Table111[],6,0)</f>
        <v>15</v>
      </c>
      <c r="O358" s="116">
        <f>VLOOKUP(C358,Table111[],8,0)</f>
        <v>0.57142857142857095</v>
      </c>
      <c r="P358" s="13" t="s">
        <v>116</v>
      </c>
      <c r="Q358" s="13" t="s">
        <v>116</v>
      </c>
      <c r="R358" s="13" t="s">
        <v>116</v>
      </c>
      <c r="S358" s="116">
        <f>VLOOKUP(C358,Table113[[idccms]:[Suma de Rellamados]],4,0)</f>
        <v>0.83410138248847898</v>
      </c>
      <c r="T358" s="13">
        <f>VLOOKUP(C358,Table115[[idccms]:[Suma de CvLlamSalientes]],3,0)</f>
        <v>519.01130653266296</v>
      </c>
      <c r="U358" s="13">
        <f>VLOOKUP(C358,Table115[[idccms]:[Suma de CvLlamSalientes]],5,0)</f>
        <v>17.272613065326599</v>
      </c>
      <c r="V358" s="120">
        <f>VLOOKUP(C358,Table115[[idccms]:[Suma de CvLlamSalientes]],6,0)</f>
        <v>44.874371859296502</v>
      </c>
      <c r="W358" s="13">
        <f>VLOOKUP(C358,Table115[[idccms]:[Suma de CvLlamSalientes]],7,0)</f>
        <v>456.86432160803997</v>
      </c>
      <c r="X358" s="116">
        <f>VLOOKUP(C358,Table118[[idccms]:[%Act Com N]],4,0)</f>
        <v>0</v>
      </c>
      <c r="Y358" s="116">
        <f>VLOOKUP(C358,Table118[[idccms]:[%Act Com N]],6,0)</f>
        <v>0</v>
      </c>
      <c r="Z358" s="116">
        <f>VLOOKUP(C358,TRF!$B$2:$S$407,4,0)</f>
        <v>3.8944723618090503E-2</v>
      </c>
      <c r="AA358" s="116">
        <f>VLOOKUP(C358,CBS!$A$2:$F$395,4,0)</f>
        <v>1.2562814070351799E-2</v>
      </c>
      <c r="AB358" s="124">
        <f>IF(E358="HFC",(IF(L358&gt;=PliegoVigente!$U$9,PliegoVigente!$W$9,IF(L358&gt;=PliegoVigente!$U$8,PliegoVigente!$W$8,PliegoVigente!$W$7))),IF(E358="FLOW",(IF(L358&gt;=PliegoVigente!$U$25,PliegoVigente!$W$25,IF(L358&gt;=PliegoVigente!$U$24,PliegoVigente!$W$24,PliegoVigente!$W$23))),IF(E358="MASIVO",(IF(L358&gt;=PliegoVigente!$U$39,PliegoVigente!$W$39,IF(L358&gt;=PliegoVigente!$U$38,PliegoVigente!$W$38,PliegoVigente!$W$37))),(IF(L358&gt;=PliegoVigente!$U$53,PliegoVigente!$W$53,IF(L358&gt;=PliegoVigente!$U$52,PliegoVigente!$W$52,PliegoVigente!$W$51))))))</f>
        <v>-0.01</v>
      </c>
      <c r="AC358" s="124">
        <f>IF(E358="HFC",(IF(M358&gt;=PliegoVigente!$I$7,PliegoVigente!$K$7,IF(M358&gt;=PliegoVigente!$I$8,PliegoVigente!$K$8,IF(M358&gt;=PliegoVigente!$I$9,PliegoVigente!$K$9,IF(M358&gt;=PliegoVigente!$I$10,PliegoVigente!$K$10,IF(M358&gt;=PliegoVigente!$I$11,PliegoVigente!$K$11,IF(M358&gt;=PliegoVigente!$I$12,PliegoVigente!$K$12,IF(M358&gt;=PliegoVigente!$I$13,PliegoVigente!$K$13,IF(M358&gt;=PliegoVigente!$I$14,PliegoVigente!$K$14,PliegoVigente!$K$15))))))))),IF(E358="FLOW",(IF(M358&gt;=PliegoVigente!$I$23,PliegoVigente!$K$23,IF(M358&gt;=PliegoVigente!$I$24,PliegoVigente!$K$24,IF(M358&gt;=PliegoVigente!$I$25,PliegoVigente!$K$25,IF(M358&gt;=PliegoVigente!$I$26,PliegoVigente!$K$26,IF(M358&gt;=PliegoVigente!$I$27,PliegoVigente!$K$27,IF(M358&gt;=PliegoVigente!$I$28,PliegoVigente!$K$28,IF(M358&gt;=PliegoVigente!$I$29,PliegoVigente!$K$29,IF(M358&gt;=PliegoVigente!$I$30,PliegoVigente!$K$30,PliegoVigente!$K$31))))))))),IF(E358="MASIVO",(IF(M358&gt;=PliegoVigente!$I$37,PliegoVigente!$K$37,IF(M358&gt;=PliegoVigente!$I$38,PliegoVigente!$K$38,IF(M358&gt;=PliegoVigente!$I$39,PliegoVigente!$K$39,IF(M358&gt;=PliegoVigente!$I$40,PliegoVigente!$K$40,IF(M358&gt;=PliegoVigente!$I$41,PliegoVigente!$K$41,IF(M358&gt;=PliegoVigente!$I$42,PliegoVigente!$K$42,IF(M358&gt;=PliegoVigente!$I$43,PliegoVigente!$K$43,IF(M358&gt;=PliegoVigente!$I$44,PliegoVigente!$K$44,PliegoVigente!$K$45))))))))),(IF(M358&gt;=PliegoVigente!$I$51,PliegoVigente!$K$51,IF(M358&gt;=PliegoVigente!$I$52,PliegoVigente!$K$52,IF(M358&gt;=PliegoVigente!$I$53,PliegoVigente!$K$53,IF(M358&gt;=PliegoVigente!$I$54,PliegoVigente!$K$54,IF(M358&gt;=PliegoVigente!$I$55,PliegoVigente!$K$55,IF(M358&gt;=PliegoVigente!$I$56,PliegoVigente!$K$56,IF(M358&gt;=PliegoVigente!$I$57,PliegoVigente!$K$57,IF(M358&gt;=PliegoVigente!$I$58,PliegoVigente!$K$58,PliegoVigente!$K$59))))))))))))</f>
        <v>0.01</v>
      </c>
      <c r="AD358" s="124">
        <f>IF(E358="HFC",(IF(S358&gt;=PliegoVigente!$E$12,PliegoVigente!$G$12,IF(S358&gt;=PliegoVigente!$E$11,PliegoVigente!$G$11,IF(S358&gt;=PliegoVigente!$E$10,PliegoVigente!$G$10,IF(S358&gt;=PliegoVigente!$E$9,PliegoVigente!$G$9,IF(S358&gt;=PliegoVigente!$E$8,PliegoVigente!$G$8,PliegoVigente!$G$7)))))),IF(E358="FLOW",(IF(S358&gt;=PliegoVigente!$I$23,PliegoVigente!$K$23,IF(S358&gt;=PliegoVigente!$I$24,PliegoVigente!$K$24,IF(S358&gt;=PliegoVigente!$I$25,PliegoVigente!$K$25,IF(S358&gt;=PliegoVigente!$I$26,PliegoVigente!$K$26,IF(S358&gt;=PliegoVigente!$I$27,PliegoVigente!$K$27,IF(S358&gt;=PliegoVigente!$I$28,PliegoVigente!$K$28,IF(S358&gt;=PliegoVigente!$I$29,PliegoVigente!$K$29,IF(S358&gt;=PliegoVigente!$I$30,PliegoVigente!$K$30,PliegoVigente!$K$31))))))))),IF(E358="MASIVO",(IF(S358&gt;=PliegoVigente!$I$37,PliegoVigente!$K$37,IF(S358&gt;=PliegoVigente!$I$38,PliegoVigente!$K$38,IF(S358&gt;=PliegoVigente!$I$39,PliegoVigente!$K$39,IF(S358&gt;=PliegoVigente!$I$40,PliegoVigente!$K$40,IF(S358&gt;=PliegoVigente!$I$41,PliegoVigente!$K$41,IF(S358&gt;=PliegoVigente!$I$42,PliegoVigente!$K$42,IF(S358&gt;=PliegoVigente!$I$43,PliegoVigente!$K$43,IF(S358&gt;=PliegoVigente!$I$44,PliegoVigente!$K$44,PliegoVigente!$K$45))))))))),(IF(S358&gt;=PliegoVigente!$I$51,PliegoVigente!$K$51,IF(S358&gt;=PliegoVigente!$I$52,PliegoVigente!$K$52,IF(S358&gt;=PliegoVigente!$I$53,PliegoVigente!$K$53,IF(S358&gt;=PliegoVigente!$I$54,PliegoVigente!$K$54,IF(S358&gt;=PliegoVigente!$I$55,PliegoVigente!$K$55,IF(S358&gt;=PliegoVigente!$I$56,PliegoVigente!$K$56,IF(S358&gt;=PliegoVigente!$I$57,PliegoVigente!$K$57,IF(S358&gt;=PliegoVigente!$I$58,PliegoVigente!$K$58,PliegoVigente!$K$59))))))))))))</f>
        <v>0.04</v>
      </c>
      <c r="AE358" s="124">
        <f>IF(E358="HFC",(IF(T358&gt;=PliegoVigente!$A$10,PliegoVigente!$C$10,IF(T358&gt;PliegoVigente!$A$9,PliegoVigente!$C$9,IF(T358&gt;PliegoVigente!$A$8,PliegoVigente!$C$8,PliegoVigente!$C$7)))),IF(E358="FLOW",(IF(T358&gt;=PliegoVigente!$A$26,PliegoVigente!$C$26,IF(T358&gt;PliegoVigente!$A$25,PliegoVigente!$C$25,IF(T358&gt;PliegoVigente!$A$24,PliegoVigente!$C$24,PliegoVigente!$C$23)))),IF(E358="MASIVO",(IF(T358&gt;=PliegoVigente!$A$40,PliegoVigente!$C$40,IF(T358&gt;PliegoVigente!$A$39,PliegoVigente!$C$39,IF(T358&gt;PliegoVigente!$A$38,PliegoVigente!$C$38,PliegoVigente!$C$37)))),(IF(T358&gt;=PliegoVigente!$A$54,PliegoVigente!$C$54,IF(T358&gt;PliegoVigente!$A$53,PliegoVigente!$C$53,IF(T358&gt;PliegoVigente!$A$52,PliegoVigente!$C$52,PliegoVigente!$C$51)))))))</f>
        <v>0.02</v>
      </c>
      <c r="AF358" s="124">
        <f>IF(E358="HFC",(IF(Y358&gt;=PliegoVigente!$Y$7,PliegoVigente!$AA$7,0)),IF(E358="FLOW",0,IF(E358="MASIVO",(IF(Y358&gt;=PliegoVigente!$Y$37,PliegoVigente!$AA$370)),(IF(Y358&gt;=PliegoVigente!$Y$51,PliegoVigente!$AA$51,0)))))</f>
        <v>0</v>
      </c>
      <c r="AG358" s="124">
        <f>IF(E358="HFC",(IF(Z358&gt;=PliegoVigente!$M$9,PliegoVigente!$O$9,IF(Z358&gt;=PliegoVigente!$M$8,PliegoVigente!$O$8,PliegoVigente!$O$7))),IF(E358="FLOW",(IF(Z358&gt;=PliegoVigente!$M$25,PliegoVigente!$O$25,IF(Z358&gt;=PliegoVigente!$M$24,PliegoVigente!$O$24,PliegoVigente!$O$23))),IF(E358="MASIVO",(IF(Z358&gt;=PliegoVigente!$M$39,PliegoVigente!$O$39,IF(Z358&gt;=PliegoVigente!$M$38,PliegoVigente!$O$38,PliegoVigente!$O$37))),(IF(Z358&gt;=PliegoVigente!$M$53,PliegoVigente!$O$53,IF(Z358&gt;=PliegoVigente!$M$52,PliegoVigente!$O$52,PliegoVigente!$O$51))))))</f>
        <v>5.0000000000000001E-3</v>
      </c>
      <c r="AH358" s="124">
        <f>IF(E358="HFC",(IF(AA358&gt;=PliegoVigente!$Q$9,PliegoVigente!$S$9,IF(AA358&gt;=PliegoVigente!$Q$8,PliegoVigente!$S$8,PliegoVigente!$S$7))),IF(E358="FLOW",(IF(AA358&gt;=PliegoVigente!$Q$25,PliegoVigente!$S$25,IF(AA358&gt;=PliegoVigente!$Q$24,PliegoVigente!$S$24,PliegoVigente!$S$23))),IF(E358="MASIVO",(IF(AA358&gt;=PliegoVigente!$Q$39,PliegoVigente!$S$39,IF(AA358&gt;=PliegoVigente!$Q$38,PliegoVigente!$S$38,PliegoVigente!$S$37))),(IF(AA358&gt;=PliegoVigente!$Q$53,PliegoVigente!$S$53,IF(AA358&gt;=PliegoVigente!$Q$52,PliegoVigente!$S$52,PliegoVigente!$S$51))))))</f>
        <v>5.0000000000000001E-3</v>
      </c>
      <c r="AI358" s="126">
        <f t="shared" si="11"/>
        <v>7.0000000000000007E-2</v>
      </c>
    </row>
    <row r="359" spans="1:35" x14ac:dyDescent="0.25">
      <c r="A359" s="115" t="str">
        <f>VLOOKUP(C359,RosterActualizado!$C$2:$L$1000,7,0)</f>
        <v>Avila Carlos Francisco</v>
      </c>
      <c r="B359" s="115" t="str">
        <f>VLOOKUP(C359,RosterActualizado!$C$2:$L$1000,10,0)</f>
        <v>Pereyra Sal Ariel Edgardo</v>
      </c>
      <c r="C359" s="115">
        <f>RosterActualizado!C359</f>
        <v>2828890</v>
      </c>
      <c r="D359" s="115" t="str">
        <f>VLOOKUP(C359,RosterActualizado!$C$2:$L$1000,3,0)</f>
        <v>VIP</v>
      </c>
      <c r="E359" s="115" t="str">
        <f t="shared" si="10"/>
        <v>MASIVO</v>
      </c>
      <c r="F359" s="116">
        <f>VLOOKUP(C359,Table1[],5,0)</f>
        <v>0.83353956228956205</v>
      </c>
      <c r="G359" s="117">
        <f>VLOOKUP(C359,Table13[],5,0)</f>
        <v>5.8823529411764698E-2</v>
      </c>
      <c r="H359" s="118">
        <f>VLOOKUP(C359,Table13[],3,0)</f>
        <v>119</v>
      </c>
      <c r="I359" s="117">
        <f>VLOOKUP(C359,Table13[],7,0)</f>
        <v>0.65517241379310298</v>
      </c>
      <c r="J359" s="117">
        <f>VLOOKUP(C359,Table13[],9,0)</f>
        <v>0.91891891891891897</v>
      </c>
      <c r="K359" s="116">
        <f>VLOOKUP(C359,Table16[[#All],[idccms]:[TMO]],5,0)</f>
        <v>1</v>
      </c>
      <c r="L359" s="119">
        <f>VLOOKUP(C359,Table18[[Columna1]:[Recuento de id_monitoring-caseId]],2,0)</f>
        <v>0</v>
      </c>
      <c r="M359" s="116">
        <f>VLOOKUP(C359,Table111[],7,0)</f>
        <v>-0.5</v>
      </c>
      <c r="N359" s="118">
        <f>VLOOKUP(C359,Table111[],6,0)</f>
        <v>10</v>
      </c>
      <c r="O359" s="116">
        <f>VLOOKUP(C359,Table111[],8,0)</f>
        <v>0.44444444444444398</v>
      </c>
      <c r="P359" s="13" t="s">
        <v>116</v>
      </c>
      <c r="Q359" s="13" t="s">
        <v>116</v>
      </c>
      <c r="R359" s="13" t="s">
        <v>116</v>
      </c>
      <c r="S359" s="116">
        <f>VLOOKUP(C359,Table113[[idccms]:[Suma de Rellamados]],4,0)</f>
        <v>0.80601092896174897</v>
      </c>
      <c r="T359" s="13">
        <f>VLOOKUP(C359,Table115[[idccms]:[Suma de CvLlamSalientes]],3,0)</f>
        <v>652.32903225806501</v>
      </c>
      <c r="U359" s="13">
        <f>VLOOKUP(C359,Table115[[idccms]:[Suma de CvLlamSalientes]],5,0)</f>
        <v>36.443010752688203</v>
      </c>
      <c r="V359" s="120">
        <f>VLOOKUP(C359,Table115[[idccms]:[Suma de CvLlamSalientes]],6,0)</f>
        <v>9.8494623655913998</v>
      </c>
      <c r="W359" s="13">
        <f>VLOOKUP(C359,Table115[[idccms]:[Suma de CvLlamSalientes]],7,0)</f>
        <v>606.03655913978503</v>
      </c>
      <c r="X359" s="116">
        <f>VLOOKUP(C359,Table118[[idccms]:[%Act Com N]],4,0)</f>
        <v>5.0537634408602199E-2</v>
      </c>
      <c r="Y359" s="116">
        <f>VLOOKUP(C359,Table118[[idccms]:[%Act Com N]],6,0)</f>
        <v>4.5161290322580601E-2</v>
      </c>
      <c r="Z359" s="116">
        <f>VLOOKUP(C359,TRF!$B$2:$S$407,4,0)</f>
        <v>7.9569892473118298E-2</v>
      </c>
      <c r="AA359" s="116">
        <f>VLOOKUP(C359,CBS!$A$2:$F$395,4,0)</f>
        <v>2.3655913978494598E-2</v>
      </c>
      <c r="AB359" s="124">
        <f>IF(E359="HFC",(IF(L359&gt;=PliegoVigente!$U$9,PliegoVigente!$W$9,IF(L359&gt;=PliegoVigente!$U$8,PliegoVigente!$W$8,PliegoVigente!$W$7))),IF(E359="FLOW",(IF(L359&gt;=PliegoVigente!$U$25,PliegoVigente!$W$25,IF(L359&gt;=PliegoVigente!$U$24,PliegoVigente!$W$24,PliegoVigente!$W$23))),IF(E359="MASIVO",(IF(L359&gt;=PliegoVigente!$U$39,PliegoVigente!$W$39,IF(L359&gt;=PliegoVigente!$U$38,PliegoVigente!$W$38,PliegoVigente!$W$37))),(IF(L359&gt;=PliegoVigente!$U$53,PliegoVigente!$W$53,IF(L359&gt;=PliegoVigente!$U$52,PliegoVigente!$W$52,PliegoVigente!$W$51))))))</f>
        <v>-0.01</v>
      </c>
      <c r="AC359" s="124">
        <f>IF(E359="HFC",(IF(M359&gt;=PliegoVigente!$I$7,PliegoVigente!$K$7,IF(M359&gt;=PliegoVigente!$I$8,PliegoVigente!$K$8,IF(M359&gt;=PliegoVigente!$I$9,PliegoVigente!$K$9,IF(M359&gt;=PliegoVigente!$I$10,PliegoVigente!$K$10,IF(M359&gt;=PliegoVigente!$I$11,PliegoVigente!$K$11,IF(M359&gt;=PliegoVigente!$I$12,PliegoVigente!$K$12,IF(M359&gt;=PliegoVigente!$I$13,PliegoVigente!$K$13,IF(M359&gt;=PliegoVigente!$I$14,PliegoVigente!$K$14,PliegoVigente!$K$15))))))))),IF(E359="FLOW",(IF(M359&gt;=PliegoVigente!$I$23,PliegoVigente!$K$23,IF(M359&gt;=PliegoVigente!$I$24,PliegoVigente!$K$24,IF(M359&gt;=PliegoVigente!$I$25,PliegoVigente!$K$25,IF(M359&gt;=PliegoVigente!$I$26,PliegoVigente!$K$26,IF(M359&gt;=PliegoVigente!$I$27,PliegoVigente!$K$27,IF(M359&gt;=PliegoVigente!$I$28,PliegoVigente!$K$28,IF(M359&gt;=PliegoVigente!$I$29,PliegoVigente!$K$29,IF(M359&gt;=PliegoVigente!$I$30,PliegoVigente!$K$30,PliegoVigente!$K$31))))))))),IF(E359="MASIVO",(IF(M359&gt;=PliegoVigente!$I$37,PliegoVigente!$K$37,IF(M359&gt;=PliegoVigente!$I$38,PliegoVigente!$K$38,IF(M359&gt;=PliegoVigente!$I$39,PliegoVigente!$K$39,IF(M359&gt;=PliegoVigente!$I$40,PliegoVigente!$K$40,IF(M359&gt;=PliegoVigente!$I$41,PliegoVigente!$K$41,IF(M359&gt;=PliegoVigente!$I$42,PliegoVigente!$K$42,IF(M359&gt;=PliegoVigente!$I$43,PliegoVigente!$K$43,IF(M359&gt;=PliegoVigente!$I$44,PliegoVigente!$K$44,PliegoVigente!$K$45))))))))),(IF(M359&gt;=PliegoVigente!$I$51,PliegoVigente!$K$51,IF(M359&gt;=PliegoVigente!$I$52,PliegoVigente!$K$52,IF(M359&gt;=PliegoVigente!$I$53,PliegoVigente!$K$53,IF(M359&gt;=PliegoVigente!$I$54,PliegoVigente!$K$54,IF(M359&gt;=PliegoVigente!$I$55,PliegoVigente!$K$55,IF(M359&gt;=PliegoVigente!$I$56,PliegoVigente!$K$56,IF(M359&gt;=PliegoVigente!$I$57,PliegoVigente!$K$57,IF(M359&gt;=PliegoVigente!$I$58,PliegoVigente!$K$58,PliegoVigente!$K$59))))))))))))</f>
        <v>-0.02</v>
      </c>
      <c r="AD359" s="124">
        <f>IF(E359="HFC",(IF(S359&gt;=PliegoVigente!$E$12,PliegoVigente!$G$12,IF(S359&gt;=PliegoVigente!$E$11,PliegoVigente!$G$11,IF(S359&gt;=PliegoVigente!$E$10,PliegoVigente!$G$10,IF(S359&gt;=PliegoVigente!$E$9,PliegoVigente!$G$9,IF(S359&gt;=PliegoVigente!$E$8,PliegoVigente!$G$8,PliegoVigente!$G$7)))))),IF(E359="FLOW",(IF(S359&gt;=PliegoVigente!$I$23,PliegoVigente!$K$23,IF(S359&gt;=PliegoVigente!$I$24,PliegoVigente!$K$24,IF(S359&gt;=PliegoVigente!$I$25,PliegoVigente!$K$25,IF(S359&gt;=PliegoVigente!$I$26,PliegoVigente!$K$26,IF(S359&gt;=PliegoVigente!$I$27,PliegoVigente!$K$27,IF(S359&gt;=PliegoVigente!$I$28,PliegoVigente!$K$28,IF(S359&gt;=PliegoVigente!$I$29,PliegoVigente!$K$29,IF(S359&gt;=PliegoVigente!$I$30,PliegoVigente!$K$30,PliegoVigente!$K$31))))))))),IF(E359="MASIVO",(IF(S359&gt;=PliegoVigente!$I$37,PliegoVigente!$K$37,IF(S359&gt;=PliegoVigente!$I$38,PliegoVigente!$K$38,IF(S359&gt;=PliegoVigente!$I$39,PliegoVigente!$K$39,IF(S359&gt;=PliegoVigente!$I$40,PliegoVigente!$K$40,IF(S359&gt;=PliegoVigente!$I$41,PliegoVigente!$K$41,IF(S359&gt;=PliegoVigente!$I$42,PliegoVigente!$K$42,IF(S359&gt;=PliegoVigente!$I$43,PliegoVigente!$K$43,IF(S359&gt;=PliegoVigente!$I$44,PliegoVigente!$K$44,PliegoVigente!$K$45))))))))),(IF(S359&gt;=PliegoVigente!$I$51,PliegoVigente!$K$51,IF(S359&gt;=PliegoVigente!$I$52,PliegoVigente!$K$52,IF(S359&gt;=PliegoVigente!$I$53,PliegoVigente!$K$53,IF(S359&gt;=PliegoVigente!$I$54,PliegoVigente!$K$54,IF(S359&gt;=PliegoVigente!$I$55,PliegoVigente!$K$55,IF(S359&gt;=PliegoVigente!$I$56,PliegoVigente!$K$56,IF(S359&gt;=PliegoVigente!$I$57,PliegoVigente!$K$57,IF(S359&gt;=PliegoVigente!$I$58,PliegoVigente!$K$58,PliegoVigente!$K$59))))))))))))</f>
        <v>0.06</v>
      </c>
      <c r="AE359" s="124">
        <f>IF(E359="HFC",(IF(T359&gt;=PliegoVigente!$A$10,PliegoVigente!$C$10,IF(T359&gt;PliegoVigente!$A$9,PliegoVigente!$C$9,IF(T359&gt;PliegoVigente!$A$8,PliegoVigente!$C$8,PliegoVigente!$C$7)))),IF(E359="FLOW",(IF(T359&gt;=PliegoVigente!$A$26,PliegoVigente!$C$26,IF(T359&gt;PliegoVigente!$A$25,PliegoVigente!$C$25,IF(T359&gt;PliegoVigente!$A$24,PliegoVigente!$C$24,PliegoVigente!$C$23)))),IF(E359="MASIVO",(IF(T359&gt;=PliegoVigente!$A$40,PliegoVigente!$C$40,IF(T359&gt;PliegoVigente!$A$39,PliegoVigente!$C$39,IF(T359&gt;PliegoVigente!$A$38,PliegoVigente!$C$38,PliegoVigente!$C$37)))),(IF(T359&gt;=PliegoVigente!$A$54,PliegoVigente!$C$54,IF(T359&gt;PliegoVigente!$A$53,PliegoVigente!$C$53,IF(T359&gt;PliegoVigente!$A$52,PliegoVigente!$C$52,PliegoVigente!$C$51)))))))</f>
        <v>-0.01</v>
      </c>
      <c r="AF359" s="124">
        <f>IF(E359="HFC",(IF(Y359&gt;=PliegoVigente!$Y$7,PliegoVigente!$AA$7,0)),IF(E359="FLOW",0,IF(E359="MASIVO",(IF(Y359&gt;=PliegoVigente!$Y$37,PliegoVigente!$AA$370)),(IF(Y359&gt;=PliegoVigente!$Y$51,PliegoVigente!$AA$51,0)))))</f>
        <v>0</v>
      </c>
      <c r="AG359" s="124">
        <f>IF(E359="HFC",(IF(Z359&gt;=PliegoVigente!$M$9,PliegoVigente!$O$9,IF(Z359&gt;=PliegoVigente!$M$8,PliegoVigente!$O$8,PliegoVigente!$O$7))),IF(E359="FLOW",(IF(Z359&gt;=PliegoVigente!$M$25,PliegoVigente!$O$25,IF(Z359&gt;=PliegoVigente!$M$24,PliegoVigente!$O$24,PliegoVigente!$O$23))),IF(E359="MASIVO",(IF(Z359&gt;=PliegoVigente!$M$39,PliegoVigente!$O$39,IF(Z359&gt;=PliegoVigente!$M$38,PliegoVigente!$O$38,PliegoVigente!$O$37))),(IF(Z359&gt;=PliegoVigente!$M$53,PliegoVigente!$O$53,IF(Z359&gt;=PliegoVigente!$M$52,PliegoVigente!$O$52,PliegoVigente!$O$51))))))</f>
        <v>5.0000000000000001E-3</v>
      </c>
      <c r="AH359" s="124">
        <f>IF(E359="HFC",(IF(AA359&gt;=PliegoVigente!$Q$9,PliegoVigente!$S$9,IF(AA359&gt;=PliegoVigente!$Q$8,PliegoVigente!$S$8,PliegoVigente!$S$7))),IF(E359="FLOW",(IF(AA359&gt;=PliegoVigente!$Q$25,PliegoVigente!$S$25,IF(AA359&gt;=PliegoVigente!$Q$24,PliegoVigente!$S$24,PliegoVigente!$S$23))),IF(E359="MASIVO",(IF(AA359&gt;=PliegoVigente!$Q$39,PliegoVigente!$S$39,IF(AA359&gt;=PliegoVigente!$Q$38,PliegoVigente!$S$38,PliegoVigente!$S$37))),(IF(AA359&gt;=PliegoVigente!$Q$53,PliegoVigente!$S$53,IF(AA359&gt;=PliegoVigente!$Q$52,PliegoVigente!$S$52,PliegoVigente!$S$51))))))</f>
        <v>5.0000000000000001E-3</v>
      </c>
      <c r="AI359" s="126">
        <f t="shared" si="11"/>
        <v>0.03</v>
      </c>
    </row>
    <row r="360" spans="1:35" x14ac:dyDescent="0.25">
      <c r="A360" s="115" t="str">
        <f>VLOOKUP(C360,RosterActualizado!$C$2:$L$1000,7,0)</f>
        <v>Avila Carlos Francisco</v>
      </c>
      <c r="B360" s="115" t="str">
        <f>VLOOKUP(C360,RosterActualizado!$C$2:$L$1000,10,0)</f>
        <v>Prado Alvaro Oscar</v>
      </c>
      <c r="C360" s="115">
        <f>RosterActualizado!C360</f>
        <v>2715908</v>
      </c>
      <c r="D360" s="115" t="str">
        <f>VLOOKUP(C360,RosterActualizado!$C$2:$L$1000,3,0)</f>
        <v>INTERNET HFC SCORE 3 A 5</v>
      </c>
      <c r="E360" s="115" t="str">
        <f t="shared" si="10"/>
        <v>HFC</v>
      </c>
      <c r="F360" s="116">
        <f>VLOOKUP(C360,Table1[],5,0)</f>
        <v>0.80218644781144799</v>
      </c>
      <c r="G360" s="117">
        <f>VLOOKUP(C360,Table13[],5,0)</f>
        <v>5.2631578947368397E-2</v>
      </c>
      <c r="H360" s="118">
        <f>VLOOKUP(C360,Table13[],3,0)</f>
        <v>114</v>
      </c>
      <c r="I360" s="117">
        <f>VLOOKUP(C360,Table13[],7,0)</f>
        <v>0.73873873873873896</v>
      </c>
      <c r="J360" s="117">
        <f>VLOOKUP(C360,Table13[],9,0)</f>
        <v>0.93518518518518501</v>
      </c>
      <c r="K360" s="116">
        <f>VLOOKUP(C360,Table16[[#All],[idccms]:[TMO]],5,0)</f>
        <v>0.95833333333333304</v>
      </c>
      <c r="L360" s="119">
        <f>VLOOKUP(C360,Table18[[Columna1]:[Recuento de id_monitoring-caseId]],2,0)</f>
        <v>1</v>
      </c>
      <c r="M360" s="116">
        <f>VLOOKUP(C360,Table111[],7,0)</f>
        <v>-0.18181818181818199</v>
      </c>
      <c r="N360" s="118">
        <f>VLOOKUP(C360,Table111[],6,0)</f>
        <v>11</v>
      </c>
      <c r="O360" s="116">
        <f>VLOOKUP(C360,Table111[],8,0)</f>
        <v>0.75</v>
      </c>
      <c r="P360" s="13" t="s">
        <v>116</v>
      </c>
      <c r="Q360" s="13" t="s">
        <v>116</v>
      </c>
      <c r="R360" s="13" t="s">
        <v>116</v>
      </c>
      <c r="S360" s="116">
        <f>VLOOKUP(C360,Table113[[idccms]:[Suma de Rellamados]],4,0)</f>
        <v>0.83826879271070598</v>
      </c>
      <c r="T360" s="13">
        <f>VLOOKUP(C360,Table115[[idccms]:[Suma de CvLlamSalientes]],3,0)</f>
        <v>630.069632495164</v>
      </c>
      <c r="U360" s="13">
        <f>VLOOKUP(C360,Table115[[idccms]:[Suma de CvLlamSalientes]],5,0)</f>
        <v>17.6653771760155</v>
      </c>
      <c r="V360" s="120">
        <f>VLOOKUP(C360,Table115[[idccms]:[Suma de CvLlamSalientes]],6,0)</f>
        <v>0.170212765957447</v>
      </c>
      <c r="W360" s="13">
        <f>VLOOKUP(C360,Table115[[idccms]:[Suma de CvLlamSalientes]],7,0)</f>
        <v>612.23404255319099</v>
      </c>
      <c r="X360" s="116">
        <f>VLOOKUP(C360,Table118[[idccms]:[%Act Com N]],4,0)</f>
        <v>3.8684719535783401E-3</v>
      </c>
      <c r="Y360" s="116">
        <f>VLOOKUP(C360,Table118[[idccms]:[%Act Com N]],6,0)</f>
        <v>3.8684719535783401E-3</v>
      </c>
      <c r="Z360" s="116">
        <f>VLOOKUP(C360,TRF!$B$2:$S$407,4,0)</f>
        <v>5.8027079303674997E-2</v>
      </c>
      <c r="AA360" s="116">
        <f>VLOOKUP(C360,CBS!$A$2:$F$395,4,0)</f>
        <v>3.2882011605415901E-2</v>
      </c>
      <c r="AB360" s="124">
        <f>IF(E360="HFC",(IF(L360&gt;=PliegoVigente!$U$9,PliegoVigente!$W$9,IF(L360&gt;=PliegoVigente!$U$8,PliegoVigente!$W$8,PliegoVigente!$W$7))),IF(E360="FLOW",(IF(L360&gt;=PliegoVigente!$U$25,PliegoVigente!$W$25,IF(L360&gt;=PliegoVigente!$U$24,PliegoVigente!$W$24,PliegoVigente!$W$23))),IF(E360="MASIVO",(IF(L360&gt;=PliegoVigente!$U$39,PliegoVigente!$W$39,IF(L360&gt;=PliegoVigente!$U$38,PliegoVigente!$W$38,PliegoVigente!$W$37))),(IF(L360&gt;=PliegoVigente!$U$53,PliegoVigente!$W$53,IF(L360&gt;=PliegoVigente!$U$52,PliegoVigente!$W$52,PliegoVigente!$W$51))))))</f>
        <v>0.01</v>
      </c>
      <c r="AC360" s="124">
        <f>IF(E360="HFC",(IF(M360&gt;=PliegoVigente!$I$7,PliegoVigente!$K$7,IF(M360&gt;=PliegoVigente!$I$8,PliegoVigente!$K$8,IF(M360&gt;=PliegoVigente!$I$9,PliegoVigente!$K$9,IF(M360&gt;=PliegoVigente!$I$10,PliegoVigente!$K$10,IF(M360&gt;=PliegoVigente!$I$11,PliegoVigente!$K$11,IF(M360&gt;=PliegoVigente!$I$12,PliegoVigente!$K$12,IF(M360&gt;=PliegoVigente!$I$13,PliegoVigente!$K$13,IF(M360&gt;=PliegoVigente!$I$14,PliegoVigente!$K$14,PliegoVigente!$K$15))))))))),IF(E360="FLOW",(IF(M360&gt;=PliegoVigente!$I$23,PliegoVigente!$K$23,IF(M360&gt;=PliegoVigente!$I$24,PliegoVigente!$K$24,IF(M360&gt;=PliegoVigente!$I$25,PliegoVigente!$K$25,IF(M360&gt;=PliegoVigente!$I$26,PliegoVigente!$K$26,IF(M360&gt;=PliegoVigente!$I$27,PliegoVigente!$K$27,IF(M360&gt;=PliegoVigente!$I$28,PliegoVigente!$K$28,IF(M360&gt;=PliegoVigente!$I$29,PliegoVigente!$K$29,IF(M360&gt;=PliegoVigente!$I$30,PliegoVigente!$K$30,PliegoVigente!$K$31))))))))),IF(E360="MASIVO",(IF(M360&gt;=PliegoVigente!$I$37,PliegoVigente!$K$37,IF(M360&gt;=PliegoVigente!$I$38,PliegoVigente!$K$38,IF(M360&gt;=PliegoVigente!$I$39,PliegoVigente!$K$39,IF(M360&gt;=PliegoVigente!$I$40,PliegoVigente!$K$40,IF(M360&gt;=PliegoVigente!$I$41,PliegoVigente!$K$41,IF(M360&gt;=PliegoVigente!$I$42,PliegoVigente!$K$42,IF(M360&gt;=PliegoVigente!$I$43,PliegoVigente!$K$43,IF(M360&gt;=PliegoVigente!$I$44,PliegoVigente!$K$44,PliegoVigente!$K$45))))))))),(IF(M360&gt;=PliegoVigente!$I$51,PliegoVigente!$K$51,IF(M360&gt;=PliegoVigente!$I$52,PliegoVigente!$K$52,IF(M360&gt;=PliegoVigente!$I$53,PliegoVigente!$K$53,IF(M360&gt;=PliegoVigente!$I$54,PliegoVigente!$K$54,IF(M360&gt;=PliegoVigente!$I$55,PliegoVigente!$K$55,IF(M360&gt;=PliegoVigente!$I$56,PliegoVigente!$K$56,IF(M360&gt;=PliegoVigente!$I$57,PliegoVigente!$K$57,IF(M360&gt;=PliegoVigente!$I$58,PliegoVigente!$K$58,PliegoVigente!$K$59))))))))))))</f>
        <v>-0.01</v>
      </c>
      <c r="AD360" s="124">
        <f>IF(E360="HFC",(IF(S360&gt;=PliegoVigente!$E$12,PliegoVigente!$G$12,IF(S360&gt;=PliegoVigente!$E$11,PliegoVigente!$G$11,IF(S360&gt;=PliegoVigente!$E$10,PliegoVigente!$G$10,IF(S360&gt;=PliegoVigente!$E$9,PliegoVigente!$G$9,IF(S360&gt;=PliegoVigente!$E$8,PliegoVigente!$G$8,PliegoVigente!$G$7)))))),IF(E360="FLOW",(IF(S360&gt;=PliegoVigente!$I$23,PliegoVigente!$K$23,IF(S360&gt;=PliegoVigente!$I$24,PliegoVigente!$K$24,IF(S360&gt;=PliegoVigente!$I$25,PliegoVigente!$K$25,IF(S360&gt;=PliegoVigente!$I$26,PliegoVigente!$K$26,IF(S360&gt;=PliegoVigente!$I$27,PliegoVigente!$K$27,IF(S360&gt;=PliegoVigente!$I$28,PliegoVigente!$K$28,IF(S360&gt;=PliegoVigente!$I$29,PliegoVigente!$K$29,IF(S360&gt;=PliegoVigente!$I$30,PliegoVigente!$K$30,PliegoVigente!$K$31))))))))),IF(E360="MASIVO",(IF(S360&gt;=PliegoVigente!$I$37,PliegoVigente!$K$37,IF(S360&gt;=PliegoVigente!$I$38,PliegoVigente!$K$38,IF(S360&gt;=PliegoVigente!$I$39,PliegoVigente!$K$39,IF(S360&gt;=PliegoVigente!$I$40,PliegoVigente!$K$40,IF(S360&gt;=PliegoVigente!$I$41,PliegoVigente!$K$41,IF(S360&gt;=PliegoVigente!$I$42,PliegoVigente!$K$42,IF(S360&gt;=PliegoVigente!$I$43,PliegoVigente!$K$43,IF(S360&gt;=PliegoVigente!$I$44,PliegoVigente!$K$44,PliegoVigente!$K$45))))))))),(IF(S360&gt;=PliegoVigente!$I$51,PliegoVigente!$K$51,IF(S360&gt;=PliegoVigente!$I$52,PliegoVigente!$K$52,IF(S360&gt;=PliegoVigente!$I$53,PliegoVigente!$K$53,IF(S360&gt;=PliegoVigente!$I$54,PliegoVigente!$K$54,IF(S360&gt;=PliegoVigente!$I$55,PliegoVigente!$K$55,IF(S360&gt;=PliegoVigente!$I$56,PliegoVigente!$K$56,IF(S360&gt;=PliegoVigente!$I$57,PliegoVigente!$K$57,IF(S360&gt;=PliegoVigente!$I$58,PliegoVigente!$K$58,PliegoVigente!$K$59))))))))))))</f>
        <v>0.04</v>
      </c>
      <c r="AE360" s="124">
        <f>IF(E360="HFC",(IF(T360&gt;=PliegoVigente!$A$10,PliegoVigente!$C$10,IF(T360&gt;PliegoVigente!$A$9,PliegoVigente!$C$9,IF(T360&gt;PliegoVigente!$A$8,PliegoVigente!$C$8,PliegoVigente!$C$7)))),IF(E360="FLOW",(IF(T360&gt;=PliegoVigente!$A$26,PliegoVigente!$C$26,IF(T360&gt;PliegoVigente!$A$25,PliegoVigente!$C$25,IF(T360&gt;PliegoVigente!$A$24,PliegoVigente!$C$24,PliegoVigente!$C$23)))),IF(E360="MASIVO",(IF(T360&gt;=PliegoVigente!$A$40,PliegoVigente!$C$40,IF(T360&gt;PliegoVigente!$A$39,PliegoVigente!$C$39,IF(T360&gt;PliegoVigente!$A$38,PliegoVigente!$C$38,PliegoVigente!$C$37)))),(IF(T360&gt;=PliegoVigente!$A$54,PliegoVigente!$C$54,IF(T360&gt;PliegoVigente!$A$53,PliegoVigente!$C$53,IF(T360&gt;PliegoVigente!$A$52,PliegoVigente!$C$52,PliegoVigente!$C$51)))))))</f>
        <v>-0.01</v>
      </c>
      <c r="AF360" s="124">
        <f>IF(E360="HFC",(IF(Y360&gt;=PliegoVigente!$Y$7,PliegoVigente!$AA$7,0)),IF(E360="FLOW",0,IF(E360="MASIVO",(IF(Y360&gt;=PliegoVigente!$Y$37,PliegoVigente!$AA$370)),(IF(Y360&gt;=PliegoVigente!$Y$51,PliegoVigente!$AA$51,0)))))</f>
        <v>0</v>
      </c>
      <c r="AG360" s="124">
        <f>IF(E360="HFC",(IF(Z360&gt;=PliegoVigente!$M$9,PliegoVigente!$O$9,IF(Z360&gt;=PliegoVigente!$M$8,PliegoVigente!$O$8,PliegoVigente!$O$7))),IF(E360="FLOW",(IF(Z360&gt;=PliegoVigente!$M$25,PliegoVigente!$O$25,IF(Z360&gt;=PliegoVigente!$M$24,PliegoVigente!$O$24,PliegoVigente!$O$23))),IF(E360="MASIVO",(IF(Z360&gt;=PliegoVigente!$M$39,PliegoVigente!$O$39,IF(Z360&gt;=PliegoVigente!$M$38,PliegoVigente!$O$38,PliegoVigente!$O$37))),(IF(Z360&gt;=PliegoVigente!$M$53,PliegoVigente!$O$53,IF(Z360&gt;=PliegoVigente!$M$52,PliegoVigente!$O$52,PliegoVigente!$O$51))))))</f>
        <v>5.0000000000000001E-3</v>
      </c>
      <c r="AH360" s="124">
        <f>IF(E360="HFC",(IF(AA360&gt;=PliegoVigente!$Q$9,PliegoVigente!$S$9,IF(AA360&gt;=PliegoVigente!$Q$8,PliegoVigente!$S$8,PliegoVigente!$S$7))),IF(E360="FLOW",(IF(AA360&gt;=PliegoVigente!$Q$25,PliegoVigente!$S$25,IF(AA360&gt;=PliegoVigente!$Q$24,PliegoVigente!$S$24,PliegoVigente!$S$23))),IF(E360="MASIVO",(IF(AA360&gt;=PliegoVigente!$Q$39,PliegoVigente!$S$39,IF(AA360&gt;=PliegoVigente!$Q$38,PliegoVigente!$S$38,PliegoVigente!$S$37))),(IF(AA360&gt;=PliegoVigente!$Q$53,PliegoVigente!$S$53,IF(AA360&gt;=PliegoVigente!$Q$52,PliegoVigente!$S$52,PliegoVigente!$S$51))))))</f>
        <v>5.0000000000000001E-3</v>
      </c>
      <c r="AI360" s="126">
        <f t="shared" si="11"/>
        <v>3.9999999999999994E-2</v>
      </c>
    </row>
    <row r="361" spans="1:35" x14ac:dyDescent="0.25">
      <c r="A361" s="115" t="str">
        <f>VLOOKUP(C361,RosterActualizado!$C$2:$L$1000,7,0)</f>
        <v>Avila Carlos Francisco</v>
      </c>
      <c r="B361" s="115" t="str">
        <f>VLOOKUP(C361,RosterActualizado!$C$2:$L$1000,10,0)</f>
        <v>Serruto Azul Nahir</v>
      </c>
      <c r="C361" s="115">
        <f>RosterActualizado!C361</f>
        <v>3903478</v>
      </c>
      <c r="D361" s="115" t="str">
        <f>VLOOKUP(C361,RosterActualizado!$C$2:$L$1000,3,0)</f>
        <v>INTERNET HFC SCORE 3 A 5</v>
      </c>
      <c r="E361" s="115" t="str">
        <f t="shared" si="10"/>
        <v>HFC</v>
      </c>
      <c r="F361" s="116">
        <f>VLOOKUP(C361,Table1[],5,0)</f>
        <v>0.96485890652557305</v>
      </c>
      <c r="G361" s="117">
        <f>VLOOKUP(C361,Table13[],5,0)</f>
        <v>0.146341463414634</v>
      </c>
      <c r="H361" s="118">
        <f>VLOOKUP(C361,Table13[],3,0)</f>
        <v>41</v>
      </c>
      <c r="I361" s="117">
        <f>VLOOKUP(C361,Table13[],7,0)</f>
        <v>0.625</v>
      </c>
      <c r="J361" s="117">
        <f>VLOOKUP(C361,Table13[],9,0)</f>
        <v>0.89743589743589702</v>
      </c>
      <c r="K361" s="116">
        <f>VLOOKUP(C361,Table16[[#All],[idccms]:[TMO]],5,0)</f>
        <v>0.87179487179487203</v>
      </c>
      <c r="L361" s="119">
        <f>VLOOKUP(C361,Table18[[Columna1]:[Recuento de id_monitoring-caseId]],2,0)</f>
        <v>0.5</v>
      </c>
      <c r="M361" s="116">
        <f>VLOOKUP(C361,Table111[],7,0)</f>
        <v>-0.375</v>
      </c>
      <c r="N361" s="118">
        <f>VLOOKUP(C361,Table111[],6,0)</f>
        <v>8</v>
      </c>
      <c r="O361" s="116">
        <f>VLOOKUP(C361,Table111[],8,0)</f>
        <v>0.57142857142857095</v>
      </c>
      <c r="P361" s="13" t="s">
        <v>116</v>
      </c>
      <c r="Q361" s="13" t="s">
        <v>116</v>
      </c>
      <c r="R361" s="13" t="s">
        <v>116</v>
      </c>
      <c r="S361" s="116">
        <f>VLOOKUP(C361,Table113[[idccms]:[Suma de Rellamados]],4,0)</f>
        <v>0.82954545454545503</v>
      </c>
      <c r="T361" s="13">
        <f>VLOOKUP(C361,Table115[[idccms]:[Suma de CvLlamSalientes]],3,0)</f>
        <v>674.08747855917704</v>
      </c>
      <c r="U361" s="13">
        <f>VLOOKUP(C361,Table115[[idccms]:[Suma de CvLlamSalientes]],5,0)</f>
        <v>22.4253859348199</v>
      </c>
      <c r="V361" s="120">
        <f>VLOOKUP(C361,Table115[[idccms]:[Suma de CvLlamSalientes]],6,0)</f>
        <v>39.754716981132098</v>
      </c>
      <c r="W361" s="13">
        <f>VLOOKUP(C361,Table115[[idccms]:[Suma de CvLlamSalientes]],7,0)</f>
        <v>611.90737564322501</v>
      </c>
      <c r="X361" s="116">
        <f>VLOOKUP(C361,Table118[[idccms]:[%Act Com N]],4,0)</f>
        <v>2.4871355060034302E-2</v>
      </c>
      <c r="Y361" s="116">
        <f>VLOOKUP(C361,Table118[[idccms]:[%Act Com N]],6,0)</f>
        <v>2.4871355060034302E-2</v>
      </c>
      <c r="Z361" s="116">
        <f>VLOOKUP(C361,TRF!$B$2:$S$407,4,0)</f>
        <v>5.8319039451114899E-2</v>
      </c>
      <c r="AA361" s="116">
        <f>VLOOKUP(C361,CBS!$A$2:$F$395,4,0)</f>
        <v>4.2881646655231601E-2</v>
      </c>
      <c r="AB361" s="124">
        <f>IF(E361="HFC",(IF(L361&gt;=PliegoVigente!$U$9,PliegoVigente!$W$9,IF(L361&gt;=PliegoVigente!$U$8,PliegoVigente!$W$8,PliegoVigente!$W$7))),IF(E361="FLOW",(IF(L361&gt;=PliegoVigente!$U$25,PliegoVigente!$W$25,IF(L361&gt;=PliegoVigente!$U$24,PliegoVigente!$W$24,PliegoVigente!$W$23))),IF(E361="MASIVO",(IF(L361&gt;=PliegoVigente!$U$39,PliegoVigente!$W$39,IF(L361&gt;=PliegoVigente!$U$38,PliegoVigente!$W$38,PliegoVigente!$W$37))),(IF(L361&gt;=PliegoVigente!$U$53,PliegoVigente!$W$53,IF(L361&gt;=PliegoVigente!$U$52,PliegoVigente!$W$52,PliegoVigente!$W$51))))))</f>
        <v>-0.01</v>
      </c>
      <c r="AC361" s="124">
        <f>IF(E361="HFC",(IF(M361&gt;=PliegoVigente!$I$7,PliegoVigente!$K$7,IF(M361&gt;=PliegoVigente!$I$8,PliegoVigente!$K$8,IF(M361&gt;=PliegoVigente!$I$9,PliegoVigente!$K$9,IF(M361&gt;=PliegoVigente!$I$10,PliegoVigente!$K$10,IF(M361&gt;=PliegoVigente!$I$11,PliegoVigente!$K$11,IF(M361&gt;=PliegoVigente!$I$12,PliegoVigente!$K$12,IF(M361&gt;=PliegoVigente!$I$13,PliegoVigente!$K$13,IF(M361&gt;=PliegoVigente!$I$14,PliegoVigente!$K$14,PliegoVigente!$K$15))))))))),IF(E361="FLOW",(IF(M361&gt;=PliegoVigente!$I$23,PliegoVigente!$K$23,IF(M361&gt;=PliegoVigente!$I$24,PliegoVigente!$K$24,IF(M361&gt;=PliegoVigente!$I$25,PliegoVigente!$K$25,IF(M361&gt;=PliegoVigente!$I$26,PliegoVigente!$K$26,IF(M361&gt;=PliegoVigente!$I$27,PliegoVigente!$K$27,IF(M361&gt;=PliegoVigente!$I$28,PliegoVigente!$K$28,IF(M361&gt;=PliegoVigente!$I$29,PliegoVigente!$K$29,IF(M361&gt;=PliegoVigente!$I$30,PliegoVigente!$K$30,PliegoVigente!$K$31))))))))),IF(E361="MASIVO",(IF(M361&gt;=PliegoVigente!$I$37,PliegoVigente!$K$37,IF(M361&gt;=PliegoVigente!$I$38,PliegoVigente!$K$38,IF(M361&gt;=PliegoVigente!$I$39,PliegoVigente!$K$39,IF(M361&gt;=PliegoVigente!$I$40,PliegoVigente!$K$40,IF(M361&gt;=PliegoVigente!$I$41,PliegoVigente!$K$41,IF(M361&gt;=PliegoVigente!$I$42,PliegoVigente!$K$42,IF(M361&gt;=PliegoVigente!$I$43,PliegoVigente!$K$43,IF(M361&gt;=PliegoVigente!$I$44,PliegoVigente!$K$44,PliegoVigente!$K$45))))))))),(IF(M361&gt;=PliegoVigente!$I$51,PliegoVigente!$K$51,IF(M361&gt;=PliegoVigente!$I$52,PliegoVigente!$K$52,IF(M361&gt;=PliegoVigente!$I$53,PliegoVigente!$K$53,IF(M361&gt;=PliegoVigente!$I$54,PliegoVigente!$K$54,IF(M361&gt;=PliegoVigente!$I$55,PliegoVigente!$K$55,IF(M361&gt;=PliegoVigente!$I$56,PliegoVigente!$K$56,IF(M361&gt;=PliegoVigente!$I$57,PliegoVigente!$K$57,IF(M361&gt;=PliegoVigente!$I$58,PliegoVigente!$K$58,PliegoVigente!$K$59))))))))))))</f>
        <v>-0.02</v>
      </c>
      <c r="AD361" s="124">
        <f>IF(E361="HFC",(IF(S361&gt;=PliegoVigente!$E$12,PliegoVigente!$G$12,IF(S361&gt;=PliegoVigente!$E$11,PliegoVigente!$G$11,IF(S361&gt;=PliegoVigente!$E$10,PliegoVigente!$G$10,IF(S361&gt;=PliegoVigente!$E$9,PliegoVigente!$G$9,IF(S361&gt;=PliegoVigente!$E$8,PliegoVigente!$G$8,PliegoVigente!$G$7)))))),IF(E361="FLOW",(IF(S361&gt;=PliegoVigente!$I$23,PliegoVigente!$K$23,IF(S361&gt;=PliegoVigente!$I$24,PliegoVigente!$K$24,IF(S361&gt;=PliegoVigente!$I$25,PliegoVigente!$K$25,IF(S361&gt;=PliegoVigente!$I$26,PliegoVigente!$K$26,IF(S361&gt;=PliegoVigente!$I$27,PliegoVigente!$K$27,IF(S361&gt;=PliegoVigente!$I$28,PliegoVigente!$K$28,IF(S361&gt;=PliegoVigente!$I$29,PliegoVigente!$K$29,IF(S361&gt;=PliegoVigente!$I$30,PliegoVigente!$K$30,PliegoVigente!$K$31))))))))),IF(E361="MASIVO",(IF(S361&gt;=PliegoVigente!$I$37,PliegoVigente!$K$37,IF(S361&gt;=PliegoVigente!$I$38,PliegoVigente!$K$38,IF(S361&gt;=PliegoVigente!$I$39,PliegoVigente!$K$39,IF(S361&gt;=PliegoVigente!$I$40,PliegoVigente!$K$40,IF(S361&gt;=PliegoVigente!$I$41,PliegoVigente!$K$41,IF(S361&gt;=PliegoVigente!$I$42,PliegoVigente!$K$42,IF(S361&gt;=PliegoVigente!$I$43,PliegoVigente!$K$43,IF(S361&gt;=PliegoVigente!$I$44,PliegoVigente!$K$44,PliegoVigente!$K$45))))))))),(IF(S361&gt;=PliegoVigente!$I$51,PliegoVigente!$K$51,IF(S361&gt;=PliegoVigente!$I$52,PliegoVigente!$K$52,IF(S361&gt;=PliegoVigente!$I$53,PliegoVigente!$K$53,IF(S361&gt;=PliegoVigente!$I$54,PliegoVigente!$K$54,IF(S361&gt;=PliegoVigente!$I$55,PliegoVigente!$K$55,IF(S361&gt;=PliegoVigente!$I$56,PliegoVigente!$K$56,IF(S361&gt;=PliegoVigente!$I$57,PliegoVigente!$K$57,IF(S361&gt;=PliegoVigente!$I$58,PliegoVigente!$K$58,PliegoVigente!$K$59))))))))))))</f>
        <v>0.03</v>
      </c>
      <c r="AE361" s="124">
        <f>IF(E361="HFC",(IF(T361&gt;=PliegoVigente!$A$10,PliegoVigente!$C$10,IF(T361&gt;PliegoVigente!$A$9,PliegoVigente!$C$9,IF(T361&gt;PliegoVigente!$A$8,PliegoVigente!$C$8,PliegoVigente!$C$7)))),IF(E361="FLOW",(IF(T361&gt;=PliegoVigente!$A$26,PliegoVigente!$C$26,IF(T361&gt;PliegoVigente!$A$25,PliegoVigente!$C$25,IF(T361&gt;PliegoVigente!$A$24,PliegoVigente!$C$24,PliegoVigente!$C$23)))),IF(E361="MASIVO",(IF(T361&gt;=PliegoVigente!$A$40,PliegoVigente!$C$40,IF(T361&gt;PliegoVigente!$A$39,PliegoVigente!$C$39,IF(T361&gt;PliegoVigente!$A$38,PliegoVigente!$C$38,PliegoVigente!$C$37)))),(IF(T361&gt;=PliegoVigente!$A$54,PliegoVigente!$C$54,IF(T361&gt;PliegoVigente!$A$53,PliegoVigente!$C$53,IF(T361&gt;PliegoVigente!$A$52,PliegoVigente!$C$52,PliegoVigente!$C$51)))))))</f>
        <v>-0.01</v>
      </c>
      <c r="AF361" s="124">
        <f>IF(E361="HFC",(IF(Y361&gt;=PliegoVigente!$Y$7,PliegoVigente!$AA$7,0)),IF(E361="FLOW",0,IF(E361="MASIVO",(IF(Y361&gt;=PliegoVigente!$Y$37,PliegoVigente!$AA$370)),(IF(Y361&gt;=PliegoVigente!$Y$51,PliegoVigente!$AA$51,0)))))</f>
        <v>0</v>
      </c>
      <c r="AG361" s="124">
        <f>IF(E361="HFC",(IF(Z361&gt;=PliegoVigente!$M$9,PliegoVigente!$O$9,IF(Z361&gt;=PliegoVigente!$M$8,PliegoVigente!$O$8,PliegoVigente!$O$7))),IF(E361="FLOW",(IF(Z361&gt;=PliegoVigente!$M$25,PliegoVigente!$O$25,IF(Z361&gt;=PliegoVigente!$M$24,PliegoVigente!$O$24,PliegoVigente!$O$23))),IF(E361="MASIVO",(IF(Z361&gt;=PliegoVigente!$M$39,PliegoVigente!$O$39,IF(Z361&gt;=PliegoVigente!$M$38,PliegoVigente!$O$38,PliegoVigente!$O$37))),(IF(Z361&gt;=PliegoVigente!$M$53,PliegoVigente!$O$53,IF(Z361&gt;=PliegoVigente!$M$52,PliegoVigente!$O$52,PliegoVigente!$O$51))))))</f>
        <v>5.0000000000000001E-3</v>
      </c>
      <c r="AH361" s="124">
        <f>IF(E361="HFC",(IF(AA361&gt;=PliegoVigente!$Q$9,PliegoVigente!$S$9,IF(AA361&gt;=PliegoVigente!$Q$8,PliegoVigente!$S$8,PliegoVigente!$S$7))),IF(E361="FLOW",(IF(AA361&gt;=PliegoVigente!$Q$25,PliegoVigente!$S$25,IF(AA361&gt;=PliegoVigente!$Q$24,PliegoVigente!$S$24,PliegoVigente!$S$23))),IF(E361="MASIVO",(IF(AA361&gt;=PliegoVigente!$Q$39,PliegoVigente!$S$39,IF(AA361&gt;=PliegoVigente!$Q$38,PliegoVigente!$S$38,PliegoVigente!$S$37))),(IF(AA361&gt;=PliegoVigente!$Q$53,PliegoVigente!$S$53,IF(AA361&gt;=PliegoVigente!$Q$52,PliegoVigente!$S$52,PliegoVigente!$S$51))))))</f>
        <v>5.0000000000000001E-3</v>
      </c>
      <c r="AI361" s="126">
        <f t="shared" si="11"/>
        <v>0</v>
      </c>
    </row>
    <row r="362" spans="1:35" x14ac:dyDescent="0.25">
      <c r="A362" s="115" t="str">
        <f>VLOOKUP(C362,RosterActualizado!$C$2:$L$1000,7,0)</f>
        <v>Avila Carlos Francisco</v>
      </c>
      <c r="B362" s="115" t="str">
        <f>VLOOKUP(C362,RosterActualizado!$C$2:$L$1000,10,0)</f>
        <v xml:space="preserve">Soraire Luis Alexander </v>
      </c>
      <c r="C362" s="115">
        <f>RosterActualizado!C362</f>
        <v>3851502</v>
      </c>
      <c r="D362" s="115" t="str">
        <f>VLOOKUP(C362,RosterActualizado!$C$2:$L$1000,3,0)</f>
        <v>VIP</v>
      </c>
      <c r="E362" s="115" t="str">
        <f t="shared" si="10"/>
        <v>MASIVO</v>
      </c>
      <c r="F362" s="116">
        <f>VLOOKUP(C362,Table1[],5,0)</f>
        <v>0.99851851851851803</v>
      </c>
      <c r="G362" s="117">
        <f>VLOOKUP(C362,Table13[],5,0)</f>
        <v>0.13483146067415699</v>
      </c>
      <c r="H362" s="118">
        <f>VLOOKUP(C362,Table13[],3,0)</f>
        <v>89</v>
      </c>
      <c r="I362" s="117">
        <f>VLOOKUP(C362,Table13[],7,0)</f>
        <v>0.59090909090909105</v>
      </c>
      <c r="J362" s="117">
        <f>VLOOKUP(C362,Table13[],9,0)</f>
        <v>0.89534883720930203</v>
      </c>
      <c r="K362" s="116">
        <f>VLOOKUP(C362,Table16[[#All],[idccms]:[TMO]],5,0)</f>
        <v>0.93333333333333302</v>
      </c>
      <c r="L362" s="119">
        <f>VLOOKUP(C362,Table18[[Columna1]:[Recuento de id_monitoring-caseId]],2,0)</f>
        <v>1</v>
      </c>
      <c r="M362" s="116">
        <f>VLOOKUP(C362,Table111[],7,0)</f>
        <v>-0.2</v>
      </c>
      <c r="N362" s="118">
        <f>VLOOKUP(C362,Table111[],6,0)</f>
        <v>5</v>
      </c>
      <c r="O362" s="116">
        <f>VLOOKUP(C362,Table111[],8,0)</f>
        <v>0.4</v>
      </c>
      <c r="P362" s="13" t="s">
        <v>116</v>
      </c>
      <c r="Q362" s="13" t="s">
        <v>116</v>
      </c>
      <c r="R362" s="13" t="s">
        <v>116</v>
      </c>
      <c r="S362" s="116">
        <f>VLOOKUP(C362,Table113[[idccms]:[Suma de Rellamados]],4,0)</f>
        <v>0.82655826558265599</v>
      </c>
      <c r="T362" s="13">
        <f>VLOOKUP(C362,Table115[[idccms]:[Suma de CvLlamSalientes]],3,0)</f>
        <v>528.49086757990904</v>
      </c>
      <c r="U362" s="13">
        <f>VLOOKUP(C362,Table115[[idccms]:[Suma de CvLlamSalientes]],5,0)</f>
        <v>19.141552511415501</v>
      </c>
      <c r="V362" s="120">
        <f>VLOOKUP(C362,Table115[[idccms]:[Suma de CvLlamSalientes]],6,0)</f>
        <v>0.93378995433790002</v>
      </c>
      <c r="W362" s="13">
        <f>VLOOKUP(C362,Table115[[idccms]:[Suma de CvLlamSalientes]],7,0)</f>
        <v>508.415525114155</v>
      </c>
      <c r="X362" s="116">
        <f>VLOOKUP(C362,Table118[[idccms]:[%Act Com N]],4,0)</f>
        <v>1.71232876712329E-2</v>
      </c>
      <c r="Y362" s="116">
        <f>VLOOKUP(C362,Table118[[idccms]:[%Act Com N]],6,0)</f>
        <v>5.7077625570776296E-3</v>
      </c>
      <c r="Z362" s="116">
        <f>VLOOKUP(C362,TRF!$B$2:$S$407,4,0)</f>
        <v>0.139269406392694</v>
      </c>
      <c r="AA362" s="116">
        <f>VLOOKUP(C362,CBS!$A$2:$F$395,4,0)</f>
        <v>8.6757990867579904E-2</v>
      </c>
      <c r="AB362" s="124">
        <f>IF(E362="HFC",(IF(L362&gt;=PliegoVigente!$U$9,PliegoVigente!$W$9,IF(L362&gt;=PliegoVigente!$U$8,PliegoVigente!$W$8,PliegoVigente!$W$7))),IF(E362="FLOW",(IF(L362&gt;=PliegoVigente!$U$25,PliegoVigente!$W$25,IF(L362&gt;=PliegoVigente!$U$24,PliegoVigente!$W$24,PliegoVigente!$W$23))),IF(E362="MASIVO",(IF(L362&gt;=PliegoVigente!$U$39,PliegoVigente!$W$39,IF(L362&gt;=PliegoVigente!$U$38,PliegoVigente!$W$38,PliegoVigente!$W$37))),(IF(L362&gt;=PliegoVigente!$U$53,PliegoVigente!$W$53,IF(L362&gt;=PliegoVigente!$U$52,PliegoVigente!$W$52,PliegoVigente!$W$51))))))</f>
        <v>0.01</v>
      </c>
      <c r="AC362" s="124">
        <f>IF(E362="HFC",(IF(M362&gt;=PliegoVigente!$I$7,PliegoVigente!$K$7,IF(M362&gt;=PliegoVigente!$I$8,PliegoVigente!$K$8,IF(M362&gt;=PliegoVigente!$I$9,PliegoVigente!$K$9,IF(M362&gt;=PliegoVigente!$I$10,PliegoVigente!$K$10,IF(M362&gt;=PliegoVigente!$I$11,PliegoVigente!$K$11,IF(M362&gt;=PliegoVigente!$I$12,PliegoVigente!$K$12,IF(M362&gt;=PliegoVigente!$I$13,PliegoVigente!$K$13,IF(M362&gt;=PliegoVigente!$I$14,PliegoVigente!$K$14,PliegoVigente!$K$15))))))))),IF(E362="FLOW",(IF(M362&gt;=PliegoVigente!$I$23,PliegoVigente!$K$23,IF(M362&gt;=PliegoVigente!$I$24,PliegoVigente!$K$24,IF(M362&gt;=PliegoVigente!$I$25,PliegoVigente!$K$25,IF(M362&gt;=PliegoVigente!$I$26,PliegoVigente!$K$26,IF(M362&gt;=PliegoVigente!$I$27,PliegoVigente!$K$27,IF(M362&gt;=PliegoVigente!$I$28,PliegoVigente!$K$28,IF(M362&gt;=PliegoVigente!$I$29,PliegoVigente!$K$29,IF(M362&gt;=PliegoVigente!$I$30,PliegoVigente!$K$30,PliegoVigente!$K$31))))))))),IF(E362="MASIVO",(IF(M362&gt;=PliegoVigente!$I$37,PliegoVigente!$K$37,IF(M362&gt;=PliegoVigente!$I$38,PliegoVigente!$K$38,IF(M362&gt;=PliegoVigente!$I$39,PliegoVigente!$K$39,IF(M362&gt;=PliegoVigente!$I$40,PliegoVigente!$K$40,IF(M362&gt;=PliegoVigente!$I$41,PliegoVigente!$K$41,IF(M362&gt;=PliegoVigente!$I$42,PliegoVigente!$K$42,IF(M362&gt;=PliegoVigente!$I$43,PliegoVigente!$K$43,IF(M362&gt;=PliegoVigente!$I$44,PliegoVigente!$K$44,PliegoVigente!$K$45))))))))),(IF(M362&gt;=PliegoVigente!$I$51,PliegoVigente!$K$51,IF(M362&gt;=PliegoVigente!$I$52,PliegoVigente!$K$52,IF(M362&gt;=PliegoVigente!$I$53,PliegoVigente!$K$53,IF(M362&gt;=PliegoVigente!$I$54,PliegoVigente!$K$54,IF(M362&gt;=PliegoVigente!$I$55,PliegoVigente!$K$55,IF(M362&gt;=PliegoVigente!$I$56,PliegoVigente!$K$56,IF(M362&gt;=PliegoVigente!$I$57,PliegoVigente!$K$57,IF(M362&gt;=PliegoVigente!$I$58,PliegoVigente!$K$58,PliegoVigente!$K$59))))))))))))</f>
        <v>-0.01</v>
      </c>
      <c r="AD362" s="124">
        <f>IF(E362="HFC",(IF(S362&gt;=PliegoVigente!$E$12,PliegoVigente!$G$12,IF(S362&gt;=PliegoVigente!$E$11,PliegoVigente!$G$11,IF(S362&gt;=PliegoVigente!$E$10,PliegoVigente!$G$10,IF(S362&gt;=PliegoVigente!$E$9,PliegoVigente!$G$9,IF(S362&gt;=PliegoVigente!$E$8,PliegoVigente!$G$8,PliegoVigente!$G$7)))))),IF(E362="FLOW",(IF(S362&gt;=PliegoVigente!$I$23,PliegoVigente!$K$23,IF(S362&gt;=PliegoVigente!$I$24,PliegoVigente!$K$24,IF(S362&gt;=PliegoVigente!$I$25,PliegoVigente!$K$25,IF(S362&gt;=PliegoVigente!$I$26,PliegoVigente!$K$26,IF(S362&gt;=PliegoVigente!$I$27,PliegoVigente!$K$27,IF(S362&gt;=PliegoVigente!$I$28,PliegoVigente!$K$28,IF(S362&gt;=PliegoVigente!$I$29,PliegoVigente!$K$29,IF(S362&gt;=PliegoVigente!$I$30,PliegoVigente!$K$30,PliegoVigente!$K$31))))))))),IF(E362="MASIVO",(IF(S362&gt;=PliegoVigente!$I$37,PliegoVigente!$K$37,IF(S362&gt;=PliegoVigente!$I$38,PliegoVigente!$K$38,IF(S362&gt;=PliegoVigente!$I$39,PliegoVigente!$K$39,IF(S362&gt;=PliegoVigente!$I$40,PliegoVigente!$K$40,IF(S362&gt;=PliegoVigente!$I$41,PliegoVigente!$K$41,IF(S362&gt;=PliegoVigente!$I$42,PliegoVigente!$K$42,IF(S362&gt;=PliegoVigente!$I$43,PliegoVigente!$K$43,IF(S362&gt;=PliegoVigente!$I$44,PliegoVigente!$K$44,PliegoVigente!$K$45))))))))),(IF(S362&gt;=PliegoVigente!$I$51,PliegoVigente!$K$51,IF(S362&gt;=PliegoVigente!$I$52,PliegoVigente!$K$52,IF(S362&gt;=PliegoVigente!$I$53,PliegoVigente!$K$53,IF(S362&gt;=PliegoVigente!$I$54,PliegoVigente!$K$54,IF(S362&gt;=PliegoVigente!$I$55,PliegoVigente!$K$55,IF(S362&gt;=PliegoVigente!$I$56,PliegoVigente!$K$56,IF(S362&gt;=PliegoVigente!$I$57,PliegoVigente!$K$57,IF(S362&gt;=PliegoVigente!$I$58,PliegoVigente!$K$58,PliegoVigente!$K$59))))))))))))</f>
        <v>0.06</v>
      </c>
      <c r="AE362" s="124">
        <f>IF(E362="HFC",(IF(T362&gt;=PliegoVigente!$A$10,PliegoVigente!$C$10,IF(T362&gt;PliegoVigente!$A$9,PliegoVigente!$C$9,IF(T362&gt;PliegoVigente!$A$8,PliegoVigente!$C$8,PliegoVigente!$C$7)))),IF(E362="FLOW",(IF(T362&gt;=PliegoVigente!$A$26,PliegoVigente!$C$26,IF(T362&gt;PliegoVigente!$A$25,PliegoVigente!$C$25,IF(T362&gt;PliegoVigente!$A$24,PliegoVigente!$C$24,PliegoVigente!$C$23)))),IF(E362="MASIVO",(IF(T362&gt;=PliegoVigente!$A$40,PliegoVigente!$C$40,IF(T362&gt;PliegoVigente!$A$39,PliegoVigente!$C$39,IF(T362&gt;PliegoVigente!$A$38,PliegoVigente!$C$38,PliegoVigente!$C$37)))),(IF(T362&gt;=PliegoVigente!$A$54,PliegoVigente!$C$54,IF(T362&gt;PliegoVigente!$A$53,PliegoVigente!$C$53,IF(T362&gt;PliegoVigente!$A$52,PliegoVigente!$C$52,PliegoVigente!$C$51)))))))</f>
        <v>0.02</v>
      </c>
      <c r="AF362" s="124" t="b">
        <f>IF(E362="HFC",(IF(Y362&gt;=PliegoVigente!$Y$7,PliegoVigente!$AA$7,0)),IF(E362="FLOW",0,IF(E362="MASIVO",(IF(Y362&gt;=PliegoVigente!$Y$37,PliegoVigente!$AA$370)),(IF(Y362&gt;=PliegoVigente!$Y$51,PliegoVigente!$AA$51,0)))))</f>
        <v>0</v>
      </c>
      <c r="AG362" s="124">
        <f>IF(E362="HFC",(IF(Z362&gt;=PliegoVigente!$M$9,PliegoVigente!$O$9,IF(Z362&gt;=PliegoVigente!$M$8,PliegoVigente!$O$8,PliegoVigente!$O$7))),IF(E362="FLOW",(IF(Z362&gt;=PliegoVigente!$M$25,PliegoVigente!$O$25,IF(Z362&gt;=PliegoVigente!$M$24,PliegoVigente!$O$24,PliegoVigente!$O$23))),IF(E362="MASIVO",(IF(Z362&gt;=PliegoVigente!$M$39,PliegoVigente!$O$39,IF(Z362&gt;=PliegoVigente!$M$38,PliegoVigente!$O$38,PliegoVigente!$O$37))),(IF(Z362&gt;=PliegoVigente!$M$53,PliegoVigente!$O$53,IF(Z362&gt;=PliegoVigente!$M$52,PliegoVigente!$O$52,PliegoVigente!$O$51))))))</f>
        <v>-5.0000000000000001E-3</v>
      </c>
      <c r="AH362" s="124">
        <f>IF(E362="HFC",(IF(AA362&gt;=PliegoVigente!$Q$9,PliegoVigente!$S$9,IF(AA362&gt;=PliegoVigente!$Q$8,PliegoVigente!$S$8,PliegoVigente!$S$7))),IF(E362="FLOW",(IF(AA362&gt;=PliegoVigente!$Q$25,PliegoVigente!$S$25,IF(AA362&gt;=PliegoVigente!$Q$24,PliegoVigente!$S$24,PliegoVigente!$S$23))),IF(E362="MASIVO",(IF(AA362&gt;=PliegoVigente!$Q$39,PliegoVigente!$S$39,IF(AA362&gt;=PliegoVigente!$Q$38,PliegoVigente!$S$38,PliegoVigente!$S$37))),(IF(AA362&gt;=PliegoVigente!$Q$53,PliegoVigente!$S$53,IF(AA362&gt;=PliegoVigente!$Q$52,PliegoVigente!$S$52,PliegoVigente!$S$51))))))</f>
        <v>-5.0000000000000001E-3</v>
      </c>
      <c r="AI362" s="126">
        <f t="shared" si="11"/>
        <v>6.9999999999999993E-2</v>
      </c>
    </row>
    <row r="363" spans="1:35" x14ac:dyDescent="0.25">
      <c r="A363" s="115" t="str">
        <f>VLOOKUP(C363,RosterActualizado!$C$2:$L$1000,7,0)</f>
        <v>Avila Carlos Francisco</v>
      </c>
      <c r="B363" s="115" t="str">
        <f>VLOOKUP(C363,RosterActualizado!$C$2:$L$1000,10,0)</f>
        <v>Villa Veliz Karem Denise</v>
      </c>
      <c r="C363" s="115">
        <f>RosterActualizado!C363</f>
        <v>2362835</v>
      </c>
      <c r="D363" s="115" t="str">
        <f>VLOOKUP(C363,RosterActualizado!$C$2:$L$1000,3,0)</f>
        <v xml:space="preserve">INTERNET HFC SCORE 1 + Solucion Remota </v>
      </c>
      <c r="E363" s="115" t="str">
        <f t="shared" si="10"/>
        <v>HFC</v>
      </c>
      <c r="F363" s="116">
        <f>VLOOKUP(C363,Table1[],5,0)</f>
        <v>0.52334558823529398</v>
      </c>
      <c r="G363" s="117">
        <f>VLOOKUP(C363,Table13[],5,0)</f>
        <v>6.4516129032258104E-2</v>
      </c>
      <c r="H363" s="118">
        <f>VLOOKUP(C363,Table13[],3,0)</f>
        <v>31</v>
      </c>
      <c r="I363" s="117">
        <f>VLOOKUP(C363,Table13[],7,0)</f>
        <v>0.68965517241379304</v>
      </c>
      <c r="J363" s="117">
        <f>VLOOKUP(C363,Table13[],9,0)</f>
        <v>0.96551724137931005</v>
      </c>
      <c r="K363" s="116">
        <f>VLOOKUP(C363,Table16[[#All],[idccms]:[TMO]],5,0)</f>
        <v>0.95081967213114704</v>
      </c>
      <c r="L363" s="119">
        <f>VLOOKUP(C363,Table18[[Columna1]:[Recuento de id_monitoring-caseId]],2,0)</f>
        <v>1</v>
      </c>
      <c r="M363" s="116">
        <f>VLOOKUP(C363,Table111[],7,0)</f>
        <v>-0.1</v>
      </c>
      <c r="N363" s="118">
        <f>VLOOKUP(C363,Table111[],6,0)</f>
        <v>10</v>
      </c>
      <c r="O363" s="116">
        <f>VLOOKUP(C363,Table111[],8,0)</f>
        <v>0.55555555555555602</v>
      </c>
      <c r="P363" s="13" t="s">
        <v>116</v>
      </c>
      <c r="Q363" s="13" t="s">
        <v>116</v>
      </c>
      <c r="R363" s="13" t="s">
        <v>116</v>
      </c>
      <c r="S363" s="116">
        <f>VLOOKUP(C363,Table113[[idccms]:[Suma de Rellamados]],4,0)</f>
        <v>0.8125</v>
      </c>
      <c r="T363" s="13">
        <f>VLOOKUP(C363,Table115[[idccms]:[Suma de CvLlamSalientes]],3,0)</f>
        <v>550.11678832116797</v>
      </c>
      <c r="U363" s="13">
        <f>VLOOKUP(C363,Table115[[idccms]:[Suma de CvLlamSalientes]],5,0)</f>
        <v>19.676399026763999</v>
      </c>
      <c r="V363" s="120">
        <f>VLOOKUP(C363,Table115[[idccms]:[Suma de CvLlamSalientes]],6,0)</f>
        <v>1.3503649635036501</v>
      </c>
      <c r="W363" s="13">
        <f>VLOOKUP(C363,Table115[[idccms]:[Suma de CvLlamSalientes]],7,0)</f>
        <v>529.09002433089995</v>
      </c>
      <c r="X363" s="116">
        <f>VLOOKUP(C363,Table118[[idccms]:[%Act Com N]],4,0)</f>
        <v>0.103406326034063</v>
      </c>
      <c r="Y363" s="116">
        <f>VLOOKUP(C363,Table118[[idccms]:[%Act Com N]],6,0)</f>
        <v>5.8394160583941597E-2</v>
      </c>
      <c r="Z363" s="116">
        <f>VLOOKUP(C363,TRF!$B$2:$S$407,4,0)</f>
        <v>4.1362530413625302E-2</v>
      </c>
      <c r="AA363" s="116">
        <f>VLOOKUP(C363,CBS!$A$2:$F$395,4,0)</f>
        <v>4.6228710462287097E-2</v>
      </c>
      <c r="AB363" s="124">
        <f>IF(E363="HFC",(IF(L363&gt;=PliegoVigente!$U$9,PliegoVigente!$W$9,IF(L363&gt;=PliegoVigente!$U$8,PliegoVigente!$W$8,PliegoVigente!$W$7))),IF(E363="FLOW",(IF(L363&gt;=PliegoVigente!$U$25,PliegoVigente!$W$25,IF(L363&gt;=PliegoVigente!$U$24,PliegoVigente!$W$24,PliegoVigente!$W$23))),IF(E363="MASIVO",(IF(L363&gt;=PliegoVigente!$U$39,PliegoVigente!$W$39,IF(L363&gt;=PliegoVigente!$U$38,PliegoVigente!$W$38,PliegoVigente!$W$37))),(IF(L363&gt;=PliegoVigente!$U$53,PliegoVigente!$W$53,IF(L363&gt;=PliegoVigente!$U$52,PliegoVigente!$W$52,PliegoVigente!$W$51))))))</f>
        <v>0.01</v>
      </c>
      <c r="AC363" s="124">
        <f>IF(E363="HFC",(IF(M363&gt;=PliegoVigente!$I$7,PliegoVigente!$K$7,IF(M363&gt;=PliegoVigente!$I$8,PliegoVigente!$K$8,IF(M363&gt;=PliegoVigente!$I$9,PliegoVigente!$K$9,IF(M363&gt;=PliegoVigente!$I$10,PliegoVigente!$K$10,IF(M363&gt;=PliegoVigente!$I$11,PliegoVigente!$K$11,IF(M363&gt;=PliegoVigente!$I$12,PliegoVigente!$K$12,IF(M363&gt;=PliegoVigente!$I$13,PliegoVigente!$K$13,IF(M363&gt;=PliegoVigente!$I$14,PliegoVigente!$K$14,PliegoVigente!$K$15))))))))),IF(E363="FLOW",(IF(M363&gt;=PliegoVigente!$I$23,PliegoVigente!$K$23,IF(M363&gt;=PliegoVigente!$I$24,PliegoVigente!$K$24,IF(M363&gt;=PliegoVigente!$I$25,PliegoVigente!$K$25,IF(M363&gt;=PliegoVigente!$I$26,PliegoVigente!$K$26,IF(M363&gt;=PliegoVigente!$I$27,PliegoVigente!$K$27,IF(M363&gt;=PliegoVigente!$I$28,PliegoVigente!$K$28,IF(M363&gt;=PliegoVigente!$I$29,PliegoVigente!$K$29,IF(M363&gt;=PliegoVigente!$I$30,PliegoVigente!$K$30,PliegoVigente!$K$31))))))))),IF(E363="MASIVO",(IF(M363&gt;=PliegoVigente!$I$37,PliegoVigente!$K$37,IF(M363&gt;=PliegoVigente!$I$38,PliegoVigente!$K$38,IF(M363&gt;=PliegoVigente!$I$39,PliegoVigente!$K$39,IF(M363&gt;=PliegoVigente!$I$40,PliegoVigente!$K$40,IF(M363&gt;=PliegoVigente!$I$41,PliegoVigente!$K$41,IF(M363&gt;=PliegoVigente!$I$42,PliegoVigente!$K$42,IF(M363&gt;=PliegoVigente!$I$43,PliegoVigente!$K$43,IF(M363&gt;=PliegoVigente!$I$44,PliegoVigente!$K$44,PliegoVigente!$K$45))))))))),(IF(M363&gt;=PliegoVigente!$I$51,PliegoVigente!$K$51,IF(M363&gt;=PliegoVigente!$I$52,PliegoVigente!$K$52,IF(M363&gt;=PliegoVigente!$I$53,PliegoVigente!$K$53,IF(M363&gt;=PliegoVigente!$I$54,PliegoVigente!$K$54,IF(M363&gt;=PliegoVigente!$I$55,PliegoVigente!$K$55,IF(M363&gt;=PliegoVigente!$I$56,PliegoVigente!$K$56,IF(M363&gt;=PliegoVigente!$I$57,PliegoVigente!$K$57,IF(M363&gt;=PliegoVigente!$I$58,PliegoVigente!$K$58,PliegoVigente!$K$59))))))))))))</f>
        <v>0</v>
      </c>
      <c r="AD363" s="124">
        <f>IF(E363="HFC",(IF(S363&gt;=PliegoVigente!$E$12,PliegoVigente!$G$12,IF(S363&gt;=PliegoVigente!$E$11,PliegoVigente!$G$11,IF(S363&gt;=PliegoVigente!$E$10,PliegoVigente!$G$10,IF(S363&gt;=PliegoVigente!$E$9,PliegoVigente!$G$9,IF(S363&gt;=PliegoVigente!$E$8,PliegoVigente!$G$8,PliegoVigente!$G$7)))))),IF(E363="FLOW",(IF(S363&gt;=PliegoVigente!$I$23,PliegoVigente!$K$23,IF(S363&gt;=PliegoVigente!$I$24,PliegoVigente!$K$24,IF(S363&gt;=PliegoVigente!$I$25,PliegoVigente!$K$25,IF(S363&gt;=PliegoVigente!$I$26,PliegoVigente!$K$26,IF(S363&gt;=PliegoVigente!$I$27,PliegoVigente!$K$27,IF(S363&gt;=PliegoVigente!$I$28,PliegoVigente!$K$28,IF(S363&gt;=PliegoVigente!$I$29,PliegoVigente!$K$29,IF(S363&gt;=PliegoVigente!$I$30,PliegoVigente!$K$30,PliegoVigente!$K$31))))))))),IF(E363="MASIVO",(IF(S363&gt;=PliegoVigente!$I$37,PliegoVigente!$K$37,IF(S363&gt;=PliegoVigente!$I$38,PliegoVigente!$K$38,IF(S363&gt;=PliegoVigente!$I$39,PliegoVigente!$K$39,IF(S363&gt;=PliegoVigente!$I$40,PliegoVigente!$K$40,IF(S363&gt;=PliegoVigente!$I$41,PliegoVigente!$K$41,IF(S363&gt;=PliegoVigente!$I$42,PliegoVigente!$K$42,IF(S363&gt;=PliegoVigente!$I$43,PliegoVigente!$K$43,IF(S363&gt;=PliegoVigente!$I$44,PliegoVigente!$K$44,PliegoVigente!$K$45))))))))),(IF(S363&gt;=PliegoVigente!$I$51,PliegoVigente!$K$51,IF(S363&gt;=PliegoVigente!$I$52,PliegoVigente!$K$52,IF(S363&gt;=PliegoVigente!$I$53,PliegoVigente!$K$53,IF(S363&gt;=PliegoVigente!$I$54,PliegoVigente!$K$54,IF(S363&gt;=PliegoVigente!$I$55,PliegoVigente!$K$55,IF(S363&gt;=PliegoVigente!$I$56,PliegoVigente!$K$56,IF(S363&gt;=PliegoVigente!$I$57,PliegoVigente!$K$57,IF(S363&gt;=PliegoVigente!$I$58,PliegoVigente!$K$58,PliegoVigente!$K$59))))))))))))</f>
        <v>-0.01</v>
      </c>
      <c r="AE363" s="124">
        <f>IF(E363="HFC",(IF(T363&gt;=PliegoVigente!$A$10,PliegoVigente!$C$10,IF(T363&gt;PliegoVigente!$A$9,PliegoVigente!$C$9,IF(T363&gt;PliegoVigente!$A$8,PliegoVigente!$C$8,PliegoVigente!$C$7)))),IF(E363="FLOW",(IF(T363&gt;=PliegoVigente!$A$26,PliegoVigente!$C$26,IF(T363&gt;PliegoVigente!$A$25,PliegoVigente!$C$25,IF(T363&gt;PliegoVigente!$A$24,PliegoVigente!$C$24,PliegoVigente!$C$23)))),IF(E363="MASIVO",(IF(T363&gt;=PliegoVigente!$A$40,PliegoVigente!$C$40,IF(T363&gt;PliegoVigente!$A$39,PliegoVigente!$C$39,IF(T363&gt;PliegoVigente!$A$38,PliegoVigente!$C$38,PliegoVigente!$C$37)))),(IF(T363&gt;=PliegoVigente!$A$54,PliegoVigente!$C$54,IF(T363&gt;PliegoVigente!$A$53,PliegoVigente!$C$53,IF(T363&gt;PliegoVigente!$A$52,PliegoVigente!$C$52,PliegoVigente!$C$51)))))))</f>
        <v>0.01</v>
      </c>
      <c r="AF363" s="124">
        <f>IF(E363="HFC",(IF(Y363&gt;=PliegoVigente!$Y$7,PliegoVigente!$AA$7,0)),IF(E363="FLOW",0,IF(E363="MASIVO",(IF(Y363&gt;=PliegoVigente!$Y$37,PliegoVigente!$AA$370)),(IF(Y363&gt;=PliegoVigente!$Y$51,PliegoVigente!$AA$51,0)))))</f>
        <v>0.01</v>
      </c>
      <c r="AG363" s="124">
        <f>IF(E363="HFC",(IF(Z363&gt;=PliegoVigente!$M$9,PliegoVigente!$O$9,IF(Z363&gt;=PliegoVigente!$M$8,PliegoVigente!$O$8,PliegoVigente!$O$7))),IF(E363="FLOW",(IF(Z363&gt;=PliegoVigente!$M$25,PliegoVigente!$O$25,IF(Z363&gt;=PliegoVigente!$M$24,PliegoVigente!$O$24,PliegoVigente!$O$23))),IF(E363="MASIVO",(IF(Z363&gt;=PliegoVigente!$M$39,PliegoVigente!$O$39,IF(Z363&gt;=PliegoVigente!$M$38,PliegoVigente!$O$38,PliegoVigente!$O$37))),(IF(Z363&gt;=PliegoVigente!$M$53,PliegoVigente!$O$53,IF(Z363&gt;=PliegoVigente!$M$52,PliegoVigente!$O$52,PliegoVigente!$O$51))))))</f>
        <v>5.0000000000000001E-3</v>
      </c>
      <c r="AH363" s="124">
        <f>IF(E363="HFC",(IF(AA363&gt;=PliegoVigente!$Q$9,PliegoVigente!$S$9,IF(AA363&gt;=PliegoVigente!$Q$8,PliegoVigente!$S$8,PliegoVigente!$S$7))),IF(E363="FLOW",(IF(AA363&gt;=PliegoVigente!$Q$25,PliegoVigente!$S$25,IF(AA363&gt;=PliegoVigente!$Q$24,PliegoVigente!$S$24,PliegoVigente!$S$23))),IF(E363="MASIVO",(IF(AA363&gt;=PliegoVigente!$Q$39,PliegoVigente!$S$39,IF(AA363&gt;=PliegoVigente!$Q$38,PliegoVigente!$S$38,PliegoVigente!$S$37))),(IF(AA363&gt;=PliegoVigente!$Q$53,PliegoVigente!$S$53,IF(AA363&gt;=PliegoVigente!$Q$52,PliegoVigente!$S$52,PliegoVigente!$S$51))))))</f>
        <v>5.0000000000000001E-3</v>
      </c>
      <c r="AI363" s="126">
        <f t="shared" si="11"/>
        <v>3.0000000000000002E-2</v>
      </c>
    </row>
    <row r="364" spans="1:35" x14ac:dyDescent="0.25">
      <c r="A364" s="115" t="str">
        <f>VLOOKUP(C364,RosterActualizado!$C$2:$L$1000,7,0)</f>
        <v>Avila Carlos Francisco</v>
      </c>
      <c r="B364" s="115" t="str">
        <f>VLOOKUP(C364,RosterActualizado!$C$2:$L$1000,10,0)</f>
        <v>Villarruel Carrales Luis German Gabriel</v>
      </c>
      <c r="C364" s="115">
        <f>RosterActualizado!C364</f>
        <v>3118389</v>
      </c>
      <c r="D364" s="115" t="str">
        <f>VLOOKUP(C364,RosterActualizado!$C$2:$L$1000,3,0)</f>
        <v>VIP</v>
      </c>
      <c r="E364" s="115" t="str">
        <f t="shared" si="10"/>
        <v>MASIVO</v>
      </c>
      <c r="F364" s="116">
        <f>VLOOKUP(C364,Table1[],5,0)</f>
        <v>1.0010793044953299</v>
      </c>
      <c r="G364" s="117">
        <f>VLOOKUP(C364,Table13[],5,0)</f>
        <v>9.2105263157894704E-2</v>
      </c>
      <c r="H364" s="118">
        <f>VLOOKUP(C364,Table13[],3,0)</f>
        <v>76</v>
      </c>
      <c r="I364" s="117">
        <f>VLOOKUP(C364,Table13[],7,0)</f>
        <v>0.66216216216216195</v>
      </c>
      <c r="J364" s="117">
        <f>VLOOKUP(C364,Table13[],9,0)</f>
        <v>0.87323943661971803</v>
      </c>
      <c r="K364" s="116">
        <f>VLOOKUP(C364,Table16[[#All],[idccms]:[TMO]],5,0)</f>
        <v>0.96875</v>
      </c>
      <c r="L364" s="119">
        <f>VLOOKUP(C364,Table18[[Columna1]:[Recuento de id_monitoring-caseId]],2,0)</f>
        <v>1</v>
      </c>
      <c r="M364" s="116">
        <f>VLOOKUP(C364,Table111[],7,0)</f>
        <v>0</v>
      </c>
      <c r="N364" s="118">
        <f>VLOOKUP(C364,Table111[],6,0)</f>
        <v>5</v>
      </c>
      <c r="O364" s="116">
        <f>VLOOKUP(C364,Table111[],8,0)</f>
        <v>0.6</v>
      </c>
      <c r="P364" s="13" t="s">
        <v>116</v>
      </c>
      <c r="Q364" s="13" t="s">
        <v>116</v>
      </c>
      <c r="R364" s="13" t="s">
        <v>116</v>
      </c>
      <c r="S364" s="116">
        <f>VLOOKUP(C364,Table113[[idccms]:[Suma de Rellamados]],4,0)</f>
        <v>0.84101382488479304</v>
      </c>
      <c r="T364" s="13">
        <f>VLOOKUP(C364,Table115[[idccms]:[Suma de CvLlamSalientes]],3,0)</f>
        <v>455.21084337349401</v>
      </c>
      <c r="U364" s="13">
        <f>VLOOKUP(C364,Table115[[idccms]:[Suma de CvLlamSalientes]],5,0)</f>
        <v>23.9578313253012</v>
      </c>
      <c r="V364" s="120">
        <f>VLOOKUP(C364,Table115[[idccms]:[Suma de CvLlamSalientes]],6,0)</f>
        <v>0.118473895582329</v>
      </c>
      <c r="W364" s="13">
        <f>VLOOKUP(C364,Table115[[idccms]:[Suma de CvLlamSalientes]],7,0)</f>
        <v>431.13453815260999</v>
      </c>
      <c r="X364" s="116">
        <f>VLOOKUP(C364,Table118[[idccms]:[%Act Com N]],4,0)</f>
        <v>1.9076305220883501E-2</v>
      </c>
      <c r="Y364" s="116">
        <f>VLOOKUP(C364,Table118[[idccms]:[%Act Com N]],6,0)</f>
        <v>1.9076305220883501E-2</v>
      </c>
      <c r="Z364" s="116">
        <f>VLOOKUP(C364,TRF!$B$2:$S$407,4,0)</f>
        <v>4.0160642570281103E-2</v>
      </c>
      <c r="AA364" s="116">
        <f>VLOOKUP(C364,CBS!$A$2:$F$395,4,0)</f>
        <v>0.104417670682731</v>
      </c>
      <c r="AB364" s="124">
        <f>IF(E364="HFC",(IF(L364&gt;=PliegoVigente!$U$9,PliegoVigente!$W$9,IF(L364&gt;=PliegoVigente!$U$8,PliegoVigente!$W$8,PliegoVigente!$W$7))),IF(E364="FLOW",(IF(L364&gt;=PliegoVigente!$U$25,PliegoVigente!$W$25,IF(L364&gt;=PliegoVigente!$U$24,PliegoVigente!$W$24,PliegoVigente!$W$23))),IF(E364="MASIVO",(IF(L364&gt;=PliegoVigente!$U$39,PliegoVigente!$W$39,IF(L364&gt;=PliegoVigente!$U$38,PliegoVigente!$W$38,PliegoVigente!$W$37))),(IF(L364&gt;=PliegoVigente!$U$53,PliegoVigente!$W$53,IF(L364&gt;=PliegoVigente!$U$52,PliegoVigente!$W$52,PliegoVigente!$W$51))))))</f>
        <v>0.01</v>
      </c>
      <c r="AC364" s="124">
        <f>IF(E364="HFC",(IF(M364&gt;=PliegoVigente!$I$7,PliegoVigente!$K$7,IF(M364&gt;=PliegoVigente!$I$8,PliegoVigente!$K$8,IF(M364&gt;=PliegoVigente!$I$9,PliegoVigente!$K$9,IF(M364&gt;=PliegoVigente!$I$10,PliegoVigente!$K$10,IF(M364&gt;=PliegoVigente!$I$11,PliegoVigente!$K$11,IF(M364&gt;=PliegoVigente!$I$12,PliegoVigente!$K$12,IF(M364&gt;=PliegoVigente!$I$13,PliegoVigente!$K$13,IF(M364&gt;=PliegoVigente!$I$14,PliegoVigente!$K$14,PliegoVigente!$K$15))))))))),IF(E364="FLOW",(IF(M364&gt;=PliegoVigente!$I$23,PliegoVigente!$K$23,IF(M364&gt;=PliegoVigente!$I$24,PliegoVigente!$K$24,IF(M364&gt;=PliegoVigente!$I$25,PliegoVigente!$K$25,IF(M364&gt;=PliegoVigente!$I$26,PliegoVigente!$K$26,IF(M364&gt;=PliegoVigente!$I$27,PliegoVigente!$K$27,IF(M364&gt;=PliegoVigente!$I$28,PliegoVigente!$K$28,IF(M364&gt;=PliegoVigente!$I$29,PliegoVigente!$K$29,IF(M364&gt;=PliegoVigente!$I$30,PliegoVigente!$K$30,PliegoVigente!$K$31))))))))),IF(E364="MASIVO",(IF(M364&gt;=PliegoVigente!$I$37,PliegoVigente!$K$37,IF(M364&gt;=PliegoVigente!$I$38,PliegoVigente!$K$38,IF(M364&gt;=PliegoVigente!$I$39,PliegoVigente!$K$39,IF(M364&gt;=PliegoVigente!$I$40,PliegoVigente!$K$40,IF(M364&gt;=PliegoVigente!$I$41,PliegoVigente!$K$41,IF(M364&gt;=PliegoVigente!$I$42,PliegoVigente!$K$42,IF(M364&gt;=PliegoVigente!$I$43,PliegoVigente!$K$43,IF(M364&gt;=PliegoVigente!$I$44,PliegoVigente!$K$44,PliegoVigente!$K$45))))))))),(IF(M364&gt;=PliegoVigente!$I$51,PliegoVigente!$K$51,IF(M364&gt;=PliegoVigente!$I$52,PliegoVigente!$K$52,IF(M364&gt;=PliegoVigente!$I$53,PliegoVigente!$K$53,IF(M364&gt;=PliegoVigente!$I$54,PliegoVigente!$K$54,IF(M364&gt;=PliegoVigente!$I$55,PliegoVigente!$K$55,IF(M364&gt;=PliegoVigente!$I$56,PliegoVigente!$K$56,IF(M364&gt;=PliegoVigente!$I$57,PliegoVigente!$K$57,IF(M364&gt;=PliegoVigente!$I$58,PliegoVigente!$K$58,PliegoVigente!$K$59))))))))))))</f>
        <v>0.06</v>
      </c>
      <c r="AD364" s="124">
        <f>IF(E364="HFC",(IF(S364&gt;=PliegoVigente!$E$12,PliegoVigente!$G$12,IF(S364&gt;=PliegoVigente!$E$11,PliegoVigente!$G$11,IF(S364&gt;=PliegoVigente!$E$10,PliegoVigente!$G$10,IF(S364&gt;=PliegoVigente!$E$9,PliegoVigente!$G$9,IF(S364&gt;=PliegoVigente!$E$8,PliegoVigente!$G$8,PliegoVigente!$G$7)))))),IF(E364="FLOW",(IF(S364&gt;=PliegoVigente!$I$23,PliegoVigente!$K$23,IF(S364&gt;=PliegoVigente!$I$24,PliegoVigente!$K$24,IF(S364&gt;=PliegoVigente!$I$25,PliegoVigente!$K$25,IF(S364&gt;=PliegoVigente!$I$26,PliegoVigente!$K$26,IF(S364&gt;=PliegoVigente!$I$27,PliegoVigente!$K$27,IF(S364&gt;=PliegoVigente!$I$28,PliegoVigente!$K$28,IF(S364&gt;=PliegoVigente!$I$29,PliegoVigente!$K$29,IF(S364&gt;=PliegoVigente!$I$30,PliegoVigente!$K$30,PliegoVigente!$K$31))))))))),IF(E364="MASIVO",(IF(S364&gt;=PliegoVigente!$I$37,PliegoVigente!$K$37,IF(S364&gt;=PliegoVigente!$I$38,PliegoVigente!$K$38,IF(S364&gt;=PliegoVigente!$I$39,PliegoVigente!$K$39,IF(S364&gt;=PliegoVigente!$I$40,PliegoVigente!$K$40,IF(S364&gt;=PliegoVigente!$I$41,PliegoVigente!$K$41,IF(S364&gt;=PliegoVigente!$I$42,PliegoVigente!$K$42,IF(S364&gt;=PliegoVigente!$I$43,PliegoVigente!$K$43,IF(S364&gt;=PliegoVigente!$I$44,PliegoVigente!$K$44,PliegoVigente!$K$45))))))))),(IF(S364&gt;=PliegoVigente!$I$51,PliegoVigente!$K$51,IF(S364&gt;=PliegoVigente!$I$52,PliegoVigente!$K$52,IF(S364&gt;=PliegoVigente!$I$53,PliegoVigente!$K$53,IF(S364&gt;=PliegoVigente!$I$54,PliegoVigente!$K$54,IF(S364&gt;=PliegoVigente!$I$55,PliegoVigente!$K$55,IF(S364&gt;=PliegoVigente!$I$56,PliegoVigente!$K$56,IF(S364&gt;=PliegoVigente!$I$57,PliegoVigente!$K$57,IF(S364&gt;=PliegoVigente!$I$58,PliegoVigente!$K$58,PliegoVigente!$K$59))))))))))))</f>
        <v>0.06</v>
      </c>
      <c r="AE364" s="124">
        <f>IF(E364="HFC",(IF(T364&gt;=PliegoVigente!$A$10,PliegoVigente!$C$10,IF(T364&gt;PliegoVigente!$A$9,PliegoVigente!$C$9,IF(T364&gt;PliegoVigente!$A$8,PliegoVigente!$C$8,PliegoVigente!$C$7)))),IF(E364="FLOW",(IF(T364&gt;=PliegoVigente!$A$26,PliegoVigente!$C$26,IF(T364&gt;PliegoVigente!$A$25,PliegoVigente!$C$25,IF(T364&gt;PliegoVigente!$A$24,PliegoVigente!$C$24,PliegoVigente!$C$23)))),IF(E364="MASIVO",(IF(T364&gt;=PliegoVigente!$A$40,PliegoVigente!$C$40,IF(T364&gt;PliegoVigente!$A$39,PliegoVigente!$C$39,IF(T364&gt;PliegoVigente!$A$38,PliegoVigente!$C$38,PliegoVigente!$C$37)))),(IF(T364&gt;=PliegoVigente!$A$54,PliegoVigente!$C$54,IF(T364&gt;PliegoVigente!$A$53,PliegoVigente!$C$53,IF(T364&gt;PliegoVigente!$A$52,PliegoVigente!$C$52,PliegoVigente!$C$51)))))))</f>
        <v>0.02</v>
      </c>
      <c r="AF364" s="124" t="b">
        <f>IF(E364="HFC",(IF(Y364&gt;=PliegoVigente!$Y$7,PliegoVigente!$AA$7,0)),IF(E364="FLOW",0,IF(E364="MASIVO",(IF(Y364&gt;=PliegoVigente!$Y$37,PliegoVigente!$AA$370)),(IF(Y364&gt;=PliegoVigente!$Y$51,PliegoVigente!$AA$51,0)))))</f>
        <v>0</v>
      </c>
      <c r="AG364" s="124">
        <f>IF(E364="HFC",(IF(Z364&gt;=PliegoVigente!$M$9,PliegoVigente!$O$9,IF(Z364&gt;=PliegoVigente!$M$8,PliegoVigente!$O$8,PliegoVigente!$O$7))),IF(E364="FLOW",(IF(Z364&gt;=PliegoVigente!$M$25,PliegoVigente!$O$25,IF(Z364&gt;=PliegoVigente!$M$24,PliegoVigente!$O$24,PliegoVigente!$O$23))),IF(E364="MASIVO",(IF(Z364&gt;=PliegoVigente!$M$39,PliegoVigente!$O$39,IF(Z364&gt;=PliegoVigente!$M$38,PliegoVigente!$O$38,PliegoVigente!$O$37))),(IF(Z364&gt;=PliegoVigente!$M$53,PliegoVigente!$O$53,IF(Z364&gt;=PliegoVigente!$M$52,PliegoVigente!$O$52,PliegoVigente!$O$51))))))</f>
        <v>5.0000000000000001E-3</v>
      </c>
      <c r="AH364" s="124">
        <f>IF(E364="HFC",(IF(AA364&gt;=PliegoVigente!$Q$9,PliegoVigente!$S$9,IF(AA364&gt;=PliegoVigente!$Q$8,PliegoVigente!$S$8,PliegoVigente!$S$7))),IF(E364="FLOW",(IF(AA364&gt;=PliegoVigente!$Q$25,PliegoVigente!$S$25,IF(AA364&gt;=PliegoVigente!$Q$24,PliegoVigente!$S$24,PliegoVigente!$S$23))),IF(E364="MASIVO",(IF(AA364&gt;=PliegoVigente!$Q$39,PliegoVigente!$S$39,IF(AA364&gt;=PliegoVigente!$Q$38,PliegoVigente!$S$38,PliegoVigente!$S$37))),(IF(AA364&gt;=PliegoVigente!$Q$53,PliegoVigente!$S$53,IF(AA364&gt;=PliegoVigente!$Q$52,PliegoVigente!$S$52,PliegoVigente!$S$51))))))</f>
        <v>-5.0000000000000001E-3</v>
      </c>
      <c r="AI364" s="126">
        <f t="shared" si="11"/>
        <v>0.15</v>
      </c>
    </row>
    <row r="365" spans="1:35" x14ac:dyDescent="0.25">
      <c r="A365" s="115" t="str">
        <f>VLOOKUP(C365,RosterActualizado!$C$2:$L$1000,7,0)</f>
        <v>Avila Carlos Francisco</v>
      </c>
      <c r="B365" s="115" t="str">
        <f>VLOOKUP(C365,RosterActualizado!$C$2:$L$1000,10,0)</f>
        <v>Zuniga Mara Sofia</v>
      </c>
      <c r="C365" s="115">
        <f>RosterActualizado!C365</f>
        <v>3852995</v>
      </c>
      <c r="D365" s="115" t="str">
        <f>VLOOKUP(C365,RosterActualizado!$C$2:$L$1000,3,0)</f>
        <v>INTERNET HFC SCORE 2</v>
      </c>
      <c r="E365" s="115" t="str">
        <f t="shared" si="10"/>
        <v>HFC</v>
      </c>
      <c r="F365" s="116">
        <f>VLOOKUP(C365,Table1[],5,0)</f>
        <v>0.99084549878345496</v>
      </c>
      <c r="G365" s="117">
        <f>VLOOKUP(C365,Table13[],5,0)</f>
        <v>0.155555555555556</v>
      </c>
      <c r="H365" s="118">
        <f>VLOOKUP(C365,Table13[],3,0)</f>
        <v>45</v>
      </c>
      <c r="I365" s="117">
        <f>VLOOKUP(C365,Table13[],7,0)</f>
        <v>0.53488372093023295</v>
      </c>
      <c r="J365" s="117">
        <f>VLOOKUP(C365,Table13[],9,0)</f>
        <v>0.90476190476190499</v>
      </c>
      <c r="K365" s="116">
        <f>VLOOKUP(C365,Table16[[#All],[idccms]:[TMO]],5,0)</f>
        <v>1</v>
      </c>
      <c r="L365" s="119">
        <f>VLOOKUP(C365,Table18[[Columna1]:[Recuento de id_monitoring-caseId]],2,0)</f>
        <v>1</v>
      </c>
      <c r="M365" s="116">
        <f>VLOOKUP(C365,Table111[],7,0)</f>
        <v>-0.214285714285714</v>
      </c>
      <c r="N365" s="118">
        <f>VLOOKUP(C365,Table111[],6,0)</f>
        <v>14</v>
      </c>
      <c r="O365" s="116">
        <f>VLOOKUP(C365,Table111[],8,0)</f>
        <v>0.38461538461538503</v>
      </c>
      <c r="P365" s="13" t="s">
        <v>116</v>
      </c>
      <c r="Q365" s="13" t="s">
        <v>116</v>
      </c>
      <c r="R365" s="13" t="s">
        <v>116</v>
      </c>
      <c r="S365" s="116">
        <f>VLOOKUP(C365,Table113[[idccms]:[Suma de Rellamados]],4,0)</f>
        <v>0.82967032967033005</v>
      </c>
      <c r="T365" s="13">
        <f>VLOOKUP(C365,Table115[[idccms]:[Suma de CvLlamSalientes]],3,0)</f>
        <v>520.51391862954995</v>
      </c>
      <c r="U365" s="13">
        <f>VLOOKUP(C365,Table115[[idccms]:[Suma de CvLlamSalientes]],5,0)</f>
        <v>17.5267665952891</v>
      </c>
      <c r="V365" s="120">
        <f>VLOOKUP(C365,Table115[[idccms]:[Suma de CvLlamSalientes]],6,0)</f>
        <v>0.809421841541756</v>
      </c>
      <c r="W365" s="13">
        <f>VLOOKUP(C365,Table115[[idccms]:[Suma de CvLlamSalientes]],7,0)</f>
        <v>502.17773019271903</v>
      </c>
      <c r="X365" s="116">
        <f>VLOOKUP(C365,Table118[[idccms]:[%Act Com N]],4,0)</f>
        <v>1.6059957173447499E-2</v>
      </c>
      <c r="Y365" s="116">
        <f>VLOOKUP(C365,Table118[[idccms]:[%Act Com N]],6,0)</f>
        <v>1.6059957173447499E-2</v>
      </c>
      <c r="Z365" s="116">
        <f>VLOOKUP(C365,TRF!$B$2:$S$407,4,0)</f>
        <v>4.92505353319058E-2</v>
      </c>
      <c r="AA365" s="116">
        <f>VLOOKUP(C365,CBS!$A$2:$F$395,4,0)</f>
        <v>5.3533190578158502E-2</v>
      </c>
      <c r="AB365" s="124">
        <f>IF(E365="HFC",(IF(L365&gt;=PliegoVigente!$U$9,PliegoVigente!$W$9,IF(L365&gt;=PliegoVigente!$U$8,PliegoVigente!$W$8,PliegoVigente!$W$7))),IF(E365="FLOW",(IF(L365&gt;=PliegoVigente!$U$25,PliegoVigente!$W$25,IF(L365&gt;=PliegoVigente!$U$24,PliegoVigente!$W$24,PliegoVigente!$W$23))),IF(E365="MASIVO",(IF(L365&gt;=PliegoVigente!$U$39,PliegoVigente!$W$39,IF(L365&gt;=PliegoVigente!$U$38,PliegoVigente!$W$38,PliegoVigente!$W$37))),(IF(L365&gt;=PliegoVigente!$U$53,PliegoVigente!$W$53,IF(L365&gt;=PliegoVigente!$U$52,PliegoVigente!$W$52,PliegoVigente!$W$51))))))</f>
        <v>0.01</v>
      </c>
      <c r="AC365" s="124">
        <f>IF(E365="HFC",(IF(M365&gt;=PliegoVigente!$I$7,PliegoVigente!$K$7,IF(M365&gt;=PliegoVigente!$I$8,PliegoVigente!$K$8,IF(M365&gt;=PliegoVigente!$I$9,PliegoVigente!$K$9,IF(M365&gt;=PliegoVigente!$I$10,PliegoVigente!$K$10,IF(M365&gt;=PliegoVigente!$I$11,PliegoVigente!$K$11,IF(M365&gt;=PliegoVigente!$I$12,PliegoVigente!$K$12,IF(M365&gt;=PliegoVigente!$I$13,PliegoVigente!$K$13,IF(M365&gt;=PliegoVigente!$I$14,PliegoVigente!$K$14,PliegoVigente!$K$15))))))))),IF(E365="FLOW",(IF(M365&gt;=PliegoVigente!$I$23,PliegoVigente!$K$23,IF(M365&gt;=PliegoVigente!$I$24,PliegoVigente!$K$24,IF(M365&gt;=PliegoVigente!$I$25,PliegoVigente!$K$25,IF(M365&gt;=PliegoVigente!$I$26,PliegoVigente!$K$26,IF(M365&gt;=PliegoVigente!$I$27,PliegoVigente!$K$27,IF(M365&gt;=PliegoVigente!$I$28,PliegoVigente!$K$28,IF(M365&gt;=PliegoVigente!$I$29,PliegoVigente!$K$29,IF(M365&gt;=PliegoVigente!$I$30,PliegoVigente!$K$30,PliegoVigente!$K$31))))))))),IF(E365="MASIVO",(IF(M365&gt;=PliegoVigente!$I$37,PliegoVigente!$K$37,IF(M365&gt;=PliegoVigente!$I$38,PliegoVigente!$K$38,IF(M365&gt;=PliegoVigente!$I$39,PliegoVigente!$K$39,IF(M365&gt;=PliegoVigente!$I$40,PliegoVigente!$K$40,IF(M365&gt;=PliegoVigente!$I$41,PliegoVigente!$K$41,IF(M365&gt;=PliegoVigente!$I$42,PliegoVigente!$K$42,IF(M365&gt;=PliegoVigente!$I$43,PliegoVigente!$K$43,IF(M365&gt;=PliegoVigente!$I$44,PliegoVigente!$K$44,PliegoVigente!$K$45))))))))),(IF(M365&gt;=PliegoVigente!$I$51,PliegoVigente!$K$51,IF(M365&gt;=PliegoVigente!$I$52,PliegoVigente!$K$52,IF(M365&gt;=PliegoVigente!$I$53,PliegoVigente!$K$53,IF(M365&gt;=PliegoVigente!$I$54,PliegoVigente!$K$54,IF(M365&gt;=PliegoVigente!$I$55,PliegoVigente!$K$55,IF(M365&gt;=PliegoVigente!$I$56,PliegoVigente!$K$56,IF(M365&gt;=PliegoVigente!$I$57,PliegoVigente!$K$57,IF(M365&gt;=PliegoVigente!$I$58,PliegoVigente!$K$58,PliegoVigente!$K$59))))))))))))</f>
        <v>-0.02</v>
      </c>
      <c r="AD365" s="124">
        <f>IF(E365="HFC",(IF(S365&gt;=PliegoVigente!$E$12,PliegoVigente!$G$12,IF(S365&gt;=PliegoVigente!$E$11,PliegoVigente!$G$11,IF(S365&gt;=PliegoVigente!$E$10,PliegoVigente!$G$10,IF(S365&gt;=PliegoVigente!$E$9,PliegoVigente!$G$9,IF(S365&gt;=PliegoVigente!$E$8,PliegoVigente!$G$8,PliegoVigente!$G$7)))))),IF(E365="FLOW",(IF(S365&gt;=PliegoVigente!$I$23,PliegoVigente!$K$23,IF(S365&gt;=PliegoVigente!$I$24,PliegoVigente!$K$24,IF(S365&gt;=PliegoVigente!$I$25,PliegoVigente!$K$25,IF(S365&gt;=PliegoVigente!$I$26,PliegoVigente!$K$26,IF(S365&gt;=PliegoVigente!$I$27,PliegoVigente!$K$27,IF(S365&gt;=PliegoVigente!$I$28,PliegoVigente!$K$28,IF(S365&gt;=PliegoVigente!$I$29,PliegoVigente!$K$29,IF(S365&gt;=PliegoVigente!$I$30,PliegoVigente!$K$30,PliegoVigente!$K$31))))))))),IF(E365="MASIVO",(IF(S365&gt;=PliegoVigente!$I$37,PliegoVigente!$K$37,IF(S365&gt;=PliegoVigente!$I$38,PliegoVigente!$K$38,IF(S365&gt;=PliegoVigente!$I$39,PliegoVigente!$K$39,IF(S365&gt;=PliegoVigente!$I$40,PliegoVigente!$K$40,IF(S365&gt;=PliegoVigente!$I$41,PliegoVigente!$K$41,IF(S365&gt;=PliegoVigente!$I$42,PliegoVigente!$K$42,IF(S365&gt;=PliegoVigente!$I$43,PliegoVigente!$K$43,IF(S365&gt;=PliegoVigente!$I$44,PliegoVigente!$K$44,PliegoVigente!$K$45))))))))),(IF(S365&gt;=PliegoVigente!$I$51,PliegoVigente!$K$51,IF(S365&gt;=PliegoVigente!$I$52,PliegoVigente!$K$52,IF(S365&gt;=PliegoVigente!$I$53,PliegoVigente!$K$53,IF(S365&gt;=PliegoVigente!$I$54,PliegoVigente!$K$54,IF(S365&gt;=PliegoVigente!$I$55,PliegoVigente!$K$55,IF(S365&gt;=PliegoVigente!$I$56,PliegoVigente!$K$56,IF(S365&gt;=PliegoVigente!$I$57,PliegoVigente!$K$57,IF(S365&gt;=PliegoVigente!$I$58,PliegoVigente!$K$58,PliegoVigente!$K$59))))))))))))</f>
        <v>0.03</v>
      </c>
      <c r="AE365" s="124">
        <f>IF(E365="HFC",(IF(T365&gt;=PliegoVigente!$A$10,PliegoVigente!$C$10,IF(T365&gt;PliegoVigente!$A$9,PliegoVigente!$C$9,IF(T365&gt;PliegoVigente!$A$8,PliegoVigente!$C$8,PliegoVigente!$C$7)))),IF(E365="FLOW",(IF(T365&gt;=PliegoVigente!$A$26,PliegoVigente!$C$26,IF(T365&gt;PliegoVigente!$A$25,PliegoVigente!$C$25,IF(T365&gt;PliegoVigente!$A$24,PliegoVigente!$C$24,PliegoVigente!$C$23)))),IF(E365="MASIVO",(IF(T365&gt;=PliegoVigente!$A$40,PliegoVigente!$C$40,IF(T365&gt;PliegoVigente!$A$39,PliegoVigente!$C$39,IF(T365&gt;PliegoVigente!$A$38,PliegoVigente!$C$38,PliegoVigente!$C$37)))),(IF(T365&gt;=PliegoVigente!$A$54,PliegoVigente!$C$54,IF(T365&gt;PliegoVigente!$A$53,PliegoVigente!$C$53,IF(T365&gt;PliegoVigente!$A$52,PliegoVigente!$C$52,PliegoVigente!$C$51)))))))</f>
        <v>0.02</v>
      </c>
      <c r="AF365" s="124">
        <f>IF(E365="HFC",(IF(Y365&gt;=PliegoVigente!$Y$7,PliegoVigente!$AA$7,0)),IF(E365="FLOW",0,IF(E365="MASIVO",(IF(Y365&gt;=PliegoVigente!$Y$37,PliegoVigente!$AA$370)),(IF(Y365&gt;=PliegoVigente!$Y$51,PliegoVigente!$AA$51,0)))))</f>
        <v>0</v>
      </c>
      <c r="AG365" s="124">
        <f>IF(E365="HFC",(IF(Z365&gt;=PliegoVigente!$M$9,PliegoVigente!$O$9,IF(Z365&gt;=PliegoVigente!$M$8,PliegoVigente!$O$8,PliegoVigente!$O$7))),IF(E365="FLOW",(IF(Z365&gt;=PliegoVigente!$M$25,PliegoVigente!$O$25,IF(Z365&gt;=PliegoVigente!$M$24,PliegoVigente!$O$24,PliegoVigente!$O$23))),IF(E365="MASIVO",(IF(Z365&gt;=PliegoVigente!$M$39,PliegoVigente!$O$39,IF(Z365&gt;=PliegoVigente!$M$38,PliegoVigente!$O$38,PliegoVigente!$O$37))),(IF(Z365&gt;=PliegoVigente!$M$53,PliegoVigente!$O$53,IF(Z365&gt;=PliegoVigente!$M$52,PliegoVigente!$O$52,PliegoVigente!$O$51))))))</f>
        <v>5.0000000000000001E-3</v>
      </c>
      <c r="AH365" s="124">
        <f>IF(E365="HFC",(IF(AA365&gt;=PliegoVigente!$Q$9,PliegoVigente!$S$9,IF(AA365&gt;=PliegoVigente!$Q$8,PliegoVigente!$S$8,PliegoVigente!$S$7))),IF(E365="FLOW",(IF(AA365&gt;=PliegoVigente!$Q$25,PliegoVigente!$S$25,IF(AA365&gt;=PliegoVigente!$Q$24,PliegoVigente!$S$24,PliegoVigente!$S$23))),IF(E365="MASIVO",(IF(AA365&gt;=PliegoVigente!$Q$39,PliegoVigente!$S$39,IF(AA365&gt;=PliegoVigente!$Q$38,PliegoVigente!$S$38,PliegoVigente!$S$37))),(IF(AA365&gt;=PliegoVigente!$Q$53,PliegoVigente!$S$53,IF(AA365&gt;=PliegoVigente!$Q$52,PliegoVigente!$S$52,PliegoVigente!$S$51))))))</f>
        <v>0</v>
      </c>
      <c r="AI365" s="126">
        <f t="shared" si="11"/>
        <v>4.4999999999999991E-2</v>
      </c>
    </row>
    <row r="366" spans="1:35" x14ac:dyDescent="0.25">
      <c r="A366" s="115" t="str">
        <f>VLOOKUP(C366,RosterActualizado!$C$2:$L$1000,7,0)</f>
        <v>Barrionuevo Julian Mauricio</v>
      </c>
      <c r="B366" s="115" t="str">
        <f>VLOOKUP(C366,RosterActualizado!$C$2:$L$1000,10,0)</f>
        <v>Alzogaray Jose Luis</v>
      </c>
      <c r="C366" s="115">
        <f>RosterActualizado!C366</f>
        <v>2344462</v>
      </c>
      <c r="D366" s="115" t="str">
        <f>VLOOKUP(C366,RosterActualizado!$C$2:$L$1000,3,0)</f>
        <v>FLOW Score 3 a 5</v>
      </c>
      <c r="E366" s="115" t="str">
        <f t="shared" si="10"/>
        <v>FLOW</v>
      </c>
      <c r="F366" s="116">
        <f>VLOOKUP(C366,Table1[],5,0)</f>
        <v>0.71501763668430296</v>
      </c>
      <c r="G366" s="117">
        <f>VLOOKUP(C366,Table13[],5,0)</f>
        <v>0.10344827586206901</v>
      </c>
      <c r="H366" s="118">
        <f>VLOOKUP(C366,Table13[],3,0)</f>
        <v>29</v>
      </c>
      <c r="I366" s="117">
        <f>VLOOKUP(C366,Table13[],7,0)</f>
        <v>0.68965517241379304</v>
      </c>
      <c r="J366" s="117">
        <f>VLOOKUP(C366,Table13[],9,0)</f>
        <v>0.85714285714285698</v>
      </c>
      <c r="K366" s="116" t="e">
        <f>VLOOKUP(C366,Table16[[#All],[idccms]:[TMO]],5,0)</f>
        <v>#N/A</v>
      </c>
      <c r="L366" s="119">
        <f>VLOOKUP(C366,Table18[[Columna1]:[Recuento de id_monitoring-caseId]],2,0)</f>
        <v>0</v>
      </c>
      <c r="M366" s="116">
        <f>VLOOKUP(C366,Table111[],7,0)</f>
        <v>-0.61538461538461497</v>
      </c>
      <c r="N366" s="118">
        <f>VLOOKUP(C366,Table111[],6,0)</f>
        <v>13</v>
      </c>
      <c r="O366" s="116">
        <f>VLOOKUP(C366,Table111[],8,0)</f>
        <v>0.36363636363636398</v>
      </c>
      <c r="P366" s="13" t="s">
        <v>116</v>
      </c>
      <c r="Q366" s="13" t="s">
        <v>116</v>
      </c>
      <c r="R366" s="13" t="s">
        <v>116</v>
      </c>
      <c r="S366" s="116">
        <f>VLOOKUP(C366,Table113[[idccms]:[Suma de Rellamados]],4,0)</f>
        <v>0.83508771929824599</v>
      </c>
      <c r="T366" s="13">
        <f>VLOOKUP(C366,Table115[[idccms]:[Suma de CvLlamSalientes]],3,0)</f>
        <v>571.93764434180105</v>
      </c>
      <c r="U366" s="13">
        <f>VLOOKUP(C366,Table115[[idccms]:[Suma de CvLlamSalientes]],5,0)</f>
        <v>33.935334872979197</v>
      </c>
      <c r="V366" s="120">
        <f>VLOOKUP(C366,Table115[[idccms]:[Suma de CvLlamSalientes]],6,0)</f>
        <v>23.159353348729798</v>
      </c>
      <c r="W366" s="13">
        <f>VLOOKUP(C366,Table115[[idccms]:[Suma de CvLlamSalientes]],7,0)</f>
        <v>514.84295612009203</v>
      </c>
      <c r="X366" s="116">
        <f>VLOOKUP(C366,Table118[[idccms]:[%Act Com N]],4,0)</f>
        <v>0.108545034642032</v>
      </c>
      <c r="Y366" s="116">
        <f>VLOOKUP(C366,Table118[[idccms]:[%Act Com N]],6,0)</f>
        <v>0.108545034642032</v>
      </c>
      <c r="Z366" s="116">
        <f>VLOOKUP(C366,TRF!$B$2:$S$407,4,0)</f>
        <v>7.6212471131639703E-2</v>
      </c>
      <c r="AA366" s="116">
        <f>VLOOKUP(C366,CBS!$A$2:$F$395,4,0)</f>
        <v>5.7736720554272501E-2</v>
      </c>
      <c r="AB366" s="124">
        <f>IF(E366="HFC",(IF(L366&gt;=PliegoVigente!$U$9,PliegoVigente!$W$9,IF(L366&gt;=PliegoVigente!$U$8,PliegoVigente!$W$8,PliegoVigente!$W$7))),IF(E366="FLOW",(IF(L366&gt;=PliegoVigente!$U$25,PliegoVigente!$W$25,IF(L366&gt;=PliegoVigente!$U$24,PliegoVigente!$W$24,PliegoVigente!$W$23))),IF(E366="MASIVO",(IF(L366&gt;=PliegoVigente!$U$39,PliegoVigente!$W$39,IF(L366&gt;=PliegoVigente!$U$38,PliegoVigente!$W$38,PliegoVigente!$W$37))),(IF(L366&gt;=PliegoVigente!$U$53,PliegoVigente!$W$53,IF(L366&gt;=PliegoVigente!$U$52,PliegoVigente!$W$52,PliegoVigente!$W$51))))))</f>
        <v>-0.01</v>
      </c>
      <c r="AC366" s="124">
        <f>IF(E366="HFC",(IF(M366&gt;=PliegoVigente!$I$7,PliegoVigente!$K$7,IF(M366&gt;=PliegoVigente!$I$8,PliegoVigente!$K$8,IF(M366&gt;=PliegoVigente!$I$9,PliegoVigente!$K$9,IF(M366&gt;=PliegoVigente!$I$10,PliegoVigente!$K$10,IF(M366&gt;=PliegoVigente!$I$11,PliegoVigente!$K$11,IF(M366&gt;=PliegoVigente!$I$12,PliegoVigente!$K$12,IF(M366&gt;=PliegoVigente!$I$13,PliegoVigente!$K$13,IF(M366&gt;=PliegoVigente!$I$14,PliegoVigente!$K$14,PliegoVigente!$K$15))))))))),IF(E366="FLOW",(IF(M366&gt;=PliegoVigente!$I$23,PliegoVigente!$K$23,IF(M366&gt;=PliegoVigente!$I$24,PliegoVigente!$K$24,IF(M366&gt;=PliegoVigente!$I$25,PliegoVigente!$K$25,IF(M366&gt;=PliegoVigente!$I$26,PliegoVigente!$K$26,IF(M366&gt;=PliegoVigente!$I$27,PliegoVigente!$K$27,IF(M366&gt;=PliegoVigente!$I$28,PliegoVigente!$K$28,IF(M366&gt;=PliegoVigente!$I$29,PliegoVigente!$K$29,IF(M366&gt;=PliegoVigente!$I$30,PliegoVigente!$K$30,PliegoVigente!$K$31))))))))),IF(E366="MASIVO",(IF(M366&gt;=PliegoVigente!$I$37,PliegoVigente!$K$37,IF(M366&gt;=PliegoVigente!$I$38,PliegoVigente!$K$38,IF(M366&gt;=PliegoVigente!$I$39,PliegoVigente!$K$39,IF(M366&gt;=PliegoVigente!$I$40,PliegoVigente!$K$40,IF(M366&gt;=PliegoVigente!$I$41,PliegoVigente!$K$41,IF(M366&gt;=PliegoVigente!$I$42,PliegoVigente!$K$42,IF(M366&gt;=PliegoVigente!$I$43,PliegoVigente!$K$43,IF(M366&gt;=PliegoVigente!$I$44,PliegoVigente!$K$44,PliegoVigente!$K$45))))))))),(IF(M366&gt;=PliegoVigente!$I$51,PliegoVigente!$K$51,IF(M366&gt;=PliegoVigente!$I$52,PliegoVigente!$K$52,IF(M366&gt;=PliegoVigente!$I$53,PliegoVigente!$K$53,IF(M366&gt;=PliegoVigente!$I$54,PliegoVigente!$K$54,IF(M366&gt;=PliegoVigente!$I$55,PliegoVigente!$K$55,IF(M366&gt;=PliegoVigente!$I$56,PliegoVigente!$K$56,IF(M366&gt;=PliegoVigente!$I$57,PliegoVigente!$K$57,IF(M366&gt;=PliegoVigente!$I$58,PliegoVigente!$K$58,PliegoVigente!$K$59))))))))))))</f>
        <v>-0.02</v>
      </c>
      <c r="AD366" s="124">
        <f>IF(E366="HFC",(IF(S366&gt;=PliegoVigente!$E$12,PliegoVigente!$G$12,IF(S366&gt;=PliegoVigente!$E$11,PliegoVigente!$G$11,IF(S366&gt;=PliegoVigente!$E$10,PliegoVigente!$G$10,IF(S366&gt;=PliegoVigente!$E$9,PliegoVigente!$G$9,IF(S366&gt;=PliegoVigente!$E$8,PliegoVigente!$G$8,PliegoVigente!$G$7)))))),IF(E366="FLOW",(IF(S366&gt;=PliegoVigente!$I$23,PliegoVigente!$K$23,IF(S366&gt;=PliegoVigente!$I$24,PliegoVigente!$K$24,IF(S366&gt;=PliegoVigente!$I$25,PliegoVigente!$K$25,IF(S366&gt;=PliegoVigente!$I$26,PliegoVigente!$K$26,IF(S366&gt;=PliegoVigente!$I$27,PliegoVigente!$K$27,IF(S366&gt;=PliegoVigente!$I$28,PliegoVigente!$K$28,IF(S366&gt;=PliegoVigente!$I$29,PliegoVigente!$K$29,IF(S366&gt;=PliegoVigente!$I$30,PliegoVigente!$K$30,PliegoVigente!$K$31))))))))),IF(E366="MASIVO",(IF(S366&gt;=PliegoVigente!$I$37,PliegoVigente!$K$37,IF(S366&gt;=PliegoVigente!$I$38,PliegoVigente!$K$38,IF(S366&gt;=PliegoVigente!$I$39,PliegoVigente!$K$39,IF(S366&gt;=PliegoVigente!$I$40,PliegoVigente!$K$40,IF(S366&gt;=PliegoVigente!$I$41,PliegoVigente!$K$41,IF(S366&gt;=PliegoVigente!$I$42,PliegoVigente!$K$42,IF(S366&gt;=PliegoVigente!$I$43,PliegoVigente!$K$43,IF(S366&gt;=PliegoVigente!$I$44,PliegoVigente!$K$44,PliegoVigente!$K$45))))))))),(IF(S366&gt;=PliegoVigente!$I$51,PliegoVigente!$K$51,IF(S366&gt;=PliegoVigente!$I$52,PliegoVigente!$K$52,IF(S366&gt;=PliegoVigente!$I$53,PliegoVigente!$K$53,IF(S366&gt;=PliegoVigente!$I$54,PliegoVigente!$K$54,IF(S366&gt;=PliegoVigente!$I$55,PliegoVigente!$K$55,IF(S366&gt;=PliegoVigente!$I$56,PliegoVigente!$K$56,IF(S366&gt;=PliegoVigente!$I$57,PliegoVigente!$K$57,IF(S366&gt;=PliegoVigente!$I$58,PliegoVigente!$K$58,PliegoVigente!$K$59))))))))))))</f>
        <v>0.06</v>
      </c>
      <c r="AE366" s="124">
        <f>IF(E366="HFC",(IF(T366&gt;=PliegoVigente!$A$10,PliegoVigente!$C$10,IF(T366&gt;PliegoVigente!$A$9,PliegoVigente!$C$9,IF(T366&gt;PliegoVigente!$A$8,PliegoVigente!$C$8,PliegoVigente!$C$7)))),IF(E366="FLOW",(IF(T366&gt;=PliegoVigente!$A$26,PliegoVigente!$C$26,IF(T366&gt;PliegoVigente!$A$25,PliegoVigente!$C$25,IF(T366&gt;PliegoVigente!$A$24,PliegoVigente!$C$24,PliegoVigente!$C$23)))),IF(E366="MASIVO",(IF(T366&gt;=PliegoVigente!$A$40,PliegoVigente!$C$40,IF(T366&gt;PliegoVigente!$A$39,PliegoVigente!$C$39,IF(T366&gt;PliegoVigente!$A$38,PliegoVigente!$C$38,PliegoVigente!$C$37)))),(IF(T366&gt;=PliegoVigente!$A$54,PliegoVigente!$C$54,IF(T366&gt;PliegoVigente!$A$53,PliegoVigente!$C$53,IF(T366&gt;PliegoVigente!$A$52,PliegoVigente!$C$52,PliegoVigente!$C$51)))))))</f>
        <v>-0.01</v>
      </c>
      <c r="AF366" s="124">
        <f>IF(E366="HFC",(IF(Y366&gt;=PliegoVigente!$Y$7,PliegoVigente!$AA$7,0)),IF(E366="FLOW",0,IF(E366="MASIVO",(IF(Y366&gt;=PliegoVigente!$Y$37,PliegoVigente!$AA$370)),(IF(Y366&gt;=PliegoVigente!$Y$51,PliegoVigente!$AA$51,0)))))</f>
        <v>0</v>
      </c>
      <c r="AG366" s="124">
        <f>IF(E366="HFC",(IF(Z366&gt;=PliegoVigente!$M$9,PliegoVigente!$O$9,IF(Z366&gt;=PliegoVigente!$M$8,PliegoVigente!$O$8,PliegoVigente!$O$7))),IF(E366="FLOW",(IF(Z366&gt;=PliegoVigente!$M$25,PliegoVigente!$O$25,IF(Z366&gt;=PliegoVigente!$M$24,PliegoVigente!$O$24,PliegoVigente!$O$23))),IF(E366="MASIVO",(IF(Z366&gt;=PliegoVigente!$M$39,PliegoVigente!$O$39,IF(Z366&gt;=PliegoVigente!$M$38,PliegoVigente!$O$38,PliegoVigente!$O$37))),(IF(Z366&gt;=PliegoVigente!$M$53,PliegoVigente!$O$53,IF(Z366&gt;=PliegoVigente!$M$52,PliegoVigente!$O$52,PliegoVigente!$O$51))))))</f>
        <v>5.0000000000000001E-3</v>
      </c>
      <c r="AH366" s="124">
        <f>IF(E366="HFC",(IF(AA366&gt;=PliegoVigente!$Q$9,PliegoVigente!$S$9,IF(AA366&gt;=PliegoVigente!$Q$8,PliegoVigente!$S$8,PliegoVigente!$S$7))),IF(E366="FLOW",(IF(AA366&gt;=PliegoVigente!$Q$25,PliegoVigente!$S$25,IF(AA366&gt;=PliegoVigente!$Q$24,PliegoVigente!$S$24,PliegoVigente!$S$23))),IF(E366="MASIVO",(IF(AA366&gt;=PliegoVigente!$Q$39,PliegoVigente!$S$39,IF(AA366&gt;=PliegoVigente!$Q$38,PliegoVigente!$S$38,PliegoVigente!$S$37))),(IF(AA366&gt;=PliegoVigente!$Q$53,PliegoVigente!$S$53,IF(AA366&gt;=PliegoVigente!$Q$52,PliegoVigente!$S$52,PliegoVigente!$S$51))))))</f>
        <v>1.4999999999999999E-2</v>
      </c>
      <c r="AI366" s="126">
        <f t="shared" si="11"/>
        <v>3.9999999999999994E-2</v>
      </c>
    </row>
    <row r="367" spans="1:35" x14ac:dyDescent="0.25">
      <c r="A367" s="115" t="str">
        <f>VLOOKUP(C367,RosterActualizado!$C$2:$L$1000,7,0)</f>
        <v>Barrionuevo Julian Mauricio</v>
      </c>
      <c r="B367" s="115" t="str">
        <f>VLOOKUP(C367,RosterActualizado!$C$2:$L$1000,10,0)</f>
        <v>Asís Andrada Franco Gonzalo</v>
      </c>
      <c r="C367" s="115">
        <f>RosterActualizado!C367</f>
        <v>2426434</v>
      </c>
      <c r="D367" s="115" t="str">
        <f>VLOOKUP(C367,RosterActualizado!$C$2:$L$1000,3,0)</f>
        <v>FLOW Score 1</v>
      </c>
      <c r="E367" s="115" t="str">
        <f t="shared" si="10"/>
        <v>FLOW</v>
      </c>
      <c r="F367" s="116">
        <f>VLOOKUP(C367,Table1[],5,0)</f>
        <v>0.84459170013386897</v>
      </c>
      <c r="G367" s="117">
        <f>VLOOKUP(C367,Table13[],5,0)</f>
        <v>6.0606060606060601E-2</v>
      </c>
      <c r="H367" s="118">
        <f>VLOOKUP(C367,Table13[],3,0)</f>
        <v>33</v>
      </c>
      <c r="I367" s="117">
        <f>VLOOKUP(C367,Table13[],7,0)</f>
        <v>0.75757575757575801</v>
      </c>
      <c r="J367" s="117">
        <f>VLOOKUP(C367,Table13[],9,0)</f>
        <v>0.939393939393939</v>
      </c>
      <c r="K367" s="116">
        <f>VLOOKUP(C367,Table16[[#All],[idccms]:[TMO]],5,0)</f>
        <v>0.93333333333333302</v>
      </c>
      <c r="L367" s="119">
        <f>VLOOKUP(C367,Table18[[Columna1]:[Recuento de id_monitoring-caseId]],2,0)</f>
        <v>1</v>
      </c>
      <c r="M367" s="116">
        <f>VLOOKUP(C367,Table111[],7,0)</f>
        <v>-0.11111111111111099</v>
      </c>
      <c r="N367" s="118">
        <f>VLOOKUP(C367,Table111[],6,0)</f>
        <v>9</v>
      </c>
      <c r="O367" s="116">
        <f>VLOOKUP(C367,Table111[],8,0)</f>
        <v>0.57142857142857095</v>
      </c>
      <c r="P367" s="13" t="s">
        <v>116</v>
      </c>
      <c r="Q367" s="13" t="s">
        <v>116</v>
      </c>
      <c r="R367" s="13" t="s">
        <v>116</v>
      </c>
      <c r="S367" s="116">
        <f>VLOOKUP(C367,Table113[[idccms]:[Suma de Rellamados]],4,0)</f>
        <v>0.80632411067193699</v>
      </c>
      <c r="T367" s="13">
        <f>VLOOKUP(C367,Table115[[idccms]:[Suma de CvLlamSalientes]],3,0)</f>
        <v>649.81761006289298</v>
      </c>
      <c r="U367" s="13">
        <f>VLOOKUP(C367,Table115[[idccms]:[Suma de CvLlamSalientes]],5,0)</f>
        <v>27.191823899371101</v>
      </c>
      <c r="V367" s="120">
        <f>VLOOKUP(C367,Table115[[idccms]:[Suma de CvLlamSalientes]],6,0)</f>
        <v>2.92138364779874</v>
      </c>
      <c r="W367" s="13">
        <f>VLOOKUP(C367,Table115[[idccms]:[Suma de CvLlamSalientes]],7,0)</f>
        <v>619.70440251572302</v>
      </c>
      <c r="X367" s="116">
        <f>VLOOKUP(C367,Table118[[idccms]:[%Act Com N]],4,0)</f>
        <v>2.0440251572327001E-2</v>
      </c>
      <c r="Y367" s="116">
        <f>VLOOKUP(C367,Table118[[idccms]:[%Act Com N]],6,0)</f>
        <v>2.0440251572327001E-2</v>
      </c>
      <c r="Z367" s="116">
        <f>VLOOKUP(C367,TRF!$B$2:$S$407,4,0)</f>
        <v>1.88679245283019E-2</v>
      </c>
      <c r="AA367" s="116">
        <f>VLOOKUP(C367,CBS!$A$2:$F$395,4,0)</f>
        <v>0.11949685534591201</v>
      </c>
      <c r="AB367" s="124">
        <f>IF(E367="HFC",(IF(L367&gt;=PliegoVigente!$U$9,PliegoVigente!$W$9,IF(L367&gt;=PliegoVigente!$U$8,PliegoVigente!$W$8,PliegoVigente!$W$7))),IF(E367="FLOW",(IF(L367&gt;=PliegoVigente!$U$25,PliegoVigente!$W$25,IF(L367&gt;=PliegoVigente!$U$24,PliegoVigente!$W$24,PliegoVigente!$W$23))),IF(E367="MASIVO",(IF(L367&gt;=PliegoVigente!$U$39,PliegoVigente!$W$39,IF(L367&gt;=PliegoVigente!$U$38,PliegoVigente!$W$38,PliegoVigente!$W$37))),(IF(L367&gt;=PliegoVigente!$U$53,PliegoVigente!$W$53,IF(L367&gt;=PliegoVigente!$U$52,PliegoVigente!$W$52,PliegoVigente!$W$51))))))</f>
        <v>0.01</v>
      </c>
      <c r="AC367" s="124">
        <f>IF(E367="HFC",(IF(M367&gt;=PliegoVigente!$I$7,PliegoVigente!$K$7,IF(M367&gt;=PliegoVigente!$I$8,PliegoVigente!$K$8,IF(M367&gt;=PliegoVigente!$I$9,PliegoVigente!$K$9,IF(M367&gt;=PliegoVigente!$I$10,PliegoVigente!$K$10,IF(M367&gt;=PliegoVigente!$I$11,PliegoVigente!$K$11,IF(M367&gt;=PliegoVigente!$I$12,PliegoVigente!$K$12,IF(M367&gt;=PliegoVigente!$I$13,PliegoVigente!$K$13,IF(M367&gt;=PliegoVigente!$I$14,PliegoVigente!$K$14,PliegoVigente!$K$15))))))))),IF(E367="FLOW",(IF(M367&gt;=PliegoVigente!$I$23,PliegoVigente!$K$23,IF(M367&gt;=PliegoVigente!$I$24,PliegoVigente!$K$24,IF(M367&gt;=PliegoVigente!$I$25,PliegoVigente!$K$25,IF(M367&gt;=PliegoVigente!$I$26,PliegoVigente!$K$26,IF(M367&gt;=PliegoVigente!$I$27,PliegoVigente!$K$27,IF(M367&gt;=PliegoVigente!$I$28,PliegoVigente!$K$28,IF(M367&gt;=PliegoVigente!$I$29,PliegoVigente!$K$29,IF(M367&gt;=PliegoVigente!$I$30,PliegoVigente!$K$30,PliegoVigente!$K$31))))))))),IF(E367="MASIVO",(IF(M367&gt;=PliegoVigente!$I$37,PliegoVigente!$K$37,IF(M367&gt;=PliegoVigente!$I$38,PliegoVigente!$K$38,IF(M367&gt;=PliegoVigente!$I$39,PliegoVigente!$K$39,IF(M367&gt;=PliegoVigente!$I$40,PliegoVigente!$K$40,IF(M367&gt;=PliegoVigente!$I$41,PliegoVigente!$K$41,IF(M367&gt;=PliegoVigente!$I$42,PliegoVigente!$K$42,IF(M367&gt;=PliegoVigente!$I$43,PliegoVigente!$K$43,IF(M367&gt;=PliegoVigente!$I$44,PliegoVigente!$K$44,PliegoVigente!$K$45))))))))),(IF(M367&gt;=PliegoVigente!$I$51,PliegoVigente!$K$51,IF(M367&gt;=PliegoVigente!$I$52,PliegoVigente!$K$52,IF(M367&gt;=PliegoVigente!$I$53,PliegoVigente!$K$53,IF(M367&gt;=PliegoVigente!$I$54,PliegoVigente!$K$54,IF(M367&gt;=PliegoVigente!$I$55,PliegoVigente!$K$55,IF(M367&gt;=PliegoVigente!$I$56,PliegoVigente!$K$56,IF(M367&gt;=PliegoVigente!$I$57,PliegoVigente!$K$57,IF(M367&gt;=PliegoVigente!$I$58,PliegoVigente!$K$58,PliegoVigente!$K$59))))))))))))</f>
        <v>-0.01</v>
      </c>
      <c r="AD367" s="124">
        <f>IF(E367="HFC",(IF(S367&gt;=PliegoVigente!$E$12,PliegoVigente!$G$12,IF(S367&gt;=PliegoVigente!$E$11,PliegoVigente!$G$11,IF(S367&gt;=PliegoVigente!$E$10,PliegoVigente!$G$10,IF(S367&gt;=PliegoVigente!$E$9,PliegoVigente!$G$9,IF(S367&gt;=PliegoVigente!$E$8,PliegoVigente!$G$8,PliegoVigente!$G$7)))))),IF(E367="FLOW",(IF(S367&gt;=PliegoVigente!$I$23,PliegoVigente!$K$23,IF(S367&gt;=PliegoVigente!$I$24,PliegoVigente!$K$24,IF(S367&gt;=PliegoVigente!$I$25,PliegoVigente!$K$25,IF(S367&gt;=PliegoVigente!$I$26,PliegoVigente!$K$26,IF(S367&gt;=PliegoVigente!$I$27,PliegoVigente!$K$27,IF(S367&gt;=PliegoVigente!$I$28,PliegoVigente!$K$28,IF(S367&gt;=PliegoVigente!$I$29,PliegoVigente!$K$29,IF(S367&gt;=PliegoVigente!$I$30,PliegoVigente!$K$30,PliegoVigente!$K$31))))))))),IF(E367="MASIVO",(IF(S367&gt;=PliegoVigente!$I$37,PliegoVigente!$K$37,IF(S367&gt;=PliegoVigente!$I$38,PliegoVigente!$K$38,IF(S367&gt;=PliegoVigente!$I$39,PliegoVigente!$K$39,IF(S367&gt;=PliegoVigente!$I$40,PliegoVigente!$K$40,IF(S367&gt;=PliegoVigente!$I$41,PliegoVigente!$K$41,IF(S367&gt;=PliegoVigente!$I$42,PliegoVigente!$K$42,IF(S367&gt;=PliegoVigente!$I$43,PliegoVigente!$K$43,IF(S367&gt;=PliegoVigente!$I$44,PliegoVigente!$K$44,PliegoVigente!$K$45))))))))),(IF(S367&gt;=PliegoVigente!$I$51,PliegoVigente!$K$51,IF(S367&gt;=PliegoVigente!$I$52,PliegoVigente!$K$52,IF(S367&gt;=PliegoVigente!$I$53,PliegoVigente!$K$53,IF(S367&gt;=PliegoVigente!$I$54,PliegoVigente!$K$54,IF(S367&gt;=PliegoVigente!$I$55,PliegoVigente!$K$55,IF(S367&gt;=PliegoVigente!$I$56,PliegoVigente!$K$56,IF(S367&gt;=PliegoVigente!$I$57,PliegoVigente!$K$57,IF(S367&gt;=PliegoVigente!$I$58,PliegoVigente!$K$58,PliegoVigente!$K$59))))))))))))</f>
        <v>0.06</v>
      </c>
      <c r="AE367" s="124">
        <f>IF(E367="HFC",(IF(T367&gt;=PliegoVigente!$A$10,PliegoVigente!$C$10,IF(T367&gt;PliegoVigente!$A$9,PliegoVigente!$C$9,IF(T367&gt;PliegoVigente!$A$8,PliegoVigente!$C$8,PliegoVigente!$C$7)))),IF(E367="FLOW",(IF(T367&gt;=PliegoVigente!$A$26,PliegoVigente!$C$26,IF(T367&gt;PliegoVigente!$A$25,PliegoVigente!$C$25,IF(T367&gt;PliegoVigente!$A$24,PliegoVigente!$C$24,PliegoVigente!$C$23)))),IF(E367="MASIVO",(IF(T367&gt;=PliegoVigente!$A$40,PliegoVigente!$C$40,IF(T367&gt;PliegoVigente!$A$39,PliegoVigente!$C$39,IF(T367&gt;PliegoVigente!$A$38,PliegoVigente!$C$38,PliegoVigente!$C$37)))),(IF(T367&gt;=PliegoVigente!$A$54,PliegoVigente!$C$54,IF(T367&gt;PliegoVigente!$A$53,PliegoVigente!$C$53,IF(T367&gt;PliegoVigente!$A$52,PliegoVigente!$C$52,PliegoVigente!$C$51)))))))</f>
        <v>-0.01</v>
      </c>
      <c r="AF367" s="124">
        <f>IF(E367="HFC",(IF(Y367&gt;=PliegoVigente!$Y$7,PliegoVigente!$AA$7,0)),IF(E367="FLOW",0,IF(E367="MASIVO",(IF(Y367&gt;=PliegoVigente!$Y$37,PliegoVigente!$AA$370)),(IF(Y367&gt;=PliegoVigente!$Y$51,PliegoVigente!$AA$51,0)))))</f>
        <v>0</v>
      </c>
      <c r="AG367" s="124">
        <f>IF(E367="HFC",(IF(Z367&gt;=PliegoVigente!$M$9,PliegoVigente!$O$9,IF(Z367&gt;=PliegoVigente!$M$8,PliegoVigente!$O$8,PliegoVigente!$O$7))),IF(E367="FLOW",(IF(Z367&gt;=PliegoVigente!$M$25,PliegoVigente!$O$25,IF(Z367&gt;=PliegoVigente!$M$24,PliegoVigente!$O$24,PliegoVigente!$O$23))),IF(E367="MASIVO",(IF(Z367&gt;=PliegoVigente!$M$39,PliegoVigente!$O$39,IF(Z367&gt;=PliegoVigente!$M$38,PliegoVigente!$O$38,PliegoVigente!$O$37))),(IF(Z367&gt;=PliegoVigente!$M$53,PliegoVigente!$O$53,IF(Z367&gt;=PliegoVigente!$M$52,PliegoVigente!$O$52,PliegoVigente!$O$51))))))</f>
        <v>5.0000000000000001E-3</v>
      </c>
      <c r="AH367" s="124">
        <f>IF(E367="HFC",(IF(AA367&gt;=PliegoVigente!$Q$9,PliegoVigente!$S$9,IF(AA367&gt;=PliegoVigente!$Q$8,PliegoVigente!$S$8,PliegoVigente!$S$7))),IF(E367="FLOW",(IF(AA367&gt;=PliegoVigente!$Q$25,PliegoVigente!$S$25,IF(AA367&gt;=PliegoVigente!$Q$24,PliegoVigente!$S$24,PliegoVigente!$S$23))),IF(E367="MASIVO",(IF(AA367&gt;=PliegoVigente!$Q$39,PliegoVigente!$S$39,IF(AA367&gt;=PliegoVigente!$Q$38,PliegoVigente!$S$38,PliegoVigente!$S$37))),(IF(AA367&gt;=PliegoVigente!$Q$53,PliegoVigente!$S$53,IF(AA367&gt;=PliegoVigente!$Q$52,PliegoVigente!$S$52,PliegoVigente!$S$51))))))</f>
        <v>-5.0000000000000001E-3</v>
      </c>
      <c r="AI367" s="126">
        <f t="shared" si="11"/>
        <v>4.9999999999999996E-2</v>
      </c>
    </row>
    <row r="368" spans="1:35" x14ac:dyDescent="0.25">
      <c r="A368" s="115" t="str">
        <f>VLOOKUP(C368,RosterActualizado!$C$2:$L$1000,7,0)</f>
        <v>Barrionuevo Julian Mauricio</v>
      </c>
      <c r="B368" s="115" t="str">
        <f>VLOOKUP(C368,RosterActualizado!$C$2:$L$1000,10,0)</f>
        <v xml:space="preserve">Burgos  Maira Alejandra </v>
      </c>
      <c r="C368" s="115">
        <f>RosterActualizado!C368</f>
        <v>1384836</v>
      </c>
      <c r="D368" s="115" t="str">
        <f>VLOOKUP(C368,RosterActualizado!$C$2:$L$1000,3,0)</f>
        <v>INTERNET HFC SCORE 3 A 5</v>
      </c>
      <c r="E368" s="115" t="str">
        <f t="shared" si="10"/>
        <v>HFC</v>
      </c>
      <c r="F368" s="116">
        <f>VLOOKUP(C368,Table1[],5,0)</f>
        <v>0.56770501783568905</v>
      </c>
      <c r="G368" s="117">
        <f>VLOOKUP(C368,Table13[],5,0)</f>
        <v>0.125</v>
      </c>
      <c r="H368" s="118">
        <f>VLOOKUP(C368,Table13[],3,0)</f>
        <v>24</v>
      </c>
      <c r="I368" s="117">
        <f>VLOOKUP(C368,Table13[],7,0)</f>
        <v>0.69565217391304301</v>
      </c>
      <c r="J368" s="117">
        <f>VLOOKUP(C368,Table13[],9,0)</f>
        <v>0.95652173913043503</v>
      </c>
      <c r="K368" s="116">
        <f>VLOOKUP(C368,Table16[[#All],[idccms]:[TMO]],5,0)</f>
        <v>1</v>
      </c>
      <c r="L368" s="119">
        <f>VLOOKUP(C368,Table18[[Columna1]:[Recuento de id_monitoring-caseId]],2,0)</f>
        <v>1</v>
      </c>
      <c r="M368" s="116">
        <f>VLOOKUP(C368,Table111[],7,0)</f>
        <v>0</v>
      </c>
      <c r="N368" s="118">
        <f>VLOOKUP(C368,Table111[],6,0)</f>
        <v>4</v>
      </c>
      <c r="O368" s="116">
        <f>VLOOKUP(C368,Table111[],8,0)</f>
        <v>0.5</v>
      </c>
      <c r="P368" s="13" t="s">
        <v>116</v>
      </c>
      <c r="Q368" s="13" t="s">
        <v>116</v>
      </c>
      <c r="R368" s="13" t="s">
        <v>116</v>
      </c>
      <c r="S368" s="116">
        <f>VLOOKUP(C368,Table113[[idccms]:[Suma de Rellamados]],4,0)</f>
        <v>0.79182156133828996</v>
      </c>
      <c r="T368" s="13">
        <f>VLOOKUP(C368,Table115[[idccms]:[Suma de CvLlamSalientes]],3,0)</f>
        <v>534.01400560224101</v>
      </c>
      <c r="U368" s="13">
        <f>VLOOKUP(C368,Table115[[idccms]:[Suma de CvLlamSalientes]],5,0)</f>
        <v>19.8403361344538</v>
      </c>
      <c r="V368" s="120">
        <f>VLOOKUP(C368,Table115[[idccms]:[Suma de CvLlamSalientes]],6,0)</f>
        <v>5.60224089635854E-3</v>
      </c>
      <c r="W368" s="13">
        <f>VLOOKUP(C368,Table115[[idccms]:[Suma de CvLlamSalientes]],7,0)</f>
        <v>514.16806722689103</v>
      </c>
      <c r="X368" s="116">
        <f>VLOOKUP(C368,Table118[[idccms]:[%Act Com N]],4,0)</f>
        <v>5.4621848739495799E-2</v>
      </c>
      <c r="Y368" s="116">
        <f>VLOOKUP(C368,Table118[[idccms]:[%Act Com N]],6,0)</f>
        <v>2.3809523809523801E-2</v>
      </c>
      <c r="Z368" s="116">
        <f>VLOOKUP(C368,TRF!$B$2:$S$407,4,0)</f>
        <v>5.8823529411764698E-2</v>
      </c>
      <c r="AA368" s="116">
        <f>VLOOKUP(C368,CBS!$A$2:$F$395,4,0)</f>
        <v>7.8431372549019607E-2</v>
      </c>
      <c r="AB368" s="124">
        <f>IF(E368="HFC",(IF(L368&gt;=PliegoVigente!$U$9,PliegoVigente!$W$9,IF(L368&gt;=PliegoVigente!$U$8,PliegoVigente!$W$8,PliegoVigente!$W$7))),IF(E368="FLOW",(IF(L368&gt;=PliegoVigente!$U$25,PliegoVigente!$W$25,IF(L368&gt;=PliegoVigente!$U$24,PliegoVigente!$W$24,PliegoVigente!$W$23))),IF(E368="MASIVO",(IF(L368&gt;=PliegoVigente!$U$39,PliegoVigente!$W$39,IF(L368&gt;=PliegoVigente!$U$38,PliegoVigente!$W$38,PliegoVigente!$W$37))),(IF(L368&gt;=PliegoVigente!$U$53,PliegoVigente!$W$53,IF(L368&gt;=PliegoVigente!$U$52,PliegoVigente!$W$52,PliegoVigente!$W$51))))))</f>
        <v>0.01</v>
      </c>
      <c r="AC368" s="124">
        <f>IF(E368="HFC",(IF(M368&gt;=PliegoVigente!$I$7,PliegoVigente!$K$7,IF(M368&gt;=PliegoVigente!$I$8,PliegoVigente!$K$8,IF(M368&gt;=PliegoVigente!$I$9,PliegoVigente!$K$9,IF(M368&gt;=PliegoVigente!$I$10,PliegoVigente!$K$10,IF(M368&gt;=PliegoVigente!$I$11,PliegoVigente!$K$11,IF(M368&gt;=PliegoVigente!$I$12,PliegoVigente!$K$12,IF(M368&gt;=PliegoVigente!$I$13,PliegoVigente!$K$13,IF(M368&gt;=PliegoVigente!$I$14,PliegoVigente!$K$14,PliegoVigente!$K$15))))))))),IF(E368="FLOW",(IF(M368&gt;=PliegoVigente!$I$23,PliegoVigente!$K$23,IF(M368&gt;=PliegoVigente!$I$24,PliegoVigente!$K$24,IF(M368&gt;=PliegoVigente!$I$25,PliegoVigente!$K$25,IF(M368&gt;=PliegoVigente!$I$26,PliegoVigente!$K$26,IF(M368&gt;=PliegoVigente!$I$27,PliegoVigente!$K$27,IF(M368&gt;=PliegoVigente!$I$28,PliegoVigente!$K$28,IF(M368&gt;=PliegoVigente!$I$29,PliegoVigente!$K$29,IF(M368&gt;=PliegoVigente!$I$30,PliegoVigente!$K$30,PliegoVigente!$K$31))))))))),IF(E368="MASIVO",(IF(M368&gt;=PliegoVigente!$I$37,PliegoVigente!$K$37,IF(M368&gt;=PliegoVigente!$I$38,PliegoVigente!$K$38,IF(M368&gt;=PliegoVigente!$I$39,PliegoVigente!$K$39,IF(M368&gt;=PliegoVigente!$I$40,PliegoVigente!$K$40,IF(M368&gt;=PliegoVigente!$I$41,PliegoVigente!$K$41,IF(M368&gt;=PliegoVigente!$I$42,PliegoVigente!$K$42,IF(M368&gt;=PliegoVigente!$I$43,PliegoVigente!$K$43,IF(M368&gt;=PliegoVigente!$I$44,PliegoVigente!$K$44,PliegoVigente!$K$45))))))))),(IF(M368&gt;=PliegoVigente!$I$51,PliegoVigente!$K$51,IF(M368&gt;=PliegoVigente!$I$52,PliegoVigente!$K$52,IF(M368&gt;=PliegoVigente!$I$53,PliegoVigente!$K$53,IF(M368&gt;=PliegoVigente!$I$54,PliegoVigente!$K$54,IF(M368&gt;=PliegoVigente!$I$55,PliegoVigente!$K$55,IF(M368&gt;=PliegoVigente!$I$56,PliegoVigente!$K$56,IF(M368&gt;=PliegoVigente!$I$57,PliegoVigente!$K$57,IF(M368&gt;=PliegoVigente!$I$58,PliegoVigente!$K$58,PliegoVigente!$K$59))))))))))))</f>
        <v>0.06</v>
      </c>
      <c r="AD368" s="124">
        <f>IF(E368="HFC",(IF(S368&gt;=PliegoVigente!$E$12,PliegoVigente!$G$12,IF(S368&gt;=PliegoVigente!$E$11,PliegoVigente!$G$11,IF(S368&gt;=PliegoVigente!$E$10,PliegoVigente!$G$10,IF(S368&gt;=PliegoVigente!$E$9,PliegoVigente!$G$9,IF(S368&gt;=PliegoVigente!$E$8,PliegoVigente!$G$8,PliegoVigente!$G$7)))))),IF(E368="FLOW",(IF(S368&gt;=PliegoVigente!$I$23,PliegoVigente!$K$23,IF(S368&gt;=PliegoVigente!$I$24,PliegoVigente!$K$24,IF(S368&gt;=PliegoVigente!$I$25,PliegoVigente!$K$25,IF(S368&gt;=PliegoVigente!$I$26,PliegoVigente!$K$26,IF(S368&gt;=PliegoVigente!$I$27,PliegoVigente!$K$27,IF(S368&gt;=PliegoVigente!$I$28,PliegoVigente!$K$28,IF(S368&gt;=PliegoVigente!$I$29,PliegoVigente!$K$29,IF(S368&gt;=PliegoVigente!$I$30,PliegoVigente!$K$30,PliegoVigente!$K$31))))))))),IF(E368="MASIVO",(IF(S368&gt;=PliegoVigente!$I$37,PliegoVigente!$K$37,IF(S368&gt;=PliegoVigente!$I$38,PliegoVigente!$K$38,IF(S368&gt;=PliegoVigente!$I$39,PliegoVigente!$K$39,IF(S368&gt;=PliegoVigente!$I$40,PliegoVigente!$K$40,IF(S368&gt;=PliegoVigente!$I$41,PliegoVigente!$K$41,IF(S368&gt;=PliegoVigente!$I$42,PliegoVigente!$K$42,IF(S368&gt;=PliegoVigente!$I$43,PliegoVigente!$K$43,IF(S368&gt;=PliegoVigente!$I$44,PliegoVigente!$K$44,PliegoVigente!$K$45))))))))),(IF(S368&gt;=PliegoVigente!$I$51,PliegoVigente!$K$51,IF(S368&gt;=PliegoVigente!$I$52,PliegoVigente!$K$52,IF(S368&gt;=PliegoVigente!$I$53,PliegoVigente!$K$53,IF(S368&gt;=PliegoVigente!$I$54,PliegoVigente!$K$54,IF(S368&gt;=PliegoVigente!$I$55,PliegoVigente!$K$55,IF(S368&gt;=PliegoVigente!$I$56,PliegoVigente!$K$56,IF(S368&gt;=PliegoVigente!$I$57,PliegoVigente!$K$57,IF(S368&gt;=PliegoVigente!$I$58,PliegoVigente!$K$58,PliegoVigente!$K$59))))))))))))</f>
        <v>-0.01</v>
      </c>
      <c r="AE368" s="124">
        <f>IF(E368="HFC",(IF(T368&gt;=PliegoVigente!$A$10,PliegoVigente!$C$10,IF(T368&gt;PliegoVigente!$A$9,PliegoVigente!$C$9,IF(T368&gt;PliegoVigente!$A$8,PliegoVigente!$C$8,PliegoVigente!$C$7)))),IF(E368="FLOW",(IF(T368&gt;=PliegoVigente!$A$26,PliegoVigente!$C$26,IF(T368&gt;PliegoVigente!$A$25,PliegoVigente!$C$25,IF(T368&gt;PliegoVigente!$A$24,PliegoVigente!$C$24,PliegoVigente!$C$23)))),IF(E368="MASIVO",(IF(T368&gt;=PliegoVigente!$A$40,PliegoVigente!$C$40,IF(T368&gt;PliegoVigente!$A$39,PliegoVigente!$C$39,IF(T368&gt;PliegoVigente!$A$38,PliegoVigente!$C$38,PliegoVigente!$C$37)))),(IF(T368&gt;=PliegoVigente!$A$54,PliegoVigente!$C$54,IF(T368&gt;PliegoVigente!$A$53,PliegoVigente!$C$53,IF(T368&gt;PliegoVigente!$A$52,PliegoVigente!$C$52,PliegoVigente!$C$51)))))))</f>
        <v>0.02</v>
      </c>
      <c r="AF368" s="124">
        <f>IF(E368="HFC",(IF(Y368&gt;=PliegoVigente!$Y$7,PliegoVigente!$AA$7,0)),IF(E368="FLOW",0,IF(E368="MASIVO",(IF(Y368&gt;=PliegoVigente!$Y$37,PliegoVigente!$AA$370)),(IF(Y368&gt;=PliegoVigente!$Y$51,PliegoVigente!$AA$51,0)))))</f>
        <v>0</v>
      </c>
      <c r="AG368" s="124">
        <f>IF(E368="HFC",(IF(Z368&gt;=PliegoVigente!$M$9,PliegoVigente!$O$9,IF(Z368&gt;=PliegoVigente!$M$8,PliegoVigente!$O$8,PliegoVigente!$O$7))),IF(E368="FLOW",(IF(Z368&gt;=PliegoVigente!$M$25,PliegoVigente!$O$25,IF(Z368&gt;=PliegoVigente!$M$24,PliegoVigente!$O$24,PliegoVigente!$O$23))),IF(E368="MASIVO",(IF(Z368&gt;=PliegoVigente!$M$39,PliegoVigente!$O$39,IF(Z368&gt;=PliegoVigente!$M$38,PliegoVigente!$O$38,PliegoVigente!$O$37))),(IF(Z368&gt;=PliegoVigente!$M$53,PliegoVigente!$O$53,IF(Z368&gt;=PliegoVigente!$M$52,PliegoVigente!$O$52,PliegoVigente!$O$51))))))</f>
        <v>5.0000000000000001E-3</v>
      </c>
      <c r="AH368" s="124">
        <f>IF(E368="HFC",(IF(AA368&gt;=PliegoVigente!$Q$9,PliegoVigente!$S$9,IF(AA368&gt;=PliegoVigente!$Q$8,PliegoVigente!$S$8,PliegoVigente!$S$7))),IF(E368="FLOW",(IF(AA368&gt;=PliegoVigente!$Q$25,PliegoVigente!$S$25,IF(AA368&gt;=PliegoVigente!$Q$24,PliegoVigente!$S$24,PliegoVigente!$S$23))),IF(E368="MASIVO",(IF(AA368&gt;=PliegoVigente!$Q$39,PliegoVigente!$S$39,IF(AA368&gt;=PliegoVigente!$Q$38,PliegoVigente!$S$38,PliegoVigente!$S$37))),(IF(AA368&gt;=PliegoVigente!$Q$53,PliegoVigente!$S$53,IF(AA368&gt;=PliegoVigente!$Q$52,PliegoVigente!$S$52,PliegoVigente!$S$51))))))</f>
        <v>-5.0000000000000001E-3</v>
      </c>
      <c r="AI368" s="126">
        <f t="shared" si="11"/>
        <v>7.9999999999999988E-2</v>
      </c>
    </row>
    <row r="369" spans="1:35" x14ac:dyDescent="0.25">
      <c r="A369" s="115" t="str">
        <f>VLOOKUP(C369,RosterActualizado!$C$2:$L$1000,7,0)</f>
        <v>Barrionuevo Julian Mauricio</v>
      </c>
      <c r="B369" s="115" t="str">
        <f>VLOOKUP(C369,RosterActualizado!$C$2:$L$1000,10,0)</f>
        <v>Campos Angel Otilio Carmelo</v>
      </c>
      <c r="C369" s="115">
        <f>RosterActualizado!C369</f>
        <v>2828835</v>
      </c>
      <c r="D369" s="115" t="str">
        <f>VLOOKUP(C369,RosterActualizado!$C$2:$L$1000,3,0)</f>
        <v>INTERNET HFC SCORE 3 A 5</v>
      </c>
      <c r="E369" s="115" t="str">
        <f t="shared" si="10"/>
        <v>HFC</v>
      </c>
      <c r="F369" s="116">
        <f>VLOOKUP(C369,Table1[],5,0)</f>
        <v>0.991893738977072</v>
      </c>
      <c r="G369" s="117">
        <f>VLOOKUP(C369,Table13[],5,0)</f>
        <v>0.12396694214876</v>
      </c>
      <c r="H369" s="118">
        <f>VLOOKUP(C369,Table13[],3,0)</f>
        <v>121</v>
      </c>
      <c r="I369" s="117">
        <f>VLOOKUP(C369,Table13[],7,0)</f>
        <v>0.60344827586206895</v>
      </c>
      <c r="J369" s="117">
        <f>VLOOKUP(C369,Table13[],9,0)</f>
        <v>0.92105263157894701</v>
      </c>
      <c r="K369" s="116">
        <f>VLOOKUP(C369,Table16[[#All],[idccms]:[TMO]],5,0)</f>
        <v>0.96</v>
      </c>
      <c r="L369" s="119">
        <f>VLOOKUP(C369,Table18[[Columna1]:[Recuento de id_monitoring-caseId]],2,0)</f>
        <v>1</v>
      </c>
      <c r="M369" s="116">
        <f>VLOOKUP(C369,Table111[],7,0)</f>
        <v>-0.5</v>
      </c>
      <c r="N369" s="118">
        <f>VLOOKUP(C369,Table111[],6,0)</f>
        <v>12</v>
      </c>
      <c r="O369" s="116">
        <f>VLOOKUP(C369,Table111[],8,0)</f>
        <v>0.18181818181818199</v>
      </c>
      <c r="P369" s="13" t="s">
        <v>116</v>
      </c>
      <c r="Q369" s="13" t="s">
        <v>116</v>
      </c>
      <c r="R369" s="13" t="s">
        <v>116</v>
      </c>
      <c r="S369" s="116">
        <f>VLOOKUP(C369,Table113[[idccms]:[Suma de Rellamados]],4,0)</f>
        <v>0.81670061099796298</v>
      </c>
      <c r="T369" s="13">
        <f>VLOOKUP(C369,Table115[[idccms]:[Suma de CvLlamSalientes]],3,0)</f>
        <v>568.52671755725203</v>
      </c>
      <c r="U369" s="13">
        <f>VLOOKUP(C369,Table115[[idccms]:[Suma de CvLlamSalientes]],5,0)</f>
        <v>16.732824427480899</v>
      </c>
      <c r="V369" s="120">
        <f>VLOOKUP(C369,Table115[[idccms]:[Suma de CvLlamSalientes]],6,0)</f>
        <v>11.3389312977099</v>
      </c>
      <c r="W369" s="13">
        <f>VLOOKUP(C369,Table115[[idccms]:[Suma de CvLlamSalientes]],7,0)</f>
        <v>540.45496183206103</v>
      </c>
      <c r="X369" s="116">
        <f>VLOOKUP(C369,Table118[[idccms]:[%Act Com N]],4,0)</f>
        <v>1.7557251908396899E-2</v>
      </c>
      <c r="Y369" s="116">
        <f>VLOOKUP(C369,Table118[[idccms]:[%Act Com N]],6,0)</f>
        <v>1.7557251908396899E-2</v>
      </c>
      <c r="Z369" s="116">
        <f>VLOOKUP(C369,TRF!$B$2:$S$407,4,0)</f>
        <v>5.6488549618320602E-2</v>
      </c>
      <c r="AA369" s="116">
        <f>VLOOKUP(C369,CBS!$A$2:$F$395,4,0)</f>
        <v>7.48091603053435E-2</v>
      </c>
      <c r="AB369" s="124">
        <f>IF(E369="HFC",(IF(L369&gt;=PliegoVigente!$U$9,PliegoVigente!$W$9,IF(L369&gt;=PliegoVigente!$U$8,PliegoVigente!$W$8,PliegoVigente!$W$7))),IF(E369="FLOW",(IF(L369&gt;=PliegoVigente!$U$25,PliegoVigente!$W$25,IF(L369&gt;=PliegoVigente!$U$24,PliegoVigente!$W$24,PliegoVigente!$W$23))),IF(E369="MASIVO",(IF(L369&gt;=PliegoVigente!$U$39,PliegoVigente!$W$39,IF(L369&gt;=PliegoVigente!$U$38,PliegoVigente!$W$38,PliegoVigente!$W$37))),(IF(L369&gt;=PliegoVigente!$U$53,PliegoVigente!$W$53,IF(L369&gt;=PliegoVigente!$U$52,PliegoVigente!$W$52,PliegoVigente!$W$51))))))</f>
        <v>0.01</v>
      </c>
      <c r="AC369" s="124">
        <f>IF(E369="HFC",(IF(M369&gt;=PliegoVigente!$I$7,PliegoVigente!$K$7,IF(M369&gt;=PliegoVigente!$I$8,PliegoVigente!$K$8,IF(M369&gt;=PliegoVigente!$I$9,PliegoVigente!$K$9,IF(M369&gt;=PliegoVigente!$I$10,PliegoVigente!$K$10,IF(M369&gt;=PliegoVigente!$I$11,PliegoVigente!$K$11,IF(M369&gt;=PliegoVigente!$I$12,PliegoVigente!$K$12,IF(M369&gt;=PliegoVigente!$I$13,PliegoVigente!$K$13,IF(M369&gt;=PliegoVigente!$I$14,PliegoVigente!$K$14,PliegoVigente!$K$15))))))))),IF(E369="FLOW",(IF(M369&gt;=PliegoVigente!$I$23,PliegoVigente!$K$23,IF(M369&gt;=PliegoVigente!$I$24,PliegoVigente!$K$24,IF(M369&gt;=PliegoVigente!$I$25,PliegoVigente!$K$25,IF(M369&gt;=PliegoVigente!$I$26,PliegoVigente!$K$26,IF(M369&gt;=PliegoVigente!$I$27,PliegoVigente!$K$27,IF(M369&gt;=PliegoVigente!$I$28,PliegoVigente!$K$28,IF(M369&gt;=PliegoVigente!$I$29,PliegoVigente!$K$29,IF(M369&gt;=PliegoVigente!$I$30,PliegoVigente!$K$30,PliegoVigente!$K$31))))))))),IF(E369="MASIVO",(IF(M369&gt;=PliegoVigente!$I$37,PliegoVigente!$K$37,IF(M369&gt;=PliegoVigente!$I$38,PliegoVigente!$K$38,IF(M369&gt;=PliegoVigente!$I$39,PliegoVigente!$K$39,IF(M369&gt;=PliegoVigente!$I$40,PliegoVigente!$K$40,IF(M369&gt;=PliegoVigente!$I$41,PliegoVigente!$K$41,IF(M369&gt;=PliegoVigente!$I$42,PliegoVigente!$K$42,IF(M369&gt;=PliegoVigente!$I$43,PliegoVigente!$K$43,IF(M369&gt;=PliegoVigente!$I$44,PliegoVigente!$K$44,PliegoVigente!$K$45))))))))),(IF(M369&gt;=PliegoVigente!$I$51,PliegoVigente!$K$51,IF(M369&gt;=PliegoVigente!$I$52,PliegoVigente!$K$52,IF(M369&gt;=PliegoVigente!$I$53,PliegoVigente!$K$53,IF(M369&gt;=PliegoVigente!$I$54,PliegoVigente!$K$54,IF(M369&gt;=PliegoVigente!$I$55,PliegoVigente!$K$55,IF(M369&gt;=PliegoVigente!$I$56,PliegoVigente!$K$56,IF(M369&gt;=PliegoVigente!$I$57,PliegoVigente!$K$57,IF(M369&gt;=PliegoVigente!$I$58,PliegoVigente!$K$58,PliegoVigente!$K$59))))))))))))</f>
        <v>-0.02</v>
      </c>
      <c r="AD369" s="124">
        <f>IF(E369="HFC",(IF(S369&gt;=PliegoVigente!$E$12,PliegoVigente!$G$12,IF(S369&gt;=PliegoVigente!$E$11,PliegoVigente!$G$11,IF(S369&gt;=PliegoVigente!$E$10,PliegoVigente!$G$10,IF(S369&gt;=PliegoVigente!$E$9,PliegoVigente!$G$9,IF(S369&gt;=PliegoVigente!$E$8,PliegoVigente!$G$8,PliegoVigente!$G$7)))))),IF(E369="FLOW",(IF(S369&gt;=PliegoVigente!$I$23,PliegoVigente!$K$23,IF(S369&gt;=PliegoVigente!$I$24,PliegoVigente!$K$24,IF(S369&gt;=PliegoVigente!$I$25,PliegoVigente!$K$25,IF(S369&gt;=PliegoVigente!$I$26,PliegoVigente!$K$26,IF(S369&gt;=PliegoVigente!$I$27,PliegoVigente!$K$27,IF(S369&gt;=PliegoVigente!$I$28,PliegoVigente!$K$28,IF(S369&gt;=PliegoVigente!$I$29,PliegoVigente!$K$29,IF(S369&gt;=PliegoVigente!$I$30,PliegoVigente!$K$30,PliegoVigente!$K$31))))))))),IF(E369="MASIVO",(IF(S369&gt;=PliegoVigente!$I$37,PliegoVigente!$K$37,IF(S369&gt;=PliegoVigente!$I$38,PliegoVigente!$K$38,IF(S369&gt;=PliegoVigente!$I$39,PliegoVigente!$K$39,IF(S369&gt;=PliegoVigente!$I$40,PliegoVigente!$K$40,IF(S369&gt;=PliegoVigente!$I$41,PliegoVigente!$K$41,IF(S369&gt;=PliegoVigente!$I$42,PliegoVigente!$K$42,IF(S369&gt;=PliegoVigente!$I$43,PliegoVigente!$K$43,IF(S369&gt;=PliegoVigente!$I$44,PliegoVigente!$K$44,PliegoVigente!$K$45))))))))),(IF(S369&gt;=PliegoVigente!$I$51,PliegoVigente!$K$51,IF(S369&gt;=PliegoVigente!$I$52,PliegoVigente!$K$52,IF(S369&gt;=PliegoVigente!$I$53,PliegoVigente!$K$53,IF(S369&gt;=PliegoVigente!$I$54,PliegoVigente!$K$54,IF(S369&gt;=PliegoVigente!$I$55,PliegoVigente!$K$55,IF(S369&gt;=PliegoVigente!$I$56,PliegoVigente!$K$56,IF(S369&gt;=PliegoVigente!$I$57,PliegoVigente!$K$57,IF(S369&gt;=PliegoVigente!$I$58,PliegoVigente!$K$58,PliegoVigente!$K$59))))))))))))</f>
        <v>0</v>
      </c>
      <c r="AE369" s="124">
        <f>IF(E369="HFC",(IF(T369&gt;=PliegoVigente!$A$10,PliegoVigente!$C$10,IF(T369&gt;PliegoVigente!$A$9,PliegoVigente!$C$9,IF(T369&gt;PliegoVigente!$A$8,PliegoVigente!$C$8,PliegoVigente!$C$7)))),IF(E369="FLOW",(IF(T369&gt;=PliegoVigente!$A$26,PliegoVigente!$C$26,IF(T369&gt;PliegoVigente!$A$25,PliegoVigente!$C$25,IF(T369&gt;PliegoVigente!$A$24,PliegoVigente!$C$24,PliegoVigente!$C$23)))),IF(E369="MASIVO",(IF(T369&gt;=PliegoVigente!$A$40,PliegoVigente!$C$40,IF(T369&gt;PliegoVigente!$A$39,PliegoVigente!$C$39,IF(T369&gt;PliegoVigente!$A$38,PliegoVigente!$C$38,PliegoVigente!$C$37)))),(IF(T369&gt;=PliegoVigente!$A$54,PliegoVigente!$C$54,IF(T369&gt;PliegoVigente!$A$53,PliegoVigente!$C$53,IF(T369&gt;PliegoVigente!$A$52,PliegoVigente!$C$52,PliegoVigente!$C$51)))))))</f>
        <v>-0.01</v>
      </c>
      <c r="AF369" s="124">
        <f>IF(E369="HFC",(IF(Y369&gt;=PliegoVigente!$Y$7,PliegoVigente!$AA$7,0)),IF(E369="FLOW",0,IF(E369="MASIVO",(IF(Y369&gt;=PliegoVigente!$Y$37,PliegoVigente!$AA$370)),(IF(Y369&gt;=PliegoVigente!$Y$51,PliegoVigente!$AA$51,0)))))</f>
        <v>0</v>
      </c>
      <c r="AG369" s="124">
        <f>IF(E369="HFC",(IF(Z369&gt;=PliegoVigente!$M$9,PliegoVigente!$O$9,IF(Z369&gt;=PliegoVigente!$M$8,PliegoVigente!$O$8,PliegoVigente!$O$7))),IF(E369="FLOW",(IF(Z369&gt;=PliegoVigente!$M$25,PliegoVigente!$O$25,IF(Z369&gt;=PliegoVigente!$M$24,PliegoVigente!$O$24,PliegoVigente!$O$23))),IF(E369="MASIVO",(IF(Z369&gt;=PliegoVigente!$M$39,PliegoVigente!$O$39,IF(Z369&gt;=PliegoVigente!$M$38,PliegoVigente!$O$38,PliegoVigente!$O$37))),(IF(Z369&gt;=PliegoVigente!$M$53,PliegoVigente!$O$53,IF(Z369&gt;=PliegoVigente!$M$52,PliegoVigente!$O$52,PliegoVigente!$O$51))))))</f>
        <v>5.0000000000000001E-3</v>
      </c>
      <c r="AH369" s="124">
        <f>IF(E369="HFC",(IF(AA369&gt;=PliegoVigente!$Q$9,PliegoVigente!$S$9,IF(AA369&gt;=PliegoVigente!$Q$8,PliegoVigente!$S$8,PliegoVigente!$S$7))),IF(E369="FLOW",(IF(AA369&gt;=PliegoVigente!$Q$25,PliegoVigente!$S$25,IF(AA369&gt;=PliegoVigente!$Q$24,PliegoVigente!$S$24,PliegoVigente!$S$23))),IF(E369="MASIVO",(IF(AA369&gt;=PliegoVigente!$Q$39,PliegoVigente!$S$39,IF(AA369&gt;=PliegoVigente!$Q$38,PliegoVigente!$S$38,PliegoVigente!$S$37))),(IF(AA369&gt;=PliegoVigente!$Q$53,PliegoVigente!$S$53,IF(AA369&gt;=PliegoVigente!$Q$52,PliegoVigente!$S$52,PliegoVigente!$S$51))))))</f>
        <v>-5.0000000000000001E-3</v>
      </c>
      <c r="AI369" s="126">
        <f t="shared" si="11"/>
        <v>-0.02</v>
      </c>
    </row>
    <row r="370" spans="1:35" x14ac:dyDescent="0.25">
      <c r="A370" s="115" t="str">
        <f>VLOOKUP(C370,RosterActualizado!$C$2:$L$1000,7,0)</f>
        <v>Barrionuevo Julian Mauricio</v>
      </c>
      <c r="B370" s="115" t="str">
        <f>VLOOKUP(C370,RosterActualizado!$C$2:$L$1000,10,0)</f>
        <v>Chasampi Ezequiel Nicolas</v>
      </c>
      <c r="C370" s="115">
        <f>RosterActualizado!C370</f>
        <v>3293106</v>
      </c>
      <c r="D370" s="115" t="str">
        <f>VLOOKUP(C370,RosterActualizado!$C$2:$L$1000,3,0)</f>
        <v>FLOW Score 1</v>
      </c>
      <c r="E370" s="115" t="str">
        <f t="shared" si="10"/>
        <v>FLOW</v>
      </c>
      <c r="F370" s="116">
        <f>VLOOKUP(C370,Table1[],5,0)</f>
        <v>0.97350308641975303</v>
      </c>
      <c r="G370" s="117">
        <f>VLOOKUP(C370,Table13[],5,0)</f>
        <v>0.10606060606060599</v>
      </c>
      <c r="H370" s="118">
        <f>VLOOKUP(C370,Table13[],3,0)</f>
        <v>66</v>
      </c>
      <c r="I370" s="117">
        <f>VLOOKUP(C370,Table13[],7,0)</f>
        <v>0.71212121212121204</v>
      </c>
      <c r="J370" s="117">
        <f>VLOOKUP(C370,Table13[],9,0)</f>
        <v>0.89393939393939403</v>
      </c>
      <c r="K370" s="116">
        <f>VLOOKUP(C370,Table16[[#All],[idccms]:[TMO]],5,0)</f>
        <v>1</v>
      </c>
      <c r="L370" s="119">
        <f>VLOOKUP(C370,Table18[[Columna1]:[Recuento de id_monitoring-caseId]],2,0)</f>
        <v>0</v>
      </c>
      <c r="M370" s="116">
        <f>VLOOKUP(C370,Table111[],7,0)</f>
        <v>-4.3478260869565202E-2</v>
      </c>
      <c r="N370" s="118">
        <f>VLOOKUP(C370,Table111[],6,0)</f>
        <v>23</v>
      </c>
      <c r="O370" s="116">
        <f>VLOOKUP(C370,Table111[],8,0)</f>
        <v>0.76470588235294101</v>
      </c>
      <c r="P370" s="13" t="s">
        <v>116</v>
      </c>
      <c r="Q370" s="13" t="s">
        <v>116</v>
      </c>
      <c r="R370" s="13" t="s">
        <v>116</v>
      </c>
      <c r="S370" s="116">
        <f>VLOOKUP(C370,Table113[[idccms]:[Suma de Rellamados]],4,0)</f>
        <v>0.82046332046332004</v>
      </c>
      <c r="T370" s="13">
        <f>VLOOKUP(C370,Table115[[idccms]:[Suma de CvLlamSalientes]],3,0)</f>
        <v>512.05722460658103</v>
      </c>
      <c r="U370" s="13">
        <f>VLOOKUP(C370,Table115[[idccms]:[Suma de CvLlamSalientes]],5,0)</f>
        <v>17.587982832618</v>
      </c>
      <c r="V370" s="120">
        <f>VLOOKUP(C370,Table115[[idccms]:[Suma de CvLlamSalientes]],6,0)</f>
        <v>4.84978540772532</v>
      </c>
      <c r="W370" s="13">
        <f>VLOOKUP(C370,Table115[[idccms]:[Suma de CvLlamSalientes]],7,0)</f>
        <v>489.61945636623801</v>
      </c>
      <c r="X370" s="116">
        <f>VLOOKUP(C370,Table118[[idccms]:[%Act Com N]],4,0)</f>
        <v>4.7210300429184601E-2</v>
      </c>
      <c r="Y370" s="116">
        <f>VLOOKUP(C370,Table118[[idccms]:[%Act Com N]],6,0)</f>
        <v>3.7911301859799698E-2</v>
      </c>
      <c r="Z370" s="116">
        <f>VLOOKUP(C370,TRF!$B$2:$S$407,4,0)</f>
        <v>4.5779685264663798E-2</v>
      </c>
      <c r="AA370" s="116">
        <f>VLOOKUP(C370,CBS!$A$2:$F$395,4,0)</f>
        <v>8.2975679542203196E-2</v>
      </c>
      <c r="AB370" s="124">
        <f>IF(E370="HFC",(IF(L370&gt;=PliegoVigente!$U$9,PliegoVigente!$W$9,IF(L370&gt;=PliegoVigente!$U$8,PliegoVigente!$W$8,PliegoVigente!$W$7))),IF(E370="FLOW",(IF(L370&gt;=PliegoVigente!$U$25,PliegoVigente!$W$25,IF(L370&gt;=PliegoVigente!$U$24,PliegoVigente!$W$24,PliegoVigente!$W$23))),IF(E370="MASIVO",(IF(L370&gt;=PliegoVigente!$U$39,PliegoVigente!$W$39,IF(L370&gt;=PliegoVigente!$U$38,PliegoVigente!$W$38,PliegoVigente!$W$37))),(IF(L370&gt;=PliegoVigente!$U$53,PliegoVigente!$W$53,IF(L370&gt;=PliegoVigente!$U$52,PliegoVigente!$W$52,PliegoVigente!$W$51))))))</f>
        <v>-0.01</v>
      </c>
      <c r="AC370" s="124">
        <f>IF(E370="HFC",(IF(M370&gt;=PliegoVigente!$I$7,PliegoVigente!$K$7,IF(M370&gt;=PliegoVigente!$I$8,PliegoVigente!$K$8,IF(M370&gt;=PliegoVigente!$I$9,PliegoVigente!$K$9,IF(M370&gt;=PliegoVigente!$I$10,PliegoVigente!$K$10,IF(M370&gt;=PliegoVigente!$I$11,PliegoVigente!$K$11,IF(M370&gt;=PliegoVigente!$I$12,PliegoVigente!$K$12,IF(M370&gt;=PliegoVigente!$I$13,PliegoVigente!$K$13,IF(M370&gt;=PliegoVigente!$I$14,PliegoVigente!$K$14,PliegoVigente!$K$15))))))))),IF(E370="FLOW",(IF(M370&gt;=PliegoVigente!$I$23,PliegoVigente!$K$23,IF(M370&gt;=PliegoVigente!$I$24,PliegoVigente!$K$24,IF(M370&gt;=PliegoVigente!$I$25,PliegoVigente!$K$25,IF(M370&gt;=PliegoVigente!$I$26,PliegoVigente!$K$26,IF(M370&gt;=PliegoVigente!$I$27,PliegoVigente!$K$27,IF(M370&gt;=PliegoVigente!$I$28,PliegoVigente!$K$28,IF(M370&gt;=PliegoVigente!$I$29,PliegoVigente!$K$29,IF(M370&gt;=PliegoVigente!$I$30,PliegoVigente!$K$30,PliegoVigente!$K$31))))))))),IF(E370="MASIVO",(IF(M370&gt;=PliegoVigente!$I$37,PliegoVigente!$K$37,IF(M370&gt;=PliegoVigente!$I$38,PliegoVigente!$K$38,IF(M370&gt;=PliegoVigente!$I$39,PliegoVigente!$K$39,IF(M370&gt;=PliegoVigente!$I$40,PliegoVigente!$K$40,IF(M370&gt;=PliegoVigente!$I$41,PliegoVigente!$K$41,IF(M370&gt;=PliegoVigente!$I$42,PliegoVigente!$K$42,IF(M370&gt;=PliegoVigente!$I$43,PliegoVigente!$K$43,IF(M370&gt;=PliegoVigente!$I$44,PliegoVigente!$K$44,PliegoVigente!$K$45))))))))),(IF(M370&gt;=PliegoVigente!$I$51,PliegoVigente!$K$51,IF(M370&gt;=PliegoVigente!$I$52,PliegoVigente!$K$52,IF(M370&gt;=PliegoVigente!$I$53,PliegoVigente!$K$53,IF(M370&gt;=PliegoVigente!$I$54,PliegoVigente!$K$54,IF(M370&gt;=PliegoVigente!$I$55,PliegoVigente!$K$55,IF(M370&gt;=PliegoVigente!$I$56,PliegoVigente!$K$56,IF(M370&gt;=PliegoVigente!$I$57,PliegoVigente!$K$57,IF(M370&gt;=PliegoVigente!$I$58,PliegoVigente!$K$58,PliegoVigente!$K$59))))))))))))</f>
        <v>0.02</v>
      </c>
      <c r="AD370" s="124">
        <f>IF(E370="HFC",(IF(S370&gt;=PliegoVigente!$E$12,PliegoVigente!$G$12,IF(S370&gt;=PliegoVigente!$E$11,PliegoVigente!$G$11,IF(S370&gt;=PliegoVigente!$E$10,PliegoVigente!$G$10,IF(S370&gt;=PliegoVigente!$E$9,PliegoVigente!$G$9,IF(S370&gt;=PliegoVigente!$E$8,PliegoVigente!$G$8,PliegoVigente!$G$7)))))),IF(E370="FLOW",(IF(S370&gt;=PliegoVigente!$I$23,PliegoVigente!$K$23,IF(S370&gt;=PliegoVigente!$I$24,PliegoVigente!$K$24,IF(S370&gt;=PliegoVigente!$I$25,PliegoVigente!$K$25,IF(S370&gt;=PliegoVigente!$I$26,PliegoVigente!$K$26,IF(S370&gt;=PliegoVigente!$I$27,PliegoVigente!$K$27,IF(S370&gt;=PliegoVigente!$I$28,PliegoVigente!$K$28,IF(S370&gt;=PliegoVigente!$I$29,PliegoVigente!$K$29,IF(S370&gt;=PliegoVigente!$I$30,PliegoVigente!$K$30,PliegoVigente!$K$31))))))))),IF(E370="MASIVO",(IF(S370&gt;=PliegoVigente!$I$37,PliegoVigente!$K$37,IF(S370&gt;=PliegoVigente!$I$38,PliegoVigente!$K$38,IF(S370&gt;=PliegoVigente!$I$39,PliegoVigente!$K$39,IF(S370&gt;=PliegoVigente!$I$40,PliegoVigente!$K$40,IF(S370&gt;=PliegoVigente!$I$41,PliegoVigente!$K$41,IF(S370&gt;=PliegoVigente!$I$42,PliegoVigente!$K$42,IF(S370&gt;=PliegoVigente!$I$43,PliegoVigente!$K$43,IF(S370&gt;=PliegoVigente!$I$44,PliegoVigente!$K$44,PliegoVigente!$K$45))))))))),(IF(S370&gt;=PliegoVigente!$I$51,PliegoVigente!$K$51,IF(S370&gt;=PliegoVigente!$I$52,PliegoVigente!$K$52,IF(S370&gt;=PliegoVigente!$I$53,PliegoVigente!$K$53,IF(S370&gt;=PliegoVigente!$I$54,PliegoVigente!$K$54,IF(S370&gt;=PliegoVigente!$I$55,PliegoVigente!$K$55,IF(S370&gt;=PliegoVigente!$I$56,PliegoVigente!$K$56,IF(S370&gt;=PliegoVigente!$I$57,PliegoVigente!$K$57,IF(S370&gt;=PliegoVigente!$I$58,PliegoVigente!$K$58,PliegoVigente!$K$59))))))))))))</f>
        <v>0.06</v>
      </c>
      <c r="AE370" s="124">
        <f>IF(E370="HFC",(IF(T370&gt;=PliegoVigente!$A$10,PliegoVigente!$C$10,IF(T370&gt;PliegoVigente!$A$9,PliegoVigente!$C$9,IF(T370&gt;PliegoVigente!$A$8,PliegoVigente!$C$8,PliegoVigente!$C$7)))),IF(E370="FLOW",(IF(T370&gt;=PliegoVigente!$A$26,PliegoVigente!$C$26,IF(T370&gt;PliegoVigente!$A$25,PliegoVigente!$C$25,IF(T370&gt;PliegoVigente!$A$24,PliegoVigente!$C$24,PliegoVigente!$C$23)))),IF(E370="MASIVO",(IF(T370&gt;=PliegoVigente!$A$40,PliegoVigente!$C$40,IF(T370&gt;PliegoVigente!$A$39,PliegoVigente!$C$39,IF(T370&gt;PliegoVigente!$A$38,PliegoVigente!$C$38,PliegoVigente!$C$37)))),(IF(T370&gt;=PliegoVigente!$A$54,PliegoVigente!$C$54,IF(T370&gt;PliegoVigente!$A$53,PliegoVigente!$C$53,IF(T370&gt;PliegoVigente!$A$52,PliegoVigente!$C$52,PliegoVigente!$C$51)))))))</f>
        <v>0.02</v>
      </c>
      <c r="AF370" s="124">
        <f>IF(E370="HFC",(IF(Y370&gt;=PliegoVigente!$Y$7,PliegoVigente!$AA$7,0)),IF(E370="FLOW",0,IF(E370="MASIVO",(IF(Y370&gt;=PliegoVigente!$Y$37,PliegoVigente!$AA$370)),(IF(Y370&gt;=PliegoVigente!$Y$51,PliegoVigente!$AA$51,0)))))</f>
        <v>0</v>
      </c>
      <c r="AG370" s="124">
        <f>IF(E370="HFC",(IF(Z370&gt;=PliegoVigente!$M$9,PliegoVigente!$O$9,IF(Z370&gt;=PliegoVigente!$M$8,PliegoVigente!$O$8,PliegoVigente!$O$7))),IF(E370="FLOW",(IF(Z370&gt;=PliegoVigente!$M$25,PliegoVigente!$O$25,IF(Z370&gt;=PliegoVigente!$M$24,PliegoVigente!$O$24,PliegoVigente!$O$23))),IF(E370="MASIVO",(IF(Z370&gt;=PliegoVigente!$M$39,PliegoVigente!$O$39,IF(Z370&gt;=PliegoVigente!$M$38,PliegoVigente!$O$38,PliegoVigente!$O$37))),(IF(Z370&gt;=PliegoVigente!$M$53,PliegoVigente!$O$53,IF(Z370&gt;=PliegoVigente!$M$52,PliegoVigente!$O$52,PliegoVigente!$O$51))))))</f>
        <v>5.0000000000000001E-3</v>
      </c>
      <c r="AH370" s="124">
        <f>IF(E370="HFC",(IF(AA370&gt;=PliegoVigente!$Q$9,PliegoVigente!$S$9,IF(AA370&gt;=PliegoVigente!$Q$8,PliegoVigente!$S$8,PliegoVigente!$S$7))),IF(E370="FLOW",(IF(AA370&gt;=PliegoVigente!$Q$25,PliegoVigente!$S$25,IF(AA370&gt;=PliegoVigente!$Q$24,PliegoVigente!$S$24,PliegoVigente!$S$23))),IF(E370="MASIVO",(IF(AA370&gt;=PliegoVigente!$Q$39,PliegoVigente!$S$39,IF(AA370&gt;=PliegoVigente!$Q$38,PliegoVigente!$S$38,PliegoVigente!$S$37))),(IF(AA370&gt;=PliegoVigente!$Q$53,PliegoVigente!$S$53,IF(AA370&gt;=PliegoVigente!$Q$52,PliegoVigente!$S$52,PliegoVigente!$S$51))))))</f>
        <v>1.4999999999999999E-2</v>
      </c>
      <c r="AI370" s="126">
        <f t="shared" si="11"/>
        <v>0.11</v>
      </c>
    </row>
    <row r="371" spans="1:35" x14ac:dyDescent="0.25">
      <c r="A371" s="115" t="str">
        <f>VLOOKUP(C371,RosterActualizado!$C$2:$L$1000,7,0)</f>
        <v>Barrionuevo Julian Mauricio</v>
      </c>
      <c r="B371" s="115" t="str">
        <f>VLOOKUP(C371,RosterActualizado!$C$2:$L$1000,10,0)</f>
        <v>Diarte Ricardo Anibal</v>
      </c>
      <c r="C371" s="115">
        <f>RosterActualizado!C371</f>
        <v>592737</v>
      </c>
      <c r="D371" s="115" t="str">
        <f>VLOOKUP(C371,RosterActualizado!$C$2:$L$1000,3,0)</f>
        <v xml:space="preserve">INTERNET HFC SCORE 3 A 5 + Solucion Remota </v>
      </c>
      <c r="E371" s="115" t="str">
        <f t="shared" si="10"/>
        <v>HFC</v>
      </c>
      <c r="F371" s="116">
        <f>VLOOKUP(C371,Table1[],5,0)</f>
        <v>0.14108365991587901</v>
      </c>
      <c r="G371" s="117">
        <f>VLOOKUP(C371,Table13[],5,0)</f>
        <v>0.6</v>
      </c>
      <c r="H371" s="118">
        <f>VLOOKUP(C371,Table13[],3,0)</f>
        <v>5</v>
      </c>
      <c r="I371" s="117">
        <f>VLOOKUP(C371,Table13[],7,0)</f>
        <v>0.75</v>
      </c>
      <c r="J371" s="117">
        <f>VLOOKUP(C371,Table13[],9,0)</f>
        <v>0.75</v>
      </c>
      <c r="K371" s="116">
        <f>VLOOKUP(C371,Table16[[#All],[idccms]:[TMO]],5,0)</f>
        <v>1</v>
      </c>
      <c r="L371" s="119" t="e">
        <f>VLOOKUP(C371,Table18[[Columna1]:[Recuento de id_monitoring-caseId]],2,0)</f>
        <v>#N/A</v>
      </c>
      <c r="M371" s="116" t="e">
        <f>VLOOKUP(C371,Table111[],7,0)</f>
        <v>#N/A</v>
      </c>
      <c r="N371" s="118" t="e">
        <f>VLOOKUP(C371,Table111[],6,0)</f>
        <v>#N/A</v>
      </c>
      <c r="O371" s="116" t="e">
        <f>VLOOKUP(C371,Table111[],8,0)</f>
        <v>#N/A</v>
      </c>
      <c r="P371" s="13" t="s">
        <v>116</v>
      </c>
      <c r="Q371" s="13" t="s">
        <v>116</v>
      </c>
      <c r="R371" s="13" t="s">
        <v>116</v>
      </c>
      <c r="S371" s="116">
        <f>VLOOKUP(C371,Table113[[idccms]:[Suma de Rellamados]],4,0)</f>
        <v>0.929824561403509</v>
      </c>
      <c r="T371" s="13">
        <f>VLOOKUP(C371,Table115[[idccms]:[Suma de CvLlamSalientes]],3,0)</f>
        <v>825.20689655172396</v>
      </c>
      <c r="U371" s="13">
        <f>VLOOKUP(C371,Table115[[idccms]:[Suma de CvLlamSalientes]],5,0)</f>
        <v>36.965517241379303</v>
      </c>
      <c r="V371" s="120">
        <f>VLOOKUP(C371,Table115[[idccms]:[Suma de CvLlamSalientes]],6,0)</f>
        <v>1.2586206896551699</v>
      </c>
      <c r="W371" s="13">
        <f>VLOOKUP(C371,Table115[[idccms]:[Suma de CvLlamSalientes]],7,0)</f>
        <v>786.98275862068999</v>
      </c>
      <c r="X371" s="116">
        <f>VLOOKUP(C371,Table118[[idccms]:[%Act Com N]],4,0)</f>
        <v>0</v>
      </c>
      <c r="Y371" s="116">
        <f>VLOOKUP(C371,Table118[[idccms]:[%Act Com N]],6,0)</f>
        <v>0</v>
      </c>
      <c r="Z371" s="116" t="e">
        <f>VLOOKUP(C371,TRF!$B$2:$S$407,4,0)</f>
        <v>#N/A</v>
      </c>
      <c r="AA371" s="116">
        <f>VLOOKUP(C371,CBS!$A$2:$F$395,4,0)</f>
        <v>0.10344827586206901</v>
      </c>
      <c r="AB371" s="124" t="e">
        <f>IF(E371="HFC",(IF(L371&gt;=PliegoVigente!$U$9,PliegoVigente!$W$9,IF(L371&gt;=PliegoVigente!$U$8,PliegoVigente!$W$8,PliegoVigente!$W$7))),IF(E371="FLOW",(IF(L371&gt;=PliegoVigente!$U$25,PliegoVigente!$W$25,IF(L371&gt;=PliegoVigente!$U$24,PliegoVigente!$W$24,PliegoVigente!$W$23))),IF(E371="MASIVO",(IF(L371&gt;=PliegoVigente!$U$39,PliegoVigente!$W$39,IF(L371&gt;=PliegoVigente!$U$38,PliegoVigente!$W$38,PliegoVigente!$W$37))),(IF(L371&gt;=PliegoVigente!$U$53,PliegoVigente!$W$53,IF(L371&gt;=PliegoVigente!$U$52,PliegoVigente!$W$52,PliegoVigente!$W$51))))))</f>
        <v>#N/A</v>
      </c>
      <c r="AC371" s="124" t="e">
        <f>IF(E371="HFC",(IF(M371&gt;=PliegoVigente!$I$7,PliegoVigente!$K$7,IF(M371&gt;=PliegoVigente!$I$8,PliegoVigente!$K$8,IF(M371&gt;=PliegoVigente!$I$9,PliegoVigente!$K$9,IF(M371&gt;=PliegoVigente!$I$10,PliegoVigente!$K$10,IF(M371&gt;=PliegoVigente!$I$11,PliegoVigente!$K$11,IF(M371&gt;=PliegoVigente!$I$12,PliegoVigente!$K$12,IF(M371&gt;=PliegoVigente!$I$13,PliegoVigente!$K$13,IF(M371&gt;=PliegoVigente!$I$14,PliegoVigente!$K$14,PliegoVigente!$K$15))))))))),IF(E371="FLOW",(IF(M371&gt;=PliegoVigente!$I$23,PliegoVigente!$K$23,IF(M371&gt;=PliegoVigente!$I$24,PliegoVigente!$K$24,IF(M371&gt;=PliegoVigente!$I$25,PliegoVigente!$K$25,IF(M371&gt;=PliegoVigente!$I$26,PliegoVigente!$K$26,IF(M371&gt;=PliegoVigente!$I$27,PliegoVigente!$K$27,IF(M371&gt;=PliegoVigente!$I$28,PliegoVigente!$K$28,IF(M371&gt;=PliegoVigente!$I$29,PliegoVigente!$K$29,IF(M371&gt;=PliegoVigente!$I$30,PliegoVigente!$K$30,PliegoVigente!$K$31))))))))),IF(E371="MASIVO",(IF(M371&gt;=PliegoVigente!$I$37,PliegoVigente!$K$37,IF(M371&gt;=PliegoVigente!$I$38,PliegoVigente!$K$38,IF(M371&gt;=PliegoVigente!$I$39,PliegoVigente!$K$39,IF(M371&gt;=PliegoVigente!$I$40,PliegoVigente!$K$40,IF(M371&gt;=PliegoVigente!$I$41,PliegoVigente!$K$41,IF(M371&gt;=PliegoVigente!$I$42,PliegoVigente!$K$42,IF(M371&gt;=PliegoVigente!$I$43,PliegoVigente!$K$43,IF(M371&gt;=PliegoVigente!$I$44,PliegoVigente!$K$44,PliegoVigente!$K$45))))))))),(IF(M371&gt;=PliegoVigente!$I$51,PliegoVigente!$K$51,IF(M371&gt;=PliegoVigente!$I$52,PliegoVigente!$K$52,IF(M371&gt;=PliegoVigente!$I$53,PliegoVigente!$K$53,IF(M371&gt;=PliegoVigente!$I$54,PliegoVigente!$K$54,IF(M371&gt;=PliegoVigente!$I$55,PliegoVigente!$K$55,IF(M371&gt;=PliegoVigente!$I$56,PliegoVigente!$K$56,IF(M371&gt;=PliegoVigente!$I$57,PliegoVigente!$K$57,IF(M371&gt;=PliegoVigente!$I$58,PliegoVigente!$K$58,PliegoVigente!$K$59))))))))))))</f>
        <v>#N/A</v>
      </c>
      <c r="AD371" s="124">
        <f>IF(E371="HFC",(IF(S371&gt;=PliegoVigente!$E$12,PliegoVigente!$G$12,IF(S371&gt;=PliegoVigente!$E$11,PliegoVigente!$G$11,IF(S371&gt;=PliegoVigente!$E$10,PliegoVigente!$G$10,IF(S371&gt;=PliegoVigente!$E$9,PliegoVigente!$G$9,IF(S371&gt;=PliegoVigente!$E$8,PliegoVigente!$G$8,PliegoVigente!$G$7)))))),IF(E371="FLOW",(IF(S371&gt;=PliegoVigente!$I$23,PliegoVigente!$K$23,IF(S371&gt;=PliegoVigente!$I$24,PliegoVigente!$K$24,IF(S371&gt;=PliegoVigente!$I$25,PliegoVigente!$K$25,IF(S371&gt;=PliegoVigente!$I$26,PliegoVigente!$K$26,IF(S371&gt;=PliegoVigente!$I$27,PliegoVigente!$K$27,IF(S371&gt;=PliegoVigente!$I$28,PliegoVigente!$K$28,IF(S371&gt;=PliegoVigente!$I$29,PliegoVigente!$K$29,IF(S371&gt;=PliegoVigente!$I$30,PliegoVigente!$K$30,PliegoVigente!$K$31))))))))),IF(E371="MASIVO",(IF(S371&gt;=PliegoVigente!$I$37,PliegoVigente!$K$37,IF(S371&gt;=PliegoVigente!$I$38,PliegoVigente!$K$38,IF(S371&gt;=PliegoVigente!$I$39,PliegoVigente!$K$39,IF(S371&gt;=PliegoVigente!$I$40,PliegoVigente!$K$40,IF(S371&gt;=PliegoVigente!$I$41,PliegoVigente!$K$41,IF(S371&gt;=PliegoVigente!$I$42,PliegoVigente!$K$42,IF(S371&gt;=PliegoVigente!$I$43,PliegoVigente!$K$43,IF(S371&gt;=PliegoVigente!$I$44,PliegoVigente!$K$44,PliegoVigente!$K$45))))))))),(IF(S371&gt;=PliegoVigente!$I$51,PliegoVigente!$K$51,IF(S371&gt;=PliegoVigente!$I$52,PliegoVigente!$K$52,IF(S371&gt;=PliegoVigente!$I$53,PliegoVigente!$K$53,IF(S371&gt;=PliegoVigente!$I$54,PliegoVigente!$K$54,IF(S371&gt;=PliegoVigente!$I$55,PliegoVigente!$K$55,IF(S371&gt;=PliegoVigente!$I$56,PliegoVigente!$K$56,IF(S371&gt;=PliegoVigente!$I$57,PliegoVigente!$K$57,IF(S371&gt;=PliegoVigente!$I$58,PliegoVigente!$K$58,PliegoVigente!$K$59))))))))))))</f>
        <v>0.04</v>
      </c>
      <c r="AE371" s="124">
        <f>IF(E371="HFC",(IF(T371&gt;=PliegoVigente!$A$10,PliegoVigente!$C$10,IF(T371&gt;PliegoVigente!$A$9,PliegoVigente!$C$9,IF(T371&gt;PliegoVigente!$A$8,PliegoVigente!$C$8,PliegoVigente!$C$7)))),IF(E371="FLOW",(IF(T371&gt;=PliegoVigente!$A$26,PliegoVigente!$C$26,IF(T371&gt;PliegoVigente!$A$25,PliegoVigente!$C$25,IF(T371&gt;PliegoVigente!$A$24,PliegoVigente!$C$24,PliegoVigente!$C$23)))),IF(E371="MASIVO",(IF(T371&gt;=PliegoVigente!$A$40,PliegoVigente!$C$40,IF(T371&gt;PliegoVigente!$A$39,PliegoVigente!$C$39,IF(T371&gt;PliegoVigente!$A$38,PliegoVigente!$C$38,PliegoVigente!$C$37)))),(IF(T371&gt;=PliegoVigente!$A$54,PliegoVigente!$C$54,IF(T371&gt;PliegoVigente!$A$53,PliegoVigente!$C$53,IF(T371&gt;PliegoVigente!$A$52,PliegoVigente!$C$52,PliegoVigente!$C$51)))))))</f>
        <v>-0.01</v>
      </c>
      <c r="AF371" s="124">
        <f>IF(E371="HFC",(IF(Y371&gt;=PliegoVigente!$Y$7,PliegoVigente!$AA$7,0)),IF(E371="FLOW",0,IF(E371="MASIVO",(IF(Y371&gt;=PliegoVigente!$Y$37,PliegoVigente!$AA$370)),(IF(Y371&gt;=PliegoVigente!$Y$51,PliegoVigente!$AA$51,0)))))</f>
        <v>0</v>
      </c>
      <c r="AG371" s="124" t="e">
        <f>IF(E371="HFC",(IF(Z371&gt;=PliegoVigente!$M$9,PliegoVigente!$O$9,IF(Z371&gt;=PliegoVigente!$M$8,PliegoVigente!$O$8,PliegoVigente!$O$7))),IF(E371="FLOW",(IF(Z371&gt;=PliegoVigente!$M$25,PliegoVigente!$O$25,IF(Z371&gt;=PliegoVigente!$M$24,PliegoVigente!$O$24,PliegoVigente!$O$23))),IF(E371="MASIVO",(IF(Z371&gt;=PliegoVigente!$M$39,PliegoVigente!$O$39,IF(Z371&gt;=PliegoVigente!$M$38,PliegoVigente!$O$38,PliegoVigente!$O$37))),(IF(Z371&gt;=PliegoVigente!$M$53,PliegoVigente!$O$53,IF(Z371&gt;=PliegoVigente!$M$52,PliegoVigente!$O$52,PliegoVigente!$O$51))))))</f>
        <v>#N/A</v>
      </c>
      <c r="AH371" s="124">
        <f>IF(E371="HFC",(IF(AA371&gt;=PliegoVigente!$Q$9,PliegoVigente!$S$9,IF(AA371&gt;=PliegoVigente!$Q$8,PliegoVigente!$S$8,PliegoVigente!$S$7))),IF(E371="FLOW",(IF(AA371&gt;=PliegoVigente!$Q$25,PliegoVigente!$S$25,IF(AA371&gt;=PliegoVigente!$Q$24,PliegoVigente!$S$24,PliegoVigente!$S$23))),IF(E371="MASIVO",(IF(AA371&gt;=PliegoVigente!$Q$39,PliegoVigente!$S$39,IF(AA371&gt;=PliegoVigente!$Q$38,PliegoVigente!$S$38,PliegoVigente!$S$37))),(IF(AA371&gt;=PliegoVigente!$Q$53,PliegoVigente!$S$53,IF(AA371&gt;=PliegoVigente!$Q$52,PliegoVigente!$S$52,PliegoVigente!$S$51))))))</f>
        <v>-5.0000000000000001E-3</v>
      </c>
      <c r="AI371" s="126" t="e">
        <f t="shared" si="11"/>
        <v>#N/A</v>
      </c>
    </row>
    <row r="372" spans="1:35" x14ac:dyDescent="0.25">
      <c r="A372" s="115" t="str">
        <f>VLOOKUP(C372,RosterActualizado!$C$2:$L$1000,7,0)</f>
        <v>Barrionuevo Julian Mauricio</v>
      </c>
      <c r="B372" s="115" t="str">
        <f>VLOOKUP(C372,RosterActualizado!$C$2:$L$1000,10,0)</f>
        <v>Diaz Silvina Evelyn</v>
      </c>
      <c r="C372" s="115">
        <f>RosterActualizado!C372</f>
        <v>1542447</v>
      </c>
      <c r="D372" s="115" t="str">
        <f>VLOOKUP(C372,RosterActualizado!$C$2:$L$1000,3,0)</f>
        <v xml:space="preserve">INTERNET HFC SCORE 2 + Solucion Remota </v>
      </c>
      <c r="E372" s="115" t="str">
        <f t="shared" si="10"/>
        <v>HFC</v>
      </c>
      <c r="F372" s="116">
        <f>VLOOKUP(C372,Table1[],5,0)</f>
        <v>0.57030555555555595</v>
      </c>
      <c r="G372" s="117">
        <f>VLOOKUP(C372,Table13[],5,0)</f>
        <v>6.0975609756097601E-2</v>
      </c>
      <c r="H372" s="118">
        <f>VLOOKUP(C372,Table13[],3,0)</f>
        <v>82</v>
      </c>
      <c r="I372" s="117">
        <f>VLOOKUP(C372,Table13[],7,0)</f>
        <v>0.6875</v>
      </c>
      <c r="J372" s="117">
        <f>VLOOKUP(C372,Table13[],9,0)</f>
        <v>0.97499999999999998</v>
      </c>
      <c r="K372" s="116">
        <f>VLOOKUP(C372,Table16[[#All],[idccms]:[TMO]],5,0)</f>
        <v>0.96153846153846201</v>
      </c>
      <c r="L372" s="119">
        <f>VLOOKUP(C372,Table18[[Columna1]:[Recuento de id_monitoring-caseId]],2,0)</f>
        <v>0</v>
      </c>
      <c r="M372" s="116">
        <f>VLOOKUP(C372,Table111[],7,0)</f>
        <v>-0.66666666666666696</v>
      </c>
      <c r="N372" s="118">
        <f>VLOOKUP(C372,Table111[],6,0)</f>
        <v>6</v>
      </c>
      <c r="O372" s="116">
        <f>VLOOKUP(C372,Table111[],8,0)</f>
        <v>0.25</v>
      </c>
      <c r="P372" s="13" t="s">
        <v>116</v>
      </c>
      <c r="Q372" s="13" t="s">
        <v>116</v>
      </c>
      <c r="R372" s="13" t="s">
        <v>116</v>
      </c>
      <c r="S372" s="116">
        <f>VLOOKUP(C372,Table113[[idccms]:[Suma de Rellamados]],4,0)</f>
        <v>0.82773109243697496</v>
      </c>
      <c r="T372" s="13">
        <f>VLOOKUP(C372,Table115[[idccms]:[Suma de CvLlamSalientes]],3,0)</f>
        <v>641.69277108433698</v>
      </c>
      <c r="U372" s="13">
        <f>VLOOKUP(C372,Table115[[idccms]:[Suma de CvLlamSalientes]],5,0)</f>
        <v>33.159638554216897</v>
      </c>
      <c r="V372" s="120">
        <f>VLOOKUP(C372,Table115[[idccms]:[Suma de CvLlamSalientes]],6,0)</f>
        <v>14.527108433734901</v>
      </c>
      <c r="W372" s="13">
        <f>VLOOKUP(C372,Table115[[idccms]:[Suma de CvLlamSalientes]],7,0)</f>
        <v>594.006024096386</v>
      </c>
      <c r="X372" s="116">
        <f>VLOOKUP(C372,Table118[[idccms]:[%Act Com N]],4,0)</f>
        <v>7.3795180722891596E-2</v>
      </c>
      <c r="Y372" s="116">
        <f>VLOOKUP(C372,Table118[[idccms]:[%Act Com N]],6,0)</f>
        <v>6.6265060240963902E-2</v>
      </c>
      <c r="Z372" s="116">
        <f>VLOOKUP(C372,TRF!$B$2:$S$407,4,0)</f>
        <v>2.40963855421687E-2</v>
      </c>
      <c r="AA372" s="116">
        <f>VLOOKUP(C372,CBS!$A$2:$F$395,4,0)</f>
        <v>5.1204819277108397E-2</v>
      </c>
      <c r="AB372" s="124">
        <f>IF(E372="HFC",(IF(L372&gt;=PliegoVigente!$U$9,PliegoVigente!$W$9,IF(L372&gt;=PliegoVigente!$U$8,PliegoVigente!$W$8,PliegoVigente!$W$7))),IF(E372="FLOW",(IF(L372&gt;=PliegoVigente!$U$25,PliegoVigente!$W$25,IF(L372&gt;=PliegoVigente!$U$24,PliegoVigente!$W$24,PliegoVigente!$W$23))),IF(E372="MASIVO",(IF(L372&gt;=PliegoVigente!$U$39,PliegoVigente!$W$39,IF(L372&gt;=PliegoVigente!$U$38,PliegoVigente!$W$38,PliegoVigente!$W$37))),(IF(L372&gt;=PliegoVigente!$U$53,PliegoVigente!$W$53,IF(L372&gt;=PliegoVigente!$U$52,PliegoVigente!$W$52,PliegoVigente!$W$51))))))</f>
        <v>-0.01</v>
      </c>
      <c r="AC372" s="124">
        <f>IF(E372="HFC",(IF(M372&gt;=PliegoVigente!$I$7,PliegoVigente!$K$7,IF(M372&gt;=PliegoVigente!$I$8,PliegoVigente!$K$8,IF(M372&gt;=PliegoVigente!$I$9,PliegoVigente!$K$9,IF(M372&gt;=PliegoVigente!$I$10,PliegoVigente!$K$10,IF(M372&gt;=PliegoVigente!$I$11,PliegoVigente!$K$11,IF(M372&gt;=PliegoVigente!$I$12,PliegoVigente!$K$12,IF(M372&gt;=PliegoVigente!$I$13,PliegoVigente!$K$13,IF(M372&gt;=PliegoVigente!$I$14,PliegoVigente!$K$14,PliegoVigente!$K$15))))))))),IF(E372="FLOW",(IF(M372&gt;=PliegoVigente!$I$23,PliegoVigente!$K$23,IF(M372&gt;=PliegoVigente!$I$24,PliegoVigente!$K$24,IF(M372&gt;=PliegoVigente!$I$25,PliegoVigente!$K$25,IF(M372&gt;=PliegoVigente!$I$26,PliegoVigente!$K$26,IF(M372&gt;=PliegoVigente!$I$27,PliegoVigente!$K$27,IF(M372&gt;=PliegoVigente!$I$28,PliegoVigente!$K$28,IF(M372&gt;=PliegoVigente!$I$29,PliegoVigente!$K$29,IF(M372&gt;=PliegoVigente!$I$30,PliegoVigente!$K$30,PliegoVigente!$K$31))))))))),IF(E372="MASIVO",(IF(M372&gt;=PliegoVigente!$I$37,PliegoVigente!$K$37,IF(M372&gt;=PliegoVigente!$I$38,PliegoVigente!$K$38,IF(M372&gt;=PliegoVigente!$I$39,PliegoVigente!$K$39,IF(M372&gt;=PliegoVigente!$I$40,PliegoVigente!$K$40,IF(M372&gt;=PliegoVigente!$I$41,PliegoVigente!$K$41,IF(M372&gt;=PliegoVigente!$I$42,PliegoVigente!$K$42,IF(M372&gt;=PliegoVigente!$I$43,PliegoVigente!$K$43,IF(M372&gt;=PliegoVigente!$I$44,PliegoVigente!$K$44,PliegoVigente!$K$45))))))))),(IF(M372&gt;=PliegoVigente!$I$51,PliegoVigente!$K$51,IF(M372&gt;=PliegoVigente!$I$52,PliegoVigente!$K$52,IF(M372&gt;=PliegoVigente!$I$53,PliegoVigente!$K$53,IF(M372&gt;=PliegoVigente!$I$54,PliegoVigente!$K$54,IF(M372&gt;=PliegoVigente!$I$55,PliegoVigente!$K$55,IF(M372&gt;=PliegoVigente!$I$56,PliegoVigente!$K$56,IF(M372&gt;=PliegoVigente!$I$57,PliegoVigente!$K$57,IF(M372&gt;=PliegoVigente!$I$58,PliegoVigente!$K$58,PliegoVigente!$K$59))))))))))))</f>
        <v>-0.02</v>
      </c>
      <c r="AD372" s="124">
        <f>IF(E372="HFC",(IF(S372&gt;=PliegoVigente!$E$12,PliegoVigente!$G$12,IF(S372&gt;=PliegoVigente!$E$11,PliegoVigente!$G$11,IF(S372&gt;=PliegoVigente!$E$10,PliegoVigente!$G$10,IF(S372&gt;=PliegoVigente!$E$9,PliegoVigente!$G$9,IF(S372&gt;=PliegoVigente!$E$8,PliegoVigente!$G$8,PliegoVigente!$G$7)))))),IF(E372="FLOW",(IF(S372&gt;=PliegoVigente!$I$23,PliegoVigente!$K$23,IF(S372&gt;=PliegoVigente!$I$24,PliegoVigente!$K$24,IF(S372&gt;=PliegoVigente!$I$25,PliegoVigente!$K$25,IF(S372&gt;=PliegoVigente!$I$26,PliegoVigente!$K$26,IF(S372&gt;=PliegoVigente!$I$27,PliegoVigente!$K$27,IF(S372&gt;=PliegoVigente!$I$28,PliegoVigente!$K$28,IF(S372&gt;=PliegoVigente!$I$29,PliegoVigente!$K$29,IF(S372&gt;=PliegoVigente!$I$30,PliegoVigente!$K$30,PliegoVigente!$K$31))))))))),IF(E372="MASIVO",(IF(S372&gt;=PliegoVigente!$I$37,PliegoVigente!$K$37,IF(S372&gt;=PliegoVigente!$I$38,PliegoVigente!$K$38,IF(S372&gt;=PliegoVigente!$I$39,PliegoVigente!$K$39,IF(S372&gt;=PliegoVigente!$I$40,PliegoVigente!$K$40,IF(S372&gt;=PliegoVigente!$I$41,PliegoVigente!$K$41,IF(S372&gt;=PliegoVigente!$I$42,PliegoVigente!$K$42,IF(S372&gt;=PliegoVigente!$I$43,PliegoVigente!$K$43,IF(S372&gt;=PliegoVigente!$I$44,PliegoVigente!$K$44,PliegoVigente!$K$45))))))))),(IF(S372&gt;=PliegoVigente!$I$51,PliegoVigente!$K$51,IF(S372&gt;=PliegoVigente!$I$52,PliegoVigente!$K$52,IF(S372&gt;=PliegoVigente!$I$53,PliegoVigente!$K$53,IF(S372&gt;=PliegoVigente!$I$54,PliegoVigente!$K$54,IF(S372&gt;=PliegoVigente!$I$55,PliegoVigente!$K$55,IF(S372&gt;=PliegoVigente!$I$56,PliegoVigente!$K$56,IF(S372&gt;=PliegoVigente!$I$57,PliegoVigente!$K$57,IF(S372&gt;=PliegoVigente!$I$58,PliegoVigente!$K$58,PliegoVigente!$K$59))))))))))))</f>
        <v>0.03</v>
      </c>
      <c r="AE372" s="124">
        <f>IF(E372="HFC",(IF(T372&gt;=PliegoVigente!$A$10,PliegoVigente!$C$10,IF(T372&gt;PliegoVigente!$A$9,PliegoVigente!$C$9,IF(T372&gt;PliegoVigente!$A$8,PliegoVigente!$C$8,PliegoVigente!$C$7)))),IF(E372="FLOW",(IF(T372&gt;=PliegoVigente!$A$26,PliegoVigente!$C$26,IF(T372&gt;PliegoVigente!$A$25,PliegoVigente!$C$25,IF(T372&gt;PliegoVigente!$A$24,PliegoVigente!$C$24,PliegoVigente!$C$23)))),IF(E372="MASIVO",(IF(T372&gt;=PliegoVigente!$A$40,PliegoVigente!$C$40,IF(T372&gt;PliegoVigente!$A$39,PliegoVigente!$C$39,IF(T372&gt;PliegoVigente!$A$38,PliegoVigente!$C$38,PliegoVigente!$C$37)))),(IF(T372&gt;=PliegoVigente!$A$54,PliegoVigente!$C$54,IF(T372&gt;PliegoVigente!$A$53,PliegoVigente!$C$53,IF(T372&gt;PliegoVigente!$A$52,PliegoVigente!$C$52,PliegoVigente!$C$51)))))))</f>
        <v>-0.01</v>
      </c>
      <c r="AF372" s="124">
        <f>IF(E372="HFC",(IF(Y372&gt;=PliegoVigente!$Y$7,PliegoVigente!$AA$7,0)),IF(E372="FLOW",0,IF(E372="MASIVO",(IF(Y372&gt;=PliegoVigente!$Y$37,PliegoVigente!$AA$370)),(IF(Y372&gt;=PliegoVigente!$Y$51,PliegoVigente!$AA$51,0)))))</f>
        <v>0.01</v>
      </c>
      <c r="AG372" s="124">
        <f>IF(E372="HFC",(IF(Z372&gt;=PliegoVigente!$M$9,PliegoVigente!$O$9,IF(Z372&gt;=PliegoVigente!$M$8,PliegoVigente!$O$8,PliegoVigente!$O$7))),IF(E372="FLOW",(IF(Z372&gt;=PliegoVigente!$M$25,PliegoVigente!$O$25,IF(Z372&gt;=PliegoVigente!$M$24,PliegoVigente!$O$24,PliegoVigente!$O$23))),IF(E372="MASIVO",(IF(Z372&gt;=PliegoVigente!$M$39,PliegoVigente!$O$39,IF(Z372&gt;=PliegoVigente!$M$38,PliegoVigente!$O$38,PliegoVigente!$O$37))),(IF(Z372&gt;=PliegoVigente!$M$53,PliegoVigente!$O$53,IF(Z372&gt;=PliegoVigente!$M$52,PliegoVigente!$O$52,PliegoVigente!$O$51))))))</f>
        <v>5.0000000000000001E-3</v>
      </c>
      <c r="AH372" s="124">
        <f>IF(E372="HFC",(IF(AA372&gt;=PliegoVigente!$Q$9,PliegoVigente!$S$9,IF(AA372&gt;=PliegoVigente!$Q$8,PliegoVigente!$S$8,PliegoVigente!$S$7))),IF(E372="FLOW",(IF(AA372&gt;=PliegoVigente!$Q$25,PliegoVigente!$S$25,IF(AA372&gt;=PliegoVigente!$Q$24,PliegoVigente!$S$24,PliegoVigente!$S$23))),IF(E372="MASIVO",(IF(AA372&gt;=PliegoVigente!$Q$39,PliegoVigente!$S$39,IF(AA372&gt;=PliegoVigente!$Q$38,PliegoVigente!$S$38,PliegoVigente!$S$37))),(IF(AA372&gt;=PliegoVigente!$Q$53,PliegoVigente!$S$53,IF(AA372&gt;=PliegoVigente!$Q$52,PliegoVigente!$S$52,PliegoVigente!$S$51))))))</f>
        <v>0</v>
      </c>
      <c r="AI372" s="126">
        <f t="shared" si="11"/>
        <v>5.0000000000000001E-3</v>
      </c>
    </row>
    <row r="373" spans="1:35" x14ac:dyDescent="0.25">
      <c r="A373" s="115" t="str">
        <f>VLOOKUP(C373,RosterActualizado!$C$2:$L$1000,7,0)</f>
        <v>Barrionuevo Julian Mauricio</v>
      </c>
      <c r="B373" s="115" t="str">
        <f>VLOOKUP(C373,RosterActualizado!$C$2:$L$1000,10,0)</f>
        <v>Jimenez Gloria Elizabeth</v>
      </c>
      <c r="C373" s="115">
        <f>RosterActualizado!C373</f>
        <v>491085</v>
      </c>
      <c r="D373" s="115" t="str">
        <f>VLOOKUP(C373,RosterActualizado!$C$2:$L$1000,3,0)</f>
        <v>INTERNET HFC SCORE 3 A 5</v>
      </c>
      <c r="E373" s="115" t="str">
        <f t="shared" si="10"/>
        <v>HFC</v>
      </c>
      <c r="F373" s="116">
        <f>VLOOKUP(C373,Table1[],5,0)</f>
        <v>0.99431481481481498</v>
      </c>
      <c r="G373" s="117">
        <f>VLOOKUP(C373,Table13[],5,0)</f>
        <v>0.12068965517241401</v>
      </c>
      <c r="H373" s="118">
        <f>VLOOKUP(C373,Table13[],3,0)</f>
        <v>58</v>
      </c>
      <c r="I373" s="117">
        <f>VLOOKUP(C373,Table13[],7,0)</f>
        <v>0.62962962962962998</v>
      </c>
      <c r="J373" s="117">
        <f>VLOOKUP(C373,Table13[],9,0)</f>
        <v>0.78846153846153799</v>
      </c>
      <c r="K373" s="116">
        <f>VLOOKUP(C373,Table16[[#All],[idccms]:[TMO]],5,0)</f>
        <v>1</v>
      </c>
      <c r="L373" s="119">
        <f>VLOOKUP(C373,Table18[[Columna1]:[Recuento de id_monitoring-caseId]],2,0)</f>
        <v>0</v>
      </c>
      <c r="M373" s="116">
        <f>VLOOKUP(C373,Table111[],7,0)</f>
        <v>-0.4</v>
      </c>
      <c r="N373" s="118">
        <f>VLOOKUP(C373,Table111[],6,0)</f>
        <v>5</v>
      </c>
      <c r="O373" s="116">
        <f>VLOOKUP(C373,Table111[],8,0)</f>
        <v>0.33333333333333298</v>
      </c>
      <c r="P373" s="13" t="s">
        <v>116</v>
      </c>
      <c r="Q373" s="13" t="s">
        <v>116</v>
      </c>
      <c r="R373" s="13" t="s">
        <v>116</v>
      </c>
      <c r="S373" s="116">
        <f>VLOOKUP(C373,Table113[[idccms]:[Suma de Rellamados]],4,0)</f>
        <v>0.85446009389671396</v>
      </c>
      <c r="T373" s="13">
        <f>VLOOKUP(C373,Table115[[idccms]:[Suma de CvLlamSalientes]],3,0)</f>
        <v>617.20895522388105</v>
      </c>
      <c r="U373" s="13">
        <f>VLOOKUP(C373,Table115[[idccms]:[Suma de CvLlamSalientes]],5,0)</f>
        <v>20.6044776119403</v>
      </c>
      <c r="V373" s="120">
        <f>VLOOKUP(C373,Table115[[idccms]:[Suma de CvLlamSalientes]],6,0)</f>
        <v>3.98880597014925</v>
      </c>
      <c r="W373" s="13">
        <f>VLOOKUP(C373,Table115[[idccms]:[Suma de CvLlamSalientes]],7,0)</f>
        <v>592.61567164179098</v>
      </c>
      <c r="X373" s="116">
        <f>VLOOKUP(C373,Table118[[idccms]:[%Act Com N]],4,0)</f>
        <v>0.111940298507463</v>
      </c>
      <c r="Y373" s="116">
        <f>VLOOKUP(C373,Table118[[idccms]:[%Act Com N]],6,0)</f>
        <v>0.102611940298507</v>
      </c>
      <c r="Z373" s="116">
        <f>VLOOKUP(C373,TRF!$B$2:$S$407,4,0)</f>
        <v>1.49253731343284E-2</v>
      </c>
      <c r="AA373" s="116">
        <f>VLOOKUP(C373,CBS!$A$2:$F$395,4,0)</f>
        <v>2.6119402985074602E-2</v>
      </c>
      <c r="AB373" s="124">
        <f>IF(E373="HFC",(IF(L373&gt;=PliegoVigente!$U$9,PliegoVigente!$W$9,IF(L373&gt;=PliegoVigente!$U$8,PliegoVigente!$W$8,PliegoVigente!$W$7))),IF(E373="FLOW",(IF(L373&gt;=PliegoVigente!$U$25,PliegoVigente!$W$25,IF(L373&gt;=PliegoVigente!$U$24,PliegoVigente!$W$24,PliegoVigente!$W$23))),IF(E373="MASIVO",(IF(L373&gt;=PliegoVigente!$U$39,PliegoVigente!$W$39,IF(L373&gt;=PliegoVigente!$U$38,PliegoVigente!$W$38,PliegoVigente!$W$37))),(IF(L373&gt;=PliegoVigente!$U$53,PliegoVigente!$W$53,IF(L373&gt;=PliegoVigente!$U$52,PliegoVigente!$W$52,PliegoVigente!$W$51))))))</f>
        <v>-0.01</v>
      </c>
      <c r="AC373" s="124">
        <f>IF(E373="HFC",(IF(M373&gt;=PliegoVigente!$I$7,PliegoVigente!$K$7,IF(M373&gt;=PliegoVigente!$I$8,PliegoVigente!$K$8,IF(M373&gt;=PliegoVigente!$I$9,PliegoVigente!$K$9,IF(M373&gt;=PliegoVigente!$I$10,PliegoVigente!$K$10,IF(M373&gt;=PliegoVigente!$I$11,PliegoVigente!$K$11,IF(M373&gt;=PliegoVigente!$I$12,PliegoVigente!$K$12,IF(M373&gt;=PliegoVigente!$I$13,PliegoVigente!$K$13,IF(M373&gt;=PliegoVigente!$I$14,PliegoVigente!$K$14,PliegoVigente!$K$15))))))))),IF(E373="FLOW",(IF(M373&gt;=PliegoVigente!$I$23,PliegoVigente!$K$23,IF(M373&gt;=PliegoVigente!$I$24,PliegoVigente!$K$24,IF(M373&gt;=PliegoVigente!$I$25,PliegoVigente!$K$25,IF(M373&gt;=PliegoVigente!$I$26,PliegoVigente!$K$26,IF(M373&gt;=PliegoVigente!$I$27,PliegoVigente!$K$27,IF(M373&gt;=PliegoVigente!$I$28,PliegoVigente!$K$28,IF(M373&gt;=PliegoVigente!$I$29,PliegoVigente!$K$29,IF(M373&gt;=PliegoVigente!$I$30,PliegoVigente!$K$30,PliegoVigente!$K$31))))))))),IF(E373="MASIVO",(IF(M373&gt;=PliegoVigente!$I$37,PliegoVigente!$K$37,IF(M373&gt;=PliegoVigente!$I$38,PliegoVigente!$K$38,IF(M373&gt;=PliegoVigente!$I$39,PliegoVigente!$K$39,IF(M373&gt;=PliegoVigente!$I$40,PliegoVigente!$K$40,IF(M373&gt;=PliegoVigente!$I$41,PliegoVigente!$K$41,IF(M373&gt;=PliegoVigente!$I$42,PliegoVigente!$K$42,IF(M373&gt;=PliegoVigente!$I$43,PliegoVigente!$K$43,IF(M373&gt;=PliegoVigente!$I$44,PliegoVigente!$K$44,PliegoVigente!$K$45))))))))),(IF(M373&gt;=PliegoVigente!$I$51,PliegoVigente!$K$51,IF(M373&gt;=PliegoVigente!$I$52,PliegoVigente!$K$52,IF(M373&gt;=PliegoVigente!$I$53,PliegoVigente!$K$53,IF(M373&gt;=PliegoVigente!$I$54,PliegoVigente!$K$54,IF(M373&gt;=PliegoVigente!$I$55,PliegoVigente!$K$55,IF(M373&gt;=PliegoVigente!$I$56,PliegoVigente!$K$56,IF(M373&gt;=PliegoVigente!$I$57,PliegoVigente!$K$57,IF(M373&gt;=PliegoVigente!$I$58,PliegoVigente!$K$58,PliegoVigente!$K$59))))))))))))</f>
        <v>-0.02</v>
      </c>
      <c r="AD373" s="124">
        <f>IF(E373="HFC",(IF(S373&gt;=PliegoVigente!$E$12,PliegoVigente!$G$12,IF(S373&gt;=PliegoVigente!$E$11,PliegoVigente!$G$11,IF(S373&gt;=PliegoVigente!$E$10,PliegoVigente!$G$10,IF(S373&gt;=PliegoVigente!$E$9,PliegoVigente!$G$9,IF(S373&gt;=PliegoVigente!$E$8,PliegoVigente!$G$8,PliegoVigente!$G$7)))))),IF(E373="FLOW",(IF(S373&gt;=PliegoVigente!$I$23,PliegoVigente!$K$23,IF(S373&gt;=PliegoVigente!$I$24,PliegoVigente!$K$24,IF(S373&gt;=PliegoVigente!$I$25,PliegoVigente!$K$25,IF(S373&gt;=PliegoVigente!$I$26,PliegoVigente!$K$26,IF(S373&gt;=PliegoVigente!$I$27,PliegoVigente!$K$27,IF(S373&gt;=PliegoVigente!$I$28,PliegoVigente!$K$28,IF(S373&gt;=PliegoVigente!$I$29,PliegoVigente!$K$29,IF(S373&gt;=PliegoVigente!$I$30,PliegoVigente!$K$30,PliegoVigente!$K$31))))))))),IF(E373="MASIVO",(IF(S373&gt;=PliegoVigente!$I$37,PliegoVigente!$K$37,IF(S373&gt;=PliegoVigente!$I$38,PliegoVigente!$K$38,IF(S373&gt;=PliegoVigente!$I$39,PliegoVigente!$K$39,IF(S373&gt;=PliegoVigente!$I$40,PliegoVigente!$K$40,IF(S373&gt;=PliegoVigente!$I$41,PliegoVigente!$K$41,IF(S373&gt;=PliegoVigente!$I$42,PliegoVigente!$K$42,IF(S373&gt;=PliegoVigente!$I$43,PliegoVigente!$K$43,IF(S373&gt;=PliegoVigente!$I$44,PliegoVigente!$K$44,PliegoVigente!$K$45))))))))),(IF(S373&gt;=PliegoVigente!$I$51,PliegoVigente!$K$51,IF(S373&gt;=PliegoVigente!$I$52,PliegoVigente!$K$52,IF(S373&gt;=PliegoVigente!$I$53,PliegoVigente!$K$53,IF(S373&gt;=PliegoVigente!$I$54,PliegoVigente!$K$54,IF(S373&gt;=PliegoVigente!$I$55,PliegoVigente!$K$55,IF(S373&gt;=PliegoVigente!$I$56,PliegoVigente!$K$56,IF(S373&gt;=PliegoVigente!$I$57,PliegoVigente!$K$57,IF(S373&gt;=PliegoVigente!$I$58,PliegoVigente!$K$58,PliegoVigente!$K$59))))))))))))</f>
        <v>0.04</v>
      </c>
      <c r="AE373" s="124">
        <f>IF(E373="HFC",(IF(T373&gt;=PliegoVigente!$A$10,PliegoVigente!$C$10,IF(T373&gt;PliegoVigente!$A$9,PliegoVigente!$C$9,IF(T373&gt;PliegoVigente!$A$8,PliegoVigente!$C$8,PliegoVigente!$C$7)))),IF(E373="FLOW",(IF(T373&gt;=PliegoVigente!$A$26,PliegoVigente!$C$26,IF(T373&gt;PliegoVigente!$A$25,PliegoVigente!$C$25,IF(T373&gt;PliegoVigente!$A$24,PliegoVigente!$C$24,PliegoVigente!$C$23)))),IF(E373="MASIVO",(IF(T373&gt;=PliegoVigente!$A$40,PliegoVigente!$C$40,IF(T373&gt;PliegoVigente!$A$39,PliegoVigente!$C$39,IF(T373&gt;PliegoVigente!$A$38,PliegoVigente!$C$38,PliegoVigente!$C$37)))),(IF(T373&gt;=PliegoVigente!$A$54,PliegoVigente!$C$54,IF(T373&gt;PliegoVigente!$A$53,PliegoVigente!$C$53,IF(T373&gt;PliegoVigente!$A$52,PliegoVigente!$C$52,PliegoVigente!$C$51)))))))</f>
        <v>-0.01</v>
      </c>
      <c r="AF373" s="124">
        <f>IF(E373="HFC",(IF(Y373&gt;=PliegoVigente!$Y$7,PliegoVigente!$AA$7,0)),IF(E373="FLOW",0,IF(E373="MASIVO",(IF(Y373&gt;=PliegoVigente!$Y$37,PliegoVigente!$AA$370)),(IF(Y373&gt;=PliegoVigente!$Y$51,PliegoVigente!$AA$51,0)))))</f>
        <v>0.01</v>
      </c>
      <c r="AG373" s="124">
        <f>IF(E373="HFC",(IF(Z373&gt;=PliegoVigente!$M$9,PliegoVigente!$O$9,IF(Z373&gt;=PliegoVigente!$M$8,PliegoVigente!$O$8,PliegoVigente!$O$7))),IF(E373="FLOW",(IF(Z373&gt;=PliegoVigente!$M$25,PliegoVigente!$O$25,IF(Z373&gt;=PliegoVigente!$M$24,PliegoVigente!$O$24,PliegoVigente!$O$23))),IF(E373="MASIVO",(IF(Z373&gt;=PliegoVigente!$M$39,PliegoVigente!$O$39,IF(Z373&gt;=PliegoVigente!$M$38,PliegoVigente!$O$38,PliegoVigente!$O$37))),(IF(Z373&gt;=PliegoVigente!$M$53,PliegoVigente!$O$53,IF(Z373&gt;=PliegoVigente!$M$52,PliegoVigente!$O$52,PliegoVigente!$O$51))))))</f>
        <v>5.0000000000000001E-3</v>
      </c>
      <c r="AH373" s="124">
        <f>IF(E373="HFC",(IF(AA373&gt;=PliegoVigente!$Q$9,PliegoVigente!$S$9,IF(AA373&gt;=PliegoVigente!$Q$8,PliegoVigente!$S$8,PliegoVigente!$S$7))),IF(E373="FLOW",(IF(AA373&gt;=PliegoVigente!$Q$25,PliegoVigente!$S$25,IF(AA373&gt;=PliegoVigente!$Q$24,PliegoVigente!$S$24,PliegoVigente!$S$23))),IF(E373="MASIVO",(IF(AA373&gt;=PliegoVigente!$Q$39,PliegoVigente!$S$39,IF(AA373&gt;=PliegoVigente!$Q$38,PliegoVigente!$S$38,PliegoVigente!$S$37))),(IF(AA373&gt;=PliegoVigente!$Q$53,PliegoVigente!$S$53,IF(AA373&gt;=PliegoVigente!$Q$52,PliegoVigente!$S$52,PliegoVigente!$S$51))))))</f>
        <v>5.0000000000000001E-3</v>
      </c>
      <c r="AI373" s="126">
        <f t="shared" si="11"/>
        <v>2.0000000000000004E-2</v>
      </c>
    </row>
    <row r="374" spans="1:35" x14ac:dyDescent="0.25">
      <c r="A374" s="115" t="str">
        <f>VLOOKUP(C374,RosterActualizado!$C$2:$L$1000,7,0)</f>
        <v>Barrionuevo Julian Mauricio</v>
      </c>
      <c r="B374" s="115" t="str">
        <f>VLOOKUP(C374,RosterActualizado!$C$2:$L$1000,10,0)</f>
        <v>Llampa Juan Carlos</v>
      </c>
      <c r="C374" s="115">
        <f>RosterActualizado!C374</f>
        <v>3138503</v>
      </c>
      <c r="D374" s="115" t="str">
        <f>VLOOKUP(C374,RosterActualizado!$C$2:$L$1000,3,0)</f>
        <v>INTERNET HFC SCORE 3 A 5</v>
      </c>
      <c r="E374" s="115" t="str">
        <f t="shared" si="10"/>
        <v>HFC</v>
      </c>
      <c r="F374" s="116">
        <f>VLOOKUP(C374,Table1[],5,0)</f>
        <v>0.93861331569664896</v>
      </c>
      <c r="G374" s="117">
        <f>VLOOKUP(C374,Table13[],5,0)</f>
        <v>0.126582278481013</v>
      </c>
      <c r="H374" s="118">
        <f>VLOOKUP(C374,Table13[],3,0)</f>
        <v>79</v>
      </c>
      <c r="I374" s="117">
        <f>VLOOKUP(C374,Table13[],7,0)</f>
        <v>0.75</v>
      </c>
      <c r="J374" s="117">
        <f>VLOOKUP(C374,Table13[],9,0)</f>
        <v>0.89855072463768104</v>
      </c>
      <c r="K374" s="116">
        <f>VLOOKUP(C374,Table16[[#All],[idccms]:[TMO]],5,0)</f>
        <v>0.97752808988763995</v>
      </c>
      <c r="L374" s="119">
        <f>VLOOKUP(C374,Table18[[Columna1]:[Recuento de id_monitoring-caseId]],2,0)</f>
        <v>0</v>
      </c>
      <c r="M374" s="116">
        <f>VLOOKUP(C374,Table111[],7,0)</f>
        <v>-0.66666666666666696</v>
      </c>
      <c r="N374" s="118">
        <f>VLOOKUP(C374,Table111[],6,0)</f>
        <v>9</v>
      </c>
      <c r="O374" s="116">
        <f>VLOOKUP(C374,Table111[],8,0)</f>
        <v>0.28571428571428598</v>
      </c>
      <c r="P374" s="13" t="s">
        <v>116</v>
      </c>
      <c r="Q374" s="13" t="s">
        <v>116</v>
      </c>
      <c r="R374" s="13" t="s">
        <v>116</v>
      </c>
      <c r="S374" s="116">
        <f>VLOOKUP(C374,Table113[[idccms]:[Suma de Rellamados]],4,0)</f>
        <v>0.80694143167028198</v>
      </c>
      <c r="T374" s="13">
        <f>VLOOKUP(C374,Table115[[idccms]:[Suma de CvLlamSalientes]],3,0)</f>
        <v>617.60570469798699</v>
      </c>
      <c r="U374" s="13">
        <f>VLOOKUP(C374,Table115[[idccms]:[Suma de CvLlamSalientes]],5,0)</f>
        <v>28.151006711409401</v>
      </c>
      <c r="V374" s="120">
        <f>VLOOKUP(C374,Table115[[idccms]:[Suma de CvLlamSalientes]],6,0)</f>
        <v>11.011744966443</v>
      </c>
      <c r="W374" s="13">
        <f>VLOOKUP(C374,Table115[[idccms]:[Suma de CvLlamSalientes]],7,0)</f>
        <v>578.44295302013404</v>
      </c>
      <c r="X374" s="116">
        <f>VLOOKUP(C374,Table118[[idccms]:[%Act Com N]],4,0)</f>
        <v>0.106543624161074</v>
      </c>
      <c r="Y374" s="116">
        <f>VLOOKUP(C374,Table118[[idccms]:[%Act Com N]],6,0)</f>
        <v>8.1375838926174504E-2</v>
      </c>
      <c r="Z374" s="116">
        <f>VLOOKUP(C374,TRF!$B$2:$S$407,4,0)</f>
        <v>6.7114093959731502E-2</v>
      </c>
      <c r="AA374" s="116">
        <f>VLOOKUP(C374,CBS!$A$2:$F$395,4,0)</f>
        <v>5.3691275167785199E-2</v>
      </c>
      <c r="AB374" s="124">
        <f>IF(E374="HFC",(IF(L374&gt;=PliegoVigente!$U$9,PliegoVigente!$W$9,IF(L374&gt;=PliegoVigente!$U$8,PliegoVigente!$W$8,PliegoVigente!$W$7))),IF(E374="FLOW",(IF(L374&gt;=PliegoVigente!$U$25,PliegoVigente!$W$25,IF(L374&gt;=PliegoVigente!$U$24,PliegoVigente!$W$24,PliegoVigente!$W$23))),IF(E374="MASIVO",(IF(L374&gt;=PliegoVigente!$U$39,PliegoVigente!$W$39,IF(L374&gt;=PliegoVigente!$U$38,PliegoVigente!$W$38,PliegoVigente!$W$37))),(IF(L374&gt;=PliegoVigente!$U$53,PliegoVigente!$W$53,IF(L374&gt;=PliegoVigente!$U$52,PliegoVigente!$W$52,PliegoVigente!$W$51))))))</f>
        <v>-0.01</v>
      </c>
      <c r="AC374" s="124">
        <f>IF(E374="HFC",(IF(M374&gt;=PliegoVigente!$I$7,PliegoVigente!$K$7,IF(M374&gt;=PliegoVigente!$I$8,PliegoVigente!$K$8,IF(M374&gt;=PliegoVigente!$I$9,PliegoVigente!$K$9,IF(M374&gt;=PliegoVigente!$I$10,PliegoVigente!$K$10,IF(M374&gt;=PliegoVigente!$I$11,PliegoVigente!$K$11,IF(M374&gt;=PliegoVigente!$I$12,PliegoVigente!$K$12,IF(M374&gt;=PliegoVigente!$I$13,PliegoVigente!$K$13,IF(M374&gt;=PliegoVigente!$I$14,PliegoVigente!$K$14,PliegoVigente!$K$15))))))))),IF(E374="FLOW",(IF(M374&gt;=PliegoVigente!$I$23,PliegoVigente!$K$23,IF(M374&gt;=PliegoVigente!$I$24,PliegoVigente!$K$24,IF(M374&gt;=PliegoVigente!$I$25,PliegoVigente!$K$25,IF(M374&gt;=PliegoVigente!$I$26,PliegoVigente!$K$26,IF(M374&gt;=PliegoVigente!$I$27,PliegoVigente!$K$27,IF(M374&gt;=PliegoVigente!$I$28,PliegoVigente!$K$28,IF(M374&gt;=PliegoVigente!$I$29,PliegoVigente!$K$29,IF(M374&gt;=PliegoVigente!$I$30,PliegoVigente!$K$30,PliegoVigente!$K$31))))))))),IF(E374="MASIVO",(IF(M374&gt;=PliegoVigente!$I$37,PliegoVigente!$K$37,IF(M374&gt;=PliegoVigente!$I$38,PliegoVigente!$K$38,IF(M374&gt;=PliegoVigente!$I$39,PliegoVigente!$K$39,IF(M374&gt;=PliegoVigente!$I$40,PliegoVigente!$K$40,IF(M374&gt;=PliegoVigente!$I$41,PliegoVigente!$K$41,IF(M374&gt;=PliegoVigente!$I$42,PliegoVigente!$K$42,IF(M374&gt;=PliegoVigente!$I$43,PliegoVigente!$K$43,IF(M374&gt;=PliegoVigente!$I$44,PliegoVigente!$K$44,PliegoVigente!$K$45))))))))),(IF(M374&gt;=PliegoVigente!$I$51,PliegoVigente!$K$51,IF(M374&gt;=PliegoVigente!$I$52,PliegoVigente!$K$52,IF(M374&gt;=PliegoVigente!$I$53,PliegoVigente!$K$53,IF(M374&gt;=PliegoVigente!$I$54,PliegoVigente!$K$54,IF(M374&gt;=PliegoVigente!$I$55,PliegoVigente!$K$55,IF(M374&gt;=PliegoVigente!$I$56,PliegoVigente!$K$56,IF(M374&gt;=PliegoVigente!$I$57,PliegoVigente!$K$57,IF(M374&gt;=PliegoVigente!$I$58,PliegoVigente!$K$58,PliegoVigente!$K$59))))))))))))</f>
        <v>-0.02</v>
      </c>
      <c r="AD374" s="124">
        <f>IF(E374="HFC",(IF(S374&gt;=PliegoVigente!$E$12,PliegoVigente!$G$12,IF(S374&gt;=PliegoVigente!$E$11,PliegoVigente!$G$11,IF(S374&gt;=PliegoVigente!$E$10,PliegoVigente!$G$10,IF(S374&gt;=PliegoVigente!$E$9,PliegoVigente!$G$9,IF(S374&gt;=PliegoVigente!$E$8,PliegoVigente!$G$8,PliegoVigente!$G$7)))))),IF(E374="FLOW",(IF(S374&gt;=PliegoVigente!$I$23,PliegoVigente!$K$23,IF(S374&gt;=PliegoVigente!$I$24,PliegoVigente!$K$24,IF(S374&gt;=PliegoVigente!$I$25,PliegoVigente!$K$25,IF(S374&gt;=PliegoVigente!$I$26,PliegoVigente!$K$26,IF(S374&gt;=PliegoVigente!$I$27,PliegoVigente!$K$27,IF(S374&gt;=PliegoVigente!$I$28,PliegoVigente!$K$28,IF(S374&gt;=PliegoVigente!$I$29,PliegoVigente!$K$29,IF(S374&gt;=PliegoVigente!$I$30,PliegoVigente!$K$30,PliegoVigente!$K$31))))))))),IF(E374="MASIVO",(IF(S374&gt;=PliegoVigente!$I$37,PliegoVigente!$K$37,IF(S374&gt;=PliegoVigente!$I$38,PliegoVigente!$K$38,IF(S374&gt;=PliegoVigente!$I$39,PliegoVigente!$K$39,IF(S374&gt;=PliegoVigente!$I$40,PliegoVigente!$K$40,IF(S374&gt;=PliegoVigente!$I$41,PliegoVigente!$K$41,IF(S374&gt;=PliegoVigente!$I$42,PliegoVigente!$K$42,IF(S374&gt;=PliegoVigente!$I$43,PliegoVigente!$K$43,IF(S374&gt;=PliegoVigente!$I$44,PliegoVigente!$K$44,PliegoVigente!$K$45))))))))),(IF(S374&gt;=PliegoVigente!$I$51,PliegoVigente!$K$51,IF(S374&gt;=PliegoVigente!$I$52,PliegoVigente!$K$52,IF(S374&gt;=PliegoVigente!$I$53,PliegoVigente!$K$53,IF(S374&gt;=PliegoVigente!$I$54,PliegoVigente!$K$54,IF(S374&gt;=PliegoVigente!$I$55,PliegoVigente!$K$55,IF(S374&gt;=PliegoVigente!$I$56,PliegoVigente!$K$56,IF(S374&gt;=PliegoVigente!$I$57,PliegoVigente!$K$57,IF(S374&gt;=PliegoVigente!$I$58,PliegoVigente!$K$58,PliegoVigente!$K$59))))))))))))</f>
        <v>-0.01</v>
      </c>
      <c r="AE374" s="124">
        <f>IF(E374="HFC",(IF(T374&gt;=PliegoVigente!$A$10,PliegoVigente!$C$10,IF(T374&gt;PliegoVigente!$A$9,PliegoVigente!$C$9,IF(T374&gt;PliegoVigente!$A$8,PliegoVigente!$C$8,PliegoVigente!$C$7)))),IF(E374="FLOW",(IF(T374&gt;=PliegoVigente!$A$26,PliegoVigente!$C$26,IF(T374&gt;PliegoVigente!$A$25,PliegoVigente!$C$25,IF(T374&gt;PliegoVigente!$A$24,PliegoVigente!$C$24,PliegoVigente!$C$23)))),IF(E374="MASIVO",(IF(T374&gt;=PliegoVigente!$A$40,PliegoVigente!$C$40,IF(T374&gt;PliegoVigente!$A$39,PliegoVigente!$C$39,IF(T374&gt;PliegoVigente!$A$38,PliegoVigente!$C$38,PliegoVigente!$C$37)))),(IF(T374&gt;=PliegoVigente!$A$54,PliegoVigente!$C$54,IF(T374&gt;PliegoVigente!$A$53,PliegoVigente!$C$53,IF(T374&gt;PliegoVigente!$A$52,PliegoVigente!$C$52,PliegoVigente!$C$51)))))))</f>
        <v>-0.01</v>
      </c>
      <c r="AF374" s="124">
        <f>IF(E374="HFC",(IF(Y374&gt;=PliegoVigente!$Y$7,PliegoVigente!$AA$7,0)),IF(E374="FLOW",0,IF(E374="MASIVO",(IF(Y374&gt;=PliegoVigente!$Y$37,PliegoVigente!$AA$370)),(IF(Y374&gt;=PliegoVigente!$Y$51,PliegoVigente!$AA$51,0)))))</f>
        <v>0.01</v>
      </c>
      <c r="AG374" s="124">
        <f>IF(E374="HFC",(IF(Z374&gt;=PliegoVigente!$M$9,PliegoVigente!$O$9,IF(Z374&gt;=PliegoVigente!$M$8,PliegoVigente!$O$8,PliegoVigente!$O$7))),IF(E374="FLOW",(IF(Z374&gt;=PliegoVigente!$M$25,PliegoVigente!$O$25,IF(Z374&gt;=PliegoVigente!$M$24,PliegoVigente!$O$24,PliegoVigente!$O$23))),IF(E374="MASIVO",(IF(Z374&gt;=PliegoVigente!$M$39,PliegoVigente!$O$39,IF(Z374&gt;=PliegoVigente!$M$38,PliegoVigente!$O$38,PliegoVigente!$O$37))),(IF(Z374&gt;=PliegoVigente!$M$53,PliegoVigente!$O$53,IF(Z374&gt;=PliegoVigente!$M$52,PliegoVigente!$O$52,PliegoVigente!$O$51))))))</f>
        <v>5.0000000000000001E-3</v>
      </c>
      <c r="AH374" s="124">
        <f>IF(E374="HFC",(IF(AA374&gt;=PliegoVigente!$Q$9,PliegoVigente!$S$9,IF(AA374&gt;=PliegoVigente!$Q$8,PliegoVigente!$S$8,PliegoVigente!$S$7))),IF(E374="FLOW",(IF(AA374&gt;=PliegoVigente!$Q$25,PliegoVigente!$S$25,IF(AA374&gt;=PliegoVigente!$Q$24,PliegoVigente!$S$24,PliegoVigente!$S$23))),IF(E374="MASIVO",(IF(AA374&gt;=PliegoVigente!$Q$39,PliegoVigente!$S$39,IF(AA374&gt;=PliegoVigente!$Q$38,PliegoVigente!$S$38,PliegoVigente!$S$37))),(IF(AA374&gt;=PliegoVigente!$Q$53,PliegoVigente!$S$53,IF(AA374&gt;=PliegoVigente!$Q$52,PliegoVigente!$S$52,PliegoVigente!$S$51))))))</f>
        <v>0</v>
      </c>
      <c r="AI374" s="126">
        <f t="shared" si="11"/>
        <v>-3.5000000000000003E-2</v>
      </c>
    </row>
    <row r="375" spans="1:35" x14ac:dyDescent="0.25">
      <c r="A375" s="115" t="str">
        <f>VLOOKUP(C375,RosterActualizado!$C$2:$L$1000,7,0)</f>
        <v>Barrionuevo Julian Mauricio</v>
      </c>
      <c r="B375" s="115" t="str">
        <f>VLOOKUP(C375,RosterActualizado!$C$2:$L$1000,10,0)</f>
        <v>Mayorga Hernán Anibal</v>
      </c>
      <c r="C375" s="115">
        <f>RosterActualizado!C375</f>
        <v>1645322</v>
      </c>
      <c r="D375" s="115" t="str">
        <f>VLOOKUP(C375,RosterActualizado!$C$2:$L$1000,3,0)</f>
        <v xml:space="preserve">INTERNET HFC SCORE 3 A 5 + Solucion Remota </v>
      </c>
      <c r="E375" s="115" t="str">
        <f t="shared" si="10"/>
        <v>HFC</v>
      </c>
      <c r="F375" s="116">
        <f>VLOOKUP(C375,Table1[],5,0)</f>
        <v>0.72695138888888899</v>
      </c>
      <c r="G375" s="117">
        <f>VLOOKUP(C375,Table13[],5,0)</f>
        <v>0.119402985074627</v>
      </c>
      <c r="H375" s="118">
        <f>VLOOKUP(C375,Table13[],3,0)</f>
        <v>67</v>
      </c>
      <c r="I375" s="117">
        <f>VLOOKUP(C375,Table13[],7,0)</f>
        <v>0.671875</v>
      </c>
      <c r="J375" s="117">
        <f>VLOOKUP(C375,Table13[],9,0)</f>
        <v>0.93442622950819698</v>
      </c>
      <c r="K375" s="116">
        <f>VLOOKUP(C375,Table16[[#All],[idccms]:[TMO]],5,0)</f>
        <v>0.95833333333333304</v>
      </c>
      <c r="L375" s="119">
        <f>VLOOKUP(C375,Table18[[Columna1]:[Recuento de id_monitoring-caseId]],2,0)</f>
        <v>0</v>
      </c>
      <c r="M375" s="116">
        <f>VLOOKUP(C375,Table111[],7,0)</f>
        <v>-0.42857142857142899</v>
      </c>
      <c r="N375" s="118">
        <f>VLOOKUP(C375,Table111[],6,0)</f>
        <v>14</v>
      </c>
      <c r="O375" s="116">
        <f>VLOOKUP(C375,Table111[],8,0)</f>
        <v>0.214285714285714</v>
      </c>
      <c r="P375" s="13" t="s">
        <v>116</v>
      </c>
      <c r="Q375" s="13" t="s">
        <v>116</v>
      </c>
      <c r="R375" s="13" t="s">
        <v>116</v>
      </c>
      <c r="S375" s="116">
        <f>VLOOKUP(C375,Table113[[idccms]:[Suma de Rellamados]],4,0)</f>
        <v>0.79281767955801097</v>
      </c>
      <c r="T375" s="13">
        <f>VLOOKUP(C375,Table115[[idccms]:[Suma de CvLlamSalientes]],3,0)</f>
        <v>523.10560344827604</v>
      </c>
      <c r="U375" s="13">
        <f>VLOOKUP(C375,Table115[[idccms]:[Suma de CvLlamSalientes]],5,0)</f>
        <v>30.3318965517241</v>
      </c>
      <c r="V375" s="120">
        <f>VLOOKUP(C375,Table115[[idccms]:[Suma de CvLlamSalientes]],6,0)</f>
        <v>41.3556034482759</v>
      </c>
      <c r="W375" s="13">
        <f>VLOOKUP(C375,Table115[[idccms]:[Suma de CvLlamSalientes]],7,0)</f>
        <v>451.41810344827599</v>
      </c>
      <c r="X375" s="116">
        <f>VLOOKUP(C375,Table118[[idccms]:[%Act Com N]],4,0)</f>
        <v>1.29310344827586E-2</v>
      </c>
      <c r="Y375" s="116">
        <f>VLOOKUP(C375,Table118[[idccms]:[%Act Com N]],6,0)</f>
        <v>1.29310344827586E-2</v>
      </c>
      <c r="Z375" s="116">
        <f>VLOOKUP(C375,TRF!$B$2:$S$407,4,0)</f>
        <v>6.0344827586206899E-2</v>
      </c>
      <c r="AA375" s="116">
        <f>VLOOKUP(C375,CBS!$A$2:$F$395,4,0)</f>
        <v>1.5086206896551701E-2</v>
      </c>
      <c r="AB375" s="124">
        <f>IF(E375="HFC",(IF(L375&gt;=PliegoVigente!$U$9,PliegoVigente!$W$9,IF(L375&gt;=PliegoVigente!$U$8,PliegoVigente!$W$8,PliegoVigente!$W$7))),IF(E375="FLOW",(IF(L375&gt;=PliegoVigente!$U$25,PliegoVigente!$W$25,IF(L375&gt;=PliegoVigente!$U$24,PliegoVigente!$W$24,PliegoVigente!$W$23))),IF(E375="MASIVO",(IF(L375&gt;=PliegoVigente!$U$39,PliegoVigente!$W$39,IF(L375&gt;=PliegoVigente!$U$38,PliegoVigente!$W$38,PliegoVigente!$W$37))),(IF(L375&gt;=PliegoVigente!$U$53,PliegoVigente!$W$53,IF(L375&gt;=PliegoVigente!$U$52,PliegoVigente!$W$52,PliegoVigente!$W$51))))))</f>
        <v>-0.01</v>
      </c>
      <c r="AC375" s="124">
        <f>IF(E375="HFC",(IF(M375&gt;=PliegoVigente!$I$7,PliegoVigente!$K$7,IF(M375&gt;=PliegoVigente!$I$8,PliegoVigente!$K$8,IF(M375&gt;=PliegoVigente!$I$9,PliegoVigente!$K$9,IF(M375&gt;=PliegoVigente!$I$10,PliegoVigente!$K$10,IF(M375&gt;=PliegoVigente!$I$11,PliegoVigente!$K$11,IF(M375&gt;=PliegoVigente!$I$12,PliegoVigente!$K$12,IF(M375&gt;=PliegoVigente!$I$13,PliegoVigente!$K$13,IF(M375&gt;=PliegoVigente!$I$14,PliegoVigente!$K$14,PliegoVigente!$K$15))))))))),IF(E375="FLOW",(IF(M375&gt;=PliegoVigente!$I$23,PliegoVigente!$K$23,IF(M375&gt;=PliegoVigente!$I$24,PliegoVigente!$K$24,IF(M375&gt;=PliegoVigente!$I$25,PliegoVigente!$K$25,IF(M375&gt;=PliegoVigente!$I$26,PliegoVigente!$K$26,IF(M375&gt;=PliegoVigente!$I$27,PliegoVigente!$K$27,IF(M375&gt;=PliegoVigente!$I$28,PliegoVigente!$K$28,IF(M375&gt;=PliegoVigente!$I$29,PliegoVigente!$K$29,IF(M375&gt;=PliegoVigente!$I$30,PliegoVigente!$K$30,PliegoVigente!$K$31))))))))),IF(E375="MASIVO",(IF(M375&gt;=PliegoVigente!$I$37,PliegoVigente!$K$37,IF(M375&gt;=PliegoVigente!$I$38,PliegoVigente!$K$38,IF(M375&gt;=PliegoVigente!$I$39,PliegoVigente!$K$39,IF(M375&gt;=PliegoVigente!$I$40,PliegoVigente!$K$40,IF(M375&gt;=PliegoVigente!$I$41,PliegoVigente!$K$41,IF(M375&gt;=PliegoVigente!$I$42,PliegoVigente!$K$42,IF(M375&gt;=PliegoVigente!$I$43,PliegoVigente!$K$43,IF(M375&gt;=PliegoVigente!$I$44,PliegoVigente!$K$44,PliegoVigente!$K$45))))))))),(IF(M375&gt;=PliegoVigente!$I$51,PliegoVigente!$K$51,IF(M375&gt;=PliegoVigente!$I$52,PliegoVigente!$K$52,IF(M375&gt;=PliegoVigente!$I$53,PliegoVigente!$K$53,IF(M375&gt;=PliegoVigente!$I$54,PliegoVigente!$K$54,IF(M375&gt;=PliegoVigente!$I$55,PliegoVigente!$K$55,IF(M375&gt;=PliegoVigente!$I$56,PliegoVigente!$K$56,IF(M375&gt;=PliegoVigente!$I$57,PliegoVigente!$K$57,IF(M375&gt;=PliegoVigente!$I$58,PliegoVigente!$K$58,PliegoVigente!$K$59))))))))))))</f>
        <v>-0.02</v>
      </c>
      <c r="AD375" s="124">
        <f>IF(E375="HFC",(IF(S375&gt;=PliegoVigente!$E$12,PliegoVigente!$G$12,IF(S375&gt;=PliegoVigente!$E$11,PliegoVigente!$G$11,IF(S375&gt;=PliegoVigente!$E$10,PliegoVigente!$G$10,IF(S375&gt;=PliegoVigente!$E$9,PliegoVigente!$G$9,IF(S375&gt;=PliegoVigente!$E$8,PliegoVigente!$G$8,PliegoVigente!$G$7)))))),IF(E375="FLOW",(IF(S375&gt;=PliegoVigente!$I$23,PliegoVigente!$K$23,IF(S375&gt;=PliegoVigente!$I$24,PliegoVigente!$K$24,IF(S375&gt;=PliegoVigente!$I$25,PliegoVigente!$K$25,IF(S375&gt;=PliegoVigente!$I$26,PliegoVigente!$K$26,IF(S375&gt;=PliegoVigente!$I$27,PliegoVigente!$K$27,IF(S375&gt;=PliegoVigente!$I$28,PliegoVigente!$K$28,IF(S375&gt;=PliegoVigente!$I$29,PliegoVigente!$K$29,IF(S375&gt;=PliegoVigente!$I$30,PliegoVigente!$K$30,PliegoVigente!$K$31))))))))),IF(E375="MASIVO",(IF(S375&gt;=PliegoVigente!$I$37,PliegoVigente!$K$37,IF(S375&gt;=PliegoVigente!$I$38,PliegoVigente!$K$38,IF(S375&gt;=PliegoVigente!$I$39,PliegoVigente!$K$39,IF(S375&gt;=PliegoVigente!$I$40,PliegoVigente!$K$40,IF(S375&gt;=PliegoVigente!$I$41,PliegoVigente!$K$41,IF(S375&gt;=PliegoVigente!$I$42,PliegoVigente!$K$42,IF(S375&gt;=PliegoVigente!$I$43,PliegoVigente!$K$43,IF(S375&gt;=PliegoVigente!$I$44,PliegoVigente!$K$44,PliegoVigente!$K$45))))))))),(IF(S375&gt;=PliegoVigente!$I$51,PliegoVigente!$K$51,IF(S375&gt;=PliegoVigente!$I$52,PliegoVigente!$K$52,IF(S375&gt;=PliegoVigente!$I$53,PliegoVigente!$K$53,IF(S375&gt;=PliegoVigente!$I$54,PliegoVigente!$K$54,IF(S375&gt;=PliegoVigente!$I$55,PliegoVigente!$K$55,IF(S375&gt;=PliegoVigente!$I$56,PliegoVigente!$K$56,IF(S375&gt;=PliegoVigente!$I$57,PliegoVigente!$K$57,IF(S375&gt;=PliegoVigente!$I$58,PliegoVigente!$K$58,PliegoVigente!$K$59))))))))))))</f>
        <v>-0.01</v>
      </c>
      <c r="AE375" s="124">
        <f>IF(E375="HFC",(IF(T375&gt;=PliegoVigente!$A$10,PliegoVigente!$C$10,IF(T375&gt;PliegoVigente!$A$9,PliegoVigente!$C$9,IF(T375&gt;PliegoVigente!$A$8,PliegoVigente!$C$8,PliegoVigente!$C$7)))),IF(E375="FLOW",(IF(T375&gt;=PliegoVigente!$A$26,PliegoVigente!$C$26,IF(T375&gt;PliegoVigente!$A$25,PliegoVigente!$C$25,IF(T375&gt;PliegoVigente!$A$24,PliegoVigente!$C$24,PliegoVigente!$C$23)))),IF(E375="MASIVO",(IF(T375&gt;=PliegoVigente!$A$40,PliegoVigente!$C$40,IF(T375&gt;PliegoVigente!$A$39,PliegoVigente!$C$39,IF(T375&gt;PliegoVigente!$A$38,PliegoVigente!$C$38,PliegoVigente!$C$37)))),(IF(T375&gt;=PliegoVigente!$A$54,PliegoVigente!$C$54,IF(T375&gt;PliegoVigente!$A$53,PliegoVigente!$C$53,IF(T375&gt;PliegoVigente!$A$52,PliegoVigente!$C$52,PliegoVigente!$C$51)))))))</f>
        <v>0.02</v>
      </c>
      <c r="AF375" s="124">
        <f>IF(E375="HFC",(IF(Y375&gt;=PliegoVigente!$Y$7,PliegoVigente!$AA$7,0)),IF(E375="FLOW",0,IF(E375="MASIVO",(IF(Y375&gt;=PliegoVigente!$Y$37,PliegoVigente!$AA$370)),(IF(Y375&gt;=PliegoVigente!$Y$51,PliegoVigente!$AA$51,0)))))</f>
        <v>0</v>
      </c>
      <c r="AG375" s="124">
        <f>IF(E375="HFC",(IF(Z375&gt;=PliegoVigente!$M$9,PliegoVigente!$O$9,IF(Z375&gt;=PliegoVigente!$M$8,PliegoVigente!$O$8,PliegoVigente!$O$7))),IF(E375="FLOW",(IF(Z375&gt;=PliegoVigente!$M$25,PliegoVigente!$O$25,IF(Z375&gt;=PliegoVigente!$M$24,PliegoVigente!$O$24,PliegoVigente!$O$23))),IF(E375="MASIVO",(IF(Z375&gt;=PliegoVigente!$M$39,PliegoVigente!$O$39,IF(Z375&gt;=PliegoVigente!$M$38,PliegoVigente!$O$38,PliegoVigente!$O$37))),(IF(Z375&gt;=PliegoVigente!$M$53,PliegoVigente!$O$53,IF(Z375&gt;=PliegoVigente!$M$52,PliegoVigente!$O$52,PliegoVigente!$O$51))))))</f>
        <v>5.0000000000000001E-3</v>
      </c>
      <c r="AH375" s="124">
        <f>IF(E375="HFC",(IF(AA375&gt;=PliegoVigente!$Q$9,PliegoVigente!$S$9,IF(AA375&gt;=PliegoVigente!$Q$8,PliegoVigente!$S$8,PliegoVigente!$S$7))),IF(E375="FLOW",(IF(AA375&gt;=PliegoVigente!$Q$25,PliegoVigente!$S$25,IF(AA375&gt;=PliegoVigente!$Q$24,PliegoVigente!$S$24,PliegoVigente!$S$23))),IF(E375="MASIVO",(IF(AA375&gt;=PliegoVigente!$Q$39,PliegoVigente!$S$39,IF(AA375&gt;=PliegoVigente!$Q$38,PliegoVigente!$S$38,PliegoVigente!$S$37))),(IF(AA375&gt;=PliegoVigente!$Q$53,PliegoVigente!$S$53,IF(AA375&gt;=PliegoVigente!$Q$52,PliegoVigente!$S$52,PliegoVigente!$S$51))))))</f>
        <v>5.0000000000000001E-3</v>
      </c>
      <c r="AI375" s="126">
        <f t="shared" si="11"/>
        <v>-9.9999999999999985E-3</v>
      </c>
    </row>
    <row r="376" spans="1:35" x14ac:dyDescent="0.25">
      <c r="A376" s="115" t="str">
        <f>VLOOKUP(C376,RosterActualizado!$C$2:$L$1000,7,0)</f>
        <v>Barrionuevo Julian Mauricio</v>
      </c>
      <c r="B376" s="115" t="str">
        <f>VLOOKUP(C376,RosterActualizado!$C$2:$L$1000,10,0)</f>
        <v>Norry Héctor Antonio</v>
      </c>
      <c r="C376" s="115">
        <f>RosterActualizado!C376</f>
        <v>3903564</v>
      </c>
      <c r="D376" s="115" t="str">
        <f>VLOOKUP(C376,RosterActualizado!$C$2:$L$1000,3,0)</f>
        <v xml:space="preserve">INTERNET HFC SCORE 2 + Solucion Remota </v>
      </c>
      <c r="E376" s="115" t="str">
        <f t="shared" si="10"/>
        <v>HFC</v>
      </c>
      <c r="F376" s="116">
        <f>VLOOKUP(C376,Table1[],5,0)</f>
        <v>0.94554012345678995</v>
      </c>
      <c r="G376" s="117">
        <f>VLOOKUP(C376,Table13[],5,0)</f>
        <v>0.16666666666666699</v>
      </c>
      <c r="H376" s="118">
        <f>VLOOKUP(C376,Table13[],3,0)</f>
        <v>36</v>
      </c>
      <c r="I376" s="117">
        <f>VLOOKUP(C376,Table13[],7,0)</f>
        <v>0.74285714285714299</v>
      </c>
      <c r="J376" s="117">
        <f>VLOOKUP(C376,Table13[],9,0)</f>
        <v>0.88235294117647101</v>
      </c>
      <c r="K376" s="116">
        <f>VLOOKUP(C376,Table16[[#All],[idccms]:[TMO]],5,0)</f>
        <v>0.91176470588235303</v>
      </c>
      <c r="L376" s="119">
        <f>VLOOKUP(C376,Table18[[Columna1]:[Recuento de id_monitoring-caseId]],2,0)</f>
        <v>0</v>
      </c>
      <c r="M376" s="116">
        <f>VLOOKUP(C376,Table111[],7,0)</f>
        <v>0.2</v>
      </c>
      <c r="N376" s="118">
        <f>VLOOKUP(C376,Table111[],6,0)</f>
        <v>10</v>
      </c>
      <c r="O376" s="116">
        <f>VLOOKUP(C376,Table111[],8,0)</f>
        <v>0.5</v>
      </c>
      <c r="P376" s="13" t="s">
        <v>116</v>
      </c>
      <c r="Q376" s="13" t="s">
        <v>116</v>
      </c>
      <c r="R376" s="13" t="s">
        <v>116</v>
      </c>
      <c r="S376" s="116">
        <f>VLOOKUP(C376,Table113[[idccms]:[Suma de Rellamados]],4,0)</f>
        <v>0.80973451327433599</v>
      </c>
      <c r="T376" s="13">
        <f>VLOOKUP(C376,Table115[[idccms]:[Suma de CvLlamSalientes]],3,0)</f>
        <v>541.98070739549803</v>
      </c>
      <c r="U376" s="13">
        <f>VLOOKUP(C376,Table115[[idccms]:[Suma de CvLlamSalientes]],5,0)</f>
        <v>24.5819935691318</v>
      </c>
      <c r="V376" s="120">
        <f>VLOOKUP(C376,Table115[[idccms]:[Suma de CvLlamSalientes]],6,0)</f>
        <v>7.3954983922829606E-2</v>
      </c>
      <c r="W376" s="13">
        <f>VLOOKUP(C376,Table115[[idccms]:[Suma de CvLlamSalientes]],7,0)</f>
        <v>517.324758842444</v>
      </c>
      <c r="X376" s="116">
        <f>VLOOKUP(C376,Table118[[idccms]:[%Act Com N]],4,0)</f>
        <v>2.7331189710610899E-2</v>
      </c>
      <c r="Y376" s="116">
        <f>VLOOKUP(C376,Table118[[idccms]:[%Act Com N]],6,0)</f>
        <v>2.7331189710610899E-2</v>
      </c>
      <c r="Z376" s="116">
        <f>VLOOKUP(C376,TRF!$B$2:$S$407,4,0)</f>
        <v>8.3601286173633396E-2</v>
      </c>
      <c r="AA376" s="116">
        <f>VLOOKUP(C376,CBS!$A$2:$F$395,4,0)</f>
        <v>0.10610932475884199</v>
      </c>
      <c r="AB376" s="124">
        <f>IF(E376="HFC",(IF(L376&gt;=PliegoVigente!$U$9,PliegoVigente!$W$9,IF(L376&gt;=PliegoVigente!$U$8,PliegoVigente!$W$8,PliegoVigente!$W$7))),IF(E376="FLOW",(IF(L376&gt;=PliegoVigente!$U$25,PliegoVigente!$W$25,IF(L376&gt;=PliegoVigente!$U$24,PliegoVigente!$W$24,PliegoVigente!$W$23))),IF(E376="MASIVO",(IF(L376&gt;=PliegoVigente!$U$39,PliegoVigente!$W$39,IF(L376&gt;=PliegoVigente!$U$38,PliegoVigente!$W$38,PliegoVigente!$W$37))),(IF(L376&gt;=PliegoVigente!$U$53,PliegoVigente!$W$53,IF(L376&gt;=PliegoVigente!$U$52,PliegoVigente!$W$52,PliegoVigente!$W$51))))))</f>
        <v>-0.01</v>
      </c>
      <c r="AC376" s="124">
        <f>IF(E376="HFC",(IF(M376&gt;=PliegoVigente!$I$7,PliegoVigente!$K$7,IF(M376&gt;=PliegoVigente!$I$8,PliegoVigente!$K$8,IF(M376&gt;=PliegoVigente!$I$9,PliegoVigente!$K$9,IF(M376&gt;=PliegoVigente!$I$10,PliegoVigente!$K$10,IF(M376&gt;=PliegoVigente!$I$11,PliegoVigente!$K$11,IF(M376&gt;=PliegoVigente!$I$12,PliegoVigente!$K$12,IF(M376&gt;=PliegoVigente!$I$13,PliegoVigente!$K$13,IF(M376&gt;=PliegoVigente!$I$14,PliegoVigente!$K$14,PliegoVigente!$K$15))))))))),IF(E376="FLOW",(IF(M376&gt;=PliegoVigente!$I$23,PliegoVigente!$K$23,IF(M376&gt;=PliegoVigente!$I$24,PliegoVigente!$K$24,IF(M376&gt;=PliegoVigente!$I$25,PliegoVigente!$K$25,IF(M376&gt;=PliegoVigente!$I$26,PliegoVigente!$K$26,IF(M376&gt;=PliegoVigente!$I$27,PliegoVigente!$K$27,IF(M376&gt;=PliegoVigente!$I$28,PliegoVigente!$K$28,IF(M376&gt;=PliegoVigente!$I$29,PliegoVigente!$K$29,IF(M376&gt;=PliegoVigente!$I$30,PliegoVigente!$K$30,PliegoVigente!$K$31))))))))),IF(E376="MASIVO",(IF(M376&gt;=PliegoVigente!$I$37,PliegoVigente!$K$37,IF(M376&gt;=PliegoVigente!$I$38,PliegoVigente!$K$38,IF(M376&gt;=PliegoVigente!$I$39,PliegoVigente!$K$39,IF(M376&gt;=PliegoVigente!$I$40,PliegoVigente!$K$40,IF(M376&gt;=PliegoVigente!$I$41,PliegoVigente!$K$41,IF(M376&gt;=PliegoVigente!$I$42,PliegoVigente!$K$42,IF(M376&gt;=PliegoVigente!$I$43,PliegoVigente!$K$43,IF(M376&gt;=PliegoVigente!$I$44,PliegoVigente!$K$44,PliegoVigente!$K$45))))))))),(IF(M376&gt;=PliegoVigente!$I$51,PliegoVigente!$K$51,IF(M376&gt;=PliegoVigente!$I$52,PliegoVigente!$K$52,IF(M376&gt;=PliegoVigente!$I$53,PliegoVigente!$K$53,IF(M376&gt;=PliegoVigente!$I$54,PliegoVigente!$K$54,IF(M376&gt;=PliegoVigente!$I$55,PliegoVigente!$K$55,IF(M376&gt;=PliegoVigente!$I$56,PliegoVigente!$K$56,IF(M376&gt;=PliegoVigente!$I$57,PliegoVigente!$K$57,IF(M376&gt;=PliegoVigente!$I$58,PliegoVigente!$K$58,PliegoVigente!$K$59))))))))))))</f>
        <v>0.06</v>
      </c>
      <c r="AD376" s="124">
        <f>IF(E376="HFC",(IF(S376&gt;=PliegoVigente!$E$12,PliegoVigente!$G$12,IF(S376&gt;=PliegoVigente!$E$11,PliegoVigente!$G$11,IF(S376&gt;=PliegoVigente!$E$10,PliegoVigente!$G$10,IF(S376&gt;=PliegoVigente!$E$9,PliegoVigente!$G$9,IF(S376&gt;=PliegoVigente!$E$8,PliegoVigente!$G$8,PliegoVigente!$G$7)))))),IF(E376="FLOW",(IF(S376&gt;=PliegoVigente!$I$23,PliegoVigente!$K$23,IF(S376&gt;=PliegoVigente!$I$24,PliegoVigente!$K$24,IF(S376&gt;=PliegoVigente!$I$25,PliegoVigente!$K$25,IF(S376&gt;=PliegoVigente!$I$26,PliegoVigente!$K$26,IF(S376&gt;=PliegoVigente!$I$27,PliegoVigente!$K$27,IF(S376&gt;=PliegoVigente!$I$28,PliegoVigente!$K$28,IF(S376&gt;=PliegoVigente!$I$29,PliegoVigente!$K$29,IF(S376&gt;=PliegoVigente!$I$30,PliegoVigente!$K$30,PliegoVigente!$K$31))))))))),IF(E376="MASIVO",(IF(S376&gt;=PliegoVigente!$I$37,PliegoVigente!$K$37,IF(S376&gt;=PliegoVigente!$I$38,PliegoVigente!$K$38,IF(S376&gt;=PliegoVigente!$I$39,PliegoVigente!$K$39,IF(S376&gt;=PliegoVigente!$I$40,PliegoVigente!$K$40,IF(S376&gt;=PliegoVigente!$I$41,PliegoVigente!$K$41,IF(S376&gt;=PliegoVigente!$I$42,PliegoVigente!$K$42,IF(S376&gt;=PliegoVigente!$I$43,PliegoVigente!$K$43,IF(S376&gt;=PliegoVigente!$I$44,PliegoVigente!$K$44,PliegoVigente!$K$45))))))))),(IF(S376&gt;=PliegoVigente!$I$51,PliegoVigente!$K$51,IF(S376&gt;=PliegoVigente!$I$52,PliegoVigente!$K$52,IF(S376&gt;=PliegoVigente!$I$53,PliegoVigente!$K$53,IF(S376&gt;=PliegoVigente!$I$54,PliegoVigente!$K$54,IF(S376&gt;=PliegoVigente!$I$55,PliegoVigente!$K$55,IF(S376&gt;=PliegoVigente!$I$56,PliegoVigente!$K$56,IF(S376&gt;=PliegoVigente!$I$57,PliegoVigente!$K$57,IF(S376&gt;=PliegoVigente!$I$58,PliegoVigente!$K$58,PliegoVigente!$K$59))))))))))))</f>
        <v>-0.01</v>
      </c>
      <c r="AE376" s="124">
        <f>IF(E376="HFC",(IF(T376&gt;=PliegoVigente!$A$10,PliegoVigente!$C$10,IF(T376&gt;PliegoVigente!$A$9,PliegoVigente!$C$9,IF(T376&gt;PliegoVigente!$A$8,PliegoVigente!$C$8,PliegoVigente!$C$7)))),IF(E376="FLOW",(IF(T376&gt;=PliegoVigente!$A$26,PliegoVigente!$C$26,IF(T376&gt;PliegoVigente!$A$25,PliegoVigente!$C$25,IF(T376&gt;PliegoVigente!$A$24,PliegoVigente!$C$24,PliegoVigente!$C$23)))),IF(E376="MASIVO",(IF(T376&gt;=PliegoVigente!$A$40,PliegoVigente!$C$40,IF(T376&gt;PliegoVigente!$A$39,PliegoVigente!$C$39,IF(T376&gt;PliegoVigente!$A$38,PliegoVigente!$C$38,PliegoVigente!$C$37)))),(IF(T376&gt;=PliegoVigente!$A$54,PliegoVigente!$C$54,IF(T376&gt;PliegoVigente!$A$53,PliegoVigente!$C$53,IF(T376&gt;PliegoVigente!$A$52,PliegoVigente!$C$52,PliegoVigente!$C$51)))))))</f>
        <v>0.01</v>
      </c>
      <c r="AF376" s="124">
        <f>IF(E376="HFC",(IF(Y376&gt;=PliegoVigente!$Y$7,PliegoVigente!$AA$7,0)),IF(E376="FLOW",0,IF(E376="MASIVO",(IF(Y376&gt;=PliegoVigente!$Y$37,PliegoVigente!$AA$370)),(IF(Y376&gt;=PliegoVigente!$Y$51,PliegoVigente!$AA$51,0)))))</f>
        <v>0</v>
      </c>
      <c r="AG376" s="124">
        <f>IF(E376="HFC",(IF(Z376&gt;=PliegoVigente!$M$9,PliegoVigente!$O$9,IF(Z376&gt;=PliegoVigente!$M$8,PliegoVigente!$O$8,PliegoVigente!$O$7))),IF(E376="FLOW",(IF(Z376&gt;=PliegoVigente!$M$25,PliegoVigente!$O$25,IF(Z376&gt;=PliegoVigente!$M$24,PliegoVigente!$O$24,PliegoVigente!$O$23))),IF(E376="MASIVO",(IF(Z376&gt;=PliegoVigente!$M$39,PliegoVigente!$O$39,IF(Z376&gt;=PliegoVigente!$M$38,PliegoVigente!$O$38,PliegoVigente!$O$37))),(IF(Z376&gt;=PliegoVigente!$M$53,PliegoVigente!$O$53,IF(Z376&gt;=PliegoVigente!$M$52,PliegoVigente!$O$52,PliegoVigente!$O$51))))))</f>
        <v>5.0000000000000001E-3</v>
      </c>
      <c r="AH376" s="124">
        <f>IF(E376="HFC",(IF(AA376&gt;=PliegoVigente!$Q$9,PliegoVigente!$S$9,IF(AA376&gt;=PliegoVigente!$Q$8,PliegoVigente!$S$8,PliegoVigente!$S$7))),IF(E376="FLOW",(IF(AA376&gt;=PliegoVigente!$Q$25,PliegoVigente!$S$25,IF(AA376&gt;=PliegoVigente!$Q$24,PliegoVigente!$S$24,PliegoVigente!$S$23))),IF(E376="MASIVO",(IF(AA376&gt;=PliegoVigente!$Q$39,PliegoVigente!$S$39,IF(AA376&gt;=PliegoVigente!$Q$38,PliegoVigente!$S$38,PliegoVigente!$S$37))),(IF(AA376&gt;=PliegoVigente!$Q$53,PliegoVigente!$S$53,IF(AA376&gt;=PliegoVigente!$Q$52,PliegoVigente!$S$52,PliegoVigente!$S$51))))))</f>
        <v>-5.0000000000000001E-3</v>
      </c>
      <c r="AI376" s="126">
        <f t="shared" si="11"/>
        <v>4.9999999999999996E-2</v>
      </c>
    </row>
    <row r="377" spans="1:35" x14ac:dyDescent="0.25">
      <c r="A377" s="115" t="str">
        <f>VLOOKUP(C377,RosterActualizado!$C$2:$L$1000,7,0)</f>
        <v>Barrionuevo Julian Mauricio</v>
      </c>
      <c r="B377" s="115" t="str">
        <f>VLOOKUP(C377,RosterActualizado!$C$2:$L$1000,10,0)</f>
        <v>Salazar Juan Marcelo</v>
      </c>
      <c r="C377" s="115">
        <f>RosterActualizado!C377</f>
        <v>2382286</v>
      </c>
      <c r="D377" s="115" t="str">
        <f>VLOOKUP(C377,RosterActualizado!$C$2:$L$1000,3,0)</f>
        <v xml:space="preserve">INTERNET HFC SCORE 1 + Solucion Remota </v>
      </c>
      <c r="E377" s="115" t="str">
        <f t="shared" si="10"/>
        <v>HFC</v>
      </c>
      <c r="F377" s="116">
        <f>VLOOKUP(C377,Table1[],5,0)</f>
        <v>0.69402380952380904</v>
      </c>
      <c r="G377" s="117">
        <f>VLOOKUP(C377,Table13[],5,0)</f>
        <v>7.8431372549019607E-2</v>
      </c>
      <c r="H377" s="118">
        <f>VLOOKUP(C377,Table13[],3,0)</f>
        <v>51</v>
      </c>
      <c r="I377" s="117">
        <f>VLOOKUP(C377,Table13[],7,0)</f>
        <v>0.8</v>
      </c>
      <c r="J377" s="117">
        <f>VLOOKUP(C377,Table13[],9,0)</f>
        <v>0.91836734693877597</v>
      </c>
      <c r="K377" s="116">
        <f>VLOOKUP(C377,Table16[[#All],[idccms]:[TMO]],5,0)</f>
        <v>1</v>
      </c>
      <c r="L377" s="119">
        <f>VLOOKUP(C377,Table18[[Columna1]:[Recuento de id_monitoring-caseId]],2,0)</f>
        <v>0.5</v>
      </c>
      <c r="M377" s="116">
        <f>VLOOKUP(C377,Table111[],7,0)</f>
        <v>-0.5</v>
      </c>
      <c r="N377" s="118">
        <f>VLOOKUP(C377,Table111[],6,0)</f>
        <v>8</v>
      </c>
      <c r="O377" s="116">
        <f>VLOOKUP(C377,Table111[],8,0)</f>
        <v>0.5</v>
      </c>
      <c r="P377" s="13" t="s">
        <v>116</v>
      </c>
      <c r="Q377" s="13" t="s">
        <v>116</v>
      </c>
      <c r="R377" s="13" t="s">
        <v>116</v>
      </c>
      <c r="S377" s="116">
        <f>VLOOKUP(C377,Table113[[idccms]:[Suma de Rellamados]],4,0)</f>
        <v>0.81016949152542395</v>
      </c>
      <c r="T377" s="13">
        <f>VLOOKUP(C377,Table115[[idccms]:[Suma de CvLlamSalientes]],3,0)</f>
        <v>526.08549222797899</v>
      </c>
      <c r="U377" s="13">
        <f>VLOOKUP(C377,Table115[[idccms]:[Suma de CvLlamSalientes]],5,0)</f>
        <v>19.831606217616599</v>
      </c>
      <c r="V377" s="120">
        <f>VLOOKUP(C377,Table115[[idccms]:[Suma de CvLlamSalientes]],6,0)</f>
        <v>11.2253886010363</v>
      </c>
      <c r="W377" s="13">
        <f>VLOOKUP(C377,Table115[[idccms]:[Suma de CvLlamSalientes]],7,0)</f>
        <v>495.02849740932601</v>
      </c>
      <c r="X377" s="116">
        <f>VLOOKUP(C377,Table118[[idccms]:[%Act Com N]],4,0)</f>
        <v>1.2953367875647701E-2</v>
      </c>
      <c r="Y377" s="116">
        <f>VLOOKUP(C377,Table118[[idccms]:[%Act Com N]],6,0)</f>
        <v>1.2953367875647701E-2</v>
      </c>
      <c r="Z377" s="116">
        <f>VLOOKUP(C377,TRF!$B$2:$S$407,4,0)</f>
        <v>0.10621761658031099</v>
      </c>
      <c r="AA377" s="116">
        <f>VLOOKUP(C377,CBS!$A$2:$F$395,4,0)</f>
        <v>6.4766839378238295E-2</v>
      </c>
      <c r="AB377" s="124">
        <f>IF(E377="HFC",(IF(L377&gt;=PliegoVigente!$U$9,PliegoVigente!$W$9,IF(L377&gt;=PliegoVigente!$U$8,PliegoVigente!$W$8,PliegoVigente!$W$7))),IF(E377="FLOW",(IF(L377&gt;=PliegoVigente!$U$25,PliegoVigente!$W$25,IF(L377&gt;=PliegoVigente!$U$24,PliegoVigente!$W$24,PliegoVigente!$W$23))),IF(E377="MASIVO",(IF(L377&gt;=PliegoVigente!$U$39,PliegoVigente!$W$39,IF(L377&gt;=PliegoVigente!$U$38,PliegoVigente!$W$38,PliegoVigente!$W$37))),(IF(L377&gt;=PliegoVigente!$U$53,PliegoVigente!$W$53,IF(L377&gt;=PliegoVigente!$U$52,PliegoVigente!$W$52,PliegoVigente!$W$51))))))</f>
        <v>-0.01</v>
      </c>
      <c r="AC377" s="124">
        <f>IF(E377="HFC",(IF(M377&gt;=PliegoVigente!$I$7,PliegoVigente!$K$7,IF(M377&gt;=PliegoVigente!$I$8,PliegoVigente!$K$8,IF(M377&gt;=PliegoVigente!$I$9,PliegoVigente!$K$9,IF(M377&gt;=PliegoVigente!$I$10,PliegoVigente!$K$10,IF(M377&gt;=PliegoVigente!$I$11,PliegoVigente!$K$11,IF(M377&gt;=PliegoVigente!$I$12,PliegoVigente!$K$12,IF(M377&gt;=PliegoVigente!$I$13,PliegoVigente!$K$13,IF(M377&gt;=PliegoVigente!$I$14,PliegoVigente!$K$14,PliegoVigente!$K$15))))))))),IF(E377="FLOW",(IF(M377&gt;=PliegoVigente!$I$23,PliegoVigente!$K$23,IF(M377&gt;=PliegoVigente!$I$24,PliegoVigente!$K$24,IF(M377&gt;=PliegoVigente!$I$25,PliegoVigente!$K$25,IF(M377&gt;=PliegoVigente!$I$26,PliegoVigente!$K$26,IF(M377&gt;=PliegoVigente!$I$27,PliegoVigente!$K$27,IF(M377&gt;=PliegoVigente!$I$28,PliegoVigente!$K$28,IF(M377&gt;=PliegoVigente!$I$29,PliegoVigente!$K$29,IF(M377&gt;=PliegoVigente!$I$30,PliegoVigente!$K$30,PliegoVigente!$K$31))))))))),IF(E377="MASIVO",(IF(M377&gt;=PliegoVigente!$I$37,PliegoVigente!$K$37,IF(M377&gt;=PliegoVigente!$I$38,PliegoVigente!$K$38,IF(M377&gt;=PliegoVigente!$I$39,PliegoVigente!$K$39,IF(M377&gt;=PliegoVigente!$I$40,PliegoVigente!$K$40,IF(M377&gt;=PliegoVigente!$I$41,PliegoVigente!$K$41,IF(M377&gt;=PliegoVigente!$I$42,PliegoVigente!$K$42,IF(M377&gt;=PliegoVigente!$I$43,PliegoVigente!$K$43,IF(M377&gt;=PliegoVigente!$I$44,PliegoVigente!$K$44,PliegoVigente!$K$45))))))))),(IF(M377&gt;=PliegoVigente!$I$51,PliegoVigente!$K$51,IF(M377&gt;=PliegoVigente!$I$52,PliegoVigente!$K$52,IF(M377&gt;=PliegoVigente!$I$53,PliegoVigente!$K$53,IF(M377&gt;=PliegoVigente!$I$54,PliegoVigente!$K$54,IF(M377&gt;=PliegoVigente!$I$55,PliegoVigente!$K$55,IF(M377&gt;=PliegoVigente!$I$56,PliegoVigente!$K$56,IF(M377&gt;=PliegoVigente!$I$57,PliegoVigente!$K$57,IF(M377&gt;=PliegoVigente!$I$58,PliegoVigente!$K$58,PliegoVigente!$K$59))))))))))))</f>
        <v>-0.02</v>
      </c>
      <c r="AD377" s="124">
        <f>IF(E377="HFC",(IF(S377&gt;=PliegoVigente!$E$12,PliegoVigente!$G$12,IF(S377&gt;=PliegoVigente!$E$11,PliegoVigente!$G$11,IF(S377&gt;=PliegoVigente!$E$10,PliegoVigente!$G$10,IF(S377&gt;=PliegoVigente!$E$9,PliegoVigente!$G$9,IF(S377&gt;=PliegoVigente!$E$8,PliegoVigente!$G$8,PliegoVigente!$G$7)))))),IF(E377="FLOW",(IF(S377&gt;=PliegoVigente!$I$23,PliegoVigente!$K$23,IF(S377&gt;=PliegoVigente!$I$24,PliegoVigente!$K$24,IF(S377&gt;=PliegoVigente!$I$25,PliegoVigente!$K$25,IF(S377&gt;=PliegoVigente!$I$26,PliegoVigente!$K$26,IF(S377&gt;=PliegoVigente!$I$27,PliegoVigente!$K$27,IF(S377&gt;=PliegoVigente!$I$28,PliegoVigente!$K$28,IF(S377&gt;=PliegoVigente!$I$29,PliegoVigente!$K$29,IF(S377&gt;=PliegoVigente!$I$30,PliegoVigente!$K$30,PliegoVigente!$K$31))))))))),IF(E377="MASIVO",(IF(S377&gt;=PliegoVigente!$I$37,PliegoVigente!$K$37,IF(S377&gt;=PliegoVigente!$I$38,PliegoVigente!$K$38,IF(S377&gt;=PliegoVigente!$I$39,PliegoVigente!$K$39,IF(S377&gt;=PliegoVigente!$I$40,PliegoVigente!$K$40,IF(S377&gt;=PliegoVigente!$I$41,PliegoVigente!$K$41,IF(S377&gt;=PliegoVigente!$I$42,PliegoVigente!$K$42,IF(S377&gt;=PliegoVigente!$I$43,PliegoVigente!$K$43,IF(S377&gt;=PliegoVigente!$I$44,PliegoVigente!$K$44,PliegoVigente!$K$45))))))))),(IF(S377&gt;=PliegoVigente!$I$51,PliegoVigente!$K$51,IF(S377&gt;=PliegoVigente!$I$52,PliegoVigente!$K$52,IF(S377&gt;=PliegoVigente!$I$53,PliegoVigente!$K$53,IF(S377&gt;=PliegoVigente!$I$54,PliegoVigente!$K$54,IF(S377&gt;=PliegoVigente!$I$55,PliegoVigente!$K$55,IF(S377&gt;=PliegoVigente!$I$56,PliegoVigente!$K$56,IF(S377&gt;=PliegoVigente!$I$57,PliegoVigente!$K$57,IF(S377&gt;=PliegoVigente!$I$58,PliegoVigente!$K$58,PliegoVigente!$K$59))))))))))))</f>
        <v>-0.01</v>
      </c>
      <c r="AE377" s="124">
        <f>IF(E377="HFC",(IF(T377&gt;=PliegoVigente!$A$10,PliegoVigente!$C$10,IF(T377&gt;PliegoVigente!$A$9,PliegoVigente!$C$9,IF(T377&gt;PliegoVigente!$A$8,PliegoVigente!$C$8,PliegoVigente!$C$7)))),IF(E377="FLOW",(IF(T377&gt;=PliegoVigente!$A$26,PliegoVigente!$C$26,IF(T377&gt;PliegoVigente!$A$25,PliegoVigente!$C$25,IF(T377&gt;PliegoVigente!$A$24,PliegoVigente!$C$24,PliegoVigente!$C$23)))),IF(E377="MASIVO",(IF(T377&gt;=PliegoVigente!$A$40,PliegoVigente!$C$40,IF(T377&gt;PliegoVigente!$A$39,PliegoVigente!$C$39,IF(T377&gt;PliegoVigente!$A$38,PliegoVigente!$C$38,PliegoVigente!$C$37)))),(IF(T377&gt;=PliegoVigente!$A$54,PliegoVigente!$C$54,IF(T377&gt;PliegoVigente!$A$53,PliegoVigente!$C$53,IF(T377&gt;PliegoVigente!$A$52,PliegoVigente!$C$52,PliegoVigente!$C$51)))))))</f>
        <v>0.02</v>
      </c>
      <c r="AF377" s="124">
        <f>IF(E377="HFC",(IF(Y377&gt;=PliegoVigente!$Y$7,PliegoVigente!$AA$7,0)),IF(E377="FLOW",0,IF(E377="MASIVO",(IF(Y377&gt;=PliegoVigente!$Y$37,PliegoVigente!$AA$370)),(IF(Y377&gt;=PliegoVigente!$Y$51,PliegoVigente!$AA$51,0)))))</f>
        <v>0</v>
      </c>
      <c r="AG377" s="124">
        <f>IF(E377="HFC",(IF(Z377&gt;=PliegoVigente!$M$9,PliegoVigente!$O$9,IF(Z377&gt;=PliegoVigente!$M$8,PliegoVigente!$O$8,PliegoVigente!$O$7))),IF(E377="FLOW",(IF(Z377&gt;=PliegoVigente!$M$25,PliegoVigente!$O$25,IF(Z377&gt;=PliegoVigente!$M$24,PliegoVigente!$O$24,PliegoVigente!$O$23))),IF(E377="MASIVO",(IF(Z377&gt;=PliegoVigente!$M$39,PliegoVigente!$O$39,IF(Z377&gt;=PliegoVigente!$M$38,PliegoVigente!$O$38,PliegoVigente!$O$37))),(IF(Z377&gt;=PliegoVigente!$M$53,PliegoVigente!$O$53,IF(Z377&gt;=PliegoVigente!$M$52,PliegoVigente!$O$52,PliegoVigente!$O$51))))))</f>
        <v>-5.0000000000000001E-3</v>
      </c>
      <c r="AH377" s="124">
        <f>IF(E377="HFC",(IF(AA377&gt;=PliegoVigente!$Q$9,PliegoVigente!$S$9,IF(AA377&gt;=PliegoVigente!$Q$8,PliegoVigente!$S$8,PliegoVigente!$S$7))),IF(E377="FLOW",(IF(AA377&gt;=PliegoVigente!$Q$25,PliegoVigente!$S$25,IF(AA377&gt;=PliegoVigente!$Q$24,PliegoVigente!$S$24,PliegoVigente!$S$23))),IF(E377="MASIVO",(IF(AA377&gt;=PliegoVigente!$Q$39,PliegoVigente!$S$39,IF(AA377&gt;=PliegoVigente!$Q$38,PliegoVigente!$S$38,PliegoVigente!$S$37))),(IF(AA377&gt;=PliegoVigente!$Q$53,PliegoVigente!$S$53,IF(AA377&gt;=PliegoVigente!$Q$52,PliegoVigente!$S$52,PliegoVigente!$S$51))))))</f>
        <v>-5.0000000000000001E-3</v>
      </c>
      <c r="AI377" s="126">
        <f t="shared" si="11"/>
        <v>-3.0000000000000002E-2</v>
      </c>
    </row>
    <row r="378" spans="1:35" x14ac:dyDescent="0.25">
      <c r="A378" s="115" t="str">
        <f>VLOOKUP(C378,RosterActualizado!$C$2:$L$1000,7,0)</f>
        <v>Barrionuevo Julian Mauricio</v>
      </c>
      <c r="B378" s="115" t="str">
        <f>VLOOKUP(C378,RosterActualizado!$C$2:$L$1000,10,0)</f>
        <v>Suarez Cristian David</v>
      </c>
      <c r="C378" s="115">
        <f>RosterActualizado!C378</f>
        <v>1186407</v>
      </c>
      <c r="D378" s="115" t="str">
        <f>VLOOKUP(C378,RosterActualizado!$C$2:$L$1000,3,0)</f>
        <v>FLOW Score 2</v>
      </c>
      <c r="E378" s="115" t="str">
        <f t="shared" si="10"/>
        <v>FLOW</v>
      </c>
      <c r="F378" s="116">
        <f>VLOOKUP(C378,Table1[],5,0)</f>
        <v>0.72898412698412696</v>
      </c>
      <c r="G378" s="117">
        <f>VLOOKUP(C378,Table13[],5,0)</f>
        <v>0.12</v>
      </c>
      <c r="H378" s="118">
        <f>VLOOKUP(C378,Table13[],3,0)</f>
        <v>50</v>
      </c>
      <c r="I378" s="117">
        <f>VLOOKUP(C378,Table13[],7,0)</f>
        <v>0.659574468085106</v>
      </c>
      <c r="J378" s="117">
        <f>VLOOKUP(C378,Table13[],9,0)</f>
        <v>0.88888888888888895</v>
      </c>
      <c r="K378" s="116">
        <f>VLOOKUP(C378,Table16[[#All],[idccms]:[TMO]],5,0)</f>
        <v>1</v>
      </c>
      <c r="L378" s="119">
        <f>VLOOKUP(C378,Table18[[Columna1]:[Recuento de id_monitoring-caseId]],2,0)</f>
        <v>0</v>
      </c>
      <c r="M378" s="116">
        <f>VLOOKUP(C378,Table111[],7,0)</f>
        <v>-0.25</v>
      </c>
      <c r="N378" s="118">
        <f>VLOOKUP(C378,Table111[],6,0)</f>
        <v>8</v>
      </c>
      <c r="O378" s="116">
        <f>VLOOKUP(C378,Table111[],8,0)</f>
        <v>0.625</v>
      </c>
      <c r="P378" s="13" t="s">
        <v>116</v>
      </c>
      <c r="Q378" s="13" t="s">
        <v>116</v>
      </c>
      <c r="R378" s="13" t="s">
        <v>116</v>
      </c>
      <c r="S378" s="116">
        <f>VLOOKUP(C378,Table113[[idccms]:[Suma de Rellamados]],4,0)</f>
        <v>0.74757281553398103</v>
      </c>
      <c r="T378" s="13">
        <f>VLOOKUP(C378,Table115[[idccms]:[Suma de CvLlamSalientes]],3,0)</f>
        <v>539.64690721649504</v>
      </c>
      <c r="U378" s="13">
        <f>VLOOKUP(C378,Table115[[idccms]:[Suma de CvLlamSalientes]],5,0)</f>
        <v>38.497422680412399</v>
      </c>
      <c r="V378" s="120">
        <f>VLOOKUP(C378,Table115[[idccms]:[Suma de CvLlamSalientes]],6,0)</f>
        <v>6.1314432989690699</v>
      </c>
      <c r="W378" s="13">
        <f>VLOOKUP(C378,Table115[[idccms]:[Suma de CvLlamSalientes]],7,0)</f>
        <v>495.01804123711298</v>
      </c>
      <c r="X378" s="116">
        <f>VLOOKUP(C378,Table118[[idccms]:[%Act Com N]],4,0)</f>
        <v>0</v>
      </c>
      <c r="Y378" s="116">
        <f>VLOOKUP(C378,Table118[[idccms]:[%Act Com N]],6,0)</f>
        <v>0</v>
      </c>
      <c r="Z378" s="116">
        <f>VLOOKUP(C378,TRF!$B$2:$S$407,4,0)</f>
        <v>6.9587628865979398E-2</v>
      </c>
      <c r="AA378" s="116">
        <f>VLOOKUP(C378,CBS!$A$2:$F$395,4,0)</f>
        <v>0.167525773195876</v>
      </c>
      <c r="AB378" s="124">
        <f>IF(E378="HFC",(IF(L378&gt;=PliegoVigente!$U$9,PliegoVigente!$W$9,IF(L378&gt;=PliegoVigente!$U$8,PliegoVigente!$W$8,PliegoVigente!$W$7))),IF(E378="FLOW",(IF(L378&gt;=PliegoVigente!$U$25,PliegoVigente!$W$25,IF(L378&gt;=PliegoVigente!$U$24,PliegoVigente!$W$24,PliegoVigente!$W$23))),IF(E378="MASIVO",(IF(L378&gt;=PliegoVigente!$U$39,PliegoVigente!$W$39,IF(L378&gt;=PliegoVigente!$U$38,PliegoVigente!$W$38,PliegoVigente!$W$37))),(IF(L378&gt;=PliegoVigente!$U$53,PliegoVigente!$W$53,IF(L378&gt;=PliegoVigente!$U$52,PliegoVigente!$W$52,PliegoVigente!$W$51))))))</f>
        <v>-0.01</v>
      </c>
      <c r="AC378" s="124">
        <f>IF(E378="HFC",(IF(M378&gt;=PliegoVigente!$I$7,PliegoVigente!$K$7,IF(M378&gt;=PliegoVigente!$I$8,PliegoVigente!$K$8,IF(M378&gt;=PliegoVigente!$I$9,PliegoVigente!$K$9,IF(M378&gt;=PliegoVigente!$I$10,PliegoVigente!$K$10,IF(M378&gt;=PliegoVigente!$I$11,PliegoVigente!$K$11,IF(M378&gt;=PliegoVigente!$I$12,PliegoVigente!$K$12,IF(M378&gt;=PliegoVigente!$I$13,PliegoVigente!$K$13,IF(M378&gt;=PliegoVigente!$I$14,PliegoVigente!$K$14,PliegoVigente!$K$15))))))))),IF(E378="FLOW",(IF(M378&gt;=PliegoVigente!$I$23,PliegoVigente!$K$23,IF(M378&gt;=PliegoVigente!$I$24,PliegoVigente!$K$24,IF(M378&gt;=PliegoVigente!$I$25,PliegoVigente!$K$25,IF(M378&gt;=PliegoVigente!$I$26,PliegoVigente!$K$26,IF(M378&gt;=PliegoVigente!$I$27,PliegoVigente!$K$27,IF(M378&gt;=PliegoVigente!$I$28,PliegoVigente!$K$28,IF(M378&gt;=PliegoVigente!$I$29,PliegoVigente!$K$29,IF(M378&gt;=PliegoVigente!$I$30,PliegoVigente!$K$30,PliegoVigente!$K$31))))))))),IF(E378="MASIVO",(IF(M378&gt;=PliegoVigente!$I$37,PliegoVigente!$K$37,IF(M378&gt;=PliegoVigente!$I$38,PliegoVigente!$K$38,IF(M378&gt;=PliegoVigente!$I$39,PliegoVigente!$K$39,IF(M378&gt;=PliegoVigente!$I$40,PliegoVigente!$K$40,IF(M378&gt;=PliegoVigente!$I$41,PliegoVigente!$K$41,IF(M378&gt;=PliegoVigente!$I$42,PliegoVigente!$K$42,IF(M378&gt;=PliegoVigente!$I$43,PliegoVigente!$K$43,IF(M378&gt;=PliegoVigente!$I$44,PliegoVigente!$K$44,PliegoVigente!$K$45))))))))),(IF(M378&gt;=PliegoVigente!$I$51,PliegoVigente!$K$51,IF(M378&gt;=PliegoVigente!$I$52,PliegoVigente!$K$52,IF(M378&gt;=PliegoVigente!$I$53,PliegoVigente!$K$53,IF(M378&gt;=PliegoVigente!$I$54,PliegoVigente!$K$54,IF(M378&gt;=PliegoVigente!$I$55,PliegoVigente!$K$55,IF(M378&gt;=PliegoVigente!$I$56,PliegoVigente!$K$56,IF(M378&gt;=PliegoVigente!$I$57,PliegoVigente!$K$57,IF(M378&gt;=PliegoVigente!$I$58,PliegoVigente!$K$58,PliegoVigente!$K$59))))))))))))</f>
        <v>-0.02</v>
      </c>
      <c r="AD378" s="124">
        <f>IF(E378="HFC",(IF(S378&gt;=PliegoVigente!$E$12,PliegoVigente!$G$12,IF(S378&gt;=PliegoVigente!$E$11,PliegoVigente!$G$11,IF(S378&gt;=PliegoVigente!$E$10,PliegoVigente!$G$10,IF(S378&gt;=PliegoVigente!$E$9,PliegoVigente!$G$9,IF(S378&gt;=PliegoVigente!$E$8,PliegoVigente!$G$8,PliegoVigente!$G$7)))))),IF(E378="FLOW",(IF(S378&gt;=PliegoVigente!$I$23,PliegoVigente!$K$23,IF(S378&gt;=PliegoVigente!$I$24,PliegoVigente!$K$24,IF(S378&gt;=PliegoVigente!$I$25,PliegoVigente!$K$25,IF(S378&gt;=PliegoVigente!$I$26,PliegoVigente!$K$26,IF(S378&gt;=PliegoVigente!$I$27,PliegoVigente!$K$27,IF(S378&gt;=PliegoVigente!$I$28,PliegoVigente!$K$28,IF(S378&gt;=PliegoVigente!$I$29,PliegoVigente!$K$29,IF(S378&gt;=PliegoVigente!$I$30,PliegoVigente!$K$30,PliegoVigente!$K$31))))))))),IF(E378="MASIVO",(IF(S378&gt;=PliegoVigente!$I$37,PliegoVigente!$K$37,IF(S378&gt;=PliegoVigente!$I$38,PliegoVigente!$K$38,IF(S378&gt;=PliegoVigente!$I$39,PliegoVigente!$K$39,IF(S378&gt;=PliegoVigente!$I$40,PliegoVigente!$K$40,IF(S378&gt;=PliegoVigente!$I$41,PliegoVigente!$K$41,IF(S378&gt;=PliegoVigente!$I$42,PliegoVigente!$K$42,IF(S378&gt;=PliegoVigente!$I$43,PliegoVigente!$K$43,IF(S378&gt;=PliegoVigente!$I$44,PliegoVigente!$K$44,PliegoVigente!$K$45))))))))),(IF(S378&gt;=PliegoVigente!$I$51,PliegoVigente!$K$51,IF(S378&gt;=PliegoVigente!$I$52,PliegoVigente!$K$52,IF(S378&gt;=PliegoVigente!$I$53,PliegoVigente!$K$53,IF(S378&gt;=PliegoVigente!$I$54,PliegoVigente!$K$54,IF(S378&gt;=PliegoVigente!$I$55,PliegoVigente!$K$55,IF(S378&gt;=PliegoVigente!$I$56,PliegoVigente!$K$56,IF(S378&gt;=PliegoVigente!$I$57,PliegoVigente!$K$57,IF(S378&gt;=PliegoVigente!$I$58,PliegoVigente!$K$58,PliegoVigente!$K$59))))))))))))</f>
        <v>0.06</v>
      </c>
      <c r="AE378" s="124">
        <f>IF(E378="HFC",(IF(T378&gt;=PliegoVigente!$A$10,PliegoVigente!$C$10,IF(T378&gt;PliegoVigente!$A$9,PliegoVigente!$C$9,IF(T378&gt;PliegoVigente!$A$8,PliegoVigente!$C$8,PliegoVigente!$C$7)))),IF(E378="FLOW",(IF(T378&gt;=PliegoVigente!$A$26,PliegoVigente!$C$26,IF(T378&gt;PliegoVigente!$A$25,PliegoVigente!$C$25,IF(T378&gt;PliegoVigente!$A$24,PliegoVigente!$C$24,PliegoVigente!$C$23)))),IF(E378="MASIVO",(IF(T378&gt;=PliegoVigente!$A$40,PliegoVigente!$C$40,IF(T378&gt;PliegoVigente!$A$39,PliegoVigente!$C$39,IF(T378&gt;PliegoVigente!$A$38,PliegoVigente!$C$38,PliegoVigente!$C$37)))),(IF(T378&gt;=PliegoVigente!$A$54,PliegoVigente!$C$54,IF(T378&gt;PliegoVigente!$A$53,PliegoVigente!$C$53,IF(T378&gt;PliegoVigente!$A$52,PliegoVigente!$C$52,PliegoVigente!$C$51)))))))</f>
        <v>0.02</v>
      </c>
      <c r="AF378" s="124">
        <f>IF(E378="HFC",(IF(Y378&gt;=PliegoVigente!$Y$7,PliegoVigente!$AA$7,0)),IF(E378="FLOW",0,IF(E378="MASIVO",(IF(Y378&gt;=PliegoVigente!$Y$37,PliegoVigente!$AA$370)),(IF(Y378&gt;=PliegoVigente!$Y$51,PliegoVigente!$AA$51,0)))))</f>
        <v>0</v>
      </c>
      <c r="AG378" s="124">
        <f>IF(E378="HFC",(IF(Z378&gt;=PliegoVigente!$M$9,PliegoVigente!$O$9,IF(Z378&gt;=PliegoVigente!$M$8,PliegoVigente!$O$8,PliegoVigente!$O$7))),IF(E378="FLOW",(IF(Z378&gt;=PliegoVigente!$M$25,PliegoVigente!$O$25,IF(Z378&gt;=PliegoVigente!$M$24,PliegoVigente!$O$24,PliegoVigente!$O$23))),IF(E378="MASIVO",(IF(Z378&gt;=PliegoVigente!$M$39,PliegoVigente!$O$39,IF(Z378&gt;=PliegoVigente!$M$38,PliegoVigente!$O$38,PliegoVigente!$O$37))),(IF(Z378&gt;=PliegoVigente!$M$53,PliegoVigente!$O$53,IF(Z378&gt;=PliegoVigente!$M$52,PliegoVigente!$O$52,PliegoVigente!$O$51))))))</f>
        <v>5.0000000000000001E-3</v>
      </c>
      <c r="AH378" s="124">
        <f>IF(E378="HFC",(IF(AA378&gt;=PliegoVigente!$Q$9,PliegoVigente!$S$9,IF(AA378&gt;=PliegoVigente!$Q$8,PliegoVigente!$S$8,PliegoVigente!$S$7))),IF(E378="FLOW",(IF(AA378&gt;=PliegoVigente!$Q$25,PliegoVigente!$S$25,IF(AA378&gt;=PliegoVigente!$Q$24,PliegoVigente!$S$24,PliegoVigente!$S$23))),IF(E378="MASIVO",(IF(AA378&gt;=PliegoVigente!$Q$39,PliegoVigente!$S$39,IF(AA378&gt;=PliegoVigente!$Q$38,PliegoVigente!$S$38,PliegoVigente!$S$37))),(IF(AA378&gt;=PliegoVigente!$Q$53,PliegoVigente!$S$53,IF(AA378&gt;=PliegoVigente!$Q$52,PliegoVigente!$S$52,PliegoVigente!$S$51))))))</f>
        <v>-5.0000000000000001E-3</v>
      </c>
      <c r="AI378" s="126">
        <f t="shared" si="11"/>
        <v>0.05</v>
      </c>
    </row>
    <row r="379" spans="1:35" x14ac:dyDescent="0.25">
      <c r="A379" s="115" t="str">
        <f>VLOOKUP(C379,RosterActualizado!$C$2:$L$1000,7,0)</f>
        <v>Barrionuevo Julian Mauricio</v>
      </c>
      <c r="B379" s="115" t="str">
        <f>VLOOKUP(C379,RosterActualizado!$C$2:$L$1000,10,0)</f>
        <v>Toledo Puertas Pablo Alejandro</v>
      </c>
      <c r="C379" s="115">
        <f>RosterActualizado!C379</f>
        <v>595913</v>
      </c>
      <c r="D379" s="115" t="str">
        <f>VLOOKUP(C379,RosterActualizado!$C$2:$L$1000,3,0)</f>
        <v>INTERNET HFC SCORE 3 A 5</v>
      </c>
      <c r="E379" s="115" t="str">
        <f t="shared" si="10"/>
        <v>HFC</v>
      </c>
      <c r="F379" s="116">
        <f>VLOOKUP(C379,Table1[],5,0)</f>
        <v>0.67410317460317504</v>
      </c>
      <c r="G379" s="117">
        <f>VLOOKUP(C379,Table13[],5,0)</f>
        <v>0.1</v>
      </c>
      <c r="H379" s="118">
        <f>VLOOKUP(C379,Table13[],3,0)</f>
        <v>20</v>
      </c>
      <c r="I379" s="117">
        <f>VLOOKUP(C379,Table13[],7,0)</f>
        <v>0.65</v>
      </c>
      <c r="J379" s="117">
        <f>VLOOKUP(C379,Table13[],9,0)</f>
        <v>0.94736842105263197</v>
      </c>
      <c r="K379" s="116">
        <f>VLOOKUP(C379,Table16[[#All],[idccms]:[TMO]],5,0)</f>
        <v>1</v>
      </c>
      <c r="L379" s="119">
        <f>VLOOKUP(C379,Table18[[Columna1]:[Recuento de id_monitoring-caseId]],2,0)</f>
        <v>0</v>
      </c>
      <c r="M379" s="116">
        <f>VLOOKUP(C379,Table111[],7,0)</f>
        <v>-0.4</v>
      </c>
      <c r="N379" s="118">
        <f>VLOOKUP(C379,Table111[],6,0)</f>
        <v>5</v>
      </c>
      <c r="O379" s="116">
        <f>VLOOKUP(C379,Table111[],8,0)</f>
        <v>0.5</v>
      </c>
      <c r="P379" s="13" t="s">
        <v>116</v>
      </c>
      <c r="Q379" s="13" t="s">
        <v>116</v>
      </c>
      <c r="R379" s="13" t="s">
        <v>116</v>
      </c>
      <c r="S379" s="116">
        <f>VLOOKUP(C379,Table113[[idccms]:[Suma de Rellamados]],4,0)</f>
        <v>0.76635514018691597</v>
      </c>
      <c r="T379" s="13">
        <f>VLOOKUP(C379,Table115[[idccms]:[Suma de CvLlamSalientes]],3,0)</f>
        <v>681.99295774647896</v>
      </c>
      <c r="U379" s="13">
        <f>VLOOKUP(C379,Table115[[idccms]:[Suma de CvLlamSalientes]],5,0)</f>
        <v>24.221830985915499</v>
      </c>
      <c r="V379" s="120">
        <f>VLOOKUP(C379,Table115[[idccms]:[Suma de CvLlamSalientes]],6,0)</f>
        <v>6.1549295774647899</v>
      </c>
      <c r="W379" s="13">
        <f>VLOOKUP(C379,Table115[[idccms]:[Suma de CvLlamSalientes]],7,0)</f>
        <v>651.61619718309896</v>
      </c>
      <c r="X379" s="116">
        <f>VLOOKUP(C379,Table118[[idccms]:[%Act Com N]],4,0)</f>
        <v>0</v>
      </c>
      <c r="Y379" s="116">
        <f>VLOOKUP(C379,Table118[[idccms]:[%Act Com N]],6,0)</f>
        <v>0</v>
      </c>
      <c r="Z379" s="116">
        <f>VLOOKUP(C379,TRF!$B$2:$S$407,4,0)</f>
        <v>3.1690140845070401E-2</v>
      </c>
      <c r="AA379" s="116">
        <f>VLOOKUP(C379,CBS!$A$2:$F$395,4,0)</f>
        <v>7.0422535211267595E-2</v>
      </c>
      <c r="AB379" s="124">
        <f>IF(E379="HFC",(IF(L379&gt;=PliegoVigente!$U$9,PliegoVigente!$W$9,IF(L379&gt;=PliegoVigente!$U$8,PliegoVigente!$W$8,PliegoVigente!$W$7))),IF(E379="FLOW",(IF(L379&gt;=PliegoVigente!$U$25,PliegoVigente!$W$25,IF(L379&gt;=PliegoVigente!$U$24,PliegoVigente!$W$24,PliegoVigente!$W$23))),IF(E379="MASIVO",(IF(L379&gt;=PliegoVigente!$U$39,PliegoVigente!$W$39,IF(L379&gt;=PliegoVigente!$U$38,PliegoVigente!$W$38,PliegoVigente!$W$37))),(IF(L379&gt;=PliegoVigente!$U$53,PliegoVigente!$W$53,IF(L379&gt;=PliegoVigente!$U$52,PliegoVigente!$W$52,PliegoVigente!$W$51))))))</f>
        <v>-0.01</v>
      </c>
      <c r="AC379" s="124">
        <f>IF(E379="HFC",(IF(M379&gt;=PliegoVigente!$I$7,PliegoVigente!$K$7,IF(M379&gt;=PliegoVigente!$I$8,PliegoVigente!$K$8,IF(M379&gt;=PliegoVigente!$I$9,PliegoVigente!$K$9,IF(M379&gt;=PliegoVigente!$I$10,PliegoVigente!$K$10,IF(M379&gt;=PliegoVigente!$I$11,PliegoVigente!$K$11,IF(M379&gt;=PliegoVigente!$I$12,PliegoVigente!$K$12,IF(M379&gt;=PliegoVigente!$I$13,PliegoVigente!$K$13,IF(M379&gt;=PliegoVigente!$I$14,PliegoVigente!$K$14,PliegoVigente!$K$15))))))))),IF(E379="FLOW",(IF(M379&gt;=PliegoVigente!$I$23,PliegoVigente!$K$23,IF(M379&gt;=PliegoVigente!$I$24,PliegoVigente!$K$24,IF(M379&gt;=PliegoVigente!$I$25,PliegoVigente!$K$25,IF(M379&gt;=PliegoVigente!$I$26,PliegoVigente!$K$26,IF(M379&gt;=PliegoVigente!$I$27,PliegoVigente!$K$27,IF(M379&gt;=PliegoVigente!$I$28,PliegoVigente!$K$28,IF(M379&gt;=PliegoVigente!$I$29,PliegoVigente!$K$29,IF(M379&gt;=PliegoVigente!$I$30,PliegoVigente!$K$30,PliegoVigente!$K$31))))))))),IF(E379="MASIVO",(IF(M379&gt;=PliegoVigente!$I$37,PliegoVigente!$K$37,IF(M379&gt;=PliegoVigente!$I$38,PliegoVigente!$K$38,IF(M379&gt;=PliegoVigente!$I$39,PliegoVigente!$K$39,IF(M379&gt;=PliegoVigente!$I$40,PliegoVigente!$K$40,IF(M379&gt;=PliegoVigente!$I$41,PliegoVigente!$K$41,IF(M379&gt;=PliegoVigente!$I$42,PliegoVigente!$K$42,IF(M379&gt;=PliegoVigente!$I$43,PliegoVigente!$K$43,IF(M379&gt;=PliegoVigente!$I$44,PliegoVigente!$K$44,PliegoVigente!$K$45))))))))),(IF(M379&gt;=PliegoVigente!$I$51,PliegoVigente!$K$51,IF(M379&gt;=PliegoVigente!$I$52,PliegoVigente!$K$52,IF(M379&gt;=PliegoVigente!$I$53,PliegoVigente!$K$53,IF(M379&gt;=PliegoVigente!$I$54,PliegoVigente!$K$54,IF(M379&gt;=PliegoVigente!$I$55,PliegoVigente!$K$55,IF(M379&gt;=PliegoVigente!$I$56,PliegoVigente!$K$56,IF(M379&gt;=PliegoVigente!$I$57,PliegoVigente!$K$57,IF(M379&gt;=PliegoVigente!$I$58,PliegoVigente!$K$58,PliegoVigente!$K$59))))))))))))</f>
        <v>-0.02</v>
      </c>
      <c r="AD379" s="124">
        <f>IF(E379="HFC",(IF(S379&gt;=PliegoVigente!$E$12,PliegoVigente!$G$12,IF(S379&gt;=PliegoVigente!$E$11,PliegoVigente!$G$11,IF(S379&gt;=PliegoVigente!$E$10,PliegoVigente!$G$10,IF(S379&gt;=PliegoVigente!$E$9,PliegoVigente!$G$9,IF(S379&gt;=PliegoVigente!$E$8,PliegoVigente!$G$8,PliegoVigente!$G$7)))))),IF(E379="FLOW",(IF(S379&gt;=PliegoVigente!$I$23,PliegoVigente!$K$23,IF(S379&gt;=PliegoVigente!$I$24,PliegoVigente!$K$24,IF(S379&gt;=PliegoVigente!$I$25,PliegoVigente!$K$25,IF(S379&gt;=PliegoVigente!$I$26,PliegoVigente!$K$26,IF(S379&gt;=PliegoVigente!$I$27,PliegoVigente!$K$27,IF(S379&gt;=PliegoVigente!$I$28,PliegoVigente!$K$28,IF(S379&gt;=PliegoVigente!$I$29,PliegoVigente!$K$29,IF(S379&gt;=PliegoVigente!$I$30,PliegoVigente!$K$30,PliegoVigente!$K$31))))))))),IF(E379="MASIVO",(IF(S379&gt;=PliegoVigente!$I$37,PliegoVigente!$K$37,IF(S379&gt;=PliegoVigente!$I$38,PliegoVigente!$K$38,IF(S379&gt;=PliegoVigente!$I$39,PliegoVigente!$K$39,IF(S379&gt;=PliegoVigente!$I$40,PliegoVigente!$K$40,IF(S379&gt;=PliegoVigente!$I$41,PliegoVigente!$K$41,IF(S379&gt;=PliegoVigente!$I$42,PliegoVigente!$K$42,IF(S379&gt;=PliegoVigente!$I$43,PliegoVigente!$K$43,IF(S379&gt;=PliegoVigente!$I$44,PliegoVigente!$K$44,PliegoVigente!$K$45))))))))),(IF(S379&gt;=PliegoVigente!$I$51,PliegoVigente!$K$51,IF(S379&gt;=PliegoVigente!$I$52,PliegoVigente!$K$52,IF(S379&gt;=PliegoVigente!$I$53,PliegoVigente!$K$53,IF(S379&gt;=PliegoVigente!$I$54,PliegoVigente!$K$54,IF(S379&gt;=PliegoVigente!$I$55,PliegoVigente!$K$55,IF(S379&gt;=PliegoVigente!$I$56,PliegoVigente!$K$56,IF(S379&gt;=PliegoVigente!$I$57,PliegoVigente!$K$57,IF(S379&gt;=PliegoVigente!$I$58,PliegoVigente!$K$58,PliegoVigente!$K$59))))))))))))</f>
        <v>-0.01</v>
      </c>
      <c r="AE379" s="124">
        <f>IF(E379="HFC",(IF(T379&gt;=PliegoVigente!$A$10,PliegoVigente!$C$10,IF(T379&gt;PliegoVigente!$A$9,PliegoVigente!$C$9,IF(T379&gt;PliegoVigente!$A$8,PliegoVigente!$C$8,PliegoVigente!$C$7)))),IF(E379="FLOW",(IF(T379&gt;=PliegoVigente!$A$26,PliegoVigente!$C$26,IF(T379&gt;PliegoVigente!$A$25,PliegoVigente!$C$25,IF(T379&gt;PliegoVigente!$A$24,PliegoVigente!$C$24,PliegoVigente!$C$23)))),IF(E379="MASIVO",(IF(T379&gt;=PliegoVigente!$A$40,PliegoVigente!$C$40,IF(T379&gt;PliegoVigente!$A$39,PliegoVigente!$C$39,IF(T379&gt;PliegoVigente!$A$38,PliegoVigente!$C$38,PliegoVigente!$C$37)))),(IF(T379&gt;=PliegoVigente!$A$54,PliegoVigente!$C$54,IF(T379&gt;PliegoVigente!$A$53,PliegoVigente!$C$53,IF(T379&gt;PliegoVigente!$A$52,PliegoVigente!$C$52,PliegoVigente!$C$51)))))))</f>
        <v>-0.01</v>
      </c>
      <c r="AF379" s="124">
        <f>IF(E379="HFC",(IF(Y379&gt;=PliegoVigente!$Y$7,PliegoVigente!$AA$7,0)),IF(E379="FLOW",0,IF(E379="MASIVO",(IF(Y379&gt;=PliegoVigente!$Y$37,PliegoVigente!$AA$370)),(IF(Y379&gt;=PliegoVigente!$Y$51,PliegoVigente!$AA$51,0)))))</f>
        <v>0</v>
      </c>
      <c r="AG379" s="124">
        <f>IF(E379="HFC",(IF(Z379&gt;=PliegoVigente!$M$9,PliegoVigente!$O$9,IF(Z379&gt;=PliegoVigente!$M$8,PliegoVigente!$O$8,PliegoVigente!$O$7))),IF(E379="FLOW",(IF(Z379&gt;=PliegoVigente!$M$25,PliegoVigente!$O$25,IF(Z379&gt;=PliegoVigente!$M$24,PliegoVigente!$O$24,PliegoVigente!$O$23))),IF(E379="MASIVO",(IF(Z379&gt;=PliegoVigente!$M$39,PliegoVigente!$O$39,IF(Z379&gt;=PliegoVigente!$M$38,PliegoVigente!$O$38,PliegoVigente!$O$37))),(IF(Z379&gt;=PliegoVigente!$M$53,PliegoVigente!$O$53,IF(Z379&gt;=PliegoVigente!$M$52,PliegoVigente!$O$52,PliegoVigente!$O$51))))))</f>
        <v>5.0000000000000001E-3</v>
      </c>
      <c r="AH379" s="124">
        <f>IF(E379="HFC",(IF(AA379&gt;=PliegoVigente!$Q$9,PliegoVigente!$S$9,IF(AA379&gt;=PliegoVigente!$Q$8,PliegoVigente!$S$8,PliegoVigente!$S$7))),IF(E379="FLOW",(IF(AA379&gt;=PliegoVigente!$Q$25,PliegoVigente!$S$25,IF(AA379&gt;=PliegoVigente!$Q$24,PliegoVigente!$S$24,PliegoVigente!$S$23))),IF(E379="MASIVO",(IF(AA379&gt;=PliegoVigente!$Q$39,PliegoVigente!$S$39,IF(AA379&gt;=PliegoVigente!$Q$38,PliegoVigente!$S$38,PliegoVigente!$S$37))),(IF(AA379&gt;=PliegoVigente!$Q$53,PliegoVigente!$S$53,IF(AA379&gt;=PliegoVigente!$Q$52,PliegoVigente!$S$52,PliegoVigente!$S$51))))))</f>
        <v>-5.0000000000000001E-3</v>
      </c>
      <c r="AI379" s="126">
        <f t="shared" si="11"/>
        <v>-0.05</v>
      </c>
    </row>
    <row r="380" spans="1:35" x14ac:dyDescent="0.25">
      <c r="A380" s="115" t="str">
        <f>VLOOKUP(C380,RosterActualizado!$C$2:$L$1000,7,0)</f>
        <v>Boulchouk Alexis Adrian</v>
      </c>
      <c r="B380" s="115" t="str">
        <f>VLOOKUP(C380,RosterActualizado!$C$2:$L$1000,10,0)</f>
        <v xml:space="preserve"> Medina Christian Angel Fransisco</v>
      </c>
      <c r="C380" s="115">
        <f>RosterActualizado!C380</f>
        <v>1126136</v>
      </c>
      <c r="D380" s="115" t="str">
        <f>VLOOKUP(C380,RosterActualizado!$C$2:$L$1000,3,0)</f>
        <v>MASIVO</v>
      </c>
      <c r="E380" s="115" t="str">
        <f t="shared" si="10"/>
        <v>MASIVO</v>
      </c>
      <c r="F380" s="116">
        <f>VLOOKUP(C380,Table1[],5,0)</f>
        <v>0.66666666666666696</v>
      </c>
      <c r="G380" s="117">
        <f>VLOOKUP(C380,Table13[],5,0)</f>
        <v>0</v>
      </c>
      <c r="H380" s="118">
        <f>VLOOKUP(C380,Table13[],3,0)</f>
        <v>0</v>
      </c>
      <c r="I380" s="117">
        <f>VLOOKUP(C380,Table13[],7,0)</f>
        <v>0</v>
      </c>
      <c r="J380" s="117">
        <f>VLOOKUP(C380,Table13[],9,0)</f>
        <v>0</v>
      </c>
      <c r="K380" s="116" t="e">
        <f>VLOOKUP(C380,Table16[[#All],[idccms]:[TMO]],5,0)</f>
        <v>#N/A</v>
      </c>
      <c r="L380" s="119" t="e">
        <f>VLOOKUP(C380,Table18[[Columna1]:[Recuento de id_monitoring-caseId]],2,0)</f>
        <v>#N/A</v>
      </c>
      <c r="M380" s="116" t="e">
        <f>VLOOKUP(C380,Table111[],7,0)</f>
        <v>#N/A</v>
      </c>
      <c r="N380" s="118" t="e">
        <f>VLOOKUP(C380,Table111[],6,0)</f>
        <v>#N/A</v>
      </c>
      <c r="O380" s="116" t="e">
        <f>VLOOKUP(C380,Table111[],8,0)</f>
        <v>#N/A</v>
      </c>
      <c r="P380" s="13" t="s">
        <v>116</v>
      </c>
      <c r="Q380" s="13" t="s">
        <v>116</v>
      </c>
      <c r="R380" s="13" t="s">
        <v>116</v>
      </c>
      <c r="S380" s="116" t="e">
        <f>VLOOKUP(C380,Table113[[idccms]:[Suma de Rellamados]],4,0)</f>
        <v>#N/A</v>
      </c>
      <c r="T380" s="13">
        <f>VLOOKUP(C380,Table115[[idccms]:[Suma de CvLlamSalientes]],3,0)</f>
        <v>0</v>
      </c>
      <c r="U380" s="13">
        <f>VLOOKUP(C380,Table115[[idccms]:[Suma de CvLlamSalientes]],5,0)</f>
        <v>0</v>
      </c>
      <c r="V380" s="120">
        <f>VLOOKUP(C380,Table115[[idccms]:[Suma de CvLlamSalientes]],6,0)</f>
        <v>0</v>
      </c>
      <c r="W380" s="13">
        <f>VLOOKUP(C380,Table115[[idccms]:[Suma de CvLlamSalientes]],7,0)</f>
        <v>0</v>
      </c>
      <c r="X380" s="116" t="e">
        <f>VLOOKUP(C380,Table118[[idccms]:[%Act Com N]],4,0)</f>
        <v>#N/A</v>
      </c>
      <c r="Y380" s="116" t="e">
        <f>VLOOKUP(C380,Table118[[idccms]:[%Act Com N]],6,0)</f>
        <v>#N/A</v>
      </c>
      <c r="Z380" s="116" t="e">
        <f>VLOOKUP(C380,TRF!$B$2:$S$407,4,0)</f>
        <v>#N/A</v>
      </c>
      <c r="AA380" s="116" t="e">
        <f>VLOOKUP(C380,CBS!$A$2:$F$395,4,0)</f>
        <v>#N/A</v>
      </c>
      <c r="AB380" s="124" t="e">
        <f>IF(E380="HFC",(IF(L380&gt;=PliegoVigente!$U$9,PliegoVigente!$W$9,IF(L380&gt;=PliegoVigente!$U$8,PliegoVigente!$W$8,PliegoVigente!$W$7))),IF(E380="FLOW",(IF(L380&gt;=PliegoVigente!$U$25,PliegoVigente!$W$25,IF(L380&gt;=PliegoVigente!$U$24,PliegoVigente!$W$24,PliegoVigente!$W$23))),IF(E380="MASIVO",(IF(L380&gt;=PliegoVigente!$U$39,PliegoVigente!$W$39,IF(L380&gt;=PliegoVigente!$U$38,PliegoVigente!$W$38,PliegoVigente!$W$37))),(IF(L380&gt;=PliegoVigente!$U$53,PliegoVigente!$W$53,IF(L380&gt;=PliegoVigente!$U$52,PliegoVigente!$W$52,PliegoVigente!$W$51))))))</f>
        <v>#N/A</v>
      </c>
      <c r="AC380" s="124" t="e">
        <f>IF(E380="HFC",(IF(M380&gt;=PliegoVigente!$I$7,PliegoVigente!$K$7,IF(M380&gt;=PliegoVigente!$I$8,PliegoVigente!$K$8,IF(M380&gt;=PliegoVigente!$I$9,PliegoVigente!$K$9,IF(M380&gt;=PliegoVigente!$I$10,PliegoVigente!$K$10,IF(M380&gt;=PliegoVigente!$I$11,PliegoVigente!$K$11,IF(M380&gt;=PliegoVigente!$I$12,PliegoVigente!$K$12,IF(M380&gt;=PliegoVigente!$I$13,PliegoVigente!$K$13,IF(M380&gt;=PliegoVigente!$I$14,PliegoVigente!$K$14,PliegoVigente!$K$15))))))))),IF(E380="FLOW",(IF(M380&gt;=PliegoVigente!$I$23,PliegoVigente!$K$23,IF(M380&gt;=PliegoVigente!$I$24,PliegoVigente!$K$24,IF(M380&gt;=PliegoVigente!$I$25,PliegoVigente!$K$25,IF(M380&gt;=PliegoVigente!$I$26,PliegoVigente!$K$26,IF(M380&gt;=PliegoVigente!$I$27,PliegoVigente!$K$27,IF(M380&gt;=PliegoVigente!$I$28,PliegoVigente!$K$28,IF(M380&gt;=PliegoVigente!$I$29,PliegoVigente!$K$29,IF(M380&gt;=PliegoVigente!$I$30,PliegoVigente!$K$30,PliegoVigente!$K$31))))))))),IF(E380="MASIVO",(IF(M380&gt;=PliegoVigente!$I$37,PliegoVigente!$K$37,IF(M380&gt;=PliegoVigente!$I$38,PliegoVigente!$K$38,IF(M380&gt;=PliegoVigente!$I$39,PliegoVigente!$K$39,IF(M380&gt;=PliegoVigente!$I$40,PliegoVigente!$K$40,IF(M380&gt;=PliegoVigente!$I$41,PliegoVigente!$K$41,IF(M380&gt;=PliegoVigente!$I$42,PliegoVigente!$K$42,IF(M380&gt;=PliegoVigente!$I$43,PliegoVigente!$K$43,IF(M380&gt;=PliegoVigente!$I$44,PliegoVigente!$K$44,PliegoVigente!$K$45))))))))),(IF(M380&gt;=PliegoVigente!$I$51,PliegoVigente!$K$51,IF(M380&gt;=PliegoVigente!$I$52,PliegoVigente!$K$52,IF(M380&gt;=PliegoVigente!$I$53,PliegoVigente!$K$53,IF(M380&gt;=PliegoVigente!$I$54,PliegoVigente!$K$54,IF(M380&gt;=PliegoVigente!$I$55,PliegoVigente!$K$55,IF(M380&gt;=PliegoVigente!$I$56,PliegoVigente!$K$56,IF(M380&gt;=PliegoVigente!$I$57,PliegoVigente!$K$57,IF(M380&gt;=PliegoVigente!$I$58,PliegoVigente!$K$58,PliegoVigente!$K$59))))))))))))</f>
        <v>#N/A</v>
      </c>
      <c r="AD380" s="124" t="e">
        <f>IF(E380="HFC",(IF(S380&gt;=PliegoVigente!$E$12,PliegoVigente!$G$12,IF(S380&gt;=PliegoVigente!$E$11,PliegoVigente!$G$11,IF(S380&gt;=PliegoVigente!$E$10,PliegoVigente!$G$10,IF(S380&gt;=PliegoVigente!$E$9,PliegoVigente!$G$9,IF(S380&gt;=PliegoVigente!$E$8,PliegoVigente!$G$8,PliegoVigente!$G$7)))))),IF(E380="FLOW",(IF(S380&gt;=PliegoVigente!$I$23,PliegoVigente!$K$23,IF(S380&gt;=PliegoVigente!$I$24,PliegoVigente!$K$24,IF(S380&gt;=PliegoVigente!$I$25,PliegoVigente!$K$25,IF(S380&gt;=PliegoVigente!$I$26,PliegoVigente!$K$26,IF(S380&gt;=PliegoVigente!$I$27,PliegoVigente!$K$27,IF(S380&gt;=PliegoVigente!$I$28,PliegoVigente!$K$28,IF(S380&gt;=PliegoVigente!$I$29,PliegoVigente!$K$29,IF(S380&gt;=PliegoVigente!$I$30,PliegoVigente!$K$30,PliegoVigente!$K$31))))))))),IF(E380="MASIVO",(IF(S380&gt;=PliegoVigente!$I$37,PliegoVigente!$K$37,IF(S380&gt;=PliegoVigente!$I$38,PliegoVigente!$K$38,IF(S380&gt;=PliegoVigente!$I$39,PliegoVigente!$K$39,IF(S380&gt;=PliegoVigente!$I$40,PliegoVigente!$K$40,IF(S380&gt;=PliegoVigente!$I$41,PliegoVigente!$K$41,IF(S380&gt;=PliegoVigente!$I$42,PliegoVigente!$K$42,IF(S380&gt;=PliegoVigente!$I$43,PliegoVigente!$K$43,IF(S380&gt;=PliegoVigente!$I$44,PliegoVigente!$K$44,PliegoVigente!$K$45))))))))),(IF(S380&gt;=PliegoVigente!$I$51,PliegoVigente!$K$51,IF(S380&gt;=PliegoVigente!$I$52,PliegoVigente!$K$52,IF(S380&gt;=PliegoVigente!$I$53,PliegoVigente!$K$53,IF(S380&gt;=PliegoVigente!$I$54,PliegoVigente!$K$54,IF(S380&gt;=PliegoVigente!$I$55,PliegoVigente!$K$55,IF(S380&gt;=PliegoVigente!$I$56,PliegoVigente!$K$56,IF(S380&gt;=PliegoVigente!$I$57,PliegoVigente!$K$57,IF(S380&gt;=PliegoVigente!$I$58,PliegoVigente!$K$58,PliegoVigente!$K$59))))))))))))</f>
        <v>#N/A</v>
      </c>
      <c r="AE380" s="124">
        <f>IF(E380="HFC",(IF(T380&gt;=PliegoVigente!$A$10,PliegoVigente!$C$10,IF(T380&gt;PliegoVigente!$A$9,PliegoVigente!$C$9,IF(T380&gt;PliegoVigente!$A$8,PliegoVigente!$C$8,PliegoVigente!$C$7)))),IF(E380="FLOW",(IF(T380&gt;=PliegoVigente!$A$26,PliegoVigente!$C$26,IF(T380&gt;PliegoVigente!$A$25,PliegoVigente!$C$25,IF(T380&gt;PliegoVigente!$A$24,PliegoVigente!$C$24,PliegoVigente!$C$23)))),IF(E380="MASIVO",(IF(T380&gt;=PliegoVigente!$A$40,PliegoVigente!$C$40,IF(T380&gt;PliegoVigente!$A$39,PliegoVigente!$C$39,IF(T380&gt;PliegoVigente!$A$38,PliegoVigente!$C$38,PliegoVigente!$C$37)))),(IF(T380&gt;=PliegoVigente!$A$54,PliegoVigente!$C$54,IF(T380&gt;PliegoVigente!$A$53,PliegoVigente!$C$53,IF(T380&gt;PliegoVigente!$A$52,PliegoVigente!$C$52,PliegoVigente!$C$51)))))))</f>
        <v>0.02</v>
      </c>
      <c r="AF380" s="124" t="e">
        <f>IF(E380="HFC",(IF(Y380&gt;=PliegoVigente!$Y$7,PliegoVigente!$AA$7,0)),IF(E380="FLOW",0,IF(E380="MASIVO",(IF(Y380&gt;=PliegoVigente!$Y$37,PliegoVigente!$AA$370)),(IF(Y380&gt;=PliegoVigente!$Y$51,PliegoVigente!$AA$51,0)))))</f>
        <v>#N/A</v>
      </c>
      <c r="AG380" s="124" t="e">
        <f>IF(E380="HFC",(IF(Z380&gt;=PliegoVigente!$M$9,PliegoVigente!$O$9,IF(Z380&gt;=PliegoVigente!$M$8,PliegoVigente!$O$8,PliegoVigente!$O$7))),IF(E380="FLOW",(IF(Z380&gt;=PliegoVigente!$M$25,PliegoVigente!$O$25,IF(Z380&gt;=PliegoVigente!$M$24,PliegoVigente!$O$24,PliegoVigente!$O$23))),IF(E380="MASIVO",(IF(Z380&gt;=PliegoVigente!$M$39,PliegoVigente!$O$39,IF(Z380&gt;=PliegoVigente!$M$38,PliegoVigente!$O$38,PliegoVigente!$O$37))),(IF(Z380&gt;=PliegoVigente!$M$53,PliegoVigente!$O$53,IF(Z380&gt;=PliegoVigente!$M$52,PliegoVigente!$O$52,PliegoVigente!$O$51))))))</f>
        <v>#N/A</v>
      </c>
      <c r="AH380" s="124" t="e">
        <f>IF(E380="HFC",(IF(AA380&gt;=PliegoVigente!$Q$9,PliegoVigente!$S$9,IF(AA380&gt;=PliegoVigente!$Q$8,PliegoVigente!$S$8,PliegoVigente!$S$7))),IF(E380="FLOW",(IF(AA380&gt;=PliegoVigente!$Q$25,PliegoVigente!$S$25,IF(AA380&gt;=PliegoVigente!$Q$24,PliegoVigente!$S$24,PliegoVigente!$S$23))),IF(E380="MASIVO",(IF(AA380&gt;=PliegoVigente!$Q$39,PliegoVigente!$S$39,IF(AA380&gt;=PliegoVigente!$Q$38,PliegoVigente!$S$38,PliegoVigente!$S$37))),(IF(AA380&gt;=PliegoVigente!$Q$53,PliegoVigente!$S$53,IF(AA380&gt;=PliegoVigente!$Q$52,PliegoVigente!$S$52,PliegoVigente!$S$51))))))</f>
        <v>#N/A</v>
      </c>
      <c r="AI380" s="126" t="e">
        <f t="shared" si="11"/>
        <v>#N/A</v>
      </c>
    </row>
    <row r="381" spans="1:35" x14ac:dyDescent="0.25">
      <c r="A381" s="115" t="str">
        <f>VLOOKUP(C381,RosterActualizado!$C$2:$L$1000,7,0)</f>
        <v>Boulchouk Alexis Adrian</v>
      </c>
      <c r="B381" s="115" t="str">
        <f>VLOOKUP(C381,RosterActualizado!$C$2:$L$1000,10,0)</f>
        <v>Abregu Gerardo Emanuel</v>
      </c>
      <c r="C381" s="115">
        <f>RosterActualizado!C381</f>
        <v>1192611</v>
      </c>
      <c r="D381" s="115" t="str">
        <f>VLOOKUP(C381,RosterActualizado!$C$2:$L$1000,3,0)</f>
        <v>INTERNET HFC SCORE 3 A 5</v>
      </c>
      <c r="E381" s="115" t="str">
        <f t="shared" si="10"/>
        <v>HFC</v>
      </c>
      <c r="F381" s="116">
        <f>VLOOKUP(C381,Table1[],5,0)</f>
        <v>0.94326984126984104</v>
      </c>
      <c r="G381" s="117">
        <f>VLOOKUP(C381,Table13[],5,0)</f>
        <v>0.13888888888888901</v>
      </c>
      <c r="H381" s="118">
        <f>VLOOKUP(C381,Table13[],3,0)</f>
        <v>36</v>
      </c>
      <c r="I381" s="117">
        <f>VLOOKUP(C381,Table13[],7,0)</f>
        <v>0.72222222222222199</v>
      </c>
      <c r="J381" s="117">
        <f>VLOOKUP(C381,Table13[],9,0)</f>
        <v>0.88888888888888895</v>
      </c>
      <c r="K381" s="116">
        <f>VLOOKUP(C381,Table16[[#All],[idccms]:[TMO]],5,0)</f>
        <v>0.95833333333333304</v>
      </c>
      <c r="L381" s="119">
        <f>VLOOKUP(C381,Table18[[Columna1]:[Recuento de id_monitoring-caseId]],2,0)</f>
        <v>1</v>
      </c>
      <c r="M381" s="116">
        <f>VLOOKUP(C381,Table111[],7,0)</f>
        <v>-0.2</v>
      </c>
      <c r="N381" s="118">
        <f>VLOOKUP(C381,Table111[],6,0)</f>
        <v>10</v>
      </c>
      <c r="O381" s="116">
        <f>VLOOKUP(C381,Table111[],8,0)</f>
        <v>0.25</v>
      </c>
      <c r="P381" s="13" t="s">
        <v>116</v>
      </c>
      <c r="Q381" s="13" t="s">
        <v>116</v>
      </c>
      <c r="R381" s="13" t="s">
        <v>116</v>
      </c>
      <c r="S381" s="116">
        <f>VLOOKUP(C381,Table113[[idccms]:[Suma de Rellamados]],4,0)</f>
        <v>0.78632478632478597</v>
      </c>
      <c r="T381" s="13">
        <f>VLOOKUP(C381,Table115[[idccms]:[Suma de CvLlamSalientes]],3,0)</f>
        <v>666.16091954023</v>
      </c>
      <c r="U381" s="13">
        <f>VLOOKUP(C381,Table115[[idccms]:[Suma de CvLlamSalientes]],5,0)</f>
        <v>32.170114942528699</v>
      </c>
      <c r="V381" s="120">
        <f>VLOOKUP(C381,Table115[[idccms]:[Suma de CvLlamSalientes]],6,0)</f>
        <v>55.413793103448299</v>
      </c>
      <c r="W381" s="13">
        <f>VLOOKUP(C381,Table115[[idccms]:[Suma de CvLlamSalientes]],7,0)</f>
        <v>578.57701149425304</v>
      </c>
      <c r="X381" s="116">
        <f>VLOOKUP(C381,Table118[[idccms]:[%Act Com N]],4,0)</f>
        <v>1.37931034482759E-2</v>
      </c>
      <c r="Y381" s="116">
        <f>VLOOKUP(C381,Table118[[idccms]:[%Act Com N]],6,0)</f>
        <v>1.37931034482759E-2</v>
      </c>
      <c r="Z381" s="116">
        <f>VLOOKUP(C381,TRF!$B$2:$S$407,4,0)</f>
        <v>5.7471264367816098E-2</v>
      </c>
      <c r="AA381" s="116">
        <f>VLOOKUP(C381,CBS!$A$2:$F$395,4,0)</f>
        <v>4.8275862068965503E-2</v>
      </c>
      <c r="AB381" s="124">
        <f>IF(E381="HFC",(IF(L381&gt;=PliegoVigente!$U$9,PliegoVigente!$W$9,IF(L381&gt;=PliegoVigente!$U$8,PliegoVigente!$W$8,PliegoVigente!$W$7))),IF(E381="FLOW",(IF(L381&gt;=PliegoVigente!$U$25,PliegoVigente!$W$25,IF(L381&gt;=PliegoVigente!$U$24,PliegoVigente!$W$24,PliegoVigente!$W$23))),IF(E381="MASIVO",(IF(L381&gt;=PliegoVigente!$U$39,PliegoVigente!$W$39,IF(L381&gt;=PliegoVigente!$U$38,PliegoVigente!$W$38,PliegoVigente!$W$37))),(IF(L381&gt;=PliegoVigente!$U$53,PliegoVigente!$W$53,IF(L381&gt;=PliegoVigente!$U$52,PliegoVigente!$W$52,PliegoVigente!$W$51))))))</f>
        <v>0.01</v>
      </c>
      <c r="AC381" s="124">
        <f>IF(E381="HFC",(IF(M381&gt;=PliegoVigente!$I$7,PliegoVigente!$K$7,IF(M381&gt;=PliegoVigente!$I$8,PliegoVigente!$K$8,IF(M381&gt;=PliegoVigente!$I$9,PliegoVigente!$K$9,IF(M381&gt;=PliegoVigente!$I$10,PliegoVigente!$K$10,IF(M381&gt;=PliegoVigente!$I$11,PliegoVigente!$K$11,IF(M381&gt;=PliegoVigente!$I$12,PliegoVigente!$K$12,IF(M381&gt;=PliegoVigente!$I$13,PliegoVigente!$K$13,IF(M381&gt;=PliegoVigente!$I$14,PliegoVigente!$K$14,PliegoVigente!$K$15))))))))),IF(E381="FLOW",(IF(M381&gt;=PliegoVigente!$I$23,PliegoVigente!$K$23,IF(M381&gt;=PliegoVigente!$I$24,PliegoVigente!$K$24,IF(M381&gt;=PliegoVigente!$I$25,PliegoVigente!$K$25,IF(M381&gt;=PliegoVigente!$I$26,PliegoVigente!$K$26,IF(M381&gt;=PliegoVigente!$I$27,PliegoVigente!$K$27,IF(M381&gt;=PliegoVigente!$I$28,PliegoVigente!$K$28,IF(M381&gt;=PliegoVigente!$I$29,PliegoVigente!$K$29,IF(M381&gt;=PliegoVigente!$I$30,PliegoVigente!$K$30,PliegoVigente!$K$31))))))))),IF(E381="MASIVO",(IF(M381&gt;=PliegoVigente!$I$37,PliegoVigente!$K$37,IF(M381&gt;=PliegoVigente!$I$38,PliegoVigente!$K$38,IF(M381&gt;=PliegoVigente!$I$39,PliegoVigente!$K$39,IF(M381&gt;=PliegoVigente!$I$40,PliegoVigente!$K$40,IF(M381&gt;=PliegoVigente!$I$41,PliegoVigente!$K$41,IF(M381&gt;=PliegoVigente!$I$42,PliegoVigente!$K$42,IF(M381&gt;=PliegoVigente!$I$43,PliegoVigente!$K$43,IF(M381&gt;=PliegoVigente!$I$44,PliegoVigente!$K$44,PliegoVigente!$K$45))))))))),(IF(M381&gt;=PliegoVigente!$I$51,PliegoVigente!$K$51,IF(M381&gt;=PliegoVigente!$I$52,PliegoVigente!$K$52,IF(M381&gt;=PliegoVigente!$I$53,PliegoVigente!$K$53,IF(M381&gt;=PliegoVigente!$I$54,PliegoVigente!$K$54,IF(M381&gt;=PliegoVigente!$I$55,PliegoVigente!$K$55,IF(M381&gt;=PliegoVigente!$I$56,PliegoVigente!$K$56,IF(M381&gt;=PliegoVigente!$I$57,PliegoVigente!$K$57,IF(M381&gt;=PliegoVigente!$I$58,PliegoVigente!$K$58,PliegoVigente!$K$59))))))))))))</f>
        <v>-0.02</v>
      </c>
      <c r="AD381" s="124">
        <f>IF(E381="HFC",(IF(S381&gt;=PliegoVigente!$E$12,PliegoVigente!$G$12,IF(S381&gt;=PliegoVigente!$E$11,PliegoVigente!$G$11,IF(S381&gt;=PliegoVigente!$E$10,PliegoVigente!$G$10,IF(S381&gt;=PliegoVigente!$E$9,PliegoVigente!$G$9,IF(S381&gt;=PliegoVigente!$E$8,PliegoVigente!$G$8,PliegoVigente!$G$7)))))),IF(E381="FLOW",(IF(S381&gt;=PliegoVigente!$I$23,PliegoVigente!$K$23,IF(S381&gt;=PliegoVigente!$I$24,PliegoVigente!$K$24,IF(S381&gt;=PliegoVigente!$I$25,PliegoVigente!$K$25,IF(S381&gt;=PliegoVigente!$I$26,PliegoVigente!$K$26,IF(S381&gt;=PliegoVigente!$I$27,PliegoVigente!$K$27,IF(S381&gt;=PliegoVigente!$I$28,PliegoVigente!$K$28,IF(S381&gt;=PliegoVigente!$I$29,PliegoVigente!$K$29,IF(S381&gt;=PliegoVigente!$I$30,PliegoVigente!$K$30,PliegoVigente!$K$31))))))))),IF(E381="MASIVO",(IF(S381&gt;=PliegoVigente!$I$37,PliegoVigente!$K$37,IF(S381&gt;=PliegoVigente!$I$38,PliegoVigente!$K$38,IF(S381&gt;=PliegoVigente!$I$39,PliegoVigente!$K$39,IF(S381&gt;=PliegoVigente!$I$40,PliegoVigente!$K$40,IF(S381&gt;=PliegoVigente!$I$41,PliegoVigente!$K$41,IF(S381&gt;=PliegoVigente!$I$42,PliegoVigente!$K$42,IF(S381&gt;=PliegoVigente!$I$43,PliegoVigente!$K$43,IF(S381&gt;=PliegoVigente!$I$44,PliegoVigente!$K$44,PliegoVigente!$K$45))))))))),(IF(S381&gt;=PliegoVigente!$I$51,PliegoVigente!$K$51,IF(S381&gt;=PliegoVigente!$I$52,PliegoVigente!$K$52,IF(S381&gt;=PliegoVigente!$I$53,PliegoVigente!$K$53,IF(S381&gt;=PliegoVigente!$I$54,PliegoVigente!$K$54,IF(S381&gt;=PliegoVigente!$I$55,PliegoVigente!$K$55,IF(S381&gt;=PliegoVigente!$I$56,PliegoVigente!$K$56,IF(S381&gt;=PliegoVigente!$I$57,PliegoVigente!$K$57,IF(S381&gt;=PliegoVigente!$I$58,PliegoVigente!$K$58,PliegoVigente!$K$59))))))))))))</f>
        <v>-0.01</v>
      </c>
      <c r="AE381" s="124">
        <f>IF(E381="HFC",(IF(T381&gt;=PliegoVigente!$A$10,PliegoVigente!$C$10,IF(T381&gt;PliegoVigente!$A$9,PliegoVigente!$C$9,IF(T381&gt;PliegoVigente!$A$8,PliegoVigente!$C$8,PliegoVigente!$C$7)))),IF(E381="FLOW",(IF(T381&gt;=PliegoVigente!$A$26,PliegoVigente!$C$26,IF(T381&gt;PliegoVigente!$A$25,PliegoVigente!$C$25,IF(T381&gt;PliegoVigente!$A$24,PliegoVigente!$C$24,PliegoVigente!$C$23)))),IF(E381="MASIVO",(IF(T381&gt;=PliegoVigente!$A$40,PliegoVigente!$C$40,IF(T381&gt;PliegoVigente!$A$39,PliegoVigente!$C$39,IF(T381&gt;PliegoVigente!$A$38,PliegoVigente!$C$38,PliegoVigente!$C$37)))),(IF(T381&gt;=PliegoVigente!$A$54,PliegoVigente!$C$54,IF(T381&gt;PliegoVigente!$A$53,PliegoVigente!$C$53,IF(T381&gt;PliegoVigente!$A$52,PliegoVigente!$C$52,PliegoVigente!$C$51)))))))</f>
        <v>-0.01</v>
      </c>
      <c r="AF381" s="124">
        <f>IF(E381="HFC",(IF(Y381&gt;=PliegoVigente!$Y$7,PliegoVigente!$AA$7,0)),IF(E381="FLOW",0,IF(E381="MASIVO",(IF(Y381&gt;=PliegoVigente!$Y$37,PliegoVigente!$AA$370)),(IF(Y381&gt;=PliegoVigente!$Y$51,PliegoVigente!$AA$51,0)))))</f>
        <v>0</v>
      </c>
      <c r="AG381" s="124">
        <f>IF(E381="HFC",(IF(Z381&gt;=PliegoVigente!$M$9,PliegoVigente!$O$9,IF(Z381&gt;=PliegoVigente!$M$8,PliegoVigente!$O$8,PliegoVigente!$O$7))),IF(E381="FLOW",(IF(Z381&gt;=PliegoVigente!$M$25,PliegoVigente!$O$25,IF(Z381&gt;=PliegoVigente!$M$24,PliegoVigente!$O$24,PliegoVigente!$O$23))),IF(E381="MASIVO",(IF(Z381&gt;=PliegoVigente!$M$39,PliegoVigente!$O$39,IF(Z381&gt;=PliegoVigente!$M$38,PliegoVigente!$O$38,PliegoVigente!$O$37))),(IF(Z381&gt;=PliegoVigente!$M$53,PliegoVigente!$O$53,IF(Z381&gt;=PliegoVigente!$M$52,PliegoVigente!$O$52,PliegoVigente!$O$51))))))</f>
        <v>5.0000000000000001E-3</v>
      </c>
      <c r="AH381" s="124">
        <f>IF(E381="HFC",(IF(AA381&gt;=PliegoVigente!$Q$9,PliegoVigente!$S$9,IF(AA381&gt;=PliegoVigente!$Q$8,PliegoVigente!$S$8,PliegoVigente!$S$7))),IF(E381="FLOW",(IF(AA381&gt;=PliegoVigente!$Q$25,PliegoVigente!$S$25,IF(AA381&gt;=PliegoVigente!$Q$24,PliegoVigente!$S$24,PliegoVigente!$S$23))),IF(E381="MASIVO",(IF(AA381&gt;=PliegoVigente!$Q$39,PliegoVigente!$S$39,IF(AA381&gt;=PliegoVigente!$Q$38,PliegoVigente!$S$38,PliegoVigente!$S$37))),(IF(AA381&gt;=PliegoVigente!$Q$53,PliegoVigente!$S$53,IF(AA381&gt;=PliegoVigente!$Q$52,PliegoVigente!$S$52,PliegoVigente!$S$51))))))</f>
        <v>5.0000000000000001E-3</v>
      </c>
      <c r="AI381" s="126">
        <f t="shared" si="11"/>
        <v>-1.9999999999999997E-2</v>
      </c>
    </row>
    <row r="382" spans="1:35" x14ac:dyDescent="0.25">
      <c r="A382" s="115" t="str">
        <f>VLOOKUP(C382,RosterActualizado!$C$2:$L$1000,7,0)</f>
        <v>Boulchouk Alexis Adrian</v>
      </c>
      <c r="B382" s="115" t="str">
        <f>VLOOKUP(C382,RosterActualizado!$C$2:$L$1000,10,0)</f>
        <v>Alsaad Jouni</v>
      </c>
      <c r="C382" s="115">
        <f>RosterActualizado!C382</f>
        <v>2389885</v>
      </c>
      <c r="D382" s="115" t="str">
        <f>VLOOKUP(C382,RosterActualizado!$C$2:$L$1000,3,0)</f>
        <v>INTERNET HFC SCORE 3 A 5</v>
      </c>
      <c r="E382" s="115" t="str">
        <f t="shared" si="10"/>
        <v>HFC</v>
      </c>
      <c r="F382" s="116">
        <f>VLOOKUP(C382,Table1[],5,0)</f>
        <v>0.97634229891679403</v>
      </c>
      <c r="G382" s="117">
        <f>VLOOKUP(C382,Table13[],5,0)</f>
        <v>0.12903225806451599</v>
      </c>
      <c r="H382" s="118">
        <f>VLOOKUP(C382,Table13[],3,0)</f>
        <v>31</v>
      </c>
      <c r="I382" s="117">
        <f>VLOOKUP(C382,Table13[],7,0)</f>
        <v>0.80645161290322598</v>
      </c>
      <c r="J382" s="117">
        <f>VLOOKUP(C382,Table13[],9,0)</f>
        <v>0.87096774193548399</v>
      </c>
      <c r="K382" s="116">
        <f>VLOOKUP(C382,Table16[[#All],[idccms]:[TMO]],5,0)</f>
        <v>1</v>
      </c>
      <c r="L382" s="119">
        <f>VLOOKUP(C382,Table18[[Columna1]:[Recuento de id_monitoring-caseId]],2,0)</f>
        <v>0</v>
      </c>
      <c r="M382" s="116">
        <f>VLOOKUP(C382,Table111[],7,0)</f>
        <v>-0.5</v>
      </c>
      <c r="N382" s="118">
        <f>VLOOKUP(C382,Table111[],6,0)</f>
        <v>12</v>
      </c>
      <c r="O382" s="116">
        <f>VLOOKUP(C382,Table111[],8,0)</f>
        <v>0.11111111111111099</v>
      </c>
      <c r="P382" s="13" t="s">
        <v>116</v>
      </c>
      <c r="Q382" s="13" t="s">
        <v>116</v>
      </c>
      <c r="R382" s="13" t="s">
        <v>116</v>
      </c>
      <c r="S382" s="116">
        <f>VLOOKUP(C382,Table113[[idccms]:[Suma de Rellamados]],4,0)</f>
        <v>0.80726256983240197</v>
      </c>
      <c r="T382" s="13">
        <f>VLOOKUP(C382,Table115[[idccms]:[Suma de CvLlamSalientes]],3,0)</f>
        <v>577.60833333333301</v>
      </c>
      <c r="U382" s="13">
        <f>VLOOKUP(C382,Table115[[idccms]:[Suma de CvLlamSalientes]],5,0)</f>
        <v>29.579166666666701</v>
      </c>
      <c r="V382" s="120">
        <f>VLOOKUP(C382,Table115[[idccms]:[Suma de CvLlamSalientes]],6,0)</f>
        <v>11.6145833333333</v>
      </c>
      <c r="W382" s="13">
        <f>VLOOKUP(C382,Table115[[idccms]:[Suma de CvLlamSalientes]],7,0)</f>
        <v>536.41458333333298</v>
      </c>
      <c r="X382" s="116">
        <f>VLOOKUP(C382,Table118[[idccms]:[%Act Com N]],4,0)</f>
        <v>7.3958333333333307E-2</v>
      </c>
      <c r="Y382" s="116">
        <f>VLOOKUP(C382,Table118[[idccms]:[%Act Com N]],6,0)</f>
        <v>3.2291666666666698E-2</v>
      </c>
      <c r="Z382" s="116">
        <f>VLOOKUP(C382,TRF!$B$2:$S$407,4,0)</f>
        <v>6.6666666666666693E-2</v>
      </c>
      <c r="AA382" s="116">
        <f>VLOOKUP(C382,CBS!$A$2:$F$395,4,0)</f>
        <v>2.0833333333333301E-2</v>
      </c>
      <c r="AB382" s="124">
        <f>IF(E382="HFC",(IF(L382&gt;=PliegoVigente!$U$9,PliegoVigente!$W$9,IF(L382&gt;=PliegoVigente!$U$8,PliegoVigente!$W$8,PliegoVigente!$W$7))),IF(E382="FLOW",(IF(L382&gt;=PliegoVigente!$U$25,PliegoVigente!$W$25,IF(L382&gt;=PliegoVigente!$U$24,PliegoVigente!$W$24,PliegoVigente!$W$23))),IF(E382="MASIVO",(IF(L382&gt;=PliegoVigente!$U$39,PliegoVigente!$W$39,IF(L382&gt;=PliegoVigente!$U$38,PliegoVigente!$W$38,PliegoVigente!$W$37))),(IF(L382&gt;=PliegoVigente!$U$53,PliegoVigente!$W$53,IF(L382&gt;=PliegoVigente!$U$52,PliegoVigente!$W$52,PliegoVigente!$W$51))))))</f>
        <v>-0.01</v>
      </c>
      <c r="AC382" s="124">
        <f>IF(E382="HFC",(IF(M382&gt;=PliegoVigente!$I$7,PliegoVigente!$K$7,IF(M382&gt;=PliegoVigente!$I$8,PliegoVigente!$K$8,IF(M382&gt;=PliegoVigente!$I$9,PliegoVigente!$K$9,IF(M382&gt;=PliegoVigente!$I$10,PliegoVigente!$K$10,IF(M382&gt;=PliegoVigente!$I$11,PliegoVigente!$K$11,IF(M382&gt;=PliegoVigente!$I$12,PliegoVigente!$K$12,IF(M382&gt;=PliegoVigente!$I$13,PliegoVigente!$K$13,IF(M382&gt;=PliegoVigente!$I$14,PliegoVigente!$K$14,PliegoVigente!$K$15))))))))),IF(E382="FLOW",(IF(M382&gt;=PliegoVigente!$I$23,PliegoVigente!$K$23,IF(M382&gt;=PliegoVigente!$I$24,PliegoVigente!$K$24,IF(M382&gt;=PliegoVigente!$I$25,PliegoVigente!$K$25,IF(M382&gt;=PliegoVigente!$I$26,PliegoVigente!$K$26,IF(M382&gt;=PliegoVigente!$I$27,PliegoVigente!$K$27,IF(M382&gt;=PliegoVigente!$I$28,PliegoVigente!$K$28,IF(M382&gt;=PliegoVigente!$I$29,PliegoVigente!$K$29,IF(M382&gt;=PliegoVigente!$I$30,PliegoVigente!$K$30,PliegoVigente!$K$31))))))))),IF(E382="MASIVO",(IF(M382&gt;=PliegoVigente!$I$37,PliegoVigente!$K$37,IF(M382&gt;=PliegoVigente!$I$38,PliegoVigente!$K$38,IF(M382&gt;=PliegoVigente!$I$39,PliegoVigente!$K$39,IF(M382&gt;=PliegoVigente!$I$40,PliegoVigente!$K$40,IF(M382&gt;=PliegoVigente!$I$41,PliegoVigente!$K$41,IF(M382&gt;=PliegoVigente!$I$42,PliegoVigente!$K$42,IF(M382&gt;=PliegoVigente!$I$43,PliegoVigente!$K$43,IF(M382&gt;=PliegoVigente!$I$44,PliegoVigente!$K$44,PliegoVigente!$K$45))))))))),(IF(M382&gt;=PliegoVigente!$I$51,PliegoVigente!$K$51,IF(M382&gt;=PliegoVigente!$I$52,PliegoVigente!$K$52,IF(M382&gt;=PliegoVigente!$I$53,PliegoVigente!$K$53,IF(M382&gt;=PliegoVigente!$I$54,PliegoVigente!$K$54,IF(M382&gt;=PliegoVigente!$I$55,PliegoVigente!$K$55,IF(M382&gt;=PliegoVigente!$I$56,PliegoVigente!$K$56,IF(M382&gt;=PliegoVigente!$I$57,PliegoVigente!$K$57,IF(M382&gt;=PliegoVigente!$I$58,PliegoVigente!$K$58,PliegoVigente!$K$59))))))))))))</f>
        <v>-0.02</v>
      </c>
      <c r="AD382" s="124">
        <f>IF(E382="HFC",(IF(S382&gt;=PliegoVigente!$E$12,PliegoVigente!$G$12,IF(S382&gt;=PliegoVigente!$E$11,PliegoVigente!$G$11,IF(S382&gt;=PliegoVigente!$E$10,PliegoVigente!$G$10,IF(S382&gt;=PliegoVigente!$E$9,PliegoVigente!$G$9,IF(S382&gt;=PliegoVigente!$E$8,PliegoVigente!$G$8,PliegoVigente!$G$7)))))),IF(E382="FLOW",(IF(S382&gt;=PliegoVigente!$I$23,PliegoVigente!$K$23,IF(S382&gt;=PliegoVigente!$I$24,PliegoVigente!$K$24,IF(S382&gt;=PliegoVigente!$I$25,PliegoVigente!$K$25,IF(S382&gt;=PliegoVigente!$I$26,PliegoVigente!$K$26,IF(S382&gt;=PliegoVigente!$I$27,PliegoVigente!$K$27,IF(S382&gt;=PliegoVigente!$I$28,PliegoVigente!$K$28,IF(S382&gt;=PliegoVigente!$I$29,PliegoVigente!$K$29,IF(S382&gt;=PliegoVigente!$I$30,PliegoVigente!$K$30,PliegoVigente!$K$31))))))))),IF(E382="MASIVO",(IF(S382&gt;=PliegoVigente!$I$37,PliegoVigente!$K$37,IF(S382&gt;=PliegoVigente!$I$38,PliegoVigente!$K$38,IF(S382&gt;=PliegoVigente!$I$39,PliegoVigente!$K$39,IF(S382&gt;=PliegoVigente!$I$40,PliegoVigente!$K$40,IF(S382&gt;=PliegoVigente!$I$41,PliegoVigente!$K$41,IF(S382&gt;=PliegoVigente!$I$42,PliegoVigente!$K$42,IF(S382&gt;=PliegoVigente!$I$43,PliegoVigente!$K$43,IF(S382&gt;=PliegoVigente!$I$44,PliegoVigente!$K$44,PliegoVigente!$K$45))))))))),(IF(S382&gt;=PliegoVigente!$I$51,PliegoVigente!$K$51,IF(S382&gt;=PliegoVigente!$I$52,PliegoVigente!$K$52,IF(S382&gt;=PliegoVigente!$I$53,PliegoVigente!$K$53,IF(S382&gt;=PliegoVigente!$I$54,PliegoVigente!$K$54,IF(S382&gt;=PliegoVigente!$I$55,PliegoVigente!$K$55,IF(S382&gt;=PliegoVigente!$I$56,PliegoVigente!$K$56,IF(S382&gt;=PliegoVigente!$I$57,PliegoVigente!$K$57,IF(S382&gt;=PliegoVigente!$I$58,PliegoVigente!$K$58,PliegoVigente!$K$59))))))))))))</f>
        <v>-0.01</v>
      </c>
      <c r="AE382" s="124">
        <f>IF(E382="HFC",(IF(T382&gt;=PliegoVigente!$A$10,PliegoVigente!$C$10,IF(T382&gt;PliegoVigente!$A$9,PliegoVigente!$C$9,IF(T382&gt;PliegoVigente!$A$8,PliegoVigente!$C$8,PliegoVigente!$C$7)))),IF(E382="FLOW",(IF(T382&gt;=PliegoVigente!$A$26,PliegoVigente!$C$26,IF(T382&gt;PliegoVigente!$A$25,PliegoVigente!$C$25,IF(T382&gt;PliegoVigente!$A$24,PliegoVigente!$C$24,PliegoVigente!$C$23)))),IF(E382="MASIVO",(IF(T382&gt;=PliegoVigente!$A$40,PliegoVigente!$C$40,IF(T382&gt;PliegoVigente!$A$39,PliegoVigente!$C$39,IF(T382&gt;PliegoVigente!$A$38,PliegoVigente!$C$38,PliegoVigente!$C$37)))),(IF(T382&gt;=PliegoVigente!$A$54,PliegoVigente!$C$54,IF(T382&gt;PliegoVigente!$A$53,PliegoVigente!$C$53,IF(T382&gt;PliegoVigente!$A$52,PliegoVigente!$C$52,PliegoVigente!$C$51)))))))</f>
        <v>-0.01</v>
      </c>
      <c r="AF382" s="124">
        <f>IF(E382="HFC",(IF(Y382&gt;=PliegoVigente!$Y$7,PliegoVigente!$AA$7,0)),IF(E382="FLOW",0,IF(E382="MASIVO",(IF(Y382&gt;=PliegoVigente!$Y$37,PliegoVigente!$AA$370)),(IF(Y382&gt;=PliegoVigente!$Y$51,PliegoVigente!$AA$51,0)))))</f>
        <v>0.01</v>
      </c>
      <c r="AG382" s="124">
        <f>IF(E382="HFC",(IF(Z382&gt;=PliegoVigente!$M$9,PliegoVigente!$O$9,IF(Z382&gt;=PliegoVigente!$M$8,PliegoVigente!$O$8,PliegoVigente!$O$7))),IF(E382="FLOW",(IF(Z382&gt;=PliegoVigente!$M$25,PliegoVigente!$O$25,IF(Z382&gt;=PliegoVigente!$M$24,PliegoVigente!$O$24,PliegoVigente!$O$23))),IF(E382="MASIVO",(IF(Z382&gt;=PliegoVigente!$M$39,PliegoVigente!$O$39,IF(Z382&gt;=PliegoVigente!$M$38,PliegoVigente!$O$38,PliegoVigente!$O$37))),(IF(Z382&gt;=PliegoVigente!$M$53,PliegoVigente!$O$53,IF(Z382&gt;=PliegoVigente!$M$52,PliegoVigente!$O$52,PliegoVigente!$O$51))))))</f>
        <v>5.0000000000000001E-3</v>
      </c>
      <c r="AH382" s="124">
        <f>IF(E382="HFC",(IF(AA382&gt;=PliegoVigente!$Q$9,PliegoVigente!$S$9,IF(AA382&gt;=PliegoVigente!$Q$8,PliegoVigente!$S$8,PliegoVigente!$S$7))),IF(E382="FLOW",(IF(AA382&gt;=PliegoVigente!$Q$25,PliegoVigente!$S$25,IF(AA382&gt;=PliegoVigente!$Q$24,PliegoVigente!$S$24,PliegoVigente!$S$23))),IF(E382="MASIVO",(IF(AA382&gt;=PliegoVigente!$Q$39,PliegoVigente!$S$39,IF(AA382&gt;=PliegoVigente!$Q$38,PliegoVigente!$S$38,PliegoVigente!$S$37))),(IF(AA382&gt;=PliegoVigente!$Q$53,PliegoVigente!$S$53,IF(AA382&gt;=PliegoVigente!$Q$52,PliegoVigente!$S$52,PliegoVigente!$S$51))))))</f>
        <v>5.0000000000000001E-3</v>
      </c>
      <c r="AI382" s="126">
        <f t="shared" si="11"/>
        <v>-3.0000000000000002E-2</v>
      </c>
    </row>
    <row r="383" spans="1:35" x14ac:dyDescent="0.25">
      <c r="A383" s="115" t="str">
        <f>VLOOKUP(C383,RosterActualizado!$C$2:$L$1000,7,0)</f>
        <v>Boulchouk Alexis Adrian</v>
      </c>
      <c r="B383" s="115" t="str">
        <f>VLOOKUP(C383,RosterActualizado!$C$2:$L$1000,10,0)</f>
        <v>Baca Alurralde María Luz</v>
      </c>
      <c r="C383" s="115">
        <f>RosterActualizado!C383</f>
        <v>3903544</v>
      </c>
      <c r="D383" s="115" t="str">
        <f>VLOOKUP(C383,RosterActualizado!$C$2:$L$1000,3,0)</f>
        <v xml:space="preserve">INTERNET HFC SCORE 1 + Solucion Remota </v>
      </c>
      <c r="E383" s="115" t="str">
        <f t="shared" si="10"/>
        <v>HFC</v>
      </c>
      <c r="F383" s="116">
        <f>VLOOKUP(C383,Table1[],5,0)</f>
        <v>0.81022688719253599</v>
      </c>
      <c r="G383" s="117">
        <f>VLOOKUP(C383,Table13[],5,0)</f>
        <v>6.25E-2</v>
      </c>
      <c r="H383" s="118">
        <f>VLOOKUP(C383,Table13[],3,0)</f>
        <v>48</v>
      </c>
      <c r="I383" s="117">
        <f>VLOOKUP(C383,Table13[],7,0)</f>
        <v>0.81395348837209303</v>
      </c>
      <c r="J383" s="117">
        <f>VLOOKUP(C383,Table13[],9,0)</f>
        <v>0.92857142857142905</v>
      </c>
      <c r="K383" s="116">
        <f>VLOOKUP(C383,Table16[[#All],[idccms]:[TMO]],5,0)</f>
        <v>1</v>
      </c>
      <c r="L383" s="119">
        <f>VLOOKUP(C383,Table18[[Columna1]:[Recuento de id_monitoring-caseId]],2,0)</f>
        <v>0</v>
      </c>
      <c r="M383" s="116">
        <f>VLOOKUP(C383,Table111[],7,0)</f>
        <v>0</v>
      </c>
      <c r="N383" s="118">
        <f>VLOOKUP(C383,Table111[],6,0)</f>
        <v>4</v>
      </c>
      <c r="O383" s="116">
        <f>VLOOKUP(C383,Table111[],8,0)</f>
        <v>0.5</v>
      </c>
      <c r="P383" s="13" t="s">
        <v>116</v>
      </c>
      <c r="Q383" s="13" t="s">
        <v>116</v>
      </c>
      <c r="R383" s="13" t="s">
        <v>116</v>
      </c>
      <c r="S383" s="116">
        <f>VLOOKUP(C383,Table113[[idccms]:[Suma de Rellamados]],4,0)</f>
        <v>0.82066869300911804</v>
      </c>
      <c r="T383" s="13">
        <f>VLOOKUP(C383,Table115[[idccms]:[Suma de CvLlamSalientes]],3,0)</f>
        <v>595.33780760626405</v>
      </c>
      <c r="U383" s="13">
        <f>VLOOKUP(C383,Table115[[idccms]:[Suma de CvLlamSalientes]],5,0)</f>
        <v>6.0469798657718101</v>
      </c>
      <c r="V383" s="120">
        <f>VLOOKUP(C383,Table115[[idccms]:[Suma de CvLlamSalientes]],6,0)</f>
        <v>4.4541387024608499</v>
      </c>
      <c r="W383" s="13">
        <f>VLOOKUP(C383,Table115[[idccms]:[Suma de CvLlamSalientes]],7,0)</f>
        <v>584.83668903803095</v>
      </c>
      <c r="X383" s="116">
        <f>VLOOKUP(C383,Table118[[idccms]:[%Act Com N]],4,0)</f>
        <v>7.7181208053691303E-2</v>
      </c>
      <c r="Y383" s="116">
        <f>VLOOKUP(C383,Table118[[idccms]:[%Act Com N]],6,0)</f>
        <v>7.7181208053691303E-2</v>
      </c>
      <c r="Z383" s="116">
        <f>VLOOKUP(C383,TRF!$B$2:$S$407,4,0)</f>
        <v>7.1588366890380298E-2</v>
      </c>
      <c r="AA383" s="116">
        <f>VLOOKUP(C383,CBS!$A$2:$F$395,4,0)</f>
        <v>4.6979865771812103E-2</v>
      </c>
      <c r="AB383" s="124">
        <f>IF(E383="HFC",(IF(L383&gt;=PliegoVigente!$U$9,PliegoVigente!$W$9,IF(L383&gt;=PliegoVigente!$U$8,PliegoVigente!$W$8,PliegoVigente!$W$7))),IF(E383="FLOW",(IF(L383&gt;=PliegoVigente!$U$25,PliegoVigente!$W$25,IF(L383&gt;=PliegoVigente!$U$24,PliegoVigente!$W$24,PliegoVigente!$W$23))),IF(E383="MASIVO",(IF(L383&gt;=PliegoVigente!$U$39,PliegoVigente!$W$39,IF(L383&gt;=PliegoVigente!$U$38,PliegoVigente!$W$38,PliegoVigente!$W$37))),(IF(L383&gt;=PliegoVigente!$U$53,PliegoVigente!$W$53,IF(L383&gt;=PliegoVigente!$U$52,PliegoVigente!$W$52,PliegoVigente!$W$51))))))</f>
        <v>-0.01</v>
      </c>
      <c r="AC383" s="124">
        <f>IF(E383="HFC",(IF(M383&gt;=PliegoVigente!$I$7,PliegoVigente!$K$7,IF(M383&gt;=PliegoVigente!$I$8,PliegoVigente!$K$8,IF(M383&gt;=PliegoVigente!$I$9,PliegoVigente!$K$9,IF(M383&gt;=PliegoVigente!$I$10,PliegoVigente!$K$10,IF(M383&gt;=PliegoVigente!$I$11,PliegoVigente!$K$11,IF(M383&gt;=PliegoVigente!$I$12,PliegoVigente!$K$12,IF(M383&gt;=PliegoVigente!$I$13,PliegoVigente!$K$13,IF(M383&gt;=PliegoVigente!$I$14,PliegoVigente!$K$14,PliegoVigente!$K$15))))))))),IF(E383="FLOW",(IF(M383&gt;=PliegoVigente!$I$23,PliegoVigente!$K$23,IF(M383&gt;=PliegoVigente!$I$24,PliegoVigente!$K$24,IF(M383&gt;=PliegoVigente!$I$25,PliegoVigente!$K$25,IF(M383&gt;=PliegoVigente!$I$26,PliegoVigente!$K$26,IF(M383&gt;=PliegoVigente!$I$27,PliegoVigente!$K$27,IF(M383&gt;=PliegoVigente!$I$28,PliegoVigente!$K$28,IF(M383&gt;=PliegoVigente!$I$29,PliegoVigente!$K$29,IF(M383&gt;=PliegoVigente!$I$30,PliegoVigente!$K$30,PliegoVigente!$K$31))))))))),IF(E383="MASIVO",(IF(M383&gt;=PliegoVigente!$I$37,PliegoVigente!$K$37,IF(M383&gt;=PliegoVigente!$I$38,PliegoVigente!$K$38,IF(M383&gt;=PliegoVigente!$I$39,PliegoVigente!$K$39,IF(M383&gt;=PliegoVigente!$I$40,PliegoVigente!$K$40,IF(M383&gt;=PliegoVigente!$I$41,PliegoVigente!$K$41,IF(M383&gt;=PliegoVigente!$I$42,PliegoVigente!$K$42,IF(M383&gt;=PliegoVigente!$I$43,PliegoVigente!$K$43,IF(M383&gt;=PliegoVigente!$I$44,PliegoVigente!$K$44,PliegoVigente!$K$45))))))))),(IF(M383&gt;=PliegoVigente!$I$51,PliegoVigente!$K$51,IF(M383&gt;=PliegoVigente!$I$52,PliegoVigente!$K$52,IF(M383&gt;=PliegoVigente!$I$53,PliegoVigente!$K$53,IF(M383&gt;=PliegoVigente!$I$54,PliegoVigente!$K$54,IF(M383&gt;=PliegoVigente!$I$55,PliegoVigente!$K$55,IF(M383&gt;=PliegoVigente!$I$56,PliegoVigente!$K$56,IF(M383&gt;=PliegoVigente!$I$57,PliegoVigente!$K$57,IF(M383&gt;=PliegoVigente!$I$58,PliegoVigente!$K$58,PliegoVigente!$K$59))))))))))))</f>
        <v>0.06</v>
      </c>
      <c r="AD383" s="124">
        <f>IF(E383="HFC",(IF(S383&gt;=PliegoVigente!$E$12,PliegoVigente!$G$12,IF(S383&gt;=PliegoVigente!$E$11,PliegoVigente!$G$11,IF(S383&gt;=PliegoVigente!$E$10,PliegoVigente!$G$10,IF(S383&gt;=PliegoVigente!$E$9,PliegoVigente!$G$9,IF(S383&gt;=PliegoVigente!$E$8,PliegoVigente!$G$8,PliegoVigente!$G$7)))))),IF(E383="FLOW",(IF(S383&gt;=PliegoVigente!$I$23,PliegoVigente!$K$23,IF(S383&gt;=PliegoVigente!$I$24,PliegoVigente!$K$24,IF(S383&gt;=PliegoVigente!$I$25,PliegoVigente!$K$25,IF(S383&gt;=PliegoVigente!$I$26,PliegoVigente!$K$26,IF(S383&gt;=PliegoVigente!$I$27,PliegoVigente!$K$27,IF(S383&gt;=PliegoVigente!$I$28,PliegoVigente!$K$28,IF(S383&gt;=PliegoVigente!$I$29,PliegoVigente!$K$29,IF(S383&gt;=PliegoVigente!$I$30,PliegoVigente!$K$30,PliegoVigente!$K$31))))))))),IF(E383="MASIVO",(IF(S383&gt;=PliegoVigente!$I$37,PliegoVigente!$K$37,IF(S383&gt;=PliegoVigente!$I$38,PliegoVigente!$K$38,IF(S383&gt;=PliegoVigente!$I$39,PliegoVigente!$K$39,IF(S383&gt;=PliegoVigente!$I$40,PliegoVigente!$K$40,IF(S383&gt;=PliegoVigente!$I$41,PliegoVigente!$K$41,IF(S383&gt;=PliegoVigente!$I$42,PliegoVigente!$K$42,IF(S383&gt;=PliegoVigente!$I$43,PliegoVigente!$K$43,IF(S383&gt;=PliegoVigente!$I$44,PliegoVigente!$K$44,PliegoVigente!$K$45))))))))),(IF(S383&gt;=PliegoVigente!$I$51,PliegoVigente!$K$51,IF(S383&gt;=PliegoVigente!$I$52,PliegoVigente!$K$52,IF(S383&gt;=PliegoVigente!$I$53,PliegoVigente!$K$53,IF(S383&gt;=PliegoVigente!$I$54,PliegoVigente!$K$54,IF(S383&gt;=PliegoVigente!$I$55,PliegoVigente!$K$55,IF(S383&gt;=PliegoVigente!$I$56,PliegoVigente!$K$56,IF(S383&gt;=PliegoVigente!$I$57,PliegoVigente!$K$57,IF(S383&gt;=PliegoVigente!$I$58,PliegoVigente!$K$58,PliegoVigente!$K$59))))))))))))</f>
        <v>0.01</v>
      </c>
      <c r="AE383" s="124">
        <f>IF(E383="HFC",(IF(T383&gt;=PliegoVigente!$A$10,PliegoVigente!$C$10,IF(T383&gt;PliegoVigente!$A$9,PliegoVigente!$C$9,IF(T383&gt;PliegoVigente!$A$8,PliegoVigente!$C$8,PliegoVigente!$C$7)))),IF(E383="FLOW",(IF(T383&gt;=PliegoVigente!$A$26,PliegoVigente!$C$26,IF(T383&gt;PliegoVigente!$A$25,PliegoVigente!$C$25,IF(T383&gt;PliegoVigente!$A$24,PliegoVigente!$C$24,PliegoVigente!$C$23)))),IF(E383="MASIVO",(IF(T383&gt;=PliegoVigente!$A$40,PliegoVigente!$C$40,IF(T383&gt;PliegoVigente!$A$39,PliegoVigente!$C$39,IF(T383&gt;PliegoVigente!$A$38,PliegoVigente!$C$38,PliegoVigente!$C$37)))),(IF(T383&gt;=PliegoVigente!$A$54,PliegoVigente!$C$54,IF(T383&gt;PliegoVigente!$A$53,PliegoVigente!$C$53,IF(T383&gt;PliegoVigente!$A$52,PliegoVigente!$C$52,PliegoVigente!$C$51)))))))</f>
        <v>-0.01</v>
      </c>
      <c r="AF383" s="124">
        <f>IF(E383="HFC",(IF(Y383&gt;=PliegoVigente!$Y$7,PliegoVigente!$AA$7,0)),IF(E383="FLOW",0,IF(E383="MASIVO",(IF(Y383&gt;=PliegoVigente!$Y$37,PliegoVigente!$AA$370)),(IF(Y383&gt;=PliegoVigente!$Y$51,PliegoVigente!$AA$51,0)))))</f>
        <v>0.01</v>
      </c>
      <c r="AG383" s="124">
        <f>IF(E383="HFC",(IF(Z383&gt;=PliegoVigente!$M$9,PliegoVigente!$O$9,IF(Z383&gt;=PliegoVigente!$M$8,PliegoVigente!$O$8,PliegoVigente!$O$7))),IF(E383="FLOW",(IF(Z383&gt;=PliegoVigente!$M$25,PliegoVigente!$O$25,IF(Z383&gt;=PliegoVigente!$M$24,PliegoVigente!$O$24,PliegoVigente!$O$23))),IF(E383="MASIVO",(IF(Z383&gt;=PliegoVigente!$M$39,PliegoVigente!$O$39,IF(Z383&gt;=PliegoVigente!$M$38,PliegoVigente!$O$38,PliegoVigente!$O$37))),(IF(Z383&gt;=PliegoVigente!$M$53,PliegoVigente!$O$53,IF(Z383&gt;=PliegoVigente!$M$52,PliegoVigente!$O$52,PliegoVigente!$O$51))))))</f>
        <v>5.0000000000000001E-3</v>
      </c>
      <c r="AH383" s="124">
        <f>IF(E383="HFC",(IF(AA383&gt;=PliegoVigente!$Q$9,PliegoVigente!$S$9,IF(AA383&gt;=PliegoVigente!$Q$8,PliegoVigente!$S$8,PliegoVigente!$S$7))),IF(E383="FLOW",(IF(AA383&gt;=PliegoVigente!$Q$25,PliegoVigente!$S$25,IF(AA383&gt;=PliegoVigente!$Q$24,PliegoVigente!$S$24,PliegoVigente!$S$23))),IF(E383="MASIVO",(IF(AA383&gt;=PliegoVigente!$Q$39,PliegoVigente!$S$39,IF(AA383&gt;=PliegoVigente!$Q$38,PliegoVigente!$S$38,PliegoVigente!$S$37))),(IF(AA383&gt;=PliegoVigente!$Q$53,PliegoVigente!$S$53,IF(AA383&gt;=PliegoVigente!$Q$52,PliegoVigente!$S$52,PliegoVigente!$S$51))))))</f>
        <v>5.0000000000000001E-3</v>
      </c>
      <c r="AI383" s="126">
        <f t="shared" si="11"/>
        <v>7.0000000000000007E-2</v>
      </c>
    </row>
    <row r="384" spans="1:35" x14ac:dyDescent="0.25">
      <c r="A384" s="115" t="str">
        <f>VLOOKUP(C384,RosterActualizado!$C$2:$L$1000,7,0)</f>
        <v>Boulchouk Alexis Adrian</v>
      </c>
      <c r="B384" s="115" t="str">
        <f>VLOOKUP(C384,RosterActualizado!$C$2:$L$1000,10,0)</f>
        <v>Casagrande Constanza Flavia</v>
      </c>
      <c r="C384" s="115">
        <f>RosterActualizado!C384</f>
        <v>3129249</v>
      </c>
      <c r="D384" s="115" t="str">
        <f>VLOOKUP(C384,RosterActualizado!$C$2:$L$1000,3,0)</f>
        <v>FLOW Score 3 a 5</v>
      </c>
      <c r="E384" s="115" t="str">
        <f t="shared" si="10"/>
        <v>FLOW</v>
      </c>
      <c r="F384" s="116">
        <f>VLOOKUP(C384,Table1[],5,0)</f>
        <v>0.99678661616161601</v>
      </c>
      <c r="G384" s="117">
        <f>VLOOKUP(C384,Table13[],5,0)</f>
        <v>0.128571428571429</v>
      </c>
      <c r="H384" s="118">
        <f>VLOOKUP(C384,Table13[],3,0)</f>
        <v>70</v>
      </c>
      <c r="I384" s="117">
        <f>VLOOKUP(C384,Table13[],7,0)</f>
        <v>0.52941176470588203</v>
      </c>
      <c r="J384" s="117">
        <f>VLOOKUP(C384,Table13[],9,0)</f>
        <v>0.92537313432835799</v>
      </c>
      <c r="K384" s="116">
        <f>VLOOKUP(C384,Table16[[#All],[idccms]:[TMO]],5,0)</f>
        <v>1</v>
      </c>
      <c r="L384" s="119" t="e">
        <f>VLOOKUP(C384,Table18[[Columna1]:[Recuento de id_monitoring-caseId]],2,0)</f>
        <v>#N/A</v>
      </c>
      <c r="M384" s="116">
        <f>VLOOKUP(C384,Table111[],7,0)</f>
        <v>-0.27272727272727298</v>
      </c>
      <c r="N384" s="118">
        <f>VLOOKUP(C384,Table111[],6,0)</f>
        <v>11</v>
      </c>
      <c r="O384" s="116">
        <f>VLOOKUP(C384,Table111[],8,0)</f>
        <v>0.44444444444444398</v>
      </c>
      <c r="P384" s="13" t="s">
        <v>116</v>
      </c>
      <c r="Q384" s="13" t="s">
        <v>116</v>
      </c>
      <c r="R384" s="13" t="s">
        <v>116</v>
      </c>
      <c r="S384" s="116">
        <f>VLOOKUP(C384,Table113[[idccms]:[Suma de Rellamados]],4,0)</f>
        <v>0.85756676557863498</v>
      </c>
      <c r="T384" s="13">
        <f>VLOOKUP(C384,Table115[[idccms]:[Suma de CvLlamSalientes]],3,0)</f>
        <v>553.54156769596204</v>
      </c>
      <c r="U384" s="13">
        <f>VLOOKUP(C384,Table115[[idccms]:[Suma de CvLlamSalientes]],5,0)</f>
        <v>22.4631828978622</v>
      </c>
      <c r="V384" s="120">
        <f>VLOOKUP(C384,Table115[[idccms]:[Suma de CvLlamSalientes]],6,0)</f>
        <v>3.2375296912114</v>
      </c>
      <c r="W384" s="13">
        <f>VLOOKUP(C384,Table115[[idccms]:[Suma de CvLlamSalientes]],7,0)</f>
        <v>527.84085510688794</v>
      </c>
      <c r="X384" s="116">
        <f>VLOOKUP(C384,Table118[[idccms]:[%Act Com N]],4,0)</f>
        <v>5.9382422802850401E-2</v>
      </c>
      <c r="Y384" s="116">
        <f>VLOOKUP(C384,Table118[[idccms]:[%Act Com N]],6,0)</f>
        <v>3.6817102137767198E-2</v>
      </c>
      <c r="Z384" s="116">
        <f>VLOOKUP(C384,TRF!$B$2:$S$407,4,0)</f>
        <v>2.37529691211401E-2</v>
      </c>
      <c r="AA384" s="116">
        <f>VLOOKUP(C384,CBS!$A$2:$F$395,4,0)</f>
        <v>4.9881235154394299E-2</v>
      </c>
      <c r="AB384" s="124" t="e">
        <f>IF(E384="HFC",(IF(L384&gt;=PliegoVigente!$U$9,PliegoVigente!$W$9,IF(L384&gt;=PliegoVigente!$U$8,PliegoVigente!$W$8,PliegoVigente!$W$7))),IF(E384="FLOW",(IF(L384&gt;=PliegoVigente!$U$25,PliegoVigente!$W$25,IF(L384&gt;=PliegoVigente!$U$24,PliegoVigente!$W$24,PliegoVigente!$W$23))),IF(E384="MASIVO",(IF(L384&gt;=PliegoVigente!$U$39,PliegoVigente!$W$39,IF(L384&gt;=PliegoVigente!$U$38,PliegoVigente!$W$38,PliegoVigente!$W$37))),(IF(L384&gt;=PliegoVigente!$U$53,PliegoVigente!$W$53,IF(L384&gt;=PliegoVigente!$U$52,PliegoVigente!$W$52,PliegoVigente!$W$51))))))</f>
        <v>#N/A</v>
      </c>
      <c r="AC384" s="124">
        <f>IF(E384="HFC",(IF(M384&gt;=PliegoVigente!$I$7,PliegoVigente!$K$7,IF(M384&gt;=PliegoVigente!$I$8,PliegoVigente!$K$8,IF(M384&gt;=PliegoVigente!$I$9,PliegoVigente!$K$9,IF(M384&gt;=PliegoVigente!$I$10,PliegoVigente!$K$10,IF(M384&gt;=PliegoVigente!$I$11,PliegoVigente!$K$11,IF(M384&gt;=PliegoVigente!$I$12,PliegoVigente!$K$12,IF(M384&gt;=PliegoVigente!$I$13,PliegoVigente!$K$13,IF(M384&gt;=PliegoVigente!$I$14,PliegoVigente!$K$14,PliegoVigente!$K$15))))))))),IF(E384="FLOW",(IF(M384&gt;=PliegoVigente!$I$23,PliegoVigente!$K$23,IF(M384&gt;=PliegoVigente!$I$24,PliegoVigente!$K$24,IF(M384&gt;=PliegoVigente!$I$25,PliegoVigente!$K$25,IF(M384&gt;=PliegoVigente!$I$26,PliegoVigente!$K$26,IF(M384&gt;=PliegoVigente!$I$27,PliegoVigente!$K$27,IF(M384&gt;=PliegoVigente!$I$28,PliegoVigente!$K$28,IF(M384&gt;=PliegoVigente!$I$29,PliegoVigente!$K$29,IF(M384&gt;=PliegoVigente!$I$30,PliegoVigente!$K$30,PliegoVigente!$K$31))))))))),IF(E384="MASIVO",(IF(M384&gt;=PliegoVigente!$I$37,PliegoVigente!$K$37,IF(M384&gt;=PliegoVigente!$I$38,PliegoVigente!$K$38,IF(M384&gt;=PliegoVigente!$I$39,PliegoVigente!$K$39,IF(M384&gt;=PliegoVigente!$I$40,PliegoVigente!$K$40,IF(M384&gt;=PliegoVigente!$I$41,PliegoVigente!$K$41,IF(M384&gt;=PliegoVigente!$I$42,PliegoVigente!$K$42,IF(M384&gt;=PliegoVigente!$I$43,PliegoVigente!$K$43,IF(M384&gt;=PliegoVigente!$I$44,PliegoVigente!$K$44,PliegoVigente!$K$45))))))))),(IF(M384&gt;=PliegoVigente!$I$51,PliegoVigente!$K$51,IF(M384&gt;=PliegoVigente!$I$52,PliegoVigente!$K$52,IF(M384&gt;=PliegoVigente!$I$53,PliegoVigente!$K$53,IF(M384&gt;=PliegoVigente!$I$54,PliegoVigente!$K$54,IF(M384&gt;=PliegoVigente!$I$55,PliegoVigente!$K$55,IF(M384&gt;=PliegoVigente!$I$56,PliegoVigente!$K$56,IF(M384&gt;=PliegoVigente!$I$57,PliegoVigente!$K$57,IF(M384&gt;=PliegoVigente!$I$58,PliegoVigente!$K$58,PliegoVigente!$K$59))))))))))))</f>
        <v>-0.02</v>
      </c>
      <c r="AD384" s="124">
        <f>IF(E384="HFC",(IF(S384&gt;=PliegoVigente!$E$12,PliegoVigente!$G$12,IF(S384&gt;=PliegoVigente!$E$11,PliegoVigente!$G$11,IF(S384&gt;=PliegoVigente!$E$10,PliegoVigente!$G$10,IF(S384&gt;=PliegoVigente!$E$9,PliegoVigente!$G$9,IF(S384&gt;=PliegoVigente!$E$8,PliegoVigente!$G$8,PliegoVigente!$G$7)))))),IF(E384="FLOW",(IF(S384&gt;=PliegoVigente!$I$23,PliegoVigente!$K$23,IF(S384&gt;=PliegoVigente!$I$24,PliegoVigente!$K$24,IF(S384&gt;=PliegoVigente!$I$25,PliegoVigente!$K$25,IF(S384&gt;=PliegoVigente!$I$26,PliegoVigente!$K$26,IF(S384&gt;=PliegoVigente!$I$27,PliegoVigente!$K$27,IF(S384&gt;=PliegoVigente!$I$28,PliegoVigente!$K$28,IF(S384&gt;=PliegoVigente!$I$29,PliegoVigente!$K$29,IF(S384&gt;=PliegoVigente!$I$30,PliegoVigente!$K$30,PliegoVigente!$K$31))))))))),IF(E384="MASIVO",(IF(S384&gt;=PliegoVigente!$I$37,PliegoVigente!$K$37,IF(S384&gt;=PliegoVigente!$I$38,PliegoVigente!$K$38,IF(S384&gt;=PliegoVigente!$I$39,PliegoVigente!$K$39,IF(S384&gt;=PliegoVigente!$I$40,PliegoVigente!$K$40,IF(S384&gt;=PliegoVigente!$I$41,PliegoVigente!$K$41,IF(S384&gt;=PliegoVigente!$I$42,PliegoVigente!$K$42,IF(S384&gt;=PliegoVigente!$I$43,PliegoVigente!$K$43,IF(S384&gt;=PliegoVigente!$I$44,PliegoVigente!$K$44,PliegoVigente!$K$45))))))))),(IF(S384&gt;=PliegoVigente!$I$51,PliegoVigente!$K$51,IF(S384&gt;=PliegoVigente!$I$52,PliegoVigente!$K$52,IF(S384&gt;=PliegoVigente!$I$53,PliegoVigente!$K$53,IF(S384&gt;=PliegoVigente!$I$54,PliegoVigente!$K$54,IF(S384&gt;=PliegoVigente!$I$55,PliegoVigente!$K$55,IF(S384&gt;=PliegoVigente!$I$56,PliegoVigente!$K$56,IF(S384&gt;=PliegoVigente!$I$57,PliegoVigente!$K$57,IF(S384&gt;=PliegoVigente!$I$58,PliegoVigente!$K$58,PliegoVigente!$K$59))))))))))))</f>
        <v>0.06</v>
      </c>
      <c r="AE384" s="124">
        <f>IF(E384="HFC",(IF(T384&gt;=PliegoVigente!$A$10,PliegoVigente!$C$10,IF(T384&gt;PliegoVigente!$A$9,PliegoVigente!$C$9,IF(T384&gt;PliegoVigente!$A$8,PliegoVigente!$C$8,PliegoVigente!$C$7)))),IF(E384="FLOW",(IF(T384&gt;=PliegoVigente!$A$26,PliegoVigente!$C$26,IF(T384&gt;PliegoVigente!$A$25,PliegoVigente!$C$25,IF(T384&gt;PliegoVigente!$A$24,PliegoVigente!$C$24,PliegoVigente!$C$23)))),IF(E384="MASIVO",(IF(T384&gt;=PliegoVigente!$A$40,PliegoVigente!$C$40,IF(T384&gt;PliegoVigente!$A$39,PliegoVigente!$C$39,IF(T384&gt;PliegoVigente!$A$38,PliegoVigente!$C$38,PliegoVigente!$C$37)))),(IF(T384&gt;=PliegoVigente!$A$54,PliegoVigente!$C$54,IF(T384&gt;PliegoVigente!$A$53,PliegoVigente!$C$53,IF(T384&gt;PliegoVigente!$A$52,PliegoVigente!$C$52,PliegoVigente!$C$51)))))))</f>
        <v>0</v>
      </c>
      <c r="AF384" s="124">
        <f>IF(E384="HFC",(IF(Y384&gt;=PliegoVigente!$Y$7,PliegoVigente!$AA$7,0)),IF(E384="FLOW",0,IF(E384="MASIVO",(IF(Y384&gt;=PliegoVigente!$Y$37,PliegoVigente!$AA$370)),(IF(Y384&gt;=PliegoVigente!$Y$51,PliegoVigente!$AA$51,0)))))</f>
        <v>0</v>
      </c>
      <c r="AG384" s="124">
        <f>IF(E384="HFC",(IF(Z384&gt;=PliegoVigente!$M$9,PliegoVigente!$O$9,IF(Z384&gt;=PliegoVigente!$M$8,PliegoVigente!$O$8,PliegoVigente!$O$7))),IF(E384="FLOW",(IF(Z384&gt;=PliegoVigente!$M$25,PliegoVigente!$O$25,IF(Z384&gt;=PliegoVigente!$M$24,PliegoVigente!$O$24,PliegoVigente!$O$23))),IF(E384="MASIVO",(IF(Z384&gt;=PliegoVigente!$M$39,PliegoVigente!$O$39,IF(Z384&gt;=PliegoVigente!$M$38,PliegoVigente!$O$38,PliegoVigente!$O$37))),(IF(Z384&gt;=PliegoVigente!$M$53,PliegoVigente!$O$53,IF(Z384&gt;=PliegoVigente!$M$52,PliegoVigente!$O$52,PliegoVigente!$O$51))))))</f>
        <v>5.0000000000000001E-3</v>
      </c>
      <c r="AH384" s="124">
        <f>IF(E384="HFC",(IF(AA384&gt;=PliegoVigente!$Q$9,PliegoVigente!$S$9,IF(AA384&gt;=PliegoVigente!$Q$8,PliegoVigente!$S$8,PliegoVigente!$S$7))),IF(E384="FLOW",(IF(AA384&gt;=PliegoVigente!$Q$25,PliegoVigente!$S$25,IF(AA384&gt;=PliegoVigente!$Q$24,PliegoVigente!$S$24,PliegoVigente!$S$23))),IF(E384="MASIVO",(IF(AA384&gt;=PliegoVigente!$Q$39,PliegoVigente!$S$39,IF(AA384&gt;=PliegoVigente!$Q$38,PliegoVigente!$S$38,PliegoVigente!$S$37))),(IF(AA384&gt;=PliegoVigente!$Q$53,PliegoVigente!$S$53,IF(AA384&gt;=PliegoVigente!$Q$52,PliegoVigente!$S$52,PliegoVigente!$S$51))))))</f>
        <v>1.4999999999999999E-2</v>
      </c>
      <c r="AI384" s="126" t="e">
        <f t="shared" si="11"/>
        <v>#N/A</v>
      </c>
    </row>
    <row r="385" spans="1:35" x14ac:dyDescent="0.25">
      <c r="A385" s="115" t="str">
        <f>VLOOKUP(C385,RosterActualizado!$C$2:$L$1000,7,0)</f>
        <v>Boulchouk Alexis Adrian</v>
      </c>
      <c r="B385" s="115" t="str">
        <f>VLOOKUP(C385,RosterActualizado!$C$2:$L$1000,10,0)</f>
        <v xml:space="preserve">Cruz  Franco Emmanuel </v>
      </c>
      <c r="C385" s="115">
        <f>RosterActualizado!C385</f>
        <v>3851475</v>
      </c>
      <c r="D385" s="115" t="str">
        <f>VLOOKUP(C385,RosterActualizado!$C$2:$L$1000,3,0)</f>
        <v>INTERNET HFC SCORE 3 A 5</v>
      </c>
      <c r="E385" s="115" t="str">
        <f t="shared" si="10"/>
        <v>HFC</v>
      </c>
      <c r="F385" s="116">
        <f>VLOOKUP(C385,Table1[],5,0)</f>
        <v>0.95684844771241795</v>
      </c>
      <c r="G385" s="117">
        <f>VLOOKUP(C385,Table13[],5,0)</f>
        <v>0.2</v>
      </c>
      <c r="H385" s="118">
        <f>VLOOKUP(C385,Table13[],3,0)</f>
        <v>55</v>
      </c>
      <c r="I385" s="117">
        <f>VLOOKUP(C385,Table13[],7,0)</f>
        <v>0.67272727272727295</v>
      </c>
      <c r="J385" s="117">
        <f>VLOOKUP(C385,Table13[],9,0)</f>
        <v>0.82692307692307698</v>
      </c>
      <c r="K385" s="116">
        <f>VLOOKUP(C385,Table16[[#All],[idccms]:[TMO]],5,0)</f>
        <v>0.97916666666666696</v>
      </c>
      <c r="L385" s="119">
        <f>VLOOKUP(C385,Table18[[Columna1]:[Recuento de id_monitoring-caseId]],2,0)</f>
        <v>0.33333333333333298</v>
      </c>
      <c r="M385" s="116">
        <f>VLOOKUP(C385,Table111[],7,0)</f>
        <v>-0.33333333333333298</v>
      </c>
      <c r="N385" s="118">
        <f>VLOOKUP(C385,Table111[],6,0)</f>
        <v>12</v>
      </c>
      <c r="O385" s="116">
        <f>VLOOKUP(C385,Table111[],8,0)</f>
        <v>0.33333333333333298</v>
      </c>
      <c r="P385" s="13" t="s">
        <v>116</v>
      </c>
      <c r="Q385" s="13" t="s">
        <v>116</v>
      </c>
      <c r="R385" s="13" t="s">
        <v>116</v>
      </c>
      <c r="S385" s="116">
        <f>VLOOKUP(C385,Table113[[idccms]:[Suma de Rellamados]],4,0)</f>
        <v>0.81372549019607798</v>
      </c>
      <c r="T385" s="13">
        <f>VLOOKUP(C385,Table115[[idccms]:[Suma de CvLlamSalientes]],3,0)</f>
        <v>504.22831858407102</v>
      </c>
      <c r="U385" s="13">
        <f>VLOOKUP(C385,Table115[[idccms]:[Suma de CvLlamSalientes]],5,0)</f>
        <v>24.249557522123901</v>
      </c>
      <c r="V385" s="120">
        <f>VLOOKUP(C385,Table115[[idccms]:[Suma de CvLlamSalientes]],6,0)</f>
        <v>0.61946902654867297</v>
      </c>
      <c r="W385" s="13">
        <f>VLOOKUP(C385,Table115[[idccms]:[Suma de CvLlamSalientes]],7,0)</f>
        <v>479.35929203539803</v>
      </c>
      <c r="X385" s="116">
        <f>VLOOKUP(C385,Table118[[idccms]:[%Act Com N]],4,0)</f>
        <v>1.5929203539823002E-2</v>
      </c>
      <c r="Y385" s="116">
        <f>VLOOKUP(C385,Table118[[idccms]:[%Act Com N]],6,0)</f>
        <v>1.5929203539823002E-2</v>
      </c>
      <c r="Z385" s="116">
        <f>VLOOKUP(C385,TRF!$B$2:$S$407,4,0)</f>
        <v>4.4247787610619503E-2</v>
      </c>
      <c r="AA385" s="116">
        <f>VLOOKUP(C385,CBS!$A$2:$F$395,4,0)</f>
        <v>8.8495575221238902E-3</v>
      </c>
      <c r="AB385" s="124">
        <f>IF(E385="HFC",(IF(L385&gt;=PliegoVigente!$U$9,PliegoVigente!$W$9,IF(L385&gt;=PliegoVigente!$U$8,PliegoVigente!$W$8,PliegoVigente!$W$7))),IF(E385="FLOW",(IF(L385&gt;=PliegoVigente!$U$25,PliegoVigente!$W$25,IF(L385&gt;=PliegoVigente!$U$24,PliegoVigente!$W$24,PliegoVigente!$W$23))),IF(E385="MASIVO",(IF(L385&gt;=PliegoVigente!$U$39,PliegoVigente!$W$39,IF(L385&gt;=PliegoVigente!$U$38,PliegoVigente!$W$38,PliegoVigente!$W$37))),(IF(L385&gt;=PliegoVigente!$U$53,PliegoVigente!$W$53,IF(L385&gt;=PliegoVigente!$U$52,PliegoVigente!$W$52,PliegoVigente!$W$51))))))</f>
        <v>-0.01</v>
      </c>
      <c r="AC385" s="124">
        <f>IF(E385="HFC",(IF(M385&gt;=PliegoVigente!$I$7,PliegoVigente!$K$7,IF(M385&gt;=PliegoVigente!$I$8,PliegoVigente!$K$8,IF(M385&gt;=PliegoVigente!$I$9,PliegoVigente!$K$9,IF(M385&gt;=PliegoVigente!$I$10,PliegoVigente!$K$10,IF(M385&gt;=PliegoVigente!$I$11,PliegoVigente!$K$11,IF(M385&gt;=PliegoVigente!$I$12,PliegoVigente!$K$12,IF(M385&gt;=PliegoVigente!$I$13,PliegoVigente!$K$13,IF(M385&gt;=PliegoVigente!$I$14,PliegoVigente!$K$14,PliegoVigente!$K$15))))))))),IF(E385="FLOW",(IF(M385&gt;=PliegoVigente!$I$23,PliegoVigente!$K$23,IF(M385&gt;=PliegoVigente!$I$24,PliegoVigente!$K$24,IF(M385&gt;=PliegoVigente!$I$25,PliegoVigente!$K$25,IF(M385&gt;=PliegoVigente!$I$26,PliegoVigente!$K$26,IF(M385&gt;=PliegoVigente!$I$27,PliegoVigente!$K$27,IF(M385&gt;=PliegoVigente!$I$28,PliegoVigente!$K$28,IF(M385&gt;=PliegoVigente!$I$29,PliegoVigente!$K$29,IF(M385&gt;=PliegoVigente!$I$30,PliegoVigente!$K$30,PliegoVigente!$K$31))))))))),IF(E385="MASIVO",(IF(M385&gt;=PliegoVigente!$I$37,PliegoVigente!$K$37,IF(M385&gt;=PliegoVigente!$I$38,PliegoVigente!$K$38,IF(M385&gt;=PliegoVigente!$I$39,PliegoVigente!$K$39,IF(M385&gt;=PliegoVigente!$I$40,PliegoVigente!$K$40,IF(M385&gt;=PliegoVigente!$I$41,PliegoVigente!$K$41,IF(M385&gt;=PliegoVigente!$I$42,PliegoVigente!$K$42,IF(M385&gt;=PliegoVigente!$I$43,PliegoVigente!$K$43,IF(M385&gt;=PliegoVigente!$I$44,PliegoVigente!$K$44,PliegoVigente!$K$45))))))))),(IF(M385&gt;=PliegoVigente!$I$51,PliegoVigente!$K$51,IF(M385&gt;=PliegoVigente!$I$52,PliegoVigente!$K$52,IF(M385&gt;=PliegoVigente!$I$53,PliegoVigente!$K$53,IF(M385&gt;=PliegoVigente!$I$54,PliegoVigente!$K$54,IF(M385&gt;=PliegoVigente!$I$55,PliegoVigente!$K$55,IF(M385&gt;=PliegoVigente!$I$56,PliegoVigente!$K$56,IF(M385&gt;=PliegoVigente!$I$57,PliegoVigente!$K$57,IF(M385&gt;=PliegoVigente!$I$58,PliegoVigente!$K$58,PliegoVigente!$K$59))))))))))))</f>
        <v>-0.02</v>
      </c>
      <c r="AD385" s="124">
        <f>IF(E385="HFC",(IF(S385&gt;=PliegoVigente!$E$12,PliegoVigente!$G$12,IF(S385&gt;=PliegoVigente!$E$11,PliegoVigente!$G$11,IF(S385&gt;=PliegoVigente!$E$10,PliegoVigente!$G$10,IF(S385&gt;=PliegoVigente!$E$9,PliegoVigente!$G$9,IF(S385&gt;=PliegoVigente!$E$8,PliegoVigente!$G$8,PliegoVigente!$G$7)))))),IF(E385="FLOW",(IF(S385&gt;=PliegoVigente!$I$23,PliegoVigente!$K$23,IF(S385&gt;=PliegoVigente!$I$24,PliegoVigente!$K$24,IF(S385&gt;=PliegoVigente!$I$25,PliegoVigente!$K$25,IF(S385&gt;=PliegoVigente!$I$26,PliegoVigente!$K$26,IF(S385&gt;=PliegoVigente!$I$27,PliegoVigente!$K$27,IF(S385&gt;=PliegoVigente!$I$28,PliegoVigente!$K$28,IF(S385&gt;=PliegoVigente!$I$29,PliegoVigente!$K$29,IF(S385&gt;=PliegoVigente!$I$30,PliegoVigente!$K$30,PliegoVigente!$K$31))))))))),IF(E385="MASIVO",(IF(S385&gt;=PliegoVigente!$I$37,PliegoVigente!$K$37,IF(S385&gt;=PliegoVigente!$I$38,PliegoVigente!$K$38,IF(S385&gt;=PliegoVigente!$I$39,PliegoVigente!$K$39,IF(S385&gt;=PliegoVigente!$I$40,PliegoVigente!$K$40,IF(S385&gt;=PliegoVigente!$I$41,PliegoVigente!$K$41,IF(S385&gt;=PliegoVigente!$I$42,PliegoVigente!$K$42,IF(S385&gt;=PliegoVigente!$I$43,PliegoVigente!$K$43,IF(S385&gt;=PliegoVigente!$I$44,PliegoVigente!$K$44,PliegoVigente!$K$45))))))))),(IF(S385&gt;=PliegoVigente!$I$51,PliegoVigente!$K$51,IF(S385&gt;=PliegoVigente!$I$52,PliegoVigente!$K$52,IF(S385&gt;=PliegoVigente!$I$53,PliegoVigente!$K$53,IF(S385&gt;=PliegoVigente!$I$54,PliegoVigente!$K$54,IF(S385&gt;=PliegoVigente!$I$55,PliegoVigente!$K$55,IF(S385&gt;=PliegoVigente!$I$56,PliegoVigente!$K$56,IF(S385&gt;=PliegoVigente!$I$57,PliegoVigente!$K$57,IF(S385&gt;=PliegoVigente!$I$58,PliegoVigente!$K$58,PliegoVigente!$K$59))))))))))))</f>
        <v>0</v>
      </c>
      <c r="AE385" s="124">
        <f>IF(E385="HFC",(IF(T385&gt;=PliegoVigente!$A$10,PliegoVigente!$C$10,IF(T385&gt;PliegoVigente!$A$9,PliegoVigente!$C$9,IF(T385&gt;PliegoVigente!$A$8,PliegoVigente!$C$8,PliegoVigente!$C$7)))),IF(E385="FLOW",(IF(T385&gt;=PliegoVigente!$A$26,PliegoVigente!$C$26,IF(T385&gt;PliegoVigente!$A$25,PliegoVigente!$C$25,IF(T385&gt;PliegoVigente!$A$24,PliegoVigente!$C$24,PliegoVigente!$C$23)))),IF(E385="MASIVO",(IF(T385&gt;=PliegoVigente!$A$40,PliegoVigente!$C$40,IF(T385&gt;PliegoVigente!$A$39,PliegoVigente!$C$39,IF(T385&gt;PliegoVigente!$A$38,PliegoVigente!$C$38,PliegoVigente!$C$37)))),(IF(T385&gt;=PliegoVigente!$A$54,PliegoVigente!$C$54,IF(T385&gt;PliegoVigente!$A$53,PliegoVigente!$C$53,IF(T385&gt;PliegoVigente!$A$52,PliegoVigente!$C$52,PliegoVigente!$C$51)))))))</f>
        <v>0.02</v>
      </c>
      <c r="AF385" s="124">
        <f>IF(E385="HFC",(IF(Y385&gt;=PliegoVigente!$Y$7,PliegoVigente!$AA$7,0)),IF(E385="FLOW",0,IF(E385="MASIVO",(IF(Y385&gt;=PliegoVigente!$Y$37,PliegoVigente!$AA$370)),(IF(Y385&gt;=PliegoVigente!$Y$51,PliegoVigente!$AA$51,0)))))</f>
        <v>0</v>
      </c>
      <c r="AG385" s="124">
        <f>IF(E385="HFC",(IF(Z385&gt;=PliegoVigente!$M$9,PliegoVigente!$O$9,IF(Z385&gt;=PliegoVigente!$M$8,PliegoVigente!$O$8,PliegoVigente!$O$7))),IF(E385="FLOW",(IF(Z385&gt;=PliegoVigente!$M$25,PliegoVigente!$O$25,IF(Z385&gt;=PliegoVigente!$M$24,PliegoVigente!$O$24,PliegoVigente!$O$23))),IF(E385="MASIVO",(IF(Z385&gt;=PliegoVigente!$M$39,PliegoVigente!$O$39,IF(Z385&gt;=PliegoVigente!$M$38,PliegoVigente!$O$38,PliegoVigente!$O$37))),(IF(Z385&gt;=PliegoVigente!$M$53,PliegoVigente!$O$53,IF(Z385&gt;=PliegoVigente!$M$52,PliegoVigente!$O$52,PliegoVigente!$O$51))))))</f>
        <v>5.0000000000000001E-3</v>
      </c>
      <c r="AH385" s="124">
        <f>IF(E385="HFC",(IF(AA385&gt;=PliegoVigente!$Q$9,PliegoVigente!$S$9,IF(AA385&gt;=PliegoVigente!$Q$8,PliegoVigente!$S$8,PliegoVigente!$S$7))),IF(E385="FLOW",(IF(AA385&gt;=PliegoVigente!$Q$25,PliegoVigente!$S$25,IF(AA385&gt;=PliegoVigente!$Q$24,PliegoVigente!$S$24,PliegoVigente!$S$23))),IF(E385="MASIVO",(IF(AA385&gt;=PliegoVigente!$Q$39,PliegoVigente!$S$39,IF(AA385&gt;=PliegoVigente!$Q$38,PliegoVigente!$S$38,PliegoVigente!$S$37))),(IF(AA385&gt;=PliegoVigente!$Q$53,PliegoVigente!$S$53,IF(AA385&gt;=PliegoVigente!$Q$52,PliegoVigente!$S$52,PliegoVigente!$S$51))))))</f>
        <v>5.0000000000000001E-3</v>
      </c>
      <c r="AI385" s="126">
        <f t="shared" si="11"/>
        <v>0</v>
      </c>
    </row>
    <row r="386" spans="1:35" x14ac:dyDescent="0.25">
      <c r="A386" s="115" t="str">
        <f>VLOOKUP(C386,RosterActualizado!$C$2:$L$1000,7,0)</f>
        <v>Boulchouk Alexis Adrian</v>
      </c>
      <c r="B386" s="115" t="str">
        <f>VLOOKUP(C386,RosterActualizado!$C$2:$L$1000,10,0)</f>
        <v>Escobar Vallejos Mariano Federico</v>
      </c>
      <c r="C386" s="115">
        <f>RosterActualizado!C386</f>
        <v>2802533</v>
      </c>
      <c r="D386" s="115" t="str">
        <f>VLOOKUP(C386,RosterActualizado!$C$2:$L$1000,3,0)</f>
        <v>INTERNET HFC SCORE 3 A 5</v>
      </c>
      <c r="E386" s="115" t="str">
        <f t="shared" si="10"/>
        <v>HFC</v>
      </c>
      <c r="F386" s="116">
        <f>VLOOKUP(C386,Table1[],5,0)</f>
        <v>0.99018586601307201</v>
      </c>
      <c r="G386" s="117">
        <f>VLOOKUP(C386,Table13[],5,0)</f>
        <v>0.12878787878787901</v>
      </c>
      <c r="H386" s="118">
        <f>VLOOKUP(C386,Table13[],3,0)</f>
        <v>132</v>
      </c>
      <c r="I386" s="117">
        <f>VLOOKUP(C386,Table13[],7,0)</f>
        <v>0.66929133858267698</v>
      </c>
      <c r="J386" s="117">
        <f>VLOOKUP(C386,Table13[],9,0)</f>
        <v>0.87704918032786905</v>
      </c>
      <c r="K386" s="116">
        <f>VLOOKUP(C386,Table16[[#All],[idccms]:[TMO]],5,0)</f>
        <v>0.96610169491525399</v>
      </c>
      <c r="L386" s="119">
        <f>VLOOKUP(C386,Table18[[Columna1]:[Recuento de id_monitoring-caseId]],2,0)</f>
        <v>1</v>
      </c>
      <c r="M386" s="116">
        <f>VLOOKUP(C386,Table111[],7,0)</f>
        <v>-0.11764705882352899</v>
      </c>
      <c r="N386" s="118">
        <f>VLOOKUP(C386,Table111[],6,0)</f>
        <v>17</v>
      </c>
      <c r="O386" s="116">
        <f>VLOOKUP(C386,Table111[],8,0)</f>
        <v>0.53846153846153799</v>
      </c>
      <c r="P386" s="13" t="s">
        <v>116</v>
      </c>
      <c r="Q386" s="13" t="s">
        <v>116</v>
      </c>
      <c r="R386" s="13" t="s">
        <v>116</v>
      </c>
      <c r="S386" s="116">
        <f>VLOOKUP(C386,Table113[[idccms]:[Suma de Rellamados]],4,0)</f>
        <v>0.79512195121951201</v>
      </c>
      <c r="T386" s="13">
        <f>VLOOKUP(C386,Table115[[idccms]:[Suma de CvLlamSalientes]],3,0)</f>
        <v>497.80325814536297</v>
      </c>
      <c r="U386" s="13">
        <f>VLOOKUP(C386,Table115[[idccms]:[Suma de CvLlamSalientes]],5,0)</f>
        <v>33.338345864661697</v>
      </c>
      <c r="V386" s="120">
        <f>VLOOKUP(C386,Table115[[idccms]:[Suma de CvLlamSalientes]],6,0)</f>
        <v>11.7694235588972</v>
      </c>
      <c r="W386" s="13">
        <f>VLOOKUP(C386,Table115[[idccms]:[Suma de CvLlamSalientes]],7,0)</f>
        <v>452.69548872180502</v>
      </c>
      <c r="X386" s="116">
        <f>VLOOKUP(C386,Table118[[idccms]:[%Act Com N]],4,0)</f>
        <v>5.6390977443609002E-3</v>
      </c>
      <c r="Y386" s="116">
        <f>VLOOKUP(C386,Table118[[idccms]:[%Act Com N]],6,0)</f>
        <v>2.5062656641604E-3</v>
      </c>
      <c r="Z386" s="116">
        <f>VLOOKUP(C386,TRF!$B$2:$S$407,4,0)</f>
        <v>3.00751879699248E-2</v>
      </c>
      <c r="AA386" s="116">
        <f>VLOOKUP(C386,CBS!$A$2:$F$395,4,0)</f>
        <v>4.6365914786967402E-2</v>
      </c>
      <c r="AB386" s="124">
        <f>IF(E386="HFC",(IF(L386&gt;=PliegoVigente!$U$9,PliegoVigente!$W$9,IF(L386&gt;=PliegoVigente!$U$8,PliegoVigente!$W$8,PliegoVigente!$W$7))),IF(E386="FLOW",(IF(L386&gt;=PliegoVigente!$U$25,PliegoVigente!$W$25,IF(L386&gt;=PliegoVigente!$U$24,PliegoVigente!$W$24,PliegoVigente!$W$23))),IF(E386="MASIVO",(IF(L386&gt;=PliegoVigente!$U$39,PliegoVigente!$W$39,IF(L386&gt;=PliegoVigente!$U$38,PliegoVigente!$W$38,PliegoVigente!$W$37))),(IF(L386&gt;=PliegoVigente!$U$53,PliegoVigente!$W$53,IF(L386&gt;=PliegoVigente!$U$52,PliegoVigente!$W$52,PliegoVigente!$W$51))))))</f>
        <v>0.01</v>
      </c>
      <c r="AC386" s="124">
        <f>IF(E386="HFC",(IF(M386&gt;=PliegoVigente!$I$7,PliegoVigente!$K$7,IF(M386&gt;=PliegoVigente!$I$8,PliegoVigente!$K$8,IF(M386&gt;=PliegoVigente!$I$9,PliegoVigente!$K$9,IF(M386&gt;=PliegoVigente!$I$10,PliegoVigente!$K$10,IF(M386&gt;=PliegoVigente!$I$11,PliegoVigente!$K$11,IF(M386&gt;=PliegoVigente!$I$12,PliegoVigente!$K$12,IF(M386&gt;=PliegoVigente!$I$13,PliegoVigente!$K$13,IF(M386&gt;=PliegoVigente!$I$14,PliegoVigente!$K$14,PliegoVigente!$K$15))))))))),IF(E386="FLOW",(IF(M386&gt;=PliegoVigente!$I$23,PliegoVigente!$K$23,IF(M386&gt;=PliegoVigente!$I$24,PliegoVigente!$K$24,IF(M386&gt;=PliegoVigente!$I$25,PliegoVigente!$K$25,IF(M386&gt;=PliegoVigente!$I$26,PliegoVigente!$K$26,IF(M386&gt;=PliegoVigente!$I$27,PliegoVigente!$K$27,IF(M386&gt;=PliegoVigente!$I$28,PliegoVigente!$K$28,IF(M386&gt;=PliegoVigente!$I$29,PliegoVigente!$K$29,IF(M386&gt;=PliegoVigente!$I$30,PliegoVigente!$K$30,PliegoVigente!$K$31))))))))),IF(E386="MASIVO",(IF(M386&gt;=PliegoVigente!$I$37,PliegoVigente!$K$37,IF(M386&gt;=PliegoVigente!$I$38,PliegoVigente!$K$38,IF(M386&gt;=PliegoVigente!$I$39,PliegoVigente!$K$39,IF(M386&gt;=PliegoVigente!$I$40,PliegoVigente!$K$40,IF(M386&gt;=PliegoVigente!$I$41,PliegoVigente!$K$41,IF(M386&gt;=PliegoVigente!$I$42,PliegoVigente!$K$42,IF(M386&gt;=PliegoVigente!$I$43,PliegoVigente!$K$43,IF(M386&gt;=PliegoVigente!$I$44,PliegoVigente!$K$44,PliegoVigente!$K$45))))))))),(IF(M386&gt;=PliegoVigente!$I$51,PliegoVigente!$K$51,IF(M386&gt;=PliegoVigente!$I$52,PliegoVigente!$K$52,IF(M386&gt;=PliegoVigente!$I$53,PliegoVigente!$K$53,IF(M386&gt;=PliegoVigente!$I$54,PliegoVigente!$K$54,IF(M386&gt;=PliegoVigente!$I$55,PliegoVigente!$K$55,IF(M386&gt;=PliegoVigente!$I$56,PliegoVigente!$K$56,IF(M386&gt;=PliegoVigente!$I$57,PliegoVigente!$K$57,IF(M386&gt;=PliegoVigente!$I$58,PliegoVigente!$K$58,PliegoVigente!$K$59))))))))))))</f>
        <v>0</v>
      </c>
      <c r="AD386" s="124">
        <f>IF(E386="HFC",(IF(S386&gt;=PliegoVigente!$E$12,PliegoVigente!$G$12,IF(S386&gt;=PliegoVigente!$E$11,PliegoVigente!$G$11,IF(S386&gt;=PliegoVigente!$E$10,PliegoVigente!$G$10,IF(S386&gt;=PliegoVigente!$E$9,PliegoVigente!$G$9,IF(S386&gt;=PliegoVigente!$E$8,PliegoVigente!$G$8,PliegoVigente!$G$7)))))),IF(E386="FLOW",(IF(S386&gt;=PliegoVigente!$I$23,PliegoVigente!$K$23,IF(S386&gt;=PliegoVigente!$I$24,PliegoVigente!$K$24,IF(S386&gt;=PliegoVigente!$I$25,PliegoVigente!$K$25,IF(S386&gt;=PliegoVigente!$I$26,PliegoVigente!$K$26,IF(S386&gt;=PliegoVigente!$I$27,PliegoVigente!$K$27,IF(S386&gt;=PliegoVigente!$I$28,PliegoVigente!$K$28,IF(S386&gt;=PliegoVigente!$I$29,PliegoVigente!$K$29,IF(S386&gt;=PliegoVigente!$I$30,PliegoVigente!$K$30,PliegoVigente!$K$31))))))))),IF(E386="MASIVO",(IF(S386&gt;=PliegoVigente!$I$37,PliegoVigente!$K$37,IF(S386&gt;=PliegoVigente!$I$38,PliegoVigente!$K$38,IF(S386&gt;=PliegoVigente!$I$39,PliegoVigente!$K$39,IF(S386&gt;=PliegoVigente!$I$40,PliegoVigente!$K$40,IF(S386&gt;=PliegoVigente!$I$41,PliegoVigente!$K$41,IF(S386&gt;=PliegoVigente!$I$42,PliegoVigente!$K$42,IF(S386&gt;=PliegoVigente!$I$43,PliegoVigente!$K$43,IF(S386&gt;=PliegoVigente!$I$44,PliegoVigente!$K$44,PliegoVigente!$K$45))))))))),(IF(S386&gt;=PliegoVigente!$I$51,PliegoVigente!$K$51,IF(S386&gt;=PliegoVigente!$I$52,PliegoVigente!$K$52,IF(S386&gt;=PliegoVigente!$I$53,PliegoVigente!$K$53,IF(S386&gt;=PliegoVigente!$I$54,PliegoVigente!$K$54,IF(S386&gt;=PliegoVigente!$I$55,PliegoVigente!$K$55,IF(S386&gt;=PliegoVigente!$I$56,PliegoVigente!$K$56,IF(S386&gt;=PliegoVigente!$I$57,PliegoVigente!$K$57,IF(S386&gt;=PliegoVigente!$I$58,PliegoVigente!$K$58,PliegoVigente!$K$59))))))))))))</f>
        <v>-0.01</v>
      </c>
      <c r="AE386" s="124">
        <f>IF(E386="HFC",(IF(T386&gt;=PliegoVigente!$A$10,PliegoVigente!$C$10,IF(T386&gt;PliegoVigente!$A$9,PliegoVigente!$C$9,IF(T386&gt;PliegoVigente!$A$8,PliegoVigente!$C$8,PliegoVigente!$C$7)))),IF(E386="FLOW",(IF(T386&gt;=PliegoVigente!$A$26,PliegoVigente!$C$26,IF(T386&gt;PliegoVigente!$A$25,PliegoVigente!$C$25,IF(T386&gt;PliegoVigente!$A$24,PliegoVigente!$C$24,PliegoVigente!$C$23)))),IF(E386="MASIVO",(IF(T386&gt;=PliegoVigente!$A$40,PliegoVigente!$C$40,IF(T386&gt;PliegoVigente!$A$39,PliegoVigente!$C$39,IF(T386&gt;PliegoVigente!$A$38,PliegoVigente!$C$38,PliegoVigente!$C$37)))),(IF(T386&gt;=PliegoVigente!$A$54,PliegoVigente!$C$54,IF(T386&gt;PliegoVigente!$A$53,PliegoVigente!$C$53,IF(T386&gt;PliegoVigente!$A$52,PliegoVigente!$C$52,PliegoVigente!$C$51)))))))</f>
        <v>0.02</v>
      </c>
      <c r="AF386" s="124">
        <f>IF(E386="HFC",(IF(Y386&gt;=PliegoVigente!$Y$7,PliegoVigente!$AA$7,0)),IF(E386="FLOW",0,IF(E386="MASIVO",(IF(Y386&gt;=PliegoVigente!$Y$37,PliegoVigente!$AA$370)),(IF(Y386&gt;=PliegoVigente!$Y$51,PliegoVigente!$AA$51,0)))))</f>
        <v>0</v>
      </c>
      <c r="AG386" s="124">
        <f>IF(E386="HFC",(IF(Z386&gt;=PliegoVigente!$M$9,PliegoVigente!$O$9,IF(Z386&gt;=PliegoVigente!$M$8,PliegoVigente!$O$8,PliegoVigente!$O$7))),IF(E386="FLOW",(IF(Z386&gt;=PliegoVigente!$M$25,PliegoVigente!$O$25,IF(Z386&gt;=PliegoVigente!$M$24,PliegoVigente!$O$24,PliegoVigente!$O$23))),IF(E386="MASIVO",(IF(Z386&gt;=PliegoVigente!$M$39,PliegoVigente!$O$39,IF(Z386&gt;=PliegoVigente!$M$38,PliegoVigente!$O$38,PliegoVigente!$O$37))),(IF(Z386&gt;=PliegoVigente!$M$53,PliegoVigente!$O$53,IF(Z386&gt;=PliegoVigente!$M$52,PliegoVigente!$O$52,PliegoVigente!$O$51))))))</f>
        <v>5.0000000000000001E-3</v>
      </c>
      <c r="AH386" s="124">
        <f>IF(E386="HFC",(IF(AA386&gt;=PliegoVigente!$Q$9,PliegoVigente!$S$9,IF(AA386&gt;=PliegoVigente!$Q$8,PliegoVigente!$S$8,PliegoVigente!$S$7))),IF(E386="FLOW",(IF(AA386&gt;=PliegoVigente!$Q$25,PliegoVigente!$S$25,IF(AA386&gt;=PliegoVigente!$Q$24,PliegoVigente!$S$24,PliegoVigente!$S$23))),IF(E386="MASIVO",(IF(AA386&gt;=PliegoVigente!$Q$39,PliegoVigente!$S$39,IF(AA386&gt;=PliegoVigente!$Q$38,PliegoVigente!$S$38,PliegoVigente!$S$37))),(IF(AA386&gt;=PliegoVigente!$Q$53,PliegoVigente!$S$53,IF(AA386&gt;=PliegoVigente!$Q$52,PliegoVigente!$S$52,PliegoVigente!$S$51))))))</f>
        <v>5.0000000000000001E-3</v>
      </c>
      <c r="AI386" s="126">
        <f t="shared" si="11"/>
        <v>3.0000000000000002E-2</v>
      </c>
    </row>
    <row r="387" spans="1:35" x14ac:dyDescent="0.25">
      <c r="A387" s="115" t="str">
        <f>VLOOKUP(C387,RosterActualizado!$C$2:$L$1000,7,0)</f>
        <v>Boulchouk Alexis Adrian</v>
      </c>
      <c r="B387" s="115" t="str">
        <f>VLOOKUP(C387,RosterActualizado!$C$2:$L$1000,10,0)</f>
        <v>Gambarte  Emiliano</v>
      </c>
      <c r="C387" s="115">
        <f>RosterActualizado!C387</f>
        <v>3903503</v>
      </c>
      <c r="D387" s="115" t="str">
        <f>VLOOKUP(C387,RosterActualizado!$C$2:$L$1000,3,0)</f>
        <v>INTERNET HFC SCORE 3 A 5</v>
      </c>
      <c r="E387" s="115" t="str">
        <f t="shared" ref="E387:E450" si="12">IF(D387="FLOW Score 3 a 5","FLOW",IF(D387="FLOW Score 1","FLOW",IF(D387="FLOW Score 2","FLOW",IF(D387="MASIVO","MASIVO",IF(D387="INTERNET HFC SCORE 1","HFC",IF(D387="INTERNET HFC SCORE 2","HFC",IF(D387="INTERNET HFC SCORE 3 A 5","HFC",IF(D387="VIP","MASIVO",IF(D387="INTERNET HFC SCORE 1 + Solucion Remota ","HFC",IF(D387="INTERNET HFC SCORE 2 + Solucion Remota ","HFC",IF(D387="INTERNET HFC SCORE 3 A 5 + Solucion Remota ","HFC","MULTISKILL")))))))))))</f>
        <v>HFC</v>
      </c>
      <c r="F387" s="116">
        <f>VLOOKUP(C387,Table1[],5,0)</f>
        <v>1.0050726495726501</v>
      </c>
      <c r="G387" s="117">
        <f>VLOOKUP(C387,Table13[],5,0)</f>
        <v>8.5106382978723402E-2</v>
      </c>
      <c r="H387" s="118">
        <f>VLOOKUP(C387,Table13[],3,0)</f>
        <v>94</v>
      </c>
      <c r="I387" s="117">
        <f>VLOOKUP(C387,Table13[],7,0)</f>
        <v>0.68131868131868101</v>
      </c>
      <c r="J387" s="117">
        <f>VLOOKUP(C387,Table13[],9,0)</f>
        <v>0.95505617977528101</v>
      </c>
      <c r="K387" s="116">
        <f>VLOOKUP(C387,Table16[[#All],[idccms]:[TMO]],5,0)</f>
        <v>1</v>
      </c>
      <c r="L387" s="119">
        <f>VLOOKUP(C387,Table18[[Columna1]:[Recuento de id_monitoring-caseId]],2,0)</f>
        <v>1</v>
      </c>
      <c r="M387" s="116">
        <f>VLOOKUP(C387,Table111[],7,0)</f>
        <v>0</v>
      </c>
      <c r="N387" s="118">
        <f>VLOOKUP(C387,Table111[],6,0)</f>
        <v>8</v>
      </c>
      <c r="O387" s="116">
        <f>VLOOKUP(C387,Table111[],8,0)</f>
        <v>0.14285714285714299</v>
      </c>
      <c r="P387" s="13" t="s">
        <v>116</v>
      </c>
      <c r="Q387" s="13" t="s">
        <v>116</v>
      </c>
      <c r="R387" s="13" t="s">
        <v>116</v>
      </c>
      <c r="S387" s="116">
        <f>VLOOKUP(C387,Table113[[idccms]:[Suma de Rellamados]],4,0)</f>
        <v>0.850847457627119</v>
      </c>
      <c r="T387" s="13">
        <f>VLOOKUP(C387,Table115[[idccms]:[Suma de CvLlamSalientes]],3,0)</f>
        <v>580.66066838046299</v>
      </c>
      <c r="U387" s="13">
        <f>VLOOKUP(C387,Table115[[idccms]:[Suma de CvLlamSalientes]],5,0)</f>
        <v>18.503856041131101</v>
      </c>
      <c r="V387" s="120">
        <f>VLOOKUP(C387,Table115[[idccms]:[Suma de CvLlamSalientes]],6,0)</f>
        <v>0.29820051413881699</v>
      </c>
      <c r="W387" s="13">
        <f>VLOOKUP(C387,Table115[[idccms]:[Suma de CvLlamSalientes]],7,0)</f>
        <v>561.85861182519295</v>
      </c>
      <c r="X387" s="116">
        <f>VLOOKUP(C387,Table118[[idccms]:[%Act Com N]],4,0)</f>
        <v>8.9974293059126006E-2</v>
      </c>
      <c r="Y387" s="116">
        <f>VLOOKUP(C387,Table118[[idccms]:[%Act Com N]],6,0)</f>
        <v>8.3547557840617001E-2</v>
      </c>
      <c r="Z387" s="116">
        <f>VLOOKUP(C387,TRF!$B$2:$S$407,4,0)</f>
        <v>4.8843187660668398E-2</v>
      </c>
      <c r="AA387" s="116">
        <f>VLOOKUP(C387,CBS!$A$2:$F$395,4,0)</f>
        <v>4.6272493573264802E-2</v>
      </c>
      <c r="AB387" s="124">
        <f>IF(E387="HFC",(IF(L387&gt;=PliegoVigente!$U$9,PliegoVigente!$W$9,IF(L387&gt;=PliegoVigente!$U$8,PliegoVigente!$W$8,PliegoVigente!$W$7))),IF(E387="FLOW",(IF(L387&gt;=PliegoVigente!$U$25,PliegoVigente!$W$25,IF(L387&gt;=PliegoVigente!$U$24,PliegoVigente!$W$24,PliegoVigente!$W$23))),IF(E387="MASIVO",(IF(L387&gt;=PliegoVigente!$U$39,PliegoVigente!$W$39,IF(L387&gt;=PliegoVigente!$U$38,PliegoVigente!$W$38,PliegoVigente!$W$37))),(IF(L387&gt;=PliegoVigente!$U$53,PliegoVigente!$W$53,IF(L387&gt;=PliegoVigente!$U$52,PliegoVigente!$W$52,PliegoVigente!$W$51))))))</f>
        <v>0.01</v>
      </c>
      <c r="AC387" s="124">
        <f>IF(E387="HFC",(IF(M387&gt;=PliegoVigente!$I$7,PliegoVigente!$K$7,IF(M387&gt;=PliegoVigente!$I$8,PliegoVigente!$K$8,IF(M387&gt;=PliegoVigente!$I$9,PliegoVigente!$K$9,IF(M387&gt;=PliegoVigente!$I$10,PliegoVigente!$K$10,IF(M387&gt;=PliegoVigente!$I$11,PliegoVigente!$K$11,IF(M387&gt;=PliegoVigente!$I$12,PliegoVigente!$K$12,IF(M387&gt;=PliegoVigente!$I$13,PliegoVigente!$K$13,IF(M387&gt;=PliegoVigente!$I$14,PliegoVigente!$K$14,PliegoVigente!$K$15))))))))),IF(E387="FLOW",(IF(M387&gt;=PliegoVigente!$I$23,PliegoVigente!$K$23,IF(M387&gt;=PliegoVigente!$I$24,PliegoVigente!$K$24,IF(M387&gt;=PliegoVigente!$I$25,PliegoVigente!$K$25,IF(M387&gt;=PliegoVigente!$I$26,PliegoVigente!$K$26,IF(M387&gt;=PliegoVigente!$I$27,PliegoVigente!$K$27,IF(M387&gt;=PliegoVigente!$I$28,PliegoVigente!$K$28,IF(M387&gt;=PliegoVigente!$I$29,PliegoVigente!$K$29,IF(M387&gt;=PliegoVigente!$I$30,PliegoVigente!$K$30,PliegoVigente!$K$31))))))))),IF(E387="MASIVO",(IF(M387&gt;=PliegoVigente!$I$37,PliegoVigente!$K$37,IF(M387&gt;=PliegoVigente!$I$38,PliegoVigente!$K$38,IF(M387&gt;=PliegoVigente!$I$39,PliegoVigente!$K$39,IF(M387&gt;=PliegoVigente!$I$40,PliegoVigente!$K$40,IF(M387&gt;=PliegoVigente!$I$41,PliegoVigente!$K$41,IF(M387&gt;=PliegoVigente!$I$42,PliegoVigente!$K$42,IF(M387&gt;=PliegoVigente!$I$43,PliegoVigente!$K$43,IF(M387&gt;=PliegoVigente!$I$44,PliegoVigente!$K$44,PliegoVigente!$K$45))))))))),(IF(M387&gt;=PliegoVigente!$I$51,PliegoVigente!$K$51,IF(M387&gt;=PliegoVigente!$I$52,PliegoVigente!$K$52,IF(M387&gt;=PliegoVigente!$I$53,PliegoVigente!$K$53,IF(M387&gt;=PliegoVigente!$I$54,PliegoVigente!$K$54,IF(M387&gt;=PliegoVigente!$I$55,PliegoVigente!$K$55,IF(M387&gt;=PliegoVigente!$I$56,PliegoVigente!$K$56,IF(M387&gt;=PliegoVigente!$I$57,PliegoVigente!$K$57,IF(M387&gt;=PliegoVigente!$I$58,PliegoVigente!$K$58,PliegoVigente!$K$59))))))))))))</f>
        <v>0.06</v>
      </c>
      <c r="AD387" s="124">
        <f>IF(E387="HFC",(IF(S387&gt;=PliegoVigente!$E$12,PliegoVigente!$G$12,IF(S387&gt;=PliegoVigente!$E$11,PliegoVigente!$G$11,IF(S387&gt;=PliegoVigente!$E$10,PliegoVigente!$G$10,IF(S387&gt;=PliegoVigente!$E$9,PliegoVigente!$G$9,IF(S387&gt;=PliegoVigente!$E$8,PliegoVigente!$G$8,PliegoVigente!$G$7)))))),IF(E387="FLOW",(IF(S387&gt;=PliegoVigente!$I$23,PliegoVigente!$K$23,IF(S387&gt;=PliegoVigente!$I$24,PliegoVigente!$K$24,IF(S387&gt;=PliegoVigente!$I$25,PliegoVigente!$K$25,IF(S387&gt;=PliegoVigente!$I$26,PliegoVigente!$K$26,IF(S387&gt;=PliegoVigente!$I$27,PliegoVigente!$K$27,IF(S387&gt;=PliegoVigente!$I$28,PliegoVigente!$K$28,IF(S387&gt;=PliegoVigente!$I$29,PliegoVigente!$K$29,IF(S387&gt;=PliegoVigente!$I$30,PliegoVigente!$K$30,PliegoVigente!$K$31))))))))),IF(E387="MASIVO",(IF(S387&gt;=PliegoVigente!$I$37,PliegoVigente!$K$37,IF(S387&gt;=PliegoVigente!$I$38,PliegoVigente!$K$38,IF(S387&gt;=PliegoVigente!$I$39,PliegoVigente!$K$39,IF(S387&gt;=PliegoVigente!$I$40,PliegoVigente!$K$40,IF(S387&gt;=PliegoVigente!$I$41,PliegoVigente!$K$41,IF(S387&gt;=PliegoVigente!$I$42,PliegoVigente!$K$42,IF(S387&gt;=PliegoVigente!$I$43,PliegoVigente!$K$43,IF(S387&gt;=PliegoVigente!$I$44,PliegoVigente!$K$44,PliegoVigente!$K$45))))))))),(IF(S387&gt;=PliegoVigente!$I$51,PliegoVigente!$K$51,IF(S387&gt;=PliegoVigente!$I$52,PliegoVigente!$K$52,IF(S387&gt;=PliegoVigente!$I$53,PliegoVigente!$K$53,IF(S387&gt;=PliegoVigente!$I$54,PliegoVigente!$K$54,IF(S387&gt;=PliegoVigente!$I$55,PliegoVigente!$K$55,IF(S387&gt;=PliegoVigente!$I$56,PliegoVigente!$K$56,IF(S387&gt;=PliegoVigente!$I$57,PliegoVigente!$K$57,IF(S387&gt;=PliegoVigente!$I$58,PliegoVigente!$K$58,PliegoVigente!$K$59))))))))))))</f>
        <v>0.04</v>
      </c>
      <c r="AE387" s="124">
        <f>IF(E387="HFC",(IF(T387&gt;=PliegoVigente!$A$10,PliegoVigente!$C$10,IF(T387&gt;PliegoVigente!$A$9,PliegoVigente!$C$9,IF(T387&gt;PliegoVigente!$A$8,PliegoVigente!$C$8,PliegoVigente!$C$7)))),IF(E387="FLOW",(IF(T387&gt;=PliegoVigente!$A$26,PliegoVigente!$C$26,IF(T387&gt;PliegoVigente!$A$25,PliegoVigente!$C$25,IF(T387&gt;PliegoVigente!$A$24,PliegoVigente!$C$24,PliegoVigente!$C$23)))),IF(E387="MASIVO",(IF(T387&gt;=PliegoVigente!$A$40,PliegoVigente!$C$40,IF(T387&gt;PliegoVigente!$A$39,PliegoVigente!$C$39,IF(T387&gt;PliegoVigente!$A$38,PliegoVigente!$C$38,PliegoVigente!$C$37)))),(IF(T387&gt;=PliegoVigente!$A$54,PliegoVigente!$C$54,IF(T387&gt;PliegoVigente!$A$53,PliegoVigente!$C$53,IF(T387&gt;PliegoVigente!$A$52,PliegoVigente!$C$52,PliegoVigente!$C$51)))))))</f>
        <v>-0.01</v>
      </c>
      <c r="AF387" s="124">
        <f>IF(E387="HFC",(IF(Y387&gt;=PliegoVigente!$Y$7,PliegoVigente!$AA$7,0)),IF(E387="FLOW",0,IF(E387="MASIVO",(IF(Y387&gt;=PliegoVigente!$Y$37,PliegoVigente!$AA$370)),(IF(Y387&gt;=PliegoVigente!$Y$51,PliegoVigente!$AA$51,0)))))</f>
        <v>0.01</v>
      </c>
      <c r="AG387" s="124">
        <f>IF(E387="HFC",(IF(Z387&gt;=PliegoVigente!$M$9,PliegoVigente!$O$9,IF(Z387&gt;=PliegoVigente!$M$8,PliegoVigente!$O$8,PliegoVigente!$O$7))),IF(E387="FLOW",(IF(Z387&gt;=PliegoVigente!$M$25,PliegoVigente!$O$25,IF(Z387&gt;=PliegoVigente!$M$24,PliegoVigente!$O$24,PliegoVigente!$O$23))),IF(E387="MASIVO",(IF(Z387&gt;=PliegoVigente!$M$39,PliegoVigente!$O$39,IF(Z387&gt;=PliegoVigente!$M$38,PliegoVigente!$O$38,PliegoVigente!$O$37))),(IF(Z387&gt;=PliegoVigente!$M$53,PliegoVigente!$O$53,IF(Z387&gt;=PliegoVigente!$M$52,PliegoVigente!$O$52,PliegoVigente!$O$51))))))</f>
        <v>5.0000000000000001E-3</v>
      </c>
      <c r="AH387" s="124">
        <f>IF(E387="HFC",(IF(AA387&gt;=PliegoVigente!$Q$9,PliegoVigente!$S$9,IF(AA387&gt;=PliegoVigente!$Q$8,PliegoVigente!$S$8,PliegoVigente!$S$7))),IF(E387="FLOW",(IF(AA387&gt;=PliegoVigente!$Q$25,PliegoVigente!$S$25,IF(AA387&gt;=PliegoVigente!$Q$24,PliegoVigente!$S$24,PliegoVigente!$S$23))),IF(E387="MASIVO",(IF(AA387&gt;=PliegoVigente!$Q$39,PliegoVigente!$S$39,IF(AA387&gt;=PliegoVigente!$Q$38,PliegoVigente!$S$38,PliegoVigente!$S$37))),(IF(AA387&gt;=PliegoVigente!$Q$53,PliegoVigente!$S$53,IF(AA387&gt;=PliegoVigente!$Q$52,PliegoVigente!$S$52,PliegoVigente!$S$51))))))</f>
        <v>5.0000000000000001E-3</v>
      </c>
      <c r="AI387" s="126">
        <f t="shared" ref="AI387:AI450" si="13">SUM(AB387:AH387)</f>
        <v>0.12</v>
      </c>
    </row>
    <row r="388" spans="1:35" x14ac:dyDescent="0.25">
      <c r="A388" s="115" t="str">
        <f>VLOOKUP(C388,RosterActualizado!$C$2:$L$1000,7,0)</f>
        <v>Boulchouk Alexis Adrian</v>
      </c>
      <c r="B388" s="115" t="str">
        <f>VLOOKUP(C388,RosterActualizado!$C$2:$L$1000,10,0)</f>
        <v>Gomez Mario Antonio</v>
      </c>
      <c r="C388" s="115">
        <f>RosterActualizado!C388</f>
        <v>1358563</v>
      </c>
      <c r="D388" s="115" t="str">
        <f>VLOOKUP(C388,RosterActualizado!$C$2:$L$1000,3,0)</f>
        <v>INTERNET HFC SCORE 2</v>
      </c>
      <c r="E388" s="115" t="str">
        <f t="shared" si="12"/>
        <v>HFC</v>
      </c>
      <c r="F388" s="116">
        <f>VLOOKUP(C388,Table1[],5,0)</f>
        <v>0.36969383617193802</v>
      </c>
      <c r="G388" s="117">
        <f>VLOOKUP(C388,Table13[],5,0)</f>
        <v>4.2553191489361701E-2</v>
      </c>
      <c r="H388" s="118">
        <f>VLOOKUP(C388,Table13[],3,0)</f>
        <v>47</v>
      </c>
      <c r="I388" s="117">
        <f>VLOOKUP(C388,Table13[],7,0)</f>
        <v>0.79545454545454497</v>
      </c>
      <c r="J388" s="117">
        <f>VLOOKUP(C388,Table13[],9,0)</f>
        <v>0.95348837209302295</v>
      </c>
      <c r="K388" s="116">
        <f>VLOOKUP(C388,Table16[[#All],[idccms]:[TMO]],5,0)</f>
        <v>1</v>
      </c>
      <c r="L388" s="119">
        <f>VLOOKUP(C388,Table18[[Columna1]:[Recuento de id_monitoring-caseId]],2,0)</f>
        <v>0</v>
      </c>
      <c r="M388" s="116">
        <f>VLOOKUP(C388,Table111[],7,0)</f>
        <v>0</v>
      </c>
      <c r="N388" s="118">
        <f>VLOOKUP(C388,Table111[],6,0)</f>
        <v>8</v>
      </c>
      <c r="O388" s="116">
        <f>VLOOKUP(C388,Table111[],8,0)</f>
        <v>0.5</v>
      </c>
      <c r="P388" s="13" t="s">
        <v>116</v>
      </c>
      <c r="Q388" s="13" t="s">
        <v>116</v>
      </c>
      <c r="R388" s="13" t="s">
        <v>116</v>
      </c>
      <c r="S388" s="116">
        <f>VLOOKUP(C388,Table113[[idccms]:[Suma de Rellamados]],4,0)</f>
        <v>0.80748663101604301</v>
      </c>
      <c r="T388" s="13">
        <f>VLOOKUP(C388,Table115[[idccms]:[Suma de CvLlamSalientes]],3,0)</f>
        <v>612.16363636363599</v>
      </c>
      <c r="U388" s="13">
        <f>VLOOKUP(C388,Table115[[idccms]:[Suma de CvLlamSalientes]],5,0)</f>
        <v>12.318181818181801</v>
      </c>
      <c r="V388" s="120">
        <f>VLOOKUP(C388,Table115[[idccms]:[Suma de CvLlamSalientes]],6,0)</f>
        <v>12.5409090909091</v>
      </c>
      <c r="W388" s="13">
        <f>VLOOKUP(C388,Table115[[idccms]:[Suma de CvLlamSalientes]],7,0)</f>
        <v>587.30454545454495</v>
      </c>
      <c r="X388" s="116">
        <f>VLOOKUP(C388,Table118[[idccms]:[%Act Com N]],4,0)</f>
        <v>4.5454545454545497E-2</v>
      </c>
      <c r="Y388" s="116">
        <f>VLOOKUP(C388,Table118[[idccms]:[%Act Com N]],6,0)</f>
        <v>0</v>
      </c>
      <c r="Z388" s="116">
        <f>VLOOKUP(C388,TRF!$B$2:$S$407,4,0)</f>
        <v>2.27272727272727E-2</v>
      </c>
      <c r="AA388" s="116">
        <f>VLOOKUP(C388,CBS!$A$2:$F$395,4,0)</f>
        <v>3.6363636363636397E-2</v>
      </c>
      <c r="AB388" s="124">
        <f>IF(E388="HFC",(IF(L388&gt;=PliegoVigente!$U$9,PliegoVigente!$W$9,IF(L388&gt;=PliegoVigente!$U$8,PliegoVigente!$W$8,PliegoVigente!$W$7))),IF(E388="FLOW",(IF(L388&gt;=PliegoVigente!$U$25,PliegoVigente!$W$25,IF(L388&gt;=PliegoVigente!$U$24,PliegoVigente!$W$24,PliegoVigente!$W$23))),IF(E388="MASIVO",(IF(L388&gt;=PliegoVigente!$U$39,PliegoVigente!$W$39,IF(L388&gt;=PliegoVigente!$U$38,PliegoVigente!$W$38,PliegoVigente!$W$37))),(IF(L388&gt;=PliegoVigente!$U$53,PliegoVigente!$W$53,IF(L388&gt;=PliegoVigente!$U$52,PliegoVigente!$W$52,PliegoVigente!$W$51))))))</f>
        <v>-0.01</v>
      </c>
      <c r="AC388" s="124">
        <f>IF(E388="HFC",(IF(M388&gt;=PliegoVigente!$I$7,PliegoVigente!$K$7,IF(M388&gt;=PliegoVigente!$I$8,PliegoVigente!$K$8,IF(M388&gt;=PliegoVigente!$I$9,PliegoVigente!$K$9,IF(M388&gt;=PliegoVigente!$I$10,PliegoVigente!$K$10,IF(M388&gt;=PliegoVigente!$I$11,PliegoVigente!$K$11,IF(M388&gt;=PliegoVigente!$I$12,PliegoVigente!$K$12,IF(M388&gt;=PliegoVigente!$I$13,PliegoVigente!$K$13,IF(M388&gt;=PliegoVigente!$I$14,PliegoVigente!$K$14,PliegoVigente!$K$15))))))))),IF(E388="FLOW",(IF(M388&gt;=PliegoVigente!$I$23,PliegoVigente!$K$23,IF(M388&gt;=PliegoVigente!$I$24,PliegoVigente!$K$24,IF(M388&gt;=PliegoVigente!$I$25,PliegoVigente!$K$25,IF(M388&gt;=PliegoVigente!$I$26,PliegoVigente!$K$26,IF(M388&gt;=PliegoVigente!$I$27,PliegoVigente!$K$27,IF(M388&gt;=PliegoVigente!$I$28,PliegoVigente!$K$28,IF(M388&gt;=PliegoVigente!$I$29,PliegoVigente!$K$29,IF(M388&gt;=PliegoVigente!$I$30,PliegoVigente!$K$30,PliegoVigente!$K$31))))))))),IF(E388="MASIVO",(IF(M388&gt;=PliegoVigente!$I$37,PliegoVigente!$K$37,IF(M388&gt;=PliegoVigente!$I$38,PliegoVigente!$K$38,IF(M388&gt;=PliegoVigente!$I$39,PliegoVigente!$K$39,IF(M388&gt;=PliegoVigente!$I$40,PliegoVigente!$K$40,IF(M388&gt;=PliegoVigente!$I$41,PliegoVigente!$K$41,IF(M388&gt;=PliegoVigente!$I$42,PliegoVigente!$K$42,IF(M388&gt;=PliegoVigente!$I$43,PliegoVigente!$K$43,IF(M388&gt;=PliegoVigente!$I$44,PliegoVigente!$K$44,PliegoVigente!$K$45))))))))),(IF(M388&gt;=PliegoVigente!$I$51,PliegoVigente!$K$51,IF(M388&gt;=PliegoVigente!$I$52,PliegoVigente!$K$52,IF(M388&gt;=PliegoVigente!$I$53,PliegoVigente!$K$53,IF(M388&gt;=PliegoVigente!$I$54,PliegoVigente!$K$54,IF(M388&gt;=PliegoVigente!$I$55,PliegoVigente!$K$55,IF(M388&gt;=PliegoVigente!$I$56,PliegoVigente!$K$56,IF(M388&gt;=PliegoVigente!$I$57,PliegoVigente!$K$57,IF(M388&gt;=PliegoVigente!$I$58,PliegoVigente!$K$58,PliegoVigente!$K$59))))))))))))</f>
        <v>0.06</v>
      </c>
      <c r="AD388" s="124">
        <f>IF(E388="HFC",(IF(S388&gt;=PliegoVigente!$E$12,PliegoVigente!$G$12,IF(S388&gt;=PliegoVigente!$E$11,PliegoVigente!$G$11,IF(S388&gt;=PliegoVigente!$E$10,PliegoVigente!$G$10,IF(S388&gt;=PliegoVigente!$E$9,PliegoVigente!$G$9,IF(S388&gt;=PliegoVigente!$E$8,PliegoVigente!$G$8,PliegoVigente!$G$7)))))),IF(E388="FLOW",(IF(S388&gt;=PliegoVigente!$I$23,PliegoVigente!$K$23,IF(S388&gt;=PliegoVigente!$I$24,PliegoVigente!$K$24,IF(S388&gt;=PliegoVigente!$I$25,PliegoVigente!$K$25,IF(S388&gt;=PliegoVigente!$I$26,PliegoVigente!$K$26,IF(S388&gt;=PliegoVigente!$I$27,PliegoVigente!$K$27,IF(S388&gt;=PliegoVigente!$I$28,PliegoVigente!$K$28,IF(S388&gt;=PliegoVigente!$I$29,PliegoVigente!$K$29,IF(S388&gt;=PliegoVigente!$I$30,PliegoVigente!$K$30,PliegoVigente!$K$31))))))))),IF(E388="MASIVO",(IF(S388&gt;=PliegoVigente!$I$37,PliegoVigente!$K$37,IF(S388&gt;=PliegoVigente!$I$38,PliegoVigente!$K$38,IF(S388&gt;=PliegoVigente!$I$39,PliegoVigente!$K$39,IF(S388&gt;=PliegoVigente!$I$40,PliegoVigente!$K$40,IF(S388&gt;=PliegoVigente!$I$41,PliegoVigente!$K$41,IF(S388&gt;=PliegoVigente!$I$42,PliegoVigente!$K$42,IF(S388&gt;=PliegoVigente!$I$43,PliegoVigente!$K$43,IF(S388&gt;=PliegoVigente!$I$44,PliegoVigente!$K$44,PliegoVigente!$K$45))))))))),(IF(S388&gt;=PliegoVigente!$I$51,PliegoVigente!$K$51,IF(S388&gt;=PliegoVigente!$I$52,PliegoVigente!$K$52,IF(S388&gt;=PliegoVigente!$I$53,PliegoVigente!$K$53,IF(S388&gt;=PliegoVigente!$I$54,PliegoVigente!$K$54,IF(S388&gt;=PliegoVigente!$I$55,PliegoVigente!$K$55,IF(S388&gt;=PliegoVigente!$I$56,PliegoVigente!$K$56,IF(S388&gt;=PliegoVigente!$I$57,PliegoVigente!$K$57,IF(S388&gt;=PliegoVigente!$I$58,PliegoVigente!$K$58,PliegoVigente!$K$59))))))))))))</f>
        <v>-0.01</v>
      </c>
      <c r="AE388" s="124">
        <f>IF(E388="HFC",(IF(T388&gt;=PliegoVigente!$A$10,PliegoVigente!$C$10,IF(T388&gt;PliegoVigente!$A$9,PliegoVigente!$C$9,IF(T388&gt;PliegoVigente!$A$8,PliegoVigente!$C$8,PliegoVigente!$C$7)))),IF(E388="FLOW",(IF(T388&gt;=PliegoVigente!$A$26,PliegoVigente!$C$26,IF(T388&gt;PliegoVigente!$A$25,PliegoVigente!$C$25,IF(T388&gt;PliegoVigente!$A$24,PliegoVigente!$C$24,PliegoVigente!$C$23)))),IF(E388="MASIVO",(IF(T388&gt;=PliegoVigente!$A$40,PliegoVigente!$C$40,IF(T388&gt;PliegoVigente!$A$39,PliegoVigente!$C$39,IF(T388&gt;PliegoVigente!$A$38,PliegoVigente!$C$38,PliegoVigente!$C$37)))),(IF(T388&gt;=PliegoVigente!$A$54,PliegoVigente!$C$54,IF(T388&gt;PliegoVigente!$A$53,PliegoVigente!$C$53,IF(T388&gt;PliegoVigente!$A$52,PliegoVigente!$C$52,PliegoVigente!$C$51)))))))</f>
        <v>-0.01</v>
      </c>
      <c r="AF388" s="124">
        <f>IF(E388="HFC",(IF(Y388&gt;=PliegoVigente!$Y$7,PliegoVigente!$AA$7,0)),IF(E388="FLOW",0,IF(E388="MASIVO",(IF(Y388&gt;=PliegoVigente!$Y$37,PliegoVigente!$AA$370)),(IF(Y388&gt;=PliegoVigente!$Y$51,PliegoVigente!$AA$51,0)))))</f>
        <v>0</v>
      </c>
      <c r="AG388" s="124">
        <f>IF(E388="HFC",(IF(Z388&gt;=PliegoVigente!$M$9,PliegoVigente!$O$9,IF(Z388&gt;=PliegoVigente!$M$8,PliegoVigente!$O$8,PliegoVigente!$O$7))),IF(E388="FLOW",(IF(Z388&gt;=PliegoVigente!$M$25,PliegoVigente!$O$25,IF(Z388&gt;=PliegoVigente!$M$24,PliegoVigente!$O$24,PliegoVigente!$O$23))),IF(E388="MASIVO",(IF(Z388&gt;=PliegoVigente!$M$39,PliegoVigente!$O$39,IF(Z388&gt;=PliegoVigente!$M$38,PliegoVigente!$O$38,PliegoVigente!$O$37))),(IF(Z388&gt;=PliegoVigente!$M$53,PliegoVigente!$O$53,IF(Z388&gt;=PliegoVigente!$M$52,PliegoVigente!$O$52,PliegoVigente!$O$51))))))</f>
        <v>5.0000000000000001E-3</v>
      </c>
      <c r="AH388" s="124">
        <f>IF(E388="HFC",(IF(AA388&gt;=PliegoVigente!$Q$9,PliegoVigente!$S$9,IF(AA388&gt;=PliegoVigente!$Q$8,PliegoVigente!$S$8,PliegoVigente!$S$7))),IF(E388="FLOW",(IF(AA388&gt;=PliegoVigente!$Q$25,PliegoVigente!$S$25,IF(AA388&gt;=PliegoVigente!$Q$24,PliegoVigente!$S$24,PliegoVigente!$S$23))),IF(E388="MASIVO",(IF(AA388&gt;=PliegoVigente!$Q$39,PliegoVigente!$S$39,IF(AA388&gt;=PliegoVigente!$Q$38,PliegoVigente!$S$38,PliegoVigente!$S$37))),(IF(AA388&gt;=PliegoVigente!$Q$53,PliegoVigente!$S$53,IF(AA388&gt;=PliegoVigente!$Q$52,PliegoVigente!$S$52,PliegoVigente!$S$51))))))</f>
        <v>5.0000000000000001E-3</v>
      </c>
      <c r="AI388" s="126">
        <f t="shared" si="13"/>
        <v>3.9999999999999987E-2</v>
      </c>
    </row>
    <row r="389" spans="1:35" x14ac:dyDescent="0.25">
      <c r="A389" s="115" t="str">
        <f>VLOOKUP(C389,RosterActualizado!$C$2:$L$1000,7,0)</f>
        <v>Boulchouk Alexis Adrian</v>
      </c>
      <c r="B389" s="115" t="str">
        <f>VLOOKUP(C389,RosterActualizado!$C$2:$L$1000,10,0)</f>
        <v xml:space="preserve">Herrera Lautaro Agustín  </v>
      </c>
      <c r="C389" s="115">
        <f>RosterActualizado!C389</f>
        <v>4561718</v>
      </c>
      <c r="D389" s="115" t="str">
        <f>VLOOKUP(C389,RosterActualizado!$C$2:$L$1000,3,0)</f>
        <v>MASIVO</v>
      </c>
      <c r="E389" s="115" t="str">
        <f t="shared" si="12"/>
        <v>MASIVO</v>
      </c>
      <c r="F389" s="116">
        <f>VLOOKUP(C389,Table1[],5,0)</f>
        <v>0.66666666666666696</v>
      </c>
      <c r="G389" s="117">
        <f>VLOOKUP(C389,Table13[],5,0)</f>
        <v>0</v>
      </c>
      <c r="H389" s="118">
        <f>VLOOKUP(C389,Table13[],3,0)</f>
        <v>0</v>
      </c>
      <c r="I389" s="117">
        <f>VLOOKUP(C389,Table13[],7,0)</f>
        <v>0</v>
      </c>
      <c r="J389" s="117">
        <f>VLOOKUP(C389,Table13[],9,0)</f>
        <v>0</v>
      </c>
      <c r="K389" s="116" t="e">
        <f>VLOOKUP(C389,Table16[[#All],[idccms]:[TMO]],5,0)</f>
        <v>#N/A</v>
      </c>
      <c r="L389" s="119" t="e">
        <f>VLOOKUP(C389,Table18[[Columna1]:[Recuento de id_monitoring-caseId]],2,0)</f>
        <v>#N/A</v>
      </c>
      <c r="M389" s="116" t="e">
        <f>VLOOKUP(C389,Table111[],7,0)</f>
        <v>#N/A</v>
      </c>
      <c r="N389" s="118" t="e">
        <f>VLOOKUP(C389,Table111[],6,0)</f>
        <v>#N/A</v>
      </c>
      <c r="O389" s="116" t="e">
        <f>VLOOKUP(C389,Table111[],8,0)</f>
        <v>#N/A</v>
      </c>
      <c r="P389" s="13" t="s">
        <v>116</v>
      </c>
      <c r="Q389" s="13" t="s">
        <v>116</v>
      </c>
      <c r="R389" s="13" t="s">
        <v>116</v>
      </c>
      <c r="S389" s="116" t="e">
        <f>VLOOKUP(C389,Table113[[idccms]:[Suma de Rellamados]],4,0)</f>
        <v>#N/A</v>
      </c>
      <c r="T389" s="13">
        <f>VLOOKUP(C389,Table115[[idccms]:[Suma de CvLlamSalientes]],3,0)</f>
        <v>0</v>
      </c>
      <c r="U389" s="13">
        <f>VLOOKUP(C389,Table115[[idccms]:[Suma de CvLlamSalientes]],5,0)</f>
        <v>0</v>
      </c>
      <c r="V389" s="120">
        <f>VLOOKUP(C389,Table115[[idccms]:[Suma de CvLlamSalientes]],6,0)</f>
        <v>0</v>
      </c>
      <c r="W389" s="13">
        <f>VLOOKUP(C389,Table115[[idccms]:[Suma de CvLlamSalientes]],7,0)</f>
        <v>0</v>
      </c>
      <c r="X389" s="116" t="e">
        <f>VLOOKUP(C389,Table118[[idccms]:[%Act Com N]],4,0)</f>
        <v>#N/A</v>
      </c>
      <c r="Y389" s="116" t="e">
        <f>VLOOKUP(C389,Table118[[idccms]:[%Act Com N]],6,0)</f>
        <v>#N/A</v>
      </c>
      <c r="Z389" s="116" t="e">
        <f>VLOOKUP(C389,TRF!$B$2:$S$407,4,0)</f>
        <v>#N/A</v>
      </c>
      <c r="AA389" s="116" t="e">
        <f>VLOOKUP(C389,CBS!$A$2:$F$395,4,0)</f>
        <v>#N/A</v>
      </c>
      <c r="AB389" s="124" t="e">
        <f>IF(E389="HFC",(IF(L389&gt;=PliegoVigente!$U$9,PliegoVigente!$W$9,IF(L389&gt;=PliegoVigente!$U$8,PliegoVigente!$W$8,PliegoVigente!$W$7))),IF(E389="FLOW",(IF(L389&gt;=PliegoVigente!$U$25,PliegoVigente!$W$25,IF(L389&gt;=PliegoVigente!$U$24,PliegoVigente!$W$24,PliegoVigente!$W$23))),IF(E389="MASIVO",(IF(L389&gt;=PliegoVigente!$U$39,PliegoVigente!$W$39,IF(L389&gt;=PliegoVigente!$U$38,PliegoVigente!$W$38,PliegoVigente!$W$37))),(IF(L389&gt;=PliegoVigente!$U$53,PliegoVigente!$W$53,IF(L389&gt;=PliegoVigente!$U$52,PliegoVigente!$W$52,PliegoVigente!$W$51))))))</f>
        <v>#N/A</v>
      </c>
      <c r="AC389" s="124" t="e">
        <f>IF(E389="HFC",(IF(M389&gt;=PliegoVigente!$I$7,PliegoVigente!$K$7,IF(M389&gt;=PliegoVigente!$I$8,PliegoVigente!$K$8,IF(M389&gt;=PliegoVigente!$I$9,PliegoVigente!$K$9,IF(M389&gt;=PliegoVigente!$I$10,PliegoVigente!$K$10,IF(M389&gt;=PliegoVigente!$I$11,PliegoVigente!$K$11,IF(M389&gt;=PliegoVigente!$I$12,PliegoVigente!$K$12,IF(M389&gt;=PliegoVigente!$I$13,PliegoVigente!$K$13,IF(M389&gt;=PliegoVigente!$I$14,PliegoVigente!$K$14,PliegoVigente!$K$15))))))))),IF(E389="FLOW",(IF(M389&gt;=PliegoVigente!$I$23,PliegoVigente!$K$23,IF(M389&gt;=PliegoVigente!$I$24,PliegoVigente!$K$24,IF(M389&gt;=PliegoVigente!$I$25,PliegoVigente!$K$25,IF(M389&gt;=PliegoVigente!$I$26,PliegoVigente!$K$26,IF(M389&gt;=PliegoVigente!$I$27,PliegoVigente!$K$27,IF(M389&gt;=PliegoVigente!$I$28,PliegoVigente!$K$28,IF(M389&gt;=PliegoVigente!$I$29,PliegoVigente!$K$29,IF(M389&gt;=PliegoVigente!$I$30,PliegoVigente!$K$30,PliegoVigente!$K$31))))))))),IF(E389="MASIVO",(IF(M389&gt;=PliegoVigente!$I$37,PliegoVigente!$K$37,IF(M389&gt;=PliegoVigente!$I$38,PliegoVigente!$K$38,IF(M389&gt;=PliegoVigente!$I$39,PliegoVigente!$K$39,IF(M389&gt;=PliegoVigente!$I$40,PliegoVigente!$K$40,IF(M389&gt;=PliegoVigente!$I$41,PliegoVigente!$K$41,IF(M389&gt;=PliegoVigente!$I$42,PliegoVigente!$K$42,IF(M389&gt;=PliegoVigente!$I$43,PliegoVigente!$K$43,IF(M389&gt;=PliegoVigente!$I$44,PliegoVigente!$K$44,PliegoVigente!$K$45))))))))),(IF(M389&gt;=PliegoVigente!$I$51,PliegoVigente!$K$51,IF(M389&gt;=PliegoVigente!$I$52,PliegoVigente!$K$52,IF(M389&gt;=PliegoVigente!$I$53,PliegoVigente!$K$53,IF(M389&gt;=PliegoVigente!$I$54,PliegoVigente!$K$54,IF(M389&gt;=PliegoVigente!$I$55,PliegoVigente!$K$55,IF(M389&gt;=PliegoVigente!$I$56,PliegoVigente!$K$56,IF(M389&gt;=PliegoVigente!$I$57,PliegoVigente!$K$57,IF(M389&gt;=PliegoVigente!$I$58,PliegoVigente!$K$58,PliegoVigente!$K$59))))))))))))</f>
        <v>#N/A</v>
      </c>
      <c r="AD389" s="124" t="e">
        <f>IF(E389="HFC",(IF(S389&gt;=PliegoVigente!$E$12,PliegoVigente!$G$12,IF(S389&gt;=PliegoVigente!$E$11,PliegoVigente!$G$11,IF(S389&gt;=PliegoVigente!$E$10,PliegoVigente!$G$10,IF(S389&gt;=PliegoVigente!$E$9,PliegoVigente!$G$9,IF(S389&gt;=PliegoVigente!$E$8,PliegoVigente!$G$8,PliegoVigente!$G$7)))))),IF(E389="FLOW",(IF(S389&gt;=PliegoVigente!$I$23,PliegoVigente!$K$23,IF(S389&gt;=PliegoVigente!$I$24,PliegoVigente!$K$24,IF(S389&gt;=PliegoVigente!$I$25,PliegoVigente!$K$25,IF(S389&gt;=PliegoVigente!$I$26,PliegoVigente!$K$26,IF(S389&gt;=PliegoVigente!$I$27,PliegoVigente!$K$27,IF(S389&gt;=PliegoVigente!$I$28,PliegoVigente!$K$28,IF(S389&gt;=PliegoVigente!$I$29,PliegoVigente!$K$29,IF(S389&gt;=PliegoVigente!$I$30,PliegoVigente!$K$30,PliegoVigente!$K$31))))))))),IF(E389="MASIVO",(IF(S389&gt;=PliegoVigente!$I$37,PliegoVigente!$K$37,IF(S389&gt;=PliegoVigente!$I$38,PliegoVigente!$K$38,IF(S389&gt;=PliegoVigente!$I$39,PliegoVigente!$K$39,IF(S389&gt;=PliegoVigente!$I$40,PliegoVigente!$K$40,IF(S389&gt;=PliegoVigente!$I$41,PliegoVigente!$K$41,IF(S389&gt;=PliegoVigente!$I$42,PliegoVigente!$K$42,IF(S389&gt;=PliegoVigente!$I$43,PliegoVigente!$K$43,IF(S389&gt;=PliegoVigente!$I$44,PliegoVigente!$K$44,PliegoVigente!$K$45))))))))),(IF(S389&gt;=PliegoVigente!$I$51,PliegoVigente!$K$51,IF(S389&gt;=PliegoVigente!$I$52,PliegoVigente!$K$52,IF(S389&gt;=PliegoVigente!$I$53,PliegoVigente!$K$53,IF(S389&gt;=PliegoVigente!$I$54,PliegoVigente!$K$54,IF(S389&gt;=PliegoVigente!$I$55,PliegoVigente!$K$55,IF(S389&gt;=PliegoVigente!$I$56,PliegoVigente!$K$56,IF(S389&gt;=PliegoVigente!$I$57,PliegoVigente!$K$57,IF(S389&gt;=PliegoVigente!$I$58,PliegoVigente!$K$58,PliegoVigente!$K$59))))))))))))</f>
        <v>#N/A</v>
      </c>
      <c r="AE389" s="124">
        <f>IF(E389="HFC",(IF(T389&gt;=PliegoVigente!$A$10,PliegoVigente!$C$10,IF(T389&gt;PliegoVigente!$A$9,PliegoVigente!$C$9,IF(T389&gt;PliegoVigente!$A$8,PliegoVigente!$C$8,PliegoVigente!$C$7)))),IF(E389="FLOW",(IF(T389&gt;=PliegoVigente!$A$26,PliegoVigente!$C$26,IF(T389&gt;PliegoVigente!$A$25,PliegoVigente!$C$25,IF(T389&gt;PliegoVigente!$A$24,PliegoVigente!$C$24,PliegoVigente!$C$23)))),IF(E389="MASIVO",(IF(T389&gt;=PliegoVigente!$A$40,PliegoVigente!$C$40,IF(T389&gt;PliegoVigente!$A$39,PliegoVigente!$C$39,IF(T389&gt;PliegoVigente!$A$38,PliegoVigente!$C$38,PliegoVigente!$C$37)))),(IF(T389&gt;=PliegoVigente!$A$54,PliegoVigente!$C$54,IF(T389&gt;PliegoVigente!$A$53,PliegoVigente!$C$53,IF(T389&gt;PliegoVigente!$A$52,PliegoVigente!$C$52,PliegoVigente!$C$51)))))))</f>
        <v>0.02</v>
      </c>
      <c r="AF389" s="124" t="e">
        <f>IF(E389="HFC",(IF(Y389&gt;=PliegoVigente!$Y$7,PliegoVigente!$AA$7,0)),IF(E389="FLOW",0,IF(E389="MASIVO",(IF(Y389&gt;=PliegoVigente!$Y$37,PliegoVigente!$AA$370)),(IF(Y389&gt;=PliegoVigente!$Y$51,PliegoVigente!$AA$51,0)))))</f>
        <v>#N/A</v>
      </c>
      <c r="AG389" s="124" t="e">
        <f>IF(E389="HFC",(IF(Z389&gt;=PliegoVigente!$M$9,PliegoVigente!$O$9,IF(Z389&gt;=PliegoVigente!$M$8,PliegoVigente!$O$8,PliegoVigente!$O$7))),IF(E389="FLOW",(IF(Z389&gt;=PliegoVigente!$M$25,PliegoVigente!$O$25,IF(Z389&gt;=PliegoVigente!$M$24,PliegoVigente!$O$24,PliegoVigente!$O$23))),IF(E389="MASIVO",(IF(Z389&gt;=PliegoVigente!$M$39,PliegoVigente!$O$39,IF(Z389&gt;=PliegoVigente!$M$38,PliegoVigente!$O$38,PliegoVigente!$O$37))),(IF(Z389&gt;=PliegoVigente!$M$53,PliegoVigente!$O$53,IF(Z389&gt;=PliegoVigente!$M$52,PliegoVigente!$O$52,PliegoVigente!$O$51))))))</f>
        <v>#N/A</v>
      </c>
      <c r="AH389" s="124" t="e">
        <f>IF(E389="HFC",(IF(AA389&gt;=PliegoVigente!$Q$9,PliegoVigente!$S$9,IF(AA389&gt;=PliegoVigente!$Q$8,PliegoVigente!$S$8,PliegoVigente!$S$7))),IF(E389="FLOW",(IF(AA389&gt;=PliegoVigente!$Q$25,PliegoVigente!$S$25,IF(AA389&gt;=PliegoVigente!$Q$24,PliegoVigente!$S$24,PliegoVigente!$S$23))),IF(E389="MASIVO",(IF(AA389&gt;=PliegoVigente!$Q$39,PliegoVigente!$S$39,IF(AA389&gt;=PliegoVigente!$Q$38,PliegoVigente!$S$38,PliegoVigente!$S$37))),(IF(AA389&gt;=PliegoVigente!$Q$53,PliegoVigente!$S$53,IF(AA389&gt;=PliegoVigente!$Q$52,PliegoVigente!$S$52,PliegoVigente!$S$51))))))</f>
        <v>#N/A</v>
      </c>
      <c r="AI389" s="126" t="e">
        <f t="shared" si="13"/>
        <v>#N/A</v>
      </c>
    </row>
    <row r="390" spans="1:35" x14ac:dyDescent="0.25">
      <c r="A390" s="115" t="str">
        <f>VLOOKUP(C390,RosterActualizado!$C$2:$L$1000,7,0)</f>
        <v>Boulchouk Alexis Adrian</v>
      </c>
      <c r="B390" s="115" t="str">
        <f>VLOOKUP(C390,RosterActualizado!$C$2:$L$1000,10,0)</f>
        <v>Lopez Cejas Marco</v>
      </c>
      <c r="C390" s="115">
        <f>RosterActualizado!C390</f>
        <v>2746136</v>
      </c>
      <c r="D390" s="115" t="str">
        <f>VLOOKUP(C390,RosterActualizado!$C$2:$L$1000,3,0)</f>
        <v xml:space="preserve">INTERNET HFC SCORE 3 A 5 + Solucion Remota </v>
      </c>
      <c r="E390" s="115" t="str">
        <f t="shared" si="12"/>
        <v>HFC</v>
      </c>
      <c r="F390" s="116">
        <f>VLOOKUP(C390,Table1[],5,0)</f>
        <v>0.90942129629629598</v>
      </c>
      <c r="G390" s="117">
        <f>VLOOKUP(C390,Table13[],5,0)</f>
        <v>0.14925373134328401</v>
      </c>
      <c r="H390" s="118">
        <f>VLOOKUP(C390,Table13[],3,0)</f>
        <v>67</v>
      </c>
      <c r="I390" s="117">
        <f>VLOOKUP(C390,Table13[],7,0)</f>
        <v>0.6</v>
      </c>
      <c r="J390" s="117">
        <f>VLOOKUP(C390,Table13[],9,0)</f>
        <v>0.921875</v>
      </c>
      <c r="K390" s="116">
        <f>VLOOKUP(C390,Table16[[#All],[idccms]:[TMO]],5,0)</f>
        <v>0.97142857142857097</v>
      </c>
      <c r="L390" s="119">
        <f>VLOOKUP(C390,Table18[[Columna1]:[Recuento de id_monitoring-caseId]],2,0)</f>
        <v>1</v>
      </c>
      <c r="M390" s="116">
        <f>VLOOKUP(C390,Table111[],7,0)</f>
        <v>0</v>
      </c>
      <c r="N390" s="118">
        <f>VLOOKUP(C390,Table111[],6,0)</f>
        <v>10</v>
      </c>
      <c r="O390" s="116">
        <f>VLOOKUP(C390,Table111[],8,0)</f>
        <v>0.57142857142857095</v>
      </c>
      <c r="P390" s="13" t="s">
        <v>116</v>
      </c>
      <c r="Q390" s="13" t="s">
        <v>116</v>
      </c>
      <c r="R390" s="13" t="s">
        <v>116</v>
      </c>
      <c r="S390" s="116">
        <f>VLOOKUP(C390,Table113[[idccms]:[Suma de Rellamados]],4,0)</f>
        <v>0.82593856655290099</v>
      </c>
      <c r="T390" s="13">
        <f>VLOOKUP(C390,Table115[[idccms]:[Suma de CvLlamSalientes]],3,0)</f>
        <v>688.28855721392995</v>
      </c>
      <c r="U390" s="13">
        <f>VLOOKUP(C390,Table115[[idccms]:[Suma de CvLlamSalientes]],5,0)</f>
        <v>43.019900497512403</v>
      </c>
      <c r="V390" s="120">
        <f>VLOOKUP(C390,Table115[[idccms]:[Suma de CvLlamSalientes]],6,0)</f>
        <v>12.8333333333333</v>
      </c>
      <c r="W390" s="13">
        <f>VLOOKUP(C390,Table115[[idccms]:[Suma de CvLlamSalientes]],7,0)</f>
        <v>632.43532338308501</v>
      </c>
      <c r="X390" s="116">
        <f>VLOOKUP(C390,Table118[[idccms]:[%Act Com N]],4,0)</f>
        <v>2.6119402985074602E-2</v>
      </c>
      <c r="Y390" s="116">
        <f>VLOOKUP(C390,Table118[[idccms]:[%Act Com N]],6,0)</f>
        <v>2.6119402985074602E-2</v>
      </c>
      <c r="Z390" s="116">
        <f>VLOOKUP(C390,TRF!$B$2:$S$407,4,0)</f>
        <v>0.114427860696517</v>
      </c>
      <c r="AA390" s="116">
        <f>VLOOKUP(C390,CBS!$A$2:$F$395,4,0)</f>
        <v>2.7363184079602001E-2</v>
      </c>
      <c r="AB390" s="124">
        <f>IF(E390="HFC",(IF(L390&gt;=PliegoVigente!$U$9,PliegoVigente!$W$9,IF(L390&gt;=PliegoVigente!$U$8,PliegoVigente!$W$8,PliegoVigente!$W$7))),IF(E390="FLOW",(IF(L390&gt;=PliegoVigente!$U$25,PliegoVigente!$W$25,IF(L390&gt;=PliegoVigente!$U$24,PliegoVigente!$W$24,PliegoVigente!$W$23))),IF(E390="MASIVO",(IF(L390&gt;=PliegoVigente!$U$39,PliegoVigente!$W$39,IF(L390&gt;=PliegoVigente!$U$38,PliegoVigente!$W$38,PliegoVigente!$W$37))),(IF(L390&gt;=PliegoVigente!$U$53,PliegoVigente!$W$53,IF(L390&gt;=PliegoVigente!$U$52,PliegoVigente!$W$52,PliegoVigente!$W$51))))))</f>
        <v>0.01</v>
      </c>
      <c r="AC390" s="124">
        <f>IF(E390="HFC",(IF(M390&gt;=PliegoVigente!$I$7,PliegoVigente!$K$7,IF(M390&gt;=PliegoVigente!$I$8,PliegoVigente!$K$8,IF(M390&gt;=PliegoVigente!$I$9,PliegoVigente!$K$9,IF(M390&gt;=PliegoVigente!$I$10,PliegoVigente!$K$10,IF(M390&gt;=PliegoVigente!$I$11,PliegoVigente!$K$11,IF(M390&gt;=PliegoVigente!$I$12,PliegoVigente!$K$12,IF(M390&gt;=PliegoVigente!$I$13,PliegoVigente!$K$13,IF(M390&gt;=PliegoVigente!$I$14,PliegoVigente!$K$14,PliegoVigente!$K$15))))))))),IF(E390="FLOW",(IF(M390&gt;=PliegoVigente!$I$23,PliegoVigente!$K$23,IF(M390&gt;=PliegoVigente!$I$24,PliegoVigente!$K$24,IF(M390&gt;=PliegoVigente!$I$25,PliegoVigente!$K$25,IF(M390&gt;=PliegoVigente!$I$26,PliegoVigente!$K$26,IF(M390&gt;=PliegoVigente!$I$27,PliegoVigente!$K$27,IF(M390&gt;=PliegoVigente!$I$28,PliegoVigente!$K$28,IF(M390&gt;=PliegoVigente!$I$29,PliegoVigente!$K$29,IF(M390&gt;=PliegoVigente!$I$30,PliegoVigente!$K$30,PliegoVigente!$K$31))))))))),IF(E390="MASIVO",(IF(M390&gt;=PliegoVigente!$I$37,PliegoVigente!$K$37,IF(M390&gt;=PliegoVigente!$I$38,PliegoVigente!$K$38,IF(M390&gt;=PliegoVigente!$I$39,PliegoVigente!$K$39,IF(M390&gt;=PliegoVigente!$I$40,PliegoVigente!$K$40,IF(M390&gt;=PliegoVigente!$I$41,PliegoVigente!$K$41,IF(M390&gt;=PliegoVigente!$I$42,PliegoVigente!$K$42,IF(M390&gt;=PliegoVigente!$I$43,PliegoVigente!$K$43,IF(M390&gt;=PliegoVigente!$I$44,PliegoVigente!$K$44,PliegoVigente!$K$45))))))))),(IF(M390&gt;=PliegoVigente!$I$51,PliegoVigente!$K$51,IF(M390&gt;=PliegoVigente!$I$52,PliegoVigente!$K$52,IF(M390&gt;=PliegoVigente!$I$53,PliegoVigente!$K$53,IF(M390&gt;=PliegoVigente!$I$54,PliegoVigente!$K$54,IF(M390&gt;=PliegoVigente!$I$55,PliegoVigente!$K$55,IF(M390&gt;=PliegoVigente!$I$56,PliegoVigente!$K$56,IF(M390&gt;=PliegoVigente!$I$57,PliegoVigente!$K$57,IF(M390&gt;=PliegoVigente!$I$58,PliegoVigente!$K$58,PliegoVigente!$K$59))))))))))))</f>
        <v>0.06</v>
      </c>
      <c r="AD390" s="124">
        <f>IF(E390="HFC",(IF(S390&gt;=PliegoVigente!$E$12,PliegoVigente!$G$12,IF(S390&gt;=PliegoVigente!$E$11,PliegoVigente!$G$11,IF(S390&gt;=PliegoVigente!$E$10,PliegoVigente!$G$10,IF(S390&gt;=PliegoVigente!$E$9,PliegoVigente!$G$9,IF(S390&gt;=PliegoVigente!$E$8,PliegoVigente!$G$8,PliegoVigente!$G$7)))))),IF(E390="FLOW",(IF(S390&gt;=PliegoVigente!$I$23,PliegoVigente!$K$23,IF(S390&gt;=PliegoVigente!$I$24,PliegoVigente!$K$24,IF(S390&gt;=PliegoVigente!$I$25,PliegoVigente!$K$25,IF(S390&gt;=PliegoVigente!$I$26,PliegoVigente!$K$26,IF(S390&gt;=PliegoVigente!$I$27,PliegoVigente!$K$27,IF(S390&gt;=PliegoVigente!$I$28,PliegoVigente!$K$28,IF(S390&gt;=PliegoVigente!$I$29,PliegoVigente!$K$29,IF(S390&gt;=PliegoVigente!$I$30,PliegoVigente!$K$30,PliegoVigente!$K$31))))))))),IF(E390="MASIVO",(IF(S390&gt;=PliegoVigente!$I$37,PliegoVigente!$K$37,IF(S390&gt;=PliegoVigente!$I$38,PliegoVigente!$K$38,IF(S390&gt;=PliegoVigente!$I$39,PliegoVigente!$K$39,IF(S390&gt;=PliegoVigente!$I$40,PliegoVigente!$K$40,IF(S390&gt;=PliegoVigente!$I$41,PliegoVigente!$K$41,IF(S390&gt;=PliegoVigente!$I$42,PliegoVigente!$K$42,IF(S390&gt;=PliegoVigente!$I$43,PliegoVigente!$K$43,IF(S390&gt;=PliegoVigente!$I$44,PliegoVigente!$K$44,PliegoVigente!$K$45))))))))),(IF(S390&gt;=PliegoVigente!$I$51,PliegoVigente!$K$51,IF(S390&gt;=PliegoVigente!$I$52,PliegoVigente!$K$52,IF(S390&gt;=PliegoVigente!$I$53,PliegoVigente!$K$53,IF(S390&gt;=PliegoVigente!$I$54,PliegoVigente!$K$54,IF(S390&gt;=PliegoVigente!$I$55,PliegoVigente!$K$55,IF(S390&gt;=PliegoVigente!$I$56,PliegoVigente!$K$56,IF(S390&gt;=PliegoVigente!$I$57,PliegoVigente!$K$57,IF(S390&gt;=PliegoVigente!$I$58,PliegoVigente!$K$58,PliegoVigente!$K$59))))))))))))</f>
        <v>0.02</v>
      </c>
      <c r="AE390" s="124">
        <f>IF(E390="HFC",(IF(T390&gt;=PliegoVigente!$A$10,PliegoVigente!$C$10,IF(T390&gt;PliegoVigente!$A$9,PliegoVigente!$C$9,IF(T390&gt;PliegoVigente!$A$8,PliegoVigente!$C$8,PliegoVigente!$C$7)))),IF(E390="FLOW",(IF(T390&gt;=PliegoVigente!$A$26,PliegoVigente!$C$26,IF(T390&gt;PliegoVigente!$A$25,PliegoVigente!$C$25,IF(T390&gt;PliegoVigente!$A$24,PliegoVigente!$C$24,PliegoVigente!$C$23)))),IF(E390="MASIVO",(IF(T390&gt;=PliegoVigente!$A$40,PliegoVigente!$C$40,IF(T390&gt;PliegoVigente!$A$39,PliegoVigente!$C$39,IF(T390&gt;PliegoVigente!$A$38,PliegoVigente!$C$38,PliegoVigente!$C$37)))),(IF(T390&gt;=PliegoVigente!$A$54,PliegoVigente!$C$54,IF(T390&gt;PliegoVigente!$A$53,PliegoVigente!$C$53,IF(T390&gt;PliegoVigente!$A$52,PliegoVigente!$C$52,PliegoVigente!$C$51)))))))</f>
        <v>-0.01</v>
      </c>
      <c r="AF390" s="124">
        <f>IF(E390="HFC",(IF(Y390&gt;=PliegoVigente!$Y$7,PliegoVigente!$AA$7,0)),IF(E390="FLOW",0,IF(E390="MASIVO",(IF(Y390&gt;=PliegoVigente!$Y$37,PliegoVigente!$AA$370)),(IF(Y390&gt;=PliegoVigente!$Y$51,PliegoVigente!$AA$51,0)))))</f>
        <v>0</v>
      </c>
      <c r="AG390" s="124">
        <f>IF(E390="HFC",(IF(Z390&gt;=PliegoVigente!$M$9,PliegoVigente!$O$9,IF(Z390&gt;=PliegoVigente!$M$8,PliegoVigente!$O$8,PliegoVigente!$O$7))),IF(E390="FLOW",(IF(Z390&gt;=PliegoVigente!$M$25,PliegoVigente!$O$25,IF(Z390&gt;=PliegoVigente!$M$24,PliegoVigente!$O$24,PliegoVigente!$O$23))),IF(E390="MASIVO",(IF(Z390&gt;=PliegoVigente!$M$39,PliegoVigente!$O$39,IF(Z390&gt;=PliegoVigente!$M$38,PliegoVigente!$O$38,PliegoVigente!$O$37))),(IF(Z390&gt;=PliegoVigente!$M$53,PliegoVigente!$O$53,IF(Z390&gt;=PliegoVigente!$M$52,PliegoVigente!$O$52,PliegoVigente!$O$51))))))</f>
        <v>-5.0000000000000001E-3</v>
      </c>
      <c r="AH390" s="124">
        <f>IF(E390="HFC",(IF(AA390&gt;=PliegoVigente!$Q$9,PliegoVigente!$S$9,IF(AA390&gt;=PliegoVigente!$Q$8,PliegoVigente!$S$8,PliegoVigente!$S$7))),IF(E390="FLOW",(IF(AA390&gt;=PliegoVigente!$Q$25,PliegoVigente!$S$25,IF(AA390&gt;=PliegoVigente!$Q$24,PliegoVigente!$S$24,PliegoVigente!$S$23))),IF(E390="MASIVO",(IF(AA390&gt;=PliegoVigente!$Q$39,PliegoVigente!$S$39,IF(AA390&gt;=PliegoVigente!$Q$38,PliegoVigente!$S$38,PliegoVigente!$S$37))),(IF(AA390&gt;=PliegoVigente!$Q$53,PliegoVigente!$S$53,IF(AA390&gt;=PliegoVigente!$Q$52,PliegoVigente!$S$52,PliegoVigente!$S$51))))))</f>
        <v>5.0000000000000001E-3</v>
      </c>
      <c r="AI390" s="126">
        <f t="shared" si="13"/>
        <v>0.08</v>
      </c>
    </row>
    <row r="391" spans="1:35" x14ac:dyDescent="0.25">
      <c r="A391" s="115" t="str">
        <f>VLOOKUP(C391,RosterActualizado!$C$2:$L$1000,7,0)</f>
        <v>Boulchouk Alexis Adrian</v>
      </c>
      <c r="B391" s="115" t="str">
        <f>VLOOKUP(C391,RosterActualizado!$C$2:$L$1000,10,0)</f>
        <v>Medina Dario Sebastian</v>
      </c>
      <c r="C391" s="115">
        <f>RosterActualizado!C391</f>
        <v>1192610</v>
      </c>
      <c r="D391" s="115" t="str">
        <f>VLOOKUP(C391,RosterActualizado!$C$2:$L$1000,3,0)</f>
        <v>FLOW Score 1</v>
      </c>
      <c r="E391" s="115" t="str">
        <f t="shared" si="12"/>
        <v>FLOW</v>
      </c>
      <c r="F391" s="116">
        <f>VLOOKUP(C391,Table1[],5,0)</f>
        <v>0.95918181818181802</v>
      </c>
      <c r="G391" s="117">
        <f>VLOOKUP(C391,Table13[],5,0)</f>
        <v>0.06</v>
      </c>
      <c r="H391" s="118">
        <f>VLOOKUP(C391,Table13[],3,0)</f>
        <v>50</v>
      </c>
      <c r="I391" s="117">
        <f>VLOOKUP(C391,Table13[],7,0)</f>
        <v>0.63265306122449005</v>
      </c>
      <c r="J391" s="117">
        <f>VLOOKUP(C391,Table13[],9,0)</f>
        <v>0.97916666666666696</v>
      </c>
      <c r="K391" s="116">
        <f>VLOOKUP(C391,Table16[[#All],[idccms]:[TMO]],5,0)</f>
        <v>0.98550724637681197</v>
      </c>
      <c r="L391" s="119">
        <f>VLOOKUP(C391,Table18[[Columna1]:[Recuento de id_monitoring-caseId]],2,0)</f>
        <v>1</v>
      </c>
      <c r="M391" s="116">
        <f>VLOOKUP(C391,Table111[],7,0)</f>
        <v>0</v>
      </c>
      <c r="N391" s="118">
        <f>VLOOKUP(C391,Table111[],6,0)</f>
        <v>13</v>
      </c>
      <c r="O391" s="116">
        <f>VLOOKUP(C391,Table111[],8,0)</f>
        <v>0.66666666666666696</v>
      </c>
      <c r="P391" s="13" t="s">
        <v>116</v>
      </c>
      <c r="Q391" s="13" t="s">
        <v>116</v>
      </c>
      <c r="R391" s="13" t="s">
        <v>116</v>
      </c>
      <c r="S391" s="116">
        <f>VLOOKUP(C391,Table113[[idccms]:[Suma de Rellamados]],4,0)</f>
        <v>0.81791907514450901</v>
      </c>
      <c r="T391" s="13">
        <f>VLOOKUP(C391,Table115[[idccms]:[Suma de CvLlamSalientes]],3,0)</f>
        <v>680.73752711496695</v>
      </c>
      <c r="U391" s="13">
        <f>VLOOKUP(C391,Table115[[idccms]:[Suma de CvLlamSalientes]],5,0)</f>
        <v>29.459869848156199</v>
      </c>
      <c r="V391" s="120">
        <f>VLOOKUP(C391,Table115[[idccms]:[Suma de CvLlamSalientes]],6,0)</f>
        <v>7.7310195227765703</v>
      </c>
      <c r="W391" s="13">
        <f>VLOOKUP(C391,Table115[[idccms]:[Suma de CvLlamSalientes]],7,0)</f>
        <v>643.54663774403502</v>
      </c>
      <c r="X391" s="116">
        <f>VLOOKUP(C391,Table118[[idccms]:[%Act Com N]],4,0)</f>
        <v>3.0368763557483702E-2</v>
      </c>
      <c r="Y391" s="116">
        <f>VLOOKUP(C391,Table118[[idccms]:[%Act Com N]],6,0)</f>
        <v>3.0368763557483702E-2</v>
      </c>
      <c r="Z391" s="116">
        <f>VLOOKUP(C391,TRF!$B$2:$S$407,4,0)</f>
        <v>4.7722342733188698E-2</v>
      </c>
      <c r="AA391" s="116">
        <f>VLOOKUP(C391,CBS!$A$2:$F$395,4,0)</f>
        <v>0.101952277657267</v>
      </c>
      <c r="AB391" s="124">
        <f>IF(E391="HFC",(IF(L391&gt;=PliegoVigente!$U$9,PliegoVigente!$W$9,IF(L391&gt;=PliegoVigente!$U$8,PliegoVigente!$W$8,PliegoVigente!$W$7))),IF(E391="FLOW",(IF(L391&gt;=PliegoVigente!$U$25,PliegoVigente!$W$25,IF(L391&gt;=PliegoVigente!$U$24,PliegoVigente!$W$24,PliegoVigente!$W$23))),IF(E391="MASIVO",(IF(L391&gt;=PliegoVigente!$U$39,PliegoVigente!$W$39,IF(L391&gt;=PliegoVigente!$U$38,PliegoVigente!$W$38,PliegoVigente!$W$37))),(IF(L391&gt;=PliegoVigente!$U$53,PliegoVigente!$W$53,IF(L391&gt;=PliegoVigente!$U$52,PliegoVigente!$W$52,PliegoVigente!$W$51))))))</f>
        <v>0.01</v>
      </c>
      <c r="AC391" s="124">
        <f>IF(E391="HFC",(IF(M391&gt;=PliegoVigente!$I$7,PliegoVigente!$K$7,IF(M391&gt;=PliegoVigente!$I$8,PliegoVigente!$K$8,IF(M391&gt;=PliegoVigente!$I$9,PliegoVigente!$K$9,IF(M391&gt;=PliegoVigente!$I$10,PliegoVigente!$K$10,IF(M391&gt;=PliegoVigente!$I$11,PliegoVigente!$K$11,IF(M391&gt;=PliegoVigente!$I$12,PliegoVigente!$K$12,IF(M391&gt;=PliegoVigente!$I$13,PliegoVigente!$K$13,IF(M391&gt;=PliegoVigente!$I$14,PliegoVigente!$K$14,PliegoVigente!$K$15))))))))),IF(E391="FLOW",(IF(M391&gt;=PliegoVigente!$I$23,PliegoVigente!$K$23,IF(M391&gt;=PliegoVigente!$I$24,PliegoVigente!$K$24,IF(M391&gt;=PliegoVigente!$I$25,PliegoVigente!$K$25,IF(M391&gt;=PliegoVigente!$I$26,PliegoVigente!$K$26,IF(M391&gt;=PliegoVigente!$I$27,PliegoVigente!$K$27,IF(M391&gt;=PliegoVigente!$I$28,PliegoVigente!$K$28,IF(M391&gt;=PliegoVigente!$I$29,PliegoVigente!$K$29,IF(M391&gt;=PliegoVigente!$I$30,PliegoVigente!$K$30,PliegoVigente!$K$31))))))))),IF(E391="MASIVO",(IF(M391&gt;=PliegoVigente!$I$37,PliegoVigente!$K$37,IF(M391&gt;=PliegoVigente!$I$38,PliegoVigente!$K$38,IF(M391&gt;=PliegoVigente!$I$39,PliegoVigente!$K$39,IF(M391&gt;=PliegoVigente!$I$40,PliegoVigente!$K$40,IF(M391&gt;=PliegoVigente!$I$41,PliegoVigente!$K$41,IF(M391&gt;=PliegoVigente!$I$42,PliegoVigente!$K$42,IF(M391&gt;=PliegoVigente!$I$43,PliegoVigente!$K$43,IF(M391&gt;=PliegoVigente!$I$44,PliegoVigente!$K$44,PliegoVigente!$K$45))))))))),(IF(M391&gt;=PliegoVigente!$I$51,PliegoVigente!$K$51,IF(M391&gt;=PliegoVigente!$I$52,PliegoVigente!$K$52,IF(M391&gt;=PliegoVigente!$I$53,PliegoVigente!$K$53,IF(M391&gt;=PliegoVigente!$I$54,PliegoVigente!$K$54,IF(M391&gt;=PliegoVigente!$I$55,PliegoVigente!$K$55,IF(M391&gt;=PliegoVigente!$I$56,PliegoVigente!$K$56,IF(M391&gt;=PliegoVigente!$I$57,PliegoVigente!$K$57,IF(M391&gt;=PliegoVigente!$I$58,PliegoVigente!$K$58,PliegoVigente!$K$59))))))))))))</f>
        <v>0.05</v>
      </c>
      <c r="AD391" s="124">
        <f>IF(E391="HFC",(IF(S391&gt;=PliegoVigente!$E$12,PliegoVigente!$G$12,IF(S391&gt;=PliegoVigente!$E$11,PliegoVigente!$G$11,IF(S391&gt;=PliegoVigente!$E$10,PliegoVigente!$G$10,IF(S391&gt;=PliegoVigente!$E$9,PliegoVigente!$G$9,IF(S391&gt;=PliegoVigente!$E$8,PliegoVigente!$G$8,PliegoVigente!$G$7)))))),IF(E391="FLOW",(IF(S391&gt;=PliegoVigente!$I$23,PliegoVigente!$K$23,IF(S391&gt;=PliegoVigente!$I$24,PliegoVigente!$K$24,IF(S391&gt;=PliegoVigente!$I$25,PliegoVigente!$K$25,IF(S391&gt;=PliegoVigente!$I$26,PliegoVigente!$K$26,IF(S391&gt;=PliegoVigente!$I$27,PliegoVigente!$K$27,IF(S391&gt;=PliegoVigente!$I$28,PliegoVigente!$K$28,IF(S391&gt;=PliegoVigente!$I$29,PliegoVigente!$K$29,IF(S391&gt;=PliegoVigente!$I$30,PliegoVigente!$K$30,PliegoVigente!$K$31))))))))),IF(E391="MASIVO",(IF(S391&gt;=PliegoVigente!$I$37,PliegoVigente!$K$37,IF(S391&gt;=PliegoVigente!$I$38,PliegoVigente!$K$38,IF(S391&gt;=PliegoVigente!$I$39,PliegoVigente!$K$39,IF(S391&gt;=PliegoVigente!$I$40,PliegoVigente!$K$40,IF(S391&gt;=PliegoVigente!$I$41,PliegoVigente!$K$41,IF(S391&gt;=PliegoVigente!$I$42,PliegoVigente!$K$42,IF(S391&gt;=PliegoVigente!$I$43,PliegoVigente!$K$43,IF(S391&gt;=PliegoVigente!$I$44,PliegoVigente!$K$44,PliegoVigente!$K$45))))))))),(IF(S391&gt;=PliegoVigente!$I$51,PliegoVigente!$K$51,IF(S391&gt;=PliegoVigente!$I$52,PliegoVigente!$K$52,IF(S391&gt;=PliegoVigente!$I$53,PliegoVigente!$K$53,IF(S391&gt;=PliegoVigente!$I$54,PliegoVigente!$K$54,IF(S391&gt;=PliegoVigente!$I$55,PliegoVigente!$K$55,IF(S391&gt;=PliegoVigente!$I$56,PliegoVigente!$K$56,IF(S391&gt;=PliegoVigente!$I$57,PliegoVigente!$K$57,IF(S391&gt;=PliegoVigente!$I$58,PliegoVigente!$K$58,PliegoVigente!$K$59))))))))))))</f>
        <v>0.06</v>
      </c>
      <c r="AE391" s="124">
        <f>IF(E391="HFC",(IF(T391&gt;=PliegoVigente!$A$10,PliegoVigente!$C$10,IF(T391&gt;PliegoVigente!$A$9,PliegoVigente!$C$9,IF(T391&gt;PliegoVigente!$A$8,PliegoVigente!$C$8,PliegoVigente!$C$7)))),IF(E391="FLOW",(IF(T391&gt;=PliegoVigente!$A$26,PliegoVigente!$C$26,IF(T391&gt;PliegoVigente!$A$25,PliegoVigente!$C$25,IF(T391&gt;PliegoVigente!$A$24,PliegoVigente!$C$24,PliegoVigente!$C$23)))),IF(E391="MASIVO",(IF(T391&gt;=PliegoVigente!$A$40,PliegoVigente!$C$40,IF(T391&gt;PliegoVigente!$A$39,PliegoVigente!$C$39,IF(T391&gt;PliegoVigente!$A$38,PliegoVigente!$C$38,PliegoVigente!$C$37)))),(IF(T391&gt;=PliegoVigente!$A$54,PliegoVigente!$C$54,IF(T391&gt;PliegoVigente!$A$53,PliegoVigente!$C$53,IF(T391&gt;PliegoVigente!$A$52,PliegoVigente!$C$52,PliegoVigente!$C$51)))))))</f>
        <v>-0.01</v>
      </c>
      <c r="AF391" s="124">
        <f>IF(E391="HFC",(IF(Y391&gt;=PliegoVigente!$Y$7,PliegoVigente!$AA$7,0)),IF(E391="FLOW",0,IF(E391="MASIVO",(IF(Y391&gt;=PliegoVigente!$Y$37,PliegoVigente!$AA$370)),(IF(Y391&gt;=PliegoVigente!$Y$51,PliegoVigente!$AA$51,0)))))</f>
        <v>0</v>
      </c>
      <c r="AG391" s="124">
        <f>IF(E391="HFC",(IF(Z391&gt;=PliegoVigente!$M$9,PliegoVigente!$O$9,IF(Z391&gt;=PliegoVigente!$M$8,PliegoVigente!$O$8,PliegoVigente!$O$7))),IF(E391="FLOW",(IF(Z391&gt;=PliegoVigente!$M$25,PliegoVigente!$O$25,IF(Z391&gt;=PliegoVigente!$M$24,PliegoVigente!$O$24,PliegoVigente!$O$23))),IF(E391="MASIVO",(IF(Z391&gt;=PliegoVigente!$M$39,PliegoVigente!$O$39,IF(Z391&gt;=PliegoVigente!$M$38,PliegoVigente!$O$38,PliegoVigente!$O$37))),(IF(Z391&gt;=PliegoVigente!$M$53,PliegoVigente!$O$53,IF(Z391&gt;=PliegoVigente!$M$52,PliegoVigente!$O$52,PliegoVigente!$O$51))))))</f>
        <v>5.0000000000000001E-3</v>
      </c>
      <c r="AH391" s="124">
        <f>IF(E391="HFC",(IF(AA391&gt;=PliegoVigente!$Q$9,PliegoVigente!$S$9,IF(AA391&gt;=PliegoVigente!$Q$8,PliegoVigente!$S$8,PliegoVigente!$S$7))),IF(E391="FLOW",(IF(AA391&gt;=PliegoVigente!$Q$25,PliegoVigente!$S$25,IF(AA391&gt;=PliegoVigente!$Q$24,PliegoVigente!$S$24,PliegoVigente!$S$23))),IF(E391="MASIVO",(IF(AA391&gt;=PliegoVigente!$Q$39,PliegoVigente!$S$39,IF(AA391&gt;=PliegoVigente!$Q$38,PliegoVigente!$S$38,PliegoVigente!$S$37))),(IF(AA391&gt;=PliegoVigente!$Q$53,PliegoVigente!$S$53,IF(AA391&gt;=PliegoVigente!$Q$52,PliegoVigente!$S$52,PliegoVigente!$S$51))))))</f>
        <v>-5.0000000000000001E-3</v>
      </c>
      <c r="AI391" s="126">
        <f t="shared" si="13"/>
        <v>0.11</v>
      </c>
    </row>
    <row r="392" spans="1:35" x14ac:dyDescent="0.25">
      <c r="A392" s="115" t="str">
        <f>VLOOKUP(C392,RosterActualizado!$C$2:$L$1000,7,0)</f>
        <v>Boulchouk Alexis Adrian</v>
      </c>
      <c r="B392" s="115" t="str">
        <f>VLOOKUP(C392,RosterActualizado!$C$2:$L$1000,10,0)</f>
        <v>Medina Emanuel Jesús</v>
      </c>
      <c r="C392" s="115">
        <f>RosterActualizado!C392</f>
        <v>2832290</v>
      </c>
      <c r="D392" s="115" t="str">
        <f>VLOOKUP(C392,RosterActualizado!$C$2:$L$1000,3,0)</f>
        <v>INTERNET HFC SCORE 3 A 5</v>
      </c>
      <c r="E392" s="115" t="str">
        <f t="shared" si="12"/>
        <v>HFC</v>
      </c>
      <c r="F392" s="116">
        <f>VLOOKUP(C392,Table1[],5,0)</f>
        <v>0.30204678362573101</v>
      </c>
      <c r="G392" s="117">
        <f>VLOOKUP(C392,Table13[],5,0)</f>
        <v>7.69230769230769E-2</v>
      </c>
      <c r="H392" s="118">
        <f>VLOOKUP(C392,Table13[],3,0)</f>
        <v>13</v>
      </c>
      <c r="I392" s="117">
        <f>VLOOKUP(C392,Table13[],7,0)</f>
        <v>0.61538461538461497</v>
      </c>
      <c r="J392" s="117">
        <f>VLOOKUP(C392,Table13[],9,0)</f>
        <v>0.84615384615384603</v>
      </c>
      <c r="K392" s="116">
        <f>VLOOKUP(C392,Table16[[#All],[idccms]:[TMO]],5,0)</f>
        <v>1</v>
      </c>
      <c r="L392" s="119">
        <f>VLOOKUP(C392,Table18[[Columna1]:[Recuento de id_monitoring-caseId]],2,0)</f>
        <v>0.5</v>
      </c>
      <c r="M392" s="116">
        <f>VLOOKUP(C392,Table111[],7,0)</f>
        <v>-0.6</v>
      </c>
      <c r="N392" s="118">
        <f>VLOOKUP(C392,Table111[],6,0)</f>
        <v>5</v>
      </c>
      <c r="O392" s="116">
        <f>VLOOKUP(C392,Table111[],8,0)</f>
        <v>0.2</v>
      </c>
      <c r="P392" s="13" t="s">
        <v>116</v>
      </c>
      <c r="Q392" s="13" t="s">
        <v>116</v>
      </c>
      <c r="R392" s="13" t="s">
        <v>116</v>
      </c>
      <c r="S392" s="116">
        <f>VLOOKUP(C392,Table113[[idccms]:[Suma de Rellamados]],4,0)</f>
        <v>0.8125</v>
      </c>
      <c r="T392" s="13">
        <f>VLOOKUP(C392,Table115[[idccms]:[Suma de CvLlamSalientes]],3,0)</f>
        <v>696.14189189189199</v>
      </c>
      <c r="U392" s="13">
        <f>VLOOKUP(C392,Table115[[idccms]:[Suma de CvLlamSalientes]],5,0)</f>
        <v>42.513513513513502</v>
      </c>
      <c r="V392" s="120">
        <f>VLOOKUP(C392,Table115[[idccms]:[Suma de CvLlamSalientes]],6,0)</f>
        <v>0</v>
      </c>
      <c r="W392" s="13">
        <f>VLOOKUP(C392,Table115[[idccms]:[Suma de CvLlamSalientes]],7,0)</f>
        <v>653.62837837837799</v>
      </c>
      <c r="X392" s="116">
        <f>VLOOKUP(C392,Table118[[idccms]:[%Act Com N]],4,0)</f>
        <v>6.7567567567567599E-2</v>
      </c>
      <c r="Y392" s="116">
        <f>VLOOKUP(C392,Table118[[idccms]:[%Act Com N]],6,0)</f>
        <v>6.7567567567567599E-2</v>
      </c>
      <c r="Z392" s="116">
        <f>VLOOKUP(C392,TRF!$B$2:$S$407,4,0)</f>
        <v>6.08108108108108E-2</v>
      </c>
      <c r="AA392" s="116">
        <f>VLOOKUP(C392,CBS!$A$2:$F$395,4,0)</f>
        <v>4.72972972972973E-2</v>
      </c>
      <c r="AB392" s="124">
        <f>IF(E392="HFC",(IF(L392&gt;=PliegoVigente!$U$9,PliegoVigente!$W$9,IF(L392&gt;=PliegoVigente!$U$8,PliegoVigente!$W$8,PliegoVigente!$W$7))),IF(E392="FLOW",(IF(L392&gt;=PliegoVigente!$U$25,PliegoVigente!$W$25,IF(L392&gt;=PliegoVigente!$U$24,PliegoVigente!$W$24,PliegoVigente!$W$23))),IF(E392="MASIVO",(IF(L392&gt;=PliegoVigente!$U$39,PliegoVigente!$W$39,IF(L392&gt;=PliegoVigente!$U$38,PliegoVigente!$W$38,PliegoVigente!$W$37))),(IF(L392&gt;=PliegoVigente!$U$53,PliegoVigente!$W$53,IF(L392&gt;=PliegoVigente!$U$52,PliegoVigente!$W$52,PliegoVigente!$W$51))))))</f>
        <v>-0.01</v>
      </c>
      <c r="AC392" s="124">
        <f>IF(E392="HFC",(IF(M392&gt;=PliegoVigente!$I$7,PliegoVigente!$K$7,IF(M392&gt;=PliegoVigente!$I$8,PliegoVigente!$K$8,IF(M392&gt;=PliegoVigente!$I$9,PliegoVigente!$K$9,IF(M392&gt;=PliegoVigente!$I$10,PliegoVigente!$K$10,IF(M392&gt;=PliegoVigente!$I$11,PliegoVigente!$K$11,IF(M392&gt;=PliegoVigente!$I$12,PliegoVigente!$K$12,IF(M392&gt;=PliegoVigente!$I$13,PliegoVigente!$K$13,IF(M392&gt;=PliegoVigente!$I$14,PliegoVigente!$K$14,PliegoVigente!$K$15))))))))),IF(E392="FLOW",(IF(M392&gt;=PliegoVigente!$I$23,PliegoVigente!$K$23,IF(M392&gt;=PliegoVigente!$I$24,PliegoVigente!$K$24,IF(M392&gt;=PliegoVigente!$I$25,PliegoVigente!$K$25,IF(M392&gt;=PliegoVigente!$I$26,PliegoVigente!$K$26,IF(M392&gt;=PliegoVigente!$I$27,PliegoVigente!$K$27,IF(M392&gt;=PliegoVigente!$I$28,PliegoVigente!$K$28,IF(M392&gt;=PliegoVigente!$I$29,PliegoVigente!$K$29,IF(M392&gt;=PliegoVigente!$I$30,PliegoVigente!$K$30,PliegoVigente!$K$31))))))))),IF(E392="MASIVO",(IF(M392&gt;=PliegoVigente!$I$37,PliegoVigente!$K$37,IF(M392&gt;=PliegoVigente!$I$38,PliegoVigente!$K$38,IF(M392&gt;=PliegoVigente!$I$39,PliegoVigente!$K$39,IF(M392&gt;=PliegoVigente!$I$40,PliegoVigente!$K$40,IF(M392&gt;=PliegoVigente!$I$41,PliegoVigente!$K$41,IF(M392&gt;=PliegoVigente!$I$42,PliegoVigente!$K$42,IF(M392&gt;=PliegoVigente!$I$43,PliegoVigente!$K$43,IF(M392&gt;=PliegoVigente!$I$44,PliegoVigente!$K$44,PliegoVigente!$K$45))))))))),(IF(M392&gt;=PliegoVigente!$I$51,PliegoVigente!$K$51,IF(M392&gt;=PliegoVigente!$I$52,PliegoVigente!$K$52,IF(M392&gt;=PliegoVigente!$I$53,PliegoVigente!$K$53,IF(M392&gt;=PliegoVigente!$I$54,PliegoVigente!$K$54,IF(M392&gt;=PliegoVigente!$I$55,PliegoVigente!$K$55,IF(M392&gt;=PliegoVigente!$I$56,PliegoVigente!$K$56,IF(M392&gt;=PliegoVigente!$I$57,PliegoVigente!$K$57,IF(M392&gt;=PliegoVigente!$I$58,PliegoVigente!$K$58,PliegoVigente!$K$59))))))))))))</f>
        <v>-0.02</v>
      </c>
      <c r="AD392" s="124">
        <f>IF(E392="HFC",(IF(S392&gt;=PliegoVigente!$E$12,PliegoVigente!$G$12,IF(S392&gt;=PliegoVigente!$E$11,PliegoVigente!$G$11,IF(S392&gt;=PliegoVigente!$E$10,PliegoVigente!$G$10,IF(S392&gt;=PliegoVigente!$E$9,PliegoVigente!$G$9,IF(S392&gt;=PliegoVigente!$E$8,PliegoVigente!$G$8,PliegoVigente!$G$7)))))),IF(E392="FLOW",(IF(S392&gt;=PliegoVigente!$I$23,PliegoVigente!$K$23,IF(S392&gt;=PliegoVigente!$I$24,PliegoVigente!$K$24,IF(S392&gt;=PliegoVigente!$I$25,PliegoVigente!$K$25,IF(S392&gt;=PliegoVigente!$I$26,PliegoVigente!$K$26,IF(S392&gt;=PliegoVigente!$I$27,PliegoVigente!$K$27,IF(S392&gt;=PliegoVigente!$I$28,PliegoVigente!$K$28,IF(S392&gt;=PliegoVigente!$I$29,PliegoVigente!$K$29,IF(S392&gt;=PliegoVigente!$I$30,PliegoVigente!$K$30,PliegoVigente!$K$31))))))))),IF(E392="MASIVO",(IF(S392&gt;=PliegoVigente!$I$37,PliegoVigente!$K$37,IF(S392&gt;=PliegoVigente!$I$38,PliegoVigente!$K$38,IF(S392&gt;=PliegoVigente!$I$39,PliegoVigente!$K$39,IF(S392&gt;=PliegoVigente!$I$40,PliegoVigente!$K$40,IF(S392&gt;=PliegoVigente!$I$41,PliegoVigente!$K$41,IF(S392&gt;=PliegoVigente!$I$42,PliegoVigente!$K$42,IF(S392&gt;=PliegoVigente!$I$43,PliegoVigente!$K$43,IF(S392&gt;=PliegoVigente!$I$44,PliegoVigente!$K$44,PliegoVigente!$K$45))))))))),(IF(S392&gt;=PliegoVigente!$I$51,PliegoVigente!$K$51,IF(S392&gt;=PliegoVigente!$I$52,PliegoVigente!$K$52,IF(S392&gt;=PliegoVigente!$I$53,PliegoVigente!$K$53,IF(S392&gt;=PliegoVigente!$I$54,PliegoVigente!$K$54,IF(S392&gt;=PliegoVigente!$I$55,PliegoVigente!$K$55,IF(S392&gt;=PliegoVigente!$I$56,PliegoVigente!$K$56,IF(S392&gt;=PliegoVigente!$I$57,PliegoVigente!$K$57,IF(S392&gt;=PliegoVigente!$I$58,PliegoVigente!$K$58,PliegoVigente!$K$59))))))))))))</f>
        <v>-0.01</v>
      </c>
      <c r="AE392" s="124">
        <f>IF(E392="HFC",(IF(T392&gt;=PliegoVigente!$A$10,PliegoVigente!$C$10,IF(T392&gt;PliegoVigente!$A$9,PliegoVigente!$C$9,IF(T392&gt;PliegoVigente!$A$8,PliegoVigente!$C$8,PliegoVigente!$C$7)))),IF(E392="FLOW",(IF(T392&gt;=PliegoVigente!$A$26,PliegoVigente!$C$26,IF(T392&gt;PliegoVigente!$A$25,PliegoVigente!$C$25,IF(T392&gt;PliegoVigente!$A$24,PliegoVigente!$C$24,PliegoVigente!$C$23)))),IF(E392="MASIVO",(IF(T392&gt;=PliegoVigente!$A$40,PliegoVigente!$C$40,IF(T392&gt;PliegoVigente!$A$39,PliegoVigente!$C$39,IF(T392&gt;PliegoVigente!$A$38,PliegoVigente!$C$38,PliegoVigente!$C$37)))),(IF(T392&gt;=PliegoVigente!$A$54,PliegoVigente!$C$54,IF(T392&gt;PliegoVigente!$A$53,PliegoVigente!$C$53,IF(T392&gt;PliegoVigente!$A$52,PliegoVigente!$C$52,PliegoVigente!$C$51)))))))</f>
        <v>-0.01</v>
      </c>
      <c r="AF392" s="124">
        <f>IF(E392="HFC",(IF(Y392&gt;=PliegoVigente!$Y$7,PliegoVigente!$AA$7,0)),IF(E392="FLOW",0,IF(E392="MASIVO",(IF(Y392&gt;=PliegoVigente!$Y$37,PliegoVigente!$AA$370)),(IF(Y392&gt;=PliegoVigente!$Y$51,PliegoVigente!$AA$51,0)))))</f>
        <v>0.01</v>
      </c>
      <c r="AG392" s="124">
        <f>IF(E392="HFC",(IF(Z392&gt;=PliegoVigente!$M$9,PliegoVigente!$O$9,IF(Z392&gt;=PliegoVigente!$M$8,PliegoVigente!$O$8,PliegoVigente!$O$7))),IF(E392="FLOW",(IF(Z392&gt;=PliegoVigente!$M$25,PliegoVigente!$O$25,IF(Z392&gt;=PliegoVigente!$M$24,PliegoVigente!$O$24,PliegoVigente!$O$23))),IF(E392="MASIVO",(IF(Z392&gt;=PliegoVigente!$M$39,PliegoVigente!$O$39,IF(Z392&gt;=PliegoVigente!$M$38,PliegoVigente!$O$38,PliegoVigente!$O$37))),(IF(Z392&gt;=PliegoVigente!$M$53,PliegoVigente!$O$53,IF(Z392&gt;=PliegoVigente!$M$52,PliegoVigente!$O$52,PliegoVigente!$O$51))))))</f>
        <v>5.0000000000000001E-3</v>
      </c>
      <c r="AH392" s="124">
        <f>IF(E392="HFC",(IF(AA392&gt;=PliegoVigente!$Q$9,PliegoVigente!$S$9,IF(AA392&gt;=PliegoVigente!$Q$8,PliegoVigente!$S$8,PliegoVigente!$S$7))),IF(E392="FLOW",(IF(AA392&gt;=PliegoVigente!$Q$25,PliegoVigente!$S$25,IF(AA392&gt;=PliegoVigente!$Q$24,PliegoVigente!$S$24,PliegoVigente!$S$23))),IF(E392="MASIVO",(IF(AA392&gt;=PliegoVigente!$Q$39,PliegoVigente!$S$39,IF(AA392&gt;=PliegoVigente!$Q$38,PliegoVigente!$S$38,PliegoVigente!$S$37))),(IF(AA392&gt;=PliegoVigente!$Q$53,PliegoVigente!$S$53,IF(AA392&gt;=PliegoVigente!$Q$52,PliegoVigente!$S$52,PliegoVigente!$S$51))))))</f>
        <v>5.0000000000000001E-3</v>
      </c>
      <c r="AI392" s="126">
        <f t="shared" si="13"/>
        <v>-3.0000000000000002E-2</v>
      </c>
    </row>
    <row r="393" spans="1:35" x14ac:dyDescent="0.25">
      <c r="A393" s="115" t="str">
        <f>VLOOKUP(C393,RosterActualizado!$C$2:$L$1000,7,0)</f>
        <v>Boulchouk Alexis Adrian</v>
      </c>
      <c r="B393" s="115" t="str">
        <f>VLOOKUP(C393,RosterActualizado!$C$2:$L$1000,10,0)</f>
        <v>Navarro Ruth Ailen</v>
      </c>
      <c r="C393" s="115">
        <f>RosterActualizado!C393</f>
        <v>2832096</v>
      </c>
      <c r="D393" s="115" t="str">
        <f>VLOOKUP(C393,RosterActualizado!$C$2:$L$1000,3,0)</f>
        <v>INTERNET HFC SCORE 3 A 5</v>
      </c>
      <c r="E393" s="115" t="str">
        <f t="shared" si="12"/>
        <v>HFC</v>
      </c>
      <c r="F393" s="116">
        <f>VLOOKUP(C393,Table1[],5,0)</f>
        <v>0.716856060606061</v>
      </c>
      <c r="G393" s="117">
        <f>VLOOKUP(C393,Table13[],5,0)</f>
        <v>8.1967213114754106E-2</v>
      </c>
      <c r="H393" s="118">
        <f>VLOOKUP(C393,Table13[],3,0)</f>
        <v>122</v>
      </c>
      <c r="I393" s="117">
        <f>VLOOKUP(C393,Table13[],7,0)</f>
        <v>0.66086956521739104</v>
      </c>
      <c r="J393" s="117">
        <f>VLOOKUP(C393,Table13[],9,0)</f>
        <v>0.90265486725663702</v>
      </c>
      <c r="K393" s="116">
        <f>VLOOKUP(C393,Table16[[#All],[idccms]:[TMO]],5,0)</f>
        <v>1</v>
      </c>
      <c r="L393" s="119">
        <f>VLOOKUP(C393,Table18[[Columna1]:[Recuento de id_monitoring-caseId]],2,0)</f>
        <v>0</v>
      </c>
      <c r="M393" s="116">
        <f>VLOOKUP(C393,Table111[],7,0)</f>
        <v>-0.17647058823529399</v>
      </c>
      <c r="N393" s="118">
        <f>VLOOKUP(C393,Table111[],6,0)</f>
        <v>17</v>
      </c>
      <c r="O393" s="116">
        <f>VLOOKUP(C393,Table111[],8,0)</f>
        <v>0.5625</v>
      </c>
      <c r="P393" s="13" t="s">
        <v>116</v>
      </c>
      <c r="Q393" s="13" t="s">
        <v>116</v>
      </c>
      <c r="R393" s="13" t="s">
        <v>116</v>
      </c>
      <c r="S393" s="116">
        <f>VLOOKUP(C393,Table113[[idccms]:[Suma de Rellamados]],4,0)</f>
        <v>0.80612244897959195</v>
      </c>
      <c r="T393" s="13">
        <f>VLOOKUP(C393,Table115[[idccms]:[Suma de CvLlamSalientes]],3,0)</f>
        <v>496.11224489795899</v>
      </c>
      <c r="U393" s="13">
        <f>VLOOKUP(C393,Table115[[idccms]:[Suma de CvLlamSalientes]],5,0)</f>
        <v>25.104081632653099</v>
      </c>
      <c r="V393" s="120">
        <f>VLOOKUP(C393,Table115[[idccms]:[Suma de CvLlamSalientes]],6,0)</f>
        <v>1.46734693877551</v>
      </c>
      <c r="W393" s="13">
        <f>VLOOKUP(C393,Table115[[idccms]:[Suma de CvLlamSalientes]],7,0)</f>
        <v>469.540816326531</v>
      </c>
      <c r="X393" s="116">
        <f>VLOOKUP(C393,Table118[[idccms]:[%Act Com N]],4,0)</f>
        <v>4.08163265306122E-2</v>
      </c>
      <c r="Y393" s="116">
        <f>VLOOKUP(C393,Table118[[idccms]:[%Act Com N]],6,0)</f>
        <v>2.2448979591836699E-2</v>
      </c>
      <c r="Z393" s="116">
        <f>VLOOKUP(C393,TRF!$B$2:$S$407,4,0)</f>
        <v>4.4897959183673501E-2</v>
      </c>
      <c r="AA393" s="116">
        <f>VLOOKUP(C393,CBS!$A$2:$F$395,4,0)</f>
        <v>1.2244897959183701E-2</v>
      </c>
      <c r="AB393" s="124">
        <f>IF(E393="HFC",(IF(L393&gt;=PliegoVigente!$U$9,PliegoVigente!$W$9,IF(L393&gt;=PliegoVigente!$U$8,PliegoVigente!$W$8,PliegoVigente!$W$7))),IF(E393="FLOW",(IF(L393&gt;=PliegoVigente!$U$25,PliegoVigente!$W$25,IF(L393&gt;=PliegoVigente!$U$24,PliegoVigente!$W$24,PliegoVigente!$W$23))),IF(E393="MASIVO",(IF(L393&gt;=PliegoVigente!$U$39,PliegoVigente!$W$39,IF(L393&gt;=PliegoVigente!$U$38,PliegoVigente!$W$38,PliegoVigente!$W$37))),(IF(L393&gt;=PliegoVigente!$U$53,PliegoVigente!$W$53,IF(L393&gt;=PliegoVigente!$U$52,PliegoVigente!$W$52,PliegoVigente!$W$51))))))</f>
        <v>-0.01</v>
      </c>
      <c r="AC393" s="124">
        <f>IF(E393="HFC",(IF(M393&gt;=PliegoVigente!$I$7,PliegoVigente!$K$7,IF(M393&gt;=PliegoVigente!$I$8,PliegoVigente!$K$8,IF(M393&gt;=PliegoVigente!$I$9,PliegoVigente!$K$9,IF(M393&gt;=PliegoVigente!$I$10,PliegoVigente!$K$10,IF(M393&gt;=PliegoVigente!$I$11,PliegoVigente!$K$11,IF(M393&gt;=PliegoVigente!$I$12,PliegoVigente!$K$12,IF(M393&gt;=PliegoVigente!$I$13,PliegoVigente!$K$13,IF(M393&gt;=PliegoVigente!$I$14,PliegoVigente!$K$14,PliegoVigente!$K$15))))))))),IF(E393="FLOW",(IF(M393&gt;=PliegoVigente!$I$23,PliegoVigente!$K$23,IF(M393&gt;=PliegoVigente!$I$24,PliegoVigente!$K$24,IF(M393&gt;=PliegoVigente!$I$25,PliegoVigente!$K$25,IF(M393&gt;=PliegoVigente!$I$26,PliegoVigente!$K$26,IF(M393&gt;=PliegoVigente!$I$27,PliegoVigente!$K$27,IF(M393&gt;=PliegoVigente!$I$28,PliegoVigente!$K$28,IF(M393&gt;=PliegoVigente!$I$29,PliegoVigente!$K$29,IF(M393&gt;=PliegoVigente!$I$30,PliegoVigente!$K$30,PliegoVigente!$K$31))))))))),IF(E393="MASIVO",(IF(M393&gt;=PliegoVigente!$I$37,PliegoVigente!$K$37,IF(M393&gt;=PliegoVigente!$I$38,PliegoVigente!$K$38,IF(M393&gt;=PliegoVigente!$I$39,PliegoVigente!$K$39,IF(M393&gt;=PliegoVigente!$I$40,PliegoVigente!$K$40,IF(M393&gt;=PliegoVigente!$I$41,PliegoVigente!$K$41,IF(M393&gt;=PliegoVigente!$I$42,PliegoVigente!$K$42,IF(M393&gt;=PliegoVigente!$I$43,PliegoVigente!$K$43,IF(M393&gt;=PliegoVigente!$I$44,PliegoVigente!$K$44,PliegoVigente!$K$45))))))))),(IF(M393&gt;=PliegoVigente!$I$51,PliegoVigente!$K$51,IF(M393&gt;=PliegoVigente!$I$52,PliegoVigente!$K$52,IF(M393&gt;=PliegoVigente!$I$53,PliegoVigente!$K$53,IF(M393&gt;=PliegoVigente!$I$54,PliegoVigente!$K$54,IF(M393&gt;=PliegoVigente!$I$55,PliegoVigente!$K$55,IF(M393&gt;=PliegoVigente!$I$56,PliegoVigente!$K$56,IF(M393&gt;=PliegoVigente!$I$57,PliegoVigente!$K$57,IF(M393&gt;=PliegoVigente!$I$58,PliegoVigente!$K$58,PliegoVigente!$K$59))))))))))))</f>
        <v>-0.01</v>
      </c>
      <c r="AD393" s="124">
        <f>IF(E393="HFC",(IF(S393&gt;=PliegoVigente!$E$12,PliegoVigente!$G$12,IF(S393&gt;=PliegoVigente!$E$11,PliegoVigente!$G$11,IF(S393&gt;=PliegoVigente!$E$10,PliegoVigente!$G$10,IF(S393&gt;=PliegoVigente!$E$9,PliegoVigente!$G$9,IF(S393&gt;=PliegoVigente!$E$8,PliegoVigente!$G$8,PliegoVigente!$G$7)))))),IF(E393="FLOW",(IF(S393&gt;=PliegoVigente!$I$23,PliegoVigente!$K$23,IF(S393&gt;=PliegoVigente!$I$24,PliegoVigente!$K$24,IF(S393&gt;=PliegoVigente!$I$25,PliegoVigente!$K$25,IF(S393&gt;=PliegoVigente!$I$26,PliegoVigente!$K$26,IF(S393&gt;=PliegoVigente!$I$27,PliegoVigente!$K$27,IF(S393&gt;=PliegoVigente!$I$28,PliegoVigente!$K$28,IF(S393&gt;=PliegoVigente!$I$29,PliegoVigente!$K$29,IF(S393&gt;=PliegoVigente!$I$30,PliegoVigente!$K$30,PliegoVigente!$K$31))))))))),IF(E393="MASIVO",(IF(S393&gt;=PliegoVigente!$I$37,PliegoVigente!$K$37,IF(S393&gt;=PliegoVigente!$I$38,PliegoVigente!$K$38,IF(S393&gt;=PliegoVigente!$I$39,PliegoVigente!$K$39,IF(S393&gt;=PliegoVigente!$I$40,PliegoVigente!$K$40,IF(S393&gt;=PliegoVigente!$I$41,PliegoVigente!$K$41,IF(S393&gt;=PliegoVigente!$I$42,PliegoVigente!$K$42,IF(S393&gt;=PliegoVigente!$I$43,PliegoVigente!$K$43,IF(S393&gt;=PliegoVigente!$I$44,PliegoVigente!$K$44,PliegoVigente!$K$45))))))))),(IF(S393&gt;=PliegoVigente!$I$51,PliegoVigente!$K$51,IF(S393&gt;=PliegoVigente!$I$52,PliegoVigente!$K$52,IF(S393&gt;=PliegoVigente!$I$53,PliegoVigente!$K$53,IF(S393&gt;=PliegoVigente!$I$54,PliegoVigente!$K$54,IF(S393&gt;=PliegoVigente!$I$55,PliegoVigente!$K$55,IF(S393&gt;=PliegoVigente!$I$56,PliegoVigente!$K$56,IF(S393&gt;=PliegoVigente!$I$57,PliegoVigente!$K$57,IF(S393&gt;=PliegoVigente!$I$58,PliegoVigente!$K$58,PliegoVigente!$K$59))))))))))))</f>
        <v>-0.01</v>
      </c>
      <c r="AE393" s="124">
        <f>IF(E393="HFC",(IF(T393&gt;=PliegoVigente!$A$10,PliegoVigente!$C$10,IF(T393&gt;PliegoVigente!$A$9,PliegoVigente!$C$9,IF(T393&gt;PliegoVigente!$A$8,PliegoVigente!$C$8,PliegoVigente!$C$7)))),IF(E393="FLOW",(IF(T393&gt;=PliegoVigente!$A$26,PliegoVigente!$C$26,IF(T393&gt;PliegoVigente!$A$25,PliegoVigente!$C$25,IF(T393&gt;PliegoVigente!$A$24,PliegoVigente!$C$24,PliegoVigente!$C$23)))),IF(E393="MASIVO",(IF(T393&gt;=PliegoVigente!$A$40,PliegoVigente!$C$40,IF(T393&gt;PliegoVigente!$A$39,PliegoVigente!$C$39,IF(T393&gt;PliegoVigente!$A$38,PliegoVigente!$C$38,PliegoVigente!$C$37)))),(IF(T393&gt;=PliegoVigente!$A$54,PliegoVigente!$C$54,IF(T393&gt;PliegoVigente!$A$53,PliegoVigente!$C$53,IF(T393&gt;PliegoVigente!$A$52,PliegoVigente!$C$52,PliegoVigente!$C$51)))))))</f>
        <v>0.02</v>
      </c>
      <c r="AF393" s="124">
        <f>IF(E393="HFC",(IF(Y393&gt;=PliegoVigente!$Y$7,PliegoVigente!$AA$7,0)),IF(E393="FLOW",0,IF(E393="MASIVO",(IF(Y393&gt;=PliegoVigente!$Y$37,PliegoVigente!$AA$370)),(IF(Y393&gt;=PliegoVigente!$Y$51,PliegoVigente!$AA$51,0)))))</f>
        <v>0</v>
      </c>
      <c r="AG393" s="124">
        <f>IF(E393="HFC",(IF(Z393&gt;=PliegoVigente!$M$9,PliegoVigente!$O$9,IF(Z393&gt;=PliegoVigente!$M$8,PliegoVigente!$O$8,PliegoVigente!$O$7))),IF(E393="FLOW",(IF(Z393&gt;=PliegoVigente!$M$25,PliegoVigente!$O$25,IF(Z393&gt;=PliegoVigente!$M$24,PliegoVigente!$O$24,PliegoVigente!$O$23))),IF(E393="MASIVO",(IF(Z393&gt;=PliegoVigente!$M$39,PliegoVigente!$O$39,IF(Z393&gt;=PliegoVigente!$M$38,PliegoVigente!$O$38,PliegoVigente!$O$37))),(IF(Z393&gt;=PliegoVigente!$M$53,PliegoVigente!$O$53,IF(Z393&gt;=PliegoVigente!$M$52,PliegoVigente!$O$52,PliegoVigente!$O$51))))))</f>
        <v>5.0000000000000001E-3</v>
      </c>
      <c r="AH393" s="124">
        <f>IF(E393="HFC",(IF(AA393&gt;=PliegoVigente!$Q$9,PliegoVigente!$S$9,IF(AA393&gt;=PliegoVigente!$Q$8,PliegoVigente!$S$8,PliegoVigente!$S$7))),IF(E393="FLOW",(IF(AA393&gt;=PliegoVigente!$Q$25,PliegoVigente!$S$25,IF(AA393&gt;=PliegoVigente!$Q$24,PliegoVigente!$S$24,PliegoVigente!$S$23))),IF(E393="MASIVO",(IF(AA393&gt;=PliegoVigente!$Q$39,PliegoVigente!$S$39,IF(AA393&gt;=PliegoVigente!$Q$38,PliegoVigente!$S$38,PliegoVigente!$S$37))),(IF(AA393&gt;=PliegoVigente!$Q$53,PliegoVigente!$S$53,IF(AA393&gt;=PliegoVigente!$Q$52,PliegoVigente!$S$52,PliegoVigente!$S$51))))))</f>
        <v>5.0000000000000001E-3</v>
      </c>
      <c r="AI393" s="126">
        <f t="shared" si="13"/>
        <v>0</v>
      </c>
    </row>
    <row r="394" spans="1:35" x14ac:dyDescent="0.25">
      <c r="A394" s="115" t="str">
        <f>VLOOKUP(C394,RosterActualizado!$C$2:$L$1000,7,0)</f>
        <v>Boulchouk Alexis Adrian</v>
      </c>
      <c r="B394" s="115" t="str">
        <f>VLOOKUP(C394,RosterActualizado!$C$2:$L$1000,10,0)</f>
        <v>Ontiveros Florencia Micaela</v>
      </c>
      <c r="C394" s="115">
        <f>RosterActualizado!C394</f>
        <v>1453719</v>
      </c>
      <c r="D394" s="115" t="str">
        <f>VLOOKUP(C394,RosterActualizado!$C$2:$L$1000,3,0)</f>
        <v>INTERNET HFC SCORE 3 A 5</v>
      </c>
      <c r="E394" s="115" t="str">
        <f t="shared" si="12"/>
        <v>HFC</v>
      </c>
      <c r="F394" s="116">
        <f>VLOOKUP(C394,Table1[],5,0)</f>
        <v>0.95101010101010097</v>
      </c>
      <c r="G394" s="117">
        <f>VLOOKUP(C394,Table13[],5,0)</f>
        <v>0.101123595505618</v>
      </c>
      <c r="H394" s="118">
        <f>VLOOKUP(C394,Table13[],3,0)</f>
        <v>89</v>
      </c>
      <c r="I394" s="117">
        <f>VLOOKUP(C394,Table13[],7,0)</f>
        <v>0.52941176470588203</v>
      </c>
      <c r="J394" s="117">
        <f>VLOOKUP(C394,Table13[],9,0)</f>
        <v>0.89873417721519</v>
      </c>
      <c r="K394" s="116">
        <f>VLOOKUP(C394,Table16[[#All],[idccms]:[TMO]],5,0)</f>
        <v>0.95454545454545503</v>
      </c>
      <c r="L394" s="119">
        <f>VLOOKUP(C394,Table18[[Columna1]:[Recuento de id_monitoring-caseId]],2,0)</f>
        <v>1</v>
      </c>
      <c r="M394" s="116">
        <f>VLOOKUP(C394,Table111[],7,0)</f>
        <v>-0.5</v>
      </c>
      <c r="N394" s="118">
        <f>VLOOKUP(C394,Table111[],6,0)</f>
        <v>14</v>
      </c>
      <c r="O394" s="116">
        <f>VLOOKUP(C394,Table111[],8,0)</f>
        <v>0.45454545454545497</v>
      </c>
      <c r="P394" s="13" t="s">
        <v>116</v>
      </c>
      <c r="Q394" s="13" t="s">
        <v>116</v>
      </c>
      <c r="R394" s="13" t="s">
        <v>116</v>
      </c>
      <c r="S394" s="116">
        <f>VLOOKUP(C394,Table113[[idccms]:[Suma de Rellamados]],4,0)</f>
        <v>0.81102362204724399</v>
      </c>
      <c r="T394" s="13">
        <f>VLOOKUP(C394,Table115[[idccms]:[Suma de CvLlamSalientes]],3,0)</f>
        <v>565.16071428571399</v>
      </c>
      <c r="U394" s="13">
        <f>VLOOKUP(C394,Table115[[idccms]:[Suma de CvLlamSalientes]],5,0)</f>
        <v>24.359126984126998</v>
      </c>
      <c r="V394" s="120">
        <f>VLOOKUP(C394,Table115[[idccms]:[Suma de CvLlamSalientes]],6,0)</f>
        <v>4.5634920634920598E-2</v>
      </c>
      <c r="W394" s="13">
        <f>VLOOKUP(C394,Table115[[idccms]:[Suma de CvLlamSalientes]],7,0)</f>
        <v>540.75595238095195</v>
      </c>
      <c r="X394" s="116">
        <f>VLOOKUP(C394,Table118[[idccms]:[%Act Com N]],4,0)</f>
        <v>2.48015873015873E-2</v>
      </c>
      <c r="Y394" s="116">
        <f>VLOOKUP(C394,Table118[[idccms]:[%Act Com N]],6,0)</f>
        <v>0</v>
      </c>
      <c r="Z394" s="116">
        <f>VLOOKUP(C394,TRF!$B$2:$S$407,4,0)</f>
        <v>4.5634920634920598E-2</v>
      </c>
      <c r="AA394" s="116">
        <f>VLOOKUP(C394,CBS!$A$2:$F$395,4,0)</f>
        <v>2.7777777777777801E-2</v>
      </c>
      <c r="AB394" s="124">
        <f>IF(E394="HFC",(IF(L394&gt;=PliegoVigente!$U$9,PliegoVigente!$W$9,IF(L394&gt;=PliegoVigente!$U$8,PliegoVigente!$W$8,PliegoVigente!$W$7))),IF(E394="FLOW",(IF(L394&gt;=PliegoVigente!$U$25,PliegoVigente!$W$25,IF(L394&gt;=PliegoVigente!$U$24,PliegoVigente!$W$24,PliegoVigente!$W$23))),IF(E394="MASIVO",(IF(L394&gt;=PliegoVigente!$U$39,PliegoVigente!$W$39,IF(L394&gt;=PliegoVigente!$U$38,PliegoVigente!$W$38,PliegoVigente!$W$37))),(IF(L394&gt;=PliegoVigente!$U$53,PliegoVigente!$W$53,IF(L394&gt;=PliegoVigente!$U$52,PliegoVigente!$W$52,PliegoVigente!$W$51))))))</f>
        <v>0.01</v>
      </c>
      <c r="AC394" s="124">
        <f>IF(E394="HFC",(IF(M394&gt;=PliegoVigente!$I$7,PliegoVigente!$K$7,IF(M394&gt;=PliegoVigente!$I$8,PliegoVigente!$K$8,IF(M394&gt;=PliegoVigente!$I$9,PliegoVigente!$K$9,IF(M394&gt;=PliegoVigente!$I$10,PliegoVigente!$K$10,IF(M394&gt;=PliegoVigente!$I$11,PliegoVigente!$K$11,IF(M394&gt;=PliegoVigente!$I$12,PliegoVigente!$K$12,IF(M394&gt;=PliegoVigente!$I$13,PliegoVigente!$K$13,IF(M394&gt;=PliegoVigente!$I$14,PliegoVigente!$K$14,PliegoVigente!$K$15))))))))),IF(E394="FLOW",(IF(M394&gt;=PliegoVigente!$I$23,PliegoVigente!$K$23,IF(M394&gt;=PliegoVigente!$I$24,PliegoVigente!$K$24,IF(M394&gt;=PliegoVigente!$I$25,PliegoVigente!$K$25,IF(M394&gt;=PliegoVigente!$I$26,PliegoVigente!$K$26,IF(M394&gt;=PliegoVigente!$I$27,PliegoVigente!$K$27,IF(M394&gt;=PliegoVigente!$I$28,PliegoVigente!$K$28,IF(M394&gt;=PliegoVigente!$I$29,PliegoVigente!$K$29,IF(M394&gt;=PliegoVigente!$I$30,PliegoVigente!$K$30,PliegoVigente!$K$31))))))))),IF(E394="MASIVO",(IF(M394&gt;=PliegoVigente!$I$37,PliegoVigente!$K$37,IF(M394&gt;=PliegoVigente!$I$38,PliegoVigente!$K$38,IF(M394&gt;=PliegoVigente!$I$39,PliegoVigente!$K$39,IF(M394&gt;=PliegoVigente!$I$40,PliegoVigente!$K$40,IF(M394&gt;=PliegoVigente!$I$41,PliegoVigente!$K$41,IF(M394&gt;=PliegoVigente!$I$42,PliegoVigente!$K$42,IF(M394&gt;=PliegoVigente!$I$43,PliegoVigente!$K$43,IF(M394&gt;=PliegoVigente!$I$44,PliegoVigente!$K$44,PliegoVigente!$K$45))))))))),(IF(M394&gt;=PliegoVigente!$I$51,PliegoVigente!$K$51,IF(M394&gt;=PliegoVigente!$I$52,PliegoVigente!$K$52,IF(M394&gt;=PliegoVigente!$I$53,PliegoVigente!$K$53,IF(M394&gt;=PliegoVigente!$I$54,PliegoVigente!$K$54,IF(M394&gt;=PliegoVigente!$I$55,PliegoVigente!$K$55,IF(M394&gt;=PliegoVigente!$I$56,PliegoVigente!$K$56,IF(M394&gt;=PliegoVigente!$I$57,PliegoVigente!$K$57,IF(M394&gt;=PliegoVigente!$I$58,PliegoVigente!$K$58,PliegoVigente!$K$59))))))))))))</f>
        <v>-0.02</v>
      </c>
      <c r="AD394" s="124">
        <f>IF(E394="HFC",(IF(S394&gt;=PliegoVigente!$E$12,PliegoVigente!$G$12,IF(S394&gt;=PliegoVigente!$E$11,PliegoVigente!$G$11,IF(S394&gt;=PliegoVigente!$E$10,PliegoVigente!$G$10,IF(S394&gt;=PliegoVigente!$E$9,PliegoVigente!$G$9,IF(S394&gt;=PliegoVigente!$E$8,PliegoVigente!$G$8,PliegoVigente!$G$7)))))),IF(E394="FLOW",(IF(S394&gt;=PliegoVigente!$I$23,PliegoVigente!$K$23,IF(S394&gt;=PliegoVigente!$I$24,PliegoVigente!$K$24,IF(S394&gt;=PliegoVigente!$I$25,PliegoVigente!$K$25,IF(S394&gt;=PliegoVigente!$I$26,PliegoVigente!$K$26,IF(S394&gt;=PliegoVigente!$I$27,PliegoVigente!$K$27,IF(S394&gt;=PliegoVigente!$I$28,PliegoVigente!$K$28,IF(S394&gt;=PliegoVigente!$I$29,PliegoVigente!$K$29,IF(S394&gt;=PliegoVigente!$I$30,PliegoVigente!$K$30,PliegoVigente!$K$31))))))))),IF(E394="MASIVO",(IF(S394&gt;=PliegoVigente!$I$37,PliegoVigente!$K$37,IF(S394&gt;=PliegoVigente!$I$38,PliegoVigente!$K$38,IF(S394&gt;=PliegoVigente!$I$39,PliegoVigente!$K$39,IF(S394&gt;=PliegoVigente!$I$40,PliegoVigente!$K$40,IF(S394&gt;=PliegoVigente!$I$41,PliegoVigente!$K$41,IF(S394&gt;=PliegoVigente!$I$42,PliegoVigente!$K$42,IF(S394&gt;=PliegoVigente!$I$43,PliegoVigente!$K$43,IF(S394&gt;=PliegoVigente!$I$44,PliegoVigente!$K$44,PliegoVigente!$K$45))))))))),(IF(S394&gt;=PliegoVigente!$I$51,PliegoVigente!$K$51,IF(S394&gt;=PliegoVigente!$I$52,PliegoVigente!$K$52,IF(S394&gt;=PliegoVigente!$I$53,PliegoVigente!$K$53,IF(S394&gt;=PliegoVigente!$I$54,PliegoVigente!$K$54,IF(S394&gt;=PliegoVigente!$I$55,PliegoVigente!$K$55,IF(S394&gt;=PliegoVigente!$I$56,PliegoVigente!$K$56,IF(S394&gt;=PliegoVigente!$I$57,PliegoVigente!$K$57,IF(S394&gt;=PliegoVigente!$I$58,PliegoVigente!$K$58,PliegoVigente!$K$59))))))))))))</f>
        <v>-0.01</v>
      </c>
      <c r="AE394" s="124">
        <f>IF(E394="HFC",(IF(T394&gt;=PliegoVigente!$A$10,PliegoVigente!$C$10,IF(T394&gt;PliegoVigente!$A$9,PliegoVigente!$C$9,IF(T394&gt;PliegoVigente!$A$8,PliegoVigente!$C$8,PliegoVigente!$C$7)))),IF(E394="FLOW",(IF(T394&gt;=PliegoVigente!$A$26,PliegoVigente!$C$26,IF(T394&gt;PliegoVigente!$A$25,PliegoVigente!$C$25,IF(T394&gt;PliegoVigente!$A$24,PliegoVigente!$C$24,PliegoVigente!$C$23)))),IF(E394="MASIVO",(IF(T394&gt;=PliegoVigente!$A$40,PliegoVigente!$C$40,IF(T394&gt;PliegoVigente!$A$39,PliegoVigente!$C$39,IF(T394&gt;PliegoVigente!$A$38,PliegoVigente!$C$38,PliegoVigente!$C$37)))),(IF(T394&gt;=PliegoVigente!$A$54,PliegoVigente!$C$54,IF(T394&gt;PliegoVigente!$A$53,PliegoVigente!$C$53,IF(T394&gt;PliegoVigente!$A$52,PliegoVigente!$C$52,PliegoVigente!$C$51)))))))</f>
        <v>0</v>
      </c>
      <c r="AF394" s="124">
        <f>IF(E394="HFC",(IF(Y394&gt;=PliegoVigente!$Y$7,PliegoVigente!$AA$7,0)),IF(E394="FLOW",0,IF(E394="MASIVO",(IF(Y394&gt;=PliegoVigente!$Y$37,PliegoVigente!$AA$370)),(IF(Y394&gt;=PliegoVigente!$Y$51,PliegoVigente!$AA$51,0)))))</f>
        <v>0</v>
      </c>
      <c r="AG394" s="124">
        <f>IF(E394="HFC",(IF(Z394&gt;=PliegoVigente!$M$9,PliegoVigente!$O$9,IF(Z394&gt;=PliegoVigente!$M$8,PliegoVigente!$O$8,PliegoVigente!$O$7))),IF(E394="FLOW",(IF(Z394&gt;=PliegoVigente!$M$25,PliegoVigente!$O$25,IF(Z394&gt;=PliegoVigente!$M$24,PliegoVigente!$O$24,PliegoVigente!$O$23))),IF(E394="MASIVO",(IF(Z394&gt;=PliegoVigente!$M$39,PliegoVigente!$O$39,IF(Z394&gt;=PliegoVigente!$M$38,PliegoVigente!$O$38,PliegoVigente!$O$37))),(IF(Z394&gt;=PliegoVigente!$M$53,PliegoVigente!$O$53,IF(Z394&gt;=PliegoVigente!$M$52,PliegoVigente!$O$52,PliegoVigente!$O$51))))))</f>
        <v>5.0000000000000001E-3</v>
      </c>
      <c r="AH394" s="124">
        <f>IF(E394="HFC",(IF(AA394&gt;=PliegoVigente!$Q$9,PliegoVigente!$S$9,IF(AA394&gt;=PliegoVigente!$Q$8,PliegoVigente!$S$8,PliegoVigente!$S$7))),IF(E394="FLOW",(IF(AA394&gt;=PliegoVigente!$Q$25,PliegoVigente!$S$25,IF(AA394&gt;=PliegoVigente!$Q$24,PliegoVigente!$S$24,PliegoVigente!$S$23))),IF(E394="MASIVO",(IF(AA394&gt;=PliegoVigente!$Q$39,PliegoVigente!$S$39,IF(AA394&gt;=PliegoVigente!$Q$38,PliegoVigente!$S$38,PliegoVigente!$S$37))),(IF(AA394&gt;=PliegoVigente!$Q$53,PliegoVigente!$S$53,IF(AA394&gt;=PliegoVigente!$Q$52,PliegoVigente!$S$52,PliegoVigente!$S$51))))))</f>
        <v>5.0000000000000001E-3</v>
      </c>
      <c r="AI394" s="126">
        <f t="shared" si="13"/>
        <v>-9.9999999999999985E-3</v>
      </c>
    </row>
    <row r="395" spans="1:35" x14ac:dyDescent="0.25">
      <c r="A395" s="115" t="str">
        <f>VLOOKUP(C395,RosterActualizado!$C$2:$L$1000,7,0)</f>
        <v>Boulchouk Alexis Adrian</v>
      </c>
      <c r="B395" s="115" t="str">
        <f>VLOOKUP(C395,RosterActualizado!$C$2:$L$1000,10,0)</f>
        <v>Piedrahita Jorge daniel</v>
      </c>
      <c r="C395" s="115">
        <f>RosterActualizado!C395</f>
        <v>2803779</v>
      </c>
      <c r="D395" s="115" t="str">
        <f>VLOOKUP(C395,RosterActualizado!$C$2:$L$1000,3,0)</f>
        <v xml:space="preserve">INTERNET HFC SCORE 1 + Solucion Remota </v>
      </c>
      <c r="E395" s="115" t="str">
        <f t="shared" si="12"/>
        <v>HFC</v>
      </c>
      <c r="F395" s="116">
        <f>VLOOKUP(C395,Table1[],5,0)</f>
        <v>0.68097426470588196</v>
      </c>
      <c r="G395" s="117">
        <f>VLOOKUP(C395,Table13[],5,0)</f>
        <v>0.102564102564103</v>
      </c>
      <c r="H395" s="118">
        <f>VLOOKUP(C395,Table13[],3,0)</f>
        <v>39</v>
      </c>
      <c r="I395" s="117">
        <f>VLOOKUP(C395,Table13[],7,0)</f>
        <v>0.78378378378378399</v>
      </c>
      <c r="J395" s="117">
        <f>VLOOKUP(C395,Table13[],9,0)</f>
        <v>0.91891891891891897</v>
      </c>
      <c r="K395" s="116">
        <f>VLOOKUP(C395,Table16[[#All],[idccms]:[TMO]],5,0)</f>
        <v>1</v>
      </c>
      <c r="L395" s="119">
        <f>VLOOKUP(C395,Table18[[Columna1]:[Recuento de id_monitoring-caseId]],2,0)</f>
        <v>1</v>
      </c>
      <c r="M395" s="116">
        <f>VLOOKUP(C395,Table111[],7,0)</f>
        <v>-0.125</v>
      </c>
      <c r="N395" s="118">
        <f>VLOOKUP(C395,Table111[],6,0)</f>
        <v>8</v>
      </c>
      <c r="O395" s="116">
        <f>VLOOKUP(C395,Table111[],8,0)</f>
        <v>0.28571428571428598</v>
      </c>
      <c r="P395" s="13" t="s">
        <v>116</v>
      </c>
      <c r="Q395" s="13" t="s">
        <v>116</v>
      </c>
      <c r="R395" s="13" t="s">
        <v>116</v>
      </c>
      <c r="S395" s="116">
        <f>VLOOKUP(C395,Table113[[idccms]:[Suma de Rellamados]],4,0)</f>
        <v>0.837209302325581</v>
      </c>
      <c r="T395" s="13">
        <f>VLOOKUP(C395,Table115[[idccms]:[Suma de CvLlamSalientes]],3,0)</f>
        <v>657.09615384615404</v>
      </c>
      <c r="U395" s="13">
        <f>VLOOKUP(C395,Table115[[idccms]:[Suma de CvLlamSalientes]],5,0)</f>
        <v>30.180288461538499</v>
      </c>
      <c r="V395" s="120">
        <f>VLOOKUP(C395,Table115[[idccms]:[Suma de CvLlamSalientes]],6,0)</f>
        <v>1.54567307692308</v>
      </c>
      <c r="W395" s="13">
        <f>VLOOKUP(C395,Table115[[idccms]:[Suma de CvLlamSalientes]],7,0)</f>
        <v>625.37019230769204</v>
      </c>
      <c r="X395" s="116">
        <f>VLOOKUP(C395,Table118[[idccms]:[%Act Com N]],4,0)</f>
        <v>1.8028846153846201E-2</v>
      </c>
      <c r="Y395" s="116">
        <f>VLOOKUP(C395,Table118[[idccms]:[%Act Com N]],6,0)</f>
        <v>1.8028846153846201E-2</v>
      </c>
      <c r="Z395" s="116">
        <f>VLOOKUP(C395,TRF!$B$2:$S$407,4,0)</f>
        <v>4.56730769230769E-2</v>
      </c>
      <c r="AA395" s="116">
        <f>VLOOKUP(C395,CBS!$A$2:$F$395,4,0)</f>
        <v>4.0865384615384602E-2</v>
      </c>
      <c r="AB395" s="124">
        <f>IF(E395="HFC",(IF(L395&gt;=PliegoVigente!$U$9,PliegoVigente!$W$9,IF(L395&gt;=PliegoVigente!$U$8,PliegoVigente!$W$8,PliegoVigente!$W$7))),IF(E395="FLOW",(IF(L395&gt;=PliegoVigente!$U$25,PliegoVigente!$W$25,IF(L395&gt;=PliegoVigente!$U$24,PliegoVigente!$W$24,PliegoVigente!$W$23))),IF(E395="MASIVO",(IF(L395&gt;=PliegoVigente!$U$39,PliegoVigente!$W$39,IF(L395&gt;=PliegoVigente!$U$38,PliegoVigente!$W$38,PliegoVigente!$W$37))),(IF(L395&gt;=PliegoVigente!$U$53,PliegoVigente!$W$53,IF(L395&gt;=PliegoVigente!$U$52,PliegoVigente!$W$52,PliegoVigente!$W$51))))))</f>
        <v>0.01</v>
      </c>
      <c r="AC395" s="124">
        <f>IF(E395="HFC",(IF(M395&gt;=PliegoVigente!$I$7,PliegoVigente!$K$7,IF(M395&gt;=PliegoVigente!$I$8,PliegoVigente!$K$8,IF(M395&gt;=PliegoVigente!$I$9,PliegoVigente!$K$9,IF(M395&gt;=PliegoVigente!$I$10,PliegoVigente!$K$10,IF(M395&gt;=PliegoVigente!$I$11,PliegoVigente!$K$11,IF(M395&gt;=PliegoVigente!$I$12,PliegoVigente!$K$12,IF(M395&gt;=PliegoVigente!$I$13,PliegoVigente!$K$13,IF(M395&gt;=PliegoVigente!$I$14,PliegoVigente!$K$14,PliegoVigente!$K$15))))))))),IF(E395="FLOW",(IF(M395&gt;=PliegoVigente!$I$23,PliegoVigente!$K$23,IF(M395&gt;=PliegoVigente!$I$24,PliegoVigente!$K$24,IF(M395&gt;=PliegoVigente!$I$25,PliegoVigente!$K$25,IF(M395&gt;=PliegoVigente!$I$26,PliegoVigente!$K$26,IF(M395&gt;=PliegoVigente!$I$27,PliegoVigente!$K$27,IF(M395&gt;=PliegoVigente!$I$28,PliegoVigente!$K$28,IF(M395&gt;=PliegoVigente!$I$29,PliegoVigente!$K$29,IF(M395&gt;=PliegoVigente!$I$30,PliegoVigente!$K$30,PliegoVigente!$K$31))))))))),IF(E395="MASIVO",(IF(M395&gt;=PliegoVigente!$I$37,PliegoVigente!$K$37,IF(M395&gt;=PliegoVigente!$I$38,PliegoVigente!$K$38,IF(M395&gt;=PliegoVigente!$I$39,PliegoVigente!$K$39,IF(M395&gt;=PliegoVigente!$I$40,PliegoVigente!$K$40,IF(M395&gt;=PliegoVigente!$I$41,PliegoVigente!$K$41,IF(M395&gt;=PliegoVigente!$I$42,PliegoVigente!$K$42,IF(M395&gt;=PliegoVigente!$I$43,PliegoVigente!$K$43,IF(M395&gt;=PliegoVigente!$I$44,PliegoVigente!$K$44,PliegoVigente!$K$45))))))))),(IF(M395&gt;=PliegoVigente!$I$51,PliegoVigente!$K$51,IF(M395&gt;=PliegoVigente!$I$52,PliegoVigente!$K$52,IF(M395&gt;=PliegoVigente!$I$53,PliegoVigente!$K$53,IF(M395&gt;=PliegoVigente!$I$54,PliegoVigente!$K$54,IF(M395&gt;=PliegoVigente!$I$55,PliegoVigente!$K$55,IF(M395&gt;=PliegoVigente!$I$56,PliegoVigente!$K$56,IF(M395&gt;=PliegoVigente!$I$57,PliegoVigente!$K$57,IF(M395&gt;=PliegoVigente!$I$58,PliegoVigente!$K$58,PliegoVigente!$K$59))))))))))))</f>
        <v>-0.01</v>
      </c>
      <c r="AD395" s="124">
        <f>IF(E395="HFC",(IF(S395&gt;=PliegoVigente!$E$12,PliegoVigente!$G$12,IF(S395&gt;=PliegoVigente!$E$11,PliegoVigente!$G$11,IF(S395&gt;=PliegoVigente!$E$10,PliegoVigente!$G$10,IF(S395&gt;=PliegoVigente!$E$9,PliegoVigente!$G$9,IF(S395&gt;=PliegoVigente!$E$8,PliegoVigente!$G$8,PliegoVigente!$G$7)))))),IF(E395="FLOW",(IF(S395&gt;=PliegoVigente!$I$23,PliegoVigente!$K$23,IF(S395&gt;=PliegoVigente!$I$24,PliegoVigente!$K$24,IF(S395&gt;=PliegoVigente!$I$25,PliegoVigente!$K$25,IF(S395&gt;=PliegoVigente!$I$26,PliegoVigente!$K$26,IF(S395&gt;=PliegoVigente!$I$27,PliegoVigente!$K$27,IF(S395&gt;=PliegoVigente!$I$28,PliegoVigente!$K$28,IF(S395&gt;=PliegoVigente!$I$29,PliegoVigente!$K$29,IF(S395&gt;=PliegoVigente!$I$30,PliegoVigente!$K$30,PliegoVigente!$K$31))))))))),IF(E395="MASIVO",(IF(S395&gt;=PliegoVigente!$I$37,PliegoVigente!$K$37,IF(S395&gt;=PliegoVigente!$I$38,PliegoVigente!$K$38,IF(S395&gt;=PliegoVigente!$I$39,PliegoVigente!$K$39,IF(S395&gt;=PliegoVigente!$I$40,PliegoVigente!$K$40,IF(S395&gt;=PliegoVigente!$I$41,PliegoVigente!$K$41,IF(S395&gt;=PliegoVigente!$I$42,PliegoVigente!$K$42,IF(S395&gt;=PliegoVigente!$I$43,PliegoVigente!$K$43,IF(S395&gt;=PliegoVigente!$I$44,PliegoVigente!$K$44,PliegoVigente!$K$45))))))))),(IF(S395&gt;=PliegoVigente!$I$51,PliegoVigente!$K$51,IF(S395&gt;=PliegoVigente!$I$52,PliegoVigente!$K$52,IF(S395&gt;=PliegoVigente!$I$53,PliegoVigente!$K$53,IF(S395&gt;=PliegoVigente!$I$54,PliegoVigente!$K$54,IF(S395&gt;=PliegoVigente!$I$55,PliegoVigente!$K$55,IF(S395&gt;=PliegoVigente!$I$56,PliegoVigente!$K$56,IF(S395&gt;=PliegoVigente!$I$57,PliegoVigente!$K$57,IF(S395&gt;=PliegoVigente!$I$58,PliegoVigente!$K$58,PliegoVigente!$K$59))))))))))))</f>
        <v>0.04</v>
      </c>
      <c r="AE395" s="124">
        <f>IF(E395="HFC",(IF(T395&gt;=PliegoVigente!$A$10,PliegoVigente!$C$10,IF(T395&gt;PliegoVigente!$A$9,PliegoVigente!$C$9,IF(T395&gt;PliegoVigente!$A$8,PliegoVigente!$C$8,PliegoVigente!$C$7)))),IF(E395="FLOW",(IF(T395&gt;=PliegoVigente!$A$26,PliegoVigente!$C$26,IF(T395&gt;PliegoVigente!$A$25,PliegoVigente!$C$25,IF(T395&gt;PliegoVigente!$A$24,PliegoVigente!$C$24,PliegoVigente!$C$23)))),IF(E395="MASIVO",(IF(T395&gt;=PliegoVigente!$A$40,PliegoVigente!$C$40,IF(T395&gt;PliegoVigente!$A$39,PliegoVigente!$C$39,IF(T395&gt;PliegoVigente!$A$38,PliegoVigente!$C$38,PliegoVigente!$C$37)))),(IF(T395&gt;=PliegoVigente!$A$54,PliegoVigente!$C$54,IF(T395&gt;PliegoVigente!$A$53,PliegoVigente!$C$53,IF(T395&gt;PliegoVigente!$A$52,PliegoVigente!$C$52,PliegoVigente!$C$51)))))))</f>
        <v>-0.01</v>
      </c>
      <c r="AF395" s="124">
        <f>IF(E395="HFC",(IF(Y395&gt;=PliegoVigente!$Y$7,PliegoVigente!$AA$7,0)),IF(E395="FLOW",0,IF(E395="MASIVO",(IF(Y395&gt;=PliegoVigente!$Y$37,PliegoVigente!$AA$370)),(IF(Y395&gt;=PliegoVigente!$Y$51,PliegoVigente!$AA$51,0)))))</f>
        <v>0</v>
      </c>
      <c r="AG395" s="124">
        <f>IF(E395="HFC",(IF(Z395&gt;=PliegoVigente!$M$9,PliegoVigente!$O$9,IF(Z395&gt;=PliegoVigente!$M$8,PliegoVigente!$O$8,PliegoVigente!$O$7))),IF(E395="FLOW",(IF(Z395&gt;=PliegoVigente!$M$25,PliegoVigente!$O$25,IF(Z395&gt;=PliegoVigente!$M$24,PliegoVigente!$O$24,PliegoVigente!$O$23))),IF(E395="MASIVO",(IF(Z395&gt;=PliegoVigente!$M$39,PliegoVigente!$O$39,IF(Z395&gt;=PliegoVigente!$M$38,PliegoVigente!$O$38,PliegoVigente!$O$37))),(IF(Z395&gt;=PliegoVigente!$M$53,PliegoVigente!$O$53,IF(Z395&gt;=PliegoVigente!$M$52,PliegoVigente!$O$52,PliegoVigente!$O$51))))))</f>
        <v>5.0000000000000001E-3</v>
      </c>
      <c r="AH395" s="124">
        <f>IF(E395="HFC",(IF(AA395&gt;=PliegoVigente!$Q$9,PliegoVigente!$S$9,IF(AA395&gt;=PliegoVigente!$Q$8,PliegoVigente!$S$8,PliegoVigente!$S$7))),IF(E395="FLOW",(IF(AA395&gt;=PliegoVigente!$Q$25,PliegoVigente!$S$25,IF(AA395&gt;=PliegoVigente!$Q$24,PliegoVigente!$S$24,PliegoVigente!$S$23))),IF(E395="MASIVO",(IF(AA395&gt;=PliegoVigente!$Q$39,PliegoVigente!$S$39,IF(AA395&gt;=PliegoVigente!$Q$38,PliegoVigente!$S$38,PliegoVigente!$S$37))),(IF(AA395&gt;=PliegoVigente!$Q$53,PliegoVigente!$S$53,IF(AA395&gt;=PliegoVigente!$Q$52,PliegoVigente!$S$52,PliegoVigente!$S$51))))))</f>
        <v>5.0000000000000001E-3</v>
      </c>
      <c r="AI395" s="126">
        <f t="shared" si="13"/>
        <v>3.9999999999999994E-2</v>
      </c>
    </row>
    <row r="396" spans="1:35" x14ac:dyDescent="0.25">
      <c r="A396" s="115" t="str">
        <f>VLOOKUP(C396,RosterActualizado!$C$2:$L$1000,7,0)</f>
        <v>Boulchouk Alexis Adrian</v>
      </c>
      <c r="B396" s="115" t="str">
        <f>VLOOKUP(C396,RosterActualizado!$C$2:$L$1000,10,0)</f>
        <v xml:space="preserve">Quiroga  Isaias Nahuel </v>
      </c>
      <c r="C396" s="115">
        <f>RosterActualizado!C396</f>
        <v>4561722</v>
      </c>
      <c r="D396" s="115" t="str">
        <f>VLOOKUP(C396,RosterActualizado!$C$2:$L$1000,3,0)</f>
        <v>MASIVO</v>
      </c>
      <c r="E396" s="115" t="str">
        <f t="shared" si="12"/>
        <v>MASIVO</v>
      </c>
      <c r="F396" s="116">
        <f>VLOOKUP(C396,Table1[],5,0)</f>
        <v>0.66666666666666696</v>
      </c>
      <c r="G396" s="117">
        <f>VLOOKUP(C396,Table13[],5,0)</f>
        <v>0</v>
      </c>
      <c r="H396" s="118">
        <f>VLOOKUP(C396,Table13[],3,0)</f>
        <v>0</v>
      </c>
      <c r="I396" s="117">
        <f>VLOOKUP(C396,Table13[],7,0)</f>
        <v>0</v>
      </c>
      <c r="J396" s="117">
        <f>VLOOKUP(C396,Table13[],9,0)</f>
        <v>0</v>
      </c>
      <c r="K396" s="116" t="e">
        <f>VLOOKUP(C396,Table16[[#All],[idccms]:[TMO]],5,0)</f>
        <v>#N/A</v>
      </c>
      <c r="L396" s="119" t="e">
        <f>VLOOKUP(C396,Table18[[Columna1]:[Recuento de id_monitoring-caseId]],2,0)</f>
        <v>#N/A</v>
      </c>
      <c r="M396" s="116" t="e">
        <f>VLOOKUP(C396,Table111[],7,0)</f>
        <v>#N/A</v>
      </c>
      <c r="N396" s="118" t="e">
        <f>VLOOKUP(C396,Table111[],6,0)</f>
        <v>#N/A</v>
      </c>
      <c r="O396" s="116" t="e">
        <f>VLOOKUP(C396,Table111[],8,0)</f>
        <v>#N/A</v>
      </c>
      <c r="P396" s="13" t="s">
        <v>116</v>
      </c>
      <c r="Q396" s="13" t="s">
        <v>116</v>
      </c>
      <c r="R396" s="13" t="s">
        <v>116</v>
      </c>
      <c r="S396" s="116" t="e">
        <f>VLOOKUP(C396,Table113[[idccms]:[Suma de Rellamados]],4,0)</f>
        <v>#N/A</v>
      </c>
      <c r="T396" s="13">
        <f>VLOOKUP(C396,Table115[[idccms]:[Suma de CvLlamSalientes]],3,0)</f>
        <v>0</v>
      </c>
      <c r="U396" s="13">
        <f>VLOOKUP(C396,Table115[[idccms]:[Suma de CvLlamSalientes]],5,0)</f>
        <v>0</v>
      </c>
      <c r="V396" s="120">
        <f>VLOOKUP(C396,Table115[[idccms]:[Suma de CvLlamSalientes]],6,0)</f>
        <v>0</v>
      </c>
      <c r="W396" s="13">
        <f>VLOOKUP(C396,Table115[[idccms]:[Suma de CvLlamSalientes]],7,0)</f>
        <v>0</v>
      </c>
      <c r="X396" s="116" t="e">
        <f>VLOOKUP(C396,Table118[[idccms]:[%Act Com N]],4,0)</f>
        <v>#N/A</v>
      </c>
      <c r="Y396" s="116" t="e">
        <f>VLOOKUP(C396,Table118[[idccms]:[%Act Com N]],6,0)</f>
        <v>#N/A</v>
      </c>
      <c r="Z396" s="116" t="e">
        <f>VLOOKUP(C396,TRF!$B$2:$S$407,4,0)</f>
        <v>#N/A</v>
      </c>
      <c r="AA396" s="116" t="e">
        <f>VLOOKUP(C396,CBS!$A$2:$F$395,4,0)</f>
        <v>#N/A</v>
      </c>
      <c r="AB396" s="124" t="e">
        <f>IF(E396="HFC",(IF(L396&gt;=PliegoVigente!$U$9,PliegoVigente!$W$9,IF(L396&gt;=PliegoVigente!$U$8,PliegoVigente!$W$8,PliegoVigente!$W$7))),IF(E396="FLOW",(IF(L396&gt;=PliegoVigente!$U$25,PliegoVigente!$W$25,IF(L396&gt;=PliegoVigente!$U$24,PliegoVigente!$W$24,PliegoVigente!$W$23))),IF(E396="MASIVO",(IF(L396&gt;=PliegoVigente!$U$39,PliegoVigente!$W$39,IF(L396&gt;=PliegoVigente!$U$38,PliegoVigente!$W$38,PliegoVigente!$W$37))),(IF(L396&gt;=PliegoVigente!$U$53,PliegoVigente!$W$53,IF(L396&gt;=PliegoVigente!$U$52,PliegoVigente!$W$52,PliegoVigente!$W$51))))))</f>
        <v>#N/A</v>
      </c>
      <c r="AC396" s="124" t="e">
        <f>IF(E396="HFC",(IF(M396&gt;=PliegoVigente!$I$7,PliegoVigente!$K$7,IF(M396&gt;=PliegoVigente!$I$8,PliegoVigente!$K$8,IF(M396&gt;=PliegoVigente!$I$9,PliegoVigente!$K$9,IF(M396&gt;=PliegoVigente!$I$10,PliegoVigente!$K$10,IF(M396&gt;=PliegoVigente!$I$11,PliegoVigente!$K$11,IF(M396&gt;=PliegoVigente!$I$12,PliegoVigente!$K$12,IF(M396&gt;=PliegoVigente!$I$13,PliegoVigente!$K$13,IF(M396&gt;=PliegoVigente!$I$14,PliegoVigente!$K$14,PliegoVigente!$K$15))))))))),IF(E396="FLOW",(IF(M396&gt;=PliegoVigente!$I$23,PliegoVigente!$K$23,IF(M396&gt;=PliegoVigente!$I$24,PliegoVigente!$K$24,IF(M396&gt;=PliegoVigente!$I$25,PliegoVigente!$K$25,IF(M396&gt;=PliegoVigente!$I$26,PliegoVigente!$K$26,IF(M396&gt;=PliegoVigente!$I$27,PliegoVigente!$K$27,IF(M396&gt;=PliegoVigente!$I$28,PliegoVigente!$K$28,IF(M396&gt;=PliegoVigente!$I$29,PliegoVigente!$K$29,IF(M396&gt;=PliegoVigente!$I$30,PliegoVigente!$K$30,PliegoVigente!$K$31))))))))),IF(E396="MASIVO",(IF(M396&gt;=PliegoVigente!$I$37,PliegoVigente!$K$37,IF(M396&gt;=PliegoVigente!$I$38,PliegoVigente!$K$38,IF(M396&gt;=PliegoVigente!$I$39,PliegoVigente!$K$39,IF(M396&gt;=PliegoVigente!$I$40,PliegoVigente!$K$40,IF(M396&gt;=PliegoVigente!$I$41,PliegoVigente!$K$41,IF(M396&gt;=PliegoVigente!$I$42,PliegoVigente!$K$42,IF(M396&gt;=PliegoVigente!$I$43,PliegoVigente!$K$43,IF(M396&gt;=PliegoVigente!$I$44,PliegoVigente!$K$44,PliegoVigente!$K$45))))))))),(IF(M396&gt;=PliegoVigente!$I$51,PliegoVigente!$K$51,IF(M396&gt;=PliegoVigente!$I$52,PliegoVigente!$K$52,IF(M396&gt;=PliegoVigente!$I$53,PliegoVigente!$K$53,IF(M396&gt;=PliegoVigente!$I$54,PliegoVigente!$K$54,IF(M396&gt;=PliegoVigente!$I$55,PliegoVigente!$K$55,IF(M396&gt;=PliegoVigente!$I$56,PliegoVigente!$K$56,IF(M396&gt;=PliegoVigente!$I$57,PliegoVigente!$K$57,IF(M396&gt;=PliegoVigente!$I$58,PliegoVigente!$K$58,PliegoVigente!$K$59))))))))))))</f>
        <v>#N/A</v>
      </c>
      <c r="AD396" s="124" t="e">
        <f>IF(E396="HFC",(IF(S396&gt;=PliegoVigente!$E$12,PliegoVigente!$G$12,IF(S396&gt;=PliegoVigente!$E$11,PliegoVigente!$G$11,IF(S396&gt;=PliegoVigente!$E$10,PliegoVigente!$G$10,IF(S396&gt;=PliegoVigente!$E$9,PliegoVigente!$G$9,IF(S396&gt;=PliegoVigente!$E$8,PliegoVigente!$G$8,PliegoVigente!$G$7)))))),IF(E396="FLOW",(IF(S396&gt;=PliegoVigente!$I$23,PliegoVigente!$K$23,IF(S396&gt;=PliegoVigente!$I$24,PliegoVigente!$K$24,IF(S396&gt;=PliegoVigente!$I$25,PliegoVigente!$K$25,IF(S396&gt;=PliegoVigente!$I$26,PliegoVigente!$K$26,IF(S396&gt;=PliegoVigente!$I$27,PliegoVigente!$K$27,IF(S396&gt;=PliegoVigente!$I$28,PliegoVigente!$K$28,IF(S396&gt;=PliegoVigente!$I$29,PliegoVigente!$K$29,IF(S396&gt;=PliegoVigente!$I$30,PliegoVigente!$K$30,PliegoVigente!$K$31))))))))),IF(E396="MASIVO",(IF(S396&gt;=PliegoVigente!$I$37,PliegoVigente!$K$37,IF(S396&gt;=PliegoVigente!$I$38,PliegoVigente!$K$38,IF(S396&gt;=PliegoVigente!$I$39,PliegoVigente!$K$39,IF(S396&gt;=PliegoVigente!$I$40,PliegoVigente!$K$40,IF(S396&gt;=PliegoVigente!$I$41,PliegoVigente!$K$41,IF(S396&gt;=PliegoVigente!$I$42,PliegoVigente!$K$42,IF(S396&gt;=PliegoVigente!$I$43,PliegoVigente!$K$43,IF(S396&gt;=PliegoVigente!$I$44,PliegoVigente!$K$44,PliegoVigente!$K$45))))))))),(IF(S396&gt;=PliegoVigente!$I$51,PliegoVigente!$K$51,IF(S396&gt;=PliegoVigente!$I$52,PliegoVigente!$K$52,IF(S396&gt;=PliegoVigente!$I$53,PliegoVigente!$K$53,IF(S396&gt;=PliegoVigente!$I$54,PliegoVigente!$K$54,IF(S396&gt;=PliegoVigente!$I$55,PliegoVigente!$K$55,IF(S396&gt;=PliegoVigente!$I$56,PliegoVigente!$K$56,IF(S396&gt;=PliegoVigente!$I$57,PliegoVigente!$K$57,IF(S396&gt;=PliegoVigente!$I$58,PliegoVigente!$K$58,PliegoVigente!$K$59))))))))))))</f>
        <v>#N/A</v>
      </c>
      <c r="AE396" s="124">
        <f>IF(E396="HFC",(IF(T396&gt;=PliegoVigente!$A$10,PliegoVigente!$C$10,IF(T396&gt;PliegoVigente!$A$9,PliegoVigente!$C$9,IF(T396&gt;PliegoVigente!$A$8,PliegoVigente!$C$8,PliegoVigente!$C$7)))),IF(E396="FLOW",(IF(T396&gt;=PliegoVigente!$A$26,PliegoVigente!$C$26,IF(T396&gt;PliegoVigente!$A$25,PliegoVigente!$C$25,IF(T396&gt;PliegoVigente!$A$24,PliegoVigente!$C$24,PliegoVigente!$C$23)))),IF(E396="MASIVO",(IF(T396&gt;=PliegoVigente!$A$40,PliegoVigente!$C$40,IF(T396&gt;PliegoVigente!$A$39,PliegoVigente!$C$39,IF(T396&gt;PliegoVigente!$A$38,PliegoVigente!$C$38,PliegoVigente!$C$37)))),(IF(T396&gt;=PliegoVigente!$A$54,PliegoVigente!$C$54,IF(T396&gt;PliegoVigente!$A$53,PliegoVigente!$C$53,IF(T396&gt;PliegoVigente!$A$52,PliegoVigente!$C$52,PliegoVigente!$C$51)))))))</f>
        <v>0.02</v>
      </c>
      <c r="AF396" s="124" t="e">
        <f>IF(E396="HFC",(IF(Y396&gt;=PliegoVigente!$Y$7,PliegoVigente!$AA$7,0)),IF(E396="FLOW",0,IF(E396="MASIVO",(IF(Y396&gt;=PliegoVigente!$Y$37,PliegoVigente!$AA$370)),(IF(Y396&gt;=PliegoVigente!$Y$51,PliegoVigente!$AA$51,0)))))</f>
        <v>#N/A</v>
      </c>
      <c r="AG396" s="124" t="e">
        <f>IF(E396="HFC",(IF(Z396&gt;=PliegoVigente!$M$9,PliegoVigente!$O$9,IF(Z396&gt;=PliegoVigente!$M$8,PliegoVigente!$O$8,PliegoVigente!$O$7))),IF(E396="FLOW",(IF(Z396&gt;=PliegoVigente!$M$25,PliegoVigente!$O$25,IF(Z396&gt;=PliegoVigente!$M$24,PliegoVigente!$O$24,PliegoVigente!$O$23))),IF(E396="MASIVO",(IF(Z396&gt;=PliegoVigente!$M$39,PliegoVigente!$O$39,IF(Z396&gt;=PliegoVigente!$M$38,PliegoVigente!$O$38,PliegoVigente!$O$37))),(IF(Z396&gt;=PliegoVigente!$M$53,PliegoVigente!$O$53,IF(Z396&gt;=PliegoVigente!$M$52,PliegoVigente!$O$52,PliegoVigente!$O$51))))))</f>
        <v>#N/A</v>
      </c>
      <c r="AH396" s="124" t="e">
        <f>IF(E396="HFC",(IF(AA396&gt;=PliegoVigente!$Q$9,PliegoVigente!$S$9,IF(AA396&gt;=PliegoVigente!$Q$8,PliegoVigente!$S$8,PliegoVigente!$S$7))),IF(E396="FLOW",(IF(AA396&gt;=PliegoVigente!$Q$25,PliegoVigente!$S$25,IF(AA396&gt;=PliegoVigente!$Q$24,PliegoVigente!$S$24,PliegoVigente!$S$23))),IF(E396="MASIVO",(IF(AA396&gt;=PliegoVigente!$Q$39,PliegoVigente!$S$39,IF(AA396&gt;=PliegoVigente!$Q$38,PliegoVigente!$S$38,PliegoVigente!$S$37))),(IF(AA396&gt;=PliegoVigente!$Q$53,PliegoVigente!$S$53,IF(AA396&gt;=PliegoVigente!$Q$52,PliegoVigente!$S$52,PliegoVigente!$S$51))))))</f>
        <v>#N/A</v>
      </c>
      <c r="AI396" s="126" t="e">
        <f t="shared" si="13"/>
        <v>#N/A</v>
      </c>
    </row>
    <row r="397" spans="1:35" x14ac:dyDescent="0.25">
      <c r="A397" s="115" t="str">
        <f>VLOOKUP(C397,RosterActualizado!$C$2:$L$1000,7,0)</f>
        <v>Boulchouk Alexis Adrian</v>
      </c>
      <c r="B397" s="115" t="str">
        <f>VLOOKUP(C397,RosterActualizado!$C$2:$L$1000,10,0)</f>
        <v>Rodriguez Jose Luis</v>
      </c>
      <c r="C397" s="115">
        <f>RosterActualizado!C397</f>
        <v>1081016</v>
      </c>
      <c r="D397" s="115" t="str">
        <f>VLOOKUP(C397,RosterActualizado!$C$2:$L$1000,3,0)</f>
        <v>INTERNET HFC SCORE 3 A 5</v>
      </c>
      <c r="E397" s="115" t="str">
        <f t="shared" si="12"/>
        <v>HFC</v>
      </c>
      <c r="F397" s="116">
        <f>VLOOKUP(C397,Table1[],5,0)</f>
        <v>0.70107828282828299</v>
      </c>
      <c r="G397" s="117">
        <f>VLOOKUP(C397,Table13[],5,0)</f>
        <v>0.18518518518518501</v>
      </c>
      <c r="H397" s="118">
        <f>VLOOKUP(C397,Table13[],3,0)</f>
        <v>27</v>
      </c>
      <c r="I397" s="117">
        <f>VLOOKUP(C397,Table13[],7,0)</f>
        <v>0.55555555555555602</v>
      </c>
      <c r="J397" s="117">
        <f>VLOOKUP(C397,Table13[],9,0)</f>
        <v>0.84</v>
      </c>
      <c r="K397" s="116">
        <f>VLOOKUP(C397,Table16[[#All],[idccms]:[TMO]],5,0)</f>
        <v>0.97777777777777797</v>
      </c>
      <c r="L397" s="119">
        <f>VLOOKUP(C397,Table18[[Columna1]:[Recuento de id_monitoring-caseId]],2,0)</f>
        <v>1</v>
      </c>
      <c r="M397" s="116">
        <f>VLOOKUP(C397,Table111[],7,0)</f>
        <v>-0.4</v>
      </c>
      <c r="N397" s="118">
        <f>VLOOKUP(C397,Table111[],6,0)</f>
        <v>5</v>
      </c>
      <c r="O397" s="116">
        <f>VLOOKUP(C397,Table111[],8,0)</f>
        <v>0</v>
      </c>
      <c r="P397" s="13" t="s">
        <v>116</v>
      </c>
      <c r="Q397" s="13" t="s">
        <v>116</v>
      </c>
      <c r="R397" s="13" t="s">
        <v>116</v>
      </c>
      <c r="S397" s="116">
        <f>VLOOKUP(C397,Table113[[idccms]:[Suma de Rellamados]],4,0)</f>
        <v>0.77581120943952797</v>
      </c>
      <c r="T397" s="13">
        <f>VLOOKUP(C397,Table115[[idccms]:[Suma de CvLlamSalientes]],3,0)</f>
        <v>534.74576271186402</v>
      </c>
      <c r="U397" s="13">
        <f>VLOOKUP(C397,Table115[[idccms]:[Suma de CvLlamSalientes]],5,0)</f>
        <v>38.326876513317202</v>
      </c>
      <c r="V397" s="120">
        <f>VLOOKUP(C397,Table115[[idccms]:[Suma de CvLlamSalientes]],6,0)</f>
        <v>1.4285714285714299</v>
      </c>
      <c r="W397" s="13">
        <f>VLOOKUP(C397,Table115[[idccms]:[Suma de CvLlamSalientes]],7,0)</f>
        <v>494.99031476997601</v>
      </c>
      <c r="X397" s="116">
        <f>VLOOKUP(C397,Table118[[idccms]:[%Act Com N]],4,0)</f>
        <v>7.2639225181598099E-2</v>
      </c>
      <c r="Y397" s="116">
        <f>VLOOKUP(C397,Table118[[idccms]:[%Act Com N]],6,0)</f>
        <v>3.0266343825665901E-2</v>
      </c>
      <c r="Z397" s="116">
        <f>VLOOKUP(C397,TRF!$B$2:$S$407,4,0)</f>
        <v>7.5060532687651296E-2</v>
      </c>
      <c r="AA397" s="116">
        <f>VLOOKUP(C397,CBS!$A$2:$F$395,4,0)</f>
        <v>4.6004842615012101E-2</v>
      </c>
      <c r="AB397" s="124">
        <f>IF(E397="HFC",(IF(L397&gt;=PliegoVigente!$U$9,PliegoVigente!$W$9,IF(L397&gt;=PliegoVigente!$U$8,PliegoVigente!$W$8,PliegoVigente!$W$7))),IF(E397="FLOW",(IF(L397&gt;=PliegoVigente!$U$25,PliegoVigente!$W$25,IF(L397&gt;=PliegoVigente!$U$24,PliegoVigente!$W$24,PliegoVigente!$W$23))),IF(E397="MASIVO",(IF(L397&gt;=PliegoVigente!$U$39,PliegoVigente!$W$39,IF(L397&gt;=PliegoVigente!$U$38,PliegoVigente!$W$38,PliegoVigente!$W$37))),(IF(L397&gt;=PliegoVigente!$U$53,PliegoVigente!$W$53,IF(L397&gt;=PliegoVigente!$U$52,PliegoVigente!$W$52,PliegoVigente!$W$51))))))</f>
        <v>0.01</v>
      </c>
      <c r="AC397" s="124">
        <f>IF(E397="HFC",(IF(M397&gt;=PliegoVigente!$I$7,PliegoVigente!$K$7,IF(M397&gt;=PliegoVigente!$I$8,PliegoVigente!$K$8,IF(M397&gt;=PliegoVigente!$I$9,PliegoVigente!$K$9,IF(M397&gt;=PliegoVigente!$I$10,PliegoVigente!$K$10,IF(M397&gt;=PliegoVigente!$I$11,PliegoVigente!$K$11,IF(M397&gt;=PliegoVigente!$I$12,PliegoVigente!$K$12,IF(M397&gt;=PliegoVigente!$I$13,PliegoVigente!$K$13,IF(M397&gt;=PliegoVigente!$I$14,PliegoVigente!$K$14,PliegoVigente!$K$15))))))))),IF(E397="FLOW",(IF(M397&gt;=PliegoVigente!$I$23,PliegoVigente!$K$23,IF(M397&gt;=PliegoVigente!$I$24,PliegoVigente!$K$24,IF(M397&gt;=PliegoVigente!$I$25,PliegoVigente!$K$25,IF(M397&gt;=PliegoVigente!$I$26,PliegoVigente!$K$26,IF(M397&gt;=PliegoVigente!$I$27,PliegoVigente!$K$27,IF(M397&gt;=PliegoVigente!$I$28,PliegoVigente!$K$28,IF(M397&gt;=PliegoVigente!$I$29,PliegoVigente!$K$29,IF(M397&gt;=PliegoVigente!$I$30,PliegoVigente!$K$30,PliegoVigente!$K$31))))))))),IF(E397="MASIVO",(IF(M397&gt;=PliegoVigente!$I$37,PliegoVigente!$K$37,IF(M397&gt;=PliegoVigente!$I$38,PliegoVigente!$K$38,IF(M397&gt;=PliegoVigente!$I$39,PliegoVigente!$K$39,IF(M397&gt;=PliegoVigente!$I$40,PliegoVigente!$K$40,IF(M397&gt;=PliegoVigente!$I$41,PliegoVigente!$K$41,IF(M397&gt;=PliegoVigente!$I$42,PliegoVigente!$K$42,IF(M397&gt;=PliegoVigente!$I$43,PliegoVigente!$K$43,IF(M397&gt;=PliegoVigente!$I$44,PliegoVigente!$K$44,PliegoVigente!$K$45))))))))),(IF(M397&gt;=PliegoVigente!$I$51,PliegoVigente!$K$51,IF(M397&gt;=PliegoVigente!$I$52,PliegoVigente!$K$52,IF(M397&gt;=PliegoVigente!$I$53,PliegoVigente!$K$53,IF(M397&gt;=PliegoVigente!$I$54,PliegoVigente!$K$54,IF(M397&gt;=PliegoVigente!$I$55,PliegoVigente!$K$55,IF(M397&gt;=PliegoVigente!$I$56,PliegoVigente!$K$56,IF(M397&gt;=PliegoVigente!$I$57,PliegoVigente!$K$57,IF(M397&gt;=PliegoVigente!$I$58,PliegoVigente!$K$58,PliegoVigente!$K$59))))))))))))</f>
        <v>-0.02</v>
      </c>
      <c r="AD397" s="124">
        <f>IF(E397="HFC",(IF(S397&gt;=PliegoVigente!$E$12,PliegoVigente!$G$12,IF(S397&gt;=PliegoVigente!$E$11,PliegoVigente!$G$11,IF(S397&gt;=PliegoVigente!$E$10,PliegoVigente!$G$10,IF(S397&gt;=PliegoVigente!$E$9,PliegoVigente!$G$9,IF(S397&gt;=PliegoVigente!$E$8,PliegoVigente!$G$8,PliegoVigente!$G$7)))))),IF(E397="FLOW",(IF(S397&gt;=PliegoVigente!$I$23,PliegoVigente!$K$23,IF(S397&gt;=PliegoVigente!$I$24,PliegoVigente!$K$24,IF(S397&gt;=PliegoVigente!$I$25,PliegoVigente!$K$25,IF(S397&gt;=PliegoVigente!$I$26,PliegoVigente!$K$26,IF(S397&gt;=PliegoVigente!$I$27,PliegoVigente!$K$27,IF(S397&gt;=PliegoVigente!$I$28,PliegoVigente!$K$28,IF(S397&gt;=PliegoVigente!$I$29,PliegoVigente!$K$29,IF(S397&gt;=PliegoVigente!$I$30,PliegoVigente!$K$30,PliegoVigente!$K$31))))))))),IF(E397="MASIVO",(IF(S397&gt;=PliegoVigente!$I$37,PliegoVigente!$K$37,IF(S397&gt;=PliegoVigente!$I$38,PliegoVigente!$K$38,IF(S397&gt;=PliegoVigente!$I$39,PliegoVigente!$K$39,IF(S397&gt;=PliegoVigente!$I$40,PliegoVigente!$K$40,IF(S397&gt;=PliegoVigente!$I$41,PliegoVigente!$K$41,IF(S397&gt;=PliegoVigente!$I$42,PliegoVigente!$K$42,IF(S397&gt;=PliegoVigente!$I$43,PliegoVigente!$K$43,IF(S397&gt;=PliegoVigente!$I$44,PliegoVigente!$K$44,PliegoVigente!$K$45))))))))),(IF(S397&gt;=PliegoVigente!$I$51,PliegoVigente!$K$51,IF(S397&gt;=PliegoVigente!$I$52,PliegoVigente!$K$52,IF(S397&gt;=PliegoVigente!$I$53,PliegoVigente!$K$53,IF(S397&gt;=PliegoVigente!$I$54,PliegoVigente!$K$54,IF(S397&gt;=PliegoVigente!$I$55,PliegoVigente!$K$55,IF(S397&gt;=PliegoVigente!$I$56,PliegoVigente!$K$56,IF(S397&gt;=PliegoVigente!$I$57,PliegoVigente!$K$57,IF(S397&gt;=PliegoVigente!$I$58,PliegoVigente!$K$58,PliegoVigente!$K$59))))))))))))</f>
        <v>-0.01</v>
      </c>
      <c r="AE397" s="124">
        <f>IF(E397="HFC",(IF(T397&gt;=PliegoVigente!$A$10,PliegoVigente!$C$10,IF(T397&gt;PliegoVigente!$A$9,PliegoVigente!$C$9,IF(T397&gt;PliegoVigente!$A$8,PliegoVigente!$C$8,PliegoVigente!$C$7)))),IF(E397="FLOW",(IF(T397&gt;=PliegoVigente!$A$26,PliegoVigente!$C$26,IF(T397&gt;PliegoVigente!$A$25,PliegoVigente!$C$25,IF(T397&gt;PliegoVigente!$A$24,PliegoVigente!$C$24,PliegoVigente!$C$23)))),IF(E397="MASIVO",(IF(T397&gt;=PliegoVigente!$A$40,PliegoVigente!$C$40,IF(T397&gt;PliegoVigente!$A$39,PliegoVigente!$C$39,IF(T397&gt;PliegoVigente!$A$38,PliegoVigente!$C$38,PliegoVigente!$C$37)))),(IF(T397&gt;=PliegoVigente!$A$54,PliegoVigente!$C$54,IF(T397&gt;PliegoVigente!$A$53,PliegoVigente!$C$53,IF(T397&gt;PliegoVigente!$A$52,PliegoVigente!$C$52,PliegoVigente!$C$51)))))))</f>
        <v>0.02</v>
      </c>
      <c r="AF397" s="124">
        <f>IF(E397="HFC",(IF(Y397&gt;=PliegoVigente!$Y$7,PliegoVigente!$AA$7,0)),IF(E397="FLOW",0,IF(E397="MASIVO",(IF(Y397&gt;=PliegoVigente!$Y$37,PliegoVigente!$AA$370)),(IF(Y397&gt;=PliegoVigente!$Y$51,PliegoVigente!$AA$51,0)))))</f>
        <v>0</v>
      </c>
      <c r="AG397" s="124">
        <f>IF(E397="HFC",(IF(Z397&gt;=PliegoVigente!$M$9,PliegoVigente!$O$9,IF(Z397&gt;=PliegoVigente!$M$8,PliegoVigente!$O$8,PliegoVigente!$O$7))),IF(E397="FLOW",(IF(Z397&gt;=PliegoVigente!$M$25,PliegoVigente!$O$25,IF(Z397&gt;=PliegoVigente!$M$24,PliegoVigente!$O$24,PliegoVigente!$O$23))),IF(E397="MASIVO",(IF(Z397&gt;=PliegoVigente!$M$39,PliegoVigente!$O$39,IF(Z397&gt;=PliegoVigente!$M$38,PliegoVigente!$O$38,PliegoVigente!$O$37))),(IF(Z397&gt;=PliegoVigente!$M$53,PliegoVigente!$O$53,IF(Z397&gt;=PliegoVigente!$M$52,PliegoVigente!$O$52,PliegoVigente!$O$51))))))</f>
        <v>5.0000000000000001E-3</v>
      </c>
      <c r="AH397" s="124">
        <f>IF(E397="HFC",(IF(AA397&gt;=PliegoVigente!$Q$9,PliegoVigente!$S$9,IF(AA397&gt;=PliegoVigente!$Q$8,PliegoVigente!$S$8,PliegoVigente!$S$7))),IF(E397="FLOW",(IF(AA397&gt;=PliegoVigente!$Q$25,PliegoVigente!$S$25,IF(AA397&gt;=PliegoVigente!$Q$24,PliegoVigente!$S$24,PliegoVigente!$S$23))),IF(E397="MASIVO",(IF(AA397&gt;=PliegoVigente!$Q$39,PliegoVigente!$S$39,IF(AA397&gt;=PliegoVigente!$Q$38,PliegoVigente!$S$38,PliegoVigente!$S$37))),(IF(AA397&gt;=PliegoVigente!$Q$53,PliegoVigente!$S$53,IF(AA397&gt;=PliegoVigente!$Q$52,PliegoVigente!$S$52,PliegoVigente!$S$51))))))</f>
        <v>5.0000000000000001E-3</v>
      </c>
      <c r="AI397" s="126">
        <f t="shared" si="13"/>
        <v>0.01</v>
      </c>
    </row>
    <row r="398" spans="1:35" x14ac:dyDescent="0.25">
      <c r="A398" s="115" t="str">
        <f>VLOOKUP(C398,RosterActualizado!$C$2:$L$1000,7,0)</f>
        <v>Cabana Emilce Virginia</v>
      </c>
      <c r="B398" s="115" t="str">
        <f>VLOOKUP(C398,RosterActualizado!$C$2:$L$1000,10,0)</f>
        <v>Alabi  Ivan Gabriel</v>
      </c>
      <c r="C398" s="115">
        <f>RosterActualizado!C398</f>
        <v>3528314</v>
      </c>
      <c r="D398" s="115" t="str">
        <f>VLOOKUP(C398,RosterActualizado!$C$2:$L$1000,3,0)</f>
        <v>INTERNET HFC SCORE 3 A 5</v>
      </c>
      <c r="E398" s="115" t="str">
        <f t="shared" si="12"/>
        <v>HFC</v>
      </c>
      <c r="F398" s="116">
        <f>VLOOKUP(C398,Table1[],5,0)</f>
        <v>0.878957231040564</v>
      </c>
      <c r="G398" s="117">
        <f>VLOOKUP(C398,Table13[],5,0)</f>
        <v>0.105263157894737</v>
      </c>
      <c r="H398" s="118">
        <f>VLOOKUP(C398,Table13[],3,0)</f>
        <v>76</v>
      </c>
      <c r="I398" s="117">
        <f>VLOOKUP(C398,Table13[],7,0)</f>
        <v>0.67567567567567599</v>
      </c>
      <c r="J398" s="117">
        <f>VLOOKUP(C398,Table13[],9,0)</f>
        <v>0.94520547945205502</v>
      </c>
      <c r="K398" s="116">
        <f>VLOOKUP(C398,Table16[[#All],[idccms]:[TMO]],5,0)</f>
        <v>0.96808510638297895</v>
      </c>
      <c r="L398" s="119">
        <f>VLOOKUP(C398,Table18[[Columna1]:[Recuento de id_monitoring-caseId]],2,0)</f>
        <v>1</v>
      </c>
      <c r="M398" s="116">
        <f>VLOOKUP(C398,Table111[],7,0)</f>
        <v>0</v>
      </c>
      <c r="N398" s="118">
        <f>VLOOKUP(C398,Table111[],6,0)</f>
        <v>10</v>
      </c>
      <c r="O398" s="116">
        <f>VLOOKUP(C398,Table111[],8,0)</f>
        <v>0.625</v>
      </c>
      <c r="P398" s="13" t="s">
        <v>116</v>
      </c>
      <c r="Q398" s="13" t="s">
        <v>116</v>
      </c>
      <c r="R398" s="13" t="s">
        <v>116</v>
      </c>
      <c r="S398" s="116">
        <f>VLOOKUP(C398,Table113[[idccms]:[Suma de Rellamados]],4,0)</f>
        <v>0.798029556650246</v>
      </c>
      <c r="T398" s="13">
        <f>VLOOKUP(C398,Table115[[idccms]:[Suma de CvLlamSalientes]],3,0)</f>
        <v>761.57667386609103</v>
      </c>
      <c r="U398" s="13">
        <f>VLOOKUP(C398,Table115[[idccms]:[Suma de CvLlamSalientes]],5,0)</f>
        <v>21.6630669546436</v>
      </c>
      <c r="V398" s="120">
        <f>VLOOKUP(C398,Table115[[idccms]:[Suma de CvLlamSalientes]],6,0)</f>
        <v>26.8488120950324</v>
      </c>
      <c r="W398" s="13">
        <f>VLOOKUP(C398,Table115[[idccms]:[Suma de CvLlamSalientes]],7,0)</f>
        <v>713.06479481641497</v>
      </c>
      <c r="X398" s="116">
        <f>VLOOKUP(C398,Table118[[idccms]:[%Act Com N]],4,0)</f>
        <v>4.1036717062635002E-2</v>
      </c>
      <c r="Y398" s="116">
        <f>VLOOKUP(C398,Table118[[idccms]:[%Act Com N]],6,0)</f>
        <v>3.5637149028077797E-2</v>
      </c>
      <c r="Z398" s="116">
        <f>VLOOKUP(C398,TRF!$B$2:$S$407,4,0)</f>
        <v>4.3196544276457902E-2</v>
      </c>
      <c r="AA398" s="116">
        <f>VLOOKUP(C398,CBS!$A$2:$F$395,4,0)</f>
        <v>5.8315334773218097E-2</v>
      </c>
      <c r="AB398" s="124">
        <f>IF(E398="HFC",(IF(L398&gt;=PliegoVigente!$U$9,PliegoVigente!$W$9,IF(L398&gt;=PliegoVigente!$U$8,PliegoVigente!$W$8,PliegoVigente!$W$7))),IF(E398="FLOW",(IF(L398&gt;=PliegoVigente!$U$25,PliegoVigente!$W$25,IF(L398&gt;=PliegoVigente!$U$24,PliegoVigente!$W$24,PliegoVigente!$W$23))),IF(E398="MASIVO",(IF(L398&gt;=PliegoVigente!$U$39,PliegoVigente!$W$39,IF(L398&gt;=PliegoVigente!$U$38,PliegoVigente!$W$38,PliegoVigente!$W$37))),(IF(L398&gt;=PliegoVigente!$U$53,PliegoVigente!$W$53,IF(L398&gt;=PliegoVigente!$U$52,PliegoVigente!$W$52,PliegoVigente!$W$51))))))</f>
        <v>0.01</v>
      </c>
      <c r="AC398" s="124">
        <f>IF(E398="HFC",(IF(M398&gt;=PliegoVigente!$I$7,PliegoVigente!$K$7,IF(M398&gt;=PliegoVigente!$I$8,PliegoVigente!$K$8,IF(M398&gt;=PliegoVigente!$I$9,PliegoVigente!$K$9,IF(M398&gt;=PliegoVigente!$I$10,PliegoVigente!$K$10,IF(M398&gt;=PliegoVigente!$I$11,PliegoVigente!$K$11,IF(M398&gt;=PliegoVigente!$I$12,PliegoVigente!$K$12,IF(M398&gt;=PliegoVigente!$I$13,PliegoVigente!$K$13,IF(M398&gt;=PliegoVigente!$I$14,PliegoVigente!$K$14,PliegoVigente!$K$15))))))))),IF(E398="FLOW",(IF(M398&gt;=PliegoVigente!$I$23,PliegoVigente!$K$23,IF(M398&gt;=PliegoVigente!$I$24,PliegoVigente!$K$24,IF(M398&gt;=PliegoVigente!$I$25,PliegoVigente!$K$25,IF(M398&gt;=PliegoVigente!$I$26,PliegoVigente!$K$26,IF(M398&gt;=PliegoVigente!$I$27,PliegoVigente!$K$27,IF(M398&gt;=PliegoVigente!$I$28,PliegoVigente!$K$28,IF(M398&gt;=PliegoVigente!$I$29,PliegoVigente!$K$29,IF(M398&gt;=PliegoVigente!$I$30,PliegoVigente!$K$30,PliegoVigente!$K$31))))))))),IF(E398="MASIVO",(IF(M398&gt;=PliegoVigente!$I$37,PliegoVigente!$K$37,IF(M398&gt;=PliegoVigente!$I$38,PliegoVigente!$K$38,IF(M398&gt;=PliegoVigente!$I$39,PliegoVigente!$K$39,IF(M398&gt;=PliegoVigente!$I$40,PliegoVigente!$K$40,IF(M398&gt;=PliegoVigente!$I$41,PliegoVigente!$K$41,IF(M398&gt;=PliegoVigente!$I$42,PliegoVigente!$K$42,IF(M398&gt;=PliegoVigente!$I$43,PliegoVigente!$K$43,IF(M398&gt;=PliegoVigente!$I$44,PliegoVigente!$K$44,PliegoVigente!$K$45))))))))),(IF(M398&gt;=PliegoVigente!$I$51,PliegoVigente!$K$51,IF(M398&gt;=PliegoVigente!$I$52,PliegoVigente!$K$52,IF(M398&gt;=PliegoVigente!$I$53,PliegoVigente!$K$53,IF(M398&gt;=PliegoVigente!$I$54,PliegoVigente!$K$54,IF(M398&gt;=PliegoVigente!$I$55,PliegoVigente!$K$55,IF(M398&gt;=PliegoVigente!$I$56,PliegoVigente!$K$56,IF(M398&gt;=PliegoVigente!$I$57,PliegoVigente!$K$57,IF(M398&gt;=PliegoVigente!$I$58,PliegoVigente!$K$58,PliegoVigente!$K$59))))))))))))</f>
        <v>0.06</v>
      </c>
      <c r="AD398" s="124">
        <f>IF(E398="HFC",(IF(S398&gt;=PliegoVigente!$E$12,PliegoVigente!$G$12,IF(S398&gt;=PliegoVigente!$E$11,PliegoVigente!$G$11,IF(S398&gt;=PliegoVigente!$E$10,PliegoVigente!$G$10,IF(S398&gt;=PliegoVigente!$E$9,PliegoVigente!$G$9,IF(S398&gt;=PliegoVigente!$E$8,PliegoVigente!$G$8,PliegoVigente!$G$7)))))),IF(E398="FLOW",(IF(S398&gt;=PliegoVigente!$I$23,PliegoVigente!$K$23,IF(S398&gt;=PliegoVigente!$I$24,PliegoVigente!$K$24,IF(S398&gt;=PliegoVigente!$I$25,PliegoVigente!$K$25,IF(S398&gt;=PliegoVigente!$I$26,PliegoVigente!$K$26,IF(S398&gt;=PliegoVigente!$I$27,PliegoVigente!$K$27,IF(S398&gt;=PliegoVigente!$I$28,PliegoVigente!$K$28,IF(S398&gt;=PliegoVigente!$I$29,PliegoVigente!$K$29,IF(S398&gt;=PliegoVigente!$I$30,PliegoVigente!$K$30,PliegoVigente!$K$31))))))))),IF(E398="MASIVO",(IF(S398&gt;=PliegoVigente!$I$37,PliegoVigente!$K$37,IF(S398&gt;=PliegoVigente!$I$38,PliegoVigente!$K$38,IF(S398&gt;=PliegoVigente!$I$39,PliegoVigente!$K$39,IF(S398&gt;=PliegoVigente!$I$40,PliegoVigente!$K$40,IF(S398&gt;=PliegoVigente!$I$41,PliegoVigente!$K$41,IF(S398&gt;=PliegoVigente!$I$42,PliegoVigente!$K$42,IF(S398&gt;=PliegoVigente!$I$43,PliegoVigente!$K$43,IF(S398&gt;=PliegoVigente!$I$44,PliegoVigente!$K$44,PliegoVigente!$K$45))))))))),(IF(S398&gt;=PliegoVigente!$I$51,PliegoVigente!$K$51,IF(S398&gt;=PliegoVigente!$I$52,PliegoVigente!$K$52,IF(S398&gt;=PliegoVigente!$I$53,PliegoVigente!$K$53,IF(S398&gt;=PliegoVigente!$I$54,PliegoVigente!$K$54,IF(S398&gt;=PliegoVigente!$I$55,PliegoVigente!$K$55,IF(S398&gt;=PliegoVigente!$I$56,PliegoVigente!$K$56,IF(S398&gt;=PliegoVigente!$I$57,PliegoVigente!$K$57,IF(S398&gt;=PliegoVigente!$I$58,PliegoVigente!$K$58,PliegoVigente!$K$59))))))))))))</f>
        <v>-0.01</v>
      </c>
      <c r="AE398" s="124">
        <f>IF(E398="HFC",(IF(T398&gt;=PliegoVigente!$A$10,PliegoVigente!$C$10,IF(T398&gt;PliegoVigente!$A$9,PliegoVigente!$C$9,IF(T398&gt;PliegoVigente!$A$8,PliegoVigente!$C$8,PliegoVigente!$C$7)))),IF(E398="FLOW",(IF(T398&gt;=PliegoVigente!$A$26,PliegoVigente!$C$26,IF(T398&gt;PliegoVigente!$A$25,PliegoVigente!$C$25,IF(T398&gt;PliegoVigente!$A$24,PliegoVigente!$C$24,PliegoVigente!$C$23)))),IF(E398="MASIVO",(IF(T398&gt;=PliegoVigente!$A$40,PliegoVigente!$C$40,IF(T398&gt;PliegoVigente!$A$39,PliegoVigente!$C$39,IF(T398&gt;PliegoVigente!$A$38,PliegoVigente!$C$38,PliegoVigente!$C$37)))),(IF(T398&gt;=PliegoVigente!$A$54,PliegoVigente!$C$54,IF(T398&gt;PliegoVigente!$A$53,PliegoVigente!$C$53,IF(T398&gt;PliegoVigente!$A$52,PliegoVigente!$C$52,PliegoVigente!$C$51)))))))</f>
        <v>-0.01</v>
      </c>
      <c r="AF398" s="124">
        <f>IF(E398="HFC",(IF(Y398&gt;=PliegoVigente!$Y$7,PliegoVigente!$AA$7,0)),IF(E398="FLOW",0,IF(E398="MASIVO",(IF(Y398&gt;=PliegoVigente!$Y$37,PliegoVigente!$AA$370)),(IF(Y398&gt;=PliegoVigente!$Y$51,PliegoVigente!$AA$51,0)))))</f>
        <v>0.01</v>
      </c>
      <c r="AG398" s="124">
        <f>IF(E398="HFC",(IF(Z398&gt;=PliegoVigente!$M$9,PliegoVigente!$O$9,IF(Z398&gt;=PliegoVigente!$M$8,PliegoVigente!$O$8,PliegoVigente!$O$7))),IF(E398="FLOW",(IF(Z398&gt;=PliegoVigente!$M$25,PliegoVigente!$O$25,IF(Z398&gt;=PliegoVigente!$M$24,PliegoVigente!$O$24,PliegoVigente!$O$23))),IF(E398="MASIVO",(IF(Z398&gt;=PliegoVigente!$M$39,PliegoVigente!$O$39,IF(Z398&gt;=PliegoVigente!$M$38,PliegoVigente!$O$38,PliegoVigente!$O$37))),(IF(Z398&gt;=PliegoVigente!$M$53,PliegoVigente!$O$53,IF(Z398&gt;=PliegoVigente!$M$52,PliegoVigente!$O$52,PliegoVigente!$O$51))))))</f>
        <v>5.0000000000000001E-3</v>
      </c>
      <c r="AH398" s="124">
        <f>IF(E398="HFC",(IF(AA398&gt;=PliegoVigente!$Q$9,PliegoVigente!$S$9,IF(AA398&gt;=PliegoVigente!$Q$8,PliegoVigente!$S$8,PliegoVigente!$S$7))),IF(E398="FLOW",(IF(AA398&gt;=PliegoVigente!$Q$25,PliegoVigente!$S$25,IF(AA398&gt;=PliegoVigente!$Q$24,PliegoVigente!$S$24,PliegoVigente!$S$23))),IF(E398="MASIVO",(IF(AA398&gt;=PliegoVigente!$Q$39,PliegoVigente!$S$39,IF(AA398&gt;=PliegoVigente!$Q$38,PliegoVigente!$S$38,PliegoVigente!$S$37))),(IF(AA398&gt;=PliegoVigente!$Q$53,PliegoVigente!$S$53,IF(AA398&gt;=PliegoVigente!$Q$52,PliegoVigente!$S$52,PliegoVigente!$S$51))))))</f>
        <v>-5.0000000000000001E-3</v>
      </c>
      <c r="AI398" s="126">
        <f t="shared" si="13"/>
        <v>5.9999999999999991E-2</v>
      </c>
    </row>
    <row r="399" spans="1:35" x14ac:dyDescent="0.25">
      <c r="A399" s="115" t="str">
        <f>VLOOKUP(C399,RosterActualizado!$C$2:$L$1000,7,0)</f>
        <v>Cabana Emilce Virginia</v>
      </c>
      <c r="B399" s="115" t="str">
        <f>VLOOKUP(C399,RosterActualizado!$C$2:$L$1000,10,0)</f>
        <v>Albornoz Maria Agustina</v>
      </c>
      <c r="C399" s="115">
        <f>RosterActualizado!C399</f>
        <v>3118345</v>
      </c>
      <c r="D399" s="115" t="str">
        <f>VLOOKUP(C399,RosterActualizado!$C$2:$L$1000,3,0)</f>
        <v>INTERNET HFC SCORE 3 A 5</v>
      </c>
      <c r="E399" s="115" t="str">
        <f t="shared" si="12"/>
        <v>HFC</v>
      </c>
      <c r="F399" s="116">
        <f>VLOOKUP(C399,Table1[],5,0)</f>
        <v>0.74286596119929404</v>
      </c>
      <c r="G399" s="117">
        <f>VLOOKUP(C399,Table13[],5,0)</f>
        <v>0.08</v>
      </c>
      <c r="H399" s="118">
        <f>VLOOKUP(C399,Table13[],3,0)</f>
        <v>50</v>
      </c>
      <c r="I399" s="117">
        <f>VLOOKUP(C399,Table13[],7,0)</f>
        <v>0.70833333333333304</v>
      </c>
      <c r="J399" s="117">
        <f>VLOOKUP(C399,Table13[],9,0)</f>
        <v>0.85416666666666696</v>
      </c>
      <c r="K399" s="116">
        <f>VLOOKUP(C399,Table16[[#All],[idccms]:[TMO]],5,0)</f>
        <v>0.98550724637681197</v>
      </c>
      <c r="L399" s="119">
        <f>VLOOKUP(C399,Table18[[Columna1]:[Recuento de id_monitoring-caseId]],2,0)</f>
        <v>1</v>
      </c>
      <c r="M399" s="116">
        <f>VLOOKUP(C399,Table111[],7,0)</f>
        <v>-0.25</v>
      </c>
      <c r="N399" s="118">
        <f>VLOOKUP(C399,Table111[],6,0)</f>
        <v>8</v>
      </c>
      <c r="O399" s="116">
        <f>VLOOKUP(C399,Table111[],8,0)</f>
        <v>0.5</v>
      </c>
      <c r="P399" s="13" t="s">
        <v>116</v>
      </c>
      <c r="Q399" s="13" t="s">
        <v>116</v>
      </c>
      <c r="R399" s="13" t="s">
        <v>116</v>
      </c>
      <c r="S399" s="116">
        <f>VLOOKUP(C399,Table113[[idccms]:[Suma de Rellamados]],4,0)</f>
        <v>0.80722891566265098</v>
      </c>
      <c r="T399" s="13">
        <f>VLOOKUP(C399,Table115[[idccms]:[Suma de CvLlamSalientes]],3,0)</f>
        <v>629.01084598698503</v>
      </c>
      <c r="U399" s="13">
        <f>VLOOKUP(C399,Table115[[idccms]:[Suma de CvLlamSalientes]],5,0)</f>
        <v>23.253796095444699</v>
      </c>
      <c r="V399" s="120">
        <f>VLOOKUP(C399,Table115[[idccms]:[Suma de CvLlamSalientes]],6,0)</f>
        <v>7.9088937093275504</v>
      </c>
      <c r="W399" s="13">
        <f>VLOOKUP(C399,Table115[[idccms]:[Suma de CvLlamSalientes]],7,0)</f>
        <v>597.84815618221296</v>
      </c>
      <c r="X399" s="116">
        <f>VLOOKUP(C399,Table118[[idccms]:[%Act Com N]],4,0)</f>
        <v>2.60303687635575E-2</v>
      </c>
      <c r="Y399" s="116">
        <f>VLOOKUP(C399,Table118[[idccms]:[%Act Com N]],6,0)</f>
        <v>2.60303687635575E-2</v>
      </c>
      <c r="Z399" s="116">
        <f>VLOOKUP(C399,TRF!$B$2:$S$407,4,0)</f>
        <v>4.9891540130151797E-2</v>
      </c>
      <c r="AA399" s="116">
        <f>VLOOKUP(C399,CBS!$A$2:$F$395,4,0)</f>
        <v>0.117136659436009</v>
      </c>
      <c r="AB399" s="124">
        <f>IF(E399="HFC",(IF(L399&gt;=PliegoVigente!$U$9,PliegoVigente!$W$9,IF(L399&gt;=PliegoVigente!$U$8,PliegoVigente!$W$8,PliegoVigente!$W$7))),IF(E399="FLOW",(IF(L399&gt;=PliegoVigente!$U$25,PliegoVigente!$W$25,IF(L399&gt;=PliegoVigente!$U$24,PliegoVigente!$W$24,PliegoVigente!$W$23))),IF(E399="MASIVO",(IF(L399&gt;=PliegoVigente!$U$39,PliegoVigente!$W$39,IF(L399&gt;=PliegoVigente!$U$38,PliegoVigente!$W$38,PliegoVigente!$W$37))),(IF(L399&gt;=PliegoVigente!$U$53,PliegoVigente!$W$53,IF(L399&gt;=PliegoVigente!$U$52,PliegoVigente!$W$52,PliegoVigente!$W$51))))))</f>
        <v>0.01</v>
      </c>
      <c r="AC399" s="124">
        <f>IF(E399="HFC",(IF(M399&gt;=PliegoVigente!$I$7,PliegoVigente!$K$7,IF(M399&gt;=PliegoVigente!$I$8,PliegoVigente!$K$8,IF(M399&gt;=PliegoVigente!$I$9,PliegoVigente!$K$9,IF(M399&gt;=PliegoVigente!$I$10,PliegoVigente!$K$10,IF(M399&gt;=PliegoVigente!$I$11,PliegoVigente!$K$11,IF(M399&gt;=PliegoVigente!$I$12,PliegoVigente!$K$12,IF(M399&gt;=PliegoVigente!$I$13,PliegoVigente!$K$13,IF(M399&gt;=PliegoVigente!$I$14,PliegoVigente!$K$14,PliegoVigente!$K$15))))))))),IF(E399="FLOW",(IF(M399&gt;=PliegoVigente!$I$23,PliegoVigente!$K$23,IF(M399&gt;=PliegoVigente!$I$24,PliegoVigente!$K$24,IF(M399&gt;=PliegoVigente!$I$25,PliegoVigente!$K$25,IF(M399&gt;=PliegoVigente!$I$26,PliegoVigente!$K$26,IF(M399&gt;=PliegoVigente!$I$27,PliegoVigente!$K$27,IF(M399&gt;=PliegoVigente!$I$28,PliegoVigente!$K$28,IF(M399&gt;=PliegoVigente!$I$29,PliegoVigente!$K$29,IF(M399&gt;=PliegoVigente!$I$30,PliegoVigente!$K$30,PliegoVigente!$K$31))))))))),IF(E399="MASIVO",(IF(M399&gt;=PliegoVigente!$I$37,PliegoVigente!$K$37,IF(M399&gt;=PliegoVigente!$I$38,PliegoVigente!$K$38,IF(M399&gt;=PliegoVigente!$I$39,PliegoVigente!$K$39,IF(M399&gt;=PliegoVigente!$I$40,PliegoVigente!$K$40,IF(M399&gt;=PliegoVigente!$I$41,PliegoVigente!$K$41,IF(M399&gt;=PliegoVigente!$I$42,PliegoVigente!$K$42,IF(M399&gt;=PliegoVigente!$I$43,PliegoVigente!$K$43,IF(M399&gt;=PliegoVigente!$I$44,PliegoVigente!$K$44,PliegoVigente!$K$45))))))))),(IF(M399&gt;=PliegoVigente!$I$51,PliegoVigente!$K$51,IF(M399&gt;=PliegoVigente!$I$52,PliegoVigente!$K$52,IF(M399&gt;=PliegoVigente!$I$53,PliegoVigente!$K$53,IF(M399&gt;=PliegoVigente!$I$54,PliegoVigente!$K$54,IF(M399&gt;=PliegoVigente!$I$55,PliegoVigente!$K$55,IF(M399&gt;=PliegoVigente!$I$56,PliegoVigente!$K$56,IF(M399&gt;=PliegoVigente!$I$57,PliegoVigente!$K$57,IF(M399&gt;=PliegoVigente!$I$58,PliegoVigente!$K$58,PliegoVigente!$K$59))))))))))))</f>
        <v>-0.02</v>
      </c>
      <c r="AD399" s="124">
        <f>IF(E399="HFC",(IF(S399&gt;=PliegoVigente!$E$12,PliegoVigente!$G$12,IF(S399&gt;=PliegoVigente!$E$11,PliegoVigente!$G$11,IF(S399&gt;=PliegoVigente!$E$10,PliegoVigente!$G$10,IF(S399&gt;=PliegoVigente!$E$9,PliegoVigente!$G$9,IF(S399&gt;=PliegoVigente!$E$8,PliegoVigente!$G$8,PliegoVigente!$G$7)))))),IF(E399="FLOW",(IF(S399&gt;=PliegoVigente!$I$23,PliegoVigente!$K$23,IF(S399&gt;=PliegoVigente!$I$24,PliegoVigente!$K$24,IF(S399&gt;=PliegoVigente!$I$25,PliegoVigente!$K$25,IF(S399&gt;=PliegoVigente!$I$26,PliegoVigente!$K$26,IF(S399&gt;=PliegoVigente!$I$27,PliegoVigente!$K$27,IF(S399&gt;=PliegoVigente!$I$28,PliegoVigente!$K$28,IF(S399&gt;=PliegoVigente!$I$29,PliegoVigente!$K$29,IF(S399&gt;=PliegoVigente!$I$30,PliegoVigente!$K$30,PliegoVigente!$K$31))))))))),IF(E399="MASIVO",(IF(S399&gt;=PliegoVigente!$I$37,PliegoVigente!$K$37,IF(S399&gt;=PliegoVigente!$I$38,PliegoVigente!$K$38,IF(S399&gt;=PliegoVigente!$I$39,PliegoVigente!$K$39,IF(S399&gt;=PliegoVigente!$I$40,PliegoVigente!$K$40,IF(S399&gt;=PliegoVigente!$I$41,PliegoVigente!$K$41,IF(S399&gt;=PliegoVigente!$I$42,PliegoVigente!$K$42,IF(S399&gt;=PliegoVigente!$I$43,PliegoVigente!$K$43,IF(S399&gt;=PliegoVigente!$I$44,PliegoVigente!$K$44,PliegoVigente!$K$45))))))))),(IF(S399&gt;=PliegoVigente!$I$51,PliegoVigente!$K$51,IF(S399&gt;=PliegoVigente!$I$52,PliegoVigente!$K$52,IF(S399&gt;=PliegoVigente!$I$53,PliegoVigente!$K$53,IF(S399&gt;=PliegoVigente!$I$54,PliegoVigente!$K$54,IF(S399&gt;=PliegoVigente!$I$55,PliegoVigente!$K$55,IF(S399&gt;=PliegoVigente!$I$56,PliegoVigente!$K$56,IF(S399&gt;=PliegoVigente!$I$57,PliegoVigente!$K$57,IF(S399&gt;=PliegoVigente!$I$58,PliegoVigente!$K$58,PliegoVigente!$K$59))))))))))))</f>
        <v>-0.01</v>
      </c>
      <c r="AE399" s="124">
        <f>IF(E399="HFC",(IF(T399&gt;=PliegoVigente!$A$10,PliegoVigente!$C$10,IF(T399&gt;PliegoVigente!$A$9,PliegoVigente!$C$9,IF(T399&gt;PliegoVigente!$A$8,PliegoVigente!$C$8,PliegoVigente!$C$7)))),IF(E399="FLOW",(IF(T399&gt;=PliegoVigente!$A$26,PliegoVigente!$C$26,IF(T399&gt;PliegoVigente!$A$25,PliegoVigente!$C$25,IF(T399&gt;PliegoVigente!$A$24,PliegoVigente!$C$24,PliegoVigente!$C$23)))),IF(E399="MASIVO",(IF(T399&gt;=PliegoVigente!$A$40,PliegoVigente!$C$40,IF(T399&gt;PliegoVigente!$A$39,PliegoVigente!$C$39,IF(T399&gt;PliegoVigente!$A$38,PliegoVigente!$C$38,PliegoVigente!$C$37)))),(IF(T399&gt;=PliegoVigente!$A$54,PliegoVigente!$C$54,IF(T399&gt;PliegoVigente!$A$53,PliegoVigente!$C$53,IF(T399&gt;PliegoVigente!$A$52,PliegoVigente!$C$52,PliegoVigente!$C$51)))))))</f>
        <v>-0.01</v>
      </c>
      <c r="AF399" s="124">
        <f>IF(E399="HFC",(IF(Y399&gt;=PliegoVigente!$Y$7,PliegoVigente!$AA$7,0)),IF(E399="FLOW",0,IF(E399="MASIVO",(IF(Y399&gt;=PliegoVigente!$Y$37,PliegoVigente!$AA$370)),(IF(Y399&gt;=PliegoVigente!$Y$51,PliegoVigente!$AA$51,0)))))</f>
        <v>0</v>
      </c>
      <c r="AG399" s="124">
        <f>IF(E399="HFC",(IF(Z399&gt;=PliegoVigente!$M$9,PliegoVigente!$O$9,IF(Z399&gt;=PliegoVigente!$M$8,PliegoVigente!$O$8,PliegoVigente!$O$7))),IF(E399="FLOW",(IF(Z399&gt;=PliegoVigente!$M$25,PliegoVigente!$O$25,IF(Z399&gt;=PliegoVigente!$M$24,PliegoVigente!$O$24,PliegoVigente!$O$23))),IF(E399="MASIVO",(IF(Z399&gt;=PliegoVigente!$M$39,PliegoVigente!$O$39,IF(Z399&gt;=PliegoVigente!$M$38,PliegoVigente!$O$38,PliegoVigente!$O$37))),(IF(Z399&gt;=PliegoVigente!$M$53,PliegoVigente!$O$53,IF(Z399&gt;=PliegoVigente!$M$52,PliegoVigente!$O$52,PliegoVigente!$O$51))))))</f>
        <v>5.0000000000000001E-3</v>
      </c>
      <c r="AH399" s="124">
        <f>IF(E399="HFC",(IF(AA399&gt;=PliegoVigente!$Q$9,PliegoVigente!$S$9,IF(AA399&gt;=PliegoVigente!$Q$8,PliegoVigente!$S$8,PliegoVigente!$S$7))),IF(E399="FLOW",(IF(AA399&gt;=PliegoVigente!$Q$25,PliegoVigente!$S$25,IF(AA399&gt;=PliegoVigente!$Q$24,PliegoVigente!$S$24,PliegoVigente!$S$23))),IF(E399="MASIVO",(IF(AA399&gt;=PliegoVigente!$Q$39,PliegoVigente!$S$39,IF(AA399&gt;=PliegoVigente!$Q$38,PliegoVigente!$S$38,PliegoVigente!$S$37))),(IF(AA399&gt;=PliegoVigente!$Q$53,PliegoVigente!$S$53,IF(AA399&gt;=PliegoVigente!$Q$52,PliegoVigente!$S$52,PliegoVigente!$S$51))))))</f>
        <v>-5.0000000000000001E-3</v>
      </c>
      <c r="AI399" s="126">
        <f t="shared" si="13"/>
        <v>-0.03</v>
      </c>
    </row>
    <row r="400" spans="1:35" x14ac:dyDescent="0.25">
      <c r="A400" s="115" t="str">
        <f>VLOOKUP(C400,RosterActualizado!$C$2:$L$1000,7,0)</f>
        <v>Cabana Emilce Virginia</v>
      </c>
      <c r="B400" s="115" t="str">
        <f>VLOOKUP(C400,RosterActualizado!$C$2:$L$1000,10,0)</f>
        <v>Castro Jose Jorge</v>
      </c>
      <c r="C400" s="115">
        <f>RosterActualizado!C400</f>
        <v>2802208</v>
      </c>
      <c r="D400" s="115" t="str">
        <f>VLOOKUP(C400,RosterActualizado!$C$2:$L$1000,3,0)</f>
        <v>INTERNET HFC SCORE 3 A 5</v>
      </c>
      <c r="E400" s="115" t="str">
        <f t="shared" si="12"/>
        <v>HFC</v>
      </c>
      <c r="F400" s="116">
        <f>VLOOKUP(C400,Table1[],5,0)</f>
        <v>0.93076892109500797</v>
      </c>
      <c r="G400" s="117">
        <f>VLOOKUP(C400,Table13[],5,0)</f>
        <v>0.139240506329114</v>
      </c>
      <c r="H400" s="118">
        <f>VLOOKUP(C400,Table13[],3,0)</f>
        <v>79</v>
      </c>
      <c r="I400" s="117">
        <f>VLOOKUP(C400,Table13[],7,0)</f>
        <v>0.62820512820512797</v>
      </c>
      <c r="J400" s="117">
        <f>VLOOKUP(C400,Table13[],9,0)</f>
        <v>0.87837837837837796</v>
      </c>
      <c r="K400" s="116">
        <f>VLOOKUP(C400,Table16[[#All],[idccms]:[TMO]],5,0)</f>
        <v>0.98863636363636398</v>
      </c>
      <c r="L400" s="119">
        <f>VLOOKUP(C400,Table18[[Columna1]:[Recuento de id_monitoring-caseId]],2,0)</f>
        <v>1</v>
      </c>
      <c r="M400" s="116">
        <f>VLOOKUP(C400,Table111[],7,0)</f>
        <v>-0.125</v>
      </c>
      <c r="N400" s="118">
        <f>VLOOKUP(C400,Table111[],6,0)</f>
        <v>16</v>
      </c>
      <c r="O400" s="116">
        <f>VLOOKUP(C400,Table111[],8,0)</f>
        <v>0.38461538461538503</v>
      </c>
      <c r="P400" s="13" t="s">
        <v>116</v>
      </c>
      <c r="Q400" s="13" t="s">
        <v>116</v>
      </c>
      <c r="R400" s="13" t="s">
        <v>116</v>
      </c>
      <c r="S400" s="116">
        <f>VLOOKUP(C400,Table113[[idccms]:[Suma de Rellamados]],4,0)</f>
        <v>0.80943396226415099</v>
      </c>
      <c r="T400" s="13">
        <f>VLOOKUP(C400,Table115[[idccms]:[Suma de CvLlamSalientes]],3,0)</f>
        <v>535.08828006088299</v>
      </c>
      <c r="U400" s="13">
        <f>VLOOKUP(C400,Table115[[idccms]:[Suma de CvLlamSalientes]],5,0)</f>
        <v>17.375951293759499</v>
      </c>
      <c r="V400" s="120">
        <f>VLOOKUP(C400,Table115[[idccms]:[Suma de CvLlamSalientes]],6,0)</f>
        <v>5.9223744292237397</v>
      </c>
      <c r="W400" s="13">
        <f>VLOOKUP(C400,Table115[[idccms]:[Suma de CvLlamSalientes]],7,0)</f>
        <v>511.78995433789999</v>
      </c>
      <c r="X400" s="116">
        <f>VLOOKUP(C400,Table118[[idccms]:[%Act Com N]],4,0)</f>
        <v>2.66362252663623E-2</v>
      </c>
      <c r="Y400" s="116">
        <f>VLOOKUP(C400,Table118[[idccms]:[%Act Com N]],6,0)</f>
        <v>2.66362252663623E-2</v>
      </c>
      <c r="Z400" s="116">
        <f>VLOOKUP(C400,TRF!$B$2:$S$407,4,0)</f>
        <v>3.8051750380517502E-2</v>
      </c>
      <c r="AA400" s="116">
        <f>VLOOKUP(C400,CBS!$A$2:$F$395,4,0)</f>
        <v>3.3485540334855401E-2</v>
      </c>
      <c r="AB400" s="124">
        <f>IF(E400="HFC",(IF(L400&gt;=PliegoVigente!$U$9,PliegoVigente!$W$9,IF(L400&gt;=PliegoVigente!$U$8,PliegoVigente!$W$8,PliegoVigente!$W$7))),IF(E400="FLOW",(IF(L400&gt;=PliegoVigente!$U$25,PliegoVigente!$W$25,IF(L400&gt;=PliegoVigente!$U$24,PliegoVigente!$W$24,PliegoVigente!$W$23))),IF(E400="MASIVO",(IF(L400&gt;=PliegoVigente!$U$39,PliegoVigente!$W$39,IF(L400&gt;=PliegoVigente!$U$38,PliegoVigente!$W$38,PliegoVigente!$W$37))),(IF(L400&gt;=PliegoVigente!$U$53,PliegoVigente!$W$53,IF(L400&gt;=PliegoVigente!$U$52,PliegoVigente!$W$52,PliegoVigente!$W$51))))))</f>
        <v>0.01</v>
      </c>
      <c r="AC400" s="124">
        <f>IF(E400="HFC",(IF(M400&gt;=PliegoVigente!$I$7,PliegoVigente!$K$7,IF(M400&gt;=PliegoVigente!$I$8,PliegoVigente!$K$8,IF(M400&gt;=PliegoVigente!$I$9,PliegoVigente!$K$9,IF(M400&gt;=PliegoVigente!$I$10,PliegoVigente!$K$10,IF(M400&gt;=PliegoVigente!$I$11,PliegoVigente!$K$11,IF(M400&gt;=PliegoVigente!$I$12,PliegoVigente!$K$12,IF(M400&gt;=PliegoVigente!$I$13,PliegoVigente!$K$13,IF(M400&gt;=PliegoVigente!$I$14,PliegoVigente!$K$14,PliegoVigente!$K$15))))))))),IF(E400="FLOW",(IF(M400&gt;=PliegoVigente!$I$23,PliegoVigente!$K$23,IF(M400&gt;=PliegoVigente!$I$24,PliegoVigente!$K$24,IF(M400&gt;=PliegoVigente!$I$25,PliegoVigente!$K$25,IF(M400&gt;=PliegoVigente!$I$26,PliegoVigente!$K$26,IF(M400&gt;=PliegoVigente!$I$27,PliegoVigente!$K$27,IF(M400&gt;=PliegoVigente!$I$28,PliegoVigente!$K$28,IF(M400&gt;=PliegoVigente!$I$29,PliegoVigente!$K$29,IF(M400&gt;=PliegoVigente!$I$30,PliegoVigente!$K$30,PliegoVigente!$K$31))))))))),IF(E400="MASIVO",(IF(M400&gt;=PliegoVigente!$I$37,PliegoVigente!$K$37,IF(M400&gt;=PliegoVigente!$I$38,PliegoVigente!$K$38,IF(M400&gt;=PliegoVigente!$I$39,PliegoVigente!$K$39,IF(M400&gt;=PliegoVigente!$I$40,PliegoVigente!$K$40,IF(M400&gt;=PliegoVigente!$I$41,PliegoVigente!$K$41,IF(M400&gt;=PliegoVigente!$I$42,PliegoVigente!$K$42,IF(M400&gt;=PliegoVigente!$I$43,PliegoVigente!$K$43,IF(M400&gt;=PliegoVigente!$I$44,PliegoVigente!$K$44,PliegoVigente!$K$45))))))))),(IF(M400&gt;=PliegoVigente!$I$51,PliegoVigente!$K$51,IF(M400&gt;=PliegoVigente!$I$52,PliegoVigente!$K$52,IF(M400&gt;=PliegoVigente!$I$53,PliegoVigente!$K$53,IF(M400&gt;=PliegoVigente!$I$54,PliegoVigente!$K$54,IF(M400&gt;=PliegoVigente!$I$55,PliegoVigente!$K$55,IF(M400&gt;=PliegoVigente!$I$56,PliegoVigente!$K$56,IF(M400&gt;=PliegoVigente!$I$57,PliegoVigente!$K$57,IF(M400&gt;=PliegoVigente!$I$58,PliegoVigente!$K$58,PliegoVigente!$K$59))))))))))))</f>
        <v>-0.01</v>
      </c>
      <c r="AD400" s="124">
        <f>IF(E400="HFC",(IF(S400&gt;=PliegoVigente!$E$12,PliegoVigente!$G$12,IF(S400&gt;=PliegoVigente!$E$11,PliegoVigente!$G$11,IF(S400&gt;=PliegoVigente!$E$10,PliegoVigente!$G$10,IF(S400&gt;=PliegoVigente!$E$9,PliegoVigente!$G$9,IF(S400&gt;=PliegoVigente!$E$8,PliegoVigente!$G$8,PliegoVigente!$G$7)))))),IF(E400="FLOW",(IF(S400&gt;=PliegoVigente!$I$23,PliegoVigente!$K$23,IF(S400&gt;=PliegoVigente!$I$24,PliegoVigente!$K$24,IF(S400&gt;=PliegoVigente!$I$25,PliegoVigente!$K$25,IF(S400&gt;=PliegoVigente!$I$26,PliegoVigente!$K$26,IF(S400&gt;=PliegoVigente!$I$27,PliegoVigente!$K$27,IF(S400&gt;=PliegoVigente!$I$28,PliegoVigente!$K$28,IF(S400&gt;=PliegoVigente!$I$29,PliegoVigente!$K$29,IF(S400&gt;=PliegoVigente!$I$30,PliegoVigente!$K$30,PliegoVigente!$K$31))))))))),IF(E400="MASIVO",(IF(S400&gt;=PliegoVigente!$I$37,PliegoVigente!$K$37,IF(S400&gt;=PliegoVigente!$I$38,PliegoVigente!$K$38,IF(S400&gt;=PliegoVigente!$I$39,PliegoVigente!$K$39,IF(S400&gt;=PliegoVigente!$I$40,PliegoVigente!$K$40,IF(S400&gt;=PliegoVigente!$I$41,PliegoVigente!$K$41,IF(S400&gt;=PliegoVigente!$I$42,PliegoVigente!$K$42,IF(S400&gt;=PliegoVigente!$I$43,PliegoVigente!$K$43,IF(S400&gt;=PliegoVigente!$I$44,PliegoVigente!$K$44,PliegoVigente!$K$45))))))))),(IF(S400&gt;=PliegoVigente!$I$51,PliegoVigente!$K$51,IF(S400&gt;=PliegoVigente!$I$52,PliegoVigente!$K$52,IF(S400&gt;=PliegoVigente!$I$53,PliegoVigente!$K$53,IF(S400&gt;=PliegoVigente!$I$54,PliegoVigente!$K$54,IF(S400&gt;=PliegoVigente!$I$55,PliegoVigente!$K$55,IF(S400&gt;=PliegoVigente!$I$56,PliegoVigente!$K$56,IF(S400&gt;=PliegoVigente!$I$57,PliegoVigente!$K$57,IF(S400&gt;=PliegoVigente!$I$58,PliegoVigente!$K$58,PliegoVigente!$K$59))))))))))))</f>
        <v>-0.01</v>
      </c>
      <c r="AE400" s="124">
        <f>IF(E400="HFC",(IF(T400&gt;=PliegoVigente!$A$10,PliegoVigente!$C$10,IF(T400&gt;PliegoVigente!$A$9,PliegoVigente!$C$9,IF(T400&gt;PliegoVigente!$A$8,PliegoVigente!$C$8,PliegoVigente!$C$7)))),IF(E400="FLOW",(IF(T400&gt;=PliegoVigente!$A$26,PliegoVigente!$C$26,IF(T400&gt;PliegoVigente!$A$25,PliegoVigente!$C$25,IF(T400&gt;PliegoVigente!$A$24,PliegoVigente!$C$24,PliegoVigente!$C$23)))),IF(E400="MASIVO",(IF(T400&gt;=PliegoVigente!$A$40,PliegoVigente!$C$40,IF(T400&gt;PliegoVigente!$A$39,PliegoVigente!$C$39,IF(T400&gt;PliegoVigente!$A$38,PliegoVigente!$C$38,PliegoVigente!$C$37)))),(IF(T400&gt;=PliegoVigente!$A$54,PliegoVigente!$C$54,IF(T400&gt;PliegoVigente!$A$53,PliegoVigente!$C$53,IF(T400&gt;PliegoVigente!$A$52,PliegoVigente!$C$52,PliegoVigente!$C$51)))))))</f>
        <v>0.02</v>
      </c>
      <c r="AF400" s="124">
        <f>IF(E400="HFC",(IF(Y400&gt;=PliegoVigente!$Y$7,PliegoVigente!$AA$7,0)),IF(E400="FLOW",0,IF(E400="MASIVO",(IF(Y400&gt;=PliegoVigente!$Y$37,PliegoVigente!$AA$370)),(IF(Y400&gt;=PliegoVigente!$Y$51,PliegoVigente!$AA$51,0)))))</f>
        <v>0</v>
      </c>
      <c r="AG400" s="124">
        <f>IF(E400="HFC",(IF(Z400&gt;=PliegoVigente!$M$9,PliegoVigente!$O$9,IF(Z400&gt;=PliegoVigente!$M$8,PliegoVigente!$O$8,PliegoVigente!$O$7))),IF(E400="FLOW",(IF(Z400&gt;=PliegoVigente!$M$25,PliegoVigente!$O$25,IF(Z400&gt;=PliegoVigente!$M$24,PliegoVigente!$O$24,PliegoVigente!$O$23))),IF(E400="MASIVO",(IF(Z400&gt;=PliegoVigente!$M$39,PliegoVigente!$O$39,IF(Z400&gt;=PliegoVigente!$M$38,PliegoVigente!$O$38,PliegoVigente!$O$37))),(IF(Z400&gt;=PliegoVigente!$M$53,PliegoVigente!$O$53,IF(Z400&gt;=PliegoVigente!$M$52,PliegoVigente!$O$52,PliegoVigente!$O$51))))))</f>
        <v>5.0000000000000001E-3</v>
      </c>
      <c r="AH400" s="124">
        <f>IF(E400="HFC",(IF(AA400&gt;=PliegoVigente!$Q$9,PliegoVigente!$S$9,IF(AA400&gt;=PliegoVigente!$Q$8,PliegoVigente!$S$8,PliegoVigente!$S$7))),IF(E400="FLOW",(IF(AA400&gt;=PliegoVigente!$Q$25,PliegoVigente!$S$25,IF(AA400&gt;=PliegoVigente!$Q$24,PliegoVigente!$S$24,PliegoVigente!$S$23))),IF(E400="MASIVO",(IF(AA400&gt;=PliegoVigente!$Q$39,PliegoVigente!$S$39,IF(AA400&gt;=PliegoVigente!$Q$38,PliegoVigente!$S$38,PliegoVigente!$S$37))),(IF(AA400&gt;=PliegoVigente!$Q$53,PliegoVigente!$S$53,IF(AA400&gt;=PliegoVigente!$Q$52,PliegoVigente!$S$52,PliegoVigente!$S$51))))))</f>
        <v>5.0000000000000001E-3</v>
      </c>
      <c r="AI400" s="126">
        <f t="shared" si="13"/>
        <v>0.02</v>
      </c>
    </row>
    <row r="401" spans="1:35" x14ac:dyDescent="0.25">
      <c r="A401" s="115" t="str">
        <f>VLOOKUP(C401,RosterActualizado!$C$2:$L$1000,7,0)</f>
        <v>Cabana Emilce Virginia</v>
      </c>
      <c r="B401" s="115" t="str">
        <f>VLOOKUP(C401,RosterActualizado!$C$2:$L$1000,10,0)</f>
        <v>De la Riva Rodolfo Raul</v>
      </c>
      <c r="C401" s="115">
        <f>RosterActualizado!C401</f>
        <v>2803778</v>
      </c>
      <c r="D401" s="115" t="str">
        <f>VLOOKUP(C401,RosterActualizado!$C$2:$L$1000,3,0)</f>
        <v>FLOW Score 2</v>
      </c>
      <c r="E401" s="115" t="str">
        <f t="shared" si="12"/>
        <v>FLOW</v>
      </c>
      <c r="F401" s="116">
        <f>VLOOKUP(C401,Table1[],5,0)</f>
        <v>0.84738846801346801</v>
      </c>
      <c r="G401" s="117">
        <f>VLOOKUP(C401,Table13[],5,0)</f>
        <v>7.3170731707317097E-2</v>
      </c>
      <c r="H401" s="118">
        <f>VLOOKUP(C401,Table13[],3,0)</f>
        <v>41</v>
      </c>
      <c r="I401" s="117">
        <f>VLOOKUP(C401,Table13[],7,0)</f>
        <v>0.74358974358974395</v>
      </c>
      <c r="J401" s="117">
        <f>VLOOKUP(C401,Table13[],9,0)</f>
        <v>0.79487179487179505</v>
      </c>
      <c r="K401" s="116">
        <f>VLOOKUP(C401,Table16[[#All],[idccms]:[TMO]],5,0)</f>
        <v>1</v>
      </c>
      <c r="L401" s="119">
        <f>VLOOKUP(C401,Table18[[Columna1]:[Recuento de id_monitoring-caseId]],2,0)</f>
        <v>1</v>
      </c>
      <c r="M401" s="116">
        <f>VLOOKUP(C401,Table111[],7,0)</f>
        <v>0.15384615384615399</v>
      </c>
      <c r="N401" s="118">
        <f>VLOOKUP(C401,Table111[],6,0)</f>
        <v>13</v>
      </c>
      <c r="O401" s="116">
        <f>VLOOKUP(C401,Table111[],8,0)</f>
        <v>0.81818181818181801</v>
      </c>
      <c r="P401" s="13" t="s">
        <v>116</v>
      </c>
      <c r="Q401" s="13" t="s">
        <v>116</v>
      </c>
      <c r="R401" s="13" t="s">
        <v>116</v>
      </c>
      <c r="S401" s="116">
        <f>VLOOKUP(C401,Table113[[idccms]:[Suma de Rellamados]],4,0)</f>
        <v>0.85436893203883502</v>
      </c>
      <c r="T401" s="13">
        <f>VLOOKUP(C401,Table115[[idccms]:[Suma de CvLlamSalientes]],3,0)</f>
        <v>626.58058252427202</v>
      </c>
      <c r="U401" s="13">
        <f>VLOOKUP(C401,Table115[[idccms]:[Suma de CvLlamSalientes]],5,0)</f>
        <v>19.982524271844699</v>
      </c>
      <c r="V401" s="120">
        <f>VLOOKUP(C401,Table115[[idccms]:[Suma de CvLlamSalientes]],6,0)</f>
        <v>1.5495145631067999</v>
      </c>
      <c r="W401" s="13">
        <f>VLOOKUP(C401,Table115[[idccms]:[Suma de CvLlamSalientes]],7,0)</f>
        <v>605.04854368932001</v>
      </c>
      <c r="X401" s="116">
        <f>VLOOKUP(C401,Table118[[idccms]:[%Act Com N]],4,0)</f>
        <v>7.7669902912621399E-3</v>
      </c>
      <c r="Y401" s="116">
        <f>VLOOKUP(C401,Table118[[idccms]:[%Act Com N]],6,0)</f>
        <v>7.7669902912621399E-3</v>
      </c>
      <c r="Z401" s="116">
        <f>VLOOKUP(C401,TRF!$B$2:$S$407,4,0)</f>
        <v>0.10291262135922299</v>
      </c>
      <c r="AA401" s="116">
        <f>VLOOKUP(C401,CBS!$A$2:$F$395,4,0)</f>
        <v>7.3786407766990303E-2</v>
      </c>
      <c r="AB401" s="124">
        <f>IF(E401="HFC",(IF(L401&gt;=PliegoVigente!$U$9,PliegoVigente!$W$9,IF(L401&gt;=PliegoVigente!$U$8,PliegoVigente!$W$8,PliegoVigente!$W$7))),IF(E401="FLOW",(IF(L401&gt;=PliegoVigente!$U$25,PliegoVigente!$W$25,IF(L401&gt;=PliegoVigente!$U$24,PliegoVigente!$W$24,PliegoVigente!$W$23))),IF(E401="MASIVO",(IF(L401&gt;=PliegoVigente!$U$39,PliegoVigente!$W$39,IF(L401&gt;=PliegoVigente!$U$38,PliegoVigente!$W$38,PliegoVigente!$W$37))),(IF(L401&gt;=PliegoVigente!$U$53,PliegoVigente!$W$53,IF(L401&gt;=PliegoVigente!$U$52,PliegoVigente!$W$52,PliegoVigente!$W$51))))))</f>
        <v>0.01</v>
      </c>
      <c r="AC401" s="124">
        <f>IF(E401="HFC",(IF(M401&gt;=PliegoVigente!$I$7,PliegoVigente!$K$7,IF(M401&gt;=PliegoVigente!$I$8,PliegoVigente!$K$8,IF(M401&gt;=PliegoVigente!$I$9,PliegoVigente!$K$9,IF(M401&gt;=PliegoVigente!$I$10,PliegoVigente!$K$10,IF(M401&gt;=PliegoVigente!$I$11,PliegoVigente!$K$11,IF(M401&gt;=PliegoVigente!$I$12,PliegoVigente!$K$12,IF(M401&gt;=PliegoVigente!$I$13,PliegoVigente!$K$13,IF(M401&gt;=PliegoVigente!$I$14,PliegoVigente!$K$14,PliegoVigente!$K$15))))))))),IF(E401="FLOW",(IF(M401&gt;=PliegoVigente!$I$23,PliegoVigente!$K$23,IF(M401&gt;=PliegoVigente!$I$24,PliegoVigente!$K$24,IF(M401&gt;=PliegoVigente!$I$25,PliegoVigente!$K$25,IF(M401&gt;=PliegoVigente!$I$26,PliegoVigente!$K$26,IF(M401&gt;=PliegoVigente!$I$27,PliegoVigente!$K$27,IF(M401&gt;=PliegoVigente!$I$28,PliegoVigente!$K$28,IF(M401&gt;=PliegoVigente!$I$29,PliegoVigente!$K$29,IF(M401&gt;=PliegoVigente!$I$30,PliegoVigente!$K$30,PliegoVigente!$K$31))))))))),IF(E401="MASIVO",(IF(M401&gt;=PliegoVigente!$I$37,PliegoVigente!$K$37,IF(M401&gt;=PliegoVigente!$I$38,PliegoVigente!$K$38,IF(M401&gt;=PliegoVigente!$I$39,PliegoVigente!$K$39,IF(M401&gt;=PliegoVigente!$I$40,PliegoVigente!$K$40,IF(M401&gt;=PliegoVigente!$I$41,PliegoVigente!$K$41,IF(M401&gt;=PliegoVigente!$I$42,PliegoVigente!$K$42,IF(M401&gt;=PliegoVigente!$I$43,PliegoVigente!$K$43,IF(M401&gt;=PliegoVigente!$I$44,PliegoVigente!$K$44,PliegoVigente!$K$45))))))))),(IF(M401&gt;=PliegoVigente!$I$51,PliegoVigente!$K$51,IF(M401&gt;=PliegoVigente!$I$52,PliegoVigente!$K$52,IF(M401&gt;=PliegoVigente!$I$53,PliegoVigente!$K$53,IF(M401&gt;=PliegoVigente!$I$54,PliegoVigente!$K$54,IF(M401&gt;=PliegoVigente!$I$55,PliegoVigente!$K$55,IF(M401&gt;=PliegoVigente!$I$56,PliegoVigente!$K$56,IF(M401&gt;=PliegoVigente!$I$57,PliegoVigente!$K$57,IF(M401&gt;=PliegoVigente!$I$58,PliegoVigente!$K$58,PliegoVigente!$K$59))))))))))))</f>
        <v>0.06</v>
      </c>
      <c r="AD401" s="124">
        <f>IF(E401="HFC",(IF(S401&gt;=PliegoVigente!$E$12,PliegoVigente!$G$12,IF(S401&gt;=PliegoVigente!$E$11,PliegoVigente!$G$11,IF(S401&gt;=PliegoVigente!$E$10,PliegoVigente!$G$10,IF(S401&gt;=PliegoVigente!$E$9,PliegoVigente!$G$9,IF(S401&gt;=PliegoVigente!$E$8,PliegoVigente!$G$8,PliegoVigente!$G$7)))))),IF(E401="FLOW",(IF(S401&gt;=PliegoVigente!$I$23,PliegoVigente!$K$23,IF(S401&gt;=PliegoVigente!$I$24,PliegoVigente!$K$24,IF(S401&gt;=PliegoVigente!$I$25,PliegoVigente!$K$25,IF(S401&gt;=PliegoVigente!$I$26,PliegoVigente!$K$26,IF(S401&gt;=PliegoVigente!$I$27,PliegoVigente!$K$27,IF(S401&gt;=PliegoVigente!$I$28,PliegoVigente!$K$28,IF(S401&gt;=PliegoVigente!$I$29,PliegoVigente!$K$29,IF(S401&gt;=PliegoVigente!$I$30,PliegoVigente!$K$30,PliegoVigente!$K$31))))))))),IF(E401="MASIVO",(IF(S401&gt;=PliegoVigente!$I$37,PliegoVigente!$K$37,IF(S401&gt;=PliegoVigente!$I$38,PliegoVigente!$K$38,IF(S401&gt;=PliegoVigente!$I$39,PliegoVigente!$K$39,IF(S401&gt;=PliegoVigente!$I$40,PliegoVigente!$K$40,IF(S401&gt;=PliegoVigente!$I$41,PliegoVigente!$K$41,IF(S401&gt;=PliegoVigente!$I$42,PliegoVigente!$K$42,IF(S401&gt;=PliegoVigente!$I$43,PliegoVigente!$K$43,IF(S401&gt;=PliegoVigente!$I$44,PliegoVigente!$K$44,PliegoVigente!$K$45))))))))),(IF(S401&gt;=PliegoVigente!$I$51,PliegoVigente!$K$51,IF(S401&gt;=PliegoVigente!$I$52,PliegoVigente!$K$52,IF(S401&gt;=PliegoVigente!$I$53,PliegoVigente!$K$53,IF(S401&gt;=PliegoVigente!$I$54,PliegoVigente!$K$54,IF(S401&gt;=PliegoVigente!$I$55,PliegoVigente!$K$55,IF(S401&gt;=PliegoVigente!$I$56,PliegoVigente!$K$56,IF(S401&gt;=PliegoVigente!$I$57,PliegoVigente!$K$57,IF(S401&gt;=PliegoVigente!$I$58,PliegoVigente!$K$58,PliegoVigente!$K$59))))))))))))</f>
        <v>0.06</v>
      </c>
      <c r="AE401" s="124">
        <f>IF(E401="HFC",(IF(T401&gt;=PliegoVigente!$A$10,PliegoVigente!$C$10,IF(T401&gt;PliegoVigente!$A$9,PliegoVigente!$C$9,IF(T401&gt;PliegoVigente!$A$8,PliegoVigente!$C$8,PliegoVigente!$C$7)))),IF(E401="FLOW",(IF(T401&gt;=PliegoVigente!$A$26,PliegoVigente!$C$26,IF(T401&gt;PliegoVigente!$A$25,PliegoVigente!$C$25,IF(T401&gt;PliegoVigente!$A$24,PliegoVigente!$C$24,PliegoVigente!$C$23)))),IF(E401="MASIVO",(IF(T401&gt;=PliegoVigente!$A$40,PliegoVigente!$C$40,IF(T401&gt;PliegoVigente!$A$39,PliegoVigente!$C$39,IF(T401&gt;PliegoVigente!$A$38,PliegoVigente!$C$38,PliegoVigente!$C$37)))),(IF(T401&gt;=PliegoVigente!$A$54,PliegoVigente!$C$54,IF(T401&gt;PliegoVigente!$A$53,PliegoVigente!$C$53,IF(T401&gt;PliegoVigente!$A$52,PliegoVigente!$C$52,PliegoVigente!$C$51)))))))</f>
        <v>-0.01</v>
      </c>
      <c r="AF401" s="124">
        <f>IF(E401="HFC",(IF(Y401&gt;=PliegoVigente!$Y$7,PliegoVigente!$AA$7,0)),IF(E401="FLOW",0,IF(E401="MASIVO",(IF(Y401&gt;=PliegoVigente!$Y$37,PliegoVigente!$AA$370)),(IF(Y401&gt;=PliegoVigente!$Y$51,PliegoVigente!$AA$51,0)))))</f>
        <v>0</v>
      </c>
      <c r="AG401" s="124">
        <f>IF(E401="HFC",(IF(Z401&gt;=PliegoVigente!$M$9,PliegoVigente!$O$9,IF(Z401&gt;=PliegoVigente!$M$8,PliegoVigente!$O$8,PliegoVigente!$O$7))),IF(E401="FLOW",(IF(Z401&gt;=PliegoVigente!$M$25,PliegoVigente!$O$25,IF(Z401&gt;=PliegoVigente!$M$24,PliegoVigente!$O$24,PliegoVigente!$O$23))),IF(E401="MASIVO",(IF(Z401&gt;=PliegoVigente!$M$39,PliegoVigente!$O$39,IF(Z401&gt;=PliegoVigente!$M$38,PliegoVigente!$O$38,PliegoVigente!$O$37))),(IF(Z401&gt;=PliegoVigente!$M$53,PliegoVigente!$O$53,IF(Z401&gt;=PliegoVigente!$M$52,PliegoVigente!$O$52,PliegoVigente!$O$51))))))</f>
        <v>-5.0000000000000001E-3</v>
      </c>
      <c r="AH401" s="124">
        <f>IF(E401="HFC",(IF(AA401&gt;=PliegoVigente!$Q$9,PliegoVigente!$S$9,IF(AA401&gt;=PliegoVigente!$Q$8,PliegoVigente!$S$8,PliegoVigente!$S$7))),IF(E401="FLOW",(IF(AA401&gt;=PliegoVigente!$Q$25,PliegoVigente!$S$25,IF(AA401&gt;=PliegoVigente!$Q$24,PliegoVigente!$S$24,PliegoVigente!$S$23))),IF(E401="MASIVO",(IF(AA401&gt;=PliegoVigente!$Q$39,PliegoVigente!$S$39,IF(AA401&gt;=PliegoVigente!$Q$38,PliegoVigente!$S$38,PliegoVigente!$S$37))),(IF(AA401&gt;=PliegoVigente!$Q$53,PliegoVigente!$S$53,IF(AA401&gt;=PliegoVigente!$Q$52,PliegoVigente!$S$52,PliegoVigente!$S$51))))))</f>
        <v>1.4999999999999999E-2</v>
      </c>
      <c r="AI401" s="126">
        <f t="shared" si="13"/>
        <v>0.13</v>
      </c>
    </row>
    <row r="402" spans="1:35" x14ac:dyDescent="0.25">
      <c r="A402" s="115" t="str">
        <f>VLOOKUP(C402,RosterActualizado!$C$2:$L$1000,7,0)</f>
        <v>Cabana Emilce Virginia</v>
      </c>
      <c r="B402" s="115" t="str">
        <f>VLOOKUP(C402,RosterActualizado!$C$2:$L$1000,10,0)</f>
        <v>Figueroa Aquiles Fransisco Joel</v>
      </c>
      <c r="C402" s="115">
        <f>RosterActualizado!C402</f>
        <v>3118395</v>
      </c>
      <c r="D402" s="115" t="str">
        <f>VLOOKUP(C402,RosterActualizado!$C$2:$L$1000,3,0)</f>
        <v>INTERNET HFC SCORE 3 A 5</v>
      </c>
      <c r="E402" s="115" t="str">
        <f t="shared" si="12"/>
        <v>HFC</v>
      </c>
      <c r="F402" s="116">
        <f>VLOOKUP(C402,Table1[],5,0)</f>
        <v>0.81512222222222197</v>
      </c>
      <c r="G402" s="117">
        <f>VLOOKUP(C402,Table13[],5,0)</f>
        <v>0.115384615384615</v>
      </c>
      <c r="H402" s="118">
        <f>VLOOKUP(C402,Table13[],3,0)</f>
        <v>52</v>
      </c>
      <c r="I402" s="117">
        <f>VLOOKUP(C402,Table13[],7,0)</f>
        <v>0.59615384615384603</v>
      </c>
      <c r="J402" s="117">
        <f>VLOOKUP(C402,Table13[],9,0)</f>
        <v>0.88</v>
      </c>
      <c r="K402" s="116">
        <f>VLOOKUP(C402,Table16[[#All],[idccms]:[TMO]],5,0)</f>
        <v>0.95348837209302295</v>
      </c>
      <c r="L402" s="119">
        <f>VLOOKUP(C402,Table18[[Columna1]:[Recuento de id_monitoring-caseId]],2,0)</f>
        <v>1</v>
      </c>
      <c r="M402" s="116">
        <f>VLOOKUP(C402,Table111[],7,0)</f>
        <v>-0.25</v>
      </c>
      <c r="N402" s="118">
        <f>VLOOKUP(C402,Table111[],6,0)</f>
        <v>8</v>
      </c>
      <c r="O402" s="116">
        <f>VLOOKUP(C402,Table111[],8,0)</f>
        <v>0.57142857142857095</v>
      </c>
      <c r="P402" s="13" t="s">
        <v>116</v>
      </c>
      <c r="Q402" s="13" t="s">
        <v>116</v>
      </c>
      <c r="R402" s="13" t="s">
        <v>116</v>
      </c>
      <c r="S402" s="116">
        <f>VLOOKUP(C402,Table113[[idccms]:[Suma de Rellamados]],4,0)</f>
        <v>0.797752808988764</v>
      </c>
      <c r="T402" s="13">
        <f>VLOOKUP(C402,Table115[[idccms]:[Suma de CvLlamSalientes]],3,0)</f>
        <v>461.80203784570602</v>
      </c>
      <c r="U402" s="13">
        <f>VLOOKUP(C402,Table115[[idccms]:[Suma de CvLlamSalientes]],5,0)</f>
        <v>22.590975254730701</v>
      </c>
      <c r="V402" s="120">
        <f>VLOOKUP(C402,Table115[[idccms]:[Suma de CvLlamSalientes]],6,0)</f>
        <v>4.3333333333333304</v>
      </c>
      <c r="W402" s="13">
        <f>VLOOKUP(C402,Table115[[idccms]:[Suma de CvLlamSalientes]],7,0)</f>
        <v>434.87772925764199</v>
      </c>
      <c r="X402" s="116">
        <f>VLOOKUP(C402,Table118[[idccms]:[%Act Com N]],4,0)</f>
        <v>2.0378457059679798E-2</v>
      </c>
      <c r="Y402" s="116">
        <f>VLOOKUP(C402,Table118[[idccms]:[%Act Com N]],6,0)</f>
        <v>2.0378457059679798E-2</v>
      </c>
      <c r="Z402" s="116">
        <f>VLOOKUP(C402,TRF!$B$2:$S$407,4,0)</f>
        <v>9.6069868995633204E-2</v>
      </c>
      <c r="AA402" s="116">
        <f>VLOOKUP(C402,CBS!$A$2:$F$395,4,0)</f>
        <v>9.3158660844250396E-2</v>
      </c>
      <c r="AB402" s="124">
        <f>IF(E402="HFC",(IF(L402&gt;=PliegoVigente!$U$9,PliegoVigente!$W$9,IF(L402&gt;=PliegoVigente!$U$8,PliegoVigente!$W$8,PliegoVigente!$W$7))),IF(E402="FLOW",(IF(L402&gt;=PliegoVigente!$U$25,PliegoVigente!$W$25,IF(L402&gt;=PliegoVigente!$U$24,PliegoVigente!$W$24,PliegoVigente!$W$23))),IF(E402="MASIVO",(IF(L402&gt;=PliegoVigente!$U$39,PliegoVigente!$W$39,IF(L402&gt;=PliegoVigente!$U$38,PliegoVigente!$W$38,PliegoVigente!$W$37))),(IF(L402&gt;=PliegoVigente!$U$53,PliegoVigente!$W$53,IF(L402&gt;=PliegoVigente!$U$52,PliegoVigente!$W$52,PliegoVigente!$W$51))))))</f>
        <v>0.01</v>
      </c>
      <c r="AC402" s="124">
        <f>IF(E402="HFC",(IF(M402&gt;=PliegoVigente!$I$7,PliegoVigente!$K$7,IF(M402&gt;=PliegoVigente!$I$8,PliegoVigente!$K$8,IF(M402&gt;=PliegoVigente!$I$9,PliegoVigente!$K$9,IF(M402&gt;=PliegoVigente!$I$10,PliegoVigente!$K$10,IF(M402&gt;=PliegoVigente!$I$11,PliegoVigente!$K$11,IF(M402&gt;=PliegoVigente!$I$12,PliegoVigente!$K$12,IF(M402&gt;=PliegoVigente!$I$13,PliegoVigente!$K$13,IF(M402&gt;=PliegoVigente!$I$14,PliegoVigente!$K$14,PliegoVigente!$K$15))))))))),IF(E402="FLOW",(IF(M402&gt;=PliegoVigente!$I$23,PliegoVigente!$K$23,IF(M402&gt;=PliegoVigente!$I$24,PliegoVigente!$K$24,IF(M402&gt;=PliegoVigente!$I$25,PliegoVigente!$K$25,IF(M402&gt;=PliegoVigente!$I$26,PliegoVigente!$K$26,IF(M402&gt;=PliegoVigente!$I$27,PliegoVigente!$K$27,IF(M402&gt;=PliegoVigente!$I$28,PliegoVigente!$K$28,IF(M402&gt;=PliegoVigente!$I$29,PliegoVigente!$K$29,IF(M402&gt;=PliegoVigente!$I$30,PliegoVigente!$K$30,PliegoVigente!$K$31))))))))),IF(E402="MASIVO",(IF(M402&gt;=PliegoVigente!$I$37,PliegoVigente!$K$37,IF(M402&gt;=PliegoVigente!$I$38,PliegoVigente!$K$38,IF(M402&gt;=PliegoVigente!$I$39,PliegoVigente!$K$39,IF(M402&gt;=PliegoVigente!$I$40,PliegoVigente!$K$40,IF(M402&gt;=PliegoVigente!$I$41,PliegoVigente!$K$41,IF(M402&gt;=PliegoVigente!$I$42,PliegoVigente!$K$42,IF(M402&gt;=PliegoVigente!$I$43,PliegoVigente!$K$43,IF(M402&gt;=PliegoVigente!$I$44,PliegoVigente!$K$44,PliegoVigente!$K$45))))))))),(IF(M402&gt;=PliegoVigente!$I$51,PliegoVigente!$K$51,IF(M402&gt;=PliegoVigente!$I$52,PliegoVigente!$K$52,IF(M402&gt;=PliegoVigente!$I$53,PliegoVigente!$K$53,IF(M402&gt;=PliegoVigente!$I$54,PliegoVigente!$K$54,IF(M402&gt;=PliegoVigente!$I$55,PliegoVigente!$K$55,IF(M402&gt;=PliegoVigente!$I$56,PliegoVigente!$K$56,IF(M402&gt;=PliegoVigente!$I$57,PliegoVigente!$K$57,IF(M402&gt;=PliegoVigente!$I$58,PliegoVigente!$K$58,PliegoVigente!$K$59))))))))))))</f>
        <v>-0.02</v>
      </c>
      <c r="AD402" s="124">
        <f>IF(E402="HFC",(IF(S402&gt;=PliegoVigente!$E$12,PliegoVigente!$G$12,IF(S402&gt;=PliegoVigente!$E$11,PliegoVigente!$G$11,IF(S402&gt;=PliegoVigente!$E$10,PliegoVigente!$G$10,IF(S402&gt;=PliegoVigente!$E$9,PliegoVigente!$G$9,IF(S402&gt;=PliegoVigente!$E$8,PliegoVigente!$G$8,PliegoVigente!$G$7)))))),IF(E402="FLOW",(IF(S402&gt;=PliegoVigente!$I$23,PliegoVigente!$K$23,IF(S402&gt;=PliegoVigente!$I$24,PliegoVigente!$K$24,IF(S402&gt;=PliegoVigente!$I$25,PliegoVigente!$K$25,IF(S402&gt;=PliegoVigente!$I$26,PliegoVigente!$K$26,IF(S402&gt;=PliegoVigente!$I$27,PliegoVigente!$K$27,IF(S402&gt;=PliegoVigente!$I$28,PliegoVigente!$K$28,IF(S402&gt;=PliegoVigente!$I$29,PliegoVigente!$K$29,IF(S402&gt;=PliegoVigente!$I$30,PliegoVigente!$K$30,PliegoVigente!$K$31))))))))),IF(E402="MASIVO",(IF(S402&gt;=PliegoVigente!$I$37,PliegoVigente!$K$37,IF(S402&gt;=PliegoVigente!$I$38,PliegoVigente!$K$38,IF(S402&gt;=PliegoVigente!$I$39,PliegoVigente!$K$39,IF(S402&gt;=PliegoVigente!$I$40,PliegoVigente!$K$40,IF(S402&gt;=PliegoVigente!$I$41,PliegoVigente!$K$41,IF(S402&gt;=PliegoVigente!$I$42,PliegoVigente!$K$42,IF(S402&gt;=PliegoVigente!$I$43,PliegoVigente!$K$43,IF(S402&gt;=PliegoVigente!$I$44,PliegoVigente!$K$44,PliegoVigente!$K$45))))))))),(IF(S402&gt;=PliegoVigente!$I$51,PliegoVigente!$K$51,IF(S402&gt;=PliegoVigente!$I$52,PliegoVigente!$K$52,IF(S402&gt;=PliegoVigente!$I$53,PliegoVigente!$K$53,IF(S402&gt;=PliegoVigente!$I$54,PliegoVigente!$K$54,IF(S402&gt;=PliegoVigente!$I$55,PliegoVigente!$K$55,IF(S402&gt;=PliegoVigente!$I$56,PliegoVigente!$K$56,IF(S402&gt;=PliegoVigente!$I$57,PliegoVigente!$K$57,IF(S402&gt;=PliegoVigente!$I$58,PliegoVigente!$K$58,PliegoVigente!$K$59))))))))))))</f>
        <v>-0.01</v>
      </c>
      <c r="AE402" s="124">
        <f>IF(E402="HFC",(IF(T402&gt;=PliegoVigente!$A$10,PliegoVigente!$C$10,IF(T402&gt;PliegoVigente!$A$9,PliegoVigente!$C$9,IF(T402&gt;PliegoVigente!$A$8,PliegoVigente!$C$8,PliegoVigente!$C$7)))),IF(E402="FLOW",(IF(T402&gt;=PliegoVigente!$A$26,PliegoVigente!$C$26,IF(T402&gt;PliegoVigente!$A$25,PliegoVigente!$C$25,IF(T402&gt;PliegoVigente!$A$24,PliegoVigente!$C$24,PliegoVigente!$C$23)))),IF(E402="MASIVO",(IF(T402&gt;=PliegoVigente!$A$40,PliegoVigente!$C$40,IF(T402&gt;PliegoVigente!$A$39,PliegoVigente!$C$39,IF(T402&gt;PliegoVigente!$A$38,PliegoVigente!$C$38,PliegoVigente!$C$37)))),(IF(T402&gt;=PliegoVigente!$A$54,PliegoVigente!$C$54,IF(T402&gt;PliegoVigente!$A$53,PliegoVigente!$C$53,IF(T402&gt;PliegoVigente!$A$52,PliegoVigente!$C$52,PliegoVigente!$C$51)))))))</f>
        <v>0.02</v>
      </c>
      <c r="AF402" s="124">
        <f>IF(E402="HFC",(IF(Y402&gt;=PliegoVigente!$Y$7,PliegoVigente!$AA$7,0)),IF(E402="FLOW",0,IF(E402="MASIVO",(IF(Y402&gt;=PliegoVigente!$Y$37,PliegoVigente!$AA$370)),(IF(Y402&gt;=PliegoVigente!$Y$51,PliegoVigente!$AA$51,0)))))</f>
        <v>0</v>
      </c>
      <c r="AG402" s="124">
        <f>IF(E402="HFC",(IF(Z402&gt;=PliegoVigente!$M$9,PliegoVigente!$O$9,IF(Z402&gt;=PliegoVigente!$M$8,PliegoVigente!$O$8,PliegoVigente!$O$7))),IF(E402="FLOW",(IF(Z402&gt;=PliegoVigente!$M$25,PliegoVigente!$O$25,IF(Z402&gt;=PliegoVigente!$M$24,PliegoVigente!$O$24,PliegoVigente!$O$23))),IF(E402="MASIVO",(IF(Z402&gt;=PliegoVigente!$M$39,PliegoVigente!$O$39,IF(Z402&gt;=PliegoVigente!$M$38,PliegoVigente!$O$38,PliegoVigente!$O$37))),(IF(Z402&gt;=PliegoVigente!$M$53,PliegoVigente!$O$53,IF(Z402&gt;=PliegoVigente!$M$52,PliegoVigente!$O$52,PliegoVigente!$O$51))))))</f>
        <v>-5.0000000000000001E-3</v>
      </c>
      <c r="AH402" s="124">
        <f>IF(E402="HFC",(IF(AA402&gt;=PliegoVigente!$Q$9,PliegoVigente!$S$9,IF(AA402&gt;=PliegoVigente!$Q$8,PliegoVigente!$S$8,PliegoVigente!$S$7))),IF(E402="FLOW",(IF(AA402&gt;=PliegoVigente!$Q$25,PliegoVigente!$S$25,IF(AA402&gt;=PliegoVigente!$Q$24,PliegoVigente!$S$24,PliegoVigente!$S$23))),IF(E402="MASIVO",(IF(AA402&gt;=PliegoVigente!$Q$39,PliegoVigente!$S$39,IF(AA402&gt;=PliegoVigente!$Q$38,PliegoVigente!$S$38,PliegoVigente!$S$37))),(IF(AA402&gt;=PliegoVigente!$Q$53,PliegoVigente!$S$53,IF(AA402&gt;=PliegoVigente!$Q$52,PliegoVigente!$S$52,PliegoVigente!$S$51))))))</f>
        <v>-5.0000000000000001E-3</v>
      </c>
      <c r="AI402" s="126">
        <f t="shared" si="13"/>
        <v>-0.01</v>
      </c>
    </row>
    <row r="403" spans="1:35" x14ac:dyDescent="0.25">
      <c r="A403" s="115" t="str">
        <f>VLOOKUP(C403,RosterActualizado!$C$2:$L$1000,7,0)</f>
        <v>Cabana Emilce Virginia</v>
      </c>
      <c r="B403" s="115" t="str">
        <f>VLOOKUP(C403,RosterActualizado!$C$2:$L$1000,10,0)</f>
        <v>Gotar   Jorge Leandro</v>
      </c>
      <c r="C403" s="115">
        <f>RosterActualizado!C403</f>
        <v>3333530</v>
      </c>
      <c r="D403" s="115" t="str">
        <f>VLOOKUP(C403,RosterActualizado!$C$2:$L$1000,3,0)</f>
        <v>FLOW Score 3 a 5</v>
      </c>
      <c r="E403" s="115" t="str">
        <f t="shared" si="12"/>
        <v>FLOW</v>
      </c>
      <c r="F403" s="116">
        <f>VLOOKUP(C403,Table1[],5,0)</f>
        <v>0.83478134761267297</v>
      </c>
      <c r="G403" s="117">
        <f>VLOOKUP(C403,Table13[],5,0)</f>
        <v>0.14583333333333301</v>
      </c>
      <c r="H403" s="118">
        <f>VLOOKUP(C403,Table13[],3,0)</f>
        <v>48</v>
      </c>
      <c r="I403" s="117">
        <f>VLOOKUP(C403,Table13[],7,0)</f>
        <v>0.75555555555555598</v>
      </c>
      <c r="J403" s="117">
        <f>VLOOKUP(C403,Table13[],9,0)</f>
        <v>0.95454545454545503</v>
      </c>
      <c r="K403" s="116">
        <f>VLOOKUP(C403,Table16[[#All],[idccms]:[TMO]],5,0)</f>
        <v>1</v>
      </c>
      <c r="L403" s="119">
        <f>VLOOKUP(C403,Table18[[Columna1]:[Recuento de id_monitoring-caseId]],2,0)</f>
        <v>0</v>
      </c>
      <c r="M403" s="116">
        <f>VLOOKUP(C403,Table111[],7,0)</f>
        <v>0.25</v>
      </c>
      <c r="N403" s="118">
        <f>VLOOKUP(C403,Table111[],6,0)</f>
        <v>16</v>
      </c>
      <c r="O403" s="116">
        <f>VLOOKUP(C403,Table111[],8,0)</f>
        <v>0.61538461538461497</v>
      </c>
      <c r="P403" s="13" t="s">
        <v>116</v>
      </c>
      <c r="Q403" s="13" t="s">
        <v>116</v>
      </c>
      <c r="R403" s="13" t="s">
        <v>116</v>
      </c>
      <c r="S403" s="116">
        <f>VLOOKUP(C403,Table113[[idccms]:[Suma de Rellamados]],4,0)</f>
        <v>0.76267281105990803</v>
      </c>
      <c r="T403" s="13">
        <f>VLOOKUP(C403,Table115[[idccms]:[Suma de CvLlamSalientes]],3,0)</f>
        <v>593.41130604288503</v>
      </c>
      <c r="U403" s="13">
        <f>VLOOKUP(C403,Table115[[idccms]:[Suma de CvLlamSalientes]],5,0)</f>
        <v>25.567251461988299</v>
      </c>
      <c r="V403" s="120">
        <f>VLOOKUP(C403,Table115[[idccms]:[Suma de CvLlamSalientes]],6,0)</f>
        <v>0.47953216374268998</v>
      </c>
      <c r="W403" s="13">
        <f>VLOOKUP(C403,Table115[[idccms]:[Suma de CvLlamSalientes]],7,0)</f>
        <v>567.36452241715403</v>
      </c>
      <c r="X403" s="116">
        <f>VLOOKUP(C403,Table118[[idccms]:[%Act Com N]],4,0)</f>
        <v>5.2631578947368397E-2</v>
      </c>
      <c r="Y403" s="116">
        <f>VLOOKUP(C403,Table118[[idccms]:[%Act Com N]],6,0)</f>
        <v>5.2631578947368397E-2</v>
      </c>
      <c r="Z403" s="116">
        <f>VLOOKUP(C403,TRF!$B$2:$S$407,4,0)</f>
        <v>7.0175438596491196E-2</v>
      </c>
      <c r="AA403" s="116">
        <f>VLOOKUP(C403,CBS!$A$2:$F$395,4,0)</f>
        <v>5.0682261208577002E-2</v>
      </c>
      <c r="AB403" s="124">
        <f>IF(E403="HFC",(IF(L403&gt;=PliegoVigente!$U$9,PliegoVigente!$W$9,IF(L403&gt;=PliegoVigente!$U$8,PliegoVigente!$W$8,PliegoVigente!$W$7))),IF(E403="FLOW",(IF(L403&gt;=PliegoVigente!$U$25,PliegoVigente!$W$25,IF(L403&gt;=PliegoVigente!$U$24,PliegoVigente!$W$24,PliegoVigente!$W$23))),IF(E403="MASIVO",(IF(L403&gt;=PliegoVigente!$U$39,PliegoVigente!$W$39,IF(L403&gt;=PliegoVigente!$U$38,PliegoVigente!$W$38,PliegoVigente!$W$37))),(IF(L403&gt;=PliegoVigente!$U$53,PliegoVigente!$W$53,IF(L403&gt;=PliegoVigente!$U$52,PliegoVigente!$W$52,PliegoVigente!$W$51))))))</f>
        <v>-0.01</v>
      </c>
      <c r="AC403" s="124">
        <f>IF(E403="HFC",(IF(M403&gt;=PliegoVigente!$I$7,PliegoVigente!$K$7,IF(M403&gt;=PliegoVigente!$I$8,PliegoVigente!$K$8,IF(M403&gt;=PliegoVigente!$I$9,PliegoVigente!$K$9,IF(M403&gt;=PliegoVigente!$I$10,PliegoVigente!$K$10,IF(M403&gt;=PliegoVigente!$I$11,PliegoVigente!$K$11,IF(M403&gt;=PliegoVigente!$I$12,PliegoVigente!$K$12,IF(M403&gt;=PliegoVigente!$I$13,PliegoVigente!$K$13,IF(M403&gt;=PliegoVigente!$I$14,PliegoVigente!$K$14,PliegoVigente!$K$15))))))))),IF(E403="FLOW",(IF(M403&gt;=PliegoVigente!$I$23,PliegoVigente!$K$23,IF(M403&gt;=PliegoVigente!$I$24,PliegoVigente!$K$24,IF(M403&gt;=PliegoVigente!$I$25,PliegoVigente!$K$25,IF(M403&gt;=PliegoVigente!$I$26,PliegoVigente!$K$26,IF(M403&gt;=PliegoVigente!$I$27,PliegoVigente!$K$27,IF(M403&gt;=PliegoVigente!$I$28,PliegoVigente!$K$28,IF(M403&gt;=PliegoVigente!$I$29,PliegoVigente!$K$29,IF(M403&gt;=PliegoVigente!$I$30,PliegoVigente!$K$30,PliegoVigente!$K$31))))))))),IF(E403="MASIVO",(IF(M403&gt;=PliegoVigente!$I$37,PliegoVigente!$K$37,IF(M403&gt;=PliegoVigente!$I$38,PliegoVigente!$K$38,IF(M403&gt;=PliegoVigente!$I$39,PliegoVigente!$K$39,IF(M403&gt;=PliegoVigente!$I$40,PliegoVigente!$K$40,IF(M403&gt;=PliegoVigente!$I$41,PliegoVigente!$K$41,IF(M403&gt;=PliegoVigente!$I$42,PliegoVigente!$K$42,IF(M403&gt;=PliegoVigente!$I$43,PliegoVigente!$K$43,IF(M403&gt;=PliegoVigente!$I$44,PliegoVigente!$K$44,PliegoVigente!$K$45))))))))),(IF(M403&gt;=PliegoVigente!$I$51,PliegoVigente!$K$51,IF(M403&gt;=PliegoVigente!$I$52,PliegoVigente!$K$52,IF(M403&gt;=PliegoVigente!$I$53,PliegoVigente!$K$53,IF(M403&gt;=PliegoVigente!$I$54,PliegoVigente!$K$54,IF(M403&gt;=PliegoVigente!$I$55,PliegoVigente!$K$55,IF(M403&gt;=PliegoVigente!$I$56,PliegoVigente!$K$56,IF(M403&gt;=PliegoVigente!$I$57,PliegoVigente!$K$57,IF(M403&gt;=PliegoVigente!$I$58,PliegoVigente!$K$58,PliegoVigente!$K$59))))))))))))</f>
        <v>0.06</v>
      </c>
      <c r="AD403" s="124">
        <f>IF(E403="HFC",(IF(S403&gt;=PliegoVigente!$E$12,PliegoVigente!$G$12,IF(S403&gt;=PliegoVigente!$E$11,PliegoVigente!$G$11,IF(S403&gt;=PliegoVigente!$E$10,PliegoVigente!$G$10,IF(S403&gt;=PliegoVigente!$E$9,PliegoVigente!$G$9,IF(S403&gt;=PliegoVigente!$E$8,PliegoVigente!$G$8,PliegoVigente!$G$7)))))),IF(E403="FLOW",(IF(S403&gt;=PliegoVigente!$I$23,PliegoVigente!$K$23,IF(S403&gt;=PliegoVigente!$I$24,PliegoVigente!$K$24,IF(S403&gt;=PliegoVigente!$I$25,PliegoVigente!$K$25,IF(S403&gt;=PliegoVigente!$I$26,PliegoVigente!$K$26,IF(S403&gt;=PliegoVigente!$I$27,PliegoVigente!$K$27,IF(S403&gt;=PliegoVigente!$I$28,PliegoVigente!$K$28,IF(S403&gt;=PliegoVigente!$I$29,PliegoVigente!$K$29,IF(S403&gt;=PliegoVigente!$I$30,PliegoVigente!$K$30,PliegoVigente!$K$31))))))))),IF(E403="MASIVO",(IF(S403&gt;=PliegoVigente!$I$37,PliegoVigente!$K$37,IF(S403&gt;=PliegoVigente!$I$38,PliegoVigente!$K$38,IF(S403&gt;=PliegoVigente!$I$39,PliegoVigente!$K$39,IF(S403&gt;=PliegoVigente!$I$40,PliegoVigente!$K$40,IF(S403&gt;=PliegoVigente!$I$41,PliegoVigente!$K$41,IF(S403&gt;=PliegoVigente!$I$42,PliegoVigente!$K$42,IF(S403&gt;=PliegoVigente!$I$43,PliegoVigente!$K$43,IF(S403&gt;=PliegoVigente!$I$44,PliegoVigente!$K$44,PliegoVigente!$K$45))))))))),(IF(S403&gt;=PliegoVigente!$I$51,PliegoVigente!$K$51,IF(S403&gt;=PliegoVigente!$I$52,PliegoVigente!$K$52,IF(S403&gt;=PliegoVigente!$I$53,PliegoVigente!$K$53,IF(S403&gt;=PliegoVigente!$I$54,PliegoVigente!$K$54,IF(S403&gt;=PliegoVigente!$I$55,PliegoVigente!$K$55,IF(S403&gt;=PliegoVigente!$I$56,PliegoVigente!$K$56,IF(S403&gt;=PliegoVigente!$I$57,PliegoVigente!$K$57,IF(S403&gt;=PliegoVigente!$I$58,PliegoVigente!$K$58,PliegoVigente!$K$59))))))))))))</f>
        <v>0.06</v>
      </c>
      <c r="AE403" s="124">
        <f>IF(E403="HFC",(IF(T403&gt;=PliegoVigente!$A$10,PliegoVigente!$C$10,IF(T403&gt;PliegoVigente!$A$9,PliegoVigente!$C$9,IF(T403&gt;PliegoVigente!$A$8,PliegoVigente!$C$8,PliegoVigente!$C$7)))),IF(E403="FLOW",(IF(T403&gt;=PliegoVigente!$A$26,PliegoVigente!$C$26,IF(T403&gt;PliegoVigente!$A$25,PliegoVigente!$C$25,IF(T403&gt;PliegoVigente!$A$24,PliegoVigente!$C$24,PliegoVigente!$C$23)))),IF(E403="MASIVO",(IF(T403&gt;=PliegoVigente!$A$40,PliegoVigente!$C$40,IF(T403&gt;PliegoVigente!$A$39,PliegoVigente!$C$39,IF(T403&gt;PliegoVigente!$A$38,PliegoVigente!$C$38,PliegoVigente!$C$37)))),(IF(T403&gt;=PliegoVigente!$A$54,PliegoVigente!$C$54,IF(T403&gt;PliegoVigente!$A$53,PliegoVigente!$C$53,IF(T403&gt;PliegoVigente!$A$52,PliegoVigente!$C$52,PliegoVigente!$C$51)))))))</f>
        <v>-0.01</v>
      </c>
      <c r="AF403" s="124">
        <f>IF(E403="HFC",(IF(Y403&gt;=PliegoVigente!$Y$7,PliegoVigente!$AA$7,0)),IF(E403="FLOW",0,IF(E403="MASIVO",(IF(Y403&gt;=PliegoVigente!$Y$37,PliegoVigente!$AA$370)),(IF(Y403&gt;=PliegoVigente!$Y$51,PliegoVigente!$AA$51,0)))))</f>
        <v>0</v>
      </c>
      <c r="AG403" s="124">
        <f>IF(E403="HFC",(IF(Z403&gt;=PliegoVigente!$M$9,PliegoVigente!$O$9,IF(Z403&gt;=PliegoVigente!$M$8,PliegoVigente!$O$8,PliegoVigente!$O$7))),IF(E403="FLOW",(IF(Z403&gt;=PliegoVigente!$M$25,PliegoVigente!$O$25,IF(Z403&gt;=PliegoVigente!$M$24,PliegoVigente!$O$24,PliegoVigente!$O$23))),IF(E403="MASIVO",(IF(Z403&gt;=PliegoVigente!$M$39,PliegoVigente!$O$39,IF(Z403&gt;=PliegoVigente!$M$38,PliegoVigente!$O$38,PliegoVigente!$O$37))),(IF(Z403&gt;=PliegoVigente!$M$53,PliegoVigente!$O$53,IF(Z403&gt;=PliegoVigente!$M$52,PliegoVigente!$O$52,PliegoVigente!$O$51))))))</f>
        <v>5.0000000000000001E-3</v>
      </c>
      <c r="AH403" s="124">
        <f>IF(E403="HFC",(IF(AA403&gt;=PliegoVigente!$Q$9,PliegoVigente!$S$9,IF(AA403&gt;=PliegoVigente!$Q$8,PliegoVigente!$S$8,PliegoVigente!$S$7))),IF(E403="FLOW",(IF(AA403&gt;=PliegoVigente!$Q$25,PliegoVigente!$S$25,IF(AA403&gt;=PliegoVigente!$Q$24,PliegoVigente!$S$24,PliegoVigente!$S$23))),IF(E403="MASIVO",(IF(AA403&gt;=PliegoVigente!$Q$39,PliegoVigente!$S$39,IF(AA403&gt;=PliegoVigente!$Q$38,PliegoVigente!$S$38,PliegoVigente!$S$37))),(IF(AA403&gt;=PliegoVigente!$Q$53,PliegoVigente!$S$53,IF(AA403&gt;=PliegoVigente!$Q$52,PliegoVigente!$S$52,PliegoVigente!$S$51))))))</f>
        <v>1.4999999999999999E-2</v>
      </c>
      <c r="AI403" s="126">
        <f t="shared" si="13"/>
        <v>0.12</v>
      </c>
    </row>
    <row r="404" spans="1:35" x14ac:dyDescent="0.25">
      <c r="A404" s="115" t="str">
        <f>VLOOKUP(C404,RosterActualizado!$C$2:$L$1000,7,0)</f>
        <v>Cabana Emilce Virginia</v>
      </c>
      <c r="B404" s="115" t="str">
        <f>VLOOKUP(C404,RosterActualizado!$C$2:$L$1000,10,0)</f>
        <v>Guerra Juan Luis</v>
      </c>
      <c r="C404" s="115">
        <f>RosterActualizado!C404</f>
        <v>2590270</v>
      </c>
      <c r="D404" s="115" t="str">
        <f>VLOOKUP(C404,RosterActualizado!$C$2:$L$1000,3,0)</f>
        <v>INTERNET HFC SCORE 2</v>
      </c>
      <c r="E404" s="115" t="str">
        <f t="shared" si="12"/>
        <v>HFC</v>
      </c>
      <c r="F404" s="116">
        <f>VLOOKUP(C404,Table1[],5,0)</f>
        <v>0.86651014109347402</v>
      </c>
      <c r="G404" s="117">
        <f>VLOOKUP(C404,Table13[],5,0)</f>
        <v>0.11111111111111099</v>
      </c>
      <c r="H404" s="118">
        <f>VLOOKUP(C404,Table13[],3,0)</f>
        <v>45</v>
      </c>
      <c r="I404" s="117">
        <f>VLOOKUP(C404,Table13[],7,0)</f>
        <v>0.63636363636363602</v>
      </c>
      <c r="J404" s="117">
        <f>VLOOKUP(C404,Table13[],9,0)</f>
        <v>0.92857142857142905</v>
      </c>
      <c r="K404" s="116">
        <f>VLOOKUP(C404,Table16[[#All],[idccms]:[TMO]],5,0)</f>
        <v>0.97674418604651203</v>
      </c>
      <c r="L404" s="119">
        <f>VLOOKUP(C404,Table18[[Columna1]:[Recuento de id_monitoring-caseId]],2,0)</f>
        <v>1</v>
      </c>
      <c r="M404" s="116">
        <f>VLOOKUP(C404,Table111[],7,0)</f>
        <v>-0.46666666666666701</v>
      </c>
      <c r="N404" s="118">
        <f>VLOOKUP(C404,Table111[],6,0)</f>
        <v>15</v>
      </c>
      <c r="O404" s="116">
        <f>VLOOKUP(C404,Table111[],8,0)</f>
        <v>0.38461538461538503</v>
      </c>
      <c r="P404" s="13" t="s">
        <v>116</v>
      </c>
      <c r="Q404" s="13" t="s">
        <v>116</v>
      </c>
      <c r="R404" s="13" t="s">
        <v>116</v>
      </c>
      <c r="S404" s="116">
        <f>VLOOKUP(C404,Table113[[idccms]:[Suma de Rellamados]],4,0)</f>
        <v>0.822937625754527</v>
      </c>
      <c r="T404" s="13">
        <f>VLOOKUP(C404,Table115[[idccms]:[Suma de CvLlamSalientes]],3,0)</f>
        <v>572.045075125209</v>
      </c>
      <c r="U404" s="13">
        <f>VLOOKUP(C404,Table115[[idccms]:[Suma de CvLlamSalientes]],5,0)</f>
        <v>15.9348914858097</v>
      </c>
      <c r="V404" s="120">
        <f>VLOOKUP(C404,Table115[[idccms]:[Suma de CvLlamSalientes]],6,0)</f>
        <v>2.17028380634391E-2</v>
      </c>
      <c r="W404" s="13">
        <f>VLOOKUP(C404,Table115[[idccms]:[Suma de CvLlamSalientes]],7,0)</f>
        <v>556.088480801336</v>
      </c>
      <c r="X404" s="116">
        <f>VLOOKUP(C404,Table118[[idccms]:[%Act Com N]],4,0)</f>
        <v>4.9248747913188597E-2</v>
      </c>
      <c r="Y404" s="116">
        <f>VLOOKUP(C404,Table118[[idccms]:[%Act Com N]],6,0)</f>
        <v>2.83806343906511E-2</v>
      </c>
      <c r="Z404" s="116">
        <f>VLOOKUP(C404,TRF!$B$2:$S$407,4,0)</f>
        <v>4.6744574290484099E-2</v>
      </c>
      <c r="AA404" s="116">
        <f>VLOOKUP(C404,CBS!$A$2:$F$395,4,0)</f>
        <v>5.67612687813022E-2</v>
      </c>
      <c r="AB404" s="124">
        <f>IF(E404="HFC",(IF(L404&gt;=PliegoVigente!$U$9,PliegoVigente!$W$9,IF(L404&gt;=PliegoVigente!$U$8,PliegoVigente!$W$8,PliegoVigente!$W$7))),IF(E404="FLOW",(IF(L404&gt;=PliegoVigente!$U$25,PliegoVigente!$W$25,IF(L404&gt;=PliegoVigente!$U$24,PliegoVigente!$W$24,PliegoVigente!$W$23))),IF(E404="MASIVO",(IF(L404&gt;=PliegoVigente!$U$39,PliegoVigente!$W$39,IF(L404&gt;=PliegoVigente!$U$38,PliegoVigente!$W$38,PliegoVigente!$W$37))),(IF(L404&gt;=PliegoVigente!$U$53,PliegoVigente!$W$53,IF(L404&gt;=PliegoVigente!$U$52,PliegoVigente!$W$52,PliegoVigente!$W$51))))))</f>
        <v>0.01</v>
      </c>
      <c r="AC404" s="124">
        <f>IF(E404="HFC",(IF(M404&gt;=PliegoVigente!$I$7,PliegoVigente!$K$7,IF(M404&gt;=PliegoVigente!$I$8,PliegoVigente!$K$8,IF(M404&gt;=PliegoVigente!$I$9,PliegoVigente!$K$9,IF(M404&gt;=PliegoVigente!$I$10,PliegoVigente!$K$10,IF(M404&gt;=PliegoVigente!$I$11,PliegoVigente!$K$11,IF(M404&gt;=PliegoVigente!$I$12,PliegoVigente!$K$12,IF(M404&gt;=PliegoVigente!$I$13,PliegoVigente!$K$13,IF(M404&gt;=PliegoVigente!$I$14,PliegoVigente!$K$14,PliegoVigente!$K$15))))))))),IF(E404="FLOW",(IF(M404&gt;=PliegoVigente!$I$23,PliegoVigente!$K$23,IF(M404&gt;=PliegoVigente!$I$24,PliegoVigente!$K$24,IF(M404&gt;=PliegoVigente!$I$25,PliegoVigente!$K$25,IF(M404&gt;=PliegoVigente!$I$26,PliegoVigente!$K$26,IF(M404&gt;=PliegoVigente!$I$27,PliegoVigente!$K$27,IF(M404&gt;=PliegoVigente!$I$28,PliegoVigente!$K$28,IF(M404&gt;=PliegoVigente!$I$29,PliegoVigente!$K$29,IF(M404&gt;=PliegoVigente!$I$30,PliegoVigente!$K$30,PliegoVigente!$K$31))))))))),IF(E404="MASIVO",(IF(M404&gt;=PliegoVigente!$I$37,PliegoVigente!$K$37,IF(M404&gt;=PliegoVigente!$I$38,PliegoVigente!$K$38,IF(M404&gt;=PliegoVigente!$I$39,PliegoVigente!$K$39,IF(M404&gt;=PliegoVigente!$I$40,PliegoVigente!$K$40,IF(M404&gt;=PliegoVigente!$I$41,PliegoVigente!$K$41,IF(M404&gt;=PliegoVigente!$I$42,PliegoVigente!$K$42,IF(M404&gt;=PliegoVigente!$I$43,PliegoVigente!$K$43,IF(M404&gt;=PliegoVigente!$I$44,PliegoVigente!$K$44,PliegoVigente!$K$45))))))))),(IF(M404&gt;=PliegoVigente!$I$51,PliegoVigente!$K$51,IF(M404&gt;=PliegoVigente!$I$52,PliegoVigente!$K$52,IF(M404&gt;=PliegoVigente!$I$53,PliegoVigente!$K$53,IF(M404&gt;=PliegoVigente!$I$54,PliegoVigente!$K$54,IF(M404&gt;=PliegoVigente!$I$55,PliegoVigente!$K$55,IF(M404&gt;=PliegoVigente!$I$56,PliegoVigente!$K$56,IF(M404&gt;=PliegoVigente!$I$57,PliegoVigente!$K$57,IF(M404&gt;=PliegoVigente!$I$58,PliegoVigente!$K$58,PliegoVigente!$K$59))))))))))))</f>
        <v>-0.02</v>
      </c>
      <c r="AD404" s="124">
        <f>IF(E404="HFC",(IF(S404&gt;=PliegoVigente!$E$12,PliegoVigente!$G$12,IF(S404&gt;=PliegoVigente!$E$11,PliegoVigente!$G$11,IF(S404&gt;=PliegoVigente!$E$10,PliegoVigente!$G$10,IF(S404&gt;=PliegoVigente!$E$9,PliegoVigente!$G$9,IF(S404&gt;=PliegoVigente!$E$8,PliegoVigente!$G$8,PliegoVigente!$G$7)))))),IF(E404="FLOW",(IF(S404&gt;=PliegoVigente!$I$23,PliegoVigente!$K$23,IF(S404&gt;=PliegoVigente!$I$24,PliegoVigente!$K$24,IF(S404&gt;=PliegoVigente!$I$25,PliegoVigente!$K$25,IF(S404&gt;=PliegoVigente!$I$26,PliegoVigente!$K$26,IF(S404&gt;=PliegoVigente!$I$27,PliegoVigente!$K$27,IF(S404&gt;=PliegoVigente!$I$28,PliegoVigente!$K$28,IF(S404&gt;=PliegoVigente!$I$29,PliegoVigente!$K$29,IF(S404&gt;=PliegoVigente!$I$30,PliegoVigente!$K$30,PliegoVigente!$K$31))))))))),IF(E404="MASIVO",(IF(S404&gt;=PliegoVigente!$I$37,PliegoVigente!$K$37,IF(S404&gt;=PliegoVigente!$I$38,PliegoVigente!$K$38,IF(S404&gt;=PliegoVigente!$I$39,PliegoVigente!$K$39,IF(S404&gt;=PliegoVigente!$I$40,PliegoVigente!$K$40,IF(S404&gt;=PliegoVigente!$I$41,PliegoVigente!$K$41,IF(S404&gt;=PliegoVigente!$I$42,PliegoVigente!$K$42,IF(S404&gt;=PliegoVigente!$I$43,PliegoVigente!$K$43,IF(S404&gt;=PliegoVigente!$I$44,PliegoVigente!$K$44,PliegoVigente!$K$45))))))))),(IF(S404&gt;=PliegoVigente!$I$51,PliegoVigente!$K$51,IF(S404&gt;=PliegoVigente!$I$52,PliegoVigente!$K$52,IF(S404&gt;=PliegoVigente!$I$53,PliegoVigente!$K$53,IF(S404&gt;=PliegoVigente!$I$54,PliegoVigente!$K$54,IF(S404&gt;=PliegoVigente!$I$55,PliegoVigente!$K$55,IF(S404&gt;=PliegoVigente!$I$56,PliegoVigente!$K$56,IF(S404&gt;=PliegoVigente!$I$57,PliegoVigente!$K$57,IF(S404&gt;=PliegoVigente!$I$58,PliegoVigente!$K$58,PliegoVigente!$K$59))))))))))))</f>
        <v>0.02</v>
      </c>
      <c r="AE404" s="124">
        <f>IF(E404="HFC",(IF(T404&gt;=PliegoVigente!$A$10,PliegoVigente!$C$10,IF(T404&gt;PliegoVigente!$A$9,PliegoVigente!$C$9,IF(T404&gt;PliegoVigente!$A$8,PliegoVigente!$C$8,PliegoVigente!$C$7)))),IF(E404="FLOW",(IF(T404&gt;=PliegoVigente!$A$26,PliegoVigente!$C$26,IF(T404&gt;PliegoVigente!$A$25,PliegoVigente!$C$25,IF(T404&gt;PliegoVigente!$A$24,PliegoVigente!$C$24,PliegoVigente!$C$23)))),IF(E404="MASIVO",(IF(T404&gt;=PliegoVigente!$A$40,PliegoVigente!$C$40,IF(T404&gt;PliegoVigente!$A$39,PliegoVigente!$C$39,IF(T404&gt;PliegoVigente!$A$38,PliegoVigente!$C$38,PliegoVigente!$C$37)))),(IF(T404&gt;=PliegoVigente!$A$54,PliegoVigente!$C$54,IF(T404&gt;PliegoVigente!$A$53,PliegoVigente!$C$53,IF(T404&gt;PliegoVigente!$A$52,PliegoVigente!$C$52,PliegoVigente!$C$51)))))))</f>
        <v>-0.01</v>
      </c>
      <c r="AF404" s="124">
        <f>IF(E404="HFC",(IF(Y404&gt;=PliegoVigente!$Y$7,PliegoVigente!$AA$7,0)),IF(E404="FLOW",0,IF(E404="MASIVO",(IF(Y404&gt;=PliegoVigente!$Y$37,PliegoVigente!$AA$370)),(IF(Y404&gt;=PliegoVigente!$Y$51,PliegoVigente!$AA$51,0)))))</f>
        <v>0</v>
      </c>
      <c r="AG404" s="124">
        <f>IF(E404="HFC",(IF(Z404&gt;=PliegoVigente!$M$9,PliegoVigente!$O$9,IF(Z404&gt;=PliegoVigente!$M$8,PliegoVigente!$O$8,PliegoVigente!$O$7))),IF(E404="FLOW",(IF(Z404&gt;=PliegoVigente!$M$25,PliegoVigente!$O$25,IF(Z404&gt;=PliegoVigente!$M$24,PliegoVigente!$O$24,PliegoVigente!$O$23))),IF(E404="MASIVO",(IF(Z404&gt;=PliegoVigente!$M$39,PliegoVigente!$O$39,IF(Z404&gt;=PliegoVigente!$M$38,PliegoVigente!$O$38,PliegoVigente!$O$37))),(IF(Z404&gt;=PliegoVigente!$M$53,PliegoVigente!$O$53,IF(Z404&gt;=PliegoVigente!$M$52,PliegoVigente!$O$52,PliegoVigente!$O$51))))))</f>
        <v>5.0000000000000001E-3</v>
      </c>
      <c r="AH404" s="124">
        <f>IF(E404="HFC",(IF(AA404&gt;=PliegoVigente!$Q$9,PliegoVigente!$S$9,IF(AA404&gt;=PliegoVigente!$Q$8,PliegoVigente!$S$8,PliegoVigente!$S$7))),IF(E404="FLOW",(IF(AA404&gt;=PliegoVigente!$Q$25,PliegoVigente!$S$25,IF(AA404&gt;=PliegoVigente!$Q$24,PliegoVigente!$S$24,PliegoVigente!$S$23))),IF(E404="MASIVO",(IF(AA404&gt;=PliegoVigente!$Q$39,PliegoVigente!$S$39,IF(AA404&gt;=PliegoVigente!$Q$38,PliegoVigente!$S$38,PliegoVigente!$S$37))),(IF(AA404&gt;=PliegoVigente!$Q$53,PliegoVigente!$S$53,IF(AA404&gt;=PliegoVigente!$Q$52,PliegoVigente!$S$52,PliegoVigente!$S$51))))))</f>
        <v>-5.0000000000000001E-3</v>
      </c>
      <c r="AI404" s="126">
        <f t="shared" si="13"/>
        <v>0</v>
      </c>
    </row>
    <row r="405" spans="1:35" x14ac:dyDescent="0.25">
      <c r="A405" s="115" t="str">
        <f>VLOOKUP(C405,RosterActualizado!$C$2:$L$1000,7,0)</f>
        <v>Cabana Emilce Virginia</v>
      </c>
      <c r="B405" s="115" t="str">
        <f>VLOOKUP(C405,RosterActualizado!$C$2:$L$1000,10,0)</f>
        <v>Heredia Victor Hugo</v>
      </c>
      <c r="C405" s="115">
        <f>RosterActualizado!C405</f>
        <v>1168805</v>
      </c>
      <c r="D405" s="115" t="str">
        <f>VLOOKUP(C405,RosterActualizado!$C$2:$L$1000,3,0)</f>
        <v>INTERNET HFC SCORE 2</v>
      </c>
      <c r="E405" s="115" t="str">
        <f t="shared" si="12"/>
        <v>HFC</v>
      </c>
      <c r="F405" s="116">
        <f>VLOOKUP(C405,Table1[],5,0)</f>
        <v>0.98295664983164999</v>
      </c>
      <c r="G405" s="117">
        <f>VLOOKUP(C405,Table13[],5,0)</f>
        <v>0.11111111111111099</v>
      </c>
      <c r="H405" s="118">
        <f>VLOOKUP(C405,Table13[],3,0)</f>
        <v>54</v>
      </c>
      <c r="I405" s="117">
        <f>VLOOKUP(C405,Table13[],7,0)</f>
        <v>0.74509803921568596</v>
      </c>
      <c r="J405" s="117">
        <f>VLOOKUP(C405,Table13[],9,0)</f>
        <v>0.91489361702127703</v>
      </c>
      <c r="K405" s="116">
        <f>VLOOKUP(C405,Table16[[#All],[idccms]:[TMO]],5,0)</f>
        <v>0.92592592592592604</v>
      </c>
      <c r="L405" s="119">
        <f>VLOOKUP(C405,Table18[[Columna1]:[Recuento de id_monitoring-caseId]],2,0)</f>
        <v>1</v>
      </c>
      <c r="M405" s="116">
        <f>VLOOKUP(C405,Table111[],7,0)</f>
        <v>-0.70588235294117696</v>
      </c>
      <c r="N405" s="118">
        <f>VLOOKUP(C405,Table111[],6,0)</f>
        <v>17</v>
      </c>
      <c r="O405" s="116">
        <f>VLOOKUP(C405,Table111[],8,0)</f>
        <v>0.23529411764705899</v>
      </c>
      <c r="P405" s="13" t="s">
        <v>116</v>
      </c>
      <c r="Q405" s="13" t="s">
        <v>116</v>
      </c>
      <c r="R405" s="13" t="s">
        <v>116</v>
      </c>
      <c r="S405" s="116">
        <f>VLOOKUP(C405,Table113[[idccms]:[Suma de Rellamados]],4,0)</f>
        <v>0.83096366508688801</v>
      </c>
      <c r="T405" s="13">
        <f>VLOOKUP(C405,Table115[[idccms]:[Suma de CvLlamSalientes]],3,0)</f>
        <v>592.56568364611303</v>
      </c>
      <c r="U405" s="13">
        <f>VLOOKUP(C405,Table115[[idccms]:[Suma de CvLlamSalientes]],5,0)</f>
        <v>13.4772117962466</v>
      </c>
      <c r="V405" s="120">
        <f>VLOOKUP(C405,Table115[[idccms]:[Suma de CvLlamSalientes]],6,0)</f>
        <v>0.70241286863270802</v>
      </c>
      <c r="W405" s="13">
        <f>VLOOKUP(C405,Table115[[idccms]:[Suma de CvLlamSalientes]],7,0)</f>
        <v>578.38605898123296</v>
      </c>
      <c r="X405" s="116">
        <f>VLOOKUP(C405,Table118[[idccms]:[%Act Com N]],4,0)</f>
        <v>2.0777479892761401E-2</v>
      </c>
      <c r="Y405" s="116">
        <f>VLOOKUP(C405,Table118[[idccms]:[%Act Com N]],6,0)</f>
        <v>2.0777479892761401E-2</v>
      </c>
      <c r="Z405" s="116">
        <f>VLOOKUP(C405,TRF!$B$2:$S$407,4,0)</f>
        <v>3.3512064343163499E-2</v>
      </c>
      <c r="AA405" s="116">
        <f>VLOOKUP(C405,CBS!$A$2:$F$395,4,0)</f>
        <v>5.3619302949061698E-2</v>
      </c>
      <c r="AB405" s="124">
        <f>IF(E405="HFC",(IF(L405&gt;=PliegoVigente!$U$9,PliegoVigente!$W$9,IF(L405&gt;=PliegoVigente!$U$8,PliegoVigente!$W$8,PliegoVigente!$W$7))),IF(E405="FLOW",(IF(L405&gt;=PliegoVigente!$U$25,PliegoVigente!$W$25,IF(L405&gt;=PliegoVigente!$U$24,PliegoVigente!$W$24,PliegoVigente!$W$23))),IF(E405="MASIVO",(IF(L405&gt;=PliegoVigente!$U$39,PliegoVigente!$W$39,IF(L405&gt;=PliegoVigente!$U$38,PliegoVigente!$W$38,PliegoVigente!$W$37))),(IF(L405&gt;=PliegoVigente!$U$53,PliegoVigente!$W$53,IF(L405&gt;=PliegoVigente!$U$52,PliegoVigente!$W$52,PliegoVigente!$W$51))))))</f>
        <v>0.01</v>
      </c>
      <c r="AC405" s="124">
        <f>IF(E405="HFC",(IF(M405&gt;=PliegoVigente!$I$7,PliegoVigente!$K$7,IF(M405&gt;=PliegoVigente!$I$8,PliegoVigente!$K$8,IF(M405&gt;=PliegoVigente!$I$9,PliegoVigente!$K$9,IF(M405&gt;=PliegoVigente!$I$10,PliegoVigente!$K$10,IF(M405&gt;=PliegoVigente!$I$11,PliegoVigente!$K$11,IF(M405&gt;=PliegoVigente!$I$12,PliegoVigente!$K$12,IF(M405&gt;=PliegoVigente!$I$13,PliegoVigente!$K$13,IF(M405&gt;=PliegoVigente!$I$14,PliegoVigente!$K$14,PliegoVigente!$K$15))))))))),IF(E405="FLOW",(IF(M405&gt;=PliegoVigente!$I$23,PliegoVigente!$K$23,IF(M405&gt;=PliegoVigente!$I$24,PliegoVigente!$K$24,IF(M405&gt;=PliegoVigente!$I$25,PliegoVigente!$K$25,IF(M405&gt;=PliegoVigente!$I$26,PliegoVigente!$K$26,IF(M405&gt;=PliegoVigente!$I$27,PliegoVigente!$K$27,IF(M405&gt;=PliegoVigente!$I$28,PliegoVigente!$K$28,IF(M405&gt;=PliegoVigente!$I$29,PliegoVigente!$K$29,IF(M405&gt;=PliegoVigente!$I$30,PliegoVigente!$K$30,PliegoVigente!$K$31))))))))),IF(E405="MASIVO",(IF(M405&gt;=PliegoVigente!$I$37,PliegoVigente!$K$37,IF(M405&gt;=PliegoVigente!$I$38,PliegoVigente!$K$38,IF(M405&gt;=PliegoVigente!$I$39,PliegoVigente!$K$39,IF(M405&gt;=PliegoVigente!$I$40,PliegoVigente!$K$40,IF(M405&gt;=PliegoVigente!$I$41,PliegoVigente!$K$41,IF(M405&gt;=PliegoVigente!$I$42,PliegoVigente!$K$42,IF(M405&gt;=PliegoVigente!$I$43,PliegoVigente!$K$43,IF(M405&gt;=PliegoVigente!$I$44,PliegoVigente!$K$44,PliegoVigente!$K$45))))))))),(IF(M405&gt;=PliegoVigente!$I$51,PliegoVigente!$K$51,IF(M405&gt;=PliegoVigente!$I$52,PliegoVigente!$K$52,IF(M405&gt;=PliegoVigente!$I$53,PliegoVigente!$K$53,IF(M405&gt;=PliegoVigente!$I$54,PliegoVigente!$K$54,IF(M405&gt;=PliegoVigente!$I$55,PliegoVigente!$K$55,IF(M405&gt;=PliegoVigente!$I$56,PliegoVigente!$K$56,IF(M405&gt;=PliegoVigente!$I$57,PliegoVigente!$K$57,IF(M405&gt;=PliegoVigente!$I$58,PliegoVigente!$K$58,PliegoVigente!$K$59))))))))))))</f>
        <v>-0.02</v>
      </c>
      <c r="AD405" s="124">
        <f>IF(E405="HFC",(IF(S405&gt;=PliegoVigente!$E$12,PliegoVigente!$G$12,IF(S405&gt;=PliegoVigente!$E$11,PliegoVigente!$G$11,IF(S405&gt;=PliegoVigente!$E$10,PliegoVigente!$G$10,IF(S405&gt;=PliegoVigente!$E$9,PliegoVigente!$G$9,IF(S405&gt;=PliegoVigente!$E$8,PliegoVigente!$G$8,PliegoVigente!$G$7)))))),IF(E405="FLOW",(IF(S405&gt;=PliegoVigente!$I$23,PliegoVigente!$K$23,IF(S405&gt;=PliegoVigente!$I$24,PliegoVigente!$K$24,IF(S405&gt;=PliegoVigente!$I$25,PliegoVigente!$K$25,IF(S405&gt;=PliegoVigente!$I$26,PliegoVigente!$K$26,IF(S405&gt;=PliegoVigente!$I$27,PliegoVigente!$K$27,IF(S405&gt;=PliegoVigente!$I$28,PliegoVigente!$K$28,IF(S405&gt;=PliegoVigente!$I$29,PliegoVigente!$K$29,IF(S405&gt;=PliegoVigente!$I$30,PliegoVigente!$K$30,PliegoVigente!$K$31))))))))),IF(E405="MASIVO",(IF(S405&gt;=PliegoVigente!$I$37,PliegoVigente!$K$37,IF(S405&gt;=PliegoVigente!$I$38,PliegoVigente!$K$38,IF(S405&gt;=PliegoVigente!$I$39,PliegoVigente!$K$39,IF(S405&gt;=PliegoVigente!$I$40,PliegoVigente!$K$40,IF(S405&gt;=PliegoVigente!$I$41,PliegoVigente!$K$41,IF(S405&gt;=PliegoVigente!$I$42,PliegoVigente!$K$42,IF(S405&gt;=PliegoVigente!$I$43,PliegoVigente!$K$43,IF(S405&gt;=PliegoVigente!$I$44,PliegoVigente!$K$44,PliegoVigente!$K$45))))))))),(IF(S405&gt;=PliegoVigente!$I$51,PliegoVigente!$K$51,IF(S405&gt;=PliegoVigente!$I$52,PliegoVigente!$K$52,IF(S405&gt;=PliegoVigente!$I$53,PliegoVigente!$K$53,IF(S405&gt;=PliegoVigente!$I$54,PliegoVigente!$K$54,IF(S405&gt;=PliegoVigente!$I$55,PliegoVigente!$K$55,IF(S405&gt;=PliegoVigente!$I$56,PliegoVigente!$K$56,IF(S405&gt;=PliegoVigente!$I$57,PliegoVigente!$K$57,IF(S405&gt;=PliegoVigente!$I$58,PliegoVigente!$K$58,PliegoVigente!$K$59))))))))))))</f>
        <v>0.03</v>
      </c>
      <c r="AE405" s="124">
        <f>IF(E405="HFC",(IF(T405&gt;=PliegoVigente!$A$10,PliegoVigente!$C$10,IF(T405&gt;PliegoVigente!$A$9,PliegoVigente!$C$9,IF(T405&gt;PliegoVigente!$A$8,PliegoVigente!$C$8,PliegoVigente!$C$7)))),IF(E405="FLOW",(IF(T405&gt;=PliegoVigente!$A$26,PliegoVigente!$C$26,IF(T405&gt;PliegoVigente!$A$25,PliegoVigente!$C$25,IF(T405&gt;PliegoVigente!$A$24,PliegoVigente!$C$24,PliegoVigente!$C$23)))),IF(E405="MASIVO",(IF(T405&gt;=PliegoVigente!$A$40,PliegoVigente!$C$40,IF(T405&gt;PliegoVigente!$A$39,PliegoVigente!$C$39,IF(T405&gt;PliegoVigente!$A$38,PliegoVigente!$C$38,PliegoVigente!$C$37)))),(IF(T405&gt;=PliegoVigente!$A$54,PliegoVigente!$C$54,IF(T405&gt;PliegoVigente!$A$53,PliegoVigente!$C$53,IF(T405&gt;PliegoVigente!$A$52,PliegoVigente!$C$52,PliegoVigente!$C$51)))))))</f>
        <v>-0.01</v>
      </c>
      <c r="AF405" s="124">
        <f>IF(E405="HFC",(IF(Y405&gt;=PliegoVigente!$Y$7,PliegoVigente!$AA$7,0)),IF(E405="FLOW",0,IF(E405="MASIVO",(IF(Y405&gt;=PliegoVigente!$Y$37,PliegoVigente!$AA$370)),(IF(Y405&gt;=PliegoVigente!$Y$51,PliegoVigente!$AA$51,0)))))</f>
        <v>0</v>
      </c>
      <c r="AG405" s="124">
        <f>IF(E405="HFC",(IF(Z405&gt;=PliegoVigente!$M$9,PliegoVigente!$O$9,IF(Z405&gt;=PliegoVigente!$M$8,PliegoVigente!$O$8,PliegoVigente!$O$7))),IF(E405="FLOW",(IF(Z405&gt;=PliegoVigente!$M$25,PliegoVigente!$O$25,IF(Z405&gt;=PliegoVigente!$M$24,PliegoVigente!$O$24,PliegoVigente!$O$23))),IF(E405="MASIVO",(IF(Z405&gt;=PliegoVigente!$M$39,PliegoVigente!$O$39,IF(Z405&gt;=PliegoVigente!$M$38,PliegoVigente!$O$38,PliegoVigente!$O$37))),(IF(Z405&gt;=PliegoVigente!$M$53,PliegoVigente!$O$53,IF(Z405&gt;=PliegoVigente!$M$52,PliegoVigente!$O$52,PliegoVigente!$O$51))))))</f>
        <v>5.0000000000000001E-3</v>
      </c>
      <c r="AH405" s="124">
        <f>IF(E405="HFC",(IF(AA405&gt;=PliegoVigente!$Q$9,PliegoVigente!$S$9,IF(AA405&gt;=PliegoVigente!$Q$8,PliegoVigente!$S$8,PliegoVigente!$S$7))),IF(E405="FLOW",(IF(AA405&gt;=PliegoVigente!$Q$25,PliegoVigente!$S$25,IF(AA405&gt;=PliegoVigente!$Q$24,PliegoVigente!$S$24,PliegoVigente!$S$23))),IF(E405="MASIVO",(IF(AA405&gt;=PliegoVigente!$Q$39,PliegoVigente!$S$39,IF(AA405&gt;=PliegoVigente!$Q$38,PliegoVigente!$S$38,PliegoVigente!$S$37))),(IF(AA405&gt;=PliegoVigente!$Q$53,PliegoVigente!$S$53,IF(AA405&gt;=PliegoVigente!$Q$52,PliegoVigente!$S$52,PliegoVigente!$S$51))))))</f>
        <v>0</v>
      </c>
      <c r="AI405" s="126">
        <f t="shared" si="13"/>
        <v>1.4999999999999996E-2</v>
      </c>
    </row>
    <row r="406" spans="1:35" x14ac:dyDescent="0.25">
      <c r="A406" s="115" t="str">
        <f>VLOOKUP(C406,RosterActualizado!$C$2:$L$1000,7,0)</f>
        <v>Cabana Emilce Virginia</v>
      </c>
      <c r="B406" s="115" t="str">
        <f>VLOOKUP(C406,RosterActualizado!$C$2:$L$1000,10,0)</f>
        <v>Morales Ramón Tristán</v>
      </c>
      <c r="C406" s="115">
        <f>RosterActualizado!C406</f>
        <v>2718878</v>
      </c>
      <c r="D406" s="115" t="str">
        <f>VLOOKUP(C406,RosterActualizado!$C$2:$L$1000,3,0)</f>
        <v>INTERNET HFC SCORE 2</v>
      </c>
      <c r="E406" s="115" t="str">
        <f t="shared" si="12"/>
        <v>HFC</v>
      </c>
      <c r="F406" s="116">
        <f>VLOOKUP(C406,Table1[],5,0)</f>
        <v>0.90890432098765395</v>
      </c>
      <c r="G406" s="117">
        <f>VLOOKUP(C406,Table13[],5,0)</f>
        <v>8.9552238805970102E-2</v>
      </c>
      <c r="H406" s="118">
        <f>VLOOKUP(C406,Table13[],3,0)</f>
        <v>67</v>
      </c>
      <c r="I406" s="117">
        <f>VLOOKUP(C406,Table13[],7,0)</f>
        <v>0.64615384615384597</v>
      </c>
      <c r="J406" s="117">
        <f>VLOOKUP(C406,Table13[],9,0)</f>
        <v>0.953125</v>
      </c>
      <c r="K406" s="116">
        <f>VLOOKUP(C406,Table16[[#All],[idccms]:[TMO]],5,0)</f>
        <v>0.89898989898989901</v>
      </c>
      <c r="L406" s="119">
        <f>VLOOKUP(C406,Table18[[Columna1]:[Recuento de id_monitoring-caseId]],2,0)</f>
        <v>0</v>
      </c>
      <c r="M406" s="116">
        <f>VLOOKUP(C406,Table111[],7,0)</f>
        <v>-0.35714285714285698</v>
      </c>
      <c r="N406" s="118">
        <f>VLOOKUP(C406,Table111[],6,0)</f>
        <v>14</v>
      </c>
      <c r="O406" s="116">
        <f>VLOOKUP(C406,Table111[],8,0)</f>
        <v>0.45454545454545497</v>
      </c>
      <c r="P406" s="13" t="s">
        <v>116</v>
      </c>
      <c r="Q406" s="13" t="s">
        <v>116</v>
      </c>
      <c r="R406" s="13" t="s">
        <v>116</v>
      </c>
      <c r="S406" s="116">
        <f>VLOOKUP(C406,Table113[[idccms]:[Suma de Rellamados]],4,0)</f>
        <v>0.79294117647058804</v>
      </c>
      <c r="T406" s="13">
        <f>VLOOKUP(C406,Table115[[idccms]:[Suma de CvLlamSalientes]],3,0)</f>
        <v>648.26470588235304</v>
      </c>
      <c r="U406" s="13">
        <f>VLOOKUP(C406,Table115[[idccms]:[Suma de CvLlamSalientes]],5,0)</f>
        <v>37.095155709342599</v>
      </c>
      <c r="V406" s="120">
        <f>VLOOKUP(C406,Table115[[idccms]:[Suma de CvLlamSalientes]],6,0)</f>
        <v>1.74048442906574</v>
      </c>
      <c r="W406" s="13">
        <f>VLOOKUP(C406,Table115[[idccms]:[Suma de CvLlamSalientes]],7,0)</f>
        <v>609.42906574394499</v>
      </c>
      <c r="X406" s="116">
        <f>VLOOKUP(C406,Table118[[idccms]:[%Act Com N]],4,0)</f>
        <v>6.0553633217993097E-3</v>
      </c>
      <c r="Y406" s="116">
        <f>VLOOKUP(C406,Table118[[idccms]:[%Act Com N]],6,0)</f>
        <v>1.7301038062283701E-3</v>
      </c>
      <c r="Z406" s="116">
        <f>VLOOKUP(C406,TRF!$B$2:$S$407,4,0)</f>
        <v>7.7854671280276802E-2</v>
      </c>
      <c r="AA406" s="116">
        <f>VLOOKUP(C406,CBS!$A$2:$F$395,4,0)</f>
        <v>6.0553633217993098E-2</v>
      </c>
      <c r="AB406" s="124">
        <f>IF(E406="HFC",(IF(L406&gt;=PliegoVigente!$U$9,PliegoVigente!$W$9,IF(L406&gt;=PliegoVigente!$U$8,PliegoVigente!$W$8,PliegoVigente!$W$7))),IF(E406="FLOW",(IF(L406&gt;=PliegoVigente!$U$25,PliegoVigente!$W$25,IF(L406&gt;=PliegoVigente!$U$24,PliegoVigente!$W$24,PliegoVigente!$W$23))),IF(E406="MASIVO",(IF(L406&gt;=PliegoVigente!$U$39,PliegoVigente!$W$39,IF(L406&gt;=PliegoVigente!$U$38,PliegoVigente!$W$38,PliegoVigente!$W$37))),(IF(L406&gt;=PliegoVigente!$U$53,PliegoVigente!$W$53,IF(L406&gt;=PliegoVigente!$U$52,PliegoVigente!$W$52,PliegoVigente!$W$51))))))</f>
        <v>-0.01</v>
      </c>
      <c r="AC406" s="124">
        <f>IF(E406="HFC",(IF(M406&gt;=PliegoVigente!$I$7,PliegoVigente!$K$7,IF(M406&gt;=PliegoVigente!$I$8,PliegoVigente!$K$8,IF(M406&gt;=PliegoVigente!$I$9,PliegoVigente!$K$9,IF(M406&gt;=PliegoVigente!$I$10,PliegoVigente!$K$10,IF(M406&gt;=PliegoVigente!$I$11,PliegoVigente!$K$11,IF(M406&gt;=PliegoVigente!$I$12,PliegoVigente!$K$12,IF(M406&gt;=PliegoVigente!$I$13,PliegoVigente!$K$13,IF(M406&gt;=PliegoVigente!$I$14,PliegoVigente!$K$14,PliegoVigente!$K$15))))))))),IF(E406="FLOW",(IF(M406&gt;=PliegoVigente!$I$23,PliegoVigente!$K$23,IF(M406&gt;=PliegoVigente!$I$24,PliegoVigente!$K$24,IF(M406&gt;=PliegoVigente!$I$25,PliegoVigente!$K$25,IF(M406&gt;=PliegoVigente!$I$26,PliegoVigente!$K$26,IF(M406&gt;=PliegoVigente!$I$27,PliegoVigente!$K$27,IF(M406&gt;=PliegoVigente!$I$28,PliegoVigente!$K$28,IF(M406&gt;=PliegoVigente!$I$29,PliegoVigente!$K$29,IF(M406&gt;=PliegoVigente!$I$30,PliegoVigente!$K$30,PliegoVigente!$K$31))))))))),IF(E406="MASIVO",(IF(M406&gt;=PliegoVigente!$I$37,PliegoVigente!$K$37,IF(M406&gt;=PliegoVigente!$I$38,PliegoVigente!$K$38,IF(M406&gt;=PliegoVigente!$I$39,PliegoVigente!$K$39,IF(M406&gt;=PliegoVigente!$I$40,PliegoVigente!$K$40,IF(M406&gt;=PliegoVigente!$I$41,PliegoVigente!$K$41,IF(M406&gt;=PliegoVigente!$I$42,PliegoVigente!$K$42,IF(M406&gt;=PliegoVigente!$I$43,PliegoVigente!$K$43,IF(M406&gt;=PliegoVigente!$I$44,PliegoVigente!$K$44,PliegoVigente!$K$45))))))))),(IF(M406&gt;=PliegoVigente!$I$51,PliegoVigente!$K$51,IF(M406&gt;=PliegoVigente!$I$52,PliegoVigente!$K$52,IF(M406&gt;=PliegoVigente!$I$53,PliegoVigente!$K$53,IF(M406&gt;=PliegoVigente!$I$54,PliegoVigente!$K$54,IF(M406&gt;=PliegoVigente!$I$55,PliegoVigente!$K$55,IF(M406&gt;=PliegoVigente!$I$56,PliegoVigente!$K$56,IF(M406&gt;=PliegoVigente!$I$57,PliegoVigente!$K$57,IF(M406&gt;=PliegoVigente!$I$58,PliegoVigente!$K$58,PliegoVigente!$K$59))))))))))))</f>
        <v>-0.02</v>
      </c>
      <c r="AD406" s="124">
        <f>IF(E406="HFC",(IF(S406&gt;=PliegoVigente!$E$12,PliegoVigente!$G$12,IF(S406&gt;=PliegoVigente!$E$11,PliegoVigente!$G$11,IF(S406&gt;=PliegoVigente!$E$10,PliegoVigente!$G$10,IF(S406&gt;=PliegoVigente!$E$9,PliegoVigente!$G$9,IF(S406&gt;=PliegoVigente!$E$8,PliegoVigente!$G$8,PliegoVigente!$G$7)))))),IF(E406="FLOW",(IF(S406&gt;=PliegoVigente!$I$23,PliegoVigente!$K$23,IF(S406&gt;=PliegoVigente!$I$24,PliegoVigente!$K$24,IF(S406&gt;=PliegoVigente!$I$25,PliegoVigente!$K$25,IF(S406&gt;=PliegoVigente!$I$26,PliegoVigente!$K$26,IF(S406&gt;=PliegoVigente!$I$27,PliegoVigente!$K$27,IF(S406&gt;=PliegoVigente!$I$28,PliegoVigente!$K$28,IF(S406&gt;=PliegoVigente!$I$29,PliegoVigente!$K$29,IF(S406&gt;=PliegoVigente!$I$30,PliegoVigente!$K$30,PliegoVigente!$K$31))))))))),IF(E406="MASIVO",(IF(S406&gt;=PliegoVigente!$I$37,PliegoVigente!$K$37,IF(S406&gt;=PliegoVigente!$I$38,PliegoVigente!$K$38,IF(S406&gt;=PliegoVigente!$I$39,PliegoVigente!$K$39,IF(S406&gt;=PliegoVigente!$I$40,PliegoVigente!$K$40,IF(S406&gt;=PliegoVigente!$I$41,PliegoVigente!$K$41,IF(S406&gt;=PliegoVigente!$I$42,PliegoVigente!$K$42,IF(S406&gt;=PliegoVigente!$I$43,PliegoVigente!$K$43,IF(S406&gt;=PliegoVigente!$I$44,PliegoVigente!$K$44,PliegoVigente!$K$45))))))))),(IF(S406&gt;=PliegoVigente!$I$51,PliegoVigente!$K$51,IF(S406&gt;=PliegoVigente!$I$52,PliegoVigente!$K$52,IF(S406&gt;=PliegoVigente!$I$53,PliegoVigente!$K$53,IF(S406&gt;=PliegoVigente!$I$54,PliegoVigente!$K$54,IF(S406&gt;=PliegoVigente!$I$55,PliegoVigente!$K$55,IF(S406&gt;=PliegoVigente!$I$56,PliegoVigente!$K$56,IF(S406&gt;=PliegoVigente!$I$57,PliegoVigente!$K$57,IF(S406&gt;=PliegoVigente!$I$58,PliegoVigente!$K$58,PliegoVigente!$K$59))))))))))))</f>
        <v>-0.01</v>
      </c>
      <c r="AE406" s="124">
        <f>IF(E406="HFC",(IF(T406&gt;=PliegoVigente!$A$10,PliegoVigente!$C$10,IF(T406&gt;PliegoVigente!$A$9,PliegoVigente!$C$9,IF(T406&gt;PliegoVigente!$A$8,PliegoVigente!$C$8,PliegoVigente!$C$7)))),IF(E406="FLOW",(IF(T406&gt;=PliegoVigente!$A$26,PliegoVigente!$C$26,IF(T406&gt;PliegoVigente!$A$25,PliegoVigente!$C$25,IF(T406&gt;PliegoVigente!$A$24,PliegoVigente!$C$24,PliegoVigente!$C$23)))),IF(E406="MASIVO",(IF(T406&gt;=PliegoVigente!$A$40,PliegoVigente!$C$40,IF(T406&gt;PliegoVigente!$A$39,PliegoVigente!$C$39,IF(T406&gt;PliegoVigente!$A$38,PliegoVigente!$C$38,PliegoVigente!$C$37)))),(IF(T406&gt;=PliegoVigente!$A$54,PliegoVigente!$C$54,IF(T406&gt;PliegoVigente!$A$53,PliegoVigente!$C$53,IF(T406&gt;PliegoVigente!$A$52,PliegoVigente!$C$52,PliegoVigente!$C$51)))))))</f>
        <v>-0.01</v>
      </c>
      <c r="AF406" s="124">
        <f>IF(E406="HFC",(IF(Y406&gt;=PliegoVigente!$Y$7,PliegoVigente!$AA$7,0)),IF(E406="FLOW",0,IF(E406="MASIVO",(IF(Y406&gt;=PliegoVigente!$Y$37,PliegoVigente!$AA$370)),(IF(Y406&gt;=PliegoVigente!$Y$51,PliegoVigente!$AA$51,0)))))</f>
        <v>0</v>
      </c>
      <c r="AG406" s="124">
        <f>IF(E406="HFC",(IF(Z406&gt;=PliegoVigente!$M$9,PliegoVigente!$O$9,IF(Z406&gt;=PliegoVigente!$M$8,PliegoVigente!$O$8,PliegoVigente!$O$7))),IF(E406="FLOW",(IF(Z406&gt;=PliegoVigente!$M$25,PliegoVigente!$O$25,IF(Z406&gt;=PliegoVigente!$M$24,PliegoVigente!$O$24,PliegoVigente!$O$23))),IF(E406="MASIVO",(IF(Z406&gt;=PliegoVigente!$M$39,PliegoVigente!$O$39,IF(Z406&gt;=PliegoVigente!$M$38,PliegoVigente!$O$38,PliegoVigente!$O$37))),(IF(Z406&gt;=PliegoVigente!$M$53,PliegoVigente!$O$53,IF(Z406&gt;=PliegoVigente!$M$52,PliegoVigente!$O$52,PliegoVigente!$O$51))))))</f>
        <v>5.0000000000000001E-3</v>
      </c>
      <c r="AH406" s="124">
        <f>IF(E406="HFC",(IF(AA406&gt;=PliegoVigente!$Q$9,PliegoVigente!$S$9,IF(AA406&gt;=PliegoVigente!$Q$8,PliegoVigente!$S$8,PliegoVigente!$S$7))),IF(E406="FLOW",(IF(AA406&gt;=PliegoVigente!$Q$25,PliegoVigente!$S$25,IF(AA406&gt;=PliegoVigente!$Q$24,PliegoVigente!$S$24,PliegoVigente!$S$23))),IF(E406="MASIVO",(IF(AA406&gt;=PliegoVigente!$Q$39,PliegoVigente!$S$39,IF(AA406&gt;=PliegoVigente!$Q$38,PliegoVigente!$S$38,PliegoVigente!$S$37))),(IF(AA406&gt;=PliegoVigente!$Q$53,PliegoVigente!$S$53,IF(AA406&gt;=PliegoVigente!$Q$52,PliegoVigente!$S$52,PliegoVigente!$S$51))))))</f>
        <v>-5.0000000000000001E-3</v>
      </c>
      <c r="AI406" s="126">
        <f t="shared" si="13"/>
        <v>-0.05</v>
      </c>
    </row>
    <row r="407" spans="1:35" x14ac:dyDescent="0.25">
      <c r="A407" s="115" t="str">
        <f>VLOOKUP(C407,RosterActualizado!$C$2:$L$1000,7,0)</f>
        <v>Cabana Emilce Virginia</v>
      </c>
      <c r="B407" s="115" t="str">
        <f>VLOOKUP(C407,RosterActualizado!$C$2:$L$1000,10,0)</f>
        <v xml:space="preserve">Morales Fernanda Lorena Estefanía </v>
      </c>
      <c r="C407" s="115">
        <f>RosterActualizado!C407</f>
        <v>4588033</v>
      </c>
      <c r="D407" s="115" t="str">
        <f>VLOOKUP(C407,RosterActualizado!$C$2:$L$1000,3,0)</f>
        <v>MASIVO</v>
      </c>
      <c r="E407" s="115" t="str">
        <f t="shared" si="12"/>
        <v>MASIVO</v>
      </c>
      <c r="F407" s="116" t="e">
        <f>VLOOKUP(C407,Table1[],5,0)</f>
        <v>#N/A</v>
      </c>
      <c r="G407" s="117">
        <f>VLOOKUP(C407,Table13[],5,0)</f>
        <v>0</v>
      </c>
      <c r="H407" s="118">
        <f>VLOOKUP(C407,Table13[],3,0)</f>
        <v>0</v>
      </c>
      <c r="I407" s="117">
        <f>VLOOKUP(C407,Table13[],7,0)</f>
        <v>0</v>
      </c>
      <c r="J407" s="117">
        <f>VLOOKUP(C407,Table13[],9,0)</f>
        <v>0</v>
      </c>
      <c r="K407" s="116" t="e">
        <f>VLOOKUP(C407,Table16[[#All],[idccms]:[TMO]],5,0)</f>
        <v>#N/A</v>
      </c>
      <c r="L407" s="119" t="e">
        <f>VLOOKUP(C407,Table18[[Columna1]:[Recuento de id_monitoring-caseId]],2,0)</f>
        <v>#N/A</v>
      </c>
      <c r="M407" s="116" t="e">
        <f>VLOOKUP(C407,Table111[],7,0)</f>
        <v>#N/A</v>
      </c>
      <c r="N407" s="118" t="e">
        <f>VLOOKUP(C407,Table111[],6,0)</f>
        <v>#N/A</v>
      </c>
      <c r="O407" s="116" t="e">
        <f>VLOOKUP(C407,Table111[],8,0)</f>
        <v>#N/A</v>
      </c>
      <c r="P407" s="13" t="s">
        <v>116</v>
      </c>
      <c r="Q407" s="13" t="s">
        <v>116</v>
      </c>
      <c r="R407" s="13" t="s">
        <v>116</v>
      </c>
      <c r="S407" s="116" t="e">
        <f>VLOOKUP(C407,Table113[[idccms]:[Suma de Rellamados]],4,0)</f>
        <v>#N/A</v>
      </c>
      <c r="T407" s="13">
        <f>VLOOKUP(C407,Table115[[idccms]:[Suma de CvLlamSalientes]],3,0)</f>
        <v>0</v>
      </c>
      <c r="U407" s="13">
        <f>VLOOKUP(C407,Table115[[idccms]:[Suma de CvLlamSalientes]],5,0)</f>
        <v>0</v>
      </c>
      <c r="V407" s="120">
        <f>VLOOKUP(C407,Table115[[idccms]:[Suma de CvLlamSalientes]],6,0)</f>
        <v>0</v>
      </c>
      <c r="W407" s="13">
        <f>VLOOKUP(C407,Table115[[idccms]:[Suma de CvLlamSalientes]],7,0)</f>
        <v>0</v>
      </c>
      <c r="X407" s="116" t="e">
        <f>VLOOKUP(C407,Table118[[idccms]:[%Act Com N]],4,0)</f>
        <v>#N/A</v>
      </c>
      <c r="Y407" s="116" t="e">
        <f>VLOOKUP(C407,Table118[[idccms]:[%Act Com N]],6,0)</f>
        <v>#N/A</v>
      </c>
      <c r="Z407" s="116" t="e">
        <f>VLOOKUP(C407,TRF!$B$2:$S$407,4,0)</f>
        <v>#N/A</v>
      </c>
      <c r="AA407" s="116" t="e">
        <f>VLOOKUP(C407,CBS!$A$2:$F$395,4,0)</f>
        <v>#N/A</v>
      </c>
      <c r="AB407" s="124" t="e">
        <f>IF(E407="HFC",(IF(L407&gt;=PliegoVigente!$U$9,PliegoVigente!$W$9,IF(L407&gt;=PliegoVigente!$U$8,PliegoVigente!$W$8,PliegoVigente!$W$7))),IF(E407="FLOW",(IF(L407&gt;=PliegoVigente!$U$25,PliegoVigente!$W$25,IF(L407&gt;=PliegoVigente!$U$24,PliegoVigente!$W$24,PliegoVigente!$W$23))),IF(E407="MASIVO",(IF(L407&gt;=PliegoVigente!$U$39,PliegoVigente!$W$39,IF(L407&gt;=PliegoVigente!$U$38,PliegoVigente!$W$38,PliegoVigente!$W$37))),(IF(L407&gt;=PliegoVigente!$U$53,PliegoVigente!$W$53,IF(L407&gt;=PliegoVigente!$U$52,PliegoVigente!$W$52,PliegoVigente!$W$51))))))</f>
        <v>#N/A</v>
      </c>
      <c r="AC407" s="124" t="e">
        <f>IF(E407="HFC",(IF(M407&gt;=PliegoVigente!$I$7,PliegoVigente!$K$7,IF(M407&gt;=PliegoVigente!$I$8,PliegoVigente!$K$8,IF(M407&gt;=PliegoVigente!$I$9,PliegoVigente!$K$9,IF(M407&gt;=PliegoVigente!$I$10,PliegoVigente!$K$10,IF(M407&gt;=PliegoVigente!$I$11,PliegoVigente!$K$11,IF(M407&gt;=PliegoVigente!$I$12,PliegoVigente!$K$12,IF(M407&gt;=PliegoVigente!$I$13,PliegoVigente!$K$13,IF(M407&gt;=PliegoVigente!$I$14,PliegoVigente!$K$14,PliegoVigente!$K$15))))))))),IF(E407="FLOW",(IF(M407&gt;=PliegoVigente!$I$23,PliegoVigente!$K$23,IF(M407&gt;=PliegoVigente!$I$24,PliegoVigente!$K$24,IF(M407&gt;=PliegoVigente!$I$25,PliegoVigente!$K$25,IF(M407&gt;=PliegoVigente!$I$26,PliegoVigente!$K$26,IF(M407&gt;=PliegoVigente!$I$27,PliegoVigente!$K$27,IF(M407&gt;=PliegoVigente!$I$28,PliegoVigente!$K$28,IF(M407&gt;=PliegoVigente!$I$29,PliegoVigente!$K$29,IF(M407&gt;=PliegoVigente!$I$30,PliegoVigente!$K$30,PliegoVigente!$K$31))))))))),IF(E407="MASIVO",(IF(M407&gt;=PliegoVigente!$I$37,PliegoVigente!$K$37,IF(M407&gt;=PliegoVigente!$I$38,PliegoVigente!$K$38,IF(M407&gt;=PliegoVigente!$I$39,PliegoVigente!$K$39,IF(M407&gt;=PliegoVigente!$I$40,PliegoVigente!$K$40,IF(M407&gt;=PliegoVigente!$I$41,PliegoVigente!$K$41,IF(M407&gt;=PliegoVigente!$I$42,PliegoVigente!$K$42,IF(M407&gt;=PliegoVigente!$I$43,PliegoVigente!$K$43,IF(M407&gt;=PliegoVigente!$I$44,PliegoVigente!$K$44,PliegoVigente!$K$45))))))))),(IF(M407&gt;=PliegoVigente!$I$51,PliegoVigente!$K$51,IF(M407&gt;=PliegoVigente!$I$52,PliegoVigente!$K$52,IF(M407&gt;=PliegoVigente!$I$53,PliegoVigente!$K$53,IF(M407&gt;=PliegoVigente!$I$54,PliegoVigente!$K$54,IF(M407&gt;=PliegoVigente!$I$55,PliegoVigente!$K$55,IF(M407&gt;=PliegoVigente!$I$56,PliegoVigente!$K$56,IF(M407&gt;=PliegoVigente!$I$57,PliegoVigente!$K$57,IF(M407&gt;=PliegoVigente!$I$58,PliegoVigente!$K$58,PliegoVigente!$K$59))))))))))))</f>
        <v>#N/A</v>
      </c>
      <c r="AD407" s="124" t="e">
        <f>IF(E407="HFC",(IF(S407&gt;=PliegoVigente!$E$12,PliegoVigente!$G$12,IF(S407&gt;=PliegoVigente!$E$11,PliegoVigente!$G$11,IF(S407&gt;=PliegoVigente!$E$10,PliegoVigente!$G$10,IF(S407&gt;=PliegoVigente!$E$9,PliegoVigente!$G$9,IF(S407&gt;=PliegoVigente!$E$8,PliegoVigente!$G$8,PliegoVigente!$G$7)))))),IF(E407="FLOW",(IF(S407&gt;=PliegoVigente!$I$23,PliegoVigente!$K$23,IF(S407&gt;=PliegoVigente!$I$24,PliegoVigente!$K$24,IF(S407&gt;=PliegoVigente!$I$25,PliegoVigente!$K$25,IF(S407&gt;=PliegoVigente!$I$26,PliegoVigente!$K$26,IF(S407&gt;=PliegoVigente!$I$27,PliegoVigente!$K$27,IF(S407&gt;=PliegoVigente!$I$28,PliegoVigente!$K$28,IF(S407&gt;=PliegoVigente!$I$29,PliegoVigente!$K$29,IF(S407&gt;=PliegoVigente!$I$30,PliegoVigente!$K$30,PliegoVigente!$K$31))))))))),IF(E407="MASIVO",(IF(S407&gt;=PliegoVigente!$I$37,PliegoVigente!$K$37,IF(S407&gt;=PliegoVigente!$I$38,PliegoVigente!$K$38,IF(S407&gt;=PliegoVigente!$I$39,PliegoVigente!$K$39,IF(S407&gt;=PliegoVigente!$I$40,PliegoVigente!$K$40,IF(S407&gt;=PliegoVigente!$I$41,PliegoVigente!$K$41,IF(S407&gt;=PliegoVigente!$I$42,PliegoVigente!$K$42,IF(S407&gt;=PliegoVigente!$I$43,PliegoVigente!$K$43,IF(S407&gt;=PliegoVigente!$I$44,PliegoVigente!$K$44,PliegoVigente!$K$45))))))))),(IF(S407&gt;=PliegoVigente!$I$51,PliegoVigente!$K$51,IF(S407&gt;=PliegoVigente!$I$52,PliegoVigente!$K$52,IF(S407&gt;=PliegoVigente!$I$53,PliegoVigente!$K$53,IF(S407&gt;=PliegoVigente!$I$54,PliegoVigente!$K$54,IF(S407&gt;=PliegoVigente!$I$55,PliegoVigente!$K$55,IF(S407&gt;=PliegoVigente!$I$56,PliegoVigente!$K$56,IF(S407&gt;=PliegoVigente!$I$57,PliegoVigente!$K$57,IF(S407&gt;=PliegoVigente!$I$58,PliegoVigente!$K$58,PliegoVigente!$K$59))))))))))))</f>
        <v>#N/A</v>
      </c>
      <c r="AE407" s="124">
        <f>IF(E407="HFC",(IF(T407&gt;=PliegoVigente!$A$10,PliegoVigente!$C$10,IF(T407&gt;PliegoVigente!$A$9,PliegoVigente!$C$9,IF(T407&gt;PliegoVigente!$A$8,PliegoVigente!$C$8,PliegoVigente!$C$7)))),IF(E407="FLOW",(IF(T407&gt;=PliegoVigente!$A$26,PliegoVigente!$C$26,IF(T407&gt;PliegoVigente!$A$25,PliegoVigente!$C$25,IF(T407&gt;PliegoVigente!$A$24,PliegoVigente!$C$24,PliegoVigente!$C$23)))),IF(E407="MASIVO",(IF(T407&gt;=PliegoVigente!$A$40,PliegoVigente!$C$40,IF(T407&gt;PliegoVigente!$A$39,PliegoVigente!$C$39,IF(T407&gt;PliegoVigente!$A$38,PliegoVigente!$C$38,PliegoVigente!$C$37)))),(IF(T407&gt;=PliegoVigente!$A$54,PliegoVigente!$C$54,IF(T407&gt;PliegoVigente!$A$53,PliegoVigente!$C$53,IF(T407&gt;PliegoVigente!$A$52,PliegoVigente!$C$52,PliegoVigente!$C$51)))))))</f>
        <v>0.02</v>
      </c>
      <c r="AF407" s="124" t="e">
        <f>IF(E407="HFC",(IF(Y407&gt;=PliegoVigente!$Y$7,PliegoVigente!$AA$7,0)),IF(E407="FLOW",0,IF(E407="MASIVO",(IF(Y407&gt;=PliegoVigente!$Y$37,PliegoVigente!$AA$370)),(IF(Y407&gt;=PliegoVigente!$Y$51,PliegoVigente!$AA$51,0)))))</f>
        <v>#N/A</v>
      </c>
      <c r="AG407" s="124" t="e">
        <f>IF(E407="HFC",(IF(Z407&gt;=PliegoVigente!$M$9,PliegoVigente!$O$9,IF(Z407&gt;=PliegoVigente!$M$8,PliegoVigente!$O$8,PliegoVigente!$O$7))),IF(E407="FLOW",(IF(Z407&gt;=PliegoVigente!$M$25,PliegoVigente!$O$25,IF(Z407&gt;=PliegoVigente!$M$24,PliegoVigente!$O$24,PliegoVigente!$O$23))),IF(E407="MASIVO",(IF(Z407&gt;=PliegoVigente!$M$39,PliegoVigente!$O$39,IF(Z407&gt;=PliegoVigente!$M$38,PliegoVigente!$O$38,PliegoVigente!$O$37))),(IF(Z407&gt;=PliegoVigente!$M$53,PliegoVigente!$O$53,IF(Z407&gt;=PliegoVigente!$M$52,PliegoVigente!$O$52,PliegoVigente!$O$51))))))</f>
        <v>#N/A</v>
      </c>
      <c r="AH407" s="124" t="e">
        <f>IF(E407="HFC",(IF(AA407&gt;=PliegoVigente!$Q$9,PliegoVigente!$S$9,IF(AA407&gt;=PliegoVigente!$Q$8,PliegoVigente!$S$8,PliegoVigente!$S$7))),IF(E407="FLOW",(IF(AA407&gt;=PliegoVigente!$Q$25,PliegoVigente!$S$25,IF(AA407&gt;=PliegoVigente!$Q$24,PliegoVigente!$S$24,PliegoVigente!$S$23))),IF(E407="MASIVO",(IF(AA407&gt;=PliegoVigente!$Q$39,PliegoVigente!$S$39,IF(AA407&gt;=PliegoVigente!$Q$38,PliegoVigente!$S$38,PliegoVigente!$S$37))),(IF(AA407&gt;=PliegoVigente!$Q$53,PliegoVigente!$S$53,IF(AA407&gt;=PliegoVigente!$Q$52,PliegoVigente!$S$52,PliegoVigente!$S$51))))))</f>
        <v>#N/A</v>
      </c>
      <c r="AI407" s="126" t="e">
        <f t="shared" si="13"/>
        <v>#N/A</v>
      </c>
    </row>
    <row r="408" spans="1:35" x14ac:dyDescent="0.25">
      <c r="A408" s="115" t="str">
        <f>VLOOKUP(C408,RosterActualizado!$C$2:$L$1000,7,0)</f>
        <v>Cabana Emilce Virginia</v>
      </c>
      <c r="B408" s="115" t="str">
        <f>VLOOKUP(C408,RosterActualizado!$C$2:$L$1000,10,0)</f>
        <v>Moreno Alejandro Damian Gao</v>
      </c>
      <c r="C408" s="115">
        <f>RosterActualizado!C408</f>
        <v>3119780</v>
      </c>
      <c r="D408" s="115" t="str">
        <f>VLOOKUP(C408,RosterActualizado!$C$2:$L$1000,3,0)</f>
        <v>INTERNET HFC SCORE 3 A 5</v>
      </c>
      <c r="E408" s="115" t="str">
        <f t="shared" si="12"/>
        <v>HFC</v>
      </c>
      <c r="F408" s="116">
        <f>VLOOKUP(C408,Table1[],5,0)</f>
        <v>0.67459656084656106</v>
      </c>
      <c r="G408" s="117">
        <f>VLOOKUP(C408,Table13[],5,0)</f>
        <v>9.6774193548387094E-2</v>
      </c>
      <c r="H408" s="118">
        <f>VLOOKUP(C408,Table13[],3,0)</f>
        <v>62</v>
      </c>
      <c r="I408" s="117">
        <f>VLOOKUP(C408,Table13[],7,0)</f>
        <v>0.68852459016393397</v>
      </c>
      <c r="J408" s="117">
        <f>VLOOKUP(C408,Table13[],9,0)</f>
        <v>0.91803278688524603</v>
      </c>
      <c r="K408" s="116">
        <f>VLOOKUP(C408,Table16[[#All],[idccms]:[TMO]],5,0)</f>
        <v>0.94366197183098599</v>
      </c>
      <c r="L408" s="119">
        <f>VLOOKUP(C408,Table18[[Columna1]:[Recuento de id_monitoring-caseId]],2,0)</f>
        <v>1</v>
      </c>
      <c r="M408" s="116">
        <f>VLOOKUP(C408,Table111[],7,0)</f>
        <v>-0.7</v>
      </c>
      <c r="N408" s="118">
        <f>VLOOKUP(C408,Table111[],6,0)</f>
        <v>10</v>
      </c>
      <c r="O408" s="116">
        <f>VLOOKUP(C408,Table111[],8,0)</f>
        <v>0.11111111111111099</v>
      </c>
      <c r="P408" s="13" t="s">
        <v>116</v>
      </c>
      <c r="Q408" s="13" t="s">
        <v>116</v>
      </c>
      <c r="R408" s="13" t="s">
        <v>116</v>
      </c>
      <c r="S408" s="116">
        <f>VLOOKUP(C408,Table113[[idccms]:[Suma de Rellamados]],4,0)</f>
        <v>0.79838709677419395</v>
      </c>
      <c r="T408" s="13">
        <f>VLOOKUP(C408,Table115[[idccms]:[Suma de CvLlamSalientes]],3,0)</f>
        <v>673.61415525114205</v>
      </c>
      <c r="U408" s="13">
        <f>VLOOKUP(C408,Table115[[idccms]:[Suma de CvLlamSalientes]],5,0)</f>
        <v>28.794520547945201</v>
      </c>
      <c r="V408" s="120">
        <f>VLOOKUP(C408,Table115[[idccms]:[Suma de CvLlamSalientes]],6,0)</f>
        <v>1.45662100456621</v>
      </c>
      <c r="W408" s="13">
        <f>VLOOKUP(C408,Table115[[idccms]:[Suma de CvLlamSalientes]],7,0)</f>
        <v>643.36301369862997</v>
      </c>
      <c r="X408" s="116">
        <f>VLOOKUP(C408,Table118[[idccms]:[%Act Com N]],4,0)</f>
        <v>1.9406392694063902E-2</v>
      </c>
      <c r="Y408" s="116">
        <f>VLOOKUP(C408,Table118[[idccms]:[%Act Com N]],6,0)</f>
        <v>1.9406392694063902E-2</v>
      </c>
      <c r="Z408" s="116">
        <f>VLOOKUP(C408,TRF!$B$2:$S$407,4,0)</f>
        <v>0.102739726027397</v>
      </c>
      <c r="AA408" s="116">
        <f>VLOOKUP(C408,CBS!$A$2:$F$395,4,0)</f>
        <v>5.7077625570776301E-2</v>
      </c>
      <c r="AB408" s="124">
        <f>IF(E408="HFC",(IF(L408&gt;=PliegoVigente!$U$9,PliegoVigente!$W$9,IF(L408&gt;=PliegoVigente!$U$8,PliegoVigente!$W$8,PliegoVigente!$W$7))),IF(E408="FLOW",(IF(L408&gt;=PliegoVigente!$U$25,PliegoVigente!$W$25,IF(L408&gt;=PliegoVigente!$U$24,PliegoVigente!$W$24,PliegoVigente!$W$23))),IF(E408="MASIVO",(IF(L408&gt;=PliegoVigente!$U$39,PliegoVigente!$W$39,IF(L408&gt;=PliegoVigente!$U$38,PliegoVigente!$W$38,PliegoVigente!$W$37))),(IF(L408&gt;=PliegoVigente!$U$53,PliegoVigente!$W$53,IF(L408&gt;=PliegoVigente!$U$52,PliegoVigente!$W$52,PliegoVigente!$W$51))))))</f>
        <v>0.01</v>
      </c>
      <c r="AC408" s="124">
        <f>IF(E408="HFC",(IF(M408&gt;=PliegoVigente!$I$7,PliegoVigente!$K$7,IF(M408&gt;=PliegoVigente!$I$8,PliegoVigente!$K$8,IF(M408&gt;=PliegoVigente!$I$9,PliegoVigente!$K$9,IF(M408&gt;=PliegoVigente!$I$10,PliegoVigente!$K$10,IF(M408&gt;=PliegoVigente!$I$11,PliegoVigente!$K$11,IF(M408&gt;=PliegoVigente!$I$12,PliegoVigente!$K$12,IF(M408&gt;=PliegoVigente!$I$13,PliegoVigente!$K$13,IF(M408&gt;=PliegoVigente!$I$14,PliegoVigente!$K$14,PliegoVigente!$K$15))))))))),IF(E408="FLOW",(IF(M408&gt;=PliegoVigente!$I$23,PliegoVigente!$K$23,IF(M408&gt;=PliegoVigente!$I$24,PliegoVigente!$K$24,IF(M408&gt;=PliegoVigente!$I$25,PliegoVigente!$K$25,IF(M408&gt;=PliegoVigente!$I$26,PliegoVigente!$K$26,IF(M408&gt;=PliegoVigente!$I$27,PliegoVigente!$K$27,IF(M408&gt;=PliegoVigente!$I$28,PliegoVigente!$K$28,IF(M408&gt;=PliegoVigente!$I$29,PliegoVigente!$K$29,IF(M408&gt;=PliegoVigente!$I$30,PliegoVigente!$K$30,PliegoVigente!$K$31))))))))),IF(E408="MASIVO",(IF(M408&gt;=PliegoVigente!$I$37,PliegoVigente!$K$37,IF(M408&gt;=PliegoVigente!$I$38,PliegoVigente!$K$38,IF(M408&gt;=PliegoVigente!$I$39,PliegoVigente!$K$39,IF(M408&gt;=PliegoVigente!$I$40,PliegoVigente!$K$40,IF(M408&gt;=PliegoVigente!$I$41,PliegoVigente!$K$41,IF(M408&gt;=PliegoVigente!$I$42,PliegoVigente!$K$42,IF(M408&gt;=PliegoVigente!$I$43,PliegoVigente!$K$43,IF(M408&gt;=PliegoVigente!$I$44,PliegoVigente!$K$44,PliegoVigente!$K$45))))))))),(IF(M408&gt;=PliegoVigente!$I$51,PliegoVigente!$K$51,IF(M408&gt;=PliegoVigente!$I$52,PliegoVigente!$K$52,IF(M408&gt;=PliegoVigente!$I$53,PliegoVigente!$K$53,IF(M408&gt;=PliegoVigente!$I$54,PliegoVigente!$K$54,IF(M408&gt;=PliegoVigente!$I$55,PliegoVigente!$K$55,IF(M408&gt;=PliegoVigente!$I$56,PliegoVigente!$K$56,IF(M408&gt;=PliegoVigente!$I$57,PliegoVigente!$K$57,IF(M408&gt;=PliegoVigente!$I$58,PliegoVigente!$K$58,PliegoVigente!$K$59))))))))))))</f>
        <v>-0.02</v>
      </c>
      <c r="AD408" s="124">
        <f>IF(E408="HFC",(IF(S408&gt;=PliegoVigente!$E$12,PliegoVigente!$G$12,IF(S408&gt;=PliegoVigente!$E$11,PliegoVigente!$G$11,IF(S408&gt;=PliegoVigente!$E$10,PliegoVigente!$G$10,IF(S408&gt;=PliegoVigente!$E$9,PliegoVigente!$G$9,IF(S408&gt;=PliegoVigente!$E$8,PliegoVigente!$G$8,PliegoVigente!$G$7)))))),IF(E408="FLOW",(IF(S408&gt;=PliegoVigente!$I$23,PliegoVigente!$K$23,IF(S408&gt;=PliegoVigente!$I$24,PliegoVigente!$K$24,IF(S408&gt;=PliegoVigente!$I$25,PliegoVigente!$K$25,IF(S408&gt;=PliegoVigente!$I$26,PliegoVigente!$K$26,IF(S408&gt;=PliegoVigente!$I$27,PliegoVigente!$K$27,IF(S408&gt;=PliegoVigente!$I$28,PliegoVigente!$K$28,IF(S408&gt;=PliegoVigente!$I$29,PliegoVigente!$K$29,IF(S408&gt;=PliegoVigente!$I$30,PliegoVigente!$K$30,PliegoVigente!$K$31))))))))),IF(E408="MASIVO",(IF(S408&gt;=PliegoVigente!$I$37,PliegoVigente!$K$37,IF(S408&gt;=PliegoVigente!$I$38,PliegoVigente!$K$38,IF(S408&gt;=PliegoVigente!$I$39,PliegoVigente!$K$39,IF(S408&gt;=PliegoVigente!$I$40,PliegoVigente!$K$40,IF(S408&gt;=PliegoVigente!$I$41,PliegoVigente!$K$41,IF(S408&gt;=PliegoVigente!$I$42,PliegoVigente!$K$42,IF(S408&gt;=PliegoVigente!$I$43,PliegoVigente!$K$43,IF(S408&gt;=PliegoVigente!$I$44,PliegoVigente!$K$44,PliegoVigente!$K$45))))))))),(IF(S408&gt;=PliegoVigente!$I$51,PliegoVigente!$K$51,IF(S408&gt;=PliegoVigente!$I$52,PliegoVigente!$K$52,IF(S408&gt;=PliegoVigente!$I$53,PliegoVigente!$K$53,IF(S408&gt;=PliegoVigente!$I$54,PliegoVigente!$K$54,IF(S408&gt;=PliegoVigente!$I$55,PliegoVigente!$K$55,IF(S408&gt;=PliegoVigente!$I$56,PliegoVigente!$K$56,IF(S408&gt;=PliegoVigente!$I$57,PliegoVigente!$K$57,IF(S408&gt;=PliegoVigente!$I$58,PliegoVigente!$K$58,PliegoVigente!$K$59))))))))))))</f>
        <v>-0.01</v>
      </c>
      <c r="AE408" s="124">
        <f>IF(E408="HFC",(IF(T408&gt;=PliegoVigente!$A$10,PliegoVigente!$C$10,IF(T408&gt;PliegoVigente!$A$9,PliegoVigente!$C$9,IF(T408&gt;PliegoVigente!$A$8,PliegoVigente!$C$8,PliegoVigente!$C$7)))),IF(E408="FLOW",(IF(T408&gt;=PliegoVigente!$A$26,PliegoVigente!$C$26,IF(T408&gt;PliegoVigente!$A$25,PliegoVigente!$C$25,IF(T408&gt;PliegoVigente!$A$24,PliegoVigente!$C$24,PliegoVigente!$C$23)))),IF(E408="MASIVO",(IF(T408&gt;=PliegoVigente!$A$40,PliegoVigente!$C$40,IF(T408&gt;PliegoVigente!$A$39,PliegoVigente!$C$39,IF(T408&gt;PliegoVigente!$A$38,PliegoVigente!$C$38,PliegoVigente!$C$37)))),(IF(T408&gt;=PliegoVigente!$A$54,PliegoVigente!$C$54,IF(T408&gt;PliegoVigente!$A$53,PliegoVigente!$C$53,IF(T408&gt;PliegoVigente!$A$52,PliegoVigente!$C$52,PliegoVigente!$C$51)))))))</f>
        <v>-0.01</v>
      </c>
      <c r="AF408" s="124">
        <f>IF(E408="HFC",(IF(Y408&gt;=PliegoVigente!$Y$7,PliegoVigente!$AA$7,0)),IF(E408="FLOW",0,IF(E408="MASIVO",(IF(Y408&gt;=PliegoVigente!$Y$37,PliegoVigente!$AA$370)),(IF(Y408&gt;=PliegoVigente!$Y$51,PliegoVigente!$AA$51,0)))))</f>
        <v>0</v>
      </c>
      <c r="AG408" s="124">
        <f>IF(E408="HFC",(IF(Z408&gt;=PliegoVigente!$M$9,PliegoVigente!$O$9,IF(Z408&gt;=PliegoVigente!$M$8,PliegoVigente!$O$8,PliegoVigente!$O$7))),IF(E408="FLOW",(IF(Z408&gt;=PliegoVigente!$M$25,PliegoVigente!$O$25,IF(Z408&gt;=PliegoVigente!$M$24,PliegoVigente!$O$24,PliegoVigente!$O$23))),IF(E408="MASIVO",(IF(Z408&gt;=PliegoVigente!$M$39,PliegoVigente!$O$39,IF(Z408&gt;=PliegoVigente!$M$38,PliegoVigente!$O$38,PliegoVigente!$O$37))),(IF(Z408&gt;=PliegoVigente!$M$53,PliegoVigente!$O$53,IF(Z408&gt;=PliegoVigente!$M$52,PliegoVigente!$O$52,PliegoVigente!$O$51))))))</f>
        <v>-5.0000000000000001E-3</v>
      </c>
      <c r="AH408" s="124">
        <f>IF(E408="HFC",(IF(AA408&gt;=PliegoVigente!$Q$9,PliegoVigente!$S$9,IF(AA408&gt;=PliegoVigente!$Q$8,PliegoVigente!$S$8,PliegoVigente!$S$7))),IF(E408="FLOW",(IF(AA408&gt;=PliegoVigente!$Q$25,PliegoVigente!$S$25,IF(AA408&gt;=PliegoVigente!$Q$24,PliegoVigente!$S$24,PliegoVigente!$S$23))),IF(E408="MASIVO",(IF(AA408&gt;=PliegoVigente!$Q$39,PliegoVigente!$S$39,IF(AA408&gt;=PliegoVigente!$Q$38,PliegoVigente!$S$38,PliegoVigente!$S$37))),(IF(AA408&gt;=PliegoVigente!$Q$53,PliegoVigente!$S$53,IF(AA408&gt;=PliegoVigente!$Q$52,PliegoVigente!$S$52,PliegoVigente!$S$51))))))</f>
        <v>-5.0000000000000001E-3</v>
      </c>
      <c r="AI408" s="126">
        <f t="shared" si="13"/>
        <v>-3.9999999999999994E-2</v>
      </c>
    </row>
    <row r="409" spans="1:35" x14ac:dyDescent="0.25">
      <c r="A409" s="115" t="str">
        <f>VLOOKUP(C409,RosterActualizado!$C$2:$L$1000,7,0)</f>
        <v>Cabana Emilce Virginia</v>
      </c>
      <c r="B409" s="115" t="str">
        <f>VLOOKUP(C409,RosterActualizado!$C$2:$L$1000,10,0)</f>
        <v>Nieva Jaljal  Brandon Yael</v>
      </c>
      <c r="C409" s="115">
        <f>RosterActualizado!C409</f>
        <v>4587987</v>
      </c>
      <c r="D409" s="115" t="str">
        <f>VLOOKUP(C409,RosterActualizado!$C$2:$L$1000,3,0)</f>
        <v>MASIVO</v>
      </c>
      <c r="E409" s="115" t="str">
        <f t="shared" si="12"/>
        <v>MASIVO</v>
      </c>
      <c r="F409" s="116" t="e">
        <f>VLOOKUP(C409,Table1[],5,0)</f>
        <v>#N/A</v>
      </c>
      <c r="G409" s="117">
        <f>VLOOKUP(C409,Table13[],5,0)</f>
        <v>0</v>
      </c>
      <c r="H409" s="118">
        <f>VLOOKUP(C409,Table13[],3,0)</f>
        <v>0</v>
      </c>
      <c r="I409" s="117">
        <f>VLOOKUP(C409,Table13[],7,0)</f>
        <v>0</v>
      </c>
      <c r="J409" s="117">
        <f>VLOOKUP(C409,Table13[],9,0)</f>
        <v>0</v>
      </c>
      <c r="K409" s="116" t="e">
        <f>VLOOKUP(C409,Table16[[#All],[idccms]:[TMO]],5,0)</f>
        <v>#N/A</v>
      </c>
      <c r="L409" s="119" t="e">
        <f>VLOOKUP(C409,Table18[[Columna1]:[Recuento de id_monitoring-caseId]],2,0)</f>
        <v>#N/A</v>
      </c>
      <c r="M409" s="116" t="e">
        <f>VLOOKUP(C409,Table111[],7,0)</f>
        <v>#N/A</v>
      </c>
      <c r="N409" s="118" t="e">
        <f>VLOOKUP(C409,Table111[],6,0)</f>
        <v>#N/A</v>
      </c>
      <c r="O409" s="116" t="e">
        <f>VLOOKUP(C409,Table111[],8,0)</f>
        <v>#N/A</v>
      </c>
      <c r="P409" s="13" t="s">
        <v>116</v>
      </c>
      <c r="Q409" s="13" t="s">
        <v>116</v>
      </c>
      <c r="R409" s="13" t="s">
        <v>116</v>
      </c>
      <c r="S409" s="116" t="e">
        <f>VLOOKUP(C409,Table113[[idccms]:[Suma de Rellamados]],4,0)</f>
        <v>#N/A</v>
      </c>
      <c r="T409" s="13">
        <f>VLOOKUP(C409,Table115[[idccms]:[Suma de CvLlamSalientes]],3,0)</f>
        <v>0</v>
      </c>
      <c r="U409" s="13">
        <f>VLOOKUP(C409,Table115[[idccms]:[Suma de CvLlamSalientes]],5,0)</f>
        <v>0</v>
      </c>
      <c r="V409" s="120">
        <f>VLOOKUP(C409,Table115[[idccms]:[Suma de CvLlamSalientes]],6,0)</f>
        <v>0</v>
      </c>
      <c r="W409" s="13">
        <f>VLOOKUP(C409,Table115[[idccms]:[Suma de CvLlamSalientes]],7,0)</f>
        <v>0</v>
      </c>
      <c r="X409" s="116" t="e">
        <f>VLOOKUP(C409,Table118[[idccms]:[%Act Com N]],4,0)</f>
        <v>#N/A</v>
      </c>
      <c r="Y409" s="116" t="e">
        <f>VLOOKUP(C409,Table118[[idccms]:[%Act Com N]],6,0)</f>
        <v>#N/A</v>
      </c>
      <c r="Z409" s="116" t="e">
        <f>VLOOKUP(C409,TRF!$B$2:$S$407,4,0)</f>
        <v>#N/A</v>
      </c>
      <c r="AA409" s="116" t="e">
        <f>VLOOKUP(C409,CBS!$A$2:$F$395,4,0)</f>
        <v>#N/A</v>
      </c>
      <c r="AB409" s="124" t="e">
        <f>IF(E409="HFC",(IF(L409&gt;=PliegoVigente!$U$9,PliegoVigente!$W$9,IF(L409&gt;=PliegoVigente!$U$8,PliegoVigente!$W$8,PliegoVigente!$W$7))),IF(E409="FLOW",(IF(L409&gt;=PliegoVigente!$U$25,PliegoVigente!$W$25,IF(L409&gt;=PliegoVigente!$U$24,PliegoVigente!$W$24,PliegoVigente!$W$23))),IF(E409="MASIVO",(IF(L409&gt;=PliegoVigente!$U$39,PliegoVigente!$W$39,IF(L409&gt;=PliegoVigente!$U$38,PliegoVigente!$W$38,PliegoVigente!$W$37))),(IF(L409&gt;=PliegoVigente!$U$53,PliegoVigente!$W$53,IF(L409&gt;=PliegoVigente!$U$52,PliegoVigente!$W$52,PliegoVigente!$W$51))))))</f>
        <v>#N/A</v>
      </c>
      <c r="AC409" s="124" t="e">
        <f>IF(E409="HFC",(IF(M409&gt;=PliegoVigente!$I$7,PliegoVigente!$K$7,IF(M409&gt;=PliegoVigente!$I$8,PliegoVigente!$K$8,IF(M409&gt;=PliegoVigente!$I$9,PliegoVigente!$K$9,IF(M409&gt;=PliegoVigente!$I$10,PliegoVigente!$K$10,IF(M409&gt;=PliegoVigente!$I$11,PliegoVigente!$K$11,IF(M409&gt;=PliegoVigente!$I$12,PliegoVigente!$K$12,IF(M409&gt;=PliegoVigente!$I$13,PliegoVigente!$K$13,IF(M409&gt;=PliegoVigente!$I$14,PliegoVigente!$K$14,PliegoVigente!$K$15))))))))),IF(E409="FLOW",(IF(M409&gt;=PliegoVigente!$I$23,PliegoVigente!$K$23,IF(M409&gt;=PliegoVigente!$I$24,PliegoVigente!$K$24,IF(M409&gt;=PliegoVigente!$I$25,PliegoVigente!$K$25,IF(M409&gt;=PliegoVigente!$I$26,PliegoVigente!$K$26,IF(M409&gt;=PliegoVigente!$I$27,PliegoVigente!$K$27,IF(M409&gt;=PliegoVigente!$I$28,PliegoVigente!$K$28,IF(M409&gt;=PliegoVigente!$I$29,PliegoVigente!$K$29,IF(M409&gt;=PliegoVigente!$I$30,PliegoVigente!$K$30,PliegoVigente!$K$31))))))))),IF(E409="MASIVO",(IF(M409&gt;=PliegoVigente!$I$37,PliegoVigente!$K$37,IF(M409&gt;=PliegoVigente!$I$38,PliegoVigente!$K$38,IF(M409&gt;=PliegoVigente!$I$39,PliegoVigente!$K$39,IF(M409&gt;=PliegoVigente!$I$40,PliegoVigente!$K$40,IF(M409&gt;=PliegoVigente!$I$41,PliegoVigente!$K$41,IF(M409&gt;=PliegoVigente!$I$42,PliegoVigente!$K$42,IF(M409&gt;=PliegoVigente!$I$43,PliegoVigente!$K$43,IF(M409&gt;=PliegoVigente!$I$44,PliegoVigente!$K$44,PliegoVigente!$K$45))))))))),(IF(M409&gt;=PliegoVigente!$I$51,PliegoVigente!$K$51,IF(M409&gt;=PliegoVigente!$I$52,PliegoVigente!$K$52,IF(M409&gt;=PliegoVigente!$I$53,PliegoVigente!$K$53,IF(M409&gt;=PliegoVigente!$I$54,PliegoVigente!$K$54,IF(M409&gt;=PliegoVigente!$I$55,PliegoVigente!$K$55,IF(M409&gt;=PliegoVigente!$I$56,PliegoVigente!$K$56,IF(M409&gt;=PliegoVigente!$I$57,PliegoVigente!$K$57,IF(M409&gt;=PliegoVigente!$I$58,PliegoVigente!$K$58,PliegoVigente!$K$59))))))))))))</f>
        <v>#N/A</v>
      </c>
      <c r="AD409" s="124" t="e">
        <f>IF(E409="HFC",(IF(S409&gt;=PliegoVigente!$E$12,PliegoVigente!$G$12,IF(S409&gt;=PliegoVigente!$E$11,PliegoVigente!$G$11,IF(S409&gt;=PliegoVigente!$E$10,PliegoVigente!$G$10,IF(S409&gt;=PliegoVigente!$E$9,PliegoVigente!$G$9,IF(S409&gt;=PliegoVigente!$E$8,PliegoVigente!$G$8,PliegoVigente!$G$7)))))),IF(E409="FLOW",(IF(S409&gt;=PliegoVigente!$I$23,PliegoVigente!$K$23,IF(S409&gt;=PliegoVigente!$I$24,PliegoVigente!$K$24,IF(S409&gt;=PliegoVigente!$I$25,PliegoVigente!$K$25,IF(S409&gt;=PliegoVigente!$I$26,PliegoVigente!$K$26,IF(S409&gt;=PliegoVigente!$I$27,PliegoVigente!$K$27,IF(S409&gt;=PliegoVigente!$I$28,PliegoVigente!$K$28,IF(S409&gt;=PliegoVigente!$I$29,PliegoVigente!$K$29,IF(S409&gt;=PliegoVigente!$I$30,PliegoVigente!$K$30,PliegoVigente!$K$31))))))))),IF(E409="MASIVO",(IF(S409&gt;=PliegoVigente!$I$37,PliegoVigente!$K$37,IF(S409&gt;=PliegoVigente!$I$38,PliegoVigente!$K$38,IF(S409&gt;=PliegoVigente!$I$39,PliegoVigente!$K$39,IF(S409&gt;=PliegoVigente!$I$40,PliegoVigente!$K$40,IF(S409&gt;=PliegoVigente!$I$41,PliegoVigente!$K$41,IF(S409&gt;=PliegoVigente!$I$42,PliegoVigente!$K$42,IF(S409&gt;=PliegoVigente!$I$43,PliegoVigente!$K$43,IF(S409&gt;=PliegoVigente!$I$44,PliegoVigente!$K$44,PliegoVigente!$K$45))))))))),(IF(S409&gt;=PliegoVigente!$I$51,PliegoVigente!$K$51,IF(S409&gt;=PliegoVigente!$I$52,PliegoVigente!$K$52,IF(S409&gt;=PliegoVigente!$I$53,PliegoVigente!$K$53,IF(S409&gt;=PliegoVigente!$I$54,PliegoVigente!$K$54,IF(S409&gt;=PliegoVigente!$I$55,PliegoVigente!$K$55,IF(S409&gt;=PliegoVigente!$I$56,PliegoVigente!$K$56,IF(S409&gt;=PliegoVigente!$I$57,PliegoVigente!$K$57,IF(S409&gt;=PliegoVigente!$I$58,PliegoVigente!$K$58,PliegoVigente!$K$59))))))))))))</f>
        <v>#N/A</v>
      </c>
      <c r="AE409" s="124">
        <f>IF(E409="HFC",(IF(T409&gt;=PliegoVigente!$A$10,PliegoVigente!$C$10,IF(T409&gt;PliegoVigente!$A$9,PliegoVigente!$C$9,IF(T409&gt;PliegoVigente!$A$8,PliegoVigente!$C$8,PliegoVigente!$C$7)))),IF(E409="FLOW",(IF(T409&gt;=PliegoVigente!$A$26,PliegoVigente!$C$26,IF(T409&gt;PliegoVigente!$A$25,PliegoVigente!$C$25,IF(T409&gt;PliegoVigente!$A$24,PliegoVigente!$C$24,PliegoVigente!$C$23)))),IF(E409="MASIVO",(IF(T409&gt;=PliegoVigente!$A$40,PliegoVigente!$C$40,IF(T409&gt;PliegoVigente!$A$39,PliegoVigente!$C$39,IF(T409&gt;PliegoVigente!$A$38,PliegoVigente!$C$38,PliegoVigente!$C$37)))),(IF(T409&gt;=PliegoVigente!$A$54,PliegoVigente!$C$54,IF(T409&gt;PliegoVigente!$A$53,PliegoVigente!$C$53,IF(T409&gt;PliegoVigente!$A$52,PliegoVigente!$C$52,PliegoVigente!$C$51)))))))</f>
        <v>0.02</v>
      </c>
      <c r="AF409" s="124" t="e">
        <f>IF(E409="HFC",(IF(Y409&gt;=PliegoVigente!$Y$7,PliegoVigente!$AA$7,0)),IF(E409="FLOW",0,IF(E409="MASIVO",(IF(Y409&gt;=PliegoVigente!$Y$37,PliegoVigente!$AA$370)),(IF(Y409&gt;=PliegoVigente!$Y$51,PliegoVigente!$AA$51,0)))))</f>
        <v>#N/A</v>
      </c>
      <c r="AG409" s="124" t="e">
        <f>IF(E409="HFC",(IF(Z409&gt;=PliegoVigente!$M$9,PliegoVigente!$O$9,IF(Z409&gt;=PliegoVigente!$M$8,PliegoVigente!$O$8,PliegoVigente!$O$7))),IF(E409="FLOW",(IF(Z409&gt;=PliegoVigente!$M$25,PliegoVigente!$O$25,IF(Z409&gt;=PliegoVigente!$M$24,PliegoVigente!$O$24,PliegoVigente!$O$23))),IF(E409="MASIVO",(IF(Z409&gt;=PliegoVigente!$M$39,PliegoVigente!$O$39,IF(Z409&gt;=PliegoVigente!$M$38,PliegoVigente!$O$38,PliegoVigente!$O$37))),(IF(Z409&gt;=PliegoVigente!$M$53,PliegoVigente!$O$53,IF(Z409&gt;=PliegoVigente!$M$52,PliegoVigente!$O$52,PliegoVigente!$O$51))))))</f>
        <v>#N/A</v>
      </c>
      <c r="AH409" s="124" t="e">
        <f>IF(E409="HFC",(IF(AA409&gt;=PliegoVigente!$Q$9,PliegoVigente!$S$9,IF(AA409&gt;=PliegoVigente!$Q$8,PliegoVigente!$S$8,PliegoVigente!$S$7))),IF(E409="FLOW",(IF(AA409&gt;=PliegoVigente!$Q$25,PliegoVigente!$S$25,IF(AA409&gt;=PliegoVigente!$Q$24,PliegoVigente!$S$24,PliegoVigente!$S$23))),IF(E409="MASIVO",(IF(AA409&gt;=PliegoVigente!$Q$39,PliegoVigente!$S$39,IF(AA409&gt;=PliegoVigente!$Q$38,PliegoVigente!$S$38,PliegoVigente!$S$37))),(IF(AA409&gt;=PliegoVigente!$Q$53,PliegoVigente!$S$53,IF(AA409&gt;=PliegoVigente!$Q$52,PliegoVigente!$S$52,PliegoVigente!$S$51))))))</f>
        <v>#N/A</v>
      </c>
      <c r="AI409" s="126" t="e">
        <f t="shared" si="13"/>
        <v>#N/A</v>
      </c>
    </row>
    <row r="410" spans="1:35" x14ac:dyDescent="0.25">
      <c r="A410" s="115" t="str">
        <f>VLOOKUP(C410,RosterActualizado!$C$2:$L$1000,7,0)</f>
        <v>Cabana Emilce Virginia</v>
      </c>
      <c r="B410" s="115" t="str">
        <f>VLOOKUP(C410,RosterActualizado!$C$2:$L$1000,10,0)</f>
        <v>Perez  Jesus Martin</v>
      </c>
      <c r="C410" s="115">
        <f>RosterActualizado!C410</f>
        <v>3903581</v>
      </c>
      <c r="D410" s="115" t="str">
        <f>VLOOKUP(C410,RosterActualizado!$C$2:$L$1000,3,0)</f>
        <v>INTERNET HFC SCORE 3 A 5</v>
      </c>
      <c r="E410" s="115" t="str">
        <f t="shared" si="12"/>
        <v>HFC</v>
      </c>
      <c r="F410" s="116">
        <f>VLOOKUP(C410,Table1[],5,0)</f>
        <v>0.84445347786811198</v>
      </c>
      <c r="G410" s="117">
        <f>VLOOKUP(C410,Table13[],5,0)</f>
        <v>8.8235294117647106E-2</v>
      </c>
      <c r="H410" s="118">
        <f>VLOOKUP(C410,Table13[],3,0)</f>
        <v>34</v>
      </c>
      <c r="I410" s="117">
        <f>VLOOKUP(C410,Table13[],7,0)</f>
        <v>0.5625</v>
      </c>
      <c r="J410" s="117">
        <f>VLOOKUP(C410,Table13[],9,0)</f>
        <v>0.87096774193548399</v>
      </c>
      <c r="K410" s="116">
        <f>VLOOKUP(C410,Table16[[#All],[idccms]:[TMO]],5,0)</f>
        <v>0.97058823529411797</v>
      </c>
      <c r="L410" s="119">
        <f>VLOOKUP(C410,Table18[[Columna1]:[Recuento de id_monitoring-caseId]],2,0)</f>
        <v>1</v>
      </c>
      <c r="M410" s="116">
        <f>VLOOKUP(C410,Table111[],7,0)</f>
        <v>-0.125</v>
      </c>
      <c r="N410" s="118">
        <f>VLOOKUP(C410,Table111[],6,0)</f>
        <v>8</v>
      </c>
      <c r="O410" s="116">
        <f>VLOOKUP(C410,Table111[],8,0)</f>
        <v>0.125</v>
      </c>
      <c r="P410" s="13" t="s">
        <v>116</v>
      </c>
      <c r="Q410" s="13" t="s">
        <v>116</v>
      </c>
      <c r="R410" s="13" t="s">
        <v>116</v>
      </c>
      <c r="S410" s="116">
        <f>VLOOKUP(C410,Table113[[idccms]:[Suma de Rellamados]],4,0)</f>
        <v>0.80246913580246904</v>
      </c>
      <c r="T410" s="13">
        <f>VLOOKUP(C410,Table115[[idccms]:[Suma de CvLlamSalientes]],3,0)</f>
        <v>680.11646586345398</v>
      </c>
      <c r="U410" s="13">
        <f>VLOOKUP(C410,Table115[[idccms]:[Suma de CvLlamSalientes]],5,0)</f>
        <v>30.5120481927711</v>
      </c>
      <c r="V410" s="120">
        <f>VLOOKUP(C410,Table115[[idccms]:[Suma de CvLlamSalientes]],6,0)</f>
        <v>4.4176706827309203E-2</v>
      </c>
      <c r="W410" s="13">
        <f>VLOOKUP(C410,Table115[[idccms]:[Suma de CvLlamSalientes]],7,0)</f>
        <v>649.56024096385499</v>
      </c>
      <c r="X410" s="116">
        <f>VLOOKUP(C410,Table118[[idccms]:[%Act Com N]],4,0)</f>
        <v>3.4136546184738999E-2</v>
      </c>
      <c r="Y410" s="116">
        <f>VLOOKUP(C410,Table118[[idccms]:[%Act Com N]],6,0)</f>
        <v>1.9076305220883501E-2</v>
      </c>
      <c r="Z410" s="116">
        <f>VLOOKUP(C410,TRF!$B$2:$S$407,4,0)</f>
        <v>8.6345381526104395E-2</v>
      </c>
      <c r="AA410" s="116">
        <f>VLOOKUP(C410,CBS!$A$2:$F$395,4,0)</f>
        <v>2.6104417670682702E-2</v>
      </c>
      <c r="AB410" s="124">
        <f>IF(E410="HFC",(IF(L410&gt;=PliegoVigente!$U$9,PliegoVigente!$W$9,IF(L410&gt;=PliegoVigente!$U$8,PliegoVigente!$W$8,PliegoVigente!$W$7))),IF(E410="FLOW",(IF(L410&gt;=PliegoVigente!$U$25,PliegoVigente!$W$25,IF(L410&gt;=PliegoVigente!$U$24,PliegoVigente!$W$24,PliegoVigente!$W$23))),IF(E410="MASIVO",(IF(L410&gt;=PliegoVigente!$U$39,PliegoVigente!$W$39,IF(L410&gt;=PliegoVigente!$U$38,PliegoVigente!$W$38,PliegoVigente!$W$37))),(IF(L410&gt;=PliegoVigente!$U$53,PliegoVigente!$W$53,IF(L410&gt;=PliegoVigente!$U$52,PliegoVigente!$W$52,PliegoVigente!$W$51))))))</f>
        <v>0.01</v>
      </c>
      <c r="AC410" s="124">
        <f>IF(E410="HFC",(IF(M410&gt;=PliegoVigente!$I$7,PliegoVigente!$K$7,IF(M410&gt;=PliegoVigente!$I$8,PliegoVigente!$K$8,IF(M410&gt;=PliegoVigente!$I$9,PliegoVigente!$K$9,IF(M410&gt;=PliegoVigente!$I$10,PliegoVigente!$K$10,IF(M410&gt;=PliegoVigente!$I$11,PliegoVigente!$K$11,IF(M410&gt;=PliegoVigente!$I$12,PliegoVigente!$K$12,IF(M410&gt;=PliegoVigente!$I$13,PliegoVigente!$K$13,IF(M410&gt;=PliegoVigente!$I$14,PliegoVigente!$K$14,PliegoVigente!$K$15))))))))),IF(E410="FLOW",(IF(M410&gt;=PliegoVigente!$I$23,PliegoVigente!$K$23,IF(M410&gt;=PliegoVigente!$I$24,PliegoVigente!$K$24,IF(M410&gt;=PliegoVigente!$I$25,PliegoVigente!$K$25,IF(M410&gt;=PliegoVigente!$I$26,PliegoVigente!$K$26,IF(M410&gt;=PliegoVigente!$I$27,PliegoVigente!$K$27,IF(M410&gt;=PliegoVigente!$I$28,PliegoVigente!$K$28,IF(M410&gt;=PliegoVigente!$I$29,PliegoVigente!$K$29,IF(M410&gt;=PliegoVigente!$I$30,PliegoVigente!$K$30,PliegoVigente!$K$31))))))))),IF(E410="MASIVO",(IF(M410&gt;=PliegoVigente!$I$37,PliegoVigente!$K$37,IF(M410&gt;=PliegoVigente!$I$38,PliegoVigente!$K$38,IF(M410&gt;=PliegoVigente!$I$39,PliegoVigente!$K$39,IF(M410&gt;=PliegoVigente!$I$40,PliegoVigente!$K$40,IF(M410&gt;=PliegoVigente!$I$41,PliegoVigente!$K$41,IF(M410&gt;=PliegoVigente!$I$42,PliegoVigente!$K$42,IF(M410&gt;=PliegoVigente!$I$43,PliegoVigente!$K$43,IF(M410&gt;=PliegoVigente!$I$44,PliegoVigente!$K$44,PliegoVigente!$K$45))))))))),(IF(M410&gt;=PliegoVigente!$I$51,PliegoVigente!$K$51,IF(M410&gt;=PliegoVigente!$I$52,PliegoVigente!$K$52,IF(M410&gt;=PliegoVigente!$I$53,PliegoVigente!$K$53,IF(M410&gt;=PliegoVigente!$I$54,PliegoVigente!$K$54,IF(M410&gt;=PliegoVigente!$I$55,PliegoVigente!$K$55,IF(M410&gt;=PliegoVigente!$I$56,PliegoVigente!$K$56,IF(M410&gt;=PliegoVigente!$I$57,PliegoVigente!$K$57,IF(M410&gt;=PliegoVigente!$I$58,PliegoVigente!$K$58,PliegoVigente!$K$59))))))))))))</f>
        <v>-0.01</v>
      </c>
      <c r="AD410" s="124">
        <f>IF(E410="HFC",(IF(S410&gt;=PliegoVigente!$E$12,PliegoVigente!$G$12,IF(S410&gt;=PliegoVigente!$E$11,PliegoVigente!$G$11,IF(S410&gt;=PliegoVigente!$E$10,PliegoVigente!$G$10,IF(S410&gt;=PliegoVigente!$E$9,PliegoVigente!$G$9,IF(S410&gt;=PliegoVigente!$E$8,PliegoVigente!$G$8,PliegoVigente!$G$7)))))),IF(E410="FLOW",(IF(S410&gt;=PliegoVigente!$I$23,PliegoVigente!$K$23,IF(S410&gt;=PliegoVigente!$I$24,PliegoVigente!$K$24,IF(S410&gt;=PliegoVigente!$I$25,PliegoVigente!$K$25,IF(S410&gt;=PliegoVigente!$I$26,PliegoVigente!$K$26,IF(S410&gt;=PliegoVigente!$I$27,PliegoVigente!$K$27,IF(S410&gt;=PliegoVigente!$I$28,PliegoVigente!$K$28,IF(S410&gt;=PliegoVigente!$I$29,PliegoVigente!$K$29,IF(S410&gt;=PliegoVigente!$I$30,PliegoVigente!$K$30,PliegoVigente!$K$31))))))))),IF(E410="MASIVO",(IF(S410&gt;=PliegoVigente!$I$37,PliegoVigente!$K$37,IF(S410&gt;=PliegoVigente!$I$38,PliegoVigente!$K$38,IF(S410&gt;=PliegoVigente!$I$39,PliegoVigente!$K$39,IF(S410&gt;=PliegoVigente!$I$40,PliegoVigente!$K$40,IF(S410&gt;=PliegoVigente!$I$41,PliegoVigente!$K$41,IF(S410&gt;=PliegoVigente!$I$42,PliegoVigente!$K$42,IF(S410&gt;=PliegoVigente!$I$43,PliegoVigente!$K$43,IF(S410&gt;=PliegoVigente!$I$44,PliegoVigente!$K$44,PliegoVigente!$K$45))))))))),(IF(S410&gt;=PliegoVigente!$I$51,PliegoVigente!$K$51,IF(S410&gt;=PliegoVigente!$I$52,PliegoVigente!$K$52,IF(S410&gt;=PliegoVigente!$I$53,PliegoVigente!$K$53,IF(S410&gt;=PliegoVigente!$I$54,PliegoVigente!$K$54,IF(S410&gt;=PliegoVigente!$I$55,PliegoVigente!$K$55,IF(S410&gt;=PliegoVigente!$I$56,PliegoVigente!$K$56,IF(S410&gt;=PliegoVigente!$I$57,PliegoVigente!$K$57,IF(S410&gt;=PliegoVigente!$I$58,PliegoVigente!$K$58,PliegoVigente!$K$59))))))))))))</f>
        <v>-0.01</v>
      </c>
      <c r="AE410" s="124">
        <f>IF(E410="HFC",(IF(T410&gt;=PliegoVigente!$A$10,PliegoVigente!$C$10,IF(T410&gt;PliegoVigente!$A$9,PliegoVigente!$C$9,IF(T410&gt;PliegoVigente!$A$8,PliegoVigente!$C$8,PliegoVigente!$C$7)))),IF(E410="FLOW",(IF(T410&gt;=PliegoVigente!$A$26,PliegoVigente!$C$26,IF(T410&gt;PliegoVigente!$A$25,PliegoVigente!$C$25,IF(T410&gt;PliegoVigente!$A$24,PliegoVigente!$C$24,PliegoVigente!$C$23)))),IF(E410="MASIVO",(IF(T410&gt;=PliegoVigente!$A$40,PliegoVigente!$C$40,IF(T410&gt;PliegoVigente!$A$39,PliegoVigente!$C$39,IF(T410&gt;PliegoVigente!$A$38,PliegoVigente!$C$38,PliegoVigente!$C$37)))),(IF(T410&gt;=PliegoVigente!$A$54,PliegoVigente!$C$54,IF(T410&gt;PliegoVigente!$A$53,PliegoVigente!$C$53,IF(T410&gt;PliegoVigente!$A$52,PliegoVigente!$C$52,PliegoVigente!$C$51)))))))</f>
        <v>-0.01</v>
      </c>
      <c r="AF410" s="124">
        <f>IF(E410="HFC",(IF(Y410&gt;=PliegoVigente!$Y$7,PliegoVigente!$AA$7,0)),IF(E410="FLOW",0,IF(E410="MASIVO",(IF(Y410&gt;=PliegoVigente!$Y$37,PliegoVigente!$AA$370)),(IF(Y410&gt;=PliegoVigente!$Y$51,PliegoVigente!$AA$51,0)))))</f>
        <v>0</v>
      </c>
      <c r="AG410" s="124">
        <f>IF(E410="HFC",(IF(Z410&gt;=PliegoVigente!$M$9,PliegoVigente!$O$9,IF(Z410&gt;=PliegoVigente!$M$8,PliegoVigente!$O$8,PliegoVigente!$O$7))),IF(E410="FLOW",(IF(Z410&gt;=PliegoVigente!$M$25,PliegoVigente!$O$25,IF(Z410&gt;=PliegoVigente!$M$24,PliegoVigente!$O$24,PliegoVigente!$O$23))),IF(E410="MASIVO",(IF(Z410&gt;=PliegoVigente!$M$39,PliegoVigente!$O$39,IF(Z410&gt;=PliegoVigente!$M$38,PliegoVigente!$O$38,PliegoVigente!$O$37))),(IF(Z410&gt;=PliegoVigente!$M$53,PliegoVigente!$O$53,IF(Z410&gt;=PliegoVigente!$M$52,PliegoVigente!$O$52,PliegoVigente!$O$51))))))</f>
        <v>0</v>
      </c>
      <c r="AH410" s="124">
        <f>IF(E410="HFC",(IF(AA410&gt;=PliegoVigente!$Q$9,PliegoVigente!$S$9,IF(AA410&gt;=PliegoVigente!$Q$8,PliegoVigente!$S$8,PliegoVigente!$S$7))),IF(E410="FLOW",(IF(AA410&gt;=PliegoVigente!$Q$25,PliegoVigente!$S$25,IF(AA410&gt;=PliegoVigente!$Q$24,PliegoVigente!$S$24,PliegoVigente!$S$23))),IF(E410="MASIVO",(IF(AA410&gt;=PliegoVigente!$Q$39,PliegoVigente!$S$39,IF(AA410&gt;=PliegoVigente!$Q$38,PliegoVigente!$S$38,PliegoVigente!$S$37))),(IF(AA410&gt;=PliegoVigente!$Q$53,PliegoVigente!$S$53,IF(AA410&gt;=PliegoVigente!$Q$52,PliegoVigente!$S$52,PliegoVigente!$S$51))))))</f>
        <v>5.0000000000000001E-3</v>
      </c>
      <c r="AI410" s="126">
        <f t="shared" si="13"/>
        <v>-1.4999999999999999E-2</v>
      </c>
    </row>
    <row r="411" spans="1:35" x14ac:dyDescent="0.25">
      <c r="A411" s="115" t="str">
        <f>VLOOKUP(C411,RosterActualizado!$C$2:$L$1000,7,0)</f>
        <v>Cabana Emilce Virginia</v>
      </c>
      <c r="B411" s="115" t="str">
        <f>VLOOKUP(C411,RosterActualizado!$C$2:$L$1000,10,0)</f>
        <v>Plaza Oscar Antonio</v>
      </c>
      <c r="C411" s="115">
        <f>RosterActualizado!C411</f>
        <v>2715891</v>
      </c>
      <c r="D411" s="115" t="str">
        <f>VLOOKUP(C411,RosterActualizado!$C$2:$L$1000,3,0)</f>
        <v>VIP</v>
      </c>
      <c r="E411" s="115" t="str">
        <f t="shared" si="12"/>
        <v>MASIVO</v>
      </c>
      <c r="F411" s="116">
        <f>VLOOKUP(C411,Table1[],5,0)</f>
        <v>0.94303341384863104</v>
      </c>
      <c r="G411" s="117">
        <f>VLOOKUP(C411,Table13[],5,0)</f>
        <v>0.172839506172839</v>
      </c>
      <c r="H411" s="118">
        <f>VLOOKUP(C411,Table13[],3,0)</f>
        <v>81</v>
      </c>
      <c r="I411" s="117">
        <f>VLOOKUP(C411,Table13[],7,0)</f>
        <v>0.58108108108108103</v>
      </c>
      <c r="J411" s="117">
        <f>VLOOKUP(C411,Table13[],9,0)</f>
        <v>0.81944444444444398</v>
      </c>
      <c r="K411" s="116">
        <f>VLOOKUP(C411,Table16[[#All],[idccms]:[TMO]],5,0)</f>
        <v>0.95833333333333304</v>
      </c>
      <c r="L411" s="119">
        <f>VLOOKUP(C411,Table18[[Columna1]:[Recuento de id_monitoring-caseId]],2,0)</f>
        <v>0</v>
      </c>
      <c r="M411" s="116">
        <f>VLOOKUP(C411,Table111[],7,0)</f>
        <v>-0.25</v>
      </c>
      <c r="N411" s="118">
        <f>VLOOKUP(C411,Table111[],6,0)</f>
        <v>8</v>
      </c>
      <c r="O411" s="116">
        <f>VLOOKUP(C411,Table111[],8,0)</f>
        <v>0.375</v>
      </c>
      <c r="P411" s="13" t="s">
        <v>116</v>
      </c>
      <c r="Q411" s="13" t="s">
        <v>116</v>
      </c>
      <c r="R411" s="13" t="s">
        <v>116</v>
      </c>
      <c r="S411" s="116">
        <f>VLOOKUP(C411,Table113[[idccms]:[Suma de Rellamados]],4,0)</f>
        <v>0.79385171790235098</v>
      </c>
      <c r="T411" s="13">
        <f>VLOOKUP(C411,Table115[[idccms]:[Suma de CvLlamSalientes]],3,0)</f>
        <v>495.90641711229898</v>
      </c>
      <c r="U411" s="13">
        <f>VLOOKUP(C411,Table115[[idccms]:[Suma de CvLlamSalientes]],5,0)</f>
        <v>10.382352941176499</v>
      </c>
      <c r="V411" s="120">
        <f>VLOOKUP(C411,Table115[[idccms]:[Suma de CvLlamSalientes]],6,0)</f>
        <v>0.94117647058823495</v>
      </c>
      <c r="W411" s="13">
        <f>VLOOKUP(C411,Table115[[idccms]:[Suma de CvLlamSalientes]],7,0)</f>
        <v>484.58288770053503</v>
      </c>
      <c r="X411" s="116">
        <f>VLOOKUP(C411,Table118[[idccms]:[%Act Com N]],4,0)</f>
        <v>6.6844919786096298E-3</v>
      </c>
      <c r="Y411" s="116">
        <f>VLOOKUP(C411,Table118[[idccms]:[%Act Com N]],6,0)</f>
        <v>6.6844919786096298E-3</v>
      </c>
      <c r="Z411" s="116">
        <f>VLOOKUP(C411,TRF!$B$2:$S$407,4,0)</f>
        <v>0.10962566844919799</v>
      </c>
      <c r="AA411" s="116">
        <f>VLOOKUP(C411,CBS!$A$2:$F$395,4,0)</f>
        <v>4.9465240641711199E-2</v>
      </c>
      <c r="AB411" s="124">
        <f>IF(E411="HFC",(IF(L411&gt;=PliegoVigente!$U$9,PliegoVigente!$W$9,IF(L411&gt;=PliegoVigente!$U$8,PliegoVigente!$W$8,PliegoVigente!$W$7))),IF(E411="FLOW",(IF(L411&gt;=PliegoVigente!$U$25,PliegoVigente!$W$25,IF(L411&gt;=PliegoVigente!$U$24,PliegoVigente!$W$24,PliegoVigente!$W$23))),IF(E411="MASIVO",(IF(L411&gt;=PliegoVigente!$U$39,PliegoVigente!$W$39,IF(L411&gt;=PliegoVigente!$U$38,PliegoVigente!$W$38,PliegoVigente!$W$37))),(IF(L411&gt;=PliegoVigente!$U$53,PliegoVigente!$W$53,IF(L411&gt;=PliegoVigente!$U$52,PliegoVigente!$W$52,PliegoVigente!$W$51))))))</f>
        <v>-0.01</v>
      </c>
      <c r="AC411" s="124">
        <f>IF(E411="HFC",(IF(M411&gt;=PliegoVigente!$I$7,PliegoVigente!$K$7,IF(M411&gt;=PliegoVigente!$I$8,PliegoVigente!$K$8,IF(M411&gt;=PliegoVigente!$I$9,PliegoVigente!$K$9,IF(M411&gt;=PliegoVigente!$I$10,PliegoVigente!$K$10,IF(M411&gt;=PliegoVigente!$I$11,PliegoVigente!$K$11,IF(M411&gt;=PliegoVigente!$I$12,PliegoVigente!$K$12,IF(M411&gt;=PliegoVigente!$I$13,PliegoVigente!$K$13,IF(M411&gt;=PliegoVigente!$I$14,PliegoVigente!$K$14,PliegoVigente!$K$15))))))))),IF(E411="FLOW",(IF(M411&gt;=PliegoVigente!$I$23,PliegoVigente!$K$23,IF(M411&gt;=PliegoVigente!$I$24,PliegoVigente!$K$24,IF(M411&gt;=PliegoVigente!$I$25,PliegoVigente!$K$25,IF(M411&gt;=PliegoVigente!$I$26,PliegoVigente!$K$26,IF(M411&gt;=PliegoVigente!$I$27,PliegoVigente!$K$27,IF(M411&gt;=PliegoVigente!$I$28,PliegoVigente!$K$28,IF(M411&gt;=PliegoVigente!$I$29,PliegoVigente!$K$29,IF(M411&gt;=PliegoVigente!$I$30,PliegoVigente!$K$30,PliegoVigente!$K$31))))))))),IF(E411="MASIVO",(IF(M411&gt;=PliegoVigente!$I$37,PliegoVigente!$K$37,IF(M411&gt;=PliegoVigente!$I$38,PliegoVigente!$K$38,IF(M411&gt;=PliegoVigente!$I$39,PliegoVigente!$K$39,IF(M411&gt;=PliegoVigente!$I$40,PliegoVigente!$K$40,IF(M411&gt;=PliegoVigente!$I$41,PliegoVigente!$K$41,IF(M411&gt;=PliegoVigente!$I$42,PliegoVigente!$K$42,IF(M411&gt;=PliegoVigente!$I$43,PliegoVigente!$K$43,IF(M411&gt;=PliegoVigente!$I$44,PliegoVigente!$K$44,PliegoVigente!$K$45))))))))),(IF(M411&gt;=PliegoVigente!$I$51,PliegoVigente!$K$51,IF(M411&gt;=PliegoVigente!$I$52,PliegoVigente!$K$52,IF(M411&gt;=PliegoVigente!$I$53,PliegoVigente!$K$53,IF(M411&gt;=PliegoVigente!$I$54,PliegoVigente!$K$54,IF(M411&gt;=PliegoVigente!$I$55,PliegoVigente!$K$55,IF(M411&gt;=PliegoVigente!$I$56,PliegoVigente!$K$56,IF(M411&gt;=PliegoVigente!$I$57,PliegoVigente!$K$57,IF(M411&gt;=PliegoVigente!$I$58,PliegoVigente!$K$58,PliegoVigente!$K$59))))))))))))</f>
        <v>-0.02</v>
      </c>
      <c r="AD411" s="124">
        <f>IF(E411="HFC",(IF(S411&gt;=PliegoVigente!$E$12,PliegoVigente!$G$12,IF(S411&gt;=PliegoVigente!$E$11,PliegoVigente!$G$11,IF(S411&gt;=PliegoVigente!$E$10,PliegoVigente!$G$10,IF(S411&gt;=PliegoVigente!$E$9,PliegoVigente!$G$9,IF(S411&gt;=PliegoVigente!$E$8,PliegoVigente!$G$8,PliegoVigente!$G$7)))))),IF(E411="FLOW",(IF(S411&gt;=PliegoVigente!$I$23,PliegoVigente!$K$23,IF(S411&gt;=PliegoVigente!$I$24,PliegoVigente!$K$24,IF(S411&gt;=PliegoVigente!$I$25,PliegoVigente!$K$25,IF(S411&gt;=PliegoVigente!$I$26,PliegoVigente!$K$26,IF(S411&gt;=PliegoVigente!$I$27,PliegoVigente!$K$27,IF(S411&gt;=PliegoVigente!$I$28,PliegoVigente!$K$28,IF(S411&gt;=PliegoVigente!$I$29,PliegoVigente!$K$29,IF(S411&gt;=PliegoVigente!$I$30,PliegoVigente!$K$30,PliegoVigente!$K$31))))))))),IF(E411="MASIVO",(IF(S411&gt;=PliegoVigente!$I$37,PliegoVigente!$K$37,IF(S411&gt;=PliegoVigente!$I$38,PliegoVigente!$K$38,IF(S411&gt;=PliegoVigente!$I$39,PliegoVigente!$K$39,IF(S411&gt;=PliegoVigente!$I$40,PliegoVigente!$K$40,IF(S411&gt;=PliegoVigente!$I$41,PliegoVigente!$K$41,IF(S411&gt;=PliegoVigente!$I$42,PliegoVigente!$K$42,IF(S411&gt;=PliegoVigente!$I$43,PliegoVigente!$K$43,IF(S411&gt;=PliegoVigente!$I$44,PliegoVigente!$K$44,PliegoVigente!$K$45))))))))),(IF(S411&gt;=PliegoVigente!$I$51,PliegoVigente!$K$51,IF(S411&gt;=PliegoVigente!$I$52,PliegoVigente!$K$52,IF(S411&gt;=PliegoVigente!$I$53,PliegoVigente!$K$53,IF(S411&gt;=PliegoVigente!$I$54,PliegoVigente!$K$54,IF(S411&gt;=PliegoVigente!$I$55,PliegoVigente!$K$55,IF(S411&gt;=PliegoVigente!$I$56,PliegoVigente!$K$56,IF(S411&gt;=PliegoVigente!$I$57,PliegoVigente!$K$57,IF(S411&gt;=PliegoVigente!$I$58,PliegoVigente!$K$58,PliegoVigente!$K$59))))))))))))</f>
        <v>0.06</v>
      </c>
      <c r="AE411" s="124">
        <f>IF(E411="HFC",(IF(T411&gt;=PliegoVigente!$A$10,PliegoVigente!$C$10,IF(T411&gt;PliegoVigente!$A$9,PliegoVigente!$C$9,IF(T411&gt;PliegoVigente!$A$8,PliegoVigente!$C$8,PliegoVigente!$C$7)))),IF(E411="FLOW",(IF(T411&gt;=PliegoVigente!$A$26,PliegoVigente!$C$26,IF(T411&gt;PliegoVigente!$A$25,PliegoVigente!$C$25,IF(T411&gt;PliegoVigente!$A$24,PliegoVigente!$C$24,PliegoVigente!$C$23)))),IF(E411="MASIVO",(IF(T411&gt;=PliegoVigente!$A$40,PliegoVigente!$C$40,IF(T411&gt;PliegoVigente!$A$39,PliegoVigente!$C$39,IF(T411&gt;PliegoVigente!$A$38,PliegoVigente!$C$38,PliegoVigente!$C$37)))),(IF(T411&gt;=PliegoVigente!$A$54,PliegoVigente!$C$54,IF(T411&gt;PliegoVigente!$A$53,PliegoVigente!$C$53,IF(T411&gt;PliegoVigente!$A$52,PliegoVigente!$C$52,PliegoVigente!$C$51)))))))</f>
        <v>0.02</v>
      </c>
      <c r="AF411" s="124" t="b">
        <f>IF(E411="HFC",(IF(Y411&gt;=PliegoVigente!$Y$7,PliegoVigente!$AA$7,0)),IF(E411="FLOW",0,IF(E411="MASIVO",(IF(Y411&gt;=PliegoVigente!$Y$37,PliegoVigente!$AA$370)),(IF(Y411&gt;=PliegoVigente!$Y$51,PliegoVigente!$AA$51,0)))))</f>
        <v>0</v>
      </c>
      <c r="AG411" s="124">
        <f>IF(E411="HFC",(IF(Z411&gt;=PliegoVigente!$M$9,PliegoVigente!$O$9,IF(Z411&gt;=PliegoVigente!$M$8,PliegoVigente!$O$8,PliegoVigente!$O$7))),IF(E411="FLOW",(IF(Z411&gt;=PliegoVigente!$M$25,PliegoVigente!$O$25,IF(Z411&gt;=PliegoVigente!$M$24,PliegoVigente!$O$24,PliegoVigente!$O$23))),IF(E411="MASIVO",(IF(Z411&gt;=PliegoVigente!$M$39,PliegoVigente!$O$39,IF(Z411&gt;=PliegoVigente!$M$38,PliegoVigente!$O$38,PliegoVigente!$O$37))),(IF(Z411&gt;=PliegoVigente!$M$53,PliegoVigente!$O$53,IF(Z411&gt;=PliegoVigente!$M$52,PliegoVigente!$O$52,PliegoVigente!$O$51))))))</f>
        <v>-5.0000000000000001E-3</v>
      </c>
      <c r="AH411" s="124">
        <f>IF(E411="HFC",(IF(AA411&gt;=PliegoVigente!$Q$9,PliegoVigente!$S$9,IF(AA411&gt;=PliegoVigente!$Q$8,PliegoVigente!$S$8,PliegoVigente!$S$7))),IF(E411="FLOW",(IF(AA411&gt;=PliegoVigente!$Q$25,PliegoVigente!$S$25,IF(AA411&gt;=PliegoVigente!$Q$24,PliegoVigente!$S$24,PliegoVigente!$S$23))),IF(E411="MASIVO",(IF(AA411&gt;=PliegoVigente!$Q$39,PliegoVigente!$S$39,IF(AA411&gt;=PliegoVigente!$Q$38,PliegoVigente!$S$38,PliegoVigente!$S$37))),(IF(AA411&gt;=PliegoVigente!$Q$53,PliegoVigente!$S$53,IF(AA411&gt;=PliegoVigente!$Q$52,PliegoVigente!$S$52,PliegoVigente!$S$51))))))</f>
        <v>5.0000000000000001E-3</v>
      </c>
      <c r="AI411" s="126">
        <f t="shared" si="13"/>
        <v>0.05</v>
      </c>
    </row>
    <row r="412" spans="1:35" x14ac:dyDescent="0.25">
      <c r="A412" s="115" t="str">
        <f>VLOOKUP(C412,RosterActualizado!$C$2:$L$1000,7,0)</f>
        <v>Cabana Emilce Virginia</v>
      </c>
      <c r="B412" s="115" t="str">
        <f>VLOOKUP(C412,RosterActualizado!$C$2:$L$1000,10,0)</f>
        <v>Quispe Valdiglesias Jessica Guadalupe</v>
      </c>
      <c r="C412" s="115">
        <f>RosterActualizado!C412</f>
        <v>714537</v>
      </c>
      <c r="D412" s="115" t="str">
        <f>VLOOKUP(C412,RosterActualizado!$C$2:$L$1000,3,0)</f>
        <v>FLOW Score 2</v>
      </c>
      <c r="E412" s="115" t="str">
        <f t="shared" si="12"/>
        <v>FLOW</v>
      </c>
      <c r="F412" s="116">
        <f>VLOOKUP(C412,Table1[],5,0)</f>
        <v>0.94936287477954096</v>
      </c>
      <c r="G412" s="117">
        <f>VLOOKUP(C412,Table13[],5,0)</f>
        <v>4.6875E-2</v>
      </c>
      <c r="H412" s="118">
        <f>VLOOKUP(C412,Table13[],3,0)</f>
        <v>64</v>
      </c>
      <c r="I412" s="117">
        <f>VLOOKUP(C412,Table13[],7,0)</f>
        <v>0.68852459016393397</v>
      </c>
      <c r="J412" s="117">
        <f>VLOOKUP(C412,Table13[],9,0)</f>
        <v>0.95</v>
      </c>
      <c r="K412" s="116">
        <f>VLOOKUP(C412,Table16[[#All],[idccms]:[TMO]],5,0)</f>
        <v>0.98989898989898994</v>
      </c>
      <c r="L412" s="119">
        <f>VLOOKUP(C412,Table18[[Columna1]:[Recuento de id_monitoring-caseId]],2,0)</f>
        <v>0.66666666666666696</v>
      </c>
      <c r="M412" s="116">
        <f>VLOOKUP(C412,Table111[],7,0)</f>
        <v>-0.46666666666666701</v>
      </c>
      <c r="N412" s="118">
        <f>VLOOKUP(C412,Table111[],6,0)</f>
        <v>15</v>
      </c>
      <c r="O412" s="116">
        <f>VLOOKUP(C412,Table111[],8,0)</f>
        <v>0.4</v>
      </c>
      <c r="P412" s="13" t="s">
        <v>116</v>
      </c>
      <c r="Q412" s="13" t="s">
        <v>116</v>
      </c>
      <c r="R412" s="13" t="s">
        <v>116</v>
      </c>
      <c r="S412" s="116">
        <f>VLOOKUP(C412,Table113[[idccms]:[Suma de Rellamados]],4,0)</f>
        <v>0.78656126482213395</v>
      </c>
      <c r="T412" s="13">
        <f>VLOOKUP(C412,Table115[[idccms]:[Suma de CvLlamSalientes]],3,0)</f>
        <v>548.76115107913699</v>
      </c>
      <c r="U412" s="13">
        <f>VLOOKUP(C412,Table115[[idccms]:[Suma de CvLlamSalientes]],5,0)</f>
        <v>25.775539568345302</v>
      </c>
      <c r="V412" s="120">
        <f>VLOOKUP(C412,Table115[[idccms]:[Suma de CvLlamSalientes]],6,0)</f>
        <v>1.74532374100719</v>
      </c>
      <c r="W412" s="13">
        <f>VLOOKUP(C412,Table115[[idccms]:[Suma de CvLlamSalientes]],7,0)</f>
        <v>521.240287769784</v>
      </c>
      <c r="X412" s="116">
        <f>VLOOKUP(C412,Table118[[idccms]:[%Act Com N]],4,0)</f>
        <v>3.8848920863309301E-2</v>
      </c>
      <c r="Y412" s="116">
        <f>VLOOKUP(C412,Table118[[idccms]:[%Act Com N]],6,0)</f>
        <v>3.5251798561151099E-2</v>
      </c>
      <c r="Z412" s="116">
        <f>VLOOKUP(C412,TRF!$B$2:$S$407,4,0)</f>
        <v>7.6258992805755405E-2</v>
      </c>
      <c r="AA412" s="116">
        <f>VLOOKUP(C412,CBS!$A$2:$F$395,4,0)</f>
        <v>9.6402877697841699E-2</v>
      </c>
      <c r="AB412" s="124">
        <f>IF(E412="HFC",(IF(L412&gt;=PliegoVigente!$U$9,PliegoVigente!$W$9,IF(L412&gt;=PliegoVigente!$U$8,PliegoVigente!$W$8,PliegoVigente!$W$7))),IF(E412="FLOW",(IF(L412&gt;=PliegoVigente!$U$25,PliegoVigente!$W$25,IF(L412&gt;=PliegoVigente!$U$24,PliegoVigente!$W$24,PliegoVigente!$W$23))),IF(E412="MASIVO",(IF(L412&gt;=PliegoVigente!$U$39,PliegoVigente!$W$39,IF(L412&gt;=PliegoVigente!$U$38,PliegoVigente!$W$38,PliegoVigente!$W$37))),(IF(L412&gt;=PliegoVigente!$U$53,PliegoVigente!$W$53,IF(L412&gt;=PliegoVigente!$U$52,PliegoVigente!$W$52,PliegoVigente!$W$51))))))</f>
        <v>-0.01</v>
      </c>
      <c r="AC412" s="124">
        <f>IF(E412="HFC",(IF(M412&gt;=PliegoVigente!$I$7,PliegoVigente!$K$7,IF(M412&gt;=PliegoVigente!$I$8,PliegoVigente!$K$8,IF(M412&gt;=PliegoVigente!$I$9,PliegoVigente!$K$9,IF(M412&gt;=PliegoVigente!$I$10,PliegoVigente!$K$10,IF(M412&gt;=PliegoVigente!$I$11,PliegoVigente!$K$11,IF(M412&gt;=PliegoVigente!$I$12,PliegoVigente!$K$12,IF(M412&gt;=PliegoVigente!$I$13,PliegoVigente!$K$13,IF(M412&gt;=PliegoVigente!$I$14,PliegoVigente!$K$14,PliegoVigente!$K$15))))))))),IF(E412="FLOW",(IF(M412&gt;=PliegoVigente!$I$23,PliegoVigente!$K$23,IF(M412&gt;=PliegoVigente!$I$24,PliegoVigente!$K$24,IF(M412&gt;=PliegoVigente!$I$25,PliegoVigente!$K$25,IF(M412&gt;=PliegoVigente!$I$26,PliegoVigente!$K$26,IF(M412&gt;=PliegoVigente!$I$27,PliegoVigente!$K$27,IF(M412&gt;=PliegoVigente!$I$28,PliegoVigente!$K$28,IF(M412&gt;=PliegoVigente!$I$29,PliegoVigente!$K$29,IF(M412&gt;=PliegoVigente!$I$30,PliegoVigente!$K$30,PliegoVigente!$K$31))))))))),IF(E412="MASIVO",(IF(M412&gt;=PliegoVigente!$I$37,PliegoVigente!$K$37,IF(M412&gt;=PliegoVigente!$I$38,PliegoVigente!$K$38,IF(M412&gt;=PliegoVigente!$I$39,PliegoVigente!$K$39,IF(M412&gt;=PliegoVigente!$I$40,PliegoVigente!$K$40,IF(M412&gt;=PliegoVigente!$I$41,PliegoVigente!$K$41,IF(M412&gt;=PliegoVigente!$I$42,PliegoVigente!$K$42,IF(M412&gt;=PliegoVigente!$I$43,PliegoVigente!$K$43,IF(M412&gt;=PliegoVigente!$I$44,PliegoVigente!$K$44,PliegoVigente!$K$45))))))))),(IF(M412&gt;=PliegoVigente!$I$51,PliegoVigente!$K$51,IF(M412&gt;=PliegoVigente!$I$52,PliegoVigente!$K$52,IF(M412&gt;=PliegoVigente!$I$53,PliegoVigente!$K$53,IF(M412&gt;=PliegoVigente!$I$54,PliegoVigente!$K$54,IF(M412&gt;=PliegoVigente!$I$55,PliegoVigente!$K$55,IF(M412&gt;=PliegoVigente!$I$56,PliegoVigente!$K$56,IF(M412&gt;=PliegoVigente!$I$57,PliegoVigente!$K$57,IF(M412&gt;=PliegoVigente!$I$58,PliegoVigente!$K$58,PliegoVigente!$K$59))))))))))))</f>
        <v>-0.02</v>
      </c>
      <c r="AD412" s="124">
        <f>IF(E412="HFC",(IF(S412&gt;=PliegoVigente!$E$12,PliegoVigente!$G$12,IF(S412&gt;=PliegoVigente!$E$11,PliegoVigente!$G$11,IF(S412&gt;=PliegoVigente!$E$10,PliegoVigente!$G$10,IF(S412&gt;=PliegoVigente!$E$9,PliegoVigente!$G$9,IF(S412&gt;=PliegoVigente!$E$8,PliegoVigente!$G$8,PliegoVigente!$G$7)))))),IF(E412="FLOW",(IF(S412&gt;=PliegoVigente!$I$23,PliegoVigente!$K$23,IF(S412&gt;=PliegoVigente!$I$24,PliegoVigente!$K$24,IF(S412&gt;=PliegoVigente!$I$25,PliegoVigente!$K$25,IF(S412&gt;=PliegoVigente!$I$26,PliegoVigente!$K$26,IF(S412&gt;=PliegoVigente!$I$27,PliegoVigente!$K$27,IF(S412&gt;=PliegoVigente!$I$28,PliegoVigente!$K$28,IF(S412&gt;=PliegoVigente!$I$29,PliegoVigente!$K$29,IF(S412&gt;=PliegoVigente!$I$30,PliegoVigente!$K$30,PliegoVigente!$K$31))))))))),IF(E412="MASIVO",(IF(S412&gt;=PliegoVigente!$I$37,PliegoVigente!$K$37,IF(S412&gt;=PliegoVigente!$I$38,PliegoVigente!$K$38,IF(S412&gt;=PliegoVigente!$I$39,PliegoVigente!$K$39,IF(S412&gt;=PliegoVigente!$I$40,PliegoVigente!$K$40,IF(S412&gt;=PliegoVigente!$I$41,PliegoVigente!$K$41,IF(S412&gt;=PliegoVigente!$I$42,PliegoVigente!$K$42,IF(S412&gt;=PliegoVigente!$I$43,PliegoVigente!$K$43,IF(S412&gt;=PliegoVigente!$I$44,PliegoVigente!$K$44,PliegoVigente!$K$45))))))))),(IF(S412&gt;=PliegoVigente!$I$51,PliegoVigente!$K$51,IF(S412&gt;=PliegoVigente!$I$52,PliegoVigente!$K$52,IF(S412&gt;=PliegoVigente!$I$53,PliegoVigente!$K$53,IF(S412&gt;=PliegoVigente!$I$54,PliegoVigente!$K$54,IF(S412&gt;=PliegoVigente!$I$55,PliegoVigente!$K$55,IF(S412&gt;=PliegoVigente!$I$56,PliegoVigente!$K$56,IF(S412&gt;=PliegoVigente!$I$57,PliegoVigente!$K$57,IF(S412&gt;=PliegoVigente!$I$58,PliegoVigente!$K$58,PliegoVigente!$K$59))))))))))))</f>
        <v>0.06</v>
      </c>
      <c r="AE412" s="124">
        <f>IF(E412="HFC",(IF(T412&gt;=PliegoVigente!$A$10,PliegoVigente!$C$10,IF(T412&gt;PliegoVigente!$A$9,PliegoVigente!$C$9,IF(T412&gt;PliegoVigente!$A$8,PliegoVigente!$C$8,PliegoVigente!$C$7)))),IF(E412="FLOW",(IF(T412&gt;=PliegoVigente!$A$26,PliegoVigente!$C$26,IF(T412&gt;PliegoVigente!$A$25,PliegoVigente!$C$25,IF(T412&gt;PliegoVigente!$A$24,PliegoVigente!$C$24,PliegoVigente!$C$23)))),IF(E412="MASIVO",(IF(T412&gt;=PliegoVigente!$A$40,PliegoVigente!$C$40,IF(T412&gt;PliegoVigente!$A$39,PliegoVigente!$C$39,IF(T412&gt;PliegoVigente!$A$38,PliegoVigente!$C$38,PliegoVigente!$C$37)))),(IF(T412&gt;=PliegoVigente!$A$54,PliegoVigente!$C$54,IF(T412&gt;PliegoVigente!$A$53,PliegoVigente!$C$53,IF(T412&gt;PliegoVigente!$A$52,PliegoVigente!$C$52,PliegoVigente!$C$51)))))))</f>
        <v>0.01</v>
      </c>
      <c r="AF412" s="124">
        <f>IF(E412="HFC",(IF(Y412&gt;=PliegoVigente!$Y$7,PliegoVigente!$AA$7,0)),IF(E412="FLOW",0,IF(E412="MASIVO",(IF(Y412&gt;=PliegoVigente!$Y$37,PliegoVigente!$AA$370)),(IF(Y412&gt;=PliegoVigente!$Y$51,PliegoVigente!$AA$51,0)))))</f>
        <v>0</v>
      </c>
      <c r="AG412" s="124">
        <f>IF(E412="HFC",(IF(Z412&gt;=PliegoVigente!$M$9,PliegoVigente!$O$9,IF(Z412&gt;=PliegoVigente!$M$8,PliegoVigente!$O$8,PliegoVigente!$O$7))),IF(E412="FLOW",(IF(Z412&gt;=PliegoVigente!$M$25,PliegoVigente!$O$25,IF(Z412&gt;=PliegoVigente!$M$24,PliegoVigente!$O$24,PliegoVigente!$O$23))),IF(E412="MASIVO",(IF(Z412&gt;=PliegoVigente!$M$39,PliegoVigente!$O$39,IF(Z412&gt;=PliegoVigente!$M$38,PliegoVigente!$O$38,PliegoVigente!$O$37))),(IF(Z412&gt;=PliegoVigente!$M$53,PliegoVigente!$O$53,IF(Z412&gt;=PliegoVigente!$M$52,PliegoVigente!$O$52,PliegoVigente!$O$51))))))</f>
        <v>5.0000000000000001E-3</v>
      </c>
      <c r="AH412" s="124">
        <f>IF(E412="HFC",(IF(AA412&gt;=PliegoVigente!$Q$9,PliegoVigente!$S$9,IF(AA412&gt;=PliegoVigente!$Q$8,PliegoVigente!$S$8,PliegoVigente!$S$7))),IF(E412="FLOW",(IF(AA412&gt;=PliegoVigente!$Q$25,PliegoVigente!$S$25,IF(AA412&gt;=PliegoVigente!$Q$24,PliegoVigente!$S$24,PliegoVigente!$S$23))),IF(E412="MASIVO",(IF(AA412&gt;=PliegoVigente!$Q$39,PliegoVigente!$S$39,IF(AA412&gt;=PliegoVigente!$Q$38,PliegoVigente!$S$38,PliegoVigente!$S$37))),(IF(AA412&gt;=PliegoVigente!$Q$53,PliegoVigente!$S$53,IF(AA412&gt;=PliegoVigente!$Q$52,PliegoVigente!$S$52,PliegoVigente!$S$51))))))</f>
        <v>0</v>
      </c>
      <c r="AI412" s="126">
        <f t="shared" si="13"/>
        <v>4.4999999999999998E-2</v>
      </c>
    </row>
    <row r="413" spans="1:35" x14ac:dyDescent="0.25">
      <c r="A413" s="115" t="str">
        <f>VLOOKUP(C413,RosterActualizado!$C$2:$L$1000,7,0)</f>
        <v>Cabana Emilce Virginia</v>
      </c>
      <c r="B413" s="115" t="str">
        <f>VLOOKUP(C413,RosterActualizado!$C$2:$L$1000,10,0)</f>
        <v xml:space="preserve">Reinoso Tomas Alejandro </v>
      </c>
      <c r="C413" s="115">
        <f>RosterActualizado!C413</f>
        <v>4561715</v>
      </c>
      <c r="D413" s="115" t="str">
        <f>VLOOKUP(C413,RosterActualizado!$C$2:$L$1000,3,0)</f>
        <v>MASIVO</v>
      </c>
      <c r="E413" s="115" t="str">
        <f t="shared" si="12"/>
        <v>MASIVO</v>
      </c>
      <c r="F413" s="116">
        <f>VLOOKUP(C413,Table1[],5,0)</f>
        <v>0.66666666666666696</v>
      </c>
      <c r="G413" s="117">
        <f>VLOOKUP(C413,Table13[],5,0)</f>
        <v>0</v>
      </c>
      <c r="H413" s="118">
        <f>VLOOKUP(C413,Table13[],3,0)</f>
        <v>0</v>
      </c>
      <c r="I413" s="117">
        <f>VLOOKUP(C413,Table13[],7,0)</f>
        <v>0</v>
      </c>
      <c r="J413" s="117">
        <f>VLOOKUP(C413,Table13[],9,0)</f>
        <v>0</v>
      </c>
      <c r="K413" s="116" t="e">
        <f>VLOOKUP(C413,Table16[[#All],[idccms]:[TMO]],5,0)</f>
        <v>#N/A</v>
      </c>
      <c r="L413" s="119" t="e">
        <f>VLOOKUP(C413,Table18[[Columna1]:[Recuento de id_monitoring-caseId]],2,0)</f>
        <v>#N/A</v>
      </c>
      <c r="M413" s="116" t="e">
        <f>VLOOKUP(C413,Table111[],7,0)</f>
        <v>#N/A</v>
      </c>
      <c r="N413" s="118" t="e">
        <f>VLOOKUP(C413,Table111[],6,0)</f>
        <v>#N/A</v>
      </c>
      <c r="O413" s="116" t="e">
        <f>VLOOKUP(C413,Table111[],8,0)</f>
        <v>#N/A</v>
      </c>
      <c r="P413" s="13" t="s">
        <v>116</v>
      </c>
      <c r="Q413" s="13" t="s">
        <v>116</v>
      </c>
      <c r="R413" s="13" t="s">
        <v>116</v>
      </c>
      <c r="S413" s="116" t="e">
        <f>VLOOKUP(C413,Table113[[idccms]:[Suma de Rellamados]],4,0)</f>
        <v>#N/A</v>
      </c>
      <c r="T413" s="13">
        <f>VLOOKUP(C413,Table115[[idccms]:[Suma de CvLlamSalientes]],3,0)</f>
        <v>0</v>
      </c>
      <c r="U413" s="13">
        <f>VLOOKUP(C413,Table115[[idccms]:[Suma de CvLlamSalientes]],5,0)</f>
        <v>0</v>
      </c>
      <c r="V413" s="120">
        <f>VLOOKUP(C413,Table115[[idccms]:[Suma de CvLlamSalientes]],6,0)</f>
        <v>0</v>
      </c>
      <c r="W413" s="13">
        <f>VLOOKUP(C413,Table115[[idccms]:[Suma de CvLlamSalientes]],7,0)</f>
        <v>0</v>
      </c>
      <c r="X413" s="116" t="e">
        <f>VLOOKUP(C413,Table118[[idccms]:[%Act Com N]],4,0)</f>
        <v>#N/A</v>
      </c>
      <c r="Y413" s="116" t="e">
        <f>VLOOKUP(C413,Table118[[idccms]:[%Act Com N]],6,0)</f>
        <v>#N/A</v>
      </c>
      <c r="Z413" s="116" t="e">
        <f>VLOOKUP(C413,TRF!$B$2:$S$407,4,0)</f>
        <v>#N/A</v>
      </c>
      <c r="AA413" s="116" t="e">
        <f>VLOOKUP(C413,CBS!$A$2:$F$395,4,0)</f>
        <v>#N/A</v>
      </c>
      <c r="AB413" s="124" t="e">
        <f>IF(E413="HFC",(IF(L413&gt;=PliegoVigente!$U$9,PliegoVigente!$W$9,IF(L413&gt;=PliegoVigente!$U$8,PliegoVigente!$W$8,PliegoVigente!$W$7))),IF(E413="FLOW",(IF(L413&gt;=PliegoVigente!$U$25,PliegoVigente!$W$25,IF(L413&gt;=PliegoVigente!$U$24,PliegoVigente!$W$24,PliegoVigente!$W$23))),IF(E413="MASIVO",(IF(L413&gt;=PliegoVigente!$U$39,PliegoVigente!$W$39,IF(L413&gt;=PliegoVigente!$U$38,PliegoVigente!$W$38,PliegoVigente!$W$37))),(IF(L413&gt;=PliegoVigente!$U$53,PliegoVigente!$W$53,IF(L413&gt;=PliegoVigente!$U$52,PliegoVigente!$W$52,PliegoVigente!$W$51))))))</f>
        <v>#N/A</v>
      </c>
      <c r="AC413" s="124" t="e">
        <f>IF(E413="HFC",(IF(M413&gt;=PliegoVigente!$I$7,PliegoVigente!$K$7,IF(M413&gt;=PliegoVigente!$I$8,PliegoVigente!$K$8,IF(M413&gt;=PliegoVigente!$I$9,PliegoVigente!$K$9,IF(M413&gt;=PliegoVigente!$I$10,PliegoVigente!$K$10,IF(M413&gt;=PliegoVigente!$I$11,PliegoVigente!$K$11,IF(M413&gt;=PliegoVigente!$I$12,PliegoVigente!$K$12,IF(M413&gt;=PliegoVigente!$I$13,PliegoVigente!$K$13,IF(M413&gt;=PliegoVigente!$I$14,PliegoVigente!$K$14,PliegoVigente!$K$15))))))))),IF(E413="FLOW",(IF(M413&gt;=PliegoVigente!$I$23,PliegoVigente!$K$23,IF(M413&gt;=PliegoVigente!$I$24,PliegoVigente!$K$24,IF(M413&gt;=PliegoVigente!$I$25,PliegoVigente!$K$25,IF(M413&gt;=PliegoVigente!$I$26,PliegoVigente!$K$26,IF(M413&gt;=PliegoVigente!$I$27,PliegoVigente!$K$27,IF(M413&gt;=PliegoVigente!$I$28,PliegoVigente!$K$28,IF(M413&gt;=PliegoVigente!$I$29,PliegoVigente!$K$29,IF(M413&gt;=PliegoVigente!$I$30,PliegoVigente!$K$30,PliegoVigente!$K$31))))))))),IF(E413="MASIVO",(IF(M413&gt;=PliegoVigente!$I$37,PliegoVigente!$K$37,IF(M413&gt;=PliegoVigente!$I$38,PliegoVigente!$K$38,IF(M413&gt;=PliegoVigente!$I$39,PliegoVigente!$K$39,IF(M413&gt;=PliegoVigente!$I$40,PliegoVigente!$K$40,IF(M413&gt;=PliegoVigente!$I$41,PliegoVigente!$K$41,IF(M413&gt;=PliegoVigente!$I$42,PliegoVigente!$K$42,IF(M413&gt;=PliegoVigente!$I$43,PliegoVigente!$K$43,IF(M413&gt;=PliegoVigente!$I$44,PliegoVigente!$K$44,PliegoVigente!$K$45))))))))),(IF(M413&gt;=PliegoVigente!$I$51,PliegoVigente!$K$51,IF(M413&gt;=PliegoVigente!$I$52,PliegoVigente!$K$52,IF(M413&gt;=PliegoVigente!$I$53,PliegoVigente!$K$53,IF(M413&gt;=PliegoVigente!$I$54,PliegoVigente!$K$54,IF(M413&gt;=PliegoVigente!$I$55,PliegoVigente!$K$55,IF(M413&gt;=PliegoVigente!$I$56,PliegoVigente!$K$56,IF(M413&gt;=PliegoVigente!$I$57,PliegoVigente!$K$57,IF(M413&gt;=PliegoVigente!$I$58,PliegoVigente!$K$58,PliegoVigente!$K$59))))))))))))</f>
        <v>#N/A</v>
      </c>
      <c r="AD413" s="124" t="e">
        <f>IF(E413="HFC",(IF(S413&gt;=PliegoVigente!$E$12,PliegoVigente!$G$12,IF(S413&gt;=PliegoVigente!$E$11,PliegoVigente!$G$11,IF(S413&gt;=PliegoVigente!$E$10,PliegoVigente!$G$10,IF(S413&gt;=PliegoVigente!$E$9,PliegoVigente!$G$9,IF(S413&gt;=PliegoVigente!$E$8,PliegoVigente!$G$8,PliegoVigente!$G$7)))))),IF(E413="FLOW",(IF(S413&gt;=PliegoVigente!$I$23,PliegoVigente!$K$23,IF(S413&gt;=PliegoVigente!$I$24,PliegoVigente!$K$24,IF(S413&gt;=PliegoVigente!$I$25,PliegoVigente!$K$25,IF(S413&gt;=PliegoVigente!$I$26,PliegoVigente!$K$26,IF(S413&gt;=PliegoVigente!$I$27,PliegoVigente!$K$27,IF(S413&gt;=PliegoVigente!$I$28,PliegoVigente!$K$28,IF(S413&gt;=PliegoVigente!$I$29,PliegoVigente!$K$29,IF(S413&gt;=PliegoVigente!$I$30,PliegoVigente!$K$30,PliegoVigente!$K$31))))))))),IF(E413="MASIVO",(IF(S413&gt;=PliegoVigente!$I$37,PliegoVigente!$K$37,IF(S413&gt;=PliegoVigente!$I$38,PliegoVigente!$K$38,IF(S413&gt;=PliegoVigente!$I$39,PliegoVigente!$K$39,IF(S413&gt;=PliegoVigente!$I$40,PliegoVigente!$K$40,IF(S413&gt;=PliegoVigente!$I$41,PliegoVigente!$K$41,IF(S413&gt;=PliegoVigente!$I$42,PliegoVigente!$K$42,IF(S413&gt;=PliegoVigente!$I$43,PliegoVigente!$K$43,IF(S413&gt;=PliegoVigente!$I$44,PliegoVigente!$K$44,PliegoVigente!$K$45))))))))),(IF(S413&gt;=PliegoVigente!$I$51,PliegoVigente!$K$51,IF(S413&gt;=PliegoVigente!$I$52,PliegoVigente!$K$52,IF(S413&gt;=PliegoVigente!$I$53,PliegoVigente!$K$53,IF(S413&gt;=PliegoVigente!$I$54,PliegoVigente!$K$54,IF(S413&gt;=PliegoVigente!$I$55,PliegoVigente!$K$55,IF(S413&gt;=PliegoVigente!$I$56,PliegoVigente!$K$56,IF(S413&gt;=PliegoVigente!$I$57,PliegoVigente!$K$57,IF(S413&gt;=PliegoVigente!$I$58,PliegoVigente!$K$58,PliegoVigente!$K$59))))))))))))</f>
        <v>#N/A</v>
      </c>
      <c r="AE413" s="124">
        <f>IF(E413="HFC",(IF(T413&gt;=PliegoVigente!$A$10,PliegoVigente!$C$10,IF(T413&gt;PliegoVigente!$A$9,PliegoVigente!$C$9,IF(T413&gt;PliegoVigente!$A$8,PliegoVigente!$C$8,PliegoVigente!$C$7)))),IF(E413="FLOW",(IF(T413&gt;=PliegoVigente!$A$26,PliegoVigente!$C$26,IF(T413&gt;PliegoVigente!$A$25,PliegoVigente!$C$25,IF(T413&gt;PliegoVigente!$A$24,PliegoVigente!$C$24,PliegoVigente!$C$23)))),IF(E413="MASIVO",(IF(T413&gt;=PliegoVigente!$A$40,PliegoVigente!$C$40,IF(T413&gt;PliegoVigente!$A$39,PliegoVigente!$C$39,IF(T413&gt;PliegoVigente!$A$38,PliegoVigente!$C$38,PliegoVigente!$C$37)))),(IF(T413&gt;=PliegoVigente!$A$54,PliegoVigente!$C$54,IF(T413&gt;PliegoVigente!$A$53,PliegoVigente!$C$53,IF(T413&gt;PliegoVigente!$A$52,PliegoVigente!$C$52,PliegoVigente!$C$51)))))))</f>
        <v>0.02</v>
      </c>
      <c r="AF413" s="124" t="e">
        <f>IF(E413="HFC",(IF(Y413&gt;=PliegoVigente!$Y$7,PliegoVigente!$AA$7,0)),IF(E413="FLOW",0,IF(E413="MASIVO",(IF(Y413&gt;=PliegoVigente!$Y$37,PliegoVigente!$AA$370)),(IF(Y413&gt;=PliegoVigente!$Y$51,PliegoVigente!$AA$51,0)))))</f>
        <v>#N/A</v>
      </c>
      <c r="AG413" s="124" t="e">
        <f>IF(E413="HFC",(IF(Z413&gt;=PliegoVigente!$M$9,PliegoVigente!$O$9,IF(Z413&gt;=PliegoVigente!$M$8,PliegoVigente!$O$8,PliegoVigente!$O$7))),IF(E413="FLOW",(IF(Z413&gt;=PliegoVigente!$M$25,PliegoVigente!$O$25,IF(Z413&gt;=PliegoVigente!$M$24,PliegoVigente!$O$24,PliegoVigente!$O$23))),IF(E413="MASIVO",(IF(Z413&gt;=PliegoVigente!$M$39,PliegoVigente!$O$39,IF(Z413&gt;=PliegoVigente!$M$38,PliegoVigente!$O$38,PliegoVigente!$O$37))),(IF(Z413&gt;=PliegoVigente!$M$53,PliegoVigente!$O$53,IF(Z413&gt;=PliegoVigente!$M$52,PliegoVigente!$O$52,PliegoVigente!$O$51))))))</f>
        <v>#N/A</v>
      </c>
      <c r="AH413" s="124" t="e">
        <f>IF(E413="HFC",(IF(AA413&gt;=PliegoVigente!$Q$9,PliegoVigente!$S$9,IF(AA413&gt;=PliegoVigente!$Q$8,PliegoVigente!$S$8,PliegoVigente!$S$7))),IF(E413="FLOW",(IF(AA413&gt;=PliegoVigente!$Q$25,PliegoVigente!$S$25,IF(AA413&gt;=PliegoVigente!$Q$24,PliegoVigente!$S$24,PliegoVigente!$S$23))),IF(E413="MASIVO",(IF(AA413&gt;=PliegoVigente!$Q$39,PliegoVigente!$S$39,IF(AA413&gt;=PliegoVigente!$Q$38,PliegoVigente!$S$38,PliegoVigente!$S$37))),(IF(AA413&gt;=PliegoVigente!$Q$53,PliegoVigente!$S$53,IF(AA413&gt;=PliegoVigente!$Q$52,PliegoVigente!$S$52,PliegoVigente!$S$51))))))</f>
        <v>#N/A</v>
      </c>
      <c r="AI413" s="126" t="e">
        <f t="shared" si="13"/>
        <v>#N/A</v>
      </c>
    </row>
    <row r="414" spans="1:35" x14ac:dyDescent="0.25">
      <c r="A414" s="115" t="str">
        <f>VLOOKUP(C414,RosterActualizado!$C$2:$L$1000,7,0)</f>
        <v>Cabana Emilce Virginia</v>
      </c>
      <c r="B414" s="115" t="str">
        <f>VLOOKUP(C414,RosterActualizado!$C$2:$L$1000,10,0)</f>
        <v>Rodriguez Maria Paola</v>
      </c>
      <c r="C414" s="115">
        <f>RosterActualizado!C414</f>
        <v>2363154</v>
      </c>
      <c r="D414" s="115" t="str">
        <f>VLOOKUP(C414,RosterActualizado!$C$2:$L$1000,3,0)</f>
        <v xml:space="preserve">INTERNET HFC SCORE 3 A 5 + Solucion Remota </v>
      </c>
      <c r="E414" s="115" t="str">
        <f t="shared" si="12"/>
        <v>HFC</v>
      </c>
      <c r="F414" s="116">
        <f>VLOOKUP(C414,Table1[],5,0)</f>
        <v>0.88946675591253899</v>
      </c>
      <c r="G414" s="117">
        <f>VLOOKUP(C414,Table13[],5,0)</f>
        <v>8.4745762711864403E-2</v>
      </c>
      <c r="H414" s="118">
        <f>VLOOKUP(C414,Table13[],3,0)</f>
        <v>118</v>
      </c>
      <c r="I414" s="117">
        <f>VLOOKUP(C414,Table13[],7,0)</f>
        <v>0.68421052631578905</v>
      </c>
      <c r="J414" s="117">
        <f>VLOOKUP(C414,Table13[],9,0)</f>
        <v>0.94642857142857095</v>
      </c>
      <c r="K414" s="116">
        <f>VLOOKUP(C414,Table16[[#All],[idccms]:[TMO]],5,0)</f>
        <v>0.97169811320754695</v>
      </c>
      <c r="L414" s="119">
        <f>VLOOKUP(C414,Table18[[Columna1]:[Recuento de id_monitoring-caseId]],2,0)</f>
        <v>0</v>
      </c>
      <c r="M414" s="116">
        <f>VLOOKUP(C414,Table111[],7,0)</f>
        <v>0.16666666666666699</v>
      </c>
      <c r="N414" s="118">
        <f>VLOOKUP(C414,Table111[],6,0)</f>
        <v>6</v>
      </c>
      <c r="O414" s="116">
        <f>VLOOKUP(C414,Table111[],8,0)</f>
        <v>0.33333333333333298</v>
      </c>
      <c r="P414" s="13" t="s">
        <v>116</v>
      </c>
      <c r="Q414" s="13" t="s">
        <v>116</v>
      </c>
      <c r="R414" s="13" t="s">
        <v>116</v>
      </c>
      <c r="S414" s="116">
        <f>VLOOKUP(C414,Table113[[idccms]:[Suma de Rellamados]],4,0)</f>
        <v>0.819105691056911</v>
      </c>
      <c r="T414" s="13">
        <f>VLOOKUP(C414,Table115[[idccms]:[Suma de CvLlamSalientes]],3,0)</f>
        <v>642.95253682487703</v>
      </c>
      <c r="U414" s="13">
        <f>VLOOKUP(C414,Table115[[idccms]:[Suma de CvLlamSalientes]],5,0)</f>
        <v>29.872340425531899</v>
      </c>
      <c r="V414" s="120">
        <f>VLOOKUP(C414,Table115[[idccms]:[Suma de CvLlamSalientes]],6,0)</f>
        <v>2.5335515548281502</v>
      </c>
      <c r="W414" s="13">
        <f>VLOOKUP(C414,Table115[[idccms]:[Suma de CvLlamSalientes]],7,0)</f>
        <v>610.546644844517</v>
      </c>
      <c r="X414" s="116">
        <f>VLOOKUP(C414,Table118[[idccms]:[%Act Com N]],4,0)</f>
        <v>1.7184942716857599E-2</v>
      </c>
      <c r="Y414" s="116">
        <f>VLOOKUP(C414,Table118[[idccms]:[%Act Com N]],6,0)</f>
        <v>3.27332242225859E-3</v>
      </c>
      <c r="Z414" s="116">
        <f>VLOOKUP(C414,TRF!$B$2:$S$407,4,0)</f>
        <v>7.8559738134206206E-2</v>
      </c>
      <c r="AA414" s="116">
        <f>VLOOKUP(C414,CBS!$A$2:$F$395,4,0)</f>
        <v>5.0736497545008197E-2</v>
      </c>
      <c r="AB414" s="124">
        <f>IF(E414="HFC",(IF(L414&gt;=PliegoVigente!$U$9,PliegoVigente!$W$9,IF(L414&gt;=PliegoVigente!$U$8,PliegoVigente!$W$8,PliegoVigente!$W$7))),IF(E414="FLOW",(IF(L414&gt;=PliegoVigente!$U$25,PliegoVigente!$W$25,IF(L414&gt;=PliegoVigente!$U$24,PliegoVigente!$W$24,PliegoVigente!$W$23))),IF(E414="MASIVO",(IF(L414&gt;=PliegoVigente!$U$39,PliegoVigente!$W$39,IF(L414&gt;=PliegoVigente!$U$38,PliegoVigente!$W$38,PliegoVigente!$W$37))),(IF(L414&gt;=PliegoVigente!$U$53,PliegoVigente!$W$53,IF(L414&gt;=PliegoVigente!$U$52,PliegoVigente!$W$52,PliegoVigente!$W$51))))))</f>
        <v>-0.01</v>
      </c>
      <c r="AC414" s="124">
        <f>IF(E414="HFC",(IF(M414&gt;=PliegoVigente!$I$7,PliegoVigente!$K$7,IF(M414&gt;=PliegoVigente!$I$8,PliegoVigente!$K$8,IF(M414&gt;=PliegoVigente!$I$9,PliegoVigente!$K$9,IF(M414&gt;=PliegoVigente!$I$10,PliegoVigente!$K$10,IF(M414&gt;=PliegoVigente!$I$11,PliegoVigente!$K$11,IF(M414&gt;=PliegoVigente!$I$12,PliegoVigente!$K$12,IF(M414&gt;=PliegoVigente!$I$13,PliegoVigente!$K$13,IF(M414&gt;=PliegoVigente!$I$14,PliegoVigente!$K$14,PliegoVigente!$K$15))))))))),IF(E414="FLOW",(IF(M414&gt;=PliegoVigente!$I$23,PliegoVigente!$K$23,IF(M414&gt;=PliegoVigente!$I$24,PliegoVigente!$K$24,IF(M414&gt;=PliegoVigente!$I$25,PliegoVigente!$K$25,IF(M414&gt;=PliegoVigente!$I$26,PliegoVigente!$K$26,IF(M414&gt;=PliegoVigente!$I$27,PliegoVigente!$K$27,IF(M414&gt;=PliegoVigente!$I$28,PliegoVigente!$K$28,IF(M414&gt;=PliegoVigente!$I$29,PliegoVigente!$K$29,IF(M414&gt;=PliegoVigente!$I$30,PliegoVigente!$K$30,PliegoVigente!$K$31))))))))),IF(E414="MASIVO",(IF(M414&gt;=PliegoVigente!$I$37,PliegoVigente!$K$37,IF(M414&gt;=PliegoVigente!$I$38,PliegoVigente!$K$38,IF(M414&gt;=PliegoVigente!$I$39,PliegoVigente!$K$39,IF(M414&gt;=PliegoVigente!$I$40,PliegoVigente!$K$40,IF(M414&gt;=PliegoVigente!$I$41,PliegoVigente!$K$41,IF(M414&gt;=PliegoVigente!$I$42,PliegoVigente!$K$42,IF(M414&gt;=PliegoVigente!$I$43,PliegoVigente!$K$43,IF(M414&gt;=PliegoVigente!$I$44,PliegoVigente!$K$44,PliegoVigente!$K$45))))))))),(IF(M414&gt;=PliegoVigente!$I$51,PliegoVigente!$K$51,IF(M414&gt;=PliegoVigente!$I$52,PliegoVigente!$K$52,IF(M414&gt;=PliegoVigente!$I$53,PliegoVigente!$K$53,IF(M414&gt;=PliegoVigente!$I$54,PliegoVigente!$K$54,IF(M414&gt;=PliegoVigente!$I$55,PliegoVigente!$K$55,IF(M414&gt;=PliegoVigente!$I$56,PliegoVigente!$K$56,IF(M414&gt;=PliegoVigente!$I$57,PliegoVigente!$K$57,IF(M414&gt;=PliegoVigente!$I$58,PliegoVigente!$K$58,PliegoVigente!$K$59))))))))))))</f>
        <v>0.06</v>
      </c>
      <c r="AD414" s="124">
        <f>IF(E414="HFC",(IF(S414&gt;=PliegoVigente!$E$12,PliegoVigente!$G$12,IF(S414&gt;=PliegoVigente!$E$11,PliegoVigente!$G$11,IF(S414&gt;=PliegoVigente!$E$10,PliegoVigente!$G$10,IF(S414&gt;=PliegoVigente!$E$9,PliegoVigente!$G$9,IF(S414&gt;=PliegoVigente!$E$8,PliegoVigente!$G$8,PliegoVigente!$G$7)))))),IF(E414="FLOW",(IF(S414&gt;=PliegoVigente!$I$23,PliegoVigente!$K$23,IF(S414&gt;=PliegoVigente!$I$24,PliegoVigente!$K$24,IF(S414&gt;=PliegoVigente!$I$25,PliegoVigente!$K$25,IF(S414&gt;=PliegoVigente!$I$26,PliegoVigente!$K$26,IF(S414&gt;=PliegoVigente!$I$27,PliegoVigente!$K$27,IF(S414&gt;=PliegoVigente!$I$28,PliegoVigente!$K$28,IF(S414&gt;=PliegoVigente!$I$29,PliegoVigente!$K$29,IF(S414&gt;=PliegoVigente!$I$30,PliegoVigente!$K$30,PliegoVigente!$K$31))))))))),IF(E414="MASIVO",(IF(S414&gt;=PliegoVigente!$I$37,PliegoVigente!$K$37,IF(S414&gt;=PliegoVigente!$I$38,PliegoVigente!$K$38,IF(S414&gt;=PliegoVigente!$I$39,PliegoVigente!$K$39,IF(S414&gt;=PliegoVigente!$I$40,PliegoVigente!$K$40,IF(S414&gt;=PliegoVigente!$I$41,PliegoVigente!$K$41,IF(S414&gt;=PliegoVigente!$I$42,PliegoVigente!$K$42,IF(S414&gt;=PliegoVigente!$I$43,PliegoVigente!$K$43,IF(S414&gt;=PliegoVigente!$I$44,PliegoVigente!$K$44,PliegoVigente!$K$45))))))))),(IF(S414&gt;=PliegoVigente!$I$51,PliegoVigente!$K$51,IF(S414&gt;=PliegoVigente!$I$52,PliegoVigente!$K$52,IF(S414&gt;=PliegoVigente!$I$53,PliegoVigente!$K$53,IF(S414&gt;=PliegoVigente!$I$54,PliegoVigente!$K$54,IF(S414&gt;=PliegoVigente!$I$55,PliegoVigente!$K$55,IF(S414&gt;=PliegoVigente!$I$56,PliegoVigente!$K$56,IF(S414&gt;=PliegoVigente!$I$57,PliegoVigente!$K$57,IF(S414&gt;=PliegoVigente!$I$58,PliegoVigente!$K$58,PliegoVigente!$K$59))))))))))))</f>
        <v>0.01</v>
      </c>
      <c r="AE414" s="124">
        <f>IF(E414="HFC",(IF(T414&gt;=PliegoVigente!$A$10,PliegoVigente!$C$10,IF(T414&gt;PliegoVigente!$A$9,PliegoVigente!$C$9,IF(T414&gt;PliegoVigente!$A$8,PliegoVigente!$C$8,PliegoVigente!$C$7)))),IF(E414="FLOW",(IF(T414&gt;=PliegoVigente!$A$26,PliegoVigente!$C$26,IF(T414&gt;PliegoVigente!$A$25,PliegoVigente!$C$25,IF(T414&gt;PliegoVigente!$A$24,PliegoVigente!$C$24,PliegoVigente!$C$23)))),IF(E414="MASIVO",(IF(T414&gt;=PliegoVigente!$A$40,PliegoVigente!$C$40,IF(T414&gt;PliegoVigente!$A$39,PliegoVigente!$C$39,IF(T414&gt;PliegoVigente!$A$38,PliegoVigente!$C$38,PliegoVigente!$C$37)))),(IF(T414&gt;=PliegoVigente!$A$54,PliegoVigente!$C$54,IF(T414&gt;PliegoVigente!$A$53,PliegoVigente!$C$53,IF(T414&gt;PliegoVigente!$A$52,PliegoVigente!$C$52,PliegoVigente!$C$51)))))))</f>
        <v>-0.01</v>
      </c>
      <c r="AF414" s="124">
        <f>IF(E414="HFC",(IF(Y414&gt;=PliegoVigente!$Y$7,PliegoVigente!$AA$7,0)),IF(E414="FLOW",0,IF(E414="MASIVO",(IF(Y414&gt;=PliegoVigente!$Y$37,PliegoVigente!$AA$370)),(IF(Y414&gt;=PliegoVigente!$Y$51,PliegoVigente!$AA$51,0)))))</f>
        <v>0</v>
      </c>
      <c r="AG414" s="124">
        <f>IF(E414="HFC",(IF(Z414&gt;=PliegoVigente!$M$9,PliegoVigente!$O$9,IF(Z414&gt;=PliegoVigente!$M$8,PliegoVigente!$O$8,PliegoVigente!$O$7))),IF(E414="FLOW",(IF(Z414&gt;=PliegoVigente!$M$25,PliegoVigente!$O$25,IF(Z414&gt;=PliegoVigente!$M$24,PliegoVigente!$O$24,PliegoVigente!$O$23))),IF(E414="MASIVO",(IF(Z414&gt;=PliegoVigente!$M$39,PliegoVigente!$O$39,IF(Z414&gt;=PliegoVigente!$M$38,PliegoVigente!$O$38,PliegoVigente!$O$37))),(IF(Z414&gt;=PliegoVigente!$M$53,PliegoVigente!$O$53,IF(Z414&gt;=PliegoVigente!$M$52,PliegoVigente!$O$52,PliegoVigente!$O$51))))))</f>
        <v>5.0000000000000001E-3</v>
      </c>
      <c r="AH414" s="124">
        <f>IF(E414="HFC",(IF(AA414&gt;=PliegoVigente!$Q$9,PliegoVigente!$S$9,IF(AA414&gt;=PliegoVigente!$Q$8,PliegoVigente!$S$8,PliegoVigente!$S$7))),IF(E414="FLOW",(IF(AA414&gt;=PliegoVigente!$Q$25,PliegoVigente!$S$25,IF(AA414&gt;=PliegoVigente!$Q$24,PliegoVigente!$S$24,PliegoVigente!$S$23))),IF(E414="MASIVO",(IF(AA414&gt;=PliegoVigente!$Q$39,PliegoVigente!$S$39,IF(AA414&gt;=PliegoVigente!$Q$38,PliegoVigente!$S$38,PliegoVigente!$S$37))),(IF(AA414&gt;=PliegoVigente!$Q$53,PliegoVigente!$S$53,IF(AA414&gt;=PliegoVigente!$Q$52,PliegoVigente!$S$52,PliegoVigente!$S$51))))))</f>
        <v>5.0000000000000001E-3</v>
      </c>
      <c r="AI414" s="126">
        <f t="shared" si="13"/>
        <v>5.9999999999999991E-2</v>
      </c>
    </row>
    <row r="415" spans="1:35" x14ac:dyDescent="0.25">
      <c r="A415" s="115" t="str">
        <f>VLOOKUP(C415,RosterActualizado!$C$2:$L$1000,7,0)</f>
        <v>Cabana Emilce Virginia</v>
      </c>
      <c r="B415" s="115" t="str">
        <f>VLOOKUP(C415,RosterActualizado!$C$2:$L$1000,10,0)</f>
        <v xml:space="preserve">Velazquez Nicolas Guillermo </v>
      </c>
      <c r="C415" s="115">
        <f>RosterActualizado!C415</f>
        <v>978664</v>
      </c>
      <c r="D415" s="115" t="str">
        <f>VLOOKUP(C415,RosterActualizado!$C$2:$L$1000,3,0)</f>
        <v>INTERNET HFC SCORE 3 A 5</v>
      </c>
      <c r="E415" s="115" t="str">
        <f t="shared" si="12"/>
        <v>HFC</v>
      </c>
      <c r="F415" s="116">
        <f>VLOOKUP(C415,Table1[],5,0)</f>
        <v>0.95174955197132605</v>
      </c>
      <c r="G415" s="117">
        <f>VLOOKUP(C415,Table13[],5,0)</f>
        <v>0.23684210526315799</v>
      </c>
      <c r="H415" s="118">
        <f>VLOOKUP(C415,Table13[],3,0)</f>
        <v>38</v>
      </c>
      <c r="I415" s="117">
        <f>VLOOKUP(C415,Table13[],7,0)</f>
        <v>0.54054054054054101</v>
      </c>
      <c r="J415" s="117">
        <f>VLOOKUP(C415,Table13[],9,0)</f>
        <v>0.72972972972973005</v>
      </c>
      <c r="K415" s="116">
        <f>VLOOKUP(C415,Table16[[#All],[idccms]:[TMO]],5,0)</f>
        <v>0.95294117647058796</v>
      </c>
      <c r="L415" s="119">
        <f>VLOOKUP(C415,Table18[[Columna1]:[Recuento de id_monitoring-caseId]],2,0)</f>
        <v>0</v>
      </c>
      <c r="M415" s="116">
        <f>VLOOKUP(C415,Table111[],7,0)</f>
        <v>-0.35714285714285698</v>
      </c>
      <c r="N415" s="118">
        <f>VLOOKUP(C415,Table111[],6,0)</f>
        <v>14</v>
      </c>
      <c r="O415" s="116">
        <f>VLOOKUP(C415,Table111[],8,0)</f>
        <v>0.18181818181818199</v>
      </c>
      <c r="P415" s="13" t="s">
        <v>116</v>
      </c>
      <c r="Q415" s="13" t="s">
        <v>116</v>
      </c>
      <c r="R415" s="13" t="s">
        <v>116</v>
      </c>
      <c r="S415" s="116">
        <f>VLOOKUP(C415,Table113[[idccms]:[Suma de Rellamados]],4,0)</f>
        <v>0.797752808988764</v>
      </c>
      <c r="T415" s="13">
        <f>VLOOKUP(C415,Table115[[idccms]:[Suma de CvLlamSalientes]],3,0)</f>
        <v>563.07870370370404</v>
      </c>
      <c r="U415" s="13">
        <f>VLOOKUP(C415,Table115[[idccms]:[Suma de CvLlamSalientes]],5,0)</f>
        <v>25.234567901234598</v>
      </c>
      <c r="V415" s="120">
        <f>VLOOKUP(C415,Table115[[idccms]:[Suma de CvLlamSalientes]],6,0)</f>
        <v>11.7407407407407</v>
      </c>
      <c r="W415" s="13">
        <f>VLOOKUP(C415,Table115[[idccms]:[Suma de CvLlamSalientes]],7,0)</f>
        <v>526.10339506172795</v>
      </c>
      <c r="X415" s="116">
        <f>VLOOKUP(C415,Table118[[idccms]:[%Act Com N]],4,0)</f>
        <v>5.4012345679012301E-2</v>
      </c>
      <c r="Y415" s="116">
        <f>VLOOKUP(C415,Table118[[idccms]:[%Act Com N]],6,0)</f>
        <v>5.4012345679012301E-2</v>
      </c>
      <c r="Z415" s="116">
        <f>VLOOKUP(C415,TRF!$B$2:$S$407,4,0)</f>
        <v>5.0925925925925902E-2</v>
      </c>
      <c r="AA415" s="116">
        <f>VLOOKUP(C415,CBS!$A$2:$F$395,4,0)</f>
        <v>7.8703703703703706E-2</v>
      </c>
      <c r="AB415" s="124">
        <f>IF(E415="HFC",(IF(L415&gt;=PliegoVigente!$U$9,PliegoVigente!$W$9,IF(L415&gt;=PliegoVigente!$U$8,PliegoVigente!$W$8,PliegoVigente!$W$7))),IF(E415="FLOW",(IF(L415&gt;=PliegoVigente!$U$25,PliegoVigente!$W$25,IF(L415&gt;=PliegoVigente!$U$24,PliegoVigente!$W$24,PliegoVigente!$W$23))),IF(E415="MASIVO",(IF(L415&gt;=PliegoVigente!$U$39,PliegoVigente!$W$39,IF(L415&gt;=PliegoVigente!$U$38,PliegoVigente!$W$38,PliegoVigente!$W$37))),(IF(L415&gt;=PliegoVigente!$U$53,PliegoVigente!$W$53,IF(L415&gt;=PliegoVigente!$U$52,PliegoVigente!$W$52,PliegoVigente!$W$51))))))</f>
        <v>-0.01</v>
      </c>
      <c r="AC415" s="124">
        <f>IF(E415="HFC",(IF(M415&gt;=PliegoVigente!$I$7,PliegoVigente!$K$7,IF(M415&gt;=PliegoVigente!$I$8,PliegoVigente!$K$8,IF(M415&gt;=PliegoVigente!$I$9,PliegoVigente!$K$9,IF(M415&gt;=PliegoVigente!$I$10,PliegoVigente!$K$10,IF(M415&gt;=PliegoVigente!$I$11,PliegoVigente!$K$11,IF(M415&gt;=PliegoVigente!$I$12,PliegoVigente!$K$12,IF(M415&gt;=PliegoVigente!$I$13,PliegoVigente!$K$13,IF(M415&gt;=PliegoVigente!$I$14,PliegoVigente!$K$14,PliegoVigente!$K$15))))))))),IF(E415="FLOW",(IF(M415&gt;=PliegoVigente!$I$23,PliegoVigente!$K$23,IF(M415&gt;=PliegoVigente!$I$24,PliegoVigente!$K$24,IF(M415&gt;=PliegoVigente!$I$25,PliegoVigente!$K$25,IF(M415&gt;=PliegoVigente!$I$26,PliegoVigente!$K$26,IF(M415&gt;=PliegoVigente!$I$27,PliegoVigente!$K$27,IF(M415&gt;=PliegoVigente!$I$28,PliegoVigente!$K$28,IF(M415&gt;=PliegoVigente!$I$29,PliegoVigente!$K$29,IF(M415&gt;=PliegoVigente!$I$30,PliegoVigente!$K$30,PliegoVigente!$K$31))))))))),IF(E415="MASIVO",(IF(M415&gt;=PliegoVigente!$I$37,PliegoVigente!$K$37,IF(M415&gt;=PliegoVigente!$I$38,PliegoVigente!$K$38,IF(M415&gt;=PliegoVigente!$I$39,PliegoVigente!$K$39,IF(M415&gt;=PliegoVigente!$I$40,PliegoVigente!$K$40,IF(M415&gt;=PliegoVigente!$I$41,PliegoVigente!$K$41,IF(M415&gt;=PliegoVigente!$I$42,PliegoVigente!$K$42,IF(M415&gt;=PliegoVigente!$I$43,PliegoVigente!$K$43,IF(M415&gt;=PliegoVigente!$I$44,PliegoVigente!$K$44,PliegoVigente!$K$45))))))))),(IF(M415&gt;=PliegoVigente!$I$51,PliegoVigente!$K$51,IF(M415&gt;=PliegoVigente!$I$52,PliegoVigente!$K$52,IF(M415&gt;=PliegoVigente!$I$53,PliegoVigente!$K$53,IF(M415&gt;=PliegoVigente!$I$54,PliegoVigente!$K$54,IF(M415&gt;=PliegoVigente!$I$55,PliegoVigente!$K$55,IF(M415&gt;=PliegoVigente!$I$56,PliegoVigente!$K$56,IF(M415&gt;=PliegoVigente!$I$57,PliegoVigente!$K$57,IF(M415&gt;=PliegoVigente!$I$58,PliegoVigente!$K$58,PliegoVigente!$K$59))))))))))))</f>
        <v>-0.02</v>
      </c>
      <c r="AD415" s="124">
        <f>IF(E415="HFC",(IF(S415&gt;=PliegoVigente!$E$12,PliegoVigente!$G$12,IF(S415&gt;=PliegoVigente!$E$11,PliegoVigente!$G$11,IF(S415&gt;=PliegoVigente!$E$10,PliegoVigente!$G$10,IF(S415&gt;=PliegoVigente!$E$9,PliegoVigente!$G$9,IF(S415&gt;=PliegoVigente!$E$8,PliegoVigente!$G$8,PliegoVigente!$G$7)))))),IF(E415="FLOW",(IF(S415&gt;=PliegoVigente!$I$23,PliegoVigente!$K$23,IF(S415&gt;=PliegoVigente!$I$24,PliegoVigente!$K$24,IF(S415&gt;=PliegoVigente!$I$25,PliegoVigente!$K$25,IF(S415&gt;=PliegoVigente!$I$26,PliegoVigente!$K$26,IF(S415&gt;=PliegoVigente!$I$27,PliegoVigente!$K$27,IF(S415&gt;=PliegoVigente!$I$28,PliegoVigente!$K$28,IF(S415&gt;=PliegoVigente!$I$29,PliegoVigente!$K$29,IF(S415&gt;=PliegoVigente!$I$30,PliegoVigente!$K$30,PliegoVigente!$K$31))))))))),IF(E415="MASIVO",(IF(S415&gt;=PliegoVigente!$I$37,PliegoVigente!$K$37,IF(S415&gt;=PliegoVigente!$I$38,PliegoVigente!$K$38,IF(S415&gt;=PliegoVigente!$I$39,PliegoVigente!$K$39,IF(S415&gt;=PliegoVigente!$I$40,PliegoVigente!$K$40,IF(S415&gt;=PliegoVigente!$I$41,PliegoVigente!$K$41,IF(S415&gt;=PliegoVigente!$I$42,PliegoVigente!$K$42,IF(S415&gt;=PliegoVigente!$I$43,PliegoVigente!$K$43,IF(S415&gt;=PliegoVigente!$I$44,PliegoVigente!$K$44,PliegoVigente!$K$45))))))))),(IF(S415&gt;=PliegoVigente!$I$51,PliegoVigente!$K$51,IF(S415&gt;=PliegoVigente!$I$52,PliegoVigente!$K$52,IF(S415&gt;=PliegoVigente!$I$53,PliegoVigente!$K$53,IF(S415&gt;=PliegoVigente!$I$54,PliegoVigente!$K$54,IF(S415&gt;=PliegoVigente!$I$55,PliegoVigente!$K$55,IF(S415&gt;=PliegoVigente!$I$56,PliegoVigente!$K$56,IF(S415&gt;=PliegoVigente!$I$57,PliegoVigente!$K$57,IF(S415&gt;=PliegoVigente!$I$58,PliegoVigente!$K$58,PliegoVigente!$K$59))))))))))))</f>
        <v>-0.01</v>
      </c>
      <c r="AE415" s="124">
        <f>IF(E415="HFC",(IF(T415&gt;=PliegoVigente!$A$10,PliegoVigente!$C$10,IF(T415&gt;PliegoVigente!$A$9,PliegoVigente!$C$9,IF(T415&gt;PliegoVigente!$A$8,PliegoVigente!$C$8,PliegoVigente!$C$7)))),IF(E415="FLOW",(IF(T415&gt;=PliegoVigente!$A$26,PliegoVigente!$C$26,IF(T415&gt;PliegoVigente!$A$25,PliegoVigente!$C$25,IF(T415&gt;PliegoVigente!$A$24,PliegoVigente!$C$24,PliegoVigente!$C$23)))),IF(E415="MASIVO",(IF(T415&gt;=PliegoVigente!$A$40,PliegoVigente!$C$40,IF(T415&gt;PliegoVigente!$A$39,PliegoVigente!$C$39,IF(T415&gt;PliegoVigente!$A$38,PliegoVigente!$C$38,PliegoVigente!$C$37)))),(IF(T415&gt;=PliegoVigente!$A$54,PliegoVigente!$C$54,IF(T415&gt;PliegoVigente!$A$53,PliegoVigente!$C$53,IF(T415&gt;PliegoVigente!$A$52,PliegoVigente!$C$52,PliegoVigente!$C$51)))))))</f>
        <v>0</v>
      </c>
      <c r="AF415" s="124">
        <f>IF(E415="HFC",(IF(Y415&gt;=PliegoVigente!$Y$7,PliegoVigente!$AA$7,0)),IF(E415="FLOW",0,IF(E415="MASIVO",(IF(Y415&gt;=PliegoVigente!$Y$37,PliegoVigente!$AA$370)),(IF(Y415&gt;=PliegoVigente!$Y$51,PliegoVigente!$AA$51,0)))))</f>
        <v>0.01</v>
      </c>
      <c r="AG415" s="124">
        <f>IF(E415="HFC",(IF(Z415&gt;=PliegoVigente!$M$9,PliegoVigente!$O$9,IF(Z415&gt;=PliegoVigente!$M$8,PliegoVigente!$O$8,PliegoVigente!$O$7))),IF(E415="FLOW",(IF(Z415&gt;=PliegoVigente!$M$25,PliegoVigente!$O$25,IF(Z415&gt;=PliegoVigente!$M$24,PliegoVigente!$O$24,PliegoVigente!$O$23))),IF(E415="MASIVO",(IF(Z415&gt;=PliegoVigente!$M$39,PliegoVigente!$O$39,IF(Z415&gt;=PliegoVigente!$M$38,PliegoVigente!$O$38,PliegoVigente!$O$37))),(IF(Z415&gt;=PliegoVigente!$M$53,PliegoVigente!$O$53,IF(Z415&gt;=PliegoVigente!$M$52,PliegoVigente!$O$52,PliegoVigente!$O$51))))))</f>
        <v>5.0000000000000001E-3</v>
      </c>
      <c r="AH415" s="124">
        <f>IF(E415="HFC",(IF(AA415&gt;=PliegoVigente!$Q$9,PliegoVigente!$S$9,IF(AA415&gt;=PliegoVigente!$Q$8,PliegoVigente!$S$8,PliegoVigente!$S$7))),IF(E415="FLOW",(IF(AA415&gt;=PliegoVigente!$Q$25,PliegoVigente!$S$25,IF(AA415&gt;=PliegoVigente!$Q$24,PliegoVigente!$S$24,PliegoVigente!$S$23))),IF(E415="MASIVO",(IF(AA415&gt;=PliegoVigente!$Q$39,PliegoVigente!$S$39,IF(AA415&gt;=PliegoVigente!$Q$38,PliegoVigente!$S$38,PliegoVigente!$S$37))),(IF(AA415&gt;=PliegoVigente!$Q$53,PliegoVigente!$S$53,IF(AA415&gt;=PliegoVigente!$Q$52,PliegoVigente!$S$52,PliegoVigente!$S$51))))))</f>
        <v>-5.0000000000000001E-3</v>
      </c>
      <c r="AI415" s="126">
        <f t="shared" si="13"/>
        <v>-0.03</v>
      </c>
    </row>
    <row r="416" spans="1:35" x14ac:dyDescent="0.25">
      <c r="A416" s="115" t="str">
        <f>VLOOKUP(C416,RosterActualizado!$C$2:$L$1000,7,0)</f>
        <v>Cabana Emilce Virginia</v>
      </c>
      <c r="B416" s="115" t="str">
        <f>VLOOKUP(C416,RosterActualizado!$C$2:$L$1000,10,0)</f>
        <v>Villarreal Facundo</v>
      </c>
      <c r="C416" s="115">
        <f>RosterActualizado!C416</f>
        <v>3525524</v>
      </c>
      <c r="D416" s="115" t="str">
        <f>VLOOKUP(C416,RosterActualizado!$C$2:$L$1000,3,0)</f>
        <v>MASIVO</v>
      </c>
      <c r="E416" s="115" t="str">
        <f t="shared" si="12"/>
        <v>MASIVO</v>
      </c>
      <c r="F416" s="116">
        <f>VLOOKUP(C416,Table1[],5,0)</f>
        <v>0.55206104252400501</v>
      </c>
      <c r="G416" s="117">
        <f>VLOOKUP(C416,Table13[],5,0)</f>
        <v>0.05</v>
      </c>
      <c r="H416" s="118">
        <f>VLOOKUP(C416,Table13[],3,0)</f>
        <v>40</v>
      </c>
      <c r="I416" s="117">
        <f>VLOOKUP(C416,Table13[],7,0)</f>
        <v>0.8</v>
      </c>
      <c r="J416" s="117">
        <f>VLOOKUP(C416,Table13[],9,0)</f>
        <v>0.92105263157894701</v>
      </c>
      <c r="K416" s="116">
        <f>VLOOKUP(C416,Table16[[#All],[idccms]:[TMO]],5,0)</f>
        <v>1</v>
      </c>
      <c r="L416" s="119">
        <f>VLOOKUP(C416,Table18[[Columna1]:[Recuento de id_monitoring-caseId]],2,0)</f>
        <v>1</v>
      </c>
      <c r="M416" s="116">
        <f>VLOOKUP(C416,Table111[],7,0)</f>
        <v>0</v>
      </c>
      <c r="N416" s="118">
        <f>VLOOKUP(C416,Table111[],6,0)</f>
        <v>11</v>
      </c>
      <c r="O416" s="116">
        <f>VLOOKUP(C416,Table111[],8,0)</f>
        <v>0.54545454545454497</v>
      </c>
      <c r="P416" s="13" t="s">
        <v>116</v>
      </c>
      <c r="Q416" s="13" t="s">
        <v>116</v>
      </c>
      <c r="R416" s="13" t="s">
        <v>116</v>
      </c>
      <c r="S416" s="116">
        <f>VLOOKUP(C416,Table113[[idccms]:[Suma de Rellamados]],4,0)</f>
        <v>0.81021897810219001</v>
      </c>
      <c r="T416" s="13">
        <f>VLOOKUP(C416,Table115[[idccms]:[Suma de CvLlamSalientes]],3,0)</f>
        <v>628.00819672131104</v>
      </c>
      <c r="U416" s="13">
        <f>VLOOKUP(C416,Table115[[idccms]:[Suma de CvLlamSalientes]],5,0)</f>
        <v>27.327868852459002</v>
      </c>
      <c r="V416" s="120">
        <f>VLOOKUP(C416,Table115[[idccms]:[Suma de CvLlamSalientes]],6,0)</f>
        <v>0.13934426229508201</v>
      </c>
      <c r="W416" s="13">
        <f>VLOOKUP(C416,Table115[[idccms]:[Suma de CvLlamSalientes]],7,0)</f>
        <v>600.54098360655701</v>
      </c>
      <c r="X416" s="116">
        <f>VLOOKUP(C416,Table118[[idccms]:[%Act Com N]],4,0)</f>
        <v>4.3715846994535498E-2</v>
      </c>
      <c r="Y416" s="116">
        <f>VLOOKUP(C416,Table118[[idccms]:[%Act Com N]],6,0)</f>
        <v>3.0054644808743199E-2</v>
      </c>
      <c r="Z416" s="116">
        <f>VLOOKUP(C416,TRF!$B$2:$S$407,4,0)</f>
        <v>3.8251366120218601E-2</v>
      </c>
      <c r="AA416" s="116">
        <f>VLOOKUP(C416,CBS!$A$2:$F$395,4,0)</f>
        <v>4.91803278688525E-2</v>
      </c>
      <c r="AB416" s="124">
        <f>IF(E416="HFC",(IF(L416&gt;=PliegoVigente!$U$9,PliegoVigente!$W$9,IF(L416&gt;=PliegoVigente!$U$8,PliegoVigente!$W$8,PliegoVigente!$W$7))),IF(E416="FLOW",(IF(L416&gt;=PliegoVigente!$U$25,PliegoVigente!$W$25,IF(L416&gt;=PliegoVigente!$U$24,PliegoVigente!$W$24,PliegoVigente!$W$23))),IF(E416="MASIVO",(IF(L416&gt;=PliegoVigente!$U$39,PliegoVigente!$W$39,IF(L416&gt;=PliegoVigente!$U$38,PliegoVigente!$W$38,PliegoVigente!$W$37))),(IF(L416&gt;=PliegoVigente!$U$53,PliegoVigente!$W$53,IF(L416&gt;=PliegoVigente!$U$52,PliegoVigente!$W$52,PliegoVigente!$W$51))))))</f>
        <v>0.01</v>
      </c>
      <c r="AC416" s="124">
        <f>IF(E416="HFC",(IF(M416&gt;=PliegoVigente!$I$7,PliegoVigente!$K$7,IF(M416&gt;=PliegoVigente!$I$8,PliegoVigente!$K$8,IF(M416&gt;=PliegoVigente!$I$9,PliegoVigente!$K$9,IF(M416&gt;=PliegoVigente!$I$10,PliegoVigente!$K$10,IF(M416&gt;=PliegoVigente!$I$11,PliegoVigente!$K$11,IF(M416&gt;=PliegoVigente!$I$12,PliegoVigente!$K$12,IF(M416&gt;=PliegoVigente!$I$13,PliegoVigente!$K$13,IF(M416&gt;=PliegoVigente!$I$14,PliegoVigente!$K$14,PliegoVigente!$K$15))))))))),IF(E416="FLOW",(IF(M416&gt;=PliegoVigente!$I$23,PliegoVigente!$K$23,IF(M416&gt;=PliegoVigente!$I$24,PliegoVigente!$K$24,IF(M416&gt;=PliegoVigente!$I$25,PliegoVigente!$K$25,IF(M416&gt;=PliegoVigente!$I$26,PliegoVigente!$K$26,IF(M416&gt;=PliegoVigente!$I$27,PliegoVigente!$K$27,IF(M416&gt;=PliegoVigente!$I$28,PliegoVigente!$K$28,IF(M416&gt;=PliegoVigente!$I$29,PliegoVigente!$K$29,IF(M416&gt;=PliegoVigente!$I$30,PliegoVigente!$K$30,PliegoVigente!$K$31))))))))),IF(E416="MASIVO",(IF(M416&gt;=PliegoVigente!$I$37,PliegoVigente!$K$37,IF(M416&gt;=PliegoVigente!$I$38,PliegoVigente!$K$38,IF(M416&gt;=PliegoVigente!$I$39,PliegoVigente!$K$39,IF(M416&gt;=PliegoVigente!$I$40,PliegoVigente!$K$40,IF(M416&gt;=PliegoVigente!$I$41,PliegoVigente!$K$41,IF(M416&gt;=PliegoVigente!$I$42,PliegoVigente!$K$42,IF(M416&gt;=PliegoVigente!$I$43,PliegoVigente!$K$43,IF(M416&gt;=PliegoVigente!$I$44,PliegoVigente!$K$44,PliegoVigente!$K$45))))))))),(IF(M416&gt;=PliegoVigente!$I$51,PliegoVigente!$K$51,IF(M416&gt;=PliegoVigente!$I$52,PliegoVigente!$K$52,IF(M416&gt;=PliegoVigente!$I$53,PliegoVigente!$K$53,IF(M416&gt;=PliegoVigente!$I$54,PliegoVigente!$K$54,IF(M416&gt;=PliegoVigente!$I$55,PliegoVigente!$K$55,IF(M416&gt;=PliegoVigente!$I$56,PliegoVigente!$K$56,IF(M416&gt;=PliegoVigente!$I$57,PliegoVigente!$K$57,IF(M416&gt;=PliegoVigente!$I$58,PliegoVigente!$K$58,PliegoVigente!$K$59))))))))))))</f>
        <v>0.06</v>
      </c>
      <c r="AD416" s="124">
        <f>IF(E416="HFC",(IF(S416&gt;=PliegoVigente!$E$12,PliegoVigente!$G$12,IF(S416&gt;=PliegoVigente!$E$11,PliegoVigente!$G$11,IF(S416&gt;=PliegoVigente!$E$10,PliegoVigente!$G$10,IF(S416&gt;=PliegoVigente!$E$9,PliegoVigente!$G$9,IF(S416&gt;=PliegoVigente!$E$8,PliegoVigente!$G$8,PliegoVigente!$G$7)))))),IF(E416="FLOW",(IF(S416&gt;=PliegoVigente!$I$23,PliegoVigente!$K$23,IF(S416&gt;=PliegoVigente!$I$24,PliegoVigente!$K$24,IF(S416&gt;=PliegoVigente!$I$25,PliegoVigente!$K$25,IF(S416&gt;=PliegoVigente!$I$26,PliegoVigente!$K$26,IF(S416&gt;=PliegoVigente!$I$27,PliegoVigente!$K$27,IF(S416&gt;=PliegoVigente!$I$28,PliegoVigente!$K$28,IF(S416&gt;=PliegoVigente!$I$29,PliegoVigente!$K$29,IF(S416&gt;=PliegoVigente!$I$30,PliegoVigente!$K$30,PliegoVigente!$K$31))))))))),IF(E416="MASIVO",(IF(S416&gt;=PliegoVigente!$I$37,PliegoVigente!$K$37,IF(S416&gt;=PliegoVigente!$I$38,PliegoVigente!$K$38,IF(S416&gt;=PliegoVigente!$I$39,PliegoVigente!$K$39,IF(S416&gt;=PliegoVigente!$I$40,PliegoVigente!$K$40,IF(S416&gt;=PliegoVigente!$I$41,PliegoVigente!$K$41,IF(S416&gt;=PliegoVigente!$I$42,PliegoVigente!$K$42,IF(S416&gt;=PliegoVigente!$I$43,PliegoVigente!$K$43,IF(S416&gt;=PliegoVigente!$I$44,PliegoVigente!$K$44,PliegoVigente!$K$45))))))))),(IF(S416&gt;=PliegoVigente!$I$51,PliegoVigente!$K$51,IF(S416&gt;=PliegoVigente!$I$52,PliegoVigente!$K$52,IF(S416&gt;=PliegoVigente!$I$53,PliegoVigente!$K$53,IF(S416&gt;=PliegoVigente!$I$54,PliegoVigente!$K$54,IF(S416&gt;=PliegoVigente!$I$55,PliegoVigente!$K$55,IF(S416&gt;=PliegoVigente!$I$56,PliegoVigente!$K$56,IF(S416&gt;=PliegoVigente!$I$57,PliegoVigente!$K$57,IF(S416&gt;=PliegoVigente!$I$58,PliegoVigente!$K$58,PliegoVigente!$K$59))))))))))))</f>
        <v>0.06</v>
      </c>
      <c r="AE416" s="124">
        <f>IF(E416="HFC",(IF(T416&gt;=PliegoVigente!$A$10,PliegoVigente!$C$10,IF(T416&gt;PliegoVigente!$A$9,PliegoVigente!$C$9,IF(T416&gt;PliegoVigente!$A$8,PliegoVigente!$C$8,PliegoVigente!$C$7)))),IF(E416="FLOW",(IF(T416&gt;=PliegoVigente!$A$26,PliegoVigente!$C$26,IF(T416&gt;PliegoVigente!$A$25,PliegoVigente!$C$25,IF(T416&gt;PliegoVigente!$A$24,PliegoVigente!$C$24,PliegoVigente!$C$23)))),IF(E416="MASIVO",(IF(T416&gt;=PliegoVigente!$A$40,PliegoVigente!$C$40,IF(T416&gt;PliegoVigente!$A$39,PliegoVigente!$C$39,IF(T416&gt;PliegoVigente!$A$38,PliegoVigente!$C$38,PliegoVigente!$C$37)))),(IF(T416&gt;=PliegoVigente!$A$54,PliegoVigente!$C$54,IF(T416&gt;PliegoVigente!$A$53,PliegoVigente!$C$53,IF(T416&gt;PliegoVigente!$A$52,PliegoVigente!$C$52,PliegoVigente!$C$51)))))))</f>
        <v>-0.01</v>
      </c>
      <c r="AF416" s="124" t="b">
        <f>IF(E416="HFC",(IF(Y416&gt;=PliegoVigente!$Y$7,PliegoVigente!$AA$7,0)),IF(E416="FLOW",0,IF(E416="MASIVO",(IF(Y416&gt;=PliegoVigente!$Y$37,PliegoVigente!$AA$370)),(IF(Y416&gt;=PliegoVigente!$Y$51,PliegoVigente!$AA$51,0)))))</f>
        <v>0</v>
      </c>
      <c r="AG416" s="124">
        <f>IF(E416="HFC",(IF(Z416&gt;=PliegoVigente!$M$9,PliegoVigente!$O$9,IF(Z416&gt;=PliegoVigente!$M$8,PliegoVigente!$O$8,PliegoVigente!$O$7))),IF(E416="FLOW",(IF(Z416&gt;=PliegoVigente!$M$25,PliegoVigente!$O$25,IF(Z416&gt;=PliegoVigente!$M$24,PliegoVigente!$O$24,PliegoVigente!$O$23))),IF(E416="MASIVO",(IF(Z416&gt;=PliegoVigente!$M$39,PliegoVigente!$O$39,IF(Z416&gt;=PliegoVigente!$M$38,PliegoVigente!$O$38,PliegoVigente!$O$37))),(IF(Z416&gt;=PliegoVigente!$M$53,PliegoVigente!$O$53,IF(Z416&gt;=PliegoVigente!$M$52,PliegoVigente!$O$52,PliegoVigente!$O$51))))))</f>
        <v>5.0000000000000001E-3</v>
      </c>
      <c r="AH416" s="124">
        <f>IF(E416="HFC",(IF(AA416&gt;=PliegoVigente!$Q$9,PliegoVigente!$S$9,IF(AA416&gt;=PliegoVigente!$Q$8,PliegoVigente!$S$8,PliegoVigente!$S$7))),IF(E416="FLOW",(IF(AA416&gt;=PliegoVigente!$Q$25,PliegoVigente!$S$25,IF(AA416&gt;=PliegoVigente!$Q$24,PliegoVigente!$S$24,PliegoVigente!$S$23))),IF(E416="MASIVO",(IF(AA416&gt;=PliegoVigente!$Q$39,PliegoVigente!$S$39,IF(AA416&gt;=PliegoVigente!$Q$38,PliegoVigente!$S$38,PliegoVigente!$S$37))),(IF(AA416&gt;=PliegoVigente!$Q$53,PliegoVigente!$S$53,IF(AA416&gt;=PliegoVigente!$Q$52,PliegoVigente!$S$52,PliegoVigente!$S$51))))))</f>
        <v>5.0000000000000001E-3</v>
      </c>
      <c r="AI416" s="126">
        <f t="shared" si="13"/>
        <v>0.13</v>
      </c>
    </row>
    <row r="417" spans="1:35" x14ac:dyDescent="0.25">
      <c r="A417" s="115" t="str">
        <f>VLOOKUP(C417,RosterActualizado!$C$2:$L$1000,7,0)</f>
        <v>Chavarria Luis Andres</v>
      </c>
      <c r="B417" s="115" t="str">
        <f>VLOOKUP(C417,RosterActualizado!$C$2:$L$1000,10,0)</f>
        <v>Campero Emilia Giselle</v>
      </c>
      <c r="C417" s="115">
        <f>RosterActualizado!C417</f>
        <v>2750811</v>
      </c>
      <c r="D417" s="115" t="str">
        <f>VLOOKUP(C417,RosterActualizado!$C$2:$L$1000,3,0)</f>
        <v>INTERNET HFC SCORE 3 A 5</v>
      </c>
      <c r="E417" s="115" t="str">
        <f t="shared" si="12"/>
        <v>HFC</v>
      </c>
      <c r="F417" s="116">
        <f>VLOOKUP(C417,Table1[],5,0)</f>
        <v>0.72148589065255697</v>
      </c>
      <c r="G417" s="117">
        <f>VLOOKUP(C417,Table13[],5,0)</f>
        <v>8.5714285714285701E-2</v>
      </c>
      <c r="H417" s="118">
        <f>VLOOKUP(C417,Table13[],3,0)</f>
        <v>70</v>
      </c>
      <c r="I417" s="117">
        <f>VLOOKUP(C417,Table13[],7,0)</f>
        <v>0.67647058823529405</v>
      </c>
      <c r="J417" s="117">
        <f>VLOOKUP(C417,Table13[],9,0)</f>
        <v>0.92647058823529405</v>
      </c>
      <c r="K417" s="116">
        <f>VLOOKUP(C417,Table16[[#All],[idccms]:[TMO]],5,0)</f>
        <v>0.95454545454545503</v>
      </c>
      <c r="L417" s="119">
        <f>VLOOKUP(C417,Table18[[Columna1]:[Recuento de id_monitoring-caseId]],2,0)</f>
        <v>1</v>
      </c>
      <c r="M417" s="116">
        <f>VLOOKUP(C417,Table111[],7,0)</f>
        <v>0</v>
      </c>
      <c r="N417" s="118">
        <f>VLOOKUP(C417,Table111[],6,0)</f>
        <v>6</v>
      </c>
      <c r="O417" s="116">
        <f>VLOOKUP(C417,Table111[],8,0)</f>
        <v>0.2</v>
      </c>
      <c r="P417" s="13" t="s">
        <v>116</v>
      </c>
      <c r="Q417" s="13" t="s">
        <v>116</v>
      </c>
      <c r="R417" s="13" t="s">
        <v>116</v>
      </c>
      <c r="S417" s="116">
        <f>VLOOKUP(C417,Table113[[idccms]:[Suma de Rellamados]],4,0)</f>
        <v>0.82972136222910198</v>
      </c>
      <c r="T417" s="13">
        <f>VLOOKUP(C417,Table115[[idccms]:[Suma de CvLlamSalientes]],3,0)</f>
        <v>667.24249999999995</v>
      </c>
      <c r="U417" s="13">
        <f>VLOOKUP(C417,Table115[[idccms]:[Suma de CvLlamSalientes]],5,0)</f>
        <v>24.907499999999999</v>
      </c>
      <c r="V417" s="120">
        <f>VLOOKUP(C417,Table115[[idccms]:[Suma de CvLlamSalientes]],6,0)</f>
        <v>7.24</v>
      </c>
      <c r="W417" s="13">
        <f>VLOOKUP(C417,Table115[[idccms]:[Suma de CvLlamSalientes]],7,0)</f>
        <v>635.09500000000003</v>
      </c>
      <c r="X417" s="116">
        <f>VLOOKUP(C417,Table118[[idccms]:[%Act Com N]],4,0)</f>
        <v>0.16250000000000001</v>
      </c>
      <c r="Y417" s="116">
        <f>VLOOKUP(C417,Table118[[idccms]:[%Act Com N]],6,0)</f>
        <v>0.1</v>
      </c>
      <c r="Z417" s="116">
        <f>VLOOKUP(C417,TRF!$B$2:$S$407,4,0)</f>
        <v>5.7500000000000002E-2</v>
      </c>
      <c r="AA417" s="116">
        <f>VLOOKUP(C417,CBS!$A$2:$F$395,4,0)</f>
        <v>9.7500000000000003E-2</v>
      </c>
      <c r="AB417" s="124">
        <f>IF(E417="HFC",(IF(L417&gt;=PliegoVigente!$U$9,PliegoVigente!$W$9,IF(L417&gt;=PliegoVigente!$U$8,PliegoVigente!$W$8,PliegoVigente!$W$7))),IF(E417="FLOW",(IF(L417&gt;=PliegoVigente!$U$25,PliegoVigente!$W$25,IF(L417&gt;=PliegoVigente!$U$24,PliegoVigente!$W$24,PliegoVigente!$W$23))),IF(E417="MASIVO",(IF(L417&gt;=PliegoVigente!$U$39,PliegoVigente!$W$39,IF(L417&gt;=PliegoVigente!$U$38,PliegoVigente!$W$38,PliegoVigente!$W$37))),(IF(L417&gt;=PliegoVigente!$U$53,PliegoVigente!$W$53,IF(L417&gt;=PliegoVigente!$U$52,PliegoVigente!$W$52,PliegoVigente!$W$51))))))</f>
        <v>0.01</v>
      </c>
      <c r="AC417" s="124">
        <f>IF(E417="HFC",(IF(M417&gt;=PliegoVigente!$I$7,PliegoVigente!$K$7,IF(M417&gt;=PliegoVigente!$I$8,PliegoVigente!$K$8,IF(M417&gt;=PliegoVigente!$I$9,PliegoVigente!$K$9,IF(M417&gt;=PliegoVigente!$I$10,PliegoVigente!$K$10,IF(M417&gt;=PliegoVigente!$I$11,PliegoVigente!$K$11,IF(M417&gt;=PliegoVigente!$I$12,PliegoVigente!$K$12,IF(M417&gt;=PliegoVigente!$I$13,PliegoVigente!$K$13,IF(M417&gt;=PliegoVigente!$I$14,PliegoVigente!$K$14,PliegoVigente!$K$15))))))))),IF(E417="FLOW",(IF(M417&gt;=PliegoVigente!$I$23,PliegoVigente!$K$23,IF(M417&gt;=PliegoVigente!$I$24,PliegoVigente!$K$24,IF(M417&gt;=PliegoVigente!$I$25,PliegoVigente!$K$25,IF(M417&gt;=PliegoVigente!$I$26,PliegoVigente!$K$26,IF(M417&gt;=PliegoVigente!$I$27,PliegoVigente!$K$27,IF(M417&gt;=PliegoVigente!$I$28,PliegoVigente!$K$28,IF(M417&gt;=PliegoVigente!$I$29,PliegoVigente!$K$29,IF(M417&gt;=PliegoVigente!$I$30,PliegoVigente!$K$30,PliegoVigente!$K$31))))))))),IF(E417="MASIVO",(IF(M417&gt;=PliegoVigente!$I$37,PliegoVigente!$K$37,IF(M417&gt;=PliegoVigente!$I$38,PliegoVigente!$K$38,IF(M417&gt;=PliegoVigente!$I$39,PliegoVigente!$K$39,IF(M417&gt;=PliegoVigente!$I$40,PliegoVigente!$K$40,IF(M417&gt;=PliegoVigente!$I$41,PliegoVigente!$K$41,IF(M417&gt;=PliegoVigente!$I$42,PliegoVigente!$K$42,IF(M417&gt;=PliegoVigente!$I$43,PliegoVigente!$K$43,IF(M417&gt;=PliegoVigente!$I$44,PliegoVigente!$K$44,PliegoVigente!$K$45))))))))),(IF(M417&gt;=PliegoVigente!$I$51,PliegoVigente!$K$51,IF(M417&gt;=PliegoVigente!$I$52,PliegoVigente!$K$52,IF(M417&gt;=PliegoVigente!$I$53,PliegoVigente!$K$53,IF(M417&gt;=PliegoVigente!$I$54,PliegoVigente!$K$54,IF(M417&gt;=PliegoVigente!$I$55,PliegoVigente!$K$55,IF(M417&gt;=PliegoVigente!$I$56,PliegoVigente!$K$56,IF(M417&gt;=PliegoVigente!$I$57,PliegoVigente!$K$57,IF(M417&gt;=PliegoVigente!$I$58,PliegoVigente!$K$58,PliegoVigente!$K$59))))))))))))</f>
        <v>0.06</v>
      </c>
      <c r="AD417" s="124">
        <f>IF(E417="HFC",(IF(S417&gt;=PliegoVigente!$E$12,PliegoVigente!$G$12,IF(S417&gt;=PliegoVigente!$E$11,PliegoVigente!$G$11,IF(S417&gt;=PliegoVigente!$E$10,PliegoVigente!$G$10,IF(S417&gt;=PliegoVigente!$E$9,PliegoVigente!$G$9,IF(S417&gt;=PliegoVigente!$E$8,PliegoVigente!$G$8,PliegoVigente!$G$7)))))),IF(E417="FLOW",(IF(S417&gt;=PliegoVigente!$I$23,PliegoVigente!$K$23,IF(S417&gt;=PliegoVigente!$I$24,PliegoVigente!$K$24,IF(S417&gt;=PliegoVigente!$I$25,PliegoVigente!$K$25,IF(S417&gt;=PliegoVigente!$I$26,PliegoVigente!$K$26,IF(S417&gt;=PliegoVigente!$I$27,PliegoVigente!$K$27,IF(S417&gt;=PliegoVigente!$I$28,PliegoVigente!$K$28,IF(S417&gt;=PliegoVigente!$I$29,PliegoVigente!$K$29,IF(S417&gt;=PliegoVigente!$I$30,PliegoVigente!$K$30,PliegoVigente!$K$31))))))))),IF(E417="MASIVO",(IF(S417&gt;=PliegoVigente!$I$37,PliegoVigente!$K$37,IF(S417&gt;=PliegoVigente!$I$38,PliegoVigente!$K$38,IF(S417&gt;=PliegoVigente!$I$39,PliegoVigente!$K$39,IF(S417&gt;=PliegoVigente!$I$40,PliegoVigente!$K$40,IF(S417&gt;=PliegoVigente!$I$41,PliegoVigente!$K$41,IF(S417&gt;=PliegoVigente!$I$42,PliegoVigente!$K$42,IF(S417&gt;=PliegoVigente!$I$43,PliegoVigente!$K$43,IF(S417&gt;=PliegoVigente!$I$44,PliegoVigente!$K$44,PliegoVigente!$K$45))))))))),(IF(S417&gt;=PliegoVigente!$I$51,PliegoVigente!$K$51,IF(S417&gt;=PliegoVigente!$I$52,PliegoVigente!$K$52,IF(S417&gt;=PliegoVigente!$I$53,PliegoVigente!$K$53,IF(S417&gt;=PliegoVigente!$I$54,PliegoVigente!$K$54,IF(S417&gt;=PliegoVigente!$I$55,PliegoVigente!$K$55,IF(S417&gt;=PliegoVigente!$I$56,PliegoVigente!$K$56,IF(S417&gt;=PliegoVigente!$I$57,PliegoVigente!$K$57,IF(S417&gt;=PliegoVigente!$I$58,PliegoVigente!$K$58,PliegoVigente!$K$59))))))))))))</f>
        <v>0.03</v>
      </c>
      <c r="AE417" s="124">
        <f>IF(E417="HFC",(IF(T417&gt;=PliegoVigente!$A$10,PliegoVigente!$C$10,IF(T417&gt;PliegoVigente!$A$9,PliegoVigente!$C$9,IF(T417&gt;PliegoVigente!$A$8,PliegoVigente!$C$8,PliegoVigente!$C$7)))),IF(E417="FLOW",(IF(T417&gt;=PliegoVigente!$A$26,PliegoVigente!$C$26,IF(T417&gt;PliegoVigente!$A$25,PliegoVigente!$C$25,IF(T417&gt;PliegoVigente!$A$24,PliegoVigente!$C$24,PliegoVigente!$C$23)))),IF(E417="MASIVO",(IF(T417&gt;=PliegoVigente!$A$40,PliegoVigente!$C$40,IF(T417&gt;PliegoVigente!$A$39,PliegoVigente!$C$39,IF(T417&gt;PliegoVigente!$A$38,PliegoVigente!$C$38,PliegoVigente!$C$37)))),(IF(T417&gt;=PliegoVigente!$A$54,PliegoVigente!$C$54,IF(T417&gt;PliegoVigente!$A$53,PliegoVigente!$C$53,IF(T417&gt;PliegoVigente!$A$52,PliegoVigente!$C$52,PliegoVigente!$C$51)))))))</f>
        <v>-0.01</v>
      </c>
      <c r="AF417" s="124">
        <f>IF(E417="HFC",(IF(Y417&gt;=PliegoVigente!$Y$7,PliegoVigente!$AA$7,0)),IF(E417="FLOW",0,IF(E417="MASIVO",(IF(Y417&gt;=PliegoVigente!$Y$37,PliegoVigente!$AA$370)),(IF(Y417&gt;=PliegoVigente!$Y$51,PliegoVigente!$AA$51,0)))))</f>
        <v>0.01</v>
      </c>
      <c r="AG417" s="124">
        <f>IF(E417="HFC",(IF(Z417&gt;=PliegoVigente!$M$9,PliegoVigente!$O$9,IF(Z417&gt;=PliegoVigente!$M$8,PliegoVigente!$O$8,PliegoVigente!$O$7))),IF(E417="FLOW",(IF(Z417&gt;=PliegoVigente!$M$25,PliegoVigente!$O$25,IF(Z417&gt;=PliegoVigente!$M$24,PliegoVigente!$O$24,PliegoVigente!$O$23))),IF(E417="MASIVO",(IF(Z417&gt;=PliegoVigente!$M$39,PliegoVigente!$O$39,IF(Z417&gt;=PliegoVigente!$M$38,PliegoVigente!$O$38,PliegoVigente!$O$37))),(IF(Z417&gt;=PliegoVigente!$M$53,PliegoVigente!$O$53,IF(Z417&gt;=PliegoVigente!$M$52,PliegoVigente!$O$52,PliegoVigente!$O$51))))))</f>
        <v>5.0000000000000001E-3</v>
      </c>
      <c r="AH417" s="124">
        <f>IF(E417="HFC",(IF(AA417&gt;=PliegoVigente!$Q$9,PliegoVigente!$S$9,IF(AA417&gt;=PliegoVigente!$Q$8,PliegoVigente!$S$8,PliegoVigente!$S$7))),IF(E417="FLOW",(IF(AA417&gt;=PliegoVigente!$Q$25,PliegoVigente!$S$25,IF(AA417&gt;=PliegoVigente!$Q$24,PliegoVigente!$S$24,PliegoVigente!$S$23))),IF(E417="MASIVO",(IF(AA417&gt;=PliegoVigente!$Q$39,PliegoVigente!$S$39,IF(AA417&gt;=PliegoVigente!$Q$38,PliegoVigente!$S$38,PliegoVigente!$S$37))),(IF(AA417&gt;=PliegoVigente!$Q$53,PliegoVigente!$S$53,IF(AA417&gt;=PliegoVigente!$Q$52,PliegoVigente!$S$52,PliegoVigente!$S$51))))))</f>
        <v>-5.0000000000000001E-3</v>
      </c>
      <c r="AI417" s="126">
        <f t="shared" si="13"/>
        <v>9.9999999999999992E-2</v>
      </c>
    </row>
    <row r="418" spans="1:35" x14ac:dyDescent="0.25">
      <c r="A418" s="115" t="str">
        <f>VLOOKUP(C418,RosterActualizado!$C$2:$L$1000,7,0)</f>
        <v>Chavarria Luis Andres</v>
      </c>
      <c r="B418" s="115" t="str">
        <f>VLOOKUP(C418,RosterActualizado!$C$2:$L$1000,10,0)</f>
        <v>Carrizo Marcos Exequiel</v>
      </c>
      <c r="C418" s="115">
        <f>RosterActualizado!C418</f>
        <v>1277822</v>
      </c>
      <c r="D418" s="115" t="str">
        <f>VLOOKUP(C418,RosterActualizado!$C$2:$L$1000,3,0)</f>
        <v>INTERNET HFC SCORE 1</v>
      </c>
      <c r="E418" s="115" t="str">
        <f t="shared" si="12"/>
        <v>HFC</v>
      </c>
      <c r="F418" s="116">
        <f>VLOOKUP(C418,Table1[],5,0)</f>
        <v>0.95629716981132096</v>
      </c>
      <c r="G418" s="117">
        <f>VLOOKUP(C418,Table13[],5,0)</f>
        <v>0.10126582278481</v>
      </c>
      <c r="H418" s="118">
        <f>VLOOKUP(C418,Table13[],3,0)</f>
        <v>79</v>
      </c>
      <c r="I418" s="117">
        <f>VLOOKUP(C418,Table13[],7,0)</f>
        <v>0.72602739726027399</v>
      </c>
      <c r="J418" s="117">
        <f>VLOOKUP(C418,Table13[],9,0)</f>
        <v>0.88888888888888895</v>
      </c>
      <c r="K418" s="116">
        <f>VLOOKUP(C418,Table16[[#All],[idccms]:[TMO]],5,0)</f>
        <v>1</v>
      </c>
      <c r="L418" s="119">
        <f>VLOOKUP(C418,Table18[[Columna1]:[Recuento de id_monitoring-caseId]],2,0)</f>
        <v>1</v>
      </c>
      <c r="M418" s="116">
        <f>VLOOKUP(C418,Table111[],7,0)</f>
        <v>0.27272727272727298</v>
      </c>
      <c r="N418" s="118">
        <f>VLOOKUP(C418,Table111[],6,0)</f>
        <v>11</v>
      </c>
      <c r="O418" s="116">
        <f>VLOOKUP(C418,Table111[],8,0)</f>
        <v>0.5</v>
      </c>
      <c r="P418" s="13" t="s">
        <v>116</v>
      </c>
      <c r="Q418" s="13" t="s">
        <v>116</v>
      </c>
      <c r="R418" s="13" t="s">
        <v>116</v>
      </c>
      <c r="S418" s="116">
        <f>VLOOKUP(C418,Table113[[idccms]:[Suma de Rellamados]],4,0)</f>
        <v>0.85185185185185197</v>
      </c>
      <c r="T418" s="13">
        <f>VLOOKUP(C418,Table115[[idccms]:[Suma de CvLlamSalientes]],3,0)</f>
        <v>694.44226579520705</v>
      </c>
      <c r="U418" s="13">
        <f>VLOOKUP(C418,Table115[[idccms]:[Suma de CvLlamSalientes]],5,0)</f>
        <v>32.257080610021802</v>
      </c>
      <c r="V418" s="120">
        <f>VLOOKUP(C418,Table115[[idccms]:[Suma de CvLlamSalientes]],6,0)</f>
        <v>11.2440087145969</v>
      </c>
      <c r="W418" s="13">
        <f>VLOOKUP(C418,Table115[[idccms]:[Suma de CvLlamSalientes]],7,0)</f>
        <v>650.94117647058795</v>
      </c>
      <c r="X418" s="116">
        <f>VLOOKUP(C418,Table118[[idccms]:[%Act Com N]],4,0)</f>
        <v>5.8823529411764698E-2</v>
      </c>
      <c r="Y418" s="116">
        <f>VLOOKUP(C418,Table118[[idccms]:[%Act Com N]],6,0)</f>
        <v>2.61437908496732E-2</v>
      </c>
      <c r="Z418" s="116">
        <f>VLOOKUP(C418,TRF!$B$2:$S$407,4,0)</f>
        <v>0.11764705882352899</v>
      </c>
      <c r="AA418" s="116">
        <f>VLOOKUP(C418,CBS!$A$2:$F$395,4,0)</f>
        <v>5.4466230936819203E-2</v>
      </c>
      <c r="AB418" s="124">
        <f>IF(E418="HFC",(IF(L418&gt;=PliegoVigente!$U$9,PliegoVigente!$W$9,IF(L418&gt;=PliegoVigente!$U$8,PliegoVigente!$W$8,PliegoVigente!$W$7))),IF(E418="FLOW",(IF(L418&gt;=PliegoVigente!$U$25,PliegoVigente!$W$25,IF(L418&gt;=PliegoVigente!$U$24,PliegoVigente!$W$24,PliegoVigente!$W$23))),IF(E418="MASIVO",(IF(L418&gt;=PliegoVigente!$U$39,PliegoVigente!$W$39,IF(L418&gt;=PliegoVigente!$U$38,PliegoVigente!$W$38,PliegoVigente!$W$37))),(IF(L418&gt;=PliegoVigente!$U$53,PliegoVigente!$W$53,IF(L418&gt;=PliegoVigente!$U$52,PliegoVigente!$W$52,PliegoVigente!$W$51))))))</f>
        <v>0.01</v>
      </c>
      <c r="AC418" s="124">
        <f>IF(E418="HFC",(IF(M418&gt;=PliegoVigente!$I$7,PliegoVigente!$K$7,IF(M418&gt;=PliegoVigente!$I$8,PliegoVigente!$K$8,IF(M418&gt;=PliegoVigente!$I$9,PliegoVigente!$K$9,IF(M418&gt;=PliegoVigente!$I$10,PliegoVigente!$K$10,IF(M418&gt;=PliegoVigente!$I$11,PliegoVigente!$K$11,IF(M418&gt;=PliegoVigente!$I$12,PliegoVigente!$K$12,IF(M418&gt;=PliegoVigente!$I$13,PliegoVigente!$K$13,IF(M418&gt;=PliegoVigente!$I$14,PliegoVigente!$K$14,PliegoVigente!$K$15))))))))),IF(E418="FLOW",(IF(M418&gt;=PliegoVigente!$I$23,PliegoVigente!$K$23,IF(M418&gt;=PliegoVigente!$I$24,PliegoVigente!$K$24,IF(M418&gt;=PliegoVigente!$I$25,PliegoVigente!$K$25,IF(M418&gt;=PliegoVigente!$I$26,PliegoVigente!$K$26,IF(M418&gt;=PliegoVigente!$I$27,PliegoVigente!$K$27,IF(M418&gt;=PliegoVigente!$I$28,PliegoVigente!$K$28,IF(M418&gt;=PliegoVigente!$I$29,PliegoVigente!$K$29,IF(M418&gt;=PliegoVigente!$I$30,PliegoVigente!$K$30,PliegoVigente!$K$31))))))))),IF(E418="MASIVO",(IF(M418&gt;=PliegoVigente!$I$37,PliegoVigente!$K$37,IF(M418&gt;=PliegoVigente!$I$38,PliegoVigente!$K$38,IF(M418&gt;=PliegoVigente!$I$39,PliegoVigente!$K$39,IF(M418&gt;=PliegoVigente!$I$40,PliegoVigente!$K$40,IF(M418&gt;=PliegoVigente!$I$41,PliegoVigente!$K$41,IF(M418&gt;=PliegoVigente!$I$42,PliegoVigente!$K$42,IF(M418&gt;=PliegoVigente!$I$43,PliegoVigente!$K$43,IF(M418&gt;=PliegoVigente!$I$44,PliegoVigente!$K$44,PliegoVigente!$K$45))))))))),(IF(M418&gt;=PliegoVigente!$I$51,PliegoVigente!$K$51,IF(M418&gt;=PliegoVigente!$I$52,PliegoVigente!$K$52,IF(M418&gt;=PliegoVigente!$I$53,PliegoVigente!$K$53,IF(M418&gt;=PliegoVigente!$I$54,PliegoVigente!$K$54,IF(M418&gt;=PliegoVigente!$I$55,PliegoVigente!$K$55,IF(M418&gt;=PliegoVigente!$I$56,PliegoVigente!$K$56,IF(M418&gt;=PliegoVigente!$I$57,PliegoVigente!$K$57,IF(M418&gt;=PliegoVigente!$I$58,PliegoVigente!$K$58,PliegoVigente!$K$59))))))))))))</f>
        <v>0.06</v>
      </c>
      <c r="AD418" s="124">
        <f>IF(E418="HFC",(IF(S418&gt;=PliegoVigente!$E$12,PliegoVigente!$G$12,IF(S418&gt;=PliegoVigente!$E$11,PliegoVigente!$G$11,IF(S418&gt;=PliegoVigente!$E$10,PliegoVigente!$G$10,IF(S418&gt;=PliegoVigente!$E$9,PliegoVigente!$G$9,IF(S418&gt;=PliegoVigente!$E$8,PliegoVigente!$G$8,PliegoVigente!$G$7)))))),IF(E418="FLOW",(IF(S418&gt;=PliegoVigente!$I$23,PliegoVigente!$K$23,IF(S418&gt;=PliegoVigente!$I$24,PliegoVigente!$K$24,IF(S418&gt;=PliegoVigente!$I$25,PliegoVigente!$K$25,IF(S418&gt;=PliegoVigente!$I$26,PliegoVigente!$K$26,IF(S418&gt;=PliegoVigente!$I$27,PliegoVigente!$K$27,IF(S418&gt;=PliegoVigente!$I$28,PliegoVigente!$K$28,IF(S418&gt;=PliegoVigente!$I$29,PliegoVigente!$K$29,IF(S418&gt;=PliegoVigente!$I$30,PliegoVigente!$K$30,PliegoVigente!$K$31))))))))),IF(E418="MASIVO",(IF(S418&gt;=PliegoVigente!$I$37,PliegoVigente!$K$37,IF(S418&gt;=PliegoVigente!$I$38,PliegoVigente!$K$38,IF(S418&gt;=PliegoVigente!$I$39,PliegoVigente!$K$39,IF(S418&gt;=PliegoVigente!$I$40,PliegoVigente!$K$40,IF(S418&gt;=PliegoVigente!$I$41,PliegoVigente!$K$41,IF(S418&gt;=PliegoVigente!$I$42,PliegoVigente!$K$42,IF(S418&gt;=PliegoVigente!$I$43,PliegoVigente!$K$43,IF(S418&gt;=PliegoVigente!$I$44,PliegoVigente!$K$44,PliegoVigente!$K$45))))))))),(IF(S418&gt;=PliegoVigente!$I$51,PliegoVigente!$K$51,IF(S418&gt;=PliegoVigente!$I$52,PliegoVigente!$K$52,IF(S418&gt;=PliegoVigente!$I$53,PliegoVigente!$K$53,IF(S418&gt;=PliegoVigente!$I$54,PliegoVigente!$K$54,IF(S418&gt;=PliegoVigente!$I$55,PliegoVigente!$K$55,IF(S418&gt;=PliegoVigente!$I$56,PliegoVigente!$K$56,IF(S418&gt;=PliegoVigente!$I$57,PliegoVigente!$K$57,IF(S418&gt;=PliegoVigente!$I$58,PliegoVigente!$K$58,PliegoVigente!$K$59))))))))))))</f>
        <v>0.04</v>
      </c>
      <c r="AE418" s="124">
        <f>IF(E418="HFC",(IF(T418&gt;=PliegoVigente!$A$10,PliegoVigente!$C$10,IF(T418&gt;PliegoVigente!$A$9,PliegoVigente!$C$9,IF(T418&gt;PliegoVigente!$A$8,PliegoVigente!$C$8,PliegoVigente!$C$7)))),IF(E418="FLOW",(IF(T418&gt;=PliegoVigente!$A$26,PliegoVigente!$C$26,IF(T418&gt;PliegoVigente!$A$25,PliegoVigente!$C$25,IF(T418&gt;PliegoVigente!$A$24,PliegoVigente!$C$24,PliegoVigente!$C$23)))),IF(E418="MASIVO",(IF(T418&gt;=PliegoVigente!$A$40,PliegoVigente!$C$40,IF(T418&gt;PliegoVigente!$A$39,PliegoVigente!$C$39,IF(T418&gt;PliegoVigente!$A$38,PliegoVigente!$C$38,PliegoVigente!$C$37)))),(IF(T418&gt;=PliegoVigente!$A$54,PliegoVigente!$C$54,IF(T418&gt;PliegoVigente!$A$53,PliegoVigente!$C$53,IF(T418&gt;PliegoVigente!$A$52,PliegoVigente!$C$52,PliegoVigente!$C$51)))))))</f>
        <v>-0.01</v>
      </c>
      <c r="AF418" s="124">
        <f>IF(E418="HFC",(IF(Y418&gt;=PliegoVigente!$Y$7,PliegoVigente!$AA$7,0)),IF(E418="FLOW",0,IF(E418="MASIVO",(IF(Y418&gt;=PliegoVigente!$Y$37,PliegoVigente!$AA$370)),(IF(Y418&gt;=PliegoVigente!$Y$51,PliegoVigente!$AA$51,0)))))</f>
        <v>0</v>
      </c>
      <c r="AG418" s="124">
        <f>IF(E418="HFC",(IF(Z418&gt;=PliegoVigente!$M$9,PliegoVigente!$O$9,IF(Z418&gt;=PliegoVigente!$M$8,PliegoVigente!$O$8,PliegoVigente!$O$7))),IF(E418="FLOW",(IF(Z418&gt;=PliegoVigente!$M$25,PliegoVigente!$O$25,IF(Z418&gt;=PliegoVigente!$M$24,PliegoVigente!$O$24,PliegoVigente!$O$23))),IF(E418="MASIVO",(IF(Z418&gt;=PliegoVigente!$M$39,PliegoVigente!$O$39,IF(Z418&gt;=PliegoVigente!$M$38,PliegoVigente!$O$38,PliegoVigente!$O$37))),(IF(Z418&gt;=PliegoVigente!$M$53,PliegoVigente!$O$53,IF(Z418&gt;=PliegoVigente!$M$52,PliegoVigente!$O$52,PliegoVigente!$O$51))))))</f>
        <v>-5.0000000000000001E-3</v>
      </c>
      <c r="AH418" s="124">
        <f>IF(E418="HFC",(IF(AA418&gt;=PliegoVigente!$Q$9,PliegoVigente!$S$9,IF(AA418&gt;=PliegoVigente!$Q$8,PliegoVigente!$S$8,PliegoVigente!$S$7))),IF(E418="FLOW",(IF(AA418&gt;=PliegoVigente!$Q$25,PliegoVigente!$S$25,IF(AA418&gt;=PliegoVigente!$Q$24,PliegoVigente!$S$24,PliegoVigente!$S$23))),IF(E418="MASIVO",(IF(AA418&gt;=PliegoVigente!$Q$39,PliegoVigente!$S$39,IF(AA418&gt;=PliegoVigente!$Q$38,PliegoVigente!$S$38,PliegoVigente!$S$37))),(IF(AA418&gt;=PliegoVigente!$Q$53,PliegoVigente!$S$53,IF(AA418&gt;=PliegoVigente!$Q$52,PliegoVigente!$S$52,PliegoVigente!$S$51))))))</f>
        <v>0</v>
      </c>
      <c r="AI418" s="126">
        <f t="shared" si="13"/>
        <v>9.4999999999999987E-2</v>
      </c>
    </row>
    <row r="419" spans="1:35" x14ac:dyDescent="0.25">
      <c r="A419" s="115" t="str">
        <f>VLOOKUP(C419,RosterActualizado!$C$2:$L$1000,7,0)</f>
        <v>Chavarria Luis Andres</v>
      </c>
      <c r="B419" s="115" t="str">
        <f>VLOOKUP(C419,RosterActualizado!$C$2:$L$1000,10,0)</f>
        <v>Castaño Nevado Ernesto Ricardo</v>
      </c>
      <c r="C419" s="115">
        <f>RosterActualizado!C419</f>
        <v>2192077</v>
      </c>
      <c r="D419" s="115" t="str">
        <f>VLOOKUP(C419,RosterActualizado!$C$2:$L$1000,3,0)</f>
        <v>INTERNET HFC SCORE 1</v>
      </c>
      <c r="E419" s="115" t="str">
        <f t="shared" si="12"/>
        <v>HFC</v>
      </c>
      <c r="F419" s="116">
        <f>VLOOKUP(C419,Table1[],5,0)</f>
        <v>0.83230555555555596</v>
      </c>
      <c r="G419" s="117">
        <f>VLOOKUP(C419,Table13[],5,0)</f>
        <v>2.3809523809523801E-2</v>
      </c>
      <c r="H419" s="118">
        <f>VLOOKUP(C419,Table13[],3,0)</f>
        <v>42</v>
      </c>
      <c r="I419" s="117">
        <f>VLOOKUP(C419,Table13[],7,0)</f>
        <v>0.72499999999999998</v>
      </c>
      <c r="J419" s="117">
        <f>VLOOKUP(C419,Table13[],9,0)</f>
        <v>0.94871794871794901</v>
      </c>
      <c r="K419" s="116">
        <f>VLOOKUP(C419,Table16[[#All],[idccms]:[TMO]],5,0)</f>
        <v>1</v>
      </c>
      <c r="L419" s="119">
        <f>VLOOKUP(C419,Table18[[Columna1]:[Recuento de id_monitoring-caseId]],2,0)</f>
        <v>0</v>
      </c>
      <c r="M419" s="116">
        <f>VLOOKUP(C419,Table111[],7,0)</f>
        <v>0.15</v>
      </c>
      <c r="N419" s="118">
        <f>VLOOKUP(C419,Table111[],6,0)</f>
        <v>20</v>
      </c>
      <c r="O419" s="116">
        <f>VLOOKUP(C419,Table111[],8,0)</f>
        <v>0.68421052631578905</v>
      </c>
      <c r="P419" s="13" t="s">
        <v>116</v>
      </c>
      <c r="Q419" s="13" t="s">
        <v>116</v>
      </c>
      <c r="R419" s="13" t="s">
        <v>116</v>
      </c>
      <c r="S419" s="116">
        <f>VLOOKUP(C419,Table113[[idccms]:[Suma de Rellamados]],4,0)</f>
        <v>0.83296213808463204</v>
      </c>
      <c r="T419" s="13">
        <f>VLOOKUP(C419,Table115[[idccms]:[Suma de CvLlamSalientes]],3,0)</f>
        <v>537.39092495636999</v>
      </c>
      <c r="U419" s="13">
        <f>VLOOKUP(C419,Table115[[idccms]:[Suma de CvLlamSalientes]],5,0)</f>
        <v>19.1762652705061</v>
      </c>
      <c r="V419" s="120">
        <f>VLOOKUP(C419,Table115[[idccms]:[Suma de CvLlamSalientes]],6,0)</f>
        <v>6.9808027923211197E-2</v>
      </c>
      <c r="W419" s="13">
        <f>VLOOKUP(C419,Table115[[idccms]:[Suma de CvLlamSalientes]],7,0)</f>
        <v>518.14485165794099</v>
      </c>
      <c r="X419" s="116">
        <f>VLOOKUP(C419,Table118[[idccms]:[%Act Com N]],4,0)</f>
        <v>4.7993019197207699E-2</v>
      </c>
      <c r="Y419" s="116">
        <f>VLOOKUP(C419,Table118[[idccms]:[%Act Com N]],6,0)</f>
        <v>2.6178010471204199E-2</v>
      </c>
      <c r="Z419" s="116">
        <f>VLOOKUP(C419,TRF!$B$2:$S$407,4,0)</f>
        <v>3.1413612565444997E-2</v>
      </c>
      <c r="AA419" s="116">
        <f>VLOOKUP(C419,CBS!$A$2:$F$395,4,0)</f>
        <v>5.06108202443281E-2</v>
      </c>
      <c r="AB419" s="124">
        <f>IF(E419="HFC",(IF(L419&gt;=PliegoVigente!$U$9,PliegoVigente!$W$9,IF(L419&gt;=PliegoVigente!$U$8,PliegoVigente!$W$8,PliegoVigente!$W$7))),IF(E419="FLOW",(IF(L419&gt;=PliegoVigente!$U$25,PliegoVigente!$W$25,IF(L419&gt;=PliegoVigente!$U$24,PliegoVigente!$W$24,PliegoVigente!$W$23))),IF(E419="MASIVO",(IF(L419&gt;=PliegoVigente!$U$39,PliegoVigente!$W$39,IF(L419&gt;=PliegoVigente!$U$38,PliegoVigente!$W$38,PliegoVigente!$W$37))),(IF(L419&gt;=PliegoVigente!$U$53,PliegoVigente!$W$53,IF(L419&gt;=PliegoVigente!$U$52,PliegoVigente!$W$52,PliegoVigente!$W$51))))))</f>
        <v>-0.01</v>
      </c>
      <c r="AC419" s="124">
        <f>IF(E419="HFC",(IF(M419&gt;=PliegoVigente!$I$7,PliegoVigente!$K$7,IF(M419&gt;=PliegoVigente!$I$8,PliegoVigente!$K$8,IF(M419&gt;=PliegoVigente!$I$9,PliegoVigente!$K$9,IF(M419&gt;=PliegoVigente!$I$10,PliegoVigente!$K$10,IF(M419&gt;=PliegoVigente!$I$11,PliegoVigente!$K$11,IF(M419&gt;=PliegoVigente!$I$12,PliegoVigente!$K$12,IF(M419&gt;=PliegoVigente!$I$13,PliegoVigente!$K$13,IF(M419&gt;=PliegoVigente!$I$14,PliegoVigente!$K$14,PliegoVigente!$K$15))))))))),IF(E419="FLOW",(IF(M419&gt;=PliegoVigente!$I$23,PliegoVigente!$K$23,IF(M419&gt;=PliegoVigente!$I$24,PliegoVigente!$K$24,IF(M419&gt;=PliegoVigente!$I$25,PliegoVigente!$K$25,IF(M419&gt;=PliegoVigente!$I$26,PliegoVigente!$K$26,IF(M419&gt;=PliegoVigente!$I$27,PliegoVigente!$K$27,IF(M419&gt;=PliegoVigente!$I$28,PliegoVigente!$K$28,IF(M419&gt;=PliegoVigente!$I$29,PliegoVigente!$K$29,IF(M419&gt;=PliegoVigente!$I$30,PliegoVigente!$K$30,PliegoVigente!$K$31))))))))),IF(E419="MASIVO",(IF(M419&gt;=PliegoVigente!$I$37,PliegoVigente!$K$37,IF(M419&gt;=PliegoVigente!$I$38,PliegoVigente!$K$38,IF(M419&gt;=PliegoVigente!$I$39,PliegoVigente!$K$39,IF(M419&gt;=PliegoVigente!$I$40,PliegoVigente!$K$40,IF(M419&gt;=PliegoVigente!$I$41,PliegoVigente!$K$41,IF(M419&gt;=PliegoVigente!$I$42,PliegoVigente!$K$42,IF(M419&gt;=PliegoVigente!$I$43,PliegoVigente!$K$43,IF(M419&gt;=PliegoVigente!$I$44,PliegoVigente!$K$44,PliegoVigente!$K$45))))))))),(IF(M419&gt;=PliegoVigente!$I$51,PliegoVigente!$K$51,IF(M419&gt;=PliegoVigente!$I$52,PliegoVigente!$K$52,IF(M419&gt;=PliegoVigente!$I$53,PliegoVigente!$K$53,IF(M419&gt;=PliegoVigente!$I$54,PliegoVigente!$K$54,IF(M419&gt;=PliegoVigente!$I$55,PliegoVigente!$K$55,IF(M419&gt;=PliegoVigente!$I$56,PliegoVigente!$K$56,IF(M419&gt;=PliegoVigente!$I$57,PliegoVigente!$K$57,IF(M419&gt;=PliegoVigente!$I$58,PliegoVigente!$K$58,PliegoVigente!$K$59))))))))))))</f>
        <v>0.06</v>
      </c>
      <c r="AD419" s="124">
        <f>IF(E419="HFC",(IF(S419&gt;=PliegoVigente!$E$12,PliegoVigente!$G$12,IF(S419&gt;=PliegoVigente!$E$11,PliegoVigente!$G$11,IF(S419&gt;=PliegoVigente!$E$10,PliegoVigente!$G$10,IF(S419&gt;=PliegoVigente!$E$9,PliegoVigente!$G$9,IF(S419&gt;=PliegoVigente!$E$8,PliegoVigente!$G$8,PliegoVigente!$G$7)))))),IF(E419="FLOW",(IF(S419&gt;=PliegoVigente!$I$23,PliegoVigente!$K$23,IF(S419&gt;=PliegoVigente!$I$24,PliegoVigente!$K$24,IF(S419&gt;=PliegoVigente!$I$25,PliegoVigente!$K$25,IF(S419&gt;=PliegoVigente!$I$26,PliegoVigente!$K$26,IF(S419&gt;=PliegoVigente!$I$27,PliegoVigente!$K$27,IF(S419&gt;=PliegoVigente!$I$28,PliegoVigente!$K$28,IF(S419&gt;=PliegoVigente!$I$29,PliegoVigente!$K$29,IF(S419&gt;=PliegoVigente!$I$30,PliegoVigente!$K$30,PliegoVigente!$K$31))))))))),IF(E419="MASIVO",(IF(S419&gt;=PliegoVigente!$I$37,PliegoVigente!$K$37,IF(S419&gt;=PliegoVigente!$I$38,PliegoVigente!$K$38,IF(S419&gt;=PliegoVigente!$I$39,PliegoVigente!$K$39,IF(S419&gt;=PliegoVigente!$I$40,PliegoVigente!$K$40,IF(S419&gt;=PliegoVigente!$I$41,PliegoVigente!$K$41,IF(S419&gt;=PliegoVigente!$I$42,PliegoVigente!$K$42,IF(S419&gt;=PliegoVigente!$I$43,PliegoVigente!$K$43,IF(S419&gt;=PliegoVigente!$I$44,PliegoVigente!$K$44,PliegoVigente!$K$45))))))))),(IF(S419&gt;=PliegoVigente!$I$51,PliegoVigente!$K$51,IF(S419&gt;=PliegoVigente!$I$52,PliegoVigente!$K$52,IF(S419&gt;=PliegoVigente!$I$53,PliegoVigente!$K$53,IF(S419&gt;=PliegoVigente!$I$54,PliegoVigente!$K$54,IF(S419&gt;=PliegoVigente!$I$55,PliegoVigente!$K$55,IF(S419&gt;=PliegoVigente!$I$56,PliegoVigente!$K$56,IF(S419&gt;=PliegoVigente!$I$57,PliegoVigente!$K$57,IF(S419&gt;=PliegoVigente!$I$58,PliegoVigente!$K$58,PliegoVigente!$K$59))))))))))))</f>
        <v>0.04</v>
      </c>
      <c r="AE419" s="124">
        <f>IF(E419="HFC",(IF(T419&gt;=PliegoVigente!$A$10,PliegoVigente!$C$10,IF(T419&gt;PliegoVigente!$A$9,PliegoVigente!$C$9,IF(T419&gt;PliegoVigente!$A$8,PliegoVigente!$C$8,PliegoVigente!$C$7)))),IF(E419="FLOW",(IF(T419&gt;=PliegoVigente!$A$26,PliegoVigente!$C$26,IF(T419&gt;PliegoVigente!$A$25,PliegoVigente!$C$25,IF(T419&gt;PliegoVigente!$A$24,PliegoVigente!$C$24,PliegoVigente!$C$23)))),IF(E419="MASIVO",(IF(T419&gt;=PliegoVigente!$A$40,PliegoVigente!$C$40,IF(T419&gt;PliegoVigente!$A$39,PliegoVigente!$C$39,IF(T419&gt;PliegoVigente!$A$38,PliegoVigente!$C$38,PliegoVigente!$C$37)))),(IF(T419&gt;=PliegoVigente!$A$54,PliegoVigente!$C$54,IF(T419&gt;PliegoVigente!$A$53,PliegoVigente!$C$53,IF(T419&gt;PliegoVigente!$A$52,PliegoVigente!$C$52,PliegoVigente!$C$51)))))))</f>
        <v>0.02</v>
      </c>
      <c r="AF419" s="124">
        <f>IF(E419="HFC",(IF(Y419&gt;=PliegoVigente!$Y$7,PliegoVigente!$AA$7,0)),IF(E419="FLOW",0,IF(E419="MASIVO",(IF(Y419&gt;=PliegoVigente!$Y$37,PliegoVigente!$AA$370)),(IF(Y419&gt;=PliegoVigente!$Y$51,PliegoVigente!$AA$51,0)))))</f>
        <v>0</v>
      </c>
      <c r="AG419" s="124">
        <f>IF(E419="HFC",(IF(Z419&gt;=PliegoVigente!$M$9,PliegoVigente!$O$9,IF(Z419&gt;=PliegoVigente!$M$8,PliegoVigente!$O$8,PliegoVigente!$O$7))),IF(E419="FLOW",(IF(Z419&gt;=PliegoVigente!$M$25,PliegoVigente!$O$25,IF(Z419&gt;=PliegoVigente!$M$24,PliegoVigente!$O$24,PliegoVigente!$O$23))),IF(E419="MASIVO",(IF(Z419&gt;=PliegoVigente!$M$39,PliegoVigente!$O$39,IF(Z419&gt;=PliegoVigente!$M$38,PliegoVigente!$O$38,PliegoVigente!$O$37))),(IF(Z419&gt;=PliegoVigente!$M$53,PliegoVigente!$O$53,IF(Z419&gt;=PliegoVigente!$M$52,PliegoVigente!$O$52,PliegoVigente!$O$51))))))</f>
        <v>5.0000000000000001E-3</v>
      </c>
      <c r="AH419" s="124">
        <f>IF(E419="HFC",(IF(AA419&gt;=PliegoVigente!$Q$9,PliegoVigente!$S$9,IF(AA419&gt;=PliegoVigente!$Q$8,PliegoVigente!$S$8,PliegoVigente!$S$7))),IF(E419="FLOW",(IF(AA419&gt;=PliegoVigente!$Q$25,PliegoVigente!$S$25,IF(AA419&gt;=PliegoVigente!$Q$24,PliegoVigente!$S$24,PliegoVigente!$S$23))),IF(E419="MASIVO",(IF(AA419&gt;=PliegoVigente!$Q$39,PliegoVigente!$S$39,IF(AA419&gt;=PliegoVigente!$Q$38,PliegoVigente!$S$38,PliegoVigente!$S$37))),(IF(AA419&gt;=PliegoVigente!$Q$53,PliegoVigente!$S$53,IF(AA419&gt;=PliegoVigente!$Q$52,PliegoVigente!$S$52,PliegoVigente!$S$51))))))</f>
        <v>5.0000000000000001E-3</v>
      </c>
      <c r="AI419" s="126">
        <f t="shared" si="13"/>
        <v>0.12000000000000001</v>
      </c>
    </row>
    <row r="420" spans="1:35" x14ac:dyDescent="0.25">
      <c r="A420" s="115" t="str">
        <f>VLOOKUP(C420,RosterActualizado!$C$2:$L$1000,7,0)</f>
        <v>Chavarria Luis Andres</v>
      </c>
      <c r="B420" s="115" t="str">
        <f>VLOOKUP(C420,RosterActualizado!$C$2:$L$1000,10,0)</f>
        <v>Coronel Judith Alexandra</v>
      </c>
      <c r="C420" s="115">
        <f>RosterActualizado!C420</f>
        <v>2126276</v>
      </c>
      <c r="D420" s="115" t="str">
        <f>VLOOKUP(C420,RosterActualizado!$C$2:$L$1000,3,0)</f>
        <v>INTERNET HFC SCORE 3 A 5</v>
      </c>
      <c r="E420" s="115" t="str">
        <f t="shared" si="12"/>
        <v>HFC</v>
      </c>
      <c r="F420" s="116">
        <f>VLOOKUP(C420,Table1[],5,0)</f>
        <v>0.84583112874779498</v>
      </c>
      <c r="G420" s="117">
        <f>VLOOKUP(C420,Table13[],5,0)</f>
        <v>9.3333333333333296E-2</v>
      </c>
      <c r="H420" s="118">
        <f>VLOOKUP(C420,Table13[],3,0)</f>
        <v>75</v>
      </c>
      <c r="I420" s="117">
        <f>VLOOKUP(C420,Table13[],7,0)</f>
        <v>0.59722222222222199</v>
      </c>
      <c r="J420" s="117">
        <f>VLOOKUP(C420,Table13[],9,0)</f>
        <v>0.92957746478873204</v>
      </c>
      <c r="K420" s="116">
        <f>VLOOKUP(C420,Table16[[#All],[idccms]:[TMO]],5,0)</f>
        <v>0.80769230769230804</v>
      </c>
      <c r="L420" s="119">
        <f>VLOOKUP(C420,Table18[[Columna1]:[Recuento de id_monitoring-caseId]],2,0)</f>
        <v>1</v>
      </c>
      <c r="M420" s="116">
        <f>VLOOKUP(C420,Table111[],7,0)</f>
        <v>-0.4</v>
      </c>
      <c r="N420" s="118">
        <f>VLOOKUP(C420,Table111[],6,0)</f>
        <v>10</v>
      </c>
      <c r="O420" s="116">
        <f>VLOOKUP(C420,Table111[],8,0)</f>
        <v>0.5</v>
      </c>
      <c r="P420" s="13" t="s">
        <v>116</v>
      </c>
      <c r="Q420" s="13" t="s">
        <v>116</v>
      </c>
      <c r="R420" s="13" t="s">
        <v>116</v>
      </c>
      <c r="S420" s="116">
        <f>VLOOKUP(C420,Table113[[idccms]:[Suma de Rellamados]],4,0)</f>
        <v>0.82735426008968604</v>
      </c>
      <c r="T420" s="13">
        <f>VLOOKUP(C420,Table115[[idccms]:[Suma de CvLlamSalientes]],3,0)</f>
        <v>569.81314878892704</v>
      </c>
      <c r="U420" s="13">
        <f>VLOOKUP(C420,Table115[[idccms]:[Suma de CvLlamSalientes]],5,0)</f>
        <v>15.4792387543253</v>
      </c>
      <c r="V420" s="120">
        <f>VLOOKUP(C420,Table115[[idccms]:[Suma de CvLlamSalientes]],6,0)</f>
        <v>12.8771626297578</v>
      </c>
      <c r="W420" s="13">
        <f>VLOOKUP(C420,Table115[[idccms]:[Suma de CvLlamSalientes]],7,0)</f>
        <v>541.45674740484401</v>
      </c>
      <c r="X420" s="116">
        <f>VLOOKUP(C420,Table118[[idccms]:[%Act Com N]],4,0)</f>
        <v>0.13754325259515601</v>
      </c>
      <c r="Y420" s="116">
        <f>VLOOKUP(C420,Table118[[idccms]:[%Act Com N]],6,0)</f>
        <v>8.0449826989619402E-2</v>
      </c>
      <c r="Z420" s="116">
        <f>VLOOKUP(C420,TRF!$B$2:$S$407,4,0)</f>
        <v>8.4775086505190306E-2</v>
      </c>
      <c r="AA420" s="116">
        <f>VLOOKUP(C420,CBS!$A$2:$F$395,4,0)</f>
        <v>6.5743944636678195E-2</v>
      </c>
      <c r="AB420" s="124">
        <f>IF(E420="HFC",(IF(L420&gt;=PliegoVigente!$U$9,PliegoVigente!$W$9,IF(L420&gt;=PliegoVigente!$U$8,PliegoVigente!$W$8,PliegoVigente!$W$7))),IF(E420="FLOW",(IF(L420&gt;=PliegoVigente!$U$25,PliegoVigente!$W$25,IF(L420&gt;=PliegoVigente!$U$24,PliegoVigente!$W$24,PliegoVigente!$W$23))),IF(E420="MASIVO",(IF(L420&gt;=PliegoVigente!$U$39,PliegoVigente!$W$39,IF(L420&gt;=PliegoVigente!$U$38,PliegoVigente!$W$38,PliegoVigente!$W$37))),(IF(L420&gt;=PliegoVigente!$U$53,PliegoVigente!$W$53,IF(L420&gt;=PliegoVigente!$U$52,PliegoVigente!$W$52,PliegoVigente!$W$51))))))</f>
        <v>0.01</v>
      </c>
      <c r="AC420" s="124">
        <f>IF(E420="HFC",(IF(M420&gt;=PliegoVigente!$I$7,PliegoVigente!$K$7,IF(M420&gt;=PliegoVigente!$I$8,PliegoVigente!$K$8,IF(M420&gt;=PliegoVigente!$I$9,PliegoVigente!$K$9,IF(M420&gt;=PliegoVigente!$I$10,PliegoVigente!$K$10,IF(M420&gt;=PliegoVigente!$I$11,PliegoVigente!$K$11,IF(M420&gt;=PliegoVigente!$I$12,PliegoVigente!$K$12,IF(M420&gt;=PliegoVigente!$I$13,PliegoVigente!$K$13,IF(M420&gt;=PliegoVigente!$I$14,PliegoVigente!$K$14,PliegoVigente!$K$15))))))))),IF(E420="FLOW",(IF(M420&gt;=PliegoVigente!$I$23,PliegoVigente!$K$23,IF(M420&gt;=PliegoVigente!$I$24,PliegoVigente!$K$24,IF(M420&gt;=PliegoVigente!$I$25,PliegoVigente!$K$25,IF(M420&gt;=PliegoVigente!$I$26,PliegoVigente!$K$26,IF(M420&gt;=PliegoVigente!$I$27,PliegoVigente!$K$27,IF(M420&gt;=PliegoVigente!$I$28,PliegoVigente!$K$28,IF(M420&gt;=PliegoVigente!$I$29,PliegoVigente!$K$29,IF(M420&gt;=PliegoVigente!$I$30,PliegoVigente!$K$30,PliegoVigente!$K$31))))))))),IF(E420="MASIVO",(IF(M420&gt;=PliegoVigente!$I$37,PliegoVigente!$K$37,IF(M420&gt;=PliegoVigente!$I$38,PliegoVigente!$K$38,IF(M420&gt;=PliegoVigente!$I$39,PliegoVigente!$K$39,IF(M420&gt;=PliegoVigente!$I$40,PliegoVigente!$K$40,IF(M420&gt;=PliegoVigente!$I$41,PliegoVigente!$K$41,IF(M420&gt;=PliegoVigente!$I$42,PliegoVigente!$K$42,IF(M420&gt;=PliegoVigente!$I$43,PliegoVigente!$K$43,IF(M420&gt;=PliegoVigente!$I$44,PliegoVigente!$K$44,PliegoVigente!$K$45))))))))),(IF(M420&gt;=PliegoVigente!$I$51,PliegoVigente!$K$51,IF(M420&gt;=PliegoVigente!$I$52,PliegoVigente!$K$52,IF(M420&gt;=PliegoVigente!$I$53,PliegoVigente!$K$53,IF(M420&gt;=PliegoVigente!$I$54,PliegoVigente!$K$54,IF(M420&gt;=PliegoVigente!$I$55,PliegoVigente!$K$55,IF(M420&gt;=PliegoVigente!$I$56,PliegoVigente!$K$56,IF(M420&gt;=PliegoVigente!$I$57,PliegoVigente!$K$57,IF(M420&gt;=PliegoVigente!$I$58,PliegoVigente!$K$58,PliegoVigente!$K$59))))))))))))</f>
        <v>-0.02</v>
      </c>
      <c r="AD420" s="124">
        <f>IF(E420="HFC",(IF(S420&gt;=PliegoVigente!$E$12,PliegoVigente!$G$12,IF(S420&gt;=PliegoVigente!$E$11,PliegoVigente!$G$11,IF(S420&gt;=PliegoVigente!$E$10,PliegoVigente!$G$10,IF(S420&gt;=PliegoVigente!$E$9,PliegoVigente!$G$9,IF(S420&gt;=PliegoVigente!$E$8,PliegoVigente!$G$8,PliegoVigente!$G$7)))))),IF(E420="FLOW",(IF(S420&gt;=PliegoVigente!$I$23,PliegoVigente!$K$23,IF(S420&gt;=PliegoVigente!$I$24,PliegoVigente!$K$24,IF(S420&gt;=PliegoVigente!$I$25,PliegoVigente!$K$25,IF(S420&gt;=PliegoVigente!$I$26,PliegoVigente!$K$26,IF(S420&gt;=PliegoVigente!$I$27,PliegoVigente!$K$27,IF(S420&gt;=PliegoVigente!$I$28,PliegoVigente!$K$28,IF(S420&gt;=PliegoVigente!$I$29,PliegoVigente!$K$29,IF(S420&gt;=PliegoVigente!$I$30,PliegoVigente!$K$30,PliegoVigente!$K$31))))))))),IF(E420="MASIVO",(IF(S420&gt;=PliegoVigente!$I$37,PliegoVigente!$K$37,IF(S420&gt;=PliegoVigente!$I$38,PliegoVigente!$K$38,IF(S420&gt;=PliegoVigente!$I$39,PliegoVigente!$K$39,IF(S420&gt;=PliegoVigente!$I$40,PliegoVigente!$K$40,IF(S420&gt;=PliegoVigente!$I$41,PliegoVigente!$K$41,IF(S420&gt;=PliegoVigente!$I$42,PliegoVigente!$K$42,IF(S420&gt;=PliegoVigente!$I$43,PliegoVigente!$K$43,IF(S420&gt;=PliegoVigente!$I$44,PliegoVigente!$K$44,PliegoVigente!$K$45))))))))),(IF(S420&gt;=PliegoVigente!$I$51,PliegoVigente!$K$51,IF(S420&gt;=PliegoVigente!$I$52,PliegoVigente!$K$52,IF(S420&gt;=PliegoVigente!$I$53,PliegoVigente!$K$53,IF(S420&gt;=PliegoVigente!$I$54,PliegoVigente!$K$54,IF(S420&gt;=PliegoVigente!$I$55,PliegoVigente!$K$55,IF(S420&gt;=PliegoVigente!$I$56,PliegoVigente!$K$56,IF(S420&gt;=PliegoVigente!$I$57,PliegoVigente!$K$57,IF(S420&gt;=PliegoVigente!$I$58,PliegoVigente!$K$58,PliegoVigente!$K$59))))))))))))</f>
        <v>0.03</v>
      </c>
      <c r="AE420" s="124">
        <f>IF(E420="HFC",(IF(T420&gt;=PliegoVigente!$A$10,PliegoVigente!$C$10,IF(T420&gt;PliegoVigente!$A$9,PliegoVigente!$C$9,IF(T420&gt;PliegoVigente!$A$8,PliegoVigente!$C$8,PliegoVigente!$C$7)))),IF(E420="FLOW",(IF(T420&gt;=PliegoVigente!$A$26,PliegoVigente!$C$26,IF(T420&gt;PliegoVigente!$A$25,PliegoVigente!$C$25,IF(T420&gt;PliegoVigente!$A$24,PliegoVigente!$C$24,PliegoVigente!$C$23)))),IF(E420="MASIVO",(IF(T420&gt;=PliegoVigente!$A$40,PliegoVigente!$C$40,IF(T420&gt;PliegoVigente!$A$39,PliegoVigente!$C$39,IF(T420&gt;PliegoVigente!$A$38,PliegoVigente!$C$38,PliegoVigente!$C$37)))),(IF(T420&gt;=PliegoVigente!$A$54,PliegoVigente!$C$54,IF(T420&gt;PliegoVigente!$A$53,PliegoVigente!$C$53,IF(T420&gt;PliegoVigente!$A$52,PliegoVigente!$C$52,PliegoVigente!$C$51)))))))</f>
        <v>-0.01</v>
      </c>
      <c r="AF420" s="124">
        <f>IF(E420="HFC",(IF(Y420&gt;=PliegoVigente!$Y$7,PliegoVigente!$AA$7,0)),IF(E420="FLOW",0,IF(E420="MASIVO",(IF(Y420&gt;=PliegoVigente!$Y$37,PliegoVigente!$AA$370)),(IF(Y420&gt;=PliegoVigente!$Y$51,PliegoVigente!$AA$51,0)))))</f>
        <v>0.01</v>
      </c>
      <c r="AG420" s="124">
        <f>IF(E420="HFC",(IF(Z420&gt;=PliegoVigente!$M$9,PliegoVigente!$O$9,IF(Z420&gt;=PliegoVigente!$M$8,PliegoVigente!$O$8,PliegoVigente!$O$7))),IF(E420="FLOW",(IF(Z420&gt;=PliegoVigente!$M$25,PliegoVigente!$O$25,IF(Z420&gt;=PliegoVigente!$M$24,PliegoVigente!$O$24,PliegoVigente!$O$23))),IF(E420="MASIVO",(IF(Z420&gt;=PliegoVigente!$M$39,PliegoVigente!$O$39,IF(Z420&gt;=PliegoVigente!$M$38,PliegoVigente!$O$38,PliegoVigente!$O$37))),(IF(Z420&gt;=PliegoVigente!$M$53,PliegoVigente!$O$53,IF(Z420&gt;=PliegoVigente!$M$52,PliegoVigente!$O$52,PliegoVigente!$O$51))))))</f>
        <v>5.0000000000000001E-3</v>
      </c>
      <c r="AH420" s="124">
        <f>IF(E420="HFC",(IF(AA420&gt;=PliegoVigente!$Q$9,PliegoVigente!$S$9,IF(AA420&gt;=PliegoVigente!$Q$8,PliegoVigente!$S$8,PliegoVigente!$S$7))),IF(E420="FLOW",(IF(AA420&gt;=PliegoVigente!$Q$25,PliegoVigente!$S$25,IF(AA420&gt;=PliegoVigente!$Q$24,PliegoVigente!$S$24,PliegoVigente!$S$23))),IF(E420="MASIVO",(IF(AA420&gt;=PliegoVigente!$Q$39,PliegoVigente!$S$39,IF(AA420&gt;=PliegoVigente!$Q$38,PliegoVigente!$S$38,PliegoVigente!$S$37))),(IF(AA420&gt;=PliegoVigente!$Q$53,PliegoVigente!$S$53,IF(AA420&gt;=PliegoVigente!$Q$52,PliegoVigente!$S$52,PliegoVigente!$S$51))))))</f>
        <v>-5.0000000000000001E-3</v>
      </c>
      <c r="AI420" s="126">
        <f t="shared" si="13"/>
        <v>1.9999999999999997E-2</v>
      </c>
    </row>
    <row r="421" spans="1:35" x14ac:dyDescent="0.25">
      <c r="A421" s="115" t="str">
        <f>VLOOKUP(C421,RosterActualizado!$C$2:$L$1000,7,0)</f>
        <v>Chavarria Luis Andres</v>
      </c>
      <c r="B421" s="115" t="str">
        <f>VLOOKUP(C421,RosterActualizado!$C$2:$L$1000,10,0)</f>
        <v>Cuellar Marcos Ivan</v>
      </c>
      <c r="C421" s="115">
        <f>RosterActualizado!C421</f>
        <v>1567508</v>
      </c>
      <c r="D421" s="115" t="str">
        <f>VLOOKUP(C421,RosterActualizado!$C$2:$L$1000,3,0)</f>
        <v>INTERNET HFC SCORE 3 A 5</v>
      </c>
      <c r="E421" s="115" t="str">
        <f t="shared" si="12"/>
        <v>HFC</v>
      </c>
      <c r="F421" s="116">
        <f>VLOOKUP(C421,Table1[],5,0)</f>
        <v>0.55681878306878296</v>
      </c>
      <c r="G421" s="117">
        <f>VLOOKUP(C421,Table13[],5,0)</f>
        <v>0</v>
      </c>
      <c r="H421" s="118">
        <f>VLOOKUP(C421,Table13[],3,0)</f>
        <v>20</v>
      </c>
      <c r="I421" s="117">
        <f>VLOOKUP(C421,Table13[],7,0)</f>
        <v>0.75</v>
      </c>
      <c r="J421" s="117">
        <f>VLOOKUP(C421,Table13[],9,0)</f>
        <v>1</v>
      </c>
      <c r="K421" s="116">
        <f>VLOOKUP(C421,Table16[[#All],[idccms]:[TMO]],5,0)</f>
        <v>1</v>
      </c>
      <c r="L421" s="119">
        <f>VLOOKUP(C421,Table18[[Columna1]:[Recuento de id_monitoring-caseId]],2,0)</f>
        <v>1</v>
      </c>
      <c r="M421" s="116">
        <f>VLOOKUP(C421,Table111[],7,0)</f>
        <v>0.66666666666666696</v>
      </c>
      <c r="N421" s="118">
        <f>VLOOKUP(C421,Table111[],6,0)</f>
        <v>3</v>
      </c>
      <c r="O421" s="116">
        <f>VLOOKUP(C421,Table111[],8,0)</f>
        <v>1</v>
      </c>
      <c r="P421" s="13" t="s">
        <v>116</v>
      </c>
      <c r="Q421" s="13" t="s">
        <v>116</v>
      </c>
      <c r="R421" s="13" t="s">
        <v>116</v>
      </c>
      <c r="S421" s="116">
        <f>VLOOKUP(C421,Table113[[idccms]:[Suma de Rellamados]],4,0)</f>
        <v>0.84951456310679596</v>
      </c>
      <c r="T421" s="13">
        <f>VLOOKUP(C421,Table115[[idccms]:[Suma de CvLlamSalientes]],3,0)</f>
        <v>586.86046511627899</v>
      </c>
      <c r="U421" s="13">
        <f>VLOOKUP(C421,Table115[[idccms]:[Suma de CvLlamSalientes]],5,0)</f>
        <v>26.717054263565899</v>
      </c>
      <c r="V421" s="120">
        <f>VLOOKUP(C421,Table115[[idccms]:[Suma de CvLlamSalientes]],6,0)</f>
        <v>25.2209302325581</v>
      </c>
      <c r="W421" s="13">
        <f>VLOOKUP(C421,Table115[[idccms]:[Suma de CvLlamSalientes]],7,0)</f>
        <v>534.92248062015506</v>
      </c>
      <c r="X421" s="116">
        <f>VLOOKUP(C421,Table118[[idccms]:[%Act Com N]],4,0)</f>
        <v>9.6899224806201497E-3</v>
      </c>
      <c r="Y421" s="116">
        <f>VLOOKUP(C421,Table118[[idccms]:[%Act Com N]],6,0)</f>
        <v>9.6899224806201497E-3</v>
      </c>
      <c r="Z421" s="116">
        <f>VLOOKUP(C421,TRF!$B$2:$S$407,4,0)</f>
        <v>0.116279069767442</v>
      </c>
      <c r="AA421" s="116">
        <f>VLOOKUP(C421,CBS!$A$2:$F$395,4,0)</f>
        <v>7.7519379844961196E-3</v>
      </c>
      <c r="AB421" s="124">
        <f>IF(E421="HFC",(IF(L421&gt;=PliegoVigente!$U$9,PliegoVigente!$W$9,IF(L421&gt;=PliegoVigente!$U$8,PliegoVigente!$W$8,PliegoVigente!$W$7))),IF(E421="FLOW",(IF(L421&gt;=PliegoVigente!$U$25,PliegoVigente!$W$25,IF(L421&gt;=PliegoVigente!$U$24,PliegoVigente!$W$24,PliegoVigente!$W$23))),IF(E421="MASIVO",(IF(L421&gt;=PliegoVigente!$U$39,PliegoVigente!$W$39,IF(L421&gt;=PliegoVigente!$U$38,PliegoVigente!$W$38,PliegoVigente!$W$37))),(IF(L421&gt;=PliegoVigente!$U$53,PliegoVigente!$W$53,IF(L421&gt;=PliegoVigente!$U$52,PliegoVigente!$W$52,PliegoVigente!$W$51))))))</f>
        <v>0.01</v>
      </c>
      <c r="AC421" s="124">
        <f>IF(E421="HFC",(IF(M421&gt;=PliegoVigente!$I$7,PliegoVigente!$K$7,IF(M421&gt;=PliegoVigente!$I$8,PliegoVigente!$K$8,IF(M421&gt;=PliegoVigente!$I$9,PliegoVigente!$K$9,IF(M421&gt;=PliegoVigente!$I$10,PliegoVigente!$K$10,IF(M421&gt;=PliegoVigente!$I$11,PliegoVigente!$K$11,IF(M421&gt;=PliegoVigente!$I$12,PliegoVigente!$K$12,IF(M421&gt;=PliegoVigente!$I$13,PliegoVigente!$K$13,IF(M421&gt;=PliegoVigente!$I$14,PliegoVigente!$K$14,PliegoVigente!$K$15))))))))),IF(E421="FLOW",(IF(M421&gt;=PliegoVigente!$I$23,PliegoVigente!$K$23,IF(M421&gt;=PliegoVigente!$I$24,PliegoVigente!$K$24,IF(M421&gt;=PliegoVigente!$I$25,PliegoVigente!$K$25,IF(M421&gt;=PliegoVigente!$I$26,PliegoVigente!$K$26,IF(M421&gt;=PliegoVigente!$I$27,PliegoVigente!$K$27,IF(M421&gt;=PliegoVigente!$I$28,PliegoVigente!$K$28,IF(M421&gt;=PliegoVigente!$I$29,PliegoVigente!$K$29,IF(M421&gt;=PliegoVigente!$I$30,PliegoVigente!$K$30,PliegoVigente!$K$31))))))))),IF(E421="MASIVO",(IF(M421&gt;=PliegoVigente!$I$37,PliegoVigente!$K$37,IF(M421&gt;=PliegoVigente!$I$38,PliegoVigente!$K$38,IF(M421&gt;=PliegoVigente!$I$39,PliegoVigente!$K$39,IF(M421&gt;=PliegoVigente!$I$40,PliegoVigente!$K$40,IF(M421&gt;=PliegoVigente!$I$41,PliegoVigente!$K$41,IF(M421&gt;=PliegoVigente!$I$42,PliegoVigente!$K$42,IF(M421&gt;=PliegoVigente!$I$43,PliegoVigente!$K$43,IF(M421&gt;=PliegoVigente!$I$44,PliegoVigente!$K$44,PliegoVigente!$K$45))))))))),(IF(M421&gt;=PliegoVigente!$I$51,PliegoVigente!$K$51,IF(M421&gt;=PliegoVigente!$I$52,PliegoVigente!$K$52,IF(M421&gt;=PliegoVigente!$I$53,PliegoVigente!$K$53,IF(M421&gt;=PliegoVigente!$I$54,PliegoVigente!$K$54,IF(M421&gt;=PliegoVigente!$I$55,PliegoVigente!$K$55,IF(M421&gt;=PliegoVigente!$I$56,PliegoVigente!$K$56,IF(M421&gt;=PliegoVigente!$I$57,PliegoVigente!$K$57,IF(M421&gt;=PliegoVigente!$I$58,PliegoVigente!$K$58,PliegoVigente!$K$59))))))))))))</f>
        <v>0.06</v>
      </c>
      <c r="AD421" s="124">
        <f>IF(E421="HFC",(IF(S421&gt;=PliegoVigente!$E$12,PliegoVigente!$G$12,IF(S421&gt;=PliegoVigente!$E$11,PliegoVigente!$G$11,IF(S421&gt;=PliegoVigente!$E$10,PliegoVigente!$G$10,IF(S421&gt;=PliegoVigente!$E$9,PliegoVigente!$G$9,IF(S421&gt;=PliegoVigente!$E$8,PliegoVigente!$G$8,PliegoVigente!$G$7)))))),IF(E421="FLOW",(IF(S421&gt;=PliegoVigente!$I$23,PliegoVigente!$K$23,IF(S421&gt;=PliegoVigente!$I$24,PliegoVigente!$K$24,IF(S421&gt;=PliegoVigente!$I$25,PliegoVigente!$K$25,IF(S421&gt;=PliegoVigente!$I$26,PliegoVigente!$K$26,IF(S421&gt;=PliegoVigente!$I$27,PliegoVigente!$K$27,IF(S421&gt;=PliegoVigente!$I$28,PliegoVigente!$K$28,IF(S421&gt;=PliegoVigente!$I$29,PliegoVigente!$K$29,IF(S421&gt;=PliegoVigente!$I$30,PliegoVigente!$K$30,PliegoVigente!$K$31))))))))),IF(E421="MASIVO",(IF(S421&gt;=PliegoVigente!$I$37,PliegoVigente!$K$37,IF(S421&gt;=PliegoVigente!$I$38,PliegoVigente!$K$38,IF(S421&gt;=PliegoVigente!$I$39,PliegoVigente!$K$39,IF(S421&gt;=PliegoVigente!$I$40,PliegoVigente!$K$40,IF(S421&gt;=PliegoVigente!$I$41,PliegoVigente!$K$41,IF(S421&gt;=PliegoVigente!$I$42,PliegoVigente!$K$42,IF(S421&gt;=PliegoVigente!$I$43,PliegoVigente!$K$43,IF(S421&gt;=PliegoVigente!$I$44,PliegoVigente!$K$44,PliegoVigente!$K$45))))))))),(IF(S421&gt;=PliegoVigente!$I$51,PliegoVigente!$K$51,IF(S421&gt;=PliegoVigente!$I$52,PliegoVigente!$K$52,IF(S421&gt;=PliegoVigente!$I$53,PliegoVigente!$K$53,IF(S421&gt;=PliegoVigente!$I$54,PliegoVigente!$K$54,IF(S421&gt;=PliegoVigente!$I$55,PliegoVigente!$K$55,IF(S421&gt;=PliegoVigente!$I$56,PliegoVigente!$K$56,IF(S421&gt;=PliegoVigente!$I$57,PliegoVigente!$K$57,IF(S421&gt;=PliegoVigente!$I$58,PliegoVigente!$K$58,PliegoVigente!$K$59))))))))))))</f>
        <v>0.04</v>
      </c>
      <c r="AE421" s="124">
        <f>IF(E421="HFC",(IF(T421&gt;=PliegoVigente!$A$10,PliegoVigente!$C$10,IF(T421&gt;PliegoVigente!$A$9,PliegoVigente!$C$9,IF(T421&gt;PliegoVigente!$A$8,PliegoVigente!$C$8,PliegoVigente!$C$7)))),IF(E421="FLOW",(IF(T421&gt;=PliegoVigente!$A$26,PliegoVigente!$C$26,IF(T421&gt;PliegoVigente!$A$25,PliegoVigente!$C$25,IF(T421&gt;PliegoVigente!$A$24,PliegoVigente!$C$24,PliegoVigente!$C$23)))),IF(E421="MASIVO",(IF(T421&gt;=PliegoVigente!$A$40,PliegoVigente!$C$40,IF(T421&gt;PliegoVigente!$A$39,PliegoVigente!$C$39,IF(T421&gt;PliegoVigente!$A$38,PliegoVigente!$C$38,PliegoVigente!$C$37)))),(IF(T421&gt;=PliegoVigente!$A$54,PliegoVigente!$C$54,IF(T421&gt;PliegoVigente!$A$53,PliegoVigente!$C$53,IF(T421&gt;PliegoVigente!$A$52,PliegoVigente!$C$52,PliegoVigente!$C$51)))))))</f>
        <v>-0.01</v>
      </c>
      <c r="AF421" s="124">
        <f>IF(E421="HFC",(IF(Y421&gt;=PliegoVigente!$Y$7,PliegoVigente!$AA$7,0)),IF(E421="FLOW",0,IF(E421="MASIVO",(IF(Y421&gt;=PliegoVigente!$Y$37,PliegoVigente!$AA$370)),(IF(Y421&gt;=PliegoVigente!$Y$51,PliegoVigente!$AA$51,0)))))</f>
        <v>0</v>
      </c>
      <c r="AG421" s="124">
        <f>IF(E421="HFC",(IF(Z421&gt;=PliegoVigente!$M$9,PliegoVigente!$O$9,IF(Z421&gt;=PliegoVigente!$M$8,PliegoVigente!$O$8,PliegoVigente!$O$7))),IF(E421="FLOW",(IF(Z421&gt;=PliegoVigente!$M$25,PliegoVigente!$O$25,IF(Z421&gt;=PliegoVigente!$M$24,PliegoVigente!$O$24,PliegoVigente!$O$23))),IF(E421="MASIVO",(IF(Z421&gt;=PliegoVigente!$M$39,PliegoVigente!$O$39,IF(Z421&gt;=PliegoVigente!$M$38,PliegoVigente!$O$38,PliegoVigente!$O$37))),(IF(Z421&gt;=PliegoVigente!$M$53,PliegoVigente!$O$53,IF(Z421&gt;=PliegoVigente!$M$52,PliegoVigente!$O$52,PliegoVigente!$O$51))))))</f>
        <v>-5.0000000000000001E-3</v>
      </c>
      <c r="AH421" s="124">
        <f>IF(E421="HFC",(IF(AA421&gt;=PliegoVigente!$Q$9,PliegoVigente!$S$9,IF(AA421&gt;=PliegoVigente!$Q$8,PliegoVigente!$S$8,PliegoVigente!$S$7))),IF(E421="FLOW",(IF(AA421&gt;=PliegoVigente!$Q$25,PliegoVigente!$S$25,IF(AA421&gt;=PliegoVigente!$Q$24,PliegoVigente!$S$24,PliegoVigente!$S$23))),IF(E421="MASIVO",(IF(AA421&gt;=PliegoVigente!$Q$39,PliegoVigente!$S$39,IF(AA421&gt;=PliegoVigente!$Q$38,PliegoVigente!$S$38,PliegoVigente!$S$37))),(IF(AA421&gt;=PliegoVigente!$Q$53,PliegoVigente!$S$53,IF(AA421&gt;=PliegoVigente!$Q$52,PliegoVigente!$S$52,PliegoVigente!$S$51))))))</f>
        <v>5.0000000000000001E-3</v>
      </c>
      <c r="AI421" s="126">
        <f t="shared" si="13"/>
        <v>9.9999999999999992E-2</v>
      </c>
    </row>
    <row r="422" spans="1:35" x14ac:dyDescent="0.25">
      <c r="A422" s="115" t="str">
        <f>VLOOKUP(C422,RosterActualizado!$C$2:$L$1000,7,0)</f>
        <v>Chavarria Luis Andres</v>
      </c>
      <c r="B422" s="115" t="str">
        <f>VLOOKUP(C422,RosterActualizado!$C$2:$L$1000,10,0)</f>
        <v>Gasparovic Riego Ezequiel Alejandro</v>
      </c>
      <c r="C422" s="115">
        <f>RosterActualizado!C422</f>
        <v>3525863</v>
      </c>
      <c r="D422" s="115" t="str">
        <f>VLOOKUP(C422,RosterActualizado!$C$2:$L$1000,3,0)</f>
        <v>VIP</v>
      </c>
      <c r="E422" s="115" t="str">
        <f t="shared" si="12"/>
        <v>MASIVO</v>
      </c>
      <c r="F422" s="116">
        <f>VLOOKUP(C422,Table1[],5,0)</f>
        <v>0.914144620811287</v>
      </c>
      <c r="G422" s="117">
        <f>VLOOKUP(C422,Table13[],5,0)</f>
        <v>0.106870229007634</v>
      </c>
      <c r="H422" s="118">
        <f>VLOOKUP(C422,Table13[],3,0)</f>
        <v>131</v>
      </c>
      <c r="I422" s="117">
        <f>VLOOKUP(C422,Table13[],7,0)</f>
        <v>0.70866141732283505</v>
      </c>
      <c r="J422" s="117">
        <f>VLOOKUP(C422,Table13[],9,0)</f>
        <v>0.93600000000000005</v>
      </c>
      <c r="K422" s="116">
        <f>VLOOKUP(C422,Table16[[#All],[idccms]:[TMO]],5,0)</f>
        <v>1</v>
      </c>
      <c r="L422" s="119">
        <f>VLOOKUP(C422,Table18[[Columna1]:[Recuento de id_monitoring-caseId]],2,0)</f>
        <v>1</v>
      </c>
      <c r="M422" s="116">
        <f>VLOOKUP(C422,Table111[],7,0)</f>
        <v>-0.375</v>
      </c>
      <c r="N422" s="118">
        <f>VLOOKUP(C422,Table111[],6,0)</f>
        <v>8</v>
      </c>
      <c r="O422" s="116">
        <f>VLOOKUP(C422,Table111[],8,0)</f>
        <v>0.625</v>
      </c>
      <c r="P422" s="13" t="s">
        <v>116</v>
      </c>
      <c r="Q422" s="13" t="s">
        <v>116</v>
      </c>
      <c r="R422" s="13" t="s">
        <v>116</v>
      </c>
      <c r="S422" s="116">
        <f>VLOOKUP(C422,Table113[[idccms]:[Suma de Rellamados]],4,0)</f>
        <v>0.80126849894291796</v>
      </c>
      <c r="T422" s="13">
        <f>VLOOKUP(C422,Table115[[idccms]:[Suma de CvLlamSalientes]],3,0)</f>
        <v>567.99478260869603</v>
      </c>
      <c r="U422" s="13">
        <f>VLOOKUP(C422,Table115[[idccms]:[Suma de CvLlamSalientes]],5,0)</f>
        <v>18.939130434782601</v>
      </c>
      <c r="V422" s="120">
        <f>VLOOKUP(C422,Table115[[idccms]:[Suma de CvLlamSalientes]],6,0)</f>
        <v>0.81739130434782603</v>
      </c>
      <c r="W422" s="13">
        <f>VLOOKUP(C422,Table115[[idccms]:[Suma de CvLlamSalientes]],7,0)</f>
        <v>548.23826086956501</v>
      </c>
      <c r="X422" s="116">
        <f>VLOOKUP(C422,Table118[[idccms]:[%Act Com N]],4,0)</f>
        <v>8.0869565217391304E-2</v>
      </c>
      <c r="Y422" s="116">
        <f>VLOOKUP(C422,Table118[[idccms]:[%Act Com N]],6,0)</f>
        <v>6.6086956521739099E-2</v>
      </c>
      <c r="Z422" s="116">
        <f>VLOOKUP(C422,TRF!$B$2:$S$407,4,0)</f>
        <v>7.4782608695652203E-2</v>
      </c>
      <c r="AA422" s="116">
        <f>VLOOKUP(C422,CBS!$A$2:$F$395,4,0)</f>
        <v>3.1304347826087001E-2</v>
      </c>
      <c r="AB422" s="124">
        <f>IF(E422="HFC",(IF(L422&gt;=PliegoVigente!$U$9,PliegoVigente!$W$9,IF(L422&gt;=PliegoVigente!$U$8,PliegoVigente!$W$8,PliegoVigente!$W$7))),IF(E422="FLOW",(IF(L422&gt;=PliegoVigente!$U$25,PliegoVigente!$W$25,IF(L422&gt;=PliegoVigente!$U$24,PliegoVigente!$W$24,PliegoVigente!$W$23))),IF(E422="MASIVO",(IF(L422&gt;=PliegoVigente!$U$39,PliegoVigente!$W$39,IF(L422&gt;=PliegoVigente!$U$38,PliegoVigente!$W$38,PliegoVigente!$W$37))),(IF(L422&gt;=PliegoVigente!$U$53,PliegoVigente!$W$53,IF(L422&gt;=PliegoVigente!$U$52,PliegoVigente!$W$52,PliegoVigente!$W$51))))))</f>
        <v>0.01</v>
      </c>
      <c r="AC422" s="124">
        <f>IF(E422="HFC",(IF(M422&gt;=PliegoVigente!$I$7,PliegoVigente!$K$7,IF(M422&gt;=PliegoVigente!$I$8,PliegoVigente!$K$8,IF(M422&gt;=PliegoVigente!$I$9,PliegoVigente!$K$9,IF(M422&gt;=PliegoVigente!$I$10,PliegoVigente!$K$10,IF(M422&gt;=PliegoVigente!$I$11,PliegoVigente!$K$11,IF(M422&gt;=PliegoVigente!$I$12,PliegoVigente!$K$12,IF(M422&gt;=PliegoVigente!$I$13,PliegoVigente!$K$13,IF(M422&gt;=PliegoVigente!$I$14,PliegoVigente!$K$14,PliegoVigente!$K$15))))))))),IF(E422="FLOW",(IF(M422&gt;=PliegoVigente!$I$23,PliegoVigente!$K$23,IF(M422&gt;=PliegoVigente!$I$24,PliegoVigente!$K$24,IF(M422&gt;=PliegoVigente!$I$25,PliegoVigente!$K$25,IF(M422&gt;=PliegoVigente!$I$26,PliegoVigente!$K$26,IF(M422&gt;=PliegoVigente!$I$27,PliegoVigente!$K$27,IF(M422&gt;=PliegoVigente!$I$28,PliegoVigente!$K$28,IF(M422&gt;=PliegoVigente!$I$29,PliegoVigente!$K$29,IF(M422&gt;=PliegoVigente!$I$30,PliegoVigente!$K$30,PliegoVigente!$K$31))))))))),IF(E422="MASIVO",(IF(M422&gt;=PliegoVigente!$I$37,PliegoVigente!$K$37,IF(M422&gt;=PliegoVigente!$I$38,PliegoVigente!$K$38,IF(M422&gt;=PliegoVigente!$I$39,PliegoVigente!$K$39,IF(M422&gt;=PliegoVigente!$I$40,PliegoVigente!$K$40,IF(M422&gt;=PliegoVigente!$I$41,PliegoVigente!$K$41,IF(M422&gt;=PliegoVigente!$I$42,PliegoVigente!$K$42,IF(M422&gt;=PliegoVigente!$I$43,PliegoVigente!$K$43,IF(M422&gt;=PliegoVigente!$I$44,PliegoVigente!$K$44,PliegoVigente!$K$45))))))))),(IF(M422&gt;=PliegoVigente!$I$51,PliegoVigente!$K$51,IF(M422&gt;=PliegoVigente!$I$52,PliegoVigente!$K$52,IF(M422&gt;=PliegoVigente!$I$53,PliegoVigente!$K$53,IF(M422&gt;=PliegoVigente!$I$54,PliegoVigente!$K$54,IF(M422&gt;=PliegoVigente!$I$55,PliegoVigente!$K$55,IF(M422&gt;=PliegoVigente!$I$56,PliegoVigente!$K$56,IF(M422&gt;=PliegoVigente!$I$57,PliegoVigente!$K$57,IF(M422&gt;=PliegoVigente!$I$58,PliegoVigente!$K$58,PliegoVigente!$K$59))))))))))))</f>
        <v>-0.02</v>
      </c>
      <c r="AD422" s="124">
        <f>IF(E422="HFC",(IF(S422&gt;=PliegoVigente!$E$12,PliegoVigente!$G$12,IF(S422&gt;=PliegoVigente!$E$11,PliegoVigente!$G$11,IF(S422&gt;=PliegoVigente!$E$10,PliegoVigente!$G$10,IF(S422&gt;=PliegoVigente!$E$9,PliegoVigente!$G$9,IF(S422&gt;=PliegoVigente!$E$8,PliegoVigente!$G$8,PliegoVigente!$G$7)))))),IF(E422="FLOW",(IF(S422&gt;=PliegoVigente!$I$23,PliegoVigente!$K$23,IF(S422&gt;=PliegoVigente!$I$24,PliegoVigente!$K$24,IF(S422&gt;=PliegoVigente!$I$25,PliegoVigente!$K$25,IF(S422&gt;=PliegoVigente!$I$26,PliegoVigente!$K$26,IF(S422&gt;=PliegoVigente!$I$27,PliegoVigente!$K$27,IF(S422&gt;=PliegoVigente!$I$28,PliegoVigente!$K$28,IF(S422&gt;=PliegoVigente!$I$29,PliegoVigente!$K$29,IF(S422&gt;=PliegoVigente!$I$30,PliegoVigente!$K$30,PliegoVigente!$K$31))))))))),IF(E422="MASIVO",(IF(S422&gt;=PliegoVigente!$I$37,PliegoVigente!$K$37,IF(S422&gt;=PliegoVigente!$I$38,PliegoVigente!$K$38,IF(S422&gt;=PliegoVigente!$I$39,PliegoVigente!$K$39,IF(S422&gt;=PliegoVigente!$I$40,PliegoVigente!$K$40,IF(S422&gt;=PliegoVigente!$I$41,PliegoVigente!$K$41,IF(S422&gt;=PliegoVigente!$I$42,PliegoVigente!$K$42,IF(S422&gt;=PliegoVigente!$I$43,PliegoVigente!$K$43,IF(S422&gt;=PliegoVigente!$I$44,PliegoVigente!$K$44,PliegoVigente!$K$45))))))))),(IF(S422&gt;=PliegoVigente!$I$51,PliegoVigente!$K$51,IF(S422&gt;=PliegoVigente!$I$52,PliegoVigente!$K$52,IF(S422&gt;=PliegoVigente!$I$53,PliegoVigente!$K$53,IF(S422&gt;=PliegoVigente!$I$54,PliegoVigente!$K$54,IF(S422&gt;=PliegoVigente!$I$55,PliegoVigente!$K$55,IF(S422&gt;=PliegoVigente!$I$56,PliegoVigente!$K$56,IF(S422&gt;=PliegoVigente!$I$57,PliegoVigente!$K$57,IF(S422&gt;=PliegoVigente!$I$58,PliegoVigente!$K$58,PliegoVigente!$K$59))))))))))))</f>
        <v>0.06</v>
      </c>
      <c r="AE422" s="124">
        <f>IF(E422="HFC",(IF(T422&gt;=PliegoVigente!$A$10,PliegoVigente!$C$10,IF(T422&gt;PliegoVigente!$A$9,PliegoVigente!$C$9,IF(T422&gt;PliegoVigente!$A$8,PliegoVigente!$C$8,PliegoVigente!$C$7)))),IF(E422="FLOW",(IF(T422&gt;=PliegoVigente!$A$26,PliegoVigente!$C$26,IF(T422&gt;PliegoVigente!$A$25,PliegoVigente!$C$25,IF(T422&gt;PliegoVigente!$A$24,PliegoVigente!$C$24,PliegoVigente!$C$23)))),IF(E422="MASIVO",(IF(T422&gt;=PliegoVigente!$A$40,PliegoVigente!$C$40,IF(T422&gt;PliegoVigente!$A$39,PliegoVigente!$C$39,IF(T422&gt;PliegoVigente!$A$38,PliegoVigente!$C$38,PliegoVigente!$C$37)))),(IF(T422&gt;=PliegoVigente!$A$54,PliegoVigente!$C$54,IF(T422&gt;PliegoVigente!$A$53,PliegoVigente!$C$53,IF(T422&gt;PliegoVigente!$A$52,PliegoVigente!$C$52,PliegoVigente!$C$51)))))))</f>
        <v>-0.01</v>
      </c>
      <c r="AF422" s="124">
        <f>IF(E422="HFC",(IF(Y422&gt;=PliegoVigente!$Y$7,PliegoVigente!$AA$7,0)),IF(E422="FLOW",0,IF(E422="MASIVO",(IF(Y422&gt;=PliegoVigente!$Y$37,PliegoVigente!$AA$370)),(IF(Y422&gt;=PliegoVigente!$Y$51,PliegoVigente!$AA$51,0)))))</f>
        <v>0</v>
      </c>
      <c r="AG422" s="124">
        <f>IF(E422="HFC",(IF(Z422&gt;=PliegoVigente!$M$9,PliegoVigente!$O$9,IF(Z422&gt;=PliegoVigente!$M$8,PliegoVigente!$O$8,PliegoVigente!$O$7))),IF(E422="FLOW",(IF(Z422&gt;=PliegoVigente!$M$25,PliegoVigente!$O$25,IF(Z422&gt;=PliegoVigente!$M$24,PliegoVigente!$O$24,PliegoVigente!$O$23))),IF(E422="MASIVO",(IF(Z422&gt;=PliegoVigente!$M$39,PliegoVigente!$O$39,IF(Z422&gt;=PliegoVigente!$M$38,PliegoVigente!$O$38,PliegoVigente!$O$37))),(IF(Z422&gt;=PliegoVigente!$M$53,PliegoVigente!$O$53,IF(Z422&gt;=PliegoVigente!$M$52,PliegoVigente!$O$52,PliegoVigente!$O$51))))))</f>
        <v>5.0000000000000001E-3</v>
      </c>
      <c r="AH422" s="124">
        <f>IF(E422="HFC",(IF(AA422&gt;=PliegoVigente!$Q$9,PliegoVigente!$S$9,IF(AA422&gt;=PliegoVigente!$Q$8,PliegoVigente!$S$8,PliegoVigente!$S$7))),IF(E422="FLOW",(IF(AA422&gt;=PliegoVigente!$Q$25,PliegoVigente!$S$25,IF(AA422&gt;=PliegoVigente!$Q$24,PliegoVigente!$S$24,PliegoVigente!$S$23))),IF(E422="MASIVO",(IF(AA422&gt;=PliegoVigente!$Q$39,PliegoVigente!$S$39,IF(AA422&gt;=PliegoVigente!$Q$38,PliegoVigente!$S$38,PliegoVigente!$S$37))),(IF(AA422&gt;=PliegoVigente!$Q$53,PliegoVigente!$S$53,IF(AA422&gt;=PliegoVigente!$Q$52,PliegoVigente!$S$52,PliegoVigente!$S$51))))))</f>
        <v>5.0000000000000001E-3</v>
      </c>
      <c r="AI422" s="126">
        <f t="shared" si="13"/>
        <v>4.9999999999999989E-2</v>
      </c>
    </row>
    <row r="423" spans="1:35" x14ac:dyDescent="0.25">
      <c r="A423" s="115" t="str">
        <f>VLOOKUP(C423,RosterActualizado!$C$2:$L$1000,7,0)</f>
        <v>Chavarria Luis Andres</v>
      </c>
      <c r="B423" s="115" t="str">
        <f>VLOOKUP(C423,RosterActualizado!$C$2:$L$1000,10,0)</f>
        <v>Gomez Rodrigo Jesus</v>
      </c>
      <c r="C423" s="115">
        <f>RosterActualizado!C423</f>
        <v>1847111</v>
      </c>
      <c r="D423" s="115" t="str">
        <f>VLOOKUP(C423,RosterActualizado!$C$2:$L$1000,3,0)</f>
        <v>VIP</v>
      </c>
      <c r="E423" s="115" t="str">
        <f t="shared" si="12"/>
        <v>MASIVO</v>
      </c>
      <c r="F423" s="116">
        <f>VLOOKUP(C423,Table1[],5,0)</f>
        <v>0.40711199294532602</v>
      </c>
      <c r="G423" s="117">
        <f>VLOOKUP(C423,Table13[],5,0)</f>
        <v>8.6956521739130405E-2</v>
      </c>
      <c r="H423" s="118">
        <f>VLOOKUP(C423,Table13[],3,0)</f>
        <v>23</v>
      </c>
      <c r="I423" s="117">
        <f>VLOOKUP(C423,Table13[],7,0)</f>
        <v>0.72727272727272696</v>
      </c>
      <c r="J423" s="117">
        <f>VLOOKUP(C423,Table13[],9,0)</f>
        <v>0.90909090909090895</v>
      </c>
      <c r="K423" s="116">
        <f>VLOOKUP(C423,Table16[[#All],[idccms]:[TMO]],5,0)</f>
        <v>1</v>
      </c>
      <c r="L423" s="119">
        <f>VLOOKUP(C423,Table18[[Columna1]:[Recuento de id_monitoring-caseId]],2,0)</f>
        <v>0</v>
      </c>
      <c r="M423" s="116">
        <f>VLOOKUP(C423,Table111[],7,0)</f>
        <v>0</v>
      </c>
      <c r="N423" s="118">
        <f>VLOOKUP(C423,Table111[],6,0)</f>
        <v>4</v>
      </c>
      <c r="O423" s="116">
        <f>VLOOKUP(C423,Table111[],8,0)</f>
        <v>0</v>
      </c>
      <c r="P423" s="13" t="s">
        <v>116</v>
      </c>
      <c r="Q423" s="13" t="s">
        <v>116</v>
      </c>
      <c r="R423" s="13" t="s">
        <v>116</v>
      </c>
      <c r="S423" s="116">
        <f>VLOOKUP(C423,Table113[[idccms]:[Suma de Rellamados]],4,0)</f>
        <v>0.79500000000000004</v>
      </c>
      <c r="T423" s="13">
        <f>VLOOKUP(C423,Table115[[idccms]:[Suma de CvLlamSalientes]],3,0)</f>
        <v>499.60128617363301</v>
      </c>
      <c r="U423" s="13">
        <f>VLOOKUP(C423,Table115[[idccms]:[Suma de CvLlamSalientes]],5,0)</f>
        <v>27.6720257234727</v>
      </c>
      <c r="V423" s="120">
        <f>VLOOKUP(C423,Table115[[idccms]:[Suma de CvLlamSalientes]],6,0)</f>
        <v>24.2475884244373</v>
      </c>
      <c r="W423" s="13">
        <f>VLOOKUP(C423,Table115[[idccms]:[Suma de CvLlamSalientes]],7,0)</f>
        <v>447.681672025723</v>
      </c>
      <c r="X423" s="116">
        <f>VLOOKUP(C423,Table118[[idccms]:[%Act Com N]],4,0)</f>
        <v>9.6463022508038593E-3</v>
      </c>
      <c r="Y423" s="116">
        <f>VLOOKUP(C423,Table118[[idccms]:[%Act Com N]],6,0)</f>
        <v>8.0385852090032097E-3</v>
      </c>
      <c r="Z423" s="116">
        <f>VLOOKUP(C423,TRF!$B$2:$S$407,4,0)</f>
        <v>9.0032154340836001E-2</v>
      </c>
      <c r="AA423" s="116">
        <f>VLOOKUP(C423,CBS!$A$2:$F$395,4,0)</f>
        <v>2.8938906752411599E-2</v>
      </c>
      <c r="AB423" s="124">
        <f>IF(E423="HFC",(IF(L423&gt;=PliegoVigente!$U$9,PliegoVigente!$W$9,IF(L423&gt;=PliegoVigente!$U$8,PliegoVigente!$W$8,PliegoVigente!$W$7))),IF(E423="FLOW",(IF(L423&gt;=PliegoVigente!$U$25,PliegoVigente!$W$25,IF(L423&gt;=PliegoVigente!$U$24,PliegoVigente!$W$24,PliegoVigente!$W$23))),IF(E423="MASIVO",(IF(L423&gt;=PliegoVigente!$U$39,PliegoVigente!$W$39,IF(L423&gt;=PliegoVigente!$U$38,PliegoVigente!$W$38,PliegoVigente!$W$37))),(IF(L423&gt;=PliegoVigente!$U$53,PliegoVigente!$W$53,IF(L423&gt;=PliegoVigente!$U$52,PliegoVigente!$W$52,PliegoVigente!$W$51))))))</f>
        <v>-0.01</v>
      </c>
      <c r="AC423" s="124">
        <f>IF(E423="HFC",(IF(M423&gt;=PliegoVigente!$I$7,PliegoVigente!$K$7,IF(M423&gt;=PliegoVigente!$I$8,PliegoVigente!$K$8,IF(M423&gt;=PliegoVigente!$I$9,PliegoVigente!$K$9,IF(M423&gt;=PliegoVigente!$I$10,PliegoVigente!$K$10,IF(M423&gt;=PliegoVigente!$I$11,PliegoVigente!$K$11,IF(M423&gt;=PliegoVigente!$I$12,PliegoVigente!$K$12,IF(M423&gt;=PliegoVigente!$I$13,PliegoVigente!$K$13,IF(M423&gt;=PliegoVigente!$I$14,PliegoVigente!$K$14,PliegoVigente!$K$15))))))))),IF(E423="FLOW",(IF(M423&gt;=PliegoVigente!$I$23,PliegoVigente!$K$23,IF(M423&gt;=PliegoVigente!$I$24,PliegoVigente!$K$24,IF(M423&gt;=PliegoVigente!$I$25,PliegoVigente!$K$25,IF(M423&gt;=PliegoVigente!$I$26,PliegoVigente!$K$26,IF(M423&gt;=PliegoVigente!$I$27,PliegoVigente!$K$27,IF(M423&gt;=PliegoVigente!$I$28,PliegoVigente!$K$28,IF(M423&gt;=PliegoVigente!$I$29,PliegoVigente!$K$29,IF(M423&gt;=PliegoVigente!$I$30,PliegoVigente!$K$30,PliegoVigente!$K$31))))))))),IF(E423="MASIVO",(IF(M423&gt;=PliegoVigente!$I$37,PliegoVigente!$K$37,IF(M423&gt;=PliegoVigente!$I$38,PliegoVigente!$K$38,IF(M423&gt;=PliegoVigente!$I$39,PliegoVigente!$K$39,IF(M423&gt;=PliegoVigente!$I$40,PliegoVigente!$K$40,IF(M423&gt;=PliegoVigente!$I$41,PliegoVigente!$K$41,IF(M423&gt;=PliegoVigente!$I$42,PliegoVigente!$K$42,IF(M423&gt;=PliegoVigente!$I$43,PliegoVigente!$K$43,IF(M423&gt;=PliegoVigente!$I$44,PliegoVigente!$K$44,PliegoVigente!$K$45))))))))),(IF(M423&gt;=PliegoVigente!$I$51,PliegoVigente!$K$51,IF(M423&gt;=PliegoVigente!$I$52,PliegoVigente!$K$52,IF(M423&gt;=PliegoVigente!$I$53,PliegoVigente!$K$53,IF(M423&gt;=PliegoVigente!$I$54,PliegoVigente!$K$54,IF(M423&gt;=PliegoVigente!$I$55,PliegoVigente!$K$55,IF(M423&gt;=PliegoVigente!$I$56,PliegoVigente!$K$56,IF(M423&gt;=PliegoVigente!$I$57,PliegoVigente!$K$57,IF(M423&gt;=PliegoVigente!$I$58,PliegoVigente!$K$58,PliegoVigente!$K$59))))))))))))</f>
        <v>0.06</v>
      </c>
      <c r="AD423" s="124">
        <f>IF(E423="HFC",(IF(S423&gt;=PliegoVigente!$E$12,PliegoVigente!$G$12,IF(S423&gt;=PliegoVigente!$E$11,PliegoVigente!$G$11,IF(S423&gt;=PliegoVigente!$E$10,PliegoVigente!$G$10,IF(S423&gt;=PliegoVigente!$E$9,PliegoVigente!$G$9,IF(S423&gt;=PliegoVigente!$E$8,PliegoVigente!$G$8,PliegoVigente!$G$7)))))),IF(E423="FLOW",(IF(S423&gt;=PliegoVigente!$I$23,PliegoVigente!$K$23,IF(S423&gt;=PliegoVigente!$I$24,PliegoVigente!$K$24,IF(S423&gt;=PliegoVigente!$I$25,PliegoVigente!$K$25,IF(S423&gt;=PliegoVigente!$I$26,PliegoVigente!$K$26,IF(S423&gt;=PliegoVigente!$I$27,PliegoVigente!$K$27,IF(S423&gt;=PliegoVigente!$I$28,PliegoVigente!$K$28,IF(S423&gt;=PliegoVigente!$I$29,PliegoVigente!$K$29,IF(S423&gt;=PliegoVigente!$I$30,PliegoVigente!$K$30,PliegoVigente!$K$31))))))))),IF(E423="MASIVO",(IF(S423&gt;=PliegoVigente!$I$37,PliegoVigente!$K$37,IF(S423&gt;=PliegoVigente!$I$38,PliegoVigente!$K$38,IF(S423&gt;=PliegoVigente!$I$39,PliegoVigente!$K$39,IF(S423&gt;=PliegoVigente!$I$40,PliegoVigente!$K$40,IF(S423&gt;=PliegoVigente!$I$41,PliegoVigente!$K$41,IF(S423&gt;=PliegoVigente!$I$42,PliegoVigente!$K$42,IF(S423&gt;=PliegoVigente!$I$43,PliegoVigente!$K$43,IF(S423&gt;=PliegoVigente!$I$44,PliegoVigente!$K$44,PliegoVigente!$K$45))))))))),(IF(S423&gt;=PliegoVigente!$I$51,PliegoVigente!$K$51,IF(S423&gt;=PliegoVigente!$I$52,PliegoVigente!$K$52,IF(S423&gt;=PliegoVigente!$I$53,PliegoVigente!$K$53,IF(S423&gt;=PliegoVigente!$I$54,PliegoVigente!$K$54,IF(S423&gt;=PliegoVigente!$I$55,PliegoVigente!$K$55,IF(S423&gt;=PliegoVigente!$I$56,PliegoVigente!$K$56,IF(S423&gt;=PliegoVigente!$I$57,PliegoVigente!$K$57,IF(S423&gt;=PliegoVigente!$I$58,PliegoVigente!$K$58,PliegoVigente!$K$59))))))))))))</f>
        <v>0.06</v>
      </c>
      <c r="AE423" s="124">
        <f>IF(E423="HFC",(IF(T423&gt;=PliegoVigente!$A$10,PliegoVigente!$C$10,IF(T423&gt;PliegoVigente!$A$9,PliegoVigente!$C$9,IF(T423&gt;PliegoVigente!$A$8,PliegoVigente!$C$8,PliegoVigente!$C$7)))),IF(E423="FLOW",(IF(T423&gt;=PliegoVigente!$A$26,PliegoVigente!$C$26,IF(T423&gt;PliegoVigente!$A$25,PliegoVigente!$C$25,IF(T423&gt;PliegoVigente!$A$24,PliegoVigente!$C$24,PliegoVigente!$C$23)))),IF(E423="MASIVO",(IF(T423&gt;=PliegoVigente!$A$40,PliegoVigente!$C$40,IF(T423&gt;PliegoVigente!$A$39,PliegoVigente!$C$39,IF(T423&gt;PliegoVigente!$A$38,PliegoVigente!$C$38,PliegoVigente!$C$37)))),(IF(T423&gt;=PliegoVigente!$A$54,PliegoVigente!$C$54,IF(T423&gt;PliegoVigente!$A$53,PliegoVigente!$C$53,IF(T423&gt;PliegoVigente!$A$52,PliegoVigente!$C$52,PliegoVigente!$C$51)))))))</f>
        <v>0.02</v>
      </c>
      <c r="AF423" s="124" t="b">
        <f>IF(E423="HFC",(IF(Y423&gt;=PliegoVigente!$Y$7,PliegoVigente!$AA$7,0)),IF(E423="FLOW",0,IF(E423="MASIVO",(IF(Y423&gt;=PliegoVigente!$Y$37,PliegoVigente!$AA$370)),(IF(Y423&gt;=PliegoVigente!$Y$51,PliegoVigente!$AA$51,0)))))</f>
        <v>0</v>
      </c>
      <c r="AG423" s="124">
        <f>IF(E423="HFC",(IF(Z423&gt;=PliegoVigente!$M$9,PliegoVigente!$O$9,IF(Z423&gt;=PliegoVigente!$M$8,PliegoVigente!$O$8,PliegoVigente!$O$7))),IF(E423="FLOW",(IF(Z423&gt;=PliegoVigente!$M$25,PliegoVigente!$O$25,IF(Z423&gt;=PliegoVigente!$M$24,PliegoVigente!$O$24,PliegoVigente!$O$23))),IF(E423="MASIVO",(IF(Z423&gt;=PliegoVigente!$M$39,PliegoVigente!$O$39,IF(Z423&gt;=PliegoVigente!$M$38,PliegoVigente!$O$38,PliegoVigente!$O$37))),(IF(Z423&gt;=PliegoVigente!$M$53,PliegoVigente!$O$53,IF(Z423&gt;=PliegoVigente!$M$52,PliegoVigente!$O$52,PliegoVigente!$O$51))))))</f>
        <v>5.0000000000000001E-3</v>
      </c>
      <c r="AH423" s="124">
        <f>IF(E423="HFC",(IF(AA423&gt;=PliegoVigente!$Q$9,PliegoVigente!$S$9,IF(AA423&gt;=PliegoVigente!$Q$8,PliegoVigente!$S$8,PliegoVigente!$S$7))),IF(E423="FLOW",(IF(AA423&gt;=PliegoVigente!$Q$25,PliegoVigente!$S$25,IF(AA423&gt;=PliegoVigente!$Q$24,PliegoVigente!$S$24,PliegoVigente!$S$23))),IF(E423="MASIVO",(IF(AA423&gt;=PliegoVigente!$Q$39,PliegoVigente!$S$39,IF(AA423&gt;=PliegoVigente!$Q$38,PliegoVigente!$S$38,PliegoVigente!$S$37))),(IF(AA423&gt;=PliegoVigente!$Q$53,PliegoVigente!$S$53,IF(AA423&gt;=PliegoVigente!$Q$52,PliegoVigente!$S$52,PliegoVigente!$S$51))))))</f>
        <v>5.0000000000000001E-3</v>
      </c>
      <c r="AI423" s="126">
        <f t="shared" si="13"/>
        <v>0.13999999999999999</v>
      </c>
    </row>
    <row r="424" spans="1:35" x14ac:dyDescent="0.25">
      <c r="A424" s="115" t="str">
        <f>VLOOKUP(C424,RosterActualizado!$C$2:$L$1000,7,0)</f>
        <v>Chavarria Luis Andres</v>
      </c>
      <c r="B424" s="115" t="str">
        <f>VLOOKUP(C424,RosterActualizado!$C$2:$L$1000,10,0)</f>
        <v>Juarez Julio Sebastian</v>
      </c>
      <c r="C424" s="115">
        <f>RosterActualizado!C424</f>
        <v>3525806</v>
      </c>
      <c r="D424" s="115" t="str">
        <f>VLOOKUP(C424,RosterActualizado!$C$2:$L$1000,3,0)</f>
        <v>INTERNET HFC SCORE 1</v>
      </c>
      <c r="E424" s="115" t="str">
        <f t="shared" si="12"/>
        <v>HFC</v>
      </c>
      <c r="F424" s="116">
        <f>VLOOKUP(C424,Table1[],5,0)</f>
        <v>0.95000440917107598</v>
      </c>
      <c r="G424" s="117">
        <f>VLOOKUP(C424,Table13[],5,0)</f>
        <v>4.5977011494252901E-2</v>
      </c>
      <c r="H424" s="118">
        <f>VLOOKUP(C424,Table13[],3,0)</f>
        <v>87</v>
      </c>
      <c r="I424" s="117">
        <f>VLOOKUP(C424,Table13[],7,0)</f>
        <v>0.80232558139534904</v>
      </c>
      <c r="J424" s="117">
        <f>VLOOKUP(C424,Table13[],9,0)</f>
        <v>0.91566265060241003</v>
      </c>
      <c r="K424" s="116">
        <f>VLOOKUP(C424,Table16[[#All],[idccms]:[TMO]],5,0)</f>
        <v>0.77777777777777801</v>
      </c>
      <c r="L424" s="119">
        <f>VLOOKUP(C424,Table18[[Columna1]:[Recuento de id_monitoring-caseId]],2,0)</f>
        <v>1</v>
      </c>
      <c r="M424" s="116">
        <f>VLOOKUP(C424,Table111[],7,0)</f>
        <v>-0.64705882352941202</v>
      </c>
      <c r="N424" s="118">
        <f>VLOOKUP(C424,Table111[],6,0)</f>
        <v>17</v>
      </c>
      <c r="O424" s="116">
        <f>VLOOKUP(C424,Table111[],8,0)</f>
        <v>0.38461538461538503</v>
      </c>
      <c r="P424" s="13" t="s">
        <v>116</v>
      </c>
      <c r="Q424" s="13" t="s">
        <v>116</v>
      </c>
      <c r="R424" s="13" t="s">
        <v>116</v>
      </c>
      <c r="S424" s="116">
        <f>VLOOKUP(C424,Table113[[idccms]:[Suma de Rellamados]],4,0)</f>
        <v>0.78400000000000003</v>
      </c>
      <c r="T424" s="13">
        <f>VLOOKUP(C424,Table115[[idccms]:[Suma de CvLlamSalientes]],3,0)</f>
        <v>522.94000000000005</v>
      </c>
      <c r="U424" s="13">
        <f>VLOOKUP(C424,Table115[[idccms]:[Suma de CvLlamSalientes]],5,0)</f>
        <v>35.930769230769201</v>
      </c>
      <c r="V424" s="120">
        <f>VLOOKUP(C424,Table115[[idccms]:[Suma de CvLlamSalientes]],6,0)</f>
        <v>1.18307692307692</v>
      </c>
      <c r="W424" s="13">
        <f>VLOOKUP(C424,Table115[[idccms]:[Suma de CvLlamSalientes]],7,0)</f>
        <v>485.826153846154</v>
      </c>
      <c r="X424" s="116">
        <f>VLOOKUP(C424,Table118[[idccms]:[%Act Com N]],4,0)</f>
        <v>2.69230769230769E-2</v>
      </c>
      <c r="Y424" s="116">
        <f>VLOOKUP(C424,Table118[[idccms]:[%Act Com N]],6,0)</f>
        <v>1.9230769230769201E-2</v>
      </c>
      <c r="Z424" s="116">
        <f>VLOOKUP(C424,TRF!$B$2:$S$407,4,0)</f>
        <v>4.4615384615384598E-2</v>
      </c>
      <c r="AA424" s="116">
        <f>VLOOKUP(C424,CBS!$A$2:$F$395,4,0)</f>
        <v>5.0769230769230803E-2</v>
      </c>
      <c r="AB424" s="124">
        <f>IF(E424="HFC",(IF(L424&gt;=PliegoVigente!$U$9,PliegoVigente!$W$9,IF(L424&gt;=PliegoVigente!$U$8,PliegoVigente!$W$8,PliegoVigente!$W$7))),IF(E424="FLOW",(IF(L424&gt;=PliegoVigente!$U$25,PliegoVigente!$W$25,IF(L424&gt;=PliegoVigente!$U$24,PliegoVigente!$W$24,PliegoVigente!$W$23))),IF(E424="MASIVO",(IF(L424&gt;=PliegoVigente!$U$39,PliegoVigente!$W$39,IF(L424&gt;=PliegoVigente!$U$38,PliegoVigente!$W$38,PliegoVigente!$W$37))),(IF(L424&gt;=PliegoVigente!$U$53,PliegoVigente!$W$53,IF(L424&gt;=PliegoVigente!$U$52,PliegoVigente!$W$52,PliegoVigente!$W$51))))))</f>
        <v>0.01</v>
      </c>
      <c r="AC424" s="124">
        <f>IF(E424="HFC",(IF(M424&gt;=PliegoVigente!$I$7,PliegoVigente!$K$7,IF(M424&gt;=PliegoVigente!$I$8,PliegoVigente!$K$8,IF(M424&gt;=PliegoVigente!$I$9,PliegoVigente!$K$9,IF(M424&gt;=PliegoVigente!$I$10,PliegoVigente!$K$10,IF(M424&gt;=PliegoVigente!$I$11,PliegoVigente!$K$11,IF(M424&gt;=PliegoVigente!$I$12,PliegoVigente!$K$12,IF(M424&gt;=PliegoVigente!$I$13,PliegoVigente!$K$13,IF(M424&gt;=PliegoVigente!$I$14,PliegoVigente!$K$14,PliegoVigente!$K$15))))))))),IF(E424="FLOW",(IF(M424&gt;=PliegoVigente!$I$23,PliegoVigente!$K$23,IF(M424&gt;=PliegoVigente!$I$24,PliegoVigente!$K$24,IF(M424&gt;=PliegoVigente!$I$25,PliegoVigente!$K$25,IF(M424&gt;=PliegoVigente!$I$26,PliegoVigente!$K$26,IF(M424&gt;=PliegoVigente!$I$27,PliegoVigente!$K$27,IF(M424&gt;=PliegoVigente!$I$28,PliegoVigente!$K$28,IF(M424&gt;=PliegoVigente!$I$29,PliegoVigente!$K$29,IF(M424&gt;=PliegoVigente!$I$30,PliegoVigente!$K$30,PliegoVigente!$K$31))))))))),IF(E424="MASIVO",(IF(M424&gt;=PliegoVigente!$I$37,PliegoVigente!$K$37,IF(M424&gt;=PliegoVigente!$I$38,PliegoVigente!$K$38,IF(M424&gt;=PliegoVigente!$I$39,PliegoVigente!$K$39,IF(M424&gt;=PliegoVigente!$I$40,PliegoVigente!$K$40,IF(M424&gt;=PliegoVigente!$I$41,PliegoVigente!$K$41,IF(M424&gt;=PliegoVigente!$I$42,PliegoVigente!$K$42,IF(M424&gt;=PliegoVigente!$I$43,PliegoVigente!$K$43,IF(M424&gt;=PliegoVigente!$I$44,PliegoVigente!$K$44,PliegoVigente!$K$45))))))))),(IF(M424&gt;=PliegoVigente!$I$51,PliegoVigente!$K$51,IF(M424&gt;=PliegoVigente!$I$52,PliegoVigente!$K$52,IF(M424&gt;=PliegoVigente!$I$53,PliegoVigente!$K$53,IF(M424&gt;=PliegoVigente!$I$54,PliegoVigente!$K$54,IF(M424&gt;=PliegoVigente!$I$55,PliegoVigente!$K$55,IF(M424&gt;=PliegoVigente!$I$56,PliegoVigente!$K$56,IF(M424&gt;=PliegoVigente!$I$57,PliegoVigente!$K$57,IF(M424&gt;=PliegoVigente!$I$58,PliegoVigente!$K$58,PliegoVigente!$K$59))))))))))))</f>
        <v>-0.02</v>
      </c>
      <c r="AD424" s="124">
        <f>IF(E424="HFC",(IF(S424&gt;=PliegoVigente!$E$12,PliegoVigente!$G$12,IF(S424&gt;=PliegoVigente!$E$11,PliegoVigente!$G$11,IF(S424&gt;=PliegoVigente!$E$10,PliegoVigente!$G$10,IF(S424&gt;=PliegoVigente!$E$9,PliegoVigente!$G$9,IF(S424&gt;=PliegoVigente!$E$8,PliegoVigente!$G$8,PliegoVigente!$G$7)))))),IF(E424="FLOW",(IF(S424&gt;=PliegoVigente!$I$23,PliegoVigente!$K$23,IF(S424&gt;=PliegoVigente!$I$24,PliegoVigente!$K$24,IF(S424&gt;=PliegoVigente!$I$25,PliegoVigente!$K$25,IF(S424&gt;=PliegoVigente!$I$26,PliegoVigente!$K$26,IF(S424&gt;=PliegoVigente!$I$27,PliegoVigente!$K$27,IF(S424&gt;=PliegoVigente!$I$28,PliegoVigente!$K$28,IF(S424&gt;=PliegoVigente!$I$29,PliegoVigente!$K$29,IF(S424&gt;=PliegoVigente!$I$30,PliegoVigente!$K$30,PliegoVigente!$K$31))))))))),IF(E424="MASIVO",(IF(S424&gt;=PliegoVigente!$I$37,PliegoVigente!$K$37,IF(S424&gt;=PliegoVigente!$I$38,PliegoVigente!$K$38,IF(S424&gt;=PliegoVigente!$I$39,PliegoVigente!$K$39,IF(S424&gt;=PliegoVigente!$I$40,PliegoVigente!$K$40,IF(S424&gt;=PliegoVigente!$I$41,PliegoVigente!$K$41,IF(S424&gt;=PliegoVigente!$I$42,PliegoVigente!$K$42,IF(S424&gt;=PliegoVigente!$I$43,PliegoVigente!$K$43,IF(S424&gt;=PliegoVigente!$I$44,PliegoVigente!$K$44,PliegoVigente!$K$45))))))))),(IF(S424&gt;=PliegoVigente!$I$51,PliegoVigente!$K$51,IF(S424&gt;=PliegoVigente!$I$52,PliegoVigente!$K$52,IF(S424&gt;=PliegoVigente!$I$53,PliegoVigente!$K$53,IF(S424&gt;=PliegoVigente!$I$54,PliegoVigente!$K$54,IF(S424&gt;=PliegoVigente!$I$55,PliegoVigente!$K$55,IF(S424&gt;=PliegoVigente!$I$56,PliegoVigente!$K$56,IF(S424&gt;=PliegoVigente!$I$57,PliegoVigente!$K$57,IF(S424&gt;=PliegoVigente!$I$58,PliegoVigente!$K$58,PliegoVigente!$K$59))))))))))))</f>
        <v>-0.01</v>
      </c>
      <c r="AE424" s="124">
        <f>IF(E424="HFC",(IF(T424&gt;=PliegoVigente!$A$10,PliegoVigente!$C$10,IF(T424&gt;PliegoVigente!$A$9,PliegoVigente!$C$9,IF(T424&gt;PliegoVigente!$A$8,PliegoVigente!$C$8,PliegoVigente!$C$7)))),IF(E424="FLOW",(IF(T424&gt;=PliegoVigente!$A$26,PliegoVigente!$C$26,IF(T424&gt;PliegoVigente!$A$25,PliegoVigente!$C$25,IF(T424&gt;PliegoVigente!$A$24,PliegoVigente!$C$24,PliegoVigente!$C$23)))),IF(E424="MASIVO",(IF(T424&gt;=PliegoVigente!$A$40,PliegoVigente!$C$40,IF(T424&gt;PliegoVigente!$A$39,PliegoVigente!$C$39,IF(T424&gt;PliegoVigente!$A$38,PliegoVigente!$C$38,PliegoVigente!$C$37)))),(IF(T424&gt;=PliegoVigente!$A$54,PliegoVigente!$C$54,IF(T424&gt;PliegoVigente!$A$53,PliegoVigente!$C$53,IF(T424&gt;PliegoVigente!$A$52,PliegoVigente!$C$52,PliegoVigente!$C$51)))))))</f>
        <v>0.02</v>
      </c>
      <c r="AF424" s="124">
        <f>IF(E424="HFC",(IF(Y424&gt;=PliegoVigente!$Y$7,PliegoVigente!$AA$7,0)),IF(E424="FLOW",0,IF(E424="MASIVO",(IF(Y424&gt;=PliegoVigente!$Y$37,PliegoVigente!$AA$370)),(IF(Y424&gt;=PliegoVigente!$Y$51,PliegoVigente!$AA$51,0)))))</f>
        <v>0</v>
      </c>
      <c r="AG424" s="124">
        <f>IF(E424="HFC",(IF(Z424&gt;=PliegoVigente!$M$9,PliegoVigente!$O$9,IF(Z424&gt;=PliegoVigente!$M$8,PliegoVigente!$O$8,PliegoVigente!$O$7))),IF(E424="FLOW",(IF(Z424&gt;=PliegoVigente!$M$25,PliegoVigente!$O$25,IF(Z424&gt;=PliegoVigente!$M$24,PliegoVigente!$O$24,PliegoVigente!$O$23))),IF(E424="MASIVO",(IF(Z424&gt;=PliegoVigente!$M$39,PliegoVigente!$O$39,IF(Z424&gt;=PliegoVigente!$M$38,PliegoVigente!$O$38,PliegoVigente!$O$37))),(IF(Z424&gt;=PliegoVigente!$M$53,PliegoVigente!$O$53,IF(Z424&gt;=PliegoVigente!$M$52,PliegoVigente!$O$52,PliegoVigente!$O$51))))))</f>
        <v>5.0000000000000001E-3</v>
      </c>
      <c r="AH424" s="124">
        <f>IF(E424="HFC",(IF(AA424&gt;=PliegoVigente!$Q$9,PliegoVigente!$S$9,IF(AA424&gt;=PliegoVigente!$Q$8,PliegoVigente!$S$8,PliegoVigente!$S$7))),IF(E424="FLOW",(IF(AA424&gt;=PliegoVigente!$Q$25,PliegoVigente!$S$25,IF(AA424&gt;=PliegoVigente!$Q$24,PliegoVigente!$S$24,PliegoVigente!$S$23))),IF(E424="MASIVO",(IF(AA424&gt;=PliegoVigente!$Q$39,PliegoVigente!$S$39,IF(AA424&gt;=PliegoVigente!$Q$38,PliegoVigente!$S$38,PliegoVigente!$S$37))),(IF(AA424&gt;=PliegoVigente!$Q$53,PliegoVigente!$S$53,IF(AA424&gt;=PliegoVigente!$Q$52,PliegoVigente!$S$52,PliegoVigente!$S$51))))))</f>
        <v>5.0000000000000001E-3</v>
      </c>
      <c r="AI424" s="126">
        <f t="shared" si="13"/>
        <v>0.01</v>
      </c>
    </row>
    <row r="425" spans="1:35" x14ac:dyDescent="0.25">
      <c r="A425" s="115" t="str">
        <f>VLOOKUP(C425,RosterActualizado!$C$2:$L$1000,7,0)</f>
        <v>Chavarria Luis Andres</v>
      </c>
      <c r="B425" s="115" t="str">
        <f>VLOOKUP(C425,RosterActualizado!$C$2:$L$1000,10,0)</f>
        <v>Meija Antonio Javier</v>
      </c>
      <c r="C425" s="115">
        <f>RosterActualizado!C425</f>
        <v>1291058</v>
      </c>
      <c r="D425" s="115" t="str">
        <f>VLOOKUP(C425,RosterActualizado!$C$2:$L$1000,3,0)</f>
        <v>INTERNET HFC SCORE 3 A 5</v>
      </c>
      <c r="E425" s="115" t="str">
        <f t="shared" si="12"/>
        <v>HFC</v>
      </c>
      <c r="F425" s="116">
        <f>VLOOKUP(C425,Table1[],5,0)</f>
        <v>0.80875881834215202</v>
      </c>
      <c r="G425" s="117">
        <f>VLOOKUP(C425,Table13[],5,0)</f>
        <v>7.1428571428571397E-2</v>
      </c>
      <c r="H425" s="118">
        <f>VLOOKUP(C425,Table13[],3,0)</f>
        <v>112</v>
      </c>
      <c r="I425" s="117">
        <f>VLOOKUP(C425,Table13[],7,0)</f>
        <v>0.65137614678899103</v>
      </c>
      <c r="J425" s="117">
        <f>VLOOKUP(C425,Table13[],9,0)</f>
        <v>0.907407407407407</v>
      </c>
      <c r="K425" s="116">
        <f>VLOOKUP(C425,Table16[[#All],[idccms]:[TMO]],5,0)</f>
        <v>0.96666666666666701</v>
      </c>
      <c r="L425" s="119">
        <f>VLOOKUP(C425,Table18[[Columna1]:[Recuento de id_monitoring-caseId]],2,0)</f>
        <v>0.5</v>
      </c>
      <c r="M425" s="116">
        <f>VLOOKUP(C425,Table111[],7,0)</f>
        <v>0.1</v>
      </c>
      <c r="N425" s="118">
        <f>VLOOKUP(C425,Table111[],6,0)</f>
        <v>10</v>
      </c>
      <c r="O425" s="116">
        <f>VLOOKUP(C425,Table111[],8,0)</f>
        <v>0.55555555555555602</v>
      </c>
      <c r="P425" s="13" t="s">
        <v>116</v>
      </c>
      <c r="Q425" s="13" t="s">
        <v>116</v>
      </c>
      <c r="R425" s="13" t="s">
        <v>116</v>
      </c>
      <c r="S425" s="116">
        <f>VLOOKUP(C425,Table113[[idccms]:[Suma de Rellamados]],4,0)</f>
        <v>0.80229226361031503</v>
      </c>
      <c r="T425" s="13">
        <f>VLOOKUP(C425,Table115[[idccms]:[Suma de CvLlamSalientes]],3,0)</f>
        <v>655.27729257641897</v>
      </c>
      <c r="U425" s="13">
        <f>VLOOKUP(C425,Table115[[idccms]:[Suma de CvLlamSalientes]],5,0)</f>
        <v>38.303493449781698</v>
      </c>
      <c r="V425" s="120">
        <f>VLOOKUP(C425,Table115[[idccms]:[Suma de CvLlamSalientes]],6,0)</f>
        <v>26.849344978165899</v>
      </c>
      <c r="W425" s="13">
        <f>VLOOKUP(C425,Table115[[idccms]:[Suma de CvLlamSalientes]],7,0)</f>
        <v>590.12445414847195</v>
      </c>
      <c r="X425" s="116">
        <f>VLOOKUP(C425,Table118[[idccms]:[%Act Com N]],4,0)</f>
        <v>1.0917030567685599E-2</v>
      </c>
      <c r="Y425" s="116">
        <f>VLOOKUP(C425,Table118[[idccms]:[%Act Com N]],6,0)</f>
        <v>0</v>
      </c>
      <c r="Z425" s="116">
        <f>VLOOKUP(C425,TRF!$B$2:$S$407,4,0)</f>
        <v>6.5502183406113496E-2</v>
      </c>
      <c r="AA425" s="116">
        <f>VLOOKUP(C425,CBS!$A$2:$F$395,4,0)</f>
        <v>2.62008733624454E-2</v>
      </c>
      <c r="AB425" s="124">
        <f>IF(E425="HFC",(IF(L425&gt;=PliegoVigente!$U$9,PliegoVigente!$W$9,IF(L425&gt;=PliegoVigente!$U$8,PliegoVigente!$W$8,PliegoVigente!$W$7))),IF(E425="FLOW",(IF(L425&gt;=PliegoVigente!$U$25,PliegoVigente!$W$25,IF(L425&gt;=PliegoVigente!$U$24,PliegoVigente!$W$24,PliegoVigente!$W$23))),IF(E425="MASIVO",(IF(L425&gt;=PliegoVigente!$U$39,PliegoVigente!$W$39,IF(L425&gt;=PliegoVigente!$U$38,PliegoVigente!$W$38,PliegoVigente!$W$37))),(IF(L425&gt;=PliegoVigente!$U$53,PliegoVigente!$W$53,IF(L425&gt;=PliegoVigente!$U$52,PliegoVigente!$W$52,PliegoVigente!$W$51))))))</f>
        <v>-0.01</v>
      </c>
      <c r="AC425" s="124">
        <f>IF(E425="HFC",(IF(M425&gt;=PliegoVigente!$I$7,PliegoVigente!$K$7,IF(M425&gt;=PliegoVigente!$I$8,PliegoVigente!$K$8,IF(M425&gt;=PliegoVigente!$I$9,PliegoVigente!$K$9,IF(M425&gt;=PliegoVigente!$I$10,PliegoVigente!$K$10,IF(M425&gt;=PliegoVigente!$I$11,PliegoVigente!$K$11,IF(M425&gt;=PliegoVigente!$I$12,PliegoVigente!$K$12,IF(M425&gt;=PliegoVigente!$I$13,PliegoVigente!$K$13,IF(M425&gt;=PliegoVigente!$I$14,PliegoVigente!$K$14,PliegoVigente!$K$15))))))))),IF(E425="FLOW",(IF(M425&gt;=PliegoVigente!$I$23,PliegoVigente!$K$23,IF(M425&gt;=PliegoVigente!$I$24,PliegoVigente!$K$24,IF(M425&gt;=PliegoVigente!$I$25,PliegoVigente!$K$25,IF(M425&gt;=PliegoVigente!$I$26,PliegoVigente!$K$26,IF(M425&gt;=PliegoVigente!$I$27,PliegoVigente!$K$27,IF(M425&gt;=PliegoVigente!$I$28,PliegoVigente!$K$28,IF(M425&gt;=PliegoVigente!$I$29,PliegoVigente!$K$29,IF(M425&gt;=PliegoVigente!$I$30,PliegoVigente!$K$30,PliegoVigente!$K$31))))))))),IF(E425="MASIVO",(IF(M425&gt;=PliegoVigente!$I$37,PliegoVigente!$K$37,IF(M425&gt;=PliegoVigente!$I$38,PliegoVigente!$K$38,IF(M425&gt;=PliegoVigente!$I$39,PliegoVigente!$K$39,IF(M425&gt;=PliegoVigente!$I$40,PliegoVigente!$K$40,IF(M425&gt;=PliegoVigente!$I$41,PliegoVigente!$K$41,IF(M425&gt;=PliegoVigente!$I$42,PliegoVigente!$K$42,IF(M425&gt;=PliegoVigente!$I$43,PliegoVigente!$K$43,IF(M425&gt;=PliegoVigente!$I$44,PliegoVigente!$K$44,PliegoVigente!$K$45))))))))),(IF(M425&gt;=PliegoVigente!$I$51,PliegoVigente!$K$51,IF(M425&gt;=PliegoVigente!$I$52,PliegoVigente!$K$52,IF(M425&gt;=PliegoVigente!$I$53,PliegoVigente!$K$53,IF(M425&gt;=PliegoVigente!$I$54,PliegoVigente!$K$54,IF(M425&gt;=PliegoVigente!$I$55,PliegoVigente!$K$55,IF(M425&gt;=PliegoVigente!$I$56,PliegoVigente!$K$56,IF(M425&gt;=PliegoVigente!$I$57,PliegoVigente!$K$57,IF(M425&gt;=PliegoVigente!$I$58,PliegoVigente!$K$58,PliegoVigente!$K$59))))))))))))</f>
        <v>0.06</v>
      </c>
      <c r="AD425" s="124">
        <f>IF(E425="HFC",(IF(S425&gt;=PliegoVigente!$E$12,PliegoVigente!$G$12,IF(S425&gt;=PliegoVigente!$E$11,PliegoVigente!$G$11,IF(S425&gt;=PliegoVigente!$E$10,PliegoVigente!$G$10,IF(S425&gt;=PliegoVigente!$E$9,PliegoVigente!$G$9,IF(S425&gt;=PliegoVigente!$E$8,PliegoVigente!$G$8,PliegoVigente!$G$7)))))),IF(E425="FLOW",(IF(S425&gt;=PliegoVigente!$I$23,PliegoVigente!$K$23,IF(S425&gt;=PliegoVigente!$I$24,PliegoVigente!$K$24,IF(S425&gt;=PliegoVigente!$I$25,PliegoVigente!$K$25,IF(S425&gt;=PliegoVigente!$I$26,PliegoVigente!$K$26,IF(S425&gt;=PliegoVigente!$I$27,PliegoVigente!$K$27,IF(S425&gt;=PliegoVigente!$I$28,PliegoVigente!$K$28,IF(S425&gt;=PliegoVigente!$I$29,PliegoVigente!$K$29,IF(S425&gt;=PliegoVigente!$I$30,PliegoVigente!$K$30,PliegoVigente!$K$31))))))))),IF(E425="MASIVO",(IF(S425&gt;=PliegoVigente!$I$37,PliegoVigente!$K$37,IF(S425&gt;=PliegoVigente!$I$38,PliegoVigente!$K$38,IF(S425&gt;=PliegoVigente!$I$39,PliegoVigente!$K$39,IF(S425&gt;=PliegoVigente!$I$40,PliegoVigente!$K$40,IF(S425&gt;=PliegoVigente!$I$41,PliegoVigente!$K$41,IF(S425&gt;=PliegoVigente!$I$42,PliegoVigente!$K$42,IF(S425&gt;=PliegoVigente!$I$43,PliegoVigente!$K$43,IF(S425&gt;=PliegoVigente!$I$44,PliegoVigente!$K$44,PliegoVigente!$K$45))))))))),(IF(S425&gt;=PliegoVigente!$I$51,PliegoVigente!$K$51,IF(S425&gt;=PliegoVigente!$I$52,PliegoVigente!$K$52,IF(S425&gt;=PliegoVigente!$I$53,PliegoVigente!$K$53,IF(S425&gt;=PliegoVigente!$I$54,PliegoVigente!$K$54,IF(S425&gt;=PliegoVigente!$I$55,PliegoVigente!$K$55,IF(S425&gt;=PliegoVigente!$I$56,PliegoVigente!$K$56,IF(S425&gt;=PliegoVigente!$I$57,PliegoVigente!$K$57,IF(S425&gt;=PliegoVigente!$I$58,PliegoVigente!$K$58,PliegoVigente!$K$59))))))))))))</f>
        <v>-0.01</v>
      </c>
      <c r="AE425" s="124">
        <f>IF(E425="HFC",(IF(T425&gt;=PliegoVigente!$A$10,PliegoVigente!$C$10,IF(T425&gt;PliegoVigente!$A$9,PliegoVigente!$C$9,IF(T425&gt;PliegoVigente!$A$8,PliegoVigente!$C$8,PliegoVigente!$C$7)))),IF(E425="FLOW",(IF(T425&gt;=PliegoVigente!$A$26,PliegoVigente!$C$26,IF(T425&gt;PliegoVigente!$A$25,PliegoVigente!$C$25,IF(T425&gt;PliegoVigente!$A$24,PliegoVigente!$C$24,PliegoVigente!$C$23)))),IF(E425="MASIVO",(IF(T425&gt;=PliegoVigente!$A$40,PliegoVigente!$C$40,IF(T425&gt;PliegoVigente!$A$39,PliegoVigente!$C$39,IF(T425&gt;PliegoVigente!$A$38,PliegoVigente!$C$38,PliegoVigente!$C$37)))),(IF(T425&gt;=PliegoVigente!$A$54,PliegoVigente!$C$54,IF(T425&gt;PliegoVigente!$A$53,PliegoVigente!$C$53,IF(T425&gt;PliegoVigente!$A$52,PliegoVigente!$C$52,PliegoVigente!$C$51)))))))</f>
        <v>-0.01</v>
      </c>
      <c r="AF425" s="124">
        <f>IF(E425="HFC",(IF(Y425&gt;=PliegoVigente!$Y$7,PliegoVigente!$AA$7,0)),IF(E425="FLOW",0,IF(E425="MASIVO",(IF(Y425&gt;=PliegoVigente!$Y$37,PliegoVigente!$AA$370)),(IF(Y425&gt;=PliegoVigente!$Y$51,PliegoVigente!$AA$51,0)))))</f>
        <v>0</v>
      </c>
      <c r="AG425" s="124">
        <f>IF(E425="HFC",(IF(Z425&gt;=PliegoVigente!$M$9,PliegoVigente!$O$9,IF(Z425&gt;=PliegoVigente!$M$8,PliegoVigente!$O$8,PliegoVigente!$O$7))),IF(E425="FLOW",(IF(Z425&gt;=PliegoVigente!$M$25,PliegoVigente!$O$25,IF(Z425&gt;=PliegoVigente!$M$24,PliegoVigente!$O$24,PliegoVigente!$O$23))),IF(E425="MASIVO",(IF(Z425&gt;=PliegoVigente!$M$39,PliegoVigente!$O$39,IF(Z425&gt;=PliegoVigente!$M$38,PliegoVigente!$O$38,PliegoVigente!$O$37))),(IF(Z425&gt;=PliegoVigente!$M$53,PliegoVigente!$O$53,IF(Z425&gt;=PliegoVigente!$M$52,PliegoVigente!$O$52,PliegoVigente!$O$51))))))</f>
        <v>5.0000000000000001E-3</v>
      </c>
      <c r="AH425" s="124">
        <f>IF(E425="HFC",(IF(AA425&gt;=PliegoVigente!$Q$9,PliegoVigente!$S$9,IF(AA425&gt;=PliegoVigente!$Q$8,PliegoVigente!$S$8,PliegoVigente!$S$7))),IF(E425="FLOW",(IF(AA425&gt;=PliegoVigente!$Q$25,PliegoVigente!$S$25,IF(AA425&gt;=PliegoVigente!$Q$24,PliegoVigente!$S$24,PliegoVigente!$S$23))),IF(E425="MASIVO",(IF(AA425&gt;=PliegoVigente!$Q$39,PliegoVigente!$S$39,IF(AA425&gt;=PliegoVigente!$Q$38,PliegoVigente!$S$38,PliegoVigente!$S$37))),(IF(AA425&gt;=PliegoVigente!$Q$53,PliegoVigente!$S$53,IF(AA425&gt;=PliegoVigente!$Q$52,PliegoVigente!$S$52,PliegoVigente!$S$51))))))</f>
        <v>5.0000000000000001E-3</v>
      </c>
      <c r="AI425" s="126">
        <f t="shared" si="13"/>
        <v>3.9999999999999987E-2</v>
      </c>
    </row>
    <row r="426" spans="1:35" x14ac:dyDescent="0.25">
      <c r="A426" s="115" t="str">
        <f>VLOOKUP(C426,RosterActualizado!$C$2:$L$1000,7,0)</f>
        <v>Chavarria Luis Andres</v>
      </c>
      <c r="B426" s="115" t="str">
        <f>VLOOKUP(C426,RosterActualizado!$C$2:$L$1000,10,0)</f>
        <v>Miranda Eduardo Javier</v>
      </c>
      <c r="C426" s="115">
        <f>RosterActualizado!C426</f>
        <v>2801201</v>
      </c>
      <c r="D426" s="115" t="str">
        <f>VLOOKUP(C426,RosterActualizado!$C$2:$L$1000,3,0)</f>
        <v>INTERNET HFC SCORE 3 A 5</v>
      </c>
      <c r="E426" s="115" t="str">
        <f t="shared" si="12"/>
        <v>HFC</v>
      </c>
      <c r="F426" s="116">
        <f>VLOOKUP(C426,Table1[],5,0)</f>
        <v>0.99287037037036996</v>
      </c>
      <c r="G426" s="117">
        <f>VLOOKUP(C426,Table13[],5,0)</f>
        <v>5.7142857142857099E-2</v>
      </c>
      <c r="H426" s="118">
        <f>VLOOKUP(C426,Table13[],3,0)</f>
        <v>70</v>
      </c>
      <c r="I426" s="117">
        <f>VLOOKUP(C426,Table13[],7,0)</f>
        <v>0.75362318840579701</v>
      </c>
      <c r="J426" s="117">
        <f>VLOOKUP(C426,Table13[],9,0)</f>
        <v>0.92424242424242398</v>
      </c>
      <c r="K426" s="116">
        <f>VLOOKUP(C426,Table16[[#All],[idccms]:[TMO]],5,0)</f>
        <v>0.94285714285714295</v>
      </c>
      <c r="L426" s="119">
        <f>VLOOKUP(C426,Table18[[Columna1]:[Recuento de id_monitoring-caseId]],2,0)</f>
        <v>0</v>
      </c>
      <c r="M426" s="116">
        <f>VLOOKUP(C426,Table111[],7,0)</f>
        <v>-0.33333333333333298</v>
      </c>
      <c r="N426" s="118">
        <f>VLOOKUP(C426,Table111[],6,0)</f>
        <v>6</v>
      </c>
      <c r="O426" s="116">
        <f>VLOOKUP(C426,Table111[],8,0)</f>
        <v>0.4</v>
      </c>
      <c r="P426" s="13" t="s">
        <v>116</v>
      </c>
      <c r="Q426" s="13" t="s">
        <v>116</v>
      </c>
      <c r="R426" s="13" t="s">
        <v>116</v>
      </c>
      <c r="S426" s="116">
        <f>VLOOKUP(C426,Table113[[idccms]:[Suma de Rellamados]],4,0)</f>
        <v>0.81509433962264199</v>
      </c>
      <c r="T426" s="13">
        <f>VLOOKUP(C426,Table115[[idccms]:[Suma de CvLlamSalientes]],3,0)</f>
        <v>567.094285714286</v>
      </c>
      <c r="U426" s="13">
        <f>VLOOKUP(C426,Table115[[idccms]:[Suma de CvLlamSalientes]],5,0)</f>
        <v>18.294285714285699</v>
      </c>
      <c r="V426" s="120">
        <f>VLOOKUP(C426,Table115[[idccms]:[Suma de CvLlamSalientes]],6,0)</f>
        <v>0.41428571428571398</v>
      </c>
      <c r="W426" s="13">
        <f>VLOOKUP(C426,Table115[[idccms]:[Suma de CvLlamSalientes]],7,0)</f>
        <v>548.38571428571402</v>
      </c>
      <c r="X426" s="116">
        <f>VLOOKUP(C426,Table118[[idccms]:[%Act Com N]],4,0)</f>
        <v>9.5714285714285696E-2</v>
      </c>
      <c r="Y426" s="116">
        <f>VLOOKUP(C426,Table118[[idccms]:[%Act Com N]],6,0)</f>
        <v>7.1428571428571397E-2</v>
      </c>
      <c r="Z426" s="116">
        <f>VLOOKUP(C426,TRF!$B$2:$S$407,4,0)</f>
        <v>3.1428571428571403E-2</v>
      </c>
      <c r="AA426" s="116">
        <f>VLOOKUP(C426,CBS!$A$2:$F$395,4,0)</f>
        <v>7.4285714285714302E-2</v>
      </c>
      <c r="AB426" s="124">
        <f>IF(E426="HFC",(IF(L426&gt;=PliegoVigente!$U$9,PliegoVigente!$W$9,IF(L426&gt;=PliegoVigente!$U$8,PliegoVigente!$W$8,PliegoVigente!$W$7))),IF(E426="FLOW",(IF(L426&gt;=PliegoVigente!$U$25,PliegoVigente!$W$25,IF(L426&gt;=PliegoVigente!$U$24,PliegoVigente!$W$24,PliegoVigente!$W$23))),IF(E426="MASIVO",(IF(L426&gt;=PliegoVigente!$U$39,PliegoVigente!$W$39,IF(L426&gt;=PliegoVigente!$U$38,PliegoVigente!$W$38,PliegoVigente!$W$37))),(IF(L426&gt;=PliegoVigente!$U$53,PliegoVigente!$W$53,IF(L426&gt;=PliegoVigente!$U$52,PliegoVigente!$W$52,PliegoVigente!$W$51))))))</f>
        <v>-0.01</v>
      </c>
      <c r="AC426" s="124">
        <f>IF(E426="HFC",(IF(M426&gt;=PliegoVigente!$I$7,PliegoVigente!$K$7,IF(M426&gt;=PliegoVigente!$I$8,PliegoVigente!$K$8,IF(M426&gt;=PliegoVigente!$I$9,PliegoVigente!$K$9,IF(M426&gt;=PliegoVigente!$I$10,PliegoVigente!$K$10,IF(M426&gt;=PliegoVigente!$I$11,PliegoVigente!$K$11,IF(M426&gt;=PliegoVigente!$I$12,PliegoVigente!$K$12,IF(M426&gt;=PliegoVigente!$I$13,PliegoVigente!$K$13,IF(M426&gt;=PliegoVigente!$I$14,PliegoVigente!$K$14,PliegoVigente!$K$15))))))))),IF(E426="FLOW",(IF(M426&gt;=PliegoVigente!$I$23,PliegoVigente!$K$23,IF(M426&gt;=PliegoVigente!$I$24,PliegoVigente!$K$24,IF(M426&gt;=PliegoVigente!$I$25,PliegoVigente!$K$25,IF(M426&gt;=PliegoVigente!$I$26,PliegoVigente!$K$26,IF(M426&gt;=PliegoVigente!$I$27,PliegoVigente!$K$27,IF(M426&gt;=PliegoVigente!$I$28,PliegoVigente!$K$28,IF(M426&gt;=PliegoVigente!$I$29,PliegoVigente!$K$29,IF(M426&gt;=PliegoVigente!$I$30,PliegoVigente!$K$30,PliegoVigente!$K$31))))))))),IF(E426="MASIVO",(IF(M426&gt;=PliegoVigente!$I$37,PliegoVigente!$K$37,IF(M426&gt;=PliegoVigente!$I$38,PliegoVigente!$K$38,IF(M426&gt;=PliegoVigente!$I$39,PliegoVigente!$K$39,IF(M426&gt;=PliegoVigente!$I$40,PliegoVigente!$K$40,IF(M426&gt;=PliegoVigente!$I$41,PliegoVigente!$K$41,IF(M426&gt;=PliegoVigente!$I$42,PliegoVigente!$K$42,IF(M426&gt;=PliegoVigente!$I$43,PliegoVigente!$K$43,IF(M426&gt;=PliegoVigente!$I$44,PliegoVigente!$K$44,PliegoVigente!$K$45))))))))),(IF(M426&gt;=PliegoVigente!$I$51,PliegoVigente!$K$51,IF(M426&gt;=PliegoVigente!$I$52,PliegoVigente!$K$52,IF(M426&gt;=PliegoVigente!$I$53,PliegoVigente!$K$53,IF(M426&gt;=PliegoVigente!$I$54,PliegoVigente!$K$54,IF(M426&gt;=PliegoVigente!$I$55,PliegoVigente!$K$55,IF(M426&gt;=PliegoVigente!$I$56,PliegoVigente!$K$56,IF(M426&gt;=PliegoVigente!$I$57,PliegoVigente!$K$57,IF(M426&gt;=PliegoVigente!$I$58,PliegoVigente!$K$58,PliegoVigente!$K$59))))))))))))</f>
        <v>-0.02</v>
      </c>
      <c r="AD426" s="124">
        <f>IF(E426="HFC",(IF(S426&gt;=PliegoVigente!$E$12,PliegoVigente!$G$12,IF(S426&gt;=PliegoVigente!$E$11,PliegoVigente!$G$11,IF(S426&gt;=PliegoVigente!$E$10,PliegoVigente!$G$10,IF(S426&gt;=PliegoVigente!$E$9,PliegoVigente!$G$9,IF(S426&gt;=PliegoVigente!$E$8,PliegoVigente!$G$8,PliegoVigente!$G$7)))))),IF(E426="FLOW",(IF(S426&gt;=PliegoVigente!$I$23,PliegoVigente!$K$23,IF(S426&gt;=PliegoVigente!$I$24,PliegoVigente!$K$24,IF(S426&gt;=PliegoVigente!$I$25,PliegoVigente!$K$25,IF(S426&gt;=PliegoVigente!$I$26,PliegoVigente!$K$26,IF(S426&gt;=PliegoVigente!$I$27,PliegoVigente!$K$27,IF(S426&gt;=PliegoVigente!$I$28,PliegoVigente!$K$28,IF(S426&gt;=PliegoVigente!$I$29,PliegoVigente!$K$29,IF(S426&gt;=PliegoVigente!$I$30,PliegoVigente!$K$30,PliegoVigente!$K$31))))))))),IF(E426="MASIVO",(IF(S426&gt;=PliegoVigente!$I$37,PliegoVigente!$K$37,IF(S426&gt;=PliegoVigente!$I$38,PliegoVigente!$K$38,IF(S426&gt;=PliegoVigente!$I$39,PliegoVigente!$K$39,IF(S426&gt;=PliegoVigente!$I$40,PliegoVigente!$K$40,IF(S426&gt;=PliegoVigente!$I$41,PliegoVigente!$K$41,IF(S426&gt;=PliegoVigente!$I$42,PliegoVigente!$K$42,IF(S426&gt;=PliegoVigente!$I$43,PliegoVigente!$K$43,IF(S426&gt;=PliegoVigente!$I$44,PliegoVigente!$K$44,PliegoVigente!$K$45))))))))),(IF(S426&gt;=PliegoVigente!$I$51,PliegoVigente!$K$51,IF(S426&gt;=PliegoVigente!$I$52,PliegoVigente!$K$52,IF(S426&gt;=PliegoVigente!$I$53,PliegoVigente!$K$53,IF(S426&gt;=PliegoVigente!$I$54,PliegoVigente!$K$54,IF(S426&gt;=PliegoVigente!$I$55,PliegoVigente!$K$55,IF(S426&gt;=PliegoVigente!$I$56,PliegoVigente!$K$56,IF(S426&gt;=PliegoVigente!$I$57,PliegoVigente!$K$57,IF(S426&gt;=PliegoVigente!$I$58,PliegoVigente!$K$58,PliegoVigente!$K$59))))))))))))</f>
        <v>0</v>
      </c>
      <c r="AE426" s="124">
        <f>IF(E426="HFC",(IF(T426&gt;=PliegoVigente!$A$10,PliegoVigente!$C$10,IF(T426&gt;PliegoVigente!$A$9,PliegoVigente!$C$9,IF(T426&gt;PliegoVigente!$A$8,PliegoVigente!$C$8,PliegoVigente!$C$7)))),IF(E426="FLOW",(IF(T426&gt;=PliegoVigente!$A$26,PliegoVigente!$C$26,IF(T426&gt;PliegoVigente!$A$25,PliegoVigente!$C$25,IF(T426&gt;PliegoVigente!$A$24,PliegoVigente!$C$24,PliegoVigente!$C$23)))),IF(E426="MASIVO",(IF(T426&gt;=PliegoVigente!$A$40,PliegoVigente!$C$40,IF(T426&gt;PliegoVigente!$A$39,PliegoVigente!$C$39,IF(T426&gt;PliegoVigente!$A$38,PliegoVigente!$C$38,PliegoVigente!$C$37)))),(IF(T426&gt;=PliegoVigente!$A$54,PliegoVigente!$C$54,IF(T426&gt;PliegoVigente!$A$53,PliegoVigente!$C$53,IF(T426&gt;PliegoVigente!$A$52,PliegoVigente!$C$52,PliegoVigente!$C$51)))))))</f>
        <v>-0.01</v>
      </c>
      <c r="AF426" s="124">
        <f>IF(E426="HFC",(IF(Y426&gt;=PliegoVigente!$Y$7,PliegoVigente!$AA$7,0)),IF(E426="FLOW",0,IF(E426="MASIVO",(IF(Y426&gt;=PliegoVigente!$Y$37,PliegoVigente!$AA$370)),(IF(Y426&gt;=PliegoVigente!$Y$51,PliegoVigente!$AA$51,0)))))</f>
        <v>0.01</v>
      </c>
      <c r="AG426" s="124">
        <f>IF(E426="HFC",(IF(Z426&gt;=PliegoVigente!$M$9,PliegoVigente!$O$9,IF(Z426&gt;=PliegoVigente!$M$8,PliegoVigente!$O$8,PliegoVigente!$O$7))),IF(E426="FLOW",(IF(Z426&gt;=PliegoVigente!$M$25,PliegoVigente!$O$25,IF(Z426&gt;=PliegoVigente!$M$24,PliegoVigente!$O$24,PliegoVigente!$O$23))),IF(E426="MASIVO",(IF(Z426&gt;=PliegoVigente!$M$39,PliegoVigente!$O$39,IF(Z426&gt;=PliegoVigente!$M$38,PliegoVigente!$O$38,PliegoVigente!$O$37))),(IF(Z426&gt;=PliegoVigente!$M$53,PliegoVigente!$O$53,IF(Z426&gt;=PliegoVigente!$M$52,PliegoVigente!$O$52,PliegoVigente!$O$51))))))</f>
        <v>5.0000000000000001E-3</v>
      </c>
      <c r="AH426" s="124">
        <f>IF(E426="HFC",(IF(AA426&gt;=PliegoVigente!$Q$9,PliegoVigente!$S$9,IF(AA426&gt;=PliegoVigente!$Q$8,PliegoVigente!$S$8,PliegoVigente!$S$7))),IF(E426="FLOW",(IF(AA426&gt;=PliegoVigente!$Q$25,PliegoVigente!$S$25,IF(AA426&gt;=PliegoVigente!$Q$24,PliegoVigente!$S$24,PliegoVigente!$S$23))),IF(E426="MASIVO",(IF(AA426&gt;=PliegoVigente!$Q$39,PliegoVigente!$S$39,IF(AA426&gt;=PliegoVigente!$Q$38,PliegoVigente!$S$38,PliegoVigente!$S$37))),(IF(AA426&gt;=PliegoVigente!$Q$53,PliegoVigente!$S$53,IF(AA426&gt;=PliegoVigente!$Q$52,PliegoVigente!$S$52,PliegoVigente!$S$51))))))</f>
        <v>-5.0000000000000001E-3</v>
      </c>
      <c r="AI426" s="126">
        <f t="shared" si="13"/>
        <v>-0.03</v>
      </c>
    </row>
    <row r="427" spans="1:35" x14ac:dyDescent="0.25">
      <c r="A427" s="115" t="str">
        <f>VLOOKUP(C427,RosterActualizado!$C$2:$L$1000,7,0)</f>
        <v>Chavarria Luis Andres</v>
      </c>
      <c r="B427" s="115" t="str">
        <f>VLOOKUP(C427,RosterActualizado!$C$2:$L$1000,10,0)</f>
        <v>Moreno Carlos Gabriel</v>
      </c>
      <c r="C427" s="115">
        <f>RosterActualizado!C427</f>
        <v>908781</v>
      </c>
      <c r="D427" s="115" t="str">
        <f>VLOOKUP(C427,RosterActualizado!$C$2:$L$1000,3,0)</f>
        <v xml:space="preserve">INTERNET HFC SCORE 2 + Solucion Remota </v>
      </c>
      <c r="E427" s="115" t="str">
        <f t="shared" si="12"/>
        <v>HFC</v>
      </c>
      <c r="F427" s="116">
        <f>VLOOKUP(C427,Table1[],5,0)</f>
        <v>0.93603968253968295</v>
      </c>
      <c r="G427" s="117">
        <f>VLOOKUP(C427,Table13[],5,0)</f>
        <v>0.11377245508981999</v>
      </c>
      <c r="H427" s="118">
        <f>VLOOKUP(C427,Table13[],3,0)</f>
        <v>167</v>
      </c>
      <c r="I427" s="117">
        <f>VLOOKUP(C427,Table13[],7,0)</f>
        <v>0.65584415584415601</v>
      </c>
      <c r="J427" s="117">
        <f>VLOOKUP(C427,Table13[],9,0)</f>
        <v>0.94557823129251695</v>
      </c>
      <c r="K427" s="116">
        <f>VLOOKUP(C427,Table16[[#All],[idccms]:[TMO]],5,0)</f>
        <v>1</v>
      </c>
      <c r="L427" s="119">
        <f>VLOOKUP(C427,Table18[[Columna1]:[Recuento de id_monitoring-caseId]],2,0)</f>
        <v>1</v>
      </c>
      <c r="M427" s="116">
        <f>VLOOKUP(C427,Table111[],7,0)</f>
        <v>0.18181818181818199</v>
      </c>
      <c r="N427" s="118">
        <f>VLOOKUP(C427,Table111[],6,0)</f>
        <v>11</v>
      </c>
      <c r="O427" s="116">
        <f>VLOOKUP(C427,Table111[],8,0)</f>
        <v>0.33333333333333298</v>
      </c>
      <c r="P427" s="13" t="s">
        <v>116</v>
      </c>
      <c r="Q427" s="13" t="s">
        <v>116</v>
      </c>
      <c r="R427" s="13" t="s">
        <v>116</v>
      </c>
      <c r="S427" s="116">
        <f>VLOOKUP(C427,Table113[[idccms]:[Suma de Rellamados]],4,0)</f>
        <v>0.82281553398058205</v>
      </c>
      <c r="T427" s="13">
        <f>VLOOKUP(C427,Table115[[idccms]:[Suma de CvLlamSalientes]],3,0)</f>
        <v>587.5625</v>
      </c>
      <c r="U427" s="13">
        <f>VLOOKUP(C427,Table115[[idccms]:[Suma de CvLlamSalientes]],5,0)</f>
        <v>19.526785714285701</v>
      </c>
      <c r="V427" s="120">
        <f>VLOOKUP(C427,Table115[[idccms]:[Suma de CvLlamSalientes]],6,0)</f>
        <v>29.928571428571399</v>
      </c>
      <c r="W427" s="13">
        <f>VLOOKUP(C427,Table115[[idccms]:[Suma de CvLlamSalientes]],7,0)</f>
        <v>538.107142857143</v>
      </c>
      <c r="X427" s="116">
        <f>VLOOKUP(C427,Table118[[idccms]:[%Act Com N]],4,0)</f>
        <v>3.48214285714286E-2</v>
      </c>
      <c r="Y427" s="116">
        <f>VLOOKUP(C427,Table118[[idccms]:[%Act Com N]],6,0)</f>
        <v>3.48214285714286E-2</v>
      </c>
      <c r="Z427" s="116">
        <f>VLOOKUP(C427,TRF!$B$2:$S$407,4,0)</f>
        <v>0.13928571428571401</v>
      </c>
      <c r="AA427" s="116">
        <f>VLOOKUP(C427,CBS!$A$2:$F$395,4,0)</f>
        <v>4.8214285714285703E-2</v>
      </c>
      <c r="AB427" s="124">
        <f>IF(E427="HFC",(IF(L427&gt;=PliegoVigente!$U$9,PliegoVigente!$W$9,IF(L427&gt;=PliegoVigente!$U$8,PliegoVigente!$W$8,PliegoVigente!$W$7))),IF(E427="FLOW",(IF(L427&gt;=PliegoVigente!$U$25,PliegoVigente!$W$25,IF(L427&gt;=PliegoVigente!$U$24,PliegoVigente!$W$24,PliegoVigente!$W$23))),IF(E427="MASIVO",(IF(L427&gt;=PliegoVigente!$U$39,PliegoVigente!$W$39,IF(L427&gt;=PliegoVigente!$U$38,PliegoVigente!$W$38,PliegoVigente!$W$37))),(IF(L427&gt;=PliegoVigente!$U$53,PliegoVigente!$W$53,IF(L427&gt;=PliegoVigente!$U$52,PliegoVigente!$W$52,PliegoVigente!$W$51))))))</f>
        <v>0.01</v>
      </c>
      <c r="AC427" s="124">
        <f>IF(E427="HFC",(IF(M427&gt;=PliegoVigente!$I$7,PliegoVigente!$K$7,IF(M427&gt;=PliegoVigente!$I$8,PliegoVigente!$K$8,IF(M427&gt;=PliegoVigente!$I$9,PliegoVigente!$K$9,IF(M427&gt;=PliegoVigente!$I$10,PliegoVigente!$K$10,IF(M427&gt;=PliegoVigente!$I$11,PliegoVigente!$K$11,IF(M427&gt;=PliegoVigente!$I$12,PliegoVigente!$K$12,IF(M427&gt;=PliegoVigente!$I$13,PliegoVigente!$K$13,IF(M427&gt;=PliegoVigente!$I$14,PliegoVigente!$K$14,PliegoVigente!$K$15))))))))),IF(E427="FLOW",(IF(M427&gt;=PliegoVigente!$I$23,PliegoVigente!$K$23,IF(M427&gt;=PliegoVigente!$I$24,PliegoVigente!$K$24,IF(M427&gt;=PliegoVigente!$I$25,PliegoVigente!$K$25,IF(M427&gt;=PliegoVigente!$I$26,PliegoVigente!$K$26,IF(M427&gt;=PliegoVigente!$I$27,PliegoVigente!$K$27,IF(M427&gt;=PliegoVigente!$I$28,PliegoVigente!$K$28,IF(M427&gt;=PliegoVigente!$I$29,PliegoVigente!$K$29,IF(M427&gt;=PliegoVigente!$I$30,PliegoVigente!$K$30,PliegoVigente!$K$31))))))))),IF(E427="MASIVO",(IF(M427&gt;=PliegoVigente!$I$37,PliegoVigente!$K$37,IF(M427&gt;=PliegoVigente!$I$38,PliegoVigente!$K$38,IF(M427&gt;=PliegoVigente!$I$39,PliegoVigente!$K$39,IF(M427&gt;=PliegoVigente!$I$40,PliegoVigente!$K$40,IF(M427&gt;=PliegoVigente!$I$41,PliegoVigente!$K$41,IF(M427&gt;=PliegoVigente!$I$42,PliegoVigente!$K$42,IF(M427&gt;=PliegoVigente!$I$43,PliegoVigente!$K$43,IF(M427&gt;=PliegoVigente!$I$44,PliegoVigente!$K$44,PliegoVigente!$K$45))))))))),(IF(M427&gt;=PliegoVigente!$I$51,PliegoVigente!$K$51,IF(M427&gt;=PliegoVigente!$I$52,PliegoVigente!$K$52,IF(M427&gt;=PliegoVigente!$I$53,PliegoVigente!$K$53,IF(M427&gt;=PliegoVigente!$I$54,PliegoVigente!$K$54,IF(M427&gt;=PliegoVigente!$I$55,PliegoVigente!$K$55,IF(M427&gt;=PliegoVigente!$I$56,PliegoVigente!$K$56,IF(M427&gt;=PliegoVigente!$I$57,PliegoVigente!$K$57,IF(M427&gt;=PliegoVigente!$I$58,PliegoVigente!$K$58,PliegoVigente!$K$59))))))))))))</f>
        <v>0.06</v>
      </c>
      <c r="AD427" s="124">
        <f>IF(E427="HFC",(IF(S427&gt;=PliegoVigente!$E$12,PliegoVigente!$G$12,IF(S427&gt;=PliegoVigente!$E$11,PliegoVigente!$G$11,IF(S427&gt;=PliegoVigente!$E$10,PliegoVigente!$G$10,IF(S427&gt;=PliegoVigente!$E$9,PliegoVigente!$G$9,IF(S427&gt;=PliegoVigente!$E$8,PliegoVigente!$G$8,PliegoVigente!$G$7)))))),IF(E427="FLOW",(IF(S427&gt;=PliegoVigente!$I$23,PliegoVigente!$K$23,IF(S427&gt;=PliegoVigente!$I$24,PliegoVigente!$K$24,IF(S427&gt;=PliegoVigente!$I$25,PliegoVigente!$K$25,IF(S427&gt;=PliegoVigente!$I$26,PliegoVigente!$K$26,IF(S427&gt;=PliegoVigente!$I$27,PliegoVigente!$K$27,IF(S427&gt;=PliegoVigente!$I$28,PliegoVigente!$K$28,IF(S427&gt;=PliegoVigente!$I$29,PliegoVigente!$K$29,IF(S427&gt;=PliegoVigente!$I$30,PliegoVigente!$K$30,PliegoVigente!$K$31))))))))),IF(E427="MASIVO",(IF(S427&gt;=PliegoVigente!$I$37,PliegoVigente!$K$37,IF(S427&gt;=PliegoVigente!$I$38,PliegoVigente!$K$38,IF(S427&gt;=PliegoVigente!$I$39,PliegoVigente!$K$39,IF(S427&gt;=PliegoVigente!$I$40,PliegoVigente!$K$40,IF(S427&gt;=PliegoVigente!$I$41,PliegoVigente!$K$41,IF(S427&gt;=PliegoVigente!$I$42,PliegoVigente!$K$42,IF(S427&gt;=PliegoVigente!$I$43,PliegoVigente!$K$43,IF(S427&gt;=PliegoVigente!$I$44,PliegoVigente!$K$44,PliegoVigente!$K$45))))))))),(IF(S427&gt;=PliegoVigente!$I$51,PliegoVigente!$K$51,IF(S427&gt;=PliegoVigente!$I$52,PliegoVigente!$K$52,IF(S427&gt;=PliegoVigente!$I$53,PliegoVigente!$K$53,IF(S427&gt;=PliegoVigente!$I$54,PliegoVigente!$K$54,IF(S427&gt;=PliegoVigente!$I$55,PliegoVigente!$K$55,IF(S427&gt;=PliegoVigente!$I$56,PliegoVigente!$K$56,IF(S427&gt;=PliegoVigente!$I$57,PliegoVigente!$K$57,IF(S427&gt;=PliegoVigente!$I$58,PliegoVigente!$K$58,PliegoVigente!$K$59))))))))))))</f>
        <v>0.02</v>
      </c>
      <c r="AE427" s="124">
        <f>IF(E427="HFC",(IF(T427&gt;=PliegoVigente!$A$10,PliegoVigente!$C$10,IF(T427&gt;PliegoVigente!$A$9,PliegoVigente!$C$9,IF(T427&gt;PliegoVigente!$A$8,PliegoVigente!$C$8,PliegoVigente!$C$7)))),IF(E427="FLOW",(IF(T427&gt;=PliegoVigente!$A$26,PliegoVigente!$C$26,IF(T427&gt;PliegoVigente!$A$25,PliegoVigente!$C$25,IF(T427&gt;PliegoVigente!$A$24,PliegoVigente!$C$24,PliegoVigente!$C$23)))),IF(E427="MASIVO",(IF(T427&gt;=PliegoVigente!$A$40,PliegoVigente!$C$40,IF(T427&gt;PliegoVigente!$A$39,PliegoVigente!$C$39,IF(T427&gt;PliegoVigente!$A$38,PliegoVigente!$C$38,PliegoVigente!$C$37)))),(IF(T427&gt;=PliegoVigente!$A$54,PliegoVigente!$C$54,IF(T427&gt;PliegoVigente!$A$53,PliegoVigente!$C$53,IF(T427&gt;PliegoVigente!$A$52,PliegoVigente!$C$52,PliegoVigente!$C$51)))))))</f>
        <v>-0.01</v>
      </c>
      <c r="AF427" s="124">
        <f>IF(E427="HFC",(IF(Y427&gt;=PliegoVigente!$Y$7,PliegoVigente!$AA$7,0)),IF(E427="FLOW",0,IF(E427="MASIVO",(IF(Y427&gt;=PliegoVigente!$Y$37,PliegoVigente!$AA$370)),(IF(Y427&gt;=PliegoVigente!$Y$51,PliegoVigente!$AA$51,0)))))</f>
        <v>0.01</v>
      </c>
      <c r="AG427" s="124">
        <f>IF(E427="HFC",(IF(Z427&gt;=PliegoVigente!$M$9,PliegoVigente!$O$9,IF(Z427&gt;=PliegoVigente!$M$8,PliegoVigente!$O$8,PliegoVigente!$O$7))),IF(E427="FLOW",(IF(Z427&gt;=PliegoVigente!$M$25,PliegoVigente!$O$25,IF(Z427&gt;=PliegoVigente!$M$24,PliegoVigente!$O$24,PliegoVigente!$O$23))),IF(E427="MASIVO",(IF(Z427&gt;=PliegoVigente!$M$39,PliegoVigente!$O$39,IF(Z427&gt;=PliegoVigente!$M$38,PliegoVigente!$O$38,PliegoVigente!$O$37))),(IF(Z427&gt;=PliegoVigente!$M$53,PliegoVigente!$O$53,IF(Z427&gt;=PliegoVigente!$M$52,PliegoVigente!$O$52,PliegoVigente!$O$51))))))</f>
        <v>-5.0000000000000001E-3</v>
      </c>
      <c r="AH427" s="124">
        <f>IF(E427="HFC",(IF(AA427&gt;=PliegoVigente!$Q$9,PliegoVigente!$S$9,IF(AA427&gt;=PliegoVigente!$Q$8,PliegoVigente!$S$8,PliegoVigente!$S$7))),IF(E427="FLOW",(IF(AA427&gt;=PliegoVigente!$Q$25,PliegoVigente!$S$25,IF(AA427&gt;=PliegoVigente!$Q$24,PliegoVigente!$S$24,PliegoVigente!$S$23))),IF(E427="MASIVO",(IF(AA427&gt;=PliegoVigente!$Q$39,PliegoVigente!$S$39,IF(AA427&gt;=PliegoVigente!$Q$38,PliegoVigente!$S$38,PliegoVigente!$S$37))),(IF(AA427&gt;=PliegoVigente!$Q$53,PliegoVigente!$S$53,IF(AA427&gt;=PliegoVigente!$Q$52,PliegoVigente!$S$52,PliegoVigente!$S$51))))))</f>
        <v>5.0000000000000001E-3</v>
      </c>
      <c r="AI427" s="126">
        <f t="shared" si="13"/>
        <v>0.09</v>
      </c>
    </row>
    <row r="428" spans="1:35" x14ac:dyDescent="0.25">
      <c r="A428" s="115" t="str">
        <f>VLOOKUP(C428,RosterActualizado!$C$2:$L$1000,7,0)</f>
        <v>Chavarria Luis Andres</v>
      </c>
      <c r="B428" s="115" t="str">
        <f>VLOOKUP(C428,RosterActualizado!$C$2:$L$1000,10,0)</f>
        <v>Navarro Flavio Alexis</v>
      </c>
      <c r="C428" s="115">
        <f>RosterActualizado!C428</f>
        <v>2364053</v>
      </c>
      <c r="D428" s="115" t="str">
        <f>VLOOKUP(C428,RosterActualizado!$C$2:$L$1000,3,0)</f>
        <v xml:space="preserve">INTERNET HFC SCORE 2 + Solucion Remota </v>
      </c>
      <c r="E428" s="115" t="str">
        <f t="shared" si="12"/>
        <v>HFC</v>
      </c>
      <c r="F428" s="116">
        <f>VLOOKUP(C428,Table1[],5,0)</f>
        <v>0.94261994949494998</v>
      </c>
      <c r="G428" s="117">
        <f>VLOOKUP(C428,Table13[],5,0)</f>
        <v>3.3333333333333298E-2</v>
      </c>
      <c r="H428" s="118">
        <f>VLOOKUP(C428,Table13[],3,0)</f>
        <v>30</v>
      </c>
      <c r="I428" s="117">
        <f>VLOOKUP(C428,Table13[],7,0)</f>
        <v>0.82758620689655205</v>
      </c>
      <c r="J428" s="117">
        <f>VLOOKUP(C428,Table13[],9,0)</f>
        <v>0.92857142857142905</v>
      </c>
      <c r="K428" s="116">
        <f>VLOOKUP(C428,Table16[[#All],[idccms]:[TMO]],5,0)</f>
        <v>0.96250000000000002</v>
      </c>
      <c r="L428" s="119">
        <f>VLOOKUP(C428,Table18[[Columna1]:[Recuento de id_monitoring-caseId]],2,0)</f>
        <v>1</v>
      </c>
      <c r="M428" s="116">
        <f>VLOOKUP(C428,Table111[],7,0)</f>
        <v>0</v>
      </c>
      <c r="N428" s="118">
        <f>VLOOKUP(C428,Table111[],6,0)</f>
        <v>7</v>
      </c>
      <c r="O428" s="116">
        <f>VLOOKUP(C428,Table111[],8,0)</f>
        <v>0.75</v>
      </c>
      <c r="P428" s="13" t="s">
        <v>116</v>
      </c>
      <c r="Q428" s="13" t="s">
        <v>116</v>
      </c>
      <c r="R428" s="13" t="s">
        <v>116</v>
      </c>
      <c r="S428" s="116">
        <f>VLOOKUP(C428,Table113[[idccms]:[Suma de Rellamados]],4,0)</f>
        <v>0.85530546623794201</v>
      </c>
      <c r="T428" s="13">
        <f>VLOOKUP(C428,Table115[[idccms]:[Suma de CvLlamSalientes]],3,0)</f>
        <v>574.21538461538501</v>
      </c>
      <c r="U428" s="13">
        <f>VLOOKUP(C428,Table115[[idccms]:[Suma de CvLlamSalientes]],5,0)</f>
        <v>22.8923076923077</v>
      </c>
      <c r="V428" s="120">
        <f>VLOOKUP(C428,Table115[[idccms]:[Suma de CvLlamSalientes]],6,0)</f>
        <v>24.653846153846199</v>
      </c>
      <c r="W428" s="13">
        <f>VLOOKUP(C428,Table115[[idccms]:[Suma de CvLlamSalientes]],7,0)</f>
        <v>526.66923076923104</v>
      </c>
      <c r="X428" s="116">
        <f>VLOOKUP(C428,Table118[[idccms]:[%Act Com N]],4,0)</f>
        <v>1.2820512820512799E-2</v>
      </c>
      <c r="Y428" s="116">
        <f>VLOOKUP(C428,Table118[[idccms]:[%Act Com N]],6,0)</f>
        <v>6.41025641025641E-3</v>
      </c>
      <c r="Z428" s="116">
        <f>VLOOKUP(C428,TRF!$B$2:$S$407,4,0)</f>
        <v>7.43589743589744E-2</v>
      </c>
      <c r="AA428" s="116">
        <f>VLOOKUP(C428,CBS!$A$2:$F$395,4,0)</f>
        <v>5.6410256410256397E-2</v>
      </c>
      <c r="AB428" s="124">
        <f>IF(E428="HFC",(IF(L428&gt;=PliegoVigente!$U$9,PliegoVigente!$W$9,IF(L428&gt;=PliegoVigente!$U$8,PliegoVigente!$W$8,PliegoVigente!$W$7))),IF(E428="FLOW",(IF(L428&gt;=PliegoVigente!$U$25,PliegoVigente!$W$25,IF(L428&gt;=PliegoVigente!$U$24,PliegoVigente!$W$24,PliegoVigente!$W$23))),IF(E428="MASIVO",(IF(L428&gt;=PliegoVigente!$U$39,PliegoVigente!$W$39,IF(L428&gt;=PliegoVigente!$U$38,PliegoVigente!$W$38,PliegoVigente!$W$37))),(IF(L428&gt;=PliegoVigente!$U$53,PliegoVigente!$W$53,IF(L428&gt;=PliegoVigente!$U$52,PliegoVigente!$W$52,PliegoVigente!$W$51))))))</f>
        <v>0.01</v>
      </c>
      <c r="AC428" s="124">
        <f>IF(E428="HFC",(IF(M428&gt;=PliegoVigente!$I$7,PliegoVigente!$K$7,IF(M428&gt;=PliegoVigente!$I$8,PliegoVigente!$K$8,IF(M428&gt;=PliegoVigente!$I$9,PliegoVigente!$K$9,IF(M428&gt;=PliegoVigente!$I$10,PliegoVigente!$K$10,IF(M428&gt;=PliegoVigente!$I$11,PliegoVigente!$K$11,IF(M428&gt;=PliegoVigente!$I$12,PliegoVigente!$K$12,IF(M428&gt;=PliegoVigente!$I$13,PliegoVigente!$K$13,IF(M428&gt;=PliegoVigente!$I$14,PliegoVigente!$K$14,PliegoVigente!$K$15))))))))),IF(E428="FLOW",(IF(M428&gt;=PliegoVigente!$I$23,PliegoVigente!$K$23,IF(M428&gt;=PliegoVigente!$I$24,PliegoVigente!$K$24,IF(M428&gt;=PliegoVigente!$I$25,PliegoVigente!$K$25,IF(M428&gt;=PliegoVigente!$I$26,PliegoVigente!$K$26,IF(M428&gt;=PliegoVigente!$I$27,PliegoVigente!$K$27,IF(M428&gt;=PliegoVigente!$I$28,PliegoVigente!$K$28,IF(M428&gt;=PliegoVigente!$I$29,PliegoVigente!$K$29,IF(M428&gt;=PliegoVigente!$I$30,PliegoVigente!$K$30,PliegoVigente!$K$31))))))))),IF(E428="MASIVO",(IF(M428&gt;=PliegoVigente!$I$37,PliegoVigente!$K$37,IF(M428&gt;=PliegoVigente!$I$38,PliegoVigente!$K$38,IF(M428&gt;=PliegoVigente!$I$39,PliegoVigente!$K$39,IF(M428&gt;=PliegoVigente!$I$40,PliegoVigente!$K$40,IF(M428&gt;=PliegoVigente!$I$41,PliegoVigente!$K$41,IF(M428&gt;=PliegoVigente!$I$42,PliegoVigente!$K$42,IF(M428&gt;=PliegoVigente!$I$43,PliegoVigente!$K$43,IF(M428&gt;=PliegoVigente!$I$44,PliegoVigente!$K$44,PliegoVigente!$K$45))))))))),(IF(M428&gt;=PliegoVigente!$I$51,PliegoVigente!$K$51,IF(M428&gt;=PliegoVigente!$I$52,PliegoVigente!$K$52,IF(M428&gt;=PliegoVigente!$I$53,PliegoVigente!$K$53,IF(M428&gt;=PliegoVigente!$I$54,PliegoVigente!$K$54,IF(M428&gt;=PliegoVigente!$I$55,PliegoVigente!$K$55,IF(M428&gt;=PliegoVigente!$I$56,PliegoVigente!$K$56,IF(M428&gt;=PliegoVigente!$I$57,PliegoVigente!$K$57,IF(M428&gt;=PliegoVigente!$I$58,PliegoVigente!$K$58,PliegoVigente!$K$59))))))))))))</f>
        <v>0.06</v>
      </c>
      <c r="AD428" s="124">
        <f>IF(E428="HFC",(IF(S428&gt;=PliegoVigente!$E$12,PliegoVigente!$G$12,IF(S428&gt;=PliegoVigente!$E$11,PliegoVigente!$G$11,IF(S428&gt;=PliegoVigente!$E$10,PliegoVigente!$G$10,IF(S428&gt;=PliegoVigente!$E$9,PliegoVigente!$G$9,IF(S428&gt;=PliegoVigente!$E$8,PliegoVigente!$G$8,PliegoVigente!$G$7)))))),IF(E428="FLOW",(IF(S428&gt;=PliegoVigente!$I$23,PliegoVigente!$K$23,IF(S428&gt;=PliegoVigente!$I$24,PliegoVigente!$K$24,IF(S428&gt;=PliegoVigente!$I$25,PliegoVigente!$K$25,IF(S428&gt;=PliegoVigente!$I$26,PliegoVigente!$K$26,IF(S428&gt;=PliegoVigente!$I$27,PliegoVigente!$K$27,IF(S428&gt;=PliegoVigente!$I$28,PliegoVigente!$K$28,IF(S428&gt;=PliegoVigente!$I$29,PliegoVigente!$K$29,IF(S428&gt;=PliegoVigente!$I$30,PliegoVigente!$K$30,PliegoVigente!$K$31))))))))),IF(E428="MASIVO",(IF(S428&gt;=PliegoVigente!$I$37,PliegoVigente!$K$37,IF(S428&gt;=PliegoVigente!$I$38,PliegoVigente!$K$38,IF(S428&gt;=PliegoVigente!$I$39,PliegoVigente!$K$39,IF(S428&gt;=PliegoVigente!$I$40,PliegoVigente!$K$40,IF(S428&gt;=PliegoVigente!$I$41,PliegoVigente!$K$41,IF(S428&gt;=PliegoVigente!$I$42,PliegoVigente!$K$42,IF(S428&gt;=PliegoVigente!$I$43,PliegoVigente!$K$43,IF(S428&gt;=PliegoVigente!$I$44,PliegoVigente!$K$44,PliegoVigente!$K$45))))))))),(IF(S428&gt;=PliegoVigente!$I$51,PliegoVigente!$K$51,IF(S428&gt;=PliegoVigente!$I$52,PliegoVigente!$K$52,IF(S428&gt;=PliegoVigente!$I$53,PliegoVigente!$K$53,IF(S428&gt;=PliegoVigente!$I$54,PliegoVigente!$K$54,IF(S428&gt;=PliegoVigente!$I$55,PliegoVigente!$K$55,IF(S428&gt;=PliegoVigente!$I$56,PliegoVigente!$K$56,IF(S428&gt;=PliegoVigente!$I$57,PliegoVigente!$K$57,IF(S428&gt;=PliegoVigente!$I$58,PliegoVigente!$K$58,PliegoVigente!$K$59))))))))))))</f>
        <v>0.04</v>
      </c>
      <c r="AE428" s="124">
        <f>IF(E428="HFC",(IF(T428&gt;=PliegoVigente!$A$10,PliegoVigente!$C$10,IF(T428&gt;PliegoVigente!$A$9,PliegoVigente!$C$9,IF(T428&gt;PliegoVigente!$A$8,PliegoVigente!$C$8,PliegoVigente!$C$7)))),IF(E428="FLOW",(IF(T428&gt;=PliegoVigente!$A$26,PliegoVigente!$C$26,IF(T428&gt;PliegoVigente!$A$25,PliegoVigente!$C$25,IF(T428&gt;PliegoVigente!$A$24,PliegoVigente!$C$24,PliegoVigente!$C$23)))),IF(E428="MASIVO",(IF(T428&gt;=PliegoVigente!$A$40,PliegoVigente!$C$40,IF(T428&gt;PliegoVigente!$A$39,PliegoVigente!$C$39,IF(T428&gt;PliegoVigente!$A$38,PliegoVigente!$C$38,PliegoVigente!$C$37)))),(IF(T428&gt;=PliegoVigente!$A$54,PliegoVigente!$C$54,IF(T428&gt;PliegoVigente!$A$53,PliegoVigente!$C$53,IF(T428&gt;PliegoVigente!$A$52,PliegoVigente!$C$52,PliegoVigente!$C$51)))))))</f>
        <v>-0.01</v>
      </c>
      <c r="AF428" s="124">
        <f>IF(E428="HFC",(IF(Y428&gt;=PliegoVigente!$Y$7,PliegoVigente!$AA$7,0)),IF(E428="FLOW",0,IF(E428="MASIVO",(IF(Y428&gt;=PliegoVigente!$Y$37,PliegoVigente!$AA$370)),(IF(Y428&gt;=PliegoVigente!$Y$51,PliegoVigente!$AA$51,0)))))</f>
        <v>0</v>
      </c>
      <c r="AG428" s="124">
        <f>IF(E428="HFC",(IF(Z428&gt;=PliegoVigente!$M$9,PliegoVigente!$O$9,IF(Z428&gt;=PliegoVigente!$M$8,PliegoVigente!$O$8,PliegoVigente!$O$7))),IF(E428="FLOW",(IF(Z428&gt;=PliegoVigente!$M$25,PliegoVigente!$O$25,IF(Z428&gt;=PliegoVigente!$M$24,PliegoVigente!$O$24,PliegoVigente!$O$23))),IF(E428="MASIVO",(IF(Z428&gt;=PliegoVigente!$M$39,PliegoVigente!$O$39,IF(Z428&gt;=PliegoVigente!$M$38,PliegoVigente!$O$38,PliegoVigente!$O$37))),(IF(Z428&gt;=PliegoVigente!$M$53,PliegoVigente!$O$53,IF(Z428&gt;=PliegoVigente!$M$52,PliegoVigente!$O$52,PliegoVigente!$O$51))))))</f>
        <v>5.0000000000000001E-3</v>
      </c>
      <c r="AH428" s="124">
        <f>IF(E428="HFC",(IF(AA428&gt;=PliegoVigente!$Q$9,PliegoVigente!$S$9,IF(AA428&gt;=PliegoVigente!$Q$8,PliegoVigente!$S$8,PliegoVigente!$S$7))),IF(E428="FLOW",(IF(AA428&gt;=PliegoVigente!$Q$25,PliegoVigente!$S$25,IF(AA428&gt;=PliegoVigente!$Q$24,PliegoVigente!$S$24,PliegoVigente!$S$23))),IF(E428="MASIVO",(IF(AA428&gt;=PliegoVigente!$Q$39,PliegoVigente!$S$39,IF(AA428&gt;=PliegoVigente!$Q$38,PliegoVigente!$S$38,PliegoVigente!$S$37))),(IF(AA428&gt;=PliegoVigente!$Q$53,PliegoVigente!$S$53,IF(AA428&gt;=PliegoVigente!$Q$52,PliegoVigente!$S$52,PliegoVigente!$S$51))))))</f>
        <v>-5.0000000000000001E-3</v>
      </c>
      <c r="AI428" s="126">
        <f t="shared" si="13"/>
        <v>9.9999999999999992E-2</v>
      </c>
    </row>
    <row r="429" spans="1:35" x14ac:dyDescent="0.25">
      <c r="A429" s="115" t="str">
        <f>VLOOKUP(C429,RosterActualizado!$C$2:$L$1000,7,0)</f>
        <v>Chavarria Luis Andres</v>
      </c>
      <c r="B429" s="115" t="str">
        <f>VLOOKUP(C429,RosterActualizado!$C$2:$L$1000,10,0)</f>
        <v>Paz Vega Marcos Rodrigo</v>
      </c>
      <c r="C429" s="115">
        <f>RosterActualizado!C429</f>
        <v>3247225</v>
      </c>
      <c r="D429" s="115" t="str">
        <f>VLOOKUP(C429,RosterActualizado!$C$2:$L$1000,3,0)</f>
        <v xml:space="preserve">INTERNET HFC SCORE 3 A 5 + Solucion Remota </v>
      </c>
      <c r="E429" s="115" t="str">
        <f t="shared" si="12"/>
        <v>HFC</v>
      </c>
      <c r="F429" s="116">
        <f>VLOOKUP(C429,Table1[],5,0)</f>
        <v>0.59514770723104105</v>
      </c>
      <c r="G429" s="117">
        <f>VLOOKUP(C429,Table13[],5,0)</f>
        <v>8.7719298245614002E-2</v>
      </c>
      <c r="H429" s="118">
        <f>VLOOKUP(C429,Table13[],3,0)</f>
        <v>57</v>
      </c>
      <c r="I429" s="117">
        <f>VLOOKUP(C429,Table13[],7,0)</f>
        <v>0.77192982456140302</v>
      </c>
      <c r="J429" s="117">
        <f>VLOOKUP(C429,Table13[],9,0)</f>
        <v>0.929824561403509</v>
      </c>
      <c r="K429" s="116">
        <f>VLOOKUP(C429,Table16[[#All],[idccms]:[TMO]],5,0)</f>
        <v>0.97435897435897401</v>
      </c>
      <c r="L429" s="119">
        <f>VLOOKUP(C429,Table18[[Columna1]:[Recuento de id_monitoring-caseId]],2,0)</f>
        <v>0.66666666666666696</v>
      </c>
      <c r="M429" s="116">
        <f>VLOOKUP(C429,Table111[],7,0)</f>
        <v>0.125</v>
      </c>
      <c r="N429" s="118">
        <f>VLOOKUP(C429,Table111[],6,0)</f>
        <v>8</v>
      </c>
      <c r="O429" s="116">
        <f>VLOOKUP(C429,Table111[],8,0)</f>
        <v>0.5</v>
      </c>
      <c r="P429" s="13" t="s">
        <v>116</v>
      </c>
      <c r="Q429" s="13" t="s">
        <v>116</v>
      </c>
      <c r="R429" s="13" t="s">
        <v>116</v>
      </c>
      <c r="S429" s="116">
        <f>VLOOKUP(C429,Table113[[idccms]:[Suma de Rellamados]],4,0)</f>
        <v>0.859838274932615</v>
      </c>
      <c r="T429" s="13">
        <f>VLOOKUP(C429,Table115[[idccms]:[Suma de CvLlamSalientes]],3,0)</f>
        <v>516.79613733905603</v>
      </c>
      <c r="U429" s="13">
        <f>VLOOKUP(C429,Table115[[idccms]:[Suma de CvLlamSalientes]],5,0)</f>
        <v>33.847639484978501</v>
      </c>
      <c r="V429" s="120">
        <f>VLOOKUP(C429,Table115[[idccms]:[Suma de CvLlamSalientes]],6,0)</f>
        <v>34.165236051502099</v>
      </c>
      <c r="W429" s="13">
        <f>VLOOKUP(C429,Table115[[idccms]:[Suma de CvLlamSalientes]],7,0)</f>
        <v>448.783261802575</v>
      </c>
      <c r="X429" s="116">
        <f>VLOOKUP(C429,Table118[[idccms]:[%Act Com N]],4,0)</f>
        <v>9.7639484978540803E-2</v>
      </c>
      <c r="Y429" s="116">
        <f>VLOOKUP(C429,Table118[[idccms]:[%Act Com N]],6,0)</f>
        <v>7.6180257510729599E-2</v>
      </c>
      <c r="Z429" s="116">
        <f>VLOOKUP(C429,TRF!$B$2:$S$407,4,0)</f>
        <v>7.7253218884120206E-2</v>
      </c>
      <c r="AA429" s="116">
        <f>VLOOKUP(C429,CBS!$A$2:$F$395,4,0)</f>
        <v>6.8669527896995694E-2</v>
      </c>
      <c r="AB429" s="124">
        <f>IF(E429="HFC",(IF(L429&gt;=PliegoVigente!$U$9,PliegoVigente!$W$9,IF(L429&gt;=PliegoVigente!$U$8,PliegoVigente!$W$8,PliegoVigente!$W$7))),IF(E429="FLOW",(IF(L429&gt;=PliegoVigente!$U$25,PliegoVigente!$W$25,IF(L429&gt;=PliegoVigente!$U$24,PliegoVigente!$W$24,PliegoVigente!$W$23))),IF(E429="MASIVO",(IF(L429&gt;=PliegoVigente!$U$39,PliegoVigente!$W$39,IF(L429&gt;=PliegoVigente!$U$38,PliegoVigente!$W$38,PliegoVigente!$W$37))),(IF(L429&gt;=PliegoVigente!$U$53,PliegoVigente!$W$53,IF(L429&gt;=PliegoVigente!$U$52,PliegoVigente!$W$52,PliegoVigente!$W$51))))))</f>
        <v>-0.01</v>
      </c>
      <c r="AC429" s="124">
        <f>IF(E429="HFC",(IF(M429&gt;=PliegoVigente!$I$7,PliegoVigente!$K$7,IF(M429&gt;=PliegoVigente!$I$8,PliegoVigente!$K$8,IF(M429&gt;=PliegoVigente!$I$9,PliegoVigente!$K$9,IF(M429&gt;=PliegoVigente!$I$10,PliegoVigente!$K$10,IF(M429&gt;=PliegoVigente!$I$11,PliegoVigente!$K$11,IF(M429&gt;=PliegoVigente!$I$12,PliegoVigente!$K$12,IF(M429&gt;=PliegoVigente!$I$13,PliegoVigente!$K$13,IF(M429&gt;=PliegoVigente!$I$14,PliegoVigente!$K$14,PliegoVigente!$K$15))))))))),IF(E429="FLOW",(IF(M429&gt;=PliegoVigente!$I$23,PliegoVigente!$K$23,IF(M429&gt;=PliegoVigente!$I$24,PliegoVigente!$K$24,IF(M429&gt;=PliegoVigente!$I$25,PliegoVigente!$K$25,IF(M429&gt;=PliegoVigente!$I$26,PliegoVigente!$K$26,IF(M429&gt;=PliegoVigente!$I$27,PliegoVigente!$K$27,IF(M429&gt;=PliegoVigente!$I$28,PliegoVigente!$K$28,IF(M429&gt;=PliegoVigente!$I$29,PliegoVigente!$K$29,IF(M429&gt;=PliegoVigente!$I$30,PliegoVigente!$K$30,PliegoVigente!$K$31))))))))),IF(E429="MASIVO",(IF(M429&gt;=PliegoVigente!$I$37,PliegoVigente!$K$37,IF(M429&gt;=PliegoVigente!$I$38,PliegoVigente!$K$38,IF(M429&gt;=PliegoVigente!$I$39,PliegoVigente!$K$39,IF(M429&gt;=PliegoVigente!$I$40,PliegoVigente!$K$40,IF(M429&gt;=PliegoVigente!$I$41,PliegoVigente!$K$41,IF(M429&gt;=PliegoVigente!$I$42,PliegoVigente!$K$42,IF(M429&gt;=PliegoVigente!$I$43,PliegoVigente!$K$43,IF(M429&gt;=PliegoVigente!$I$44,PliegoVigente!$K$44,PliegoVigente!$K$45))))))))),(IF(M429&gt;=PliegoVigente!$I$51,PliegoVigente!$K$51,IF(M429&gt;=PliegoVigente!$I$52,PliegoVigente!$K$52,IF(M429&gt;=PliegoVigente!$I$53,PliegoVigente!$K$53,IF(M429&gt;=PliegoVigente!$I$54,PliegoVigente!$K$54,IF(M429&gt;=PliegoVigente!$I$55,PliegoVigente!$K$55,IF(M429&gt;=PliegoVigente!$I$56,PliegoVigente!$K$56,IF(M429&gt;=PliegoVigente!$I$57,PliegoVigente!$K$57,IF(M429&gt;=PliegoVigente!$I$58,PliegoVigente!$K$58,PliegoVigente!$K$59))))))))))))</f>
        <v>0.06</v>
      </c>
      <c r="AD429" s="124">
        <f>IF(E429="HFC",(IF(S429&gt;=PliegoVigente!$E$12,PliegoVigente!$G$12,IF(S429&gt;=PliegoVigente!$E$11,PliegoVigente!$G$11,IF(S429&gt;=PliegoVigente!$E$10,PliegoVigente!$G$10,IF(S429&gt;=PliegoVigente!$E$9,PliegoVigente!$G$9,IF(S429&gt;=PliegoVigente!$E$8,PliegoVigente!$G$8,PliegoVigente!$G$7)))))),IF(E429="FLOW",(IF(S429&gt;=PliegoVigente!$I$23,PliegoVigente!$K$23,IF(S429&gt;=PliegoVigente!$I$24,PliegoVigente!$K$24,IF(S429&gt;=PliegoVigente!$I$25,PliegoVigente!$K$25,IF(S429&gt;=PliegoVigente!$I$26,PliegoVigente!$K$26,IF(S429&gt;=PliegoVigente!$I$27,PliegoVigente!$K$27,IF(S429&gt;=PliegoVigente!$I$28,PliegoVigente!$K$28,IF(S429&gt;=PliegoVigente!$I$29,PliegoVigente!$K$29,IF(S429&gt;=PliegoVigente!$I$30,PliegoVigente!$K$30,PliegoVigente!$K$31))))))))),IF(E429="MASIVO",(IF(S429&gt;=PliegoVigente!$I$37,PliegoVigente!$K$37,IF(S429&gt;=PliegoVigente!$I$38,PliegoVigente!$K$38,IF(S429&gt;=PliegoVigente!$I$39,PliegoVigente!$K$39,IF(S429&gt;=PliegoVigente!$I$40,PliegoVigente!$K$40,IF(S429&gt;=PliegoVigente!$I$41,PliegoVigente!$K$41,IF(S429&gt;=PliegoVigente!$I$42,PliegoVigente!$K$42,IF(S429&gt;=PliegoVigente!$I$43,PliegoVigente!$K$43,IF(S429&gt;=PliegoVigente!$I$44,PliegoVigente!$K$44,PliegoVigente!$K$45))))))))),(IF(S429&gt;=PliegoVigente!$I$51,PliegoVigente!$K$51,IF(S429&gt;=PliegoVigente!$I$52,PliegoVigente!$K$52,IF(S429&gt;=PliegoVigente!$I$53,PliegoVigente!$K$53,IF(S429&gt;=PliegoVigente!$I$54,PliegoVigente!$K$54,IF(S429&gt;=PliegoVigente!$I$55,PliegoVigente!$K$55,IF(S429&gt;=PliegoVigente!$I$56,PliegoVigente!$K$56,IF(S429&gt;=PliegoVigente!$I$57,PliegoVigente!$K$57,IF(S429&gt;=PliegoVigente!$I$58,PliegoVigente!$K$58,PliegoVigente!$K$59))))))))))))</f>
        <v>0.04</v>
      </c>
      <c r="AE429" s="124">
        <f>IF(E429="HFC",(IF(T429&gt;=PliegoVigente!$A$10,PliegoVigente!$C$10,IF(T429&gt;PliegoVigente!$A$9,PliegoVigente!$C$9,IF(T429&gt;PliegoVigente!$A$8,PliegoVigente!$C$8,PliegoVigente!$C$7)))),IF(E429="FLOW",(IF(T429&gt;=PliegoVigente!$A$26,PliegoVigente!$C$26,IF(T429&gt;PliegoVigente!$A$25,PliegoVigente!$C$25,IF(T429&gt;PliegoVigente!$A$24,PliegoVigente!$C$24,PliegoVigente!$C$23)))),IF(E429="MASIVO",(IF(T429&gt;=PliegoVigente!$A$40,PliegoVigente!$C$40,IF(T429&gt;PliegoVigente!$A$39,PliegoVigente!$C$39,IF(T429&gt;PliegoVigente!$A$38,PliegoVigente!$C$38,PliegoVigente!$C$37)))),(IF(T429&gt;=PliegoVigente!$A$54,PliegoVigente!$C$54,IF(T429&gt;PliegoVigente!$A$53,PliegoVigente!$C$53,IF(T429&gt;PliegoVigente!$A$52,PliegoVigente!$C$52,PliegoVigente!$C$51)))))))</f>
        <v>0.02</v>
      </c>
      <c r="AF429" s="124">
        <f>IF(E429="HFC",(IF(Y429&gt;=PliegoVigente!$Y$7,PliegoVigente!$AA$7,0)),IF(E429="FLOW",0,IF(E429="MASIVO",(IF(Y429&gt;=PliegoVigente!$Y$37,PliegoVigente!$AA$370)),(IF(Y429&gt;=PliegoVigente!$Y$51,PliegoVigente!$AA$51,0)))))</f>
        <v>0.01</v>
      </c>
      <c r="AG429" s="124">
        <f>IF(E429="HFC",(IF(Z429&gt;=PliegoVigente!$M$9,PliegoVigente!$O$9,IF(Z429&gt;=PliegoVigente!$M$8,PliegoVigente!$O$8,PliegoVigente!$O$7))),IF(E429="FLOW",(IF(Z429&gt;=PliegoVigente!$M$25,PliegoVigente!$O$25,IF(Z429&gt;=PliegoVigente!$M$24,PliegoVigente!$O$24,PliegoVigente!$O$23))),IF(E429="MASIVO",(IF(Z429&gt;=PliegoVigente!$M$39,PliegoVigente!$O$39,IF(Z429&gt;=PliegoVigente!$M$38,PliegoVigente!$O$38,PliegoVigente!$O$37))),(IF(Z429&gt;=PliegoVigente!$M$53,PliegoVigente!$O$53,IF(Z429&gt;=PliegoVigente!$M$52,PliegoVigente!$O$52,PliegoVigente!$O$51))))))</f>
        <v>5.0000000000000001E-3</v>
      </c>
      <c r="AH429" s="124">
        <f>IF(E429="HFC",(IF(AA429&gt;=PliegoVigente!$Q$9,PliegoVigente!$S$9,IF(AA429&gt;=PliegoVigente!$Q$8,PliegoVigente!$S$8,PliegoVigente!$S$7))),IF(E429="FLOW",(IF(AA429&gt;=PliegoVigente!$Q$25,PliegoVigente!$S$25,IF(AA429&gt;=PliegoVigente!$Q$24,PliegoVigente!$S$24,PliegoVigente!$S$23))),IF(E429="MASIVO",(IF(AA429&gt;=PliegoVigente!$Q$39,PliegoVigente!$S$39,IF(AA429&gt;=PliegoVigente!$Q$38,PliegoVigente!$S$38,PliegoVigente!$S$37))),(IF(AA429&gt;=PliegoVigente!$Q$53,PliegoVigente!$S$53,IF(AA429&gt;=PliegoVigente!$Q$52,PliegoVigente!$S$52,PliegoVigente!$S$51))))))</f>
        <v>-5.0000000000000001E-3</v>
      </c>
      <c r="AI429" s="126">
        <f t="shared" si="13"/>
        <v>0.12</v>
      </c>
    </row>
    <row r="430" spans="1:35" x14ac:dyDescent="0.25">
      <c r="A430" s="115" t="str">
        <f>VLOOKUP(C430,RosterActualizado!$C$2:$L$1000,7,0)</f>
        <v>Chavarria Luis Andres</v>
      </c>
      <c r="B430" s="115" t="str">
        <f>VLOOKUP(C430,RosterActualizado!$C$2:$L$1000,10,0)</f>
        <v>Perez Ingrid Abigail</v>
      </c>
      <c r="C430" s="115">
        <f>RosterActualizado!C430</f>
        <v>3450084</v>
      </c>
      <c r="D430" s="115" t="str">
        <f>VLOOKUP(C430,RosterActualizado!$C$2:$L$1000,3,0)</f>
        <v>INTERNET HFC SCORE 2</v>
      </c>
      <c r="E430" s="115" t="str">
        <f t="shared" si="12"/>
        <v>HFC</v>
      </c>
      <c r="F430" s="116">
        <f>VLOOKUP(C430,Table1[],5,0)</f>
        <v>0.78688624338624302</v>
      </c>
      <c r="G430" s="117">
        <f>VLOOKUP(C430,Table13[],5,0)</f>
        <v>7.1428571428571397E-2</v>
      </c>
      <c r="H430" s="118">
        <f>VLOOKUP(C430,Table13[],3,0)</f>
        <v>28</v>
      </c>
      <c r="I430" s="117">
        <f>VLOOKUP(C430,Table13[],7,0)</f>
        <v>0.71428571428571397</v>
      </c>
      <c r="J430" s="117">
        <f>VLOOKUP(C430,Table13[],9,0)</f>
        <v>0.92592592592592604</v>
      </c>
      <c r="K430" s="116">
        <f>VLOOKUP(C430,Table16[[#All],[idccms]:[TMO]],5,0)</f>
        <v>0.96385542168674698</v>
      </c>
      <c r="L430" s="119">
        <f>VLOOKUP(C430,Table18[[Columna1]:[Recuento de id_monitoring-caseId]],2,0)</f>
        <v>1</v>
      </c>
      <c r="M430" s="116">
        <f>VLOOKUP(C430,Table111[],7,0)</f>
        <v>0.33333333333333298</v>
      </c>
      <c r="N430" s="118">
        <f>VLOOKUP(C430,Table111[],6,0)</f>
        <v>3</v>
      </c>
      <c r="O430" s="116">
        <f>VLOOKUP(C430,Table111[],8,0)</f>
        <v>1</v>
      </c>
      <c r="P430" s="13" t="s">
        <v>116</v>
      </c>
      <c r="Q430" s="13" t="s">
        <v>116</v>
      </c>
      <c r="R430" s="13" t="s">
        <v>116</v>
      </c>
      <c r="S430" s="116">
        <f>VLOOKUP(C430,Table113[[idccms]:[Suma de Rellamados]],4,0)</f>
        <v>0.838607594936709</v>
      </c>
      <c r="T430" s="13">
        <f>VLOOKUP(C430,Table115[[idccms]:[Suma de CvLlamSalientes]],3,0)</f>
        <v>673.64720194647202</v>
      </c>
      <c r="U430" s="13">
        <f>VLOOKUP(C430,Table115[[idccms]:[Suma de CvLlamSalientes]],5,0)</f>
        <v>52.498783454987802</v>
      </c>
      <c r="V430" s="120">
        <f>VLOOKUP(C430,Table115[[idccms]:[Suma de CvLlamSalientes]],6,0)</f>
        <v>1.2749391727493899</v>
      </c>
      <c r="W430" s="13">
        <f>VLOOKUP(C430,Table115[[idccms]:[Suma de CvLlamSalientes]],7,0)</f>
        <v>619.87347931873501</v>
      </c>
      <c r="X430" s="116">
        <f>VLOOKUP(C430,Table118[[idccms]:[%Act Com N]],4,0)</f>
        <v>3.0413625304136299E-2</v>
      </c>
      <c r="Y430" s="116">
        <f>VLOOKUP(C430,Table118[[idccms]:[%Act Com N]],6,0)</f>
        <v>6.0827250608272501E-3</v>
      </c>
      <c r="Z430" s="116">
        <f>VLOOKUP(C430,TRF!$B$2:$S$407,4,0)</f>
        <v>5.3527980535279802E-2</v>
      </c>
      <c r="AA430" s="116">
        <f>VLOOKUP(C430,CBS!$A$2:$F$395,4,0)</f>
        <v>3.6496350364963501E-2</v>
      </c>
      <c r="AB430" s="124">
        <f>IF(E430="HFC",(IF(L430&gt;=PliegoVigente!$U$9,PliegoVigente!$W$9,IF(L430&gt;=PliegoVigente!$U$8,PliegoVigente!$W$8,PliegoVigente!$W$7))),IF(E430="FLOW",(IF(L430&gt;=PliegoVigente!$U$25,PliegoVigente!$W$25,IF(L430&gt;=PliegoVigente!$U$24,PliegoVigente!$W$24,PliegoVigente!$W$23))),IF(E430="MASIVO",(IF(L430&gt;=PliegoVigente!$U$39,PliegoVigente!$W$39,IF(L430&gt;=PliegoVigente!$U$38,PliegoVigente!$W$38,PliegoVigente!$W$37))),(IF(L430&gt;=PliegoVigente!$U$53,PliegoVigente!$W$53,IF(L430&gt;=PliegoVigente!$U$52,PliegoVigente!$W$52,PliegoVigente!$W$51))))))</f>
        <v>0.01</v>
      </c>
      <c r="AC430" s="124">
        <f>IF(E430="HFC",(IF(M430&gt;=PliegoVigente!$I$7,PliegoVigente!$K$7,IF(M430&gt;=PliegoVigente!$I$8,PliegoVigente!$K$8,IF(M430&gt;=PliegoVigente!$I$9,PliegoVigente!$K$9,IF(M430&gt;=PliegoVigente!$I$10,PliegoVigente!$K$10,IF(M430&gt;=PliegoVigente!$I$11,PliegoVigente!$K$11,IF(M430&gt;=PliegoVigente!$I$12,PliegoVigente!$K$12,IF(M430&gt;=PliegoVigente!$I$13,PliegoVigente!$K$13,IF(M430&gt;=PliegoVigente!$I$14,PliegoVigente!$K$14,PliegoVigente!$K$15))))))))),IF(E430="FLOW",(IF(M430&gt;=PliegoVigente!$I$23,PliegoVigente!$K$23,IF(M430&gt;=PliegoVigente!$I$24,PliegoVigente!$K$24,IF(M430&gt;=PliegoVigente!$I$25,PliegoVigente!$K$25,IF(M430&gt;=PliegoVigente!$I$26,PliegoVigente!$K$26,IF(M430&gt;=PliegoVigente!$I$27,PliegoVigente!$K$27,IF(M430&gt;=PliegoVigente!$I$28,PliegoVigente!$K$28,IF(M430&gt;=PliegoVigente!$I$29,PliegoVigente!$K$29,IF(M430&gt;=PliegoVigente!$I$30,PliegoVigente!$K$30,PliegoVigente!$K$31))))))))),IF(E430="MASIVO",(IF(M430&gt;=PliegoVigente!$I$37,PliegoVigente!$K$37,IF(M430&gt;=PliegoVigente!$I$38,PliegoVigente!$K$38,IF(M430&gt;=PliegoVigente!$I$39,PliegoVigente!$K$39,IF(M430&gt;=PliegoVigente!$I$40,PliegoVigente!$K$40,IF(M430&gt;=PliegoVigente!$I$41,PliegoVigente!$K$41,IF(M430&gt;=PliegoVigente!$I$42,PliegoVigente!$K$42,IF(M430&gt;=PliegoVigente!$I$43,PliegoVigente!$K$43,IF(M430&gt;=PliegoVigente!$I$44,PliegoVigente!$K$44,PliegoVigente!$K$45))))))))),(IF(M430&gt;=PliegoVigente!$I$51,PliegoVigente!$K$51,IF(M430&gt;=PliegoVigente!$I$52,PliegoVigente!$K$52,IF(M430&gt;=PliegoVigente!$I$53,PliegoVigente!$K$53,IF(M430&gt;=PliegoVigente!$I$54,PliegoVigente!$K$54,IF(M430&gt;=PliegoVigente!$I$55,PliegoVigente!$K$55,IF(M430&gt;=PliegoVigente!$I$56,PliegoVigente!$K$56,IF(M430&gt;=PliegoVigente!$I$57,PliegoVigente!$K$57,IF(M430&gt;=PliegoVigente!$I$58,PliegoVigente!$K$58,PliegoVigente!$K$59))))))))))))</f>
        <v>0.06</v>
      </c>
      <c r="AD430" s="124">
        <f>IF(E430="HFC",(IF(S430&gt;=PliegoVigente!$E$12,PliegoVigente!$G$12,IF(S430&gt;=PliegoVigente!$E$11,PliegoVigente!$G$11,IF(S430&gt;=PliegoVigente!$E$10,PliegoVigente!$G$10,IF(S430&gt;=PliegoVigente!$E$9,PliegoVigente!$G$9,IF(S430&gt;=PliegoVigente!$E$8,PliegoVigente!$G$8,PliegoVigente!$G$7)))))),IF(E430="FLOW",(IF(S430&gt;=PliegoVigente!$I$23,PliegoVigente!$K$23,IF(S430&gt;=PliegoVigente!$I$24,PliegoVigente!$K$24,IF(S430&gt;=PliegoVigente!$I$25,PliegoVigente!$K$25,IF(S430&gt;=PliegoVigente!$I$26,PliegoVigente!$K$26,IF(S430&gt;=PliegoVigente!$I$27,PliegoVigente!$K$27,IF(S430&gt;=PliegoVigente!$I$28,PliegoVigente!$K$28,IF(S430&gt;=PliegoVigente!$I$29,PliegoVigente!$K$29,IF(S430&gt;=PliegoVigente!$I$30,PliegoVigente!$K$30,PliegoVigente!$K$31))))))))),IF(E430="MASIVO",(IF(S430&gt;=PliegoVigente!$I$37,PliegoVigente!$K$37,IF(S430&gt;=PliegoVigente!$I$38,PliegoVigente!$K$38,IF(S430&gt;=PliegoVigente!$I$39,PliegoVigente!$K$39,IF(S430&gt;=PliegoVigente!$I$40,PliegoVigente!$K$40,IF(S430&gt;=PliegoVigente!$I$41,PliegoVigente!$K$41,IF(S430&gt;=PliegoVigente!$I$42,PliegoVigente!$K$42,IF(S430&gt;=PliegoVigente!$I$43,PliegoVigente!$K$43,IF(S430&gt;=PliegoVigente!$I$44,PliegoVigente!$K$44,PliegoVigente!$K$45))))))))),(IF(S430&gt;=PliegoVigente!$I$51,PliegoVigente!$K$51,IF(S430&gt;=PliegoVigente!$I$52,PliegoVigente!$K$52,IF(S430&gt;=PliegoVigente!$I$53,PliegoVigente!$K$53,IF(S430&gt;=PliegoVigente!$I$54,PliegoVigente!$K$54,IF(S430&gt;=PliegoVigente!$I$55,PliegoVigente!$K$55,IF(S430&gt;=PliegoVigente!$I$56,PliegoVigente!$K$56,IF(S430&gt;=PliegoVigente!$I$57,PliegoVigente!$K$57,IF(S430&gt;=PliegoVigente!$I$58,PliegoVigente!$K$58,PliegoVigente!$K$59))))))))))))</f>
        <v>0.04</v>
      </c>
      <c r="AE430" s="124">
        <f>IF(E430="HFC",(IF(T430&gt;=PliegoVigente!$A$10,PliegoVigente!$C$10,IF(T430&gt;PliegoVigente!$A$9,PliegoVigente!$C$9,IF(T430&gt;PliegoVigente!$A$8,PliegoVigente!$C$8,PliegoVigente!$C$7)))),IF(E430="FLOW",(IF(T430&gt;=PliegoVigente!$A$26,PliegoVigente!$C$26,IF(T430&gt;PliegoVigente!$A$25,PliegoVigente!$C$25,IF(T430&gt;PliegoVigente!$A$24,PliegoVigente!$C$24,PliegoVigente!$C$23)))),IF(E430="MASIVO",(IF(T430&gt;=PliegoVigente!$A$40,PliegoVigente!$C$40,IF(T430&gt;PliegoVigente!$A$39,PliegoVigente!$C$39,IF(T430&gt;PliegoVigente!$A$38,PliegoVigente!$C$38,PliegoVigente!$C$37)))),(IF(T430&gt;=PliegoVigente!$A$54,PliegoVigente!$C$54,IF(T430&gt;PliegoVigente!$A$53,PliegoVigente!$C$53,IF(T430&gt;PliegoVigente!$A$52,PliegoVigente!$C$52,PliegoVigente!$C$51)))))))</f>
        <v>-0.01</v>
      </c>
      <c r="AF430" s="124">
        <f>IF(E430="HFC",(IF(Y430&gt;=PliegoVigente!$Y$7,PliegoVigente!$AA$7,0)),IF(E430="FLOW",0,IF(E430="MASIVO",(IF(Y430&gt;=PliegoVigente!$Y$37,PliegoVigente!$AA$370)),(IF(Y430&gt;=PliegoVigente!$Y$51,PliegoVigente!$AA$51,0)))))</f>
        <v>0</v>
      </c>
      <c r="AG430" s="124">
        <f>IF(E430="HFC",(IF(Z430&gt;=PliegoVigente!$M$9,PliegoVigente!$O$9,IF(Z430&gt;=PliegoVigente!$M$8,PliegoVigente!$O$8,PliegoVigente!$O$7))),IF(E430="FLOW",(IF(Z430&gt;=PliegoVigente!$M$25,PliegoVigente!$O$25,IF(Z430&gt;=PliegoVigente!$M$24,PliegoVigente!$O$24,PliegoVigente!$O$23))),IF(E430="MASIVO",(IF(Z430&gt;=PliegoVigente!$M$39,PliegoVigente!$O$39,IF(Z430&gt;=PliegoVigente!$M$38,PliegoVigente!$O$38,PliegoVigente!$O$37))),(IF(Z430&gt;=PliegoVigente!$M$53,PliegoVigente!$O$53,IF(Z430&gt;=PliegoVigente!$M$52,PliegoVigente!$O$52,PliegoVigente!$O$51))))))</f>
        <v>5.0000000000000001E-3</v>
      </c>
      <c r="AH430" s="124">
        <f>IF(E430="HFC",(IF(AA430&gt;=PliegoVigente!$Q$9,PliegoVigente!$S$9,IF(AA430&gt;=PliegoVigente!$Q$8,PliegoVigente!$S$8,PliegoVigente!$S$7))),IF(E430="FLOW",(IF(AA430&gt;=PliegoVigente!$Q$25,PliegoVigente!$S$25,IF(AA430&gt;=PliegoVigente!$Q$24,PliegoVigente!$S$24,PliegoVigente!$S$23))),IF(E430="MASIVO",(IF(AA430&gt;=PliegoVigente!$Q$39,PliegoVigente!$S$39,IF(AA430&gt;=PliegoVigente!$Q$38,PliegoVigente!$S$38,PliegoVigente!$S$37))),(IF(AA430&gt;=PliegoVigente!$Q$53,PliegoVigente!$S$53,IF(AA430&gt;=PliegoVigente!$Q$52,PliegoVigente!$S$52,PliegoVigente!$S$51))))))</f>
        <v>5.0000000000000001E-3</v>
      </c>
      <c r="AI430" s="126">
        <f t="shared" si="13"/>
        <v>0.11</v>
      </c>
    </row>
    <row r="431" spans="1:35" x14ac:dyDescent="0.25">
      <c r="A431" s="115" t="str">
        <f>VLOOKUP(C431,RosterActualizado!$C$2:$L$1000,7,0)</f>
        <v>Chavarria Luis Andres</v>
      </c>
      <c r="B431" s="115" t="str">
        <f>VLOOKUP(C431,RosterActualizado!$C$2:$L$1000,10,0)</f>
        <v>Seco Luis Gustavo</v>
      </c>
      <c r="C431" s="115">
        <f>RosterActualizado!C431</f>
        <v>2233478</v>
      </c>
      <c r="D431" s="115" t="str">
        <f>VLOOKUP(C431,RosterActualizado!$C$2:$L$1000,3,0)</f>
        <v>FLOW Score 3 a 5</v>
      </c>
      <c r="E431" s="115" t="str">
        <f t="shared" si="12"/>
        <v>FLOW</v>
      </c>
      <c r="F431" s="116">
        <f>VLOOKUP(C431,Table1[],5,0)</f>
        <v>0.58608994708994699</v>
      </c>
      <c r="G431" s="117">
        <f>VLOOKUP(C431,Table13[],5,0)</f>
        <v>0.105769230769231</v>
      </c>
      <c r="H431" s="118">
        <f>VLOOKUP(C431,Table13[],3,0)</f>
        <v>104</v>
      </c>
      <c r="I431" s="117">
        <f>VLOOKUP(C431,Table13[],7,0)</f>
        <v>0.63636363636363602</v>
      </c>
      <c r="J431" s="117">
        <f>VLOOKUP(C431,Table13[],9,0)</f>
        <v>0.91666666666666696</v>
      </c>
      <c r="K431" s="116">
        <f>VLOOKUP(C431,Table16[[#All],[idccms]:[TMO]],5,0)</f>
        <v>0.94736842105263197</v>
      </c>
      <c r="L431" s="119">
        <f>VLOOKUP(C431,Table18[[Columna1]:[Recuento de id_monitoring-caseId]],2,0)</f>
        <v>0</v>
      </c>
      <c r="M431" s="116">
        <f>VLOOKUP(C431,Table111[],7,0)</f>
        <v>-0.45454545454545497</v>
      </c>
      <c r="N431" s="118">
        <f>VLOOKUP(C431,Table111[],6,0)</f>
        <v>11</v>
      </c>
      <c r="O431" s="116">
        <f>VLOOKUP(C431,Table111[],8,0)</f>
        <v>0.45454545454545497</v>
      </c>
      <c r="P431" s="13" t="s">
        <v>116</v>
      </c>
      <c r="Q431" s="13" t="s">
        <v>116</v>
      </c>
      <c r="R431" s="13" t="s">
        <v>116</v>
      </c>
      <c r="S431" s="116">
        <f>VLOOKUP(C431,Table113[[idccms]:[Suma de Rellamados]],4,0)</f>
        <v>0.79323308270676696</v>
      </c>
      <c r="T431" s="13">
        <f>VLOOKUP(C431,Table115[[idccms]:[Suma de CvLlamSalientes]],3,0)</f>
        <v>611.45758354755799</v>
      </c>
      <c r="U431" s="13">
        <f>VLOOKUP(C431,Table115[[idccms]:[Suma de CvLlamSalientes]],5,0)</f>
        <v>23.881748071979398</v>
      </c>
      <c r="V431" s="120">
        <f>VLOOKUP(C431,Table115[[idccms]:[Suma de CvLlamSalientes]],6,0)</f>
        <v>1.32390745501285</v>
      </c>
      <c r="W431" s="13">
        <f>VLOOKUP(C431,Table115[[idccms]:[Suma de CvLlamSalientes]],7,0)</f>
        <v>586.25192802056597</v>
      </c>
      <c r="X431" s="116">
        <f>VLOOKUP(C431,Table118[[idccms]:[%Act Com N]],4,0)</f>
        <v>6.1696658097686402E-2</v>
      </c>
      <c r="Y431" s="116">
        <f>VLOOKUP(C431,Table118[[idccms]:[%Act Com N]],6,0)</f>
        <v>4.6272493573264802E-2</v>
      </c>
      <c r="Z431" s="116">
        <f>VLOOKUP(C431,TRF!$B$2:$S$407,4,0)</f>
        <v>2.5706940874036001E-2</v>
      </c>
      <c r="AA431" s="116">
        <f>VLOOKUP(C431,CBS!$A$2:$F$395,4,0)</f>
        <v>5.1413881748072002E-2</v>
      </c>
      <c r="AB431" s="124">
        <f>IF(E431="HFC",(IF(L431&gt;=PliegoVigente!$U$9,PliegoVigente!$W$9,IF(L431&gt;=PliegoVigente!$U$8,PliegoVigente!$W$8,PliegoVigente!$W$7))),IF(E431="FLOW",(IF(L431&gt;=PliegoVigente!$U$25,PliegoVigente!$W$25,IF(L431&gt;=PliegoVigente!$U$24,PliegoVigente!$W$24,PliegoVigente!$W$23))),IF(E431="MASIVO",(IF(L431&gt;=PliegoVigente!$U$39,PliegoVigente!$W$39,IF(L431&gt;=PliegoVigente!$U$38,PliegoVigente!$W$38,PliegoVigente!$W$37))),(IF(L431&gt;=PliegoVigente!$U$53,PliegoVigente!$W$53,IF(L431&gt;=PliegoVigente!$U$52,PliegoVigente!$W$52,PliegoVigente!$W$51))))))</f>
        <v>-0.01</v>
      </c>
      <c r="AC431" s="124">
        <f>IF(E431="HFC",(IF(M431&gt;=PliegoVigente!$I$7,PliegoVigente!$K$7,IF(M431&gt;=PliegoVigente!$I$8,PliegoVigente!$K$8,IF(M431&gt;=PliegoVigente!$I$9,PliegoVigente!$K$9,IF(M431&gt;=PliegoVigente!$I$10,PliegoVigente!$K$10,IF(M431&gt;=PliegoVigente!$I$11,PliegoVigente!$K$11,IF(M431&gt;=PliegoVigente!$I$12,PliegoVigente!$K$12,IF(M431&gt;=PliegoVigente!$I$13,PliegoVigente!$K$13,IF(M431&gt;=PliegoVigente!$I$14,PliegoVigente!$K$14,PliegoVigente!$K$15))))))))),IF(E431="FLOW",(IF(M431&gt;=PliegoVigente!$I$23,PliegoVigente!$K$23,IF(M431&gt;=PliegoVigente!$I$24,PliegoVigente!$K$24,IF(M431&gt;=PliegoVigente!$I$25,PliegoVigente!$K$25,IF(M431&gt;=PliegoVigente!$I$26,PliegoVigente!$K$26,IF(M431&gt;=PliegoVigente!$I$27,PliegoVigente!$K$27,IF(M431&gt;=PliegoVigente!$I$28,PliegoVigente!$K$28,IF(M431&gt;=PliegoVigente!$I$29,PliegoVigente!$K$29,IF(M431&gt;=PliegoVigente!$I$30,PliegoVigente!$K$30,PliegoVigente!$K$31))))))))),IF(E431="MASIVO",(IF(M431&gt;=PliegoVigente!$I$37,PliegoVigente!$K$37,IF(M431&gt;=PliegoVigente!$I$38,PliegoVigente!$K$38,IF(M431&gt;=PliegoVigente!$I$39,PliegoVigente!$K$39,IF(M431&gt;=PliegoVigente!$I$40,PliegoVigente!$K$40,IF(M431&gt;=PliegoVigente!$I$41,PliegoVigente!$K$41,IF(M431&gt;=PliegoVigente!$I$42,PliegoVigente!$K$42,IF(M431&gt;=PliegoVigente!$I$43,PliegoVigente!$K$43,IF(M431&gt;=PliegoVigente!$I$44,PliegoVigente!$K$44,PliegoVigente!$K$45))))))))),(IF(M431&gt;=PliegoVigente!$I$51,PliegoVigente!$K$51,IF(M431&gt;=PliegoVigente!$I$52,PliegoVigente!$K$52,IF(M431&gt;=PliegoVigente!$I$53,PliegoVigente!$K$53,IF(M431&gt;=PliegoVigente!$I$54,PliegoVigente!$K$54,IF(M431&gt;=PliegoVigente!$I$55,PliegoVigente!$K$55,IF(M431&gt;=PliegoVigente!$I$56,PliegoVigente!$K$56,IF(M431&gt;=PliegoVigente!$I$57,PliegoVigente!$K$57,IF(M431&gt;=PliegoVigente!$I$58,PliegoVigente!$K$58,PliegoVigente!$K$59))))))))))))</f>
        <v>-0.02</v>
      </c>
      <c r="AD431" s="124">
        <f>IF(E431="HFC",(IF(S431&gt;=PliegoVigente!$E$12,PliegoVigente!$G$12,IF(S431&gt;=PliegoVigente!$E$11,PliegoVigente!$G$11,IF(S431&gt;=PliegoVigente!$E$10,PliegoVigente!$G$10,IF(S431&gt;=PliegoVigente!$E$9,PliegoVigente!$G$9,IF(S431&gt;=PliegoVigente!$E$8,PliegoVigente!$G$8,PliegoVigente!$G$7)))))),IF(E431="FLOW",(IF(S431&gt;=PliegoVigente!$I$23,PliegoVigente!$K$23,IF(S431&gt;=PliegoVigente!$I$24,PliegoVigente!$K$24,IF(S431&gt;=PliegoVigente!$I$25,PliegoVigente!$K$25,IF(S431&gt;=PliegoVigente!$I$26,PliegoVigente!$K$26,IF(S431&gt;=PliegoVigente!$I$27,PliegoVigente!$K$27,IF(S431&gt;=PliegoVigente!$I$28,PliegoVigente!$K$28,IF(S431&gt;=PliegoVigente!$I$29,PliegoVigente!$K$29,IF(S431&gt;=PliegoVigente!$I$30,PliegoVigente!$K$30,PliegoVigente!$K$31))))))))),IF(E431="MASIVO",(IF(S431&gt;=PliegoVigente!$I$37,PliegoVigente!$K$37,IF(S431&gt;=PliegoVigente!$I$38,PliegoVigente!$K$38,IF(S431&gt;=PliegoVigente!$I$39,PliegoVigente!$K$39,IF(S431&gt;=PliegoVigente!$I$40,PliegoVigente!$K$40,IF(S431&gt;=PliegoVigente!$I$41,PliegoVigente!$K$41,IF(S431&gt;=PliegoVigente!$I$42,PliegoVigente!$K$42,IF(S431&gt;=PliegoVigente!$I$43,PliegoVigente!$K$43,IF(S431&gt;=PliegoVigente!$I$44,PliegoVigente!$K$44,PliegoVigente!$K$45))))))))),(IF(S431&gt;=PliegoVigente!$I$51,PliegoVigente!$K$51,IF(S431&gt;=PliegoVigente!$I$52,PliegoVigente!$K$52,IF(S431&gt;=PliegoVigente!$I$53,PliegoVigente!$K$53,IF(S431&gt;=PliegoVigente!$I$54,PliegoVigente!$K$54,IF(S431&gt;=PliegoVigente!$I$55,PliegoVigente!$K$55,IF(S431&gt;=PliegoVigente!$I$56,PliegoVigente!$K$56,IF(S431&gt;=PliegoVigente!$I$57,PliegoVigente!$K$57,IF(S431&gt;=PliegoVigente!$I$58,PliegoVigente!$K$58,PliegoVigente!$K$59))))))))))))</f>
        <v>0.06</v>
      </c>
      <c r="AE431" s="124">
        <f>IF(E431="HFC",(IF(T431&gt;=PliegoVigente!$A$10,PliegoVigente!$C$10,IF(T431&gt;PliegoVigente!$A$9,PliegoVigente!$C$9,IF(T431&gt;PliegoVigente!$A$8,PliegoVigente!$C$8,PliegoVigente!$C$7)))),IF(E431="FLOW",(IF(T431&gt;=PliegoVigente!$A$26,PliegoVigente!$C$26,IF(T431&gt;PliegoVigente!$A$25,PliegoVigente!$C$25,IF(T431&gt;PliegoVigente!$A$24,PliegoVigente!$C$24,PliegoVigente!$C$23)))),IF(E431="MASIVO",(IF(T431&gt;=PliegoVigente!$A$40,PliegoVigente!$C$40,IF(T431&gt;PliegoVigente!$A$39,PliegoVigente!$C$39,IF(T431&gt;PliegoVigente!$A$38,PliegoVigente!$C$38,PliegoVigente!$C$37)))),(IF(T431&gt;=PliegoVigente!$A$54,PliegoVigente!$C$54,IF(T431&gt;PliegoVigente!$A$53,PliegoVigente!$C$53,IF(T431&gt;PliegoVigente!$A$52,PliegoVigente!$C$52,PliegoVigente!$C$51)))))))</f>
        <v>-0.01</v>
      </c>
      <c r="AF431" s="124">
        <f>IF(E431="HFC",(IF(Y431&gt;=PliegoVigente!$Y$7,PliegoVigente!$AA$7,0)),IF(E431="FLOW",0,IF(E431="MASIVO",(IF(Y431&gt;=PliegoVigente!$Y$37,PliegoVigente!$AA$370)),(IF(Y431&gt;=PliegoVigente!$Y$51,PliegoVigente!$AA$51,0)))))</f>
        <v>0</v>
      </c>
      <c r="AG431" s="124">
        <f>IF(E431="HFC",(IF(Z431&gt;=PliegoVigente!$M$9,PliegoVigente!$O$9,IF(Z431&gt;=PliegoVigente!$M$8,PliegoVigente!$O$8,PliegoVigente!$O$7))),IF(E431="FLOW",(IF(Z431&gt;=PliegoVigente!$M$25,PliegoVigente!$O$25,IF(Z431&gt;=PliegoVigente!$M$24,PliegoVigente!$O$24,PliegoVigente!$O$23))),IF(E431="MASIVO",(IF(Z431&gt;=PliegoVigente!$M$39,PliegoVigente!$O$39,IF(Z431&gt;=PliegoVigente!$M$38,PliegoVigente!$O$38,PliegoVigente!$O$37))),(IF(Z431&gt;=PliegoVigente!$M$53,PliegoVigente!$O$53,IF(Z431&gt;=PliegoVigente!$M$52,PliegoVigente!$O$52,PliegoVigente!$O$51))))))</f>
        <v>5.0000000000000001E-3</v>
      </c>
      <c r="AH431" s="124">
        <f>IF(E431="HFC",(IF(AA431&gt;=PliegoVigente!$Q$9,PliegoVigente!$S$9,IF(AA431&gt;=PliegoVigente!$Q$8,PliegoVigente!$S$8,PliegoVigente!$S$7))),IF(E431="FLOW",(IF(AA431&gt;=PliegoVigente!$Q$25,PliegoVigente!$S$25,IF(AA431&gt;=PliegoVigente!$Q$24,PliegoVigente!$S$24,PliegoVigente!$S$23))),IF(E431="MASIVO",(IF(AA431&gt;=PliegoVigente!$Q$39,PliegoVigente!$S$39,IF(AA431&gt;=PliegoVigente!$Q$38,PliegoVigente!$S$38,PliegoVigente!$S$37))),(IF(AA431&gt;=PliegoVigente!$Q$53,PliegoVigente!$S$53,IF(AA431&gt;=PliegoVigente!$Q$52,PliegoVigente!$S$52,PliegoVigente!$S$51))))))</f>
        <v>1.4999999999999999E-2</v>
      </c>
      <c r="AI431" s="126">
        <f t="shared" si="13"/>
        <v>3.9999999999999994E-2</v>
      </c>
    </row>
    <row r="432" spans="1:35" x14ac:dyDescent="0.25">
      <c r="A432" s="115" t="str">
        <f>VLOOKUP(C432,RosterActualizado!$C$2:$L$1000,7,0)</f>
        <v>Chavarria Luis Andres</v>
      </c>
      <c r="B432" s="115" t="str">
        <f>VLOOKUP(C432,RosterActualizado!$C$2:$L$1000,10,0)</f>
        <v>Soria Santiago Leandro</v>
      </c>
      <c r="C432" s="115">
        <f>RosterActualizado!C432</f>
        <v>1291086</v>
      </c>
      <c r="D432" s="115" t="str">
        <f>VLOOKUP(C432,RosterActualizado!$C$2:$L$1000,3,0)</f>
        <v>FLOW Score 1</v>
      </c>
      <c r="E432" s="115" t="str">
        <f t="shared" si="12"/>
        <v>FLOW</v>
      </c>
      <c r="F432" s="116">
        <f>VLOOKUP(C432,Table1[],5,0)</f>
        <v>0.79051111111111105</v>
      </c>
      <c r="G432" s="117">
        <f>VLOOKUP(C432,Table13[],5,0)</f>
        <v>0.101449275362319</v>
      </c>
      <c r="H432" s="118">
        <f>VLOOKUP(C432,Table13[],3,0)</f>
        <v>69</v>
      </c>
      <c r="I432" s="117">
        <f>VLOOKUP(C432,Table13[],7,0)</f>
        <v>0.66666666666666696</v>
      </c>
      <c r="J432" s="117">
        <f>VLOOKUP(C432,Table13[],9,0)</f>
        <v>0.88709677419354804</v>
      </c>
      <c r="K432" s="116">
        <f>VLOOKUP(C432,Table16[[#All],[idccms]:[TMO]],5,0)</f>
        <v>0</v>
      </c>
      <c r="L432" s="119">
        <f>VLOOKUP(C432,Table18[[Columna1]:[Recuento de id_monitoring-caseId]],2,0)</f>
        <v>1</v>
      </c>
      <c r="M432" s="116">
        <f>VLOOKUP(C432,Table111[],7,0)</f>
        <v>-0.46153846153846201</v>
      </c>
      <c r="N432" s="118">
        <f>VLOOKUP(C432,Table111[],6,0)</f>
        <v>13</v>
      </c>
      <c r="O432" s="116">
        <f>VLOOKUP(C432,Table111[],8,0)</f>
        <v>0.46153846153846201</v>
      </c>
      <c r="P432" s="13" t="s">
        <v>116</v>
      </c>
      <c r="Q432" s="13" t="s">
        <v>116</v>
      </c>
      <c r="R432" s="13" t="s">
        <v>116</v>
      </c>
      <c r="S432" s="116">
        <f>VLOOKUP(C432,Table113[[idccms]:[Suma de Rellamados]],4,0)</f>
        <v>0.78205128205128205</v>
      </c>
      <c r="T432" s="13">
        <f>VLOOKUP(C432,Table115[[idccms]:[Suma de CvLlamSalientes]],3,0)</f>
        <v>727.124711316397</v>
      </c>
      <c r="U432" s="13">
        <f>VLOOKUP(C432,Table115[[idccms]:[Suma de CvLlamSalientes]],5,0)</f>
        <v>52.870669745958402</v>
      </c>
      <c r="V432" s="120">
        <f>VLOOKUP(C432,Table115[[idccms]:[Suma de CvLlamSalientes]],6,0)</f>
        <v>0.28868360277136301</v>
      </c>
      <c r="W432" s="13">
        <f>VLOOKUP(C432,Table115[[idccms]:[Suma de CvLlamSalientes]],7,0)</f>
        <v>673.96535796766705</v>
      </c>
      <c r="X432" s="116">
        <f>VLOOKUP(C432,Table118[[idccms]:[%Act Com N]],4,0)</f>
        <v>1.6166281755196299E-2</v>
      </c>
      <c r="Y432" s="116">
        <f>VLOOKUP(C432,Table118[[idccms]:[%Act Com N]],6,0)</f>
        <v>1.0392609699769099E-2</v>
      </c>
      <c r="Z432" s="116">
        <f>VLOOKUP(C432,TRF!$B$2:$S$407,4,0)</f>
        <v>9.6997690531177794E-2</v>
      </c>
      <c r="AA432" s="116">
        <f>VLOOKUP(C432,CBS!$A$2:$F$395,4,0)</f>
        <v>0.108545034642032</v>
      </c>
      <c r="AB432" s="124">
        <f>IF(E432="HFC",(IF(L432&gt;=PliegoVigente!$U$9,PliegoVigente!$W$9,IF(L432&gt;=PliegoVigente!$U$8,PliegoVigente!$W$8,PliegoVigente!$W$7))),IF(E432="FLOW",(IF(L432&gt;=PliegoVigente!$U$25,PliegoVigente!$W$25,IF(L432&gt;=PliegoVigente!$U$24,PliegoVigente!$W$24,PliegoVigente!$W$23))),IF(E432="MASIVO",(IF(L432&gt;=PliegoVigente!$U$39,PliegoVigente!$W$39,IF(L432&gt;=PliegoVigente!$U$38,PliegoVigente!$W$38,PliegoVigente!$W$37))),(IF(L432&gt;=PliegoVigente!$U$53,PliegoVigente!$W$53,IF(L432&gt;=PliegoVigente!$U$52,PliegoVigente!$W$52,PliegoVigente!$W$51))))))</f>
        <v>0.01</v>
      </c>
      <c r="AC432" s="124">
        <f>IF(E432="HFC",(IF(M432&gt;=PliegoVigente!$I$7,PliegoVigente!$K$7,IF(M432&gt;=PliegoVigente!$I$8,PliegoVigente!$K$8,IF(M432&gt;=PliegoVigente!$I$9,PliegoVigente!$K$9,IF(M432&gt;=PliegoVigente!$I$10,PliegoVigente!$K$10,IF(M432&gt;=PliegoVigente!$I$11,PliegoVigente!$K$11,IF(M432&gt;=PliegoVigente!$I$12,PliegoVigente!$K$12,IF(M432&gt;=PliegoVigente!$I$13,PliegoVigente!$K$13,IF(M432&gt;=PliegoVigente!$I$14,PliegoVigente!$K$14,PliegoVigente!$K$15))))))))),IF(E432="FLOW",(IF(M432&gt;=PliegoVigente!$I$23,PliegoVigente!$K$23,IF(M432&gt;=PliegoVigente!$I$24,PliegoVigente!$K$24,IF(M432&gt;=PliegoVigente!$I$25,PliegoVigente!$K$25,IF(M432&gt;=PliegoVigente!$I$26,PliegoVigente!$K$26,IF(M432&gt;=PliegoVigente!$I$27,PliegoVigente!$K$27,IF(M432&gt;=PliegoVigente!$I$28,PliegoVigente!$K$28,IF(M432&gt;=PliegoVigente!$I$29,PliegoVigente!$K$29,IF(M432&gt;=PliegoVigente!$I$30,PliegoVigente!$K$30,PliegoVigente!$K$31))))))))),IF(E432="MASIVO",(IF(M432&gt;=PliegoVigente!$I$37,PliegoVigente!$K$37,IF(M432&gt;=PliegoVigente!$I$38,PliegoVigente!$K$38,IF(M432&gt;=PliegoVigente!$I$39,PliegoVigente!$K$39,IF(M432&gt;=PliegoVigente!$I$40,PliegoVigente!$K$40,IF(M432&gt;=PliegoVigente!$I$41,PliegoVigente!$K$41,IF(M432&gt;=PliegoVigente!$I$42,PliegoVigente!$K$42,IF(M432&gt;=PliegoVigente!$I$43,PliegoVigente!$K$43,IF(M432&gt;=PliegoVigente!$I$44,PliegoVigente!$K$44,PliegoVigente!$K$45))))))))),(IF(M432&gt;=PliegoVigente!$I$51,PliegoVigente!$K$51,IF(M432&gt;=PliegoVigente!$I$52,PliegoVigente!$K$52,IF(M432&gt;=PliegoVigente!$I$53,PliegoVigente!$K$53,IF(M432&gt;=PliegoVigente!$I$54,PliegoVigente!$K$54,IF(M432&gt;=PliegoVigente!$I$55,PliegoVigente!$K$55,IF(M432&gt;=PliegoVigente!$I$56,PliegoVigente!$K$56,IF(M432&gt;=PliegoVigente!$I$57,PliegoVigente!$K$57,IF(M432&gt;=PliegoVigente!$I$58,PliegoVigente!$K$58,PliegoVigente!$K$59))))))))))))</f>
        <v>-0.02</v>
      </c>
      <c r="AD432" s="124">
        <f>IF(E432="HFC",(IF(S432&gt;=PliegoVigente!$E$12,PliegoVigente!$G$12,IF(S432&gt;=PliegoVigente!$E$11,PliegoVigente!$G$11,IF(S432&gt;=PliegoVigente!$E$10,PliegoVigente!$G$10,IF(S432&gt;=PliegoVigente!$E$9,PliegoVigente!$G$9,IF(S432&gt;=PliegoVigente!$E$8,PliegoVigente!$G$8,PliegoVigente!$G$7)))))),IF(E432="FLOW",(IF(S432&gt;=PliegoVigente!$I$23,PliegoVigente!$K$23,IF(S432&gt;=PliegoVigente!$I$24,PliegoVigente!$K$24,IF(S432&gt;=PliegoVigente!$I$25,PliegoVigente!$K$25,IF(S432&gt;=PliegoVigente!$I$26,PliegoVigente!$K$26,IF(S432&gt;=PliegoVigente!$I$27,PliegoVigente!$K$27,IF(S432&gt;=PliegoVigente!$I$28,PliegoVigente!$K$28,IF(S432&gt;=PliegoVigente!$I$29,PliegoVigente!$K$29,IF(S432&gt;=PliegoVigente!$I$30,PliegoVigente!$K$30,PliegoVigente!$K$31))))))))),IF(E432="MASIVO",(IF(S432&gt;=PliegoVigente!$I$37,PliegoVigente!$K$37,IF(S432&gt;=PliegoVigente!$I$38,PliegoVigente!$K$38,IF(S432&gt;=PliegoVigente!$I$39,PliegoVigente!$K$39,IF(S432&gt;=PliegoVigente!$I$40,PliegoVigente!$K$40,IF(S432&gt;=PliegoVigente!$I$41,PliegoVigente!$K$41,IF(S432&gt;=PliegoVigente!$I$42,PliegoVigente!$K$42,IF(S432&gt;=PliegoVigente!$I$43,PliegoVigente!$K$43,IF(S432&gt;=PliegoVigente!$I$44,PliegoVigente!$K$44,PliegoVigente!$K$45))))))))),(IF(S432&gt;=PliegoVigente!$I$51,PliegoVigente!$K$51,IF(S432&gt;=PliegoVigente!$I$52,PliegoVigente!$K$52,IF(S432&gt;=PliegoVigente!$I$53,PliegoVigente!$K$53,IF(S432&gt;=PliegoVigente!$I$54,PliegoVigente!$K$54,IF(S432&gt;=PliegoVigente!$I$55,PliegoVigente!$K$55,IF(S432&gt;=PliegoVigente!$I$56,PliegoVigente!$K$56,IF(S432&gt;=PliegoVigente!$I$57,PliegoVigente!$K$57,IF(S432&gt;=PliegoVigente!$I$58,PliegoVigente!$K$58,PliegoVigente!$K$59))))))))))))</f>
        <v>0.06</v>
      </c>
      <c r="AE432" s="124">
        <f>IF(E432="HFC",(IF(T432&gt;=PliegoVigente!$A$10,PliegoVigente!$C$10,IF(T432&gt;PliegoVigente!$A$9,PliegoVigente!$C$9,IF(T432&gt;PliegoVigente!$A$8,PliegoVigente!$C$8,PliegoVigente!$C$7)))),IF(E432="FLOW",(IF(T432&gt;=PliegoVigente!$A$26,PliegoVigente!$C$26,IF(T432&gt;PliegoVigente!$A$25,PliegoVigente!$C$25,IF(T432&gt;PliegoVigente!$A$24,PliegoVigente!$C$24,PliegoVigente!$C$23)))),IF(E432="MASIVO",(IF(T432&gt;=PliegoVigente!$A$40,PliegoVigente!$C$40,IF(T432&gt;PliegoVigente!$A$39,PliegoVigente!$C$39,IF(T432&gt;PliegoVigente!$A$38,PliegoVigente!$C$38,PliegoVigente!$C$37)))),(IF(T432&gt;=PliegoVigente!$A$54,PliegoVigente!$C$54,IF(T432&gt;PliegoVigente!$A$53,PliegoVigente!$C$53,IF(T432&gt;PliegoVigente!$A$52,PliegoVigente!$C$52,PliegoVigente!$C$51)))))))</f>
        <v>-0.01</v>
      </c>
      <c r="AF432" s="124">
        <f>IF(E432="HFC",(IF(Y432&gt;=PliegoVigente!$Y$7,PliegoVigente!$AA$7,0)),IF(E432="FLOW",0,IF(E432="MASIVO",(IF(Y432&gt;=PliegoVigente!$Y$37,PliegoVigente!$AA$370)),(IF(Y432&gt;=PliegoVigente!$Y$51,PliegoVigente!$AA$51,0)))))</f>
        <v>0</v>
      </c>
      <c r="AG432" s="124">
        <f>IF(E432="HFC",(IF(Z432&gt;=PliegoVigente!$M$9,PliegoVigente!$O$9,IF(Z432&gt;=PliegoVigente!$M$8,PliegoVigente!$O$8,PliegoVigente!$O$7))),IF(E432="FLOW",(IF(Z432&gt;=PliegoVigente!$M$25,PliegoVigente!$O$25,IF(Z432&gt;=PliegoVigente!$M$24,PliegoVigente!$O$24,PliegoVigente!$O$23))),IF(E432="MASIVO",(IF(Z432&gt;=PliegoVigente!$M$39,PliegoVigente!$O$39,IF(Z432&gt;=PliegoVigente!$M$38,PliegoVigente!$O$38,PliegoVigente!$O$37))),(IF(Z432&gt;=PliegoVigente!$M$53,PliegoVigente!$O$53,IF(Z432&gt;=PliegoVigente!$M$52,PliegoVigente!$O$52,PliegoVigente!$O$51))))))</f>
        <v>-5.0000000000000001E-3</v>
      </c>
      <c r="AH432" s="124">
        <f>IF(E432="HFC",(IF(AA432&gt;=PliegoVigente!$Q$9,PliegoVigente!$S$9,IF(AA432&gt;=PliegoVigente!$Q$8,PliegoVigente!$S$8,PliegoVigente!$S$7))),IF(E432="FLOW",(IF(AA432&gt;=PliegoVigente!$Q$25,PliegoVigente!$S$25,IF(AA432&gt;=PliegoVigente!$Q$24,PliegoVigente!$S$24,PliegoVigente!$S$23))),IF(E432="MASIVO",(IF(AA432&gt;=PliegoVigente!$Q$39,PliegoVigente!$S$39,IF(AA432&gt;=PliegoVigente!$Q$38,PliegoVigente!$S$38,PliegoVigente!$S$37))),(IF(AA432&gt;=PliegoVigente!$Q$53,PliegoVigente!$S$53,IF(AA432&gt;=PliegoVigente!$Q$52,PliegoVigente!$S$52,PliegoVigente!$S$51))))))</f>
        <v>-5.0000000000000001E-3</v>
      </c>
      <c r="AI432" s="126">
        <f t="shared" si="13"/>
        <v>2.9999999999999995E-2</v>
      </c>
    </row>
    <row r="433" spans="1:35" x14ac:dyDescent="0.25">
      <c r="A433" s="115" t="str">
        <f>VLOOKUP(C433,RosterActualizado!$C$2:$L$1000,7,0)</f>
        <v>Chavarria Luis Andres</v>
      </c>
      <c r="B433" s="115" t="str">
        <f>VLOOKUP(C433,RosterActualizado!$C$2:$L$1000,10,0)</f>
        <v>Sosa Jorge Eduardo</v>
      </c>
      <c r="C433" s="115">
        <f>RosterActualizado!C433</f>
        <v>696477</v>
      </c>
      <c r="D433" s="115" t="str">
        <f>VLOOKUP(C433,RosterActualizado!$C$2:$L$1000,3,0)</f>
        <v>FLOW Score 2</v>
      </c>
      <c r="E433" s="115" t="str">
        <f t="shared" si="12"/>
        <v>FLOW</v>
      </c>
      <c r="F433" s="116">
        <f>VLOOKUP(C433,Table1[],5,0)</f>
        <v>0.69766402116402104</v>
      </c>
      <c r="G433" s="117">
        <f>VLOOKUP(C433,Table13[],5,0)</f>
        <v>9.90990990990991E-2</v>
      </c>
      <c r="H433" s="118">
        <f>VLOOKUP(C433,Table13[],3,0)</f>
        <v>111</v>
      </c>
      <c r="I433" s="117">
        <f>VLOOKUP(C433,Table13[],7,0)</f>
        <v>0.64423076923076905</v>
      </c>
      <c r="J433" s="117">
        <f>VLOOKUP(C433,Table13[],9,0)</f>
        <v>0.89108910891089099</v>
      </c>
      <c r="K433" s="116">
        <f>VLOOKUP(C433,Table16[[#All],[idccms]:[TMO]],5,0)</f>
        <v>1</v>
      </c>
      <c r="L433" s="119">
        <f>VLOOKUP(C433,Table18[[Columna1]:[Recuento de id_monitoring-caseId]],2,0)</f>
        <v>0</v>
      </c>
      <c r="M433" s="116">
        <f>VLOOKUP(C433,Table111[],7,0)</f>
        <v>-0.28571428571428598</v>
      </c>
      <c r="N433" s="118">
        <f>VLOOKUP(C433,Table111[],6,0)</f>
        <v>7</v>
      </c>
      <c r="O433" s="116">
        <f>VLOOKUP(C433,Table111[],8,0)</f>
        <v>0.57142857142857095</v>
      </c>
      <c r="P433" s="13" t="s">
        <v>116</v>
      </c>
      <c r="Q433" s="13" t="s">
        <v>116</v>
      </c>
      <c r="R433" s="13" t="s">
        <v>116</v>
      </c>
      <c r="S433" s="116">
        <f>VLOOKUP(C433,Table113[[idccms]:[Suma de Rellamados]],4,0)</f>
        <v>0.75335120643431597</v>
      </c>
      <c r="T433" s="13">
        <f>VLOOKUP(C433,Table115[[idccms]:[Suma de CvLlamSalientes]],3,0)</f>
        <v>496.50107991360699</v>
      </c>
      <c r="U433" s="13">
        <f>VLOOKUP(C433,Table115[[idccms]:[Suma de CvLlamSalientes]],5,0)</f>
        <v>28.053995680345601</v>
      </c>
      <c r="V433" s="120">
        <f>VLOOKUP(C433,Table115[[idccms]:[Suma de CvLlamSalientes]],6,0)</f>
        <v>0</v>
      </c>
      <c r="W433" s="13">
        <f>VLOOKUP(C433,Table115[[idccms]:[Suma de CvLlamSalientes]],7,0)</f>
        <v>468.44708423326102</v>
      </c>
      <c r="X433" s="116">
        <f>VLOOKUP(C433,Table118[[idccms]:[%Act Com N]],4,0)</f>
        <v>4.9676025917926601E-2</v>
      </c>
      <c r="Y433" s="116">
        <f>VLOOKUP(C433,Table118[[idccms]:[%Act Com N]],6,0)</f>
        <v>4.9676025917926601E-2</v>
      </c>
      <c r="Z433" s="116">
        <f>VLOOKUP(C433,TRF!$B$2:$S$407,4,0)</f>
        <v>3.8876889848812102E-2</v>
      </c>
      <c r="AA433" s="116" t="e">
        <f>VLOOKUP(C433,CBS!$A$2:$F$395,4,0)</f>
        <v>#N/A</v>
      </c>
      <c r="AB433" s="124">
        <f>IF(E433="HFC",(IF(L433&gt;=PliegoVigente!$U$9,PliegoVigente!$W$9,IF(L433&gt;=PliegoVigente!$U$8,PliegoVigente!$W$8,PliegoVigente!$W$7))),IF(E433="FLOW",(IF(L433&gt;=PliegoVigente!$U$25,PliegoVigente!$W$25,IF(L433&gt;=PliegoVigente!$U$24,PliegoVigente!$W$24,PliegoVigente!$W$23))),IF(E433="MASIVO",(IF(L433&gt;=PliegoVigente!$U$39,PliegoVigente!$W$39,IF(L433&gt;=PliegoVigente!$U$38,PliegoVigente!$W$38,PliegoVigente!$W$37))),(IF(L433&gt;=PliegoVigente!$U$53,PliegoVigente!$W$53,IF(L433&gt;=PliegoVigente!$U$52,PliegoVigente!$W$52,PliegoVigente!$W$51))))))</f>
        <v>-0.01</v>
      </c>
      <c r="AC433" s="124">
        <f>IF(E433="HFC",(IF(M433&gt;=PliegoVigente!$I$7,PliegoVigente!$K$7,IF(M433&gt;=PliegoVigente!$I$8,PliegoVigente!$K$8,IF(M433&gt;=PliegoVigente!$I$9,PliegoVigente!$K$9,IF(M433&gt;=PliegoVigente!$I$10,PliegoVigente!$K$10,IF(M433&gt;=PliegoVigente!$I$11,PliegoVigente!$K$11,IF(M433&gt;=PliegoVigente!$I$12,PliegoVigente!$K$12,IF(M433&gt;=PliegoVigente!$I$13,PliegoVigente!$K$13,IF(M433&gt;=PliegoVigente!$I$14,PliegoVigente!$K$14,PliegoVigente!$K$15))))))))),IF(E433="FLOW",(IF(M433&gt;=PliegoVigente!$I$23,PliegoVigente!$K$23,IF(M433&gt;=PliegoVigente!$I$24,PliegoVigente!$K$24,IF(M433&gt;=PliegoVigente!$I$25,PliegoVigente!$K$25,IF(M433&gt;=PliegoVigente!$I$26,PliegoVigente!$K$26,IF(M433&gt;=PliegoVigente!$I$27,PliegoVigente!$K$27,IF(M433&gt;=PliegoVigente!$I$28,PliegoVigente!$K$28,IF(M433&gt;=PliegoVigente!$I$29,PliegoVigente!$K$29,IF(M433&gt;=PliegoVigente!$I$30,PliegoVigente!$K$30,PliegoVigente!$K$31))))))))),IF(E433="MASIVO",(IF(M433&gt;=PliegoVigente!$I$37,PliegoVigente!$K$37,IF(M433&gt;=PliegoVigente!$I$38,PliegoVigente!$K$38,IF(M433&gt;=PliegoVigente!$I$39,PliegoVigente!$K$39,IF(M433&gt;=PliegoVigente!$I$40,PliegoVigente!$K$40,IF(M433&gt;=PliegoVigente!$I$41,PliegoVigente!$K$41,IF(M433&gt;=PliegoVigente!$I$42,PliegoVigente!$K$42,IF(M433&gt;=PliegoVigente!$I$43,PliegoVigente!$K$43,IF(M433&gt;=PliegoVigente!$I$44,PliegoVigente!$K$44,PliegoVigente!$K$45))))))))),(IF(M433&gt;=PliegoVigente!$I$51,PliegoVigente!$K$51,IF(M433&gt;=PliegoVigente!$I$52,PliegoVigente!$K$52,IF(M433&gt;=PliegoVigente!$I$53,PliegoVigente!$K$53,IF(M433&gt;=PliegoVigente!$I$54,PliegoVigente!$K$54,IF(M433&gt;=PliegoVigente!$I$55,PliegoVigente!$K$55,IF(M433&gt;=PliegoVigente!$I$56,PliegoVigente!$K$56,IF(M433&gt;=PliegoVigente!$I$57,PliegoVigente!$K$57,IF(M433&gt;=PliegoVigente!$I$58,PliegoVigente!$K$58,PliegoVigente!$K$59))))))))))))</f>
        <v>-0.02</v>
      </c>
      <c r="AD433" s="124">
        <f>IF(E433="HFC",(IF(S433&gt;=PliegoVigente!$E$12,PliegoVigente!$G$12,IF(S433&gt;=PliegoVigente!$E$11,PliegoVigente!$G$11,IF(S433&gt;=PliegoVigente!$E$10,PliegoVigente!$G$10,IF(S433&gt;=PliegoVigente!$E$9,PliegoVigente!$G$9,IF(S433&gt;=PliegoVigente!$E$8,PliegoVigente!$G$8,PliegoVigente!$G$7)))))),IF(E433="FLOW",(IF(S433&gt;=PliegoVigente!$I$23,PliegoVigente!$K$23,IF(S433&gt;=PliegoVigente!$I$24,PliegoVigente!$K$24,IF(S433&gt;=PliegoVigente!$I$25,PliegoVigente!$K$25,IF(S433&gt;=PliegoVigente!$I$26,PliegoVigente!$K$26,IF(S433&gt;=PliegoVigente!$I$27,PliegoVigente!$K$27,IF(S433&gt;=PliegoVigente!$I$28,PliegoVigente!$K$28,IF(S433&gt;=PliegoVigente!$I$29,PliegoVigente!$K$29,IF(S433&gt;=PliegoVigente!$I$30,PliegoVigente!$K$30,PliegoVigente!$K$31))))))))),IF(E433="MASIVO",(IF(S433&gt;=PliegoVigente!$I$37,PliegoVigente!$K$37,IF(S433&gt;=PliegoVigente!$I$38,PliegoVigente!$K$38,IF(S433&gt;=PliegoVigente!$I$39,PliegoVigente!$K$39,IF(S433&gt;=PliegoVigente!$I$40,PliegoVigente!$K$40,IF(S433&gt;=PliegoVigente!$I$41,PliegoVigente!$K$41,IF(S433&gt;=PliegoVigente!$I$42,PliegoVigente!$K$42,IF(S433&gt;=PliegoVigente!$I$43,PliegoVigente!$K$43,IF(S433&gt;=PliegoVigente!$I$44,PliegoVigente!$K$44,PliegoVigente!$K$45))))))))),(IF(S433&gt;=PliegoVigente!$I$51,PliegoVigente!$K$51,IF(S433&gt;=PliegoVigente!$I$52,PliegoVigente!$K$52,IF(S433&gt;=PliegoVigente!$I$53,PliegoVigente!$K$53,IF(S433&gt;=PliegoVigente!$I$54,PliegoVigente!$K$54,IF(S433&gt;=PliegoVigente!$I$55,PliegoVigente!$K$55,IF(S433&gt;=PliegoVigente!$I$56,PliegoVigente!$K$56,IF(S433&gt;=PliegoVigente!$I$57,PliegoVigente!$K$57,IF(S433&gt;=PliegoVigente!$I$58,PliegoVigente!$K$58,PliegoVigente!$K$59))))))))))))</f>
        <v>0.06</v>
      </c>
      <c r="AE433" s="124">
        <f>IF(E433="HFC",(IF(T433&gt;=PliegoVigente!$A$10,PliegoVigente!$C$10,IF(T433&gt;PliegoVigente!$A$9,PliegoVigente!$C$9,IF(T433&gt;PliegoVigente!$A$8,PliegoVigente!$C$8,PliegoVigente!$C$7)))),IF(E433="FLOW",(IF(T433&gt;=PliegoVigente!$A$26,PliegoVigente!$C$26,IF(T433&gt;PliegoVigente!$A$25,PliegoVigente!$C$25,IF(T433&gt;PliegoVigente!$A$24,PliegoVigente!$C$24,PliegoVigente!$C$23)))),IF(E433="MASIVO",(IF(T433&gt;=PliegoVigente!$A$40,PliegoVigente!$C$40,IF(T433&gt;PliegoVigente!$A$39,PliegoVigente!$C$39,IF(T433&gt;PliegoVigente!$A$38,PliegoVigente!$C$38,PliegoVigente!$C$37)))),(IF(T433&gt;=PliegoVigente!$A$54,PliegoVigente!$C$54,IF(T433&gt;PliegoVigente!$A$53,PliegoVigente!$C$53,IF(T433&gt;PliegoVigente!$A$52,PliegoVigente!$C$52,PliegoVigente!$C$51)))))))</f>
        <v>0.02</v>
      </c>
      <c r="AF433" s="124">
        <f>IF(E433="HFC",(IF(Y433&gt;=PliegoVigente!$Y$7,PliegoVigente!$AA$7,0)),IF(E433="FLOW",0,IF(E433="MASIVO",(IF(Y433&gt;=PliegoVigente!$Y$37,PliegoVigente!$AA$370)),(IF(Y433&gt;=PliegoVigente!$Y$51,PliegoVigente!$AA$51,0)))))</f>
        <v>0</v>
      </c>
      <c r="AG433" s="124">
        <f>IF(E433="HFC",(IF(Z433&gt;=PliegoVigente!$M$9,PliegoVigente!$O$9,IF(Z433&gt;=PliegoVigente!$M$8,PliegoVigente!$O$8,PliegoVigente!$O$7))),IF(E433="FLOW",(IF(Z433&gt;=PliegoVigente!$M$25,PliegoVigente!$O$25,IF(Z433&gt;=PliegoVigente!$M$24,PliegoVigente!$O$24,PliegoVigente!$O$23))),IF(E433="MASIVO",(IF(Z433&gt;=PliegoVigente!$M$39,PliegoVigente!$O$39,IF(Z433&gt;=PliegoVigente!$M$38,PliegoVigente!$O$38,PliegoVigente!$O$37))),(IF(Z433&gt;=PliegoVigente!$M$53,PliegoVigente!$O$53,IF(Z433&gt;=PliegoVigente!$M$52,PliegoVigente!$O$52,PliegoVigente!$O$51))))))</f>
        <v>5.0000000000000001E-3</v>
      </c>
      <c r="AH433" s="124" t="e">
        <f>IF(E433="HFC",(IF(AA433&gt;=PliegoVigente!$Q$9,PliegoVigente!$S$9,IF(AA433&gt;=PliegoVigente!$Q$8,PliegoVigente!$S$8,PliegoVigente!$S$7))),IF(E433="FLOW",(IF(AA433&gt;=PliegoVigente!$Q$25,PliegoVigente!$S$25,IF(AA433&gt;=PliegoVigente!$Q$24,PliegoVigente!$S$24,PliegoVigente!$S$23))),IF(E433="MASIVO",(IF(AA433&gt;=PliegoVigente!$Q$39,PliegoVigente!$S$39,IF(AA433&gt;=PliegoVigente!$Q$38,PliegoVigente!$S$38,PliegoVigente!$S$37))),(IF(AA433&gt;=PliegoVigente!$Q$53,PliegoVigente!$S$53,IF(AA433&gt;=PliegoVigente!$Q$52,PliegoVigente!$S$52,PliegoVigente!$S$51))))))</f>
        <v>#N/A</v>
      </c>
      <c r="AI433" s="126" t="e">
        <f t="shared" si="13"/>
        <v>#N/A</v>
      </c>
    </row>
    <row r="434" spans="1:35" x14ac:dyDescent="0.25">
      <c r="A434" s="115" t="str">
        <f>VLOOKUP(C434,RosterActualizado!$C$2:$L$1000,7,0)</f>
        <v>Paez Ramon Del Valle</v>
      </c>
      <c r="B434" s="115" t="str">
        <f>VLOOKUP(C434,RosterActualizado!$C$2:$L$1000,10,0)</f>
        <v xml:space="preserve">Acevedo Facundo Gabriel </v>
      </c>
      <c r="C434" s="115">
        <f>RosterActualizado!C434</f>
        <v>4472963</v>
      </c>
      <c r="D434" s="115" t="str">
        <f>VLOOKUP(C434,RosterActualizado!$C$2:$L$1000,3,0)</f>
        <v>MULTISKILL</v>
      </c>
      <c r="E434" s="115" t="str">
        <f t="shared" si="12"/>
        <v>MULTISKILL</v>
      </c>
      <c r="F434" s="116">
        <f>VLOOKUP(C434,Table1[],5,0)</f>
        <v>0.99757447665056398</v>
      </c>
      <c r="G434" s="117">
        <f>VLOOKUP(C434,Table13[],5,0)</f>
        <v>0.182539682539683</v>
      </c>
      <c r="H434" s="118">
        <f>VLOOKUP(C434,Table13[],3,0)</f>
        <v>126</v>
      </c>
      <c r="I434" s="117">
        <f>VLOOKUP(C434,Table13[],7,0)</f>
        <v>0.57936507936507897</v>
      </c>
      <c r="J434" s="117">
        <f>VLOOKUP(C434,Table13[],9,0)</f>
        <v>0.85123966942148799</v>
      </c>
      <c r="K434" s="116">
        <f>VLOOKUP(C434,Table16[[#All],[idccms]:[TMO]],5,0)</f>
        <v>0.97959183673469397</v>
      </c>
      <c r="L434" s="119">
        <f>VLOOKUP(C434,Table18[[Columna1]:[Recuento de id_monitoring-caseId]],2,0)</f>
        <v>1</v>
      </c>
      <c r="M434" s="116">
        <f>VLOOKUP(C434,Table111[],7,0)</f>
        <v>-0.42857142857142899</v>
      </c>
      <c r="N434" s="118">
        <f>VLOOKUP(C434,Table111[],6,0)</f>
        <v>7</v>
      </c>
      <c r="O434" s="116">
        <f>VLOOKUP(C434,Table111[],8,0)</f>
        <v>0.42857142857142899</v>
      </c>
      <c r="P434" s="13" t="s">
        <v>116</v>
      </c>
      <c r="Q434" s="13" t="s">
        <v>116</v>
      </c>
      <c r="R434" s="13" t="s">
        <v>116</v>
      </c>
      <c r="S434" s="116">
        <f>VLOOKUP(C434,Table113[[idccms]:[Suma de Rellamados]],4,0)</f>
        <v>0.77197802197802201</v>
      </c>
      <c r="T434" s="13">
        <f>VLOOKUP(C434,Table115[[idccms]:[Suma de CvLlamSalientes]],3,0)</f>
        <v>472.21033868092701</v>
      </c>
      <c r="U434" s="13">
        <f>VLOOKUP(C434,Table115[[idccms]:[Suma de CvLlamSalientes]],5,0)</f>
        <v>23.663101604278101</v>
      </c>
      <c r="V434" s="120">
        <f>VLOOKUP(C434,Table115[[idccms]:[Suma de CvLlamSalientes]],6,0)</f>
        <v>0</v>
      </c>
      <c r="W434" s="13">
        <f>VLOOKUP(C434,Table115[[idccms]:[Suma de CvLlamSalientes]],7,0)</f>
        <v>448.54723707664903</v>
      </c>
      <c r="X434" s="116">
        <f>VLOOKUP(C434,Table118[[idccms]:[%Act Com N]],4,0)</f>
        <v>0</v>
      </c>
      <c r="Y434" s="116">
        <f>VLOOKUP(C434,Table118[[idccms]:[%Act Com N]],6,0)</f>
        <v>0</v>
      </c>
      <c r="Z434" s="116" t="e">
        <f>VLOOKUP(C434,TRF!$B$2:$S$407,4,0)</f>
        <v>#N/A</v>
      </c>
      <c r="AA434" s="116">
        <f>VLOOKUP(C434,CBS!$A$2:$F$395,4,0)</f>
        <v>4.2821158690176303E-2</v>
      </c>
      <c r="AB434" s="124">
        <f>IF(E434="HFC",(IF(L434&gt;=PliegoVigente!$U$9,PliegoVigente!$W$9,IF(L434&gt;=PliegoVigente!$U$8,PliegoVigente!$W$8,PliegoVigente!$W$7))),IF(E434="FLOW",(IF(L434&gt;=PliegoVigente!$U$25,PliegoVigente!$W$25,IF(L434&gt;=PliegoVigente!$U$24,PliegoVigente!$W$24,PliegoVigente!$W$23))),IF(E434="MASIVO",(IF(L434&gt;=PliegoVigente!$U$39,PliegoVigente!$W$39,IF(L434&gt;=PliegoVigente!$U$38,PliegoVigente!$W$38,PliegoVigente!$W$37))),(IF(L434&gt;=PliegoVigente!$U$53,PliegoVigente!$W$53,IF(L434&gt;=PliegoVigente!$U$52,PliegoVigente!$W$52,PliegoVigente!$W$51))))))</f>
        <v>0.01</v>
      </c>
      <c r="AC434" s="124">
        <f>IF(E434="HFC",(IF(M434&gt;=PliegoVigente!$I$7,PliegoVigente!$K$7,IF(M434&gt;=PliegoVigente!$I$8,PliegoVigente!$K$8,IF(M434&gt;=PliegoVigente!$I$9,PliegoVigente!$K$9,IF(M434&gt;=PliegoVigente!$I$10,PliegoVigente!$K$10,IF(M434&gt;=PliegoVigente!$I$11,PliegoVigente!$K$11,IF(M434&gt;=PliegoVigente!$I$12,PliegoVigente!$K$12,IF(M434&gt;=PliegoVigente!$I$13,PliegoVigente!$K$13,IF(M434&gt;=PliegoVigente!$I$14,PliegoVigente!$K$14,PliegoVigente!$K$15))))))))),IF(E434="FLOW",(IF(M434&gt;=PliegoVigente!$I$23,PliegoVigente!$K$23,IF(M434&gt;=PliegoVigente!$I$24,PliegoVigente!$K$24,IF(M434&gt;=PliegoVigente!$I$25,PliegoVigente!$K$25,IF(M434&gt;=PliegoVigente!$I$26,PliegoVigente!$K$26,IF(M434&gt;=PliegoVigente!$I$27,PliegoVigente!$K$27,IF(M434&gt;=PliegoVigente!$I$28,PliegoVigente!$K$28,IF(M434&gt;=PliegoVigente!$I$29,PliegoVigente!$K$29,IF(M434&gt;=PliegoVigente!$I$30,PliegoVigente!$K$30,PliegoVigente!$K$31))))))))),IF(E434="MASIVO",(IF(M434&gt;=PliegoVigente!$I$37,PliegoVigente!$K$37,IF(M434&gt;=PliegoVigente!$I$38,PliegoVigente!$K$38,IF(M434&gt;=PliegoVigente!$I$39,PliegoVigente!$K$39,IF(M434&gt;=PliegoVigente!$I$40,PliegoVigente!$K$40,IF(M434&gt;=PliegoVigente!$I$41,PliegoVigente!$K$41,IF(M434&gt;=PliegoVigente!$I$42,PliegoVigente!$K$42,IF(M434&gt;=PliegoVigente!$I$43,PliegoVigente!$K$43,IF(M434&gt;=PliegoVigente!$I$44,PliegoVigente!$K$44,PliegoVigente!$K$45))))))))),(IF(M434&gt;=PliegoVigente!$I$51,PliegoVigente!$K$51,IF(M434&gt;=PliegoVigente!$I$52,PliegoVigente!$K$52,IF(M434&gt;=PliegoVigente!$I$53,PliegoVigente!$K$53,IF(M434&gt;=PliegoVigente!$I$54,PliegoVigente!$K$54,IF(M434&gt;=PliegoVigente!$I$55,PliegoVigente!$K$55,IF(M434&gt;=PliegoVigente!$I$56,PliegoVigente!$K$56,IF(M434&gt;=PliegoVigente!$I$57,PliegoVigente!$K$57,IF(M434&gt;=PliegoVigente!$I$58,PliegoVigente!$K$58,PliegoVigente!$K$59))))))))))))</f>
        <v>-0.02</v>
      </c>
      <c r="AD434" s="124">
        <f>IF(E434="HFC",(IF(S434&gt;=PliegoVigente!$E$12,PliegoVigente!$G$12,IF(S434&gt;=PliegoVigente!$E$11,PliegoVigente!$G$11,IF(S434&gt;=PliegoVigente!$E$10,PliegoVigente!$G$10,IF(S434&gt;=PliegoVigente!$E$9,PliegoVigente!$G$9,IF(S434&gt;=PliegoVigente!$E$8,PliegoVigente!$G$8,PliegoVigente!$G$7)))))),IF(E434="FLOW",(IF(S434&gt;=PliegoVigente!$I$23,PliegoVigente!$K$23,IF(S434&gt;=PliegoVigente!$I$24,PliegoVigente!$K$24,IF(S434&gt;=PliegoVigente!$I$25,PliegoVigente!$K$25,IF(S434&gt;=PliegoVigente!$I$26,PliegoVigente!$K$26,IF(S434&gt;=PliegoVigente!$I$27,PliegoVigente!$K$27,IF(S434&gt;=PliegoVigente!$I$28,PliegoVigente!$K$28,IF(S434&gt;=PliegoVigente!$I$29,PliegoVigente!$K$29,IF(S434&gt;=PliegoVigente!$I$30,PliegoVigente!$K$30,PliegoVigente!$K$31))))))))),IF(E434="MASIVO",(IF(S434&gt;=PliegoVigente!$I$37,PliegoVigente!$K$37,IF(S434&gt;=PliegoVigente!$I$38,PliegoVigente!$K$38,IF(S434&gt;=PliegoVigente!$I$39,PliegoVigente!$K$39,IF(S434&gt;=PliegoVigente!$I$40,PliegoVigente!$K$40,IF(S434&gt;=PliegoVigente!$I$41,PliegoVigente!$K$41,IF(S434&gt;=PliegoVigente!$I$42,PliegoVigente!$K$42,IF(S434&gt;=PliegoVigente!$I$43,PliegoVigente!$K$43,IF(S434&gt;=PliegoVigente!$I$44,PliegoVigente!$K$44,PliegoVigente!$K$45))))))))),(IF(S434&gt;=PliegoVigente!$I$51,PliegoVigente!$K$51,IF(S434&gt;=PliegoVigente!$I$52,PliegoVigente!$K$52,IF(S434&gt;=PliegoVigente!$I$53,PliegoVigente!$K$53,IF(S434&gt;=PliegoVigente!$I$54,PliegoVigente!$K$54,IF(S434&gt;=PliegoVigente!$I$55,PliegoVigente!$K$55,IF(S434&gt;=PliegoVigente!$I$56,PliegoVigente!$K$56,IF(S434&gt;=PliegoVigente!$I$57,PliegoVigente!$K$57,IF(S434&gt;=PliegoVigente!$I$58,PliegoVigente!$K$58,PliegoVigente!$K$59))))))))))))</f>
        <v>0.06</v>
      </c>
      <c r="AE434" s="124">
        <f>IF(E434="HFC",(IF(T434&gt;=PliegoVigente!$A$10,PliegoVigente!$C$10,IF(T434&gt;PliegoVigente!$A$9,PliegoVigente!$C$9,IF(T434&gt;PliegoVigente!$A$8,PliegoVigente!$C$8,PliegoVigente!$C$7)))),IF(E434="FLOW",(IF(T434&gt;=PliegoVigente!$A$26,PliegoVigente!$C$26,IF(T434&gt;PliegoVigente!$A$25,PliegoVigente!$C$25,IF(T434&gt;PliegoVigente!$A$24,PliegoVigente!$C$24,PliegoVigente!$C$23)))),IF(E434="MASIVO",(IF(T434&gt;=PliegoVigente!$A$40,PliegoVigente!$C$40,IF(T434&gt;PliegoVigente!$A$39,PliegoVigente!$C$39,IF(T434&gt;PliegoVigente!$A$38,PliegoVigente!$C$38,PliegoVigente!$C$37)))),(IF(T434&gt;=PliegoVigente!$A$54,PliegoVigente!$C$54,IF(T434&gt;PliegoVigente!$A$53,PliegoVigente!$C$53,IF(T434&gt;PliegoVigente!$A$52,PliegoVigente!$C$52,PliegoVigente!$C$51)))))))</f>
        <v>0.01</v>
      </c>
      <c r="AF434" s="124">
        <f>IF(E434="HFC",(IF(Y434&gt;=PliegoVigente!$Y$7,PliegoVigente!$AA$7,0)),IF(E434="FLOW",0,IF(E434="MASIVO",(IF(Y434&gt;=PliegoVigente!$Y$37,PliegoVigente!$AA$370)),(IF(Y434&gt;=PliegoVigente!$Y$51,PliegoVigente!$AA$51,0)))))</f>
        <v>0</v>
      </c>
      <c r="AG434" s="124" t="e">
        <f>IF(E434="HFC",(IF(Z434&gt;=PliegoVigente!$M$9,PliegoVigente!$O$9,IF(Z434&gt;=PliegoVigente!$M$8,PliegoVigente!$O$8,PliegoVigente!$O$7))),IF(E434="FLOW",(IF(Z434&gt;=PliegoVigente!$M$25,PliegoVigente!$O$25,IF(Z434&gt;=PliegoVigente!$M$24,PliegoVigente!$O$24,PliegoVigente!$O$23))),IF(E434="MASIVO",(IF(Z434&gt;=PliegoVigente!$M$39,PliegoVigente!$O$39,IF(Z434&gt;=PliegoVigente!$M$38,PliegoVigente!$O$38,PliegoVigente!$O$37))),(IF(Z434&gt;=PliegoVigente!$M$53,PliegoVigente!$O$53,IF(Z434&gt;=PliegoVigente!$M$52,PliegoVigente!$O$52,PliegoVigente!$O$51))))))</f>
        <v>#N/A</v>
      </c>
      <c r="AH434" s="124">
        <f>IF(E434="HFC",(IF(AA434&gt;=PliegoVigente!$Q$9,PliegoVigente!$S$9,IF(AA434&gt;=PliegoVigente!$Q$8,PliegoVigente!$S$8,PliegoVigente!$S$7))),IF(E434="FLOW",(IF(AA434&gt;=PliegoVigente!$Q$25,PliegoVigente!$S$25,IF(AA434&gt;=PliegoVigente!$Q$24,PliegoVigente!$S$24,PliegoVigente!$S$23))),IF(E434="MASIVO",(IF(AA434&gt;=PliegoVigente!$Q$39,PliegoVigente!$S$39,IF(AA434&gt;=PliegoVigente!$Q$38,PliegoVigente!$S$38,PliegoVigente!$S$37))),(IF(AA434&gt;=PliegoVigente!$Q$53,PliegoVigente!$S$53,IF(AA434&gt;=PliegoVigente!$Q$52,PliegoVigente!$S$52,PliegoVigente!$S$51))))))</f>
        <v>5.0000000000000001E-3</v>
      </c>
      <c r="AI434" s="126" t="e">
        <f t="shared" si="13"/>
        <v>#N/A</v>
      </c>
    </row>
    <row r="435" spans="1:35" x14ac:dyDescent="0.25">
      <c r="A435" s="115" t="str">
        <f>VLOOKUP(C435,RosterActualizado!$C$2:$L$1000,7,0)</f>
        <v>Paez Ramon Del Valle</v>
      </c>
      <c r="B435" s="115" t="str">
        <f>VLOOKUP(C435,RosterActualizado!$C$2:$L$1000,10,0)</f>
        <v>Albornoz Rodrigo</v>
      </c>
      <c r="C435" s="115">
        <f>RosterActualizado!C435</f>
        <v>2200831</v>
      </c>
      <c r="D435" s="115" t="str">
        <f>VLOOKUP(C435,RosterActualizado!$C$2:$L$1000,3,0)</f>
        <v>MULTISKILL</v>
      </c>
      <c r="E435" s="115" t="str">
        <f t="shared" si="12"/>
        <v>MULTISKILL</v>
      </c>
      <c r="F435" s="116">
        <f>VLOOKUP(C435,Table1[],5,0)</f>
        <v>0.96875</v>
      </c>
      <c r="G435" s="117">
        <f>VLOOKUP(C435,Table13[],5,0)</f>
        <v>0</v>
      </c>
      <c r="H435" s="118">
        <f>VLOOKUP(C435,Table13[],3,0)</f>
        <v>20</v>
      </c>
      <c r="I435" s="117">
        <f>VLOOKUP(C435,Table13[],7,0)</f>
        <v>0.76470588235294101</v>
      </c>
      <c r="J435" s="117">
        <f>VLOOKUP(C435,Table13[],9,0)</f>
        <v>0.94117647058823495</v>
      </c>
      <c r="K435" s="116">
        <f>VLOOKUP(C435,Table16[[#All],[idccms]:[TMO]],5,0)</f>
        <v>0.95</v>
      </c>
      <c r="L435" s="119">
        <f>VLOOKUP(C435,Table18[[Columna1]:[Recuento de id_monitoring-caseId]],2,0)</f>
        <v>1</v>
      </c>
      <c r="M435" s="116">
        <f>VLOOKUP(C435,Table111[],7,0)</f>
        <v>1</v>
      </c>
      <c r="N435" s="118">
        <f>VLOOKUP(C435,Table111[],6,0)</f>
        <v>2</v>
      </c>
      <c r="O435" s="116">
        <f>VLOOKUP(C435,Table111[],8,0)</f>
        <v>0</v>
      </c>
      <c r="P435" s="13" t="s">
        <v>116</v>
      </c>
      <c r="Q435" s="13" t="s">
        <v>116</v>
      </c>
      <c r="R435" s="13" t="s">
        <v>116</v>
      </c>
      <c r="S435" s="116">
        <f>VLOOKUP(C435,Table113[[idccms]:[Suma de Rellamados]],4,0)</f>
        <v>0.78333333333333299</v>
      </c>
      <c r="T435" s="13">
        <f>VLOOKUP(C435,Table115[[idccms]:[Suma de CvLlamSalientes]],3,0)</f>
        <v>466.65876777251202</v>
      </c>
      <c r="U435" s="13">
        <f>VLOOKUP(C435,Table115[[idccms]:[Suma de CvLlamSalientes]],5,0)</f>
        <v>38.7677725118483</v>
      </c>
      <c r="V435" s="120">
        <f>VLOOKUP(C435,Table115[[idccms]:[Suma de CvLlamSalientes]],6,0)</f>
        <v>8.6824644549762997</v>
      </c>
      <c r="W435" s="13">
        <f>VLOOKUP(C435,Table115[[idccms]:[Suma de CvLlamSalientes]],7,0)</f>
        <v>419.20853080568702</v>
      </c>
      <c r="X435" s="116">
        <f>VLOOKUP(C435,Table118[[idccms]:[%Act Com N]],4,0)</f>
        <v>2.3696682464454999E-2</v>
      </c>
      <c r="Y435" s="116">
        <f>VLOOKUP(C435,Table118[[idccms]:[%Act Com N]],6,0)</f>
        <v>2.3696682464454999E-2</v>
      </c>
      <c r="Z435" s="116" t="e">
        <f>VLOOKUP(C435,TRF!$B$2:$S$407,4,0)</f>
        <v>#N/A</v>
      </c>
      <c r="AA435" s="116">
        <f>VLOOKUP(C435,CBS!$A$2:$F$395,4,0)</f>
        <v>2.0547945205479499E-2</v>
      </c>
      <c r="AB435" s="124">
        <f>IF(E435="HFC",(IF(L435&gt;=PliegoVigente!$U$9,PliegoVigente!$W$9,IF(L435&gt;=PliegoVigente!$U$8,PliegoVigente!$W$8,PliegoVigente!$W$7))),IF(E435="FLOW",(IF(L435&gt;=PliegoVigente!$U$25,PliegoVigente!$W$25,IF(L435&gt;=PliegoVigente!$U$24,PliegoVigente!$W$24,PliegoVigente!$W$23))),IF(E435="MASIVO",(IF(L435&gt;=PliegoVigente!$U$39,PliegoVigente!$W$39,IF(L435&gt;=PliegoVigente!$U$38,PliegoVigente!$W$38,PliegoVigente!$W$37))),(IF(L435&gt;=PliegoVigente!$U$53,PliegoVigente!$W$53,IF(L435&gt;=PliegoVigente!$U$52,PliegoVigente!$W$52,PliegoVigente!$W$51))))))</f>
        <v>0.01</v>
      </c>
      <c r="AC435" s="124">
        <f>IF(E435="HFC",(IF(M435&gt;=PliegoVigente!$I$7,PliegoVigente!$K$7,IF(M435&gt;=PliegoVigente!$I$8,PliegoVigente!$K$8,IF(M435&gt;=PliegoVigente!$I$9,PliegoVigente!$K$9,IF(M435&gt;=PliegoVigente!$I$10,PliegoVigente!$K$10,IF(M435&gt;=PliegoVigente!$I$11,PliegoVigente!$K$11,IF(M435&gt;=PliegoVigente!$I$12,PliegoVigente!$K$12,IF(M435&gt;=PliegoVigente!$I$13,PliegoVigente!$K$13,IF(M435&gt;=PliegoVigente!$I$14,PliegoVigente!$K$14,PliegoVigente!$K$15))))))))),IF(E435="FLOW",(IF(M435&gt;=PliegoVigente!$I$23,PliegoVigente!$K$23,IF(M435&gt;=PliegoVigente!$I$24,PliegoVigente!$K$24,IF(M435&gt;=PliegoVigente!$I$25,PliegoVigente!$K$25,IF(M435&gt;=PliegoVigente!$I$26,PliegoVigente!$K$26,IF(M435&gt;=PliegoVigente!$I$27,PliegoVigente!$K$27,IF(M435&gt;=PliegoVigente!$I$28,PliegoVigente!$K$28,IF(M435&gt;=PliegoVigente!$I$29,PliegoVigente!$K$29,IF(M435&gt;=PliegoVigente!$I$30,PliegoVigente!$K$30,PliegoVigente!$K$31))))))))),IF(E435="MASIVO",(IF(M435&gt;=PliegoVigente!$I$37,PliegoVigente!$K$37,IF(M435&gt;=PliegoVigente!$I$38,PliegoVigente!$K$38,IF(M435&gt;=PliegoVigente!$I$39,PliegoVigente!$K$39,IF(M435&gt;=PliegoVigente!$I$40,PliegoVigente!$K$40,IF(M435&gt;=PliegoVigente!$I$41,PliegoVigente!$K$41,IF(M435&gt;=PliegoVigente!$I$42,PliegoVigente!$K$42,IF(M435&gt;=PliegoVigente!$I$43,PliegoVigente!$K$43,IF(M435&gt;=PliegoVigente!$I$44,PliegoVigente!$K$44,PliegoVigente!$K$45))))))))),(IF(M435&gt;=PliegoVigente!$I$51,PliegoVigente!$K$51,IF(M435&gt;=PliegoVigente!$I$52,PliegoVigente!$K$52,IF(M435&gt;=PliegoVigente!$I$53,PliegoVigente!$K$53,IF(M435&gt;=PliegoVigente!$I$54,PliegoVigente!$K$54,IF(M435&gt;=PliegoVigente!$I$55,PliegoVigente!$K$55,IF(M435&gt;=PliegoVigente!$I$56,PliegoVigente!$K$56,IF(M435&gt;=PliegoVigente!$I$57,PliegoVigente!$K$57,IF(M435&gt;=PliegoVigente!$I$58,PliegoVigente!$K$58,PliegoVigente!$K$59))))))))))))</f>
        <v>0.06</v>
      </c>
      <c r="AD435" s="124">
        <f>IF(E435="HFC",(IF(S435&gt;=PliegoVigente!$E$12,PliegoVigente!$G$12,IF(S435&gt;=PliegoVigente!$E$11,PliegoVigente!$G$11,IF(S435&gt;=PliegoVigente!$E$10,PliegoVigente!$G$10,IF(S435&gt;=PliegoVigente!$E$9,PliegoVigente!$G$9,IF(S435&gt;=PliegoVigente!$E$8,PliegoVigente!$G$8,PliegoVigente!$G$7)))))),IF(E435="FLOW",(IF(S435&gt;=PliegoVigente!$I$23,PliegoVigente!$K$23,IF(S435&gt;=PliegoVigente!$I$24,PliegoVigente!$K$24,IF(S435&gt;=PliegoVigente!$I$25,PliegoVigente!$K$25,IF(S435&gt;=PliegoVigente!$I$26,PliegoVigente!$K$26,IF(S435&gt;=PliegoVigente!$I$27,PliegoVigente!$K$27,IF(S435&gt;=PliegoVigente!$I$28,PliegoVigente!$K$28,IF(S435&gt;=PliegoVigente!$I$29,PliegoVigente!$K$29,IF(S435&gt;=PliegoVigente!$I$30,PliegoVigente!$K$30,PliegoVigente!$K$31))))))))),IF(E435="MASIVO",(IF(S435&gt;=PliegoVigente!$I$37,PliegoVigente!$K$37,IF(S435&gt;=PliegoVigente!$I$38,PliegoVigente!$K$38,IF(S435&gt;=PliegoVigente!$I$39,PliegoVigente!$K$39,IF(S435&gt;=PliegoVigente!$I$40,PliegoVigente!$K$40,IF(S435&gt;=PliegoVigente!$I$41,PliegoVigente!$K$41,IF(S435&gt;=PliegoVigente!$I$42,PliegoVigente!$K$42,IF(S435&gt;=PliegoVigente!$I$43,PliegoVigente!$K$43,IF(S435&gt;=PliegoVigente!$I$44,PliegoVigente!$K$44,PliegoVigente!$K$45))))))))),(IF(S435&gt;=PliegoVigente!$I$51,PliegoVigente!$K$51,IF(S435&gt;=PliegoVigente!$I$52,PliegoVigente!$K$52,IF(S435&gt;=PliegoVigente!$I$53,PliegoVigente!$K$53,IF(S435&gt;=PliegoVigente!$I$54,PliegoVigente!$K$54,IF(S435&gt;=PliegoVigente!$I$55,PliegoVigente!$K$55,IF(S435&gt;=PliegoVigente!$I$56,PliegoVigente!$K$56,IF(S435&gt;=PliegoVigente!$I$57,PliegoVigente!$K$57,IF(S435&gt;=PliegoVigente!$I$58,PliegoVigente!$K$58,PliegoVigente!$K$59))))))))))))</f>
        <v>0.06</v>
      </c>
      <c r="AE435" s="124">
        <f>IF(E435="HFC",(IF(T435&gt;=PliegoVigente!$A$10,PliegoVigente!$C$10,IF(T435&gt;PliegoVigente!$A$9,PliegoVigente!$C$9,IF(T435&gt;PliegoVigente!$A$8,PliegoVigente!$C$8,PliegoVigente!$C$7)))),IF(E435="FLOW",(IF(T435&gt;=PliegoVigente!$A$26,PliegoVigente!$C$26,IF(T435&gt;PliegoVigente!$A$25,PliegoVigente!$C$25,IF(T435&gt;PliegoVigente!$A$24,PliegoVigente!$C$24,PliegoVigente!$C$23)))),IF(E435="MASIVO",(IF(T435&gt;=PliegoVigente!$A$40,PliegoVigente!$C$40,IF(T435&gt;PliegoVigente!$A$39,PliegoVigente!$C$39,IF(T435&gt;PliegoVigente!$A$38,PliegoVigente!$C$38,PliegoVigente!$C$37)))),(IF(T435&gt;=PliegoVigente!$A$54,PliegoVigente!$C$54,IF(T435&gt;PliegoVigente!$A$53,PliegoVigente!$C$53,IF(T435&gt;PliegoVigente!$A$52,PliegoVigente!$C$52,PliegoVigente!$C$51)))))))</f>
        <v>0.01</v>
      </c>
      <c r="AF435" s="124">
        <f>IF(E435="HFC",(IF(Y435&gt;=PliegoVigente!$Y$7,PliegoVigente!$AA$7,0)),IF(E435="FLOW",0,IF(E435="MASIVO",(IF(Y435&gt;=PliegoVigente!$Y$37,PliegoVigente!$AA$370)),(IF(Y435&gt;=PliegoVigente!$Y$51,PliegoVigente!$AA$51,0)))))</f>
        <v>0</v>
      </c>
      <c r="AG435" s="124" t="e">
        <f>IF(E435="HFC",(IF(Z435&gt;=PliegoVigente!$M$9,PliegoVigente!$O$9,IF(Z435&gt;=PliegoVigente!$M$8,PliegoVigente!$O$8,PliegoVigente!$O$7))),IF(E435="FLOW",(IF(Z435&gt;=PliegoVigente!$M$25,PliegoVigente!$O$25,IF(Z435&gt;=PliegoVigente!$M$24,PliegoVigente!$O$24,PliegoVigente!$O$23))),IF(E435="MASIVO",(IF(Z435&gt;=PliegoVigente!$M$39,PliegoVigente!$O$39,IF(Z435&gt;=PliegoVigente!$M$38,PliegoVigente!$O$38,PliegoVigente!$O$37))),(IF(Z435&gt;=PliegoVigente!$M$53,PliegoVigente!$O$53,IF(Z435&gt;=PliegoVigente!$M$52,PliegoVigente!$O$52,PliegoVigente!$O$51))))))</f>
        <v>#N/A</v>
      </c>
      <c r="AH435" s="124">
        <f>IF(E435="HFC",(IF(AA435&gt;=PliegoVigente!$Q$9,PliegoVigente!$S$9,IF(AA435&gt;=PliegoVigente!$Q$8,PliegoVigente!$S$8,PliegoVigente!$S$7))),IF(E435="FLOW",(IF(AA435&gt;=PliegoVigente!$Q$25,PliegoVigente!$S$25,IF(AA435&gt;=PliegoVigente!$Q$24,PliegoVigente!$S$24,PliegoVigente!$S$23))),IF(E435="MASIVO",(IF(AA435&gt;=PliegoVigente!$Q$39,PliegoVigente!$S$39,IF(AA435&gt;=PliegoVigente!$Q$38,PliegoVigente!$S$38,PliegoVigente!$S$37))),(IF(AA435&gt;=PliegoVigente!$Q$53,PliegoVigente!$S$53,IF(AA435&gt;=PliegoVigente!$Q$52,PliegoVigente!$S$52,PliegoVigente!$S$51))))))</f>
        <v>5.0000000000000001E-3</v>
      </c>
      <c r="AI435" s="126" t="e">
        <f t="shared" si="13"/>
        <v>#N/A</v>
      </c>
    </row>
    <row r="436" spans="1:35" x14ac:dyDescent="0.25">
      <c r="A436" s="115" t="str">
        <f>VLOOKUP(C436,RosterActualizado!$C$2:$L$1000,7,0)</f>
        <v>Paez Ramon Del Valle</v>
      </c>
      <c r="B436" s="115" t="str">
        <f>VLOOKUP(C436,RosterActualizado!$C$2:$L$1000,10,0)</f>
        <v xml:space="preserve">Arancibia Laura Leonor </v>
      </c>
      <c r="C436" s="115">
        <f>RosterActualizado!C436</f>
        <v>3851530</v>
      </c>
      <c r="D436" s="115" t="str">
        <f>VLOOKUP(C436,RosterActualizado!$C$2:$L$1000,3,0)</f>
        <v>MULTISKILL</v>
      </c>
      <c r="E436" s="115" t="str">
        <f t="shared" si="12"/>
        <v>MULTISKILL</v>
      </c>
      <c r="F436" s="116">
        <f>VLOOKUP(C436,Table1[],5,0)</f>
        <v>0.90109722222222199</v>
      </c>
      <c r="G436" s="117">
        <f>VLOOKUP(C436,Table13[],5,0)</f>
        <v>0.12727272727272701</v>
      </c>
      <c r="H436" s="118">
        <f>VLOOKUP(C436,Table13[],3,0)</f>
        <v>55</v>
      </c>
      <c r="I436" s="117">
        <f>VLOOKUP(C436,Table13[],7,0)</f>
        <v>0.58490566037735803</v>
      </c>
      <c r="J436" s="117">
        <f>VLOOKUP(C436,Table13[],9,0)</f>
        <v>0.87755102040816302</v>
      </c>
      <c r="K436" s="116">
        <f>VLOOKUP(C436,Table16[[#All],[idccms]:[TMO]],5,0)</f>
        <v>0.76923076923076905</v>
      </c>
      <c r="L436" s="119">
        <f>VLOOKUP(C436,Table18[[Columna1]:[Recuento de id_monitoring-caseId]],2,0)</f>
        <v>0</v>
      </c>
      <c r="M436" s="116">
        <f>VLOOKUP(C436,Table111[],7,0)</f>
        <v>-0.5</v>
      </c>
      <c r="N436" s="118">
        <f>VLOOKUP(C436,Table111[],6,0)</f>
        <v>4</v>
      </c>
      <c r="O436" s="116">
        <f>VLOOKUP(C436,Table111[],8,0)</f>
        <v>0</v>
      </c>
      <c r="P436" s="13" t="s">
        <v>116</v>
      </c>
      <c r="Q436" s="13" t="s">
        <v>116</v>
      </c>
      <c r="R436" s="13" t="s">
        <v>116</v>
      </c>
      <c r="S436" s="116">
        <f>VLOOKUP(C436,Table113[[idccms]:[Suma de Rellamados]],4,0)</f>
        <v>0.79094076655052303</v>
      </c>
      <c r="T436" s="13">
        <f>VLOOKUP(C436,Table115[[idccms]:[Suma de CvLlamSalientes]],3,0)</f>
        <v>387.41803278688502</v>
      </c>
      <c r="U436" s="13">
        <f>VLOOKUP(C436,Table115[[idccms]:[Suma de CvLlamSalientes]],5,0)</f>
        <v>40.760245901639301</v>
      </c>
      <c r="V436" s="120">
        <f>VLOOKUP(C436,Table115[[idccms]:[Suma de CvLlamSalientes]],6,0)</f>
        <v>0</v>
      </c>
      <c r="W436" s="13">
        <f>VLOOKUP(C436,Table115[[idccms]:[Suma de CvLlamSalientes]],7,0)</f>
        <v>346.65778688524603</v>
      </c>
      <c r="X436" s="116">
        <f>VLOOKUP(C436,Table118[[idccms]:[%Act Com N]],4,0)</f>
        <v>3.7909836065573799E-2</v>
      </c>
      <c r="Y436" s="116">
        <f>VLOOKUP(C436,Table118[[idccms]:[%Act Com N]],6,0)</f>
        <v>3.7909836065573799E-2</v>
      </c>
      <c r="Z436" s="116" t="e">
        <f>VLOOKUP(C436,TRF!$B$2:$S$407,4,0)</f>
        <v>#N/A</v>
      </c>
      <c r="AA436" s="116">
        <f>VLOOKUP(C436,CBS!$A$2:$F$395,4,0)</f>
        <v>3.7356321839080497E-2</v>
      </c>
      <c r="AB436" s="124">
        <f>IF(E436="HFC",(IF(L436&gt;=PliegoVigente!$U$9,PliegoVigente!$W$9,IF(L436&gt;=PliegoVigente!$U$8,PliegoVigente!$W$8,PliegoVigente!$W$7))),IF(E436="FLOW",(IF(L436&gt;=PliegoVigente!$U$25,PliegoVigente!$W$25,IF(L436&gt;=PliegoVigente!$U$24,PliegoVigente!$W$24,PliegoVigente!$W$23))),IF(E436="MASIVO",(IF(L436&gt;=PliegoVigente!$U$39,PliegoVigente!$W$39,IF(L436&gt;=PliegoVigente!$U$38,PliegoVigente!$W$38,PliegoVigente!$W$37))),(IF(L436&gt;=PliegoVigente!$U$53,PliegoVigente!$W$53,IF(L436&gt;=PliegoVigente!$U$52,PliegoVigente!$W$52,PliegoVigente!$W$51))))))</f>
        <v>-0.01</v>
      </c>
      <c r="AC436" s="124">
        <f>IF(E436="HFC",(IF(M436&gt;=PliegoVigente!$I$7,PliegoVigente!$K$7,IF(M436&gt;=PliegoVigente!$I$8,PliegoVigente!$K$8,IF(M436&gt;=PliegoVigente!$I$9,PliegoVigente!$K$9,IF(M436&gt;=PliegoVigente!$I$10,PliegoVigente!$K$10,IF(M436&gt;=PliegoVigente!$I$11,PliegoVigente!$K$11,IF(M436&gt;=PliegoVigente!$I$12,PliegoVigente!$K$12,IF(M436&gt;=PliegoVigente!$I$13,PliegoVigente!$K$13,IF(M436&gt;=PliegoVigente!$I$14,PliegoVigente!$K$14,PliegoVigente!$K$15))))))))),IF(E436="FLOW",(IF(M436&gt;=PliegoVigente!$I$23,PliegoVigente!$K$23,IF(M436&gt;=PliegoVigente!$I$24,PliegoVigente!$K$24,IF(M436&gt;=PliegoVigente!$I$25,PliegoVigente!$K$25,IF(M436&gt;=PliegoVigente!$I$26,PliegoVigente!$K$26,IF(M436&gt;=PliegoVigente!$I$27,PliegoVigente!$K$27,IF(M436&gt;=PliegoVigente!$I$28,PliegoVigente!$K$28,IF(M436&gt;=PliegoVigente!$I$29,PliegoVigente!$K$29,IF(M436&gt;=PliegoVigente!$I$30,PliegoVigente!$K$30,PliegoVigente!$K$31))))))))),IF(E436="MASIVO",(IF(M436&gt;=PliegoVigente!$I$37,PliegoVigente!$K$37,IF(M436&gt;=PliegoVigente!$I$38,PliegoVigente!$K$38,IF(M436&gt;=PliegoVigente!$I$39,PliegoVigente!$K$39,IF(M436&gt;=PliegoVigente!$I$40,PliegoVigente!$K$40,IF(M436&gt;=PliegoVigente!$I$41,PliegoVigente!$K$41,IF(M436&gt;=PliegoVigente!$I$42,PliegoVigente!$K$42,IF(M436&gt;=PliegoVigente!$I$43,PliegoVigente!$K$43,IF(M436&gt;=PliegoVigente!$I$44,PliegoVigente!$K$44,PliegoVigente!$K$45))))))))),(IF(M436&gt;=PliegoVigente!$I$51,PliegoVigente!$K$51,IF(M436&gt;=PliegoVigente!$I$52,PliegoVigente!$K$52,IF(M436&gt;=PliegoVigente!$I$53,PliegoVigente!$K$53,IF(M436&gt;=PliegoVigente!$I$54,PliegoVigente!$K$54,IF(M436&gt;=PliegoVigente!$I$55,PliegoVigente!$K$55,IF(M436&gt;=PliegoVigente!$I$56,PliegoVigente!$K$56,IF(M436&gt;=PliegoVigente!$I$57,PliegoVigente!$K$57,IF(M436&gt;=PliegoVigente!$I$58,PliegoVigente!$K$58,PliegoVigente!$K$59))))))))))))</f>
        <v>-0.02</v>
      </c>
      <c r="AD436" s="124">
        <f>IF(E436="HFC",(IF(S436&gt;=PliegoVigente!$E$12,PliegoVigente!$G$12,IF(S436&gt;=PliegoVigente!$E$11,PliegoVigente!$G$11,IF(S436&gt;=PliegoVigente!$E$10,PliegoVigente!$G$10,IF(S436&gt;=PliegoVigente!$E$9,PliegoVigente!$G$9,IF(S436&gt;=PliegoVigente!$E$8,PliegoVigente!$G$8,PliegoVigente!$G$7)))))),IF(E436="FLOW",(IF(S436&gt;=PliegoVigente!$I$23,PliegoVigente!$K$23,IF(S436&gt;=PliegoVigente!$I$24,PliegoVigente!$K$24,IF(S436&gt;=PliegoVigente!$I$25,PliegoVigente!$K$25,IF(S436&gt;=PliegoVigente!$I$26,PliegoVigente!$K$26,IF(S436&gt;=PliegoVigente!$I$27,PliegoVigente!$K$27,IF(S436&gt;=PliegoVigente!$I$28,PliegoVigente!$K$28,IF(S436&gt;=PliegoVigente!$I$29,PliegoVigente!$K$29,IF(S436&gt;=PliegoVigente!$I$30,PliegoVigente!$K$30,PliegoVigente!$K$31))))))))),IF(E436="MASIVO",(IF(S436&gt;=PliegoVigente!$I$37,PliegoVigente!$K$37,IF(S436&gt;=PliegoVigente!$I$38,PliegoVigente!$K$38,IF(S436&gt;=PliegoVigente!$I$39,PliegoVigente!$K$39,IF(S436&gt;=PliegoVigente!$I$40,PliegoVigente!$K$40,IF(S436&gt;=PliegoVigente!$I$41,PliegoVigente!$K$41,IF(S436&gt;=PliegoVigente!$I$42,PliegoVigente!$K$42,IF(S436&gt;=PliegoVigente!$I$43,PliegoVigente!$K$43,IF(S436&gt;=PliegoVigente!$I$44,PliegoVigente!$K$44,PliegoVigente!$K$45))))))))),(IF(S436&gt;=PliegoVigente!$I$51,PliegoVigente!$K$51,IF(S436&gt;=PliegoVigente!$I$52,PliegoVigente!$K$52,IF(S436&gt;=PliegoVigente!$I$53,PliegoVigente!$K$53,IF(S436&gt;=PliegoVigente!$I$54,PliegoVigente!$K$54,IF(S436&gt;=PliegoVigente!$I$55,PliegoVigente!$K$55,IF(S436&gt;=PliegoVigente!$I$56,PliegoVigente!$K$56,IF(S436&gt;=PliegoVigente!$I$57,PliegoVigente!$K$57,IF(S436&gt;=PliegoVigente!$I$58,PliegoVigente!$K$58,PliegoVigente!$K$59))))))))))))</f>
        <v>0.06</v>
      </c>
      <c r="AE436" s="124">
        <f>IF(E436="HFC",(IF(T436&gt;=PliegoVigente!$A$10,PliegoVigente!$C$10,IF(T436&gt;PliegoVigente!$A$9,PliegoVigente!$C$9,IF(T436&gt;PliegoVigente!$A$8,PliegoVigente!$C$8,PliegoVigente!$C$7)))),IF(E436="FLOW",(IF(T436&gt;=PliegoVigente!$A$26,PliegoVigente!$C$26,IF(T436&gt;PliegoVigente!$A$25,PliegoVigente!$C$25,IF(T436&gt;PliegoVigente!$A$24,PliegoVigente!$C$24,PliegoVigente!$C$23)))),IF(E436="MASIVO",(IF(T436&gt;=PliegoVigente!$A$40,PliegoVigente!$C$40,IF(T436&gt;PliegoVigente!$A$39,PliegoVigente!$C$39,IF(T436&gt;PliegoVigente!$A$38,PliegoVigente!$C$38,PliegoVigente!$C$37)))),(IF(T436&gt;=PliegoVigente!$A$54,PliegoVigente!$C$54,IF(T436&gt;PliegoVigente!$A$53,PliegoVigente!$C$53,IF(T436&gt;PliegoVigente!$A$52,PliegoVigente!$C$52,PliegoVigente!$C$51)))))))</f>
        <v>0.02</v>
      </c>
      <c r="AF436" s="124">
        <f>IF(E436="HFC",(IF(Y436&gt;=PliegoVigente!$Y$7,PliegoVigente!$AA$7,0)),IF(E436="FLOW",0,IF(E436="MASIVO",(IF(Y436&gt;=PliegoVigente!$Y$37,PliegoVigente!$AA$370)),(IF(Y436&gt;=PliegoVigente!$Y$51,PliegoVigente!$AA$51,0)))))</f>
        <v>0.01</v>
      </c>
      <c r="AG436" s="124" t="e">
        <f>IF(E436="HFC",(IF(Z436&gt;=PliegoVigente!$M$9,PliegoVigente!$O$9,IF(Z436&gt;=PliegoVigente!$M$8,PliegoVigente!$O$8,PliegoVigente!$O$7))),IF(E436="FLOW",(IF(Z436&gt;=PliegoVigente!$M$25,PliegoVigente!$O$25,IF(Z436&gt;=PliegoVigente!$M$24,PliegoVigente!$O$24,PliegoVigente!$O$23))),IF(E436="MASIVO",(IF(Z436&gt;=PliegoVigente!$M$39,PliegoVigente!$O$39,IF(Z436&gt;=PliegoVigente!$M$38,PliegoVigente!$O$38,PliegoVigente!$O$37))),(IF(Z436&gt;=PliegoVigente!$M$53,PliegoVigente!$O$53,IF(Z436&gt;=PliegoVigente!$M$52,PliegoVigente!$O$52,PliegoVigente!$O$51))))))</f>
        <v>#N/A</v>
      </c>
      <c r="AH436" s="124">
        <f>IF(E436="HFC",(IF(AA436&gt;=PliegoVigente!$Q$9,PliegoVigente!$S$9,IF(AA436&gt;=PliegoVigente!$Q$8,PliegoVigente!$S$8,PliegoVigente!$S$7))),IF(E436="FLOW",(IF(AA436&gt;=PliegoVigente!$Q$25,PliegoVigente!$S$25,IF(AA436&gt;=PliegoVigente!$Q$24,PliegoVigente!$S$24,PliegoVigente!$S$23))),IF(E436="MASIVO",(IF(AA436&gt;=PliegoVigente!$Q$39,PliegoVigente!$S$39,IF(AA436&gt;=PliegoVigente!$Q$38,PliegoVigente!$S$38,PliegoVigente!$S$37))),(IF(AA436&gt;=PliegoVigente!$Q$53,PliegoVigente!$S$53,IF(AA436&gt;=PliegoVigente!$Q$52,PliegoVigente!$S$52,PliegoVigente!$S$51))))))</f>
        <v>5.0000000000000001E-3</v>
      </c>
      <c r="AI436" s="126" t="e">
        <f t="shared" si="13"/>
        <v>#N/A</v>
      </c>
    </row>
    <row r="437" spans="1:35" x14ac:dyDescent="0.25">
      <c r="A437" s="115" t="str">
        <f>VLOOKUP(C437,RosterActualizado!$C$2:$L$1000,7,0)</f>
        <v>Paez Ramon Del Valle</v>
      </c>
      <c r="B437" s="115" t="str">
        <f>VLOOKUP(C437,RosterActualizado!$C$2:$L$1000,10,0)</f>
        <v>Arroyo Eduardo Emmanuel</v>
      </c>
      <c r="C437" s="115">
        <f>RosterActualizado!C437</f>
        <v>3118415</v>
      </c>
      <c r="D437" s="115" t="str">
        <f>VLOOKUP(C437,RosterActualizado!$C$2:$L$1000,3,0)</f>
        <v>MULTISKILL</v>
      </c>
      <c r="E437" s="115" t="str">
        <f t="shared" si="12"/>
        <v>MULTISKILL</v>
      </c>
      <c r="F437" s="116">
        <f>VLOOKUP(C437,Table1[],5,0)</f>
        <v>0.92162257495590805</v>
      </c>
      <c r="G437" s="117">
        <f>VLOOKUP(C437,Table13[],5,0)</f>
        <v>0.133333333333333</v>
      </c>
      <c r="H437" s="118">
        <f>VLOOKUP(C437,Table13[],3,0)</f>
        <v>165</v>
      </c>
      <c r="I437" s="117">
        <f>VLOOKUP(C437,Table13[],7,0)</f>
        <v>0.565217391304348</v>
      </c>
      <c r="J437" s="117">
        <f>VLOOKUP(C437,Table13[],9,0)</f>
        <v>0.886075949367089</v>
      </c>
      <c r="K437" s="116">
        <f>VLOOKUP(C437,Table16[[#All],[idccms]:[TMO]],5,0)</f>
        <v>1</v>
      </c>
      <c r="L437" s="119">
        <f>VLOOKUP(C437,Table18[[Columna1]:[Recuento de id_monitoring-caseId]],2,0)</f>
        <v>0</v>
      </c>
      <c r="M437" s="116">
        <f>VLOOKUP(C437,Table111[],7,0)</f>
        <v>-0.25</v>
      </c>
      <c r="N437" s="118">
        <f>VLOOKUP(C437,Table111[],6,0)</f>
        <v>4</v>
      </c>
      <c r="O437" s="116">
        <f>VLOOKUP(C437,Table111[],8,0)</f>
        <v>0.25</v>
      </c>
      <c r="P437" s="13" t="s">
        <v>116</v>
      </c>
      <c r="Q437" s="13" t="s">
        <v>116</v>
      </c>
      <c r="R437" s="13" t="s">
        <v>116</v>
      </c>
      <c r="S437" s="116">
        <f>VLOOKUP(C437,Table113[[idccms]:[Suma de Rellamados]],4,0)</f>
        <v>0.72893772893772901</v>
      </c>
      <c r="T437" s="13">
        <f>VLOOKUP(C437,Table115[[idccms]:[Suma de CvLlamSalientes]],3,0)</f>
        <v>446.74193548387098</v>
      </c>
      <c r="U437" s="13">
        <f>VLOOKUP(C437,Table115[[idccms]:[Suma de CvLlamSalientes]],5,0)</f>
        <v>28.541935483871001</v>
      </c>
      <c r="V437" s="120">
        <f>VLOOKUP(C437,Table115[[idccms]:[Suma de CvLlamSalientes]],6,0)</f>
        <v>0.42150537634408602</v>
      </c>
      <c r="W437" s="13">
        <f>VLOOKUP(C437,Table115[[idccms]:[Suma de CvLlamSalientes]],7,0)</f>
        <v>417.778494623656</v>
      </c>
      <c r="X437" s="116">
        <f>VLOOKUP(C437,Table118[[idccms]:[%Act Com N]],4,0)</f>
        <v>4.4086021505376299E-2</v>
      </c>
      <c r="Y437" s="116">
        <f>VLOOKUP(C437,Table118[[idccms]:[%Act Com N]],6,0)</f>
        <v>3.3333333333333298E-2</v>
      </c>
      <c r="Z437" s="116" t="e">
        <f>VLOOKUP(C437,TRF!$B$2:$S$407,4,0)</f>
        <v>#N/A</v>
      </c>
      <c r="AA437" s="116">
        <f>VLOOKUP(C437,CBS!$A$2:$F$395,4,0)</f>
        <v>3.7142857142857102E-2</v>
      </c>
      <c r="AB437" s="124">
        <f>IF(E437="HFC",(IF(L437&gt;=PliegoVigente!$U$9,PliegoVigente!$W$9,IF(L437&gt;=PliegoVigente!$U$8,PliegoVigente!$W$8,PliegoVigente!$W$7))),IF(E437="FLOW",(IF(L437&gt;=PliegoVigente!$U$25,PliegoVigente!$W$25,IF(L437&gt;=PliegoVigente!$U$24,PliegoVigente!$W$24,PliegoVigente!$W$23))),IF(E437="MASIVO",(IF(L437&gt;=PliegoVigente!$U$39,PliegoVigente!$W$39,IF(L437&gt;=PliegoVigente!$U$38,PliegoVigente!$W$38,PliegoVigente!$W$37))),(IF(L437&gt;=PliegoVigente!$U$53,PliegoVigente!$W$53,IF(L437&gt;=PliegoVigente!$U$52,PliegoVigente!$W$52,PliegoVigente!$W$51))))))</f>
        <v>-0.01</v>
      </c>
      <c r="AC437" s="124">
        <f>IF(E437="HFC",(IF(M437&gt;=PliegoVigente!$I$7,PliegoVigente!$K$7,IF(M437&gt;=PliegoVigente!$I$8,PliegoVigente!$K$8,IF(M437&gt;=PliegoVigente!$I$9,PliegoVigente!$K$9,IF(M437&gt;=PliegoVigente!$I$10,PliegoVigente!$K$10,IF(M437&gt;=PliegoVigente!$I$11,PliegoVigente!$K$11,IF(M437&gt;=PliegoVigente!$I$12,PliegoVigente!$K$12,IF(M437&gt;=PliegoVigente!$I$13,PliegoVigente!$K$13,IF(M437&gt;=PliegoVigente!$I$14,PliegoVigente!$K$14,PliegoVigente!$K$15))))))))),IF(E437="FLOW",(IF(M437&gt;=PliegoVigente!$I$23,PliegoVigente!$K$23,IF(M437&gt;=PliegoVigente!$I$24,PliegoVigente!$K$24,IF(M437&gt;=PliegoVigente!$I$25,PliegoVigente!$K$25,IF(M437&gt;=PliegoVigente!$I$26,PliegoVigente!$K$26,IF(M437&gt;=PliegoVigente!$I$27,PliegoVigente!$K$27,IF(M437&gt;=PliegoVigente!$I$28,PliegoVigente!$K$28,IF(M437&gt;=PliegoVigente!$I$29,PliegoVigente!$K$29,IF(M437&gt;=PliegoVigente!$I$30,PliegoVigente!$K$30,PliegoVigente!$K$31))))))))),IF(E437="MASIVO",(IF(M437&gt;=PliegoVigente!$I$37,PliegoVigente!$K$37,IF(M437&gt;=PliegoVigente!$I$38,PliegoVigente!$K$38,IF(M437&gt;=PliegoVigente!$I$39,PliegoVigente!$K$39,IF(M437&gt;=PliegoVigente!$I$40,PliegoVigente!$K$40,IF(M437&gt;=PliegoVigente!$I$41,PliegoVigente!$K$41,IF(M437&gt;=PliegoVigente!$I$42,PliegoVigente!$K$42,IF(M437&gt;=PliegoVigente!$I$43,PliegoVigente!$K$43,IF(M437&gt;=PliegoVigente!$I$44,PliegoVigente!$K$44,PliegoVigente!$K$45))))))))),(IF(M437&gt;=PliegoVigente!$I$51,PliegoVigente!$K$51,IF(M437&gt;=PliegoVigente!$I$52,PliegoVigente!$K$52,IF(M437&gt;=PliegoVigente!$I$53,PliegoVigente!$K$53,IF(M437&gt;=PliegoVigente!$I$54,PliegoVigente!$K$54,IF(M437&gt;=PliegoVigente!$I$55,PliegoVigente!$K$55,IF(M437&gt;=PliegoVigente!$I$56,PliegoVigente!$K$56,IF(M437&gt;=PliegoVigente!$I$57,PliegoVigente!$K$57,IF(M437&gt;=PliegoVigente!$I$58,PliegoVigente!$K$58,PliegoVigente!$K$59))))))))))))</f>
        <v>-0.02</v>
      </c>
      <c r="AD437" s="124">
        <f>IF(E437="HFC",(IF(S437&gt;=PliegoVigente!$E$12,PliegoVigente!$G$12,IF(S437&gt;=PliegoVigente!$E$11,PliegoVigente!$G$11,IF(S437&gt;=PliegoVigente!$E$10,PliegoVigente!$G$10,IF(S437&gt;=PliegoVigente!$E$9,PliegoVigente!$G$9,IF(S437&gt;=PliegoVigente!$E$8,PliegoVigente!$G$8,PliegoVigente!$G$7)))))),IF(E437="FLOW",(IF(S437&gt;=PliegoVigente!$I$23,PliegoVigente!$K$23,IF(S437&gt;=PliegoVigente!$I$24,PliegoVigente!$K$24,IF(S437&gt;=PliegoVigente!$I$25,PliegoVigente!$K$25,IF(S437&gt;=PliegoVigente!$I$26,PliegoVigente!$K$26,IF(S437&gt;=PliegoVigente!$I$27,PliegoVigente!$K$27,IF(S437&gt;=PliegoVigente!$I$28,PliegoVigente!$K$28,IF(S437&gt;=PliegoVigente!$I$29,PliegoVigente!$K$29,IF(S437&gt;=PliegoVigente!$I$30,PliegoVigente!$K$30,PliegoVigente!$K$31))))))))),IF(E437="MASIVO",(IF(S437&gt;=PliegoVigente!$I$37,PliegoVigente!$K$37,IF(S437&gt;=PliegoVigente!$I$38,PliegoVigente!$K$38,IF(S437&gt;=PliegoVigente!$I$39,PliegoVigente!$K$39,IF(S437&gt;=PliegoVigente!$I$40,PliegoVigente!$K$40,IF(S437&gt;=PliegoVigente!$I$41,PliegoVigente!$K$41,IF(S437&gt;=PliegoVigente!$I$42,PliegoVigente!$K$42,IF(S437&gt;=PliegoVigente!$I$43,PliegoVigente!$K$43,IF(S437&gt;=PliegoVigente!$I$44,PliegoVigente!$K$44,PliegoVigente!$K$45))))))))),(IF(S437&gt;=PliegoVigente!$I$51,PliegoVigente!$K$51,IF(S437&gt;=PliegoVigente!$I$52,PliegoVigente!$K$52,IF(S437&gt;=PliegoVigente!$I$53,PliegoVigente!$K$53,IF(S437&gt;=PliegoVigente!$I$54,PliegoVigente!$K$54,IF(S437&gt;=PliegoVigente!$I$55,PliegoVigente!$K$55,IF(S437&gt;=PliegoVigente!$I$56,PliegoVigente!$K$56,IF(S437&gt;=PliegoVigente!$I$57,PliegoVigente!$K$57,IF(S437&gt;=PliegoVigente!$I$58,PliegoVigente!$K$58,PliegoVigente!$K$59))))))))))))</f>
        <v>0.06</v>
      </c>
      <c r="AE437" s="124">
        <f>IF(E437="HFC",(IF(T437&gt;=PliegoVigente!$A$10,PliegoVigente!$C$10,IF(T437&gt;PliegoVigente!$A$9,PliegoVigente!$C$9,IF(T437&gt;PliegoVigente!$A$8,PliegoVigente!$C$8,PliegoVigente!$C$7)))),IF(E437="FLOW",(IF(T437&gt;=PliegoVigente!$A$26,PliegoVigente!$C$26,IF(T437&gt;PliegoVigente!$A$25,PliegoVigente!$C$25,IF(T437&gt;PliegoVigente!$A$24,PliegoVigente!$C$24,PliegoVigente!$C$23)))),IF(E437="MASIVO",(IF(T437&gt;=PliegoVigente!$A$40,PliegoVigente!$C$40,IF(T437&gt;PliegoVigente!$A$39,PliegoVigente!$C$39,IF(T437&gt;PliegoVigente!$A$38,PliegoVigente!$C$38,PliegoVigente!$C$37)))),(IF(T437&gt;=PliegoVigente!$A$54,PliegoVigente!$C$54,IF(T437&gt;PliegoVigente!$A$53,PliegoVigente!$C$53,IF(T437&gt;PliegoVigente!$A$52,PliegoVigente!$C$52,PliegoVigente!$C$51)))))))</f>
        <v>0.02</v>
      </c>
      <c r="AF437" s="124">
        <f>IF(E437="HFC",(IF(Y437&gt;=PliegoVigente!$Y$7,PliegoVigente!$AA$7,0)),IF(E437="FLOW",0,IF(E437="MASIVO",(IF(Y437&gt;=PliegoVigente!$Y$37,PliegoVigente!$AA$370)),(IF(Y437&gt;=PliegoVigente!$Y$51,PliegoVigente!$AA$51,0)))))</f>
        <v>0.01</v>
      </c>
      <c r="AG437" s="124" t="e">
        <f>IF(E437="HFC",(IF(Z437&gt;=PliegoVigente!$M$9,PliegoVigente!$O$9,IF(Z437&gt;=PliegoVigente!$M$8,PliegoVigente!$O$8,PliegoVigente!$O$7))),IF(E437="FLOW",(IF(Z437&gt;=PliegoVigente!$M$25,PliegoVigente!$O$25,IF(Z437&gt;=PliegoVigente!$M$24,PliegoVigente!$O$24,PliegoVigente!$O$23))),IF(E437="MASIVO",(IF(Z437&gt;=PliegoVigente!$M$39,PliegoVigente!$O$39,IF(Z437&gt;=PliegoVigente!$M$38,PliegoVigente!$O$38,PliegoVigente!$O$37))),(IF(Z437&gt;=PliegoVigente!$M$53,PliegoVigente!$O$53,IF(Z437&gt;=PliegoVigente!$M$52,PliegoVigente!$O$52,PliegoVigente!$O$51))))))</f>
        <v>#N/A</v>
      </c>
      <c r="AH437" s="124">
        <f>IF(E437="HFC",(IF(AA437&gt;=PliegoVigente!$Q$9,PliegoVigente!$S$9,IF(AA437&gt;=PliegoVigente!$Q$8,PliegoVigente!$S$8,PliegoVigente!$S$7))),IF(E437="FLOW",(IF(AA437&gt;=PliegoVigente!$Q$25,PliegoVigente!$S$25,IF(AA437&gt;=PliegoVigente!$Q$24,PliegoVigente!$S$24,PliegoVigente!$S$23))),IF(E437="MASIVO",(IF(AA437&gt;=PliegoVigente!$Q$39,PliegoVigente!$S$39,IF(AA437&gt;=PliegoVigente!$Q$38,PliegoVigente!$S$38,PliegoVigente!$S$37))),(IF(AA437&gt;=PliegoVigente!$Q$53,PliegoVigente!$S$53,IF(AA437&gt;=PliegoVigente!$Q$52,PliegoVigente!$S$52,PliegoVigente!$S$51))))))</f>
        <v>5.0000000000000001E-3</v>
      </c>
      <c r="AI437" s="126" t="e">
        <f t="shared" si="13"/>
        <v>#N/A</v>
      </c>
    </row>
    <row r="438" spans="1:35" x14ac:dyDescent="0.25">
      <c r="A438" s="115" t="str">
        <f>VLOOKUP(C438,RosterActualizado!$C$2:$L$1000,7,0)</f>
        <v>Paez Ramon Del Valle</v>
      </c>
      <c r="B438" s="115" t="str">
        <f>VLOOKUP(C438,RosterActualizado!$C$2:$L$1000,10,0)</f>
        <v xml:space="preserve">Asmet Patricio </v>
      </c>
      <c r="C438" s="115">
        <f>RosterActualizado!C438</f>
        <v>4472974</v>
      </c>
      <c r="D438" s="115" t="str">
        <f>VLOOKUP(C438,RosterActualizado!$C$2:$L$1000,3,0)</f>
        <v>MULTISKILL</v>
      </c>
      <c r="E438" s="115" t="str">
        <f t="shared" si="12"/>
        <v>MULTISKILL</v>
      </c>
      <c r="F438" s="116">
        <f>VLOOKUP(C438,Table1[],5,0)</f>
        <v>0.95686131386861295</v>
      </c>
      <c r="G438" s="117">
        <f>VLOOKUP(C438,Table13[],5,0)</f>
        <v>0.204545454545455</v>
      </c>
      <c r="H438" s="118">
        <f>VLOOKUP(C438,Table13[],3,0)</f>
        <v>44</v>
      </c>
      <c r="I438" s="117">
        <f>VLOOKUP(C438,Table13[],7,0)</f>
        <v>0.52380952380952395</v>
      </c>
      <c r="J438" s="117">
        <f>VLOOKUP(C438,Table13[],9,0)</f>
        <v>0.875</v>
      </c>
      <c r="K438" s="116">
        <f>VLOOKUP(C438,Table16[[#All],[idccms]:[TMO]],5,0)</f>
        <v>0.95061728395061695</v>
      </c>
      <c r="L438" s="119">
        <f>VLOOKUP(C438,Table18[[Columna1]:[Recuento de id_monitoring-caseId]],2,0)</f>
        <v>1</v>
      </c>
      <c r="M438" s="116">
        <f>VLOOKUP(C438,Table111[],7,0)</f>
        <v>-0.4</v>
      </c>
      <c r="N438" s="118">
        <f>VLOOKUP(C438,Table111[],6,0)</f>
        <v>5</v>
      </c>
      <c r="O438" s="116">
        <f>VLOOKUP(C438,Table111[],8,0)</f>
        <v>1</v>
      </c>
      <c r="P438" s="13" t="s">
        <v>116</v>
      </c>
      <c r="Q438" s="13" t="s">
        <v>116</v>
      </c>
      <c r="R438" s="13" t="s">
        <v>116</v>
      </c>
      <c r="S438" s="116">
        <f>VLOOKUP(C438,Table113[[idccms]:[Suma de Rellamados]],4,0)</f>
        <v>0.75167785234899298</v>
      </c>
      <c r="T438" s="13">
        <f>VLOOKUP(C438,Table115[[idccms]:[Suma de CvLlamSalientes]],3,0)</f>
        <v>639.116630669546</v>
      </c>
      <c r="U438" s="13">
        <f>VLOOKUP(C438,Table115[[idccms]:[Suma de CvLlamSalientes]],5,0)</f>
        <v>21.982721382289402</v>
      </c>
      <c r="V438" s="120">
        <f>VLOOKUP(C438,Table115[[idccms]:[Suma de CvLlamSalientes]],6,0)</f>
        <v>5.1835853131749501E-2</v>
      </c>
      <c r="W438" s="13">
        <f>VLOOKUP(C438,Table115[[idccms]:[Suma de CvLlamSalientes]],7,0)</f>
        <v>617.08207343412505</v>
      </c>
      <c r="X438" s="116">
        <f>VLOOKUP(C438,Table118[[idccms]:[%Act Com N]],4,0)</f>
        <v>1.1879049676025899E-2</v>
      </c>
      <c r="Y438" s="116">
        <f>VLOOKUP(C438,Table118[[idccms]:[%Act Com N]],6,0)</f>
        <v>1.1879049676025899E-2</v>
      </c>
      <c r="Z438" s="116" t="e">
        <f>VLOOKUP(C438,TRF!$B$2:$S$407,4,0)</f>
        <v>#N/A</v>
      </c>
      <c r="AA438" s="116">
        <f>VLOOKUP(C438,CBS!$A$2:$F$395,4,0)</f>
        <v>6.9486404833836904E-2</v>
      </c>
      <c r="AB438" s="124">
        <f>IF(E438="HFC",(IF(L438&gt;=PliegoVigente!$U$9,PliegoVigente!$W$9,IF(L438&gt;=PliegoVigente!$U$8,PliegoVigente!$W$8,PliegoVigente!$W$7))),IF(E438="FLOW",(IF(L438&gt;=PliegoVigente!$U$25,PliegoVigente!$W$25,IF(L438&gt;=PliegoVigente!$U$24,PliegoVigente!$W$24,PliegoVigente!$W$23))),IF(E438="MASIVO",(IF(L438&gt;=PliegoVigente!$U$39,PliegoVigente!$W$39,IF(L438&gt;=PliegoVigente!$U$38,PliegoVigente!$W$38,PliegoVigente!$W$37))),(IF(L438&gt;=PliegoVigente!$U$53,PliegoVigente!$W$53,IF(L438&gt;=PliegoVigente!$U$52,PliegoVigente!$W$52,PliegoVigente!$W$51))))))</f>
        <v>0.01</v>
      </c>
      <c r="AC438" s="124">
        <f>IF(E438="HFC",(IF(M438&gt;=PliegoVigente!$I$7,PliegoVigente!$K$7,IF(M438&gt;=PliegoVigente!$I$8,PliegoVigente!$K$8,IF(M438&gt;=PliegoVigente!$I$9,PliegoVigente!$K$9,IF(M438&gt;=PliegoVigente!$I$10,PliegoVigente!$K$10,IF(M438&gt;=PliegoVigente!$I$11,PliegoVigente!$K$11,IF(M438&gt;=PliegoVigente!$I$12,PliegoVigente!$K$12,IF(M438&gt;=PliegoVigente!$I$13,PliegoVigente!$K$13,IF(M438&gt;=PliegoVigente!$I$14,PliegoVigente!$K$14,PliegoVigente!$K$15))))))))),IF(E438="FLOW",(IF(M438&gt;=PliegoVigente!$I$23,PliegoVigente!$K$23,IF(M438&gt;=PliegoVigente!$I$24,PliegoVigente!$K$24,IF(M438&gt;=PliegoVigente!$I$25,PliegoVigente!$K$25,IF(M438&gt;=PliegoVigente!$I$26,PliegoVigente!$K$26,IF(M438&gt;=PliegoVigente!$I$27,PliegoVigente!$K$27,IF(M438&gt;=PliegoVigente!$I$28,PliegoVigente!$K$28,IF(M438&gt;=PliegoVigente!$I$29,PliegoVigente!$K$29,IF(M438&gt;=PliegoVigente!$I$30,PliegoVigente!$K$30,PliegoVigente!$K$31))))))))),IF(E438="MASIVO",(IF(M438&gt;=PliegoVigente!$I$37,PliegoVigente!$K$37,IF(M438&gt;=PliegoVigente!$I$38,PliegoVigente!$K$38,IF(M438&gt;=PliegoVigente!$I$39,PliegoVigente!$K$39,IF(M438&gt;=PliegoVigente!$I$40,PliegoVigente!$K$40,IF(M438&gt;=PliegoVigente!$I$41,PliegoVigente!$K$41,IF(M438&gt;=PliegoVigente!$I$42,PliegoVigente!$K$42,IF(M438&gt;=PliegoVigente!$I$43,PliegoVigente!$K$43,IF(M438&gt;=PliegoVigente!$I$44,PliegoVigente!$K$44,PliegoVigente!$K$45))))))))),(IF(M438&gt;=PliegoVigente!$I$51,PliegoVigente!$K$51,IF(M438&gt;=PliegoVigente!$I$52,PliegoVigente!$K$52,IF(M438&gt;=PliegoVigente!$I$53,PliegoVigente!$K$53,IF(M438&gt;=PliegoVigente!$I$54,PliegoVigente!$K$54,IF(M438&gt;=PliegoVigente!$I$55,PliegoVigente!$K$55,IF(M438&gt;=PliegoVigente!$I$56,PliegoVigente!$K$56,IF(M438&gt;=PliegoVigente!$I$57,PliegoVigente!$K$57,IF(M438&gt;=PliegoVigente!$I$58,PliegoVigente!$K$58,PliegoVigente!$K$59))))))))))))</f>
        <v>-0.02</v>
      </c>
      <c r="AD438" s="124">
        <f>IF(E438="HFC",(IF(S438&gt;=PliegoVigente!$E$12,PliegoVigente!$G$12,IF(S438&gt;=PliegoVigente!$E$11,PliegoVigente!$G$11,IF(S438&gt;=PliegoVigente!$E$10,PliegoVigente!$G$10,IF(S438&gt;=PliegoVigente!$E$9,PliegoVigente!$G$9,IF(S438&gt;=PliegoVigente!$E$8,PliegoVigente!$G$8,PliegoVigente!$G$7)))))),IF(E438="FLOW",(IF(S438&gt;=PliegoVigente!$I$23,PliegoVigente!$K$23,IF(S438&gt;=PliegoVigente!$I$24,PliegoVigente!$K$24,IF(S438&gt;=PliegoVigente!$I$25,PliegoVigente!$K$25,IF(S438&gt;=PliegoVigente!$I$26,PliegoVigente!$K$26,IF(S438&gt;=PliegoVigente!$I$27,PliegoVigente!$K$27,IF(S438&gt;=PliegoVigente!$I$28,PliegoVigente!$K$28,IF(S438&gt;=PliegoVigente!$I$29,PliegoVigente!$K$29,IF(S438&gt;=PliegoVigente!$I$30,PliegoVigente!$K$30,PliegoVigente!$K$31))))))))),IF(E438="MASIVO",(IF(S438&gt;=PliegoVigente!$I$37,PliegoVigente!$K$37,IF(S438&gt;=PliegoVigente!$I$38,PliegoVigente!$K$38,IF(S438&gt;=PliegoVigente!$I$39,PliegoVigente!$K$39,IF(S438&gt;=PliegoVigente!$I$40,PliegoVigente!$K$40,IF(S438&gt;=PliegoVigente!$I$41,PliegoVigente!$K$41,IF(S438&gt;=PliegoVigente!$I$42,PliegoVigente!$K$42,IF(S438&gt;=PliegoVigente!$I$43,PliegoVigente!$K$43,IF(S438&gt;=PliegoVigente!$I$44,PliegoVigente!$K$44,PliegoVigente!$K$45))))))))),(IF(S438&gt;=PliegoVigente!$I$51,PliegoVigente!$K$51,IF(S438&gt;=PliegoVigente!$I$52,PliegoVigente!$K$52,IF(S438&gt;=PliegoVigente!$I$53,PliegoVigente!$K$53,IF(S438&gt;=PliegoVigente!$I$54,PliegoVigente!$K$54,IF(S438&gt;=PliegoVigente!$I$55,PliegoVigente!$K$55,IF(S438&gt;=PliegoVigente!$I$56,PliegoVigente!$K$56,IF(S438&gt;=PliegoVigente!$I$57,PliegoVigente!$K$57,IF(S438&gt;=PliegoVigente!$I$58,PliegoVigente!$K$58,PliegoVigente!$K$59))))))))))))</f>
        <v>0.06</v>
      </c>
      <c r="AE438" s="124">
        <f>IF(E438="HFC",(IF(T438&gt;=PliegoVigente!$A$10,PliegoVigente!$C$10,IF(T438&gt;PliegoVigente!$A$9,PliegoVigente!$C$9,IF(T438&gt;PliegoVigente!$A$8,PliegoVigente!$C$8,PliegoVigente!$C$7)))),IF(E438="FLOW",(IF(T438&gt;=PliegoVigente!$A$26,PliegoVigente!$C$26,IF(T438&gt;PliegoVigente!$A$25,PliegoVigente!$C$25,IF(T438&gt;PliegoVigente!$A$24,PliegoVigente!$C$24,PliegoVigente!$C$23)))),IF(E438="MASIVO",(IF(T438&gt;=PliegoVigente!$A$40,PliegoVigente!$C$40,IF(T438&gt;PliegoVigente!$A$39,PliegoVigente!$C$39,IF(T438&gt;PliegoVigente!$A$38,PliegoVigente!$C$38,PliegoVigente!$C$37)))),(IF(T438&gt;=PliegoVigente!$A$54,PliegoVigente!$C$54,IF(T438&gt;PliegoVigente!$A$53,PliegoVigente!$C$53,IF(T438&gt;PliegoVigente!$A$52,PliegoVigente!$C$52,PliegoVigente!$C$51)))))))</f>
        <v>-0.01</v>
      </c>
      <c r="AF438" s="124">
        <f>IF(E438="HFC",(IF(Y438&gt;=PliegoVigente!$Y$7,PliegoVigente!$AA$7,0)),IF(E438="FLOW",0,IF(E438="MASIVO",(IF(Y438&gt;=PliegoVigente!$Y$37,PliegoVigente!$AA$370)),(IF(Y438&gt;=PliegoVigente!$Y$51,PliegoVigente!$AA$51,0)))))</f>
        <v>0</v>
      </c>
      <c r="AG438" s="124" t="e">
        <f>IF(E438="HFC",(IF(Z438&gt;=PliegoVigente!$M$9,PliegoVigente!$O$9,IF(Z438&gt;=PliegoVigente!$M$8,PliegoVigente!$O$8,PliegoVigente!$O$7))),IF(E438="FLOW",(IF(Z438&gt;=PliegoVigente!$M$25,PliegoVigente!$O$25,IF(Z438&gt;=PliegoVigente!$M$24,PliegoVigente!$O$24,PliegoVigente!$O$23))),IF(E438="MASIVO",(IF(Z438&gt;=PliegoVigente!$M$39,PliegoVigente!$O$39,IF(Z438&gt;=PliegoVigente!$M$38,PliegoVigente!$O$38,PliegoVigente!$O$37))),(IF(Z438&gt;=PliegoVigente!$M$53,PliegoVigente!$O$53,IF(Z438&gt;=PliegoVigente!$M$52,PliegoVigente!$O$52,PliegoVigente!$O$51))))))</f>
        <v>#N/A</v>
      </c>
      <c r="AH438" s="124">
        <f>IF(E438="HFC",(IF(AA438&gt;=PliegoVigente!$Q$9,PliegoVigente!$S$9,IF(AA438&gt;=PliegoVigente!$Q$8,PliegoVigente!$S$8,PliegoVigente!$S$7))),IF(E438="FLOW",(IF(AA438&gt;=PliegoVigente!$Q$25,PliegoVigente!$S$25,IF(AA438&gt;=PliegoVigente!$Q$24,PliegoVigente!$S$24,PliegoVigente!$S$23))),IF(E438="MASIVO",(IF(AA438&gt;=PliegoVigente!$Q$39,PliegoVigente!$S$39,IF(AA438&gt;=PliegoVigente!$Q$38,PliegoVigente!$S$38,PliegoVigente!$S$37))),(IF(AA438&gt;=PliegoVigente!$Q$53,PliegoVigente!$S$53,IF(AA438&gt;=PliegoVigente!$Q$52,PliegoVigente!$S$52,PliegoVigente!$S$51))))))</f>
        <v>5.0000000000000001E-3</v>
      </c>
      <c r="AI438" s="126" t="e">
        <f t="shared" si="13"/>
        <v>#N/A</v>
      </c>
    </row>
    <row r="439" spans="1:35" x14ac:dyDescent="0.25">
      <c r="A439" s="115" t="str">
        <f>VLOOKUP(C439,RosterActualizado!$C$2:$L$1000,7,0)</f>
        <v>Paez Ramon Del Valle</v>
      </c>
      <c r="B439" s="115" t="str">
        <f>VLOOKUP(C439,RosterActualizado!$C$2:$L$1000,10,0)</f>
        <v xml:space="preserve">Borges Gabriel Leonel </v>
      </c>
      <c r="C439" s="115">
        <f>RosterActualizado!C439</f>
        <v>4472922</v>
      </c>
      <c r="D439" s="115" t="str">
        <f>VLOOKUP(C439,RosterActualizado!$C$2:$L$1000,3,0)</f>
        <v>MULTISKILL</v>
      </c>
      <c r="E439" s="115" t="str">
        <f t="shared" si="12"/>
        <v>MULTISKILL</v>
      </c>
      <c r="F439" s="116">
        <f>VLOOKUP(C439,Table1[],5,0)</f>
        <v>0.95127525252525302</v>
      </c>
      <c r="G439" s="117">
        <f>VLOOKUP(C439,Table13[],5,0)</f>
        <v>0.21568627450980399</v>
      </c>
      <c r="H439" s="118">
        <f>VLOOKUP(C439,Table13[],3,0)</f>
        <v>51</v>
      </c>
      <c r="I439" s="117">
        <f>VLOOKUP(C439,Table13[],7,0)</f>
        <v>0.45833333333333298</v>
      </c>
      <c r="J439" s="117">
        <f>VLOOKUP(C439,Table13[],9,0)</f>
        <v>0.8125</v>
      </c>
      <c r="K439" s="116">
        <f>VLOOKUP(C439,Table16[[#All],[idccms]:[TMO]],5,0)</f>
        <v>0.63157894736842102</v>
      </c>
      <c r="L439" s="119">
        <f>VLOOKUP(C439,Table18[[Columna1]:[Recuento de id_monitoring-caseId]],2,0)</f>
        <v>1</v>
      </c>
      <c r="M439" s="116">
        <f>VLOOKUP(C439,Table111[],7,0)</f>
        <v>0</v>
      </c>
      <c r="N439" s="118">
        <f>VLOOKUP(C439,Table111[],6,0)</f>
        <v>6</v>
      </c>
      <c r="O439" s="116">
        <f>VLOOKUP(C439,Table111[],8,0)</f>
        <v>0.5</v>
      </c>
      <c r="P439" s="13" t="s">
        <v>116</v>
      </c>
      <c r="Q439" s="13" t="s">
        <v>116</v>
      </c>
      <c r="R439" s="13" t="s">
        <v>116</v>
      </c>
      <c r="S439" s="116">
        <f>VLOOKUP(C439,Table113[[idccms]:[Suma de Rellamados]],4,0)</f>
        <v>0.778523489932886</v>
      </c>
      <c r="T439" s="13">
        <f>VLOOKUP(C439,Table115[[idccms]:[Suma de CvLlamSalientes]],3,0)</f>
        <v>501.28340080971702</v>
      </c>
      <c r="U439" s="13">
        <f>VLOOKUP(C439,Table115[[idccms]:[Suma de CvLlamSalientes]],5,0)</f>
        <v>12.1882591093117</v>
      </c>
      <c r="V439" s="120">
        <f>VLOOKUP(C439,Table115[[idccms]:[Suma de CvLlamSalientes]],6,0)</f>
        <v>2.0242914979757098E-3</v>
      </c>
      <c r="W439" s="13">
        <f>VLOOKUP(C439,Table115[[idccms]:[Suma de CvLlamSalientes]],7,0)</f>
        <v>489.09311740890701</v>
      </c>
      <c r="X439" s="116">
        <f>VLOOKUP(C439,Table118[[idccms]:[%Act Com N]],4,0)</f>
        <v>7.0850202429149798E-3</v>
      </c>
      <c r="Y439" s="116">
        <f>VLOOKUP(C439,Table118[[idccms]:[%Act Com N]],6,0)</f>
        <v>7.0850202429149798E-3</v>
      </c>
      <c r="Z439" s="116" t="e">
        <f>VLOOKUP(C439,TRF!$B$2:$S$407,4,0)</f>
        <v>#N/A</v>
      </c>
      <c r="AA439" s="116">
        <f>VLOOKUP(C439,CBS!$A$2:$F$395,4,0)</f>
        <v>0.04</v>
      </c>
      <c r="AB439" s="124">
        <f>IF(E439="HFC",(IF(L439&gt;=PliegoVigente!$U$9,PliegoVigente!$W$9,IF(L439&gt;=PliegoVigente!$U$8,PliegoVigente!$W$8,PliegoVigente!$W$7))),IF(E439="FLOW",(IF(L439&gt;=PliegoVigente!$U$25,PliegoVigente!$W$25,IF(L439&gt;=PliegoVigente!$U$24,PliegoVigente!$W$24,PliegoVigente!$W$23))),IF(E439="MASIVO",(IF(L439&gt;=PliegoVigente!$U$39,PliegoVigente!$W$39,IF(L439&gt;=PliegoVigente!$U$38,PliegoVigente!$W$38,PliegoVigente!$W$37))),(IF(L439&gt;=PliegoVigente!$U$53,PliegoVigente!$W$53,IF(L439&gt;=PliegoVigente!$U$52,PliegoVigente!$W$52,PliegoVigente!$W$51))))))</f>
        <v>0.01</v>
      </c>
      <c r="AC439" s="124">
        <f>IF(E439="HFC",(IF(M439&gt;=PliegoVigente!$I$7,PliegoVigente!$K$7,IF(M439&gt;=PliegoVigente!$I$8,PliegoVigente!$K$8,IF(M439&gt;=PliegoVigente!$I$9,PliegoVigente!$K$9,IF(M439&gt;=PliegoVigente!$I$10,PliegoVigente!$K$10,IF(M439&gt;=PliegoVigente!$I$11,PliegoVigente!$K$11,IF(M439&gt;=PliegoVigente!$I$12,PliegoVigente!$K$12,IF(M439&gt;=PliegoVigente!$I$13,PliegoVigente!$K$13,IF(M439&gt;=PliegoVigente!$I$14,PliegoVigente!$K$14,PliegoVigente!$K$15))))))))),IF(E439="FLOW",(IF(M439&gt;=PliegoVigente!$I$23,PliegoVigente!$K$23,IF(M439&gt;=PliegoVigente!$I$24,PliegoVigente!$K$24,IF(M439&gt;=PliegoVigente!$I$25,PliegoVigente!$K$25,IF(M439&gt;=PliegoVigente!$I$26,PliegoVigente!$K$26,IF(M439&gt;=PliegoVigente!$I$27,PliegoVigente!$K$27,IF(M439&gt;=PliegoVigente!$I$28,PliegoVigente!$K$28,IF(M439&gt;=PliegoVigente!$I$29,PliegoVigente!$K$29,IF(M439&gt;=PliegoVigente!$I$30,PliegoVigente!$K$30,PliegoVigente!$K$31))))))))),IF(E439="MASIVO",(IF(M439&gt;=PliegoVigente!$I$37,PliegoVigente!$K$37,IF(M439&gt;=PliegoVigente!$I$38,PliegoVigente!$K$38,IF(M439&gt;=PliegoVigente!$I$39,PliegoVigente!$K$39,IF(M439&gt;=PliegoVigente!$I$40,PliegoVigente!$K$40,IF(M439&gt;=PliegoVigente!$I$41,PliegoVigente!$K$41,IF(M439&gt;=PliegoVigente!$I$42,PliegoVigente!$K$42,IF(M439&gt;=PliegoVigente!$I$43,PliegoVigente!$K$43,IF(M439&gt;=PliegoVigente!$I$44,PliegoVigente!$K$44,PliegoVigente!$K$45))))))))),(IF(M439&gt;=PliegoVigente!$I$51,PliegoVigente!$K$51,IF(M439&gt;=PliegoVigente!$I$52,PliegoVigente!$K$52,IF(M439&gt;=PliegoVigente!$I$53,PliegoVigente!$K$53,IF(M439&gt;=PliegoVigente!$I$54,PliegoVigente!$K$54,IF(M439&gt;=PliegoVigente!$I$55,PliegoVigente!$K$55,IF(M439&gt;=PliegoVigente!$I$56,PliegoVigente!$K$56,IF(M439&gt;=PliegoVigente!$I$57,PliegoVigente!$K$57,IF(M439&gt;=PliegoVigente!$I$58,PliegoVigente!$K$58,PliegoVigente!$K$59))))))))))))</f>
        <v>0.05</v>
      </c>
      <c r="AD439" s="124">
        <f>IF(E439="HFC",(IF(S439&gt;=PliegoVigente!$E$12,PliegoVigente!$G$12,IF(S439&gt;=PliegoVigente!$E$11,PliegoVigente!$G$11,IF(S439&gt;=PliegoVigente!$E$10,PliegoVigente!$G$10,IF(S439&gt;=PliegoVigente!$E$9,PliegoVigente!$G$9,IF(S439&gt;=PliegoVigente!$E$8,PliegoVigente!$G$8,PliegoVigente!$G$7)))))),IF(E439="FLOW",(IF(S439&gt;=PliegoVigente!$I$23,PliegoVigente!$K$23,IF(S439&gt;=PliegoVigente!$I$24,PliegoVigente!$K$24,IF(S439&gt;=PliegoVigente!$I$25,PliegoVigente!$K$25,IF(S439&gt;=PliegoVigente!$I$26,PliegoVigente!$K$26,IF(S439&gt;=PliegoVigente!$I$27,PliegoVigente!$K$27,IF(S439&gt;=PliegoVigente!$I$28,PliegoVigente!$K$28,IF(S439&gt;=PliegoVigente!$I$29,PliegoVigente!$K$29,IF(S439&gt;=PliegoVigente!$I$30,PliegoVigente!$K$30,PliegoVigente!$K$31))))))))),IF(E439="MASIVO",(IF(S439&gt;=PliegoVigente!$I$37,PliegoVigente!$K$37,IF(S439&gt;=PliegoVigente!$I$38,PliegoVigente!$K$38,IF(S439&gt;=PliegoVigente!$I$39,PliegoVigente!$K$39,IF(S439&gt;=PliegoVigente!$I$40,PliegoVigente!$K$40,IF(S439&gt;=PliegoVigente!$I$41,PliegoVigente!$K$41,IF(S439&gt;=PliegoVigente!$I$42,PliegoVigente!$K$42,IF(S439&gt;=PliegoVigente!$I$43,PliegoVigente!$K$43,IF(S439&gt;=PliegoVigente!$I$44,PliegoVigente!$K$44,PliegoVigente!$K$45))))))))),(IF(S439&gt;=PliegoVigente!$I$51,PliegoVigente!$K$51,IF(S439&gt;=PliegoVigente!$I$52,PliegoVigente!$K$52,IF(S439&gt;=PliegoVigente!$I$53,PliegoVigente!$K$53,IF(S439&gt;=PliegoVigente!$I$54,PliegoVigente!$K$54,IF(S439&gt;=PliegoVigente!$I$55,PliegoVigente!$K$55,IF(S439&gt;=PliegoVigente!$I$56,PliegoVigente!$K$56,IF(S439&gt;=PliegoVigente!$I$57,PliegoVigente!$K$57,IF(S439&gt;=PliegoVigente!$I$58,PliegoVigente!$K$58,PliegoVigente!$K$59))))))))))))</f>
        <v>0.06</v>
      </c>
      <c r="AE439" s="124">
        <f>IF(E439="HFC",(IF(T439&gt;=PliegoVigente!$A$10,PliegoVigente!$C$10,IF(T439&gt;PliegoVigente!$A$9,PliegoVigente!$C$9,IF(T439&gt;PliegoVigente!$A$8,PliegoVigente!$C$8,PliegoVigente!$C$7)))),IF(E439="FLOW",(IF(T439&gt;=PliegoVigente!$A$26,PliegoVigente!$C$26,IF(T439&gt;PliegoVigente!$A$25,PliegoVigente!$C$25,IF(T439&gt;PliegoVigente!$A$24,PliegoVigente!$C$24,PliegoVigente!$C$23)))),IF(E439="MASIVO",(IF(T439&gt;=PliegoVigente!$A$40,PliegoVigente!$C$40,IF(T439&gt;PliegoVigente!$A$39,PliegoVigente!$C$39,IF(T439&gt;PliegoVigente!$A$38,PliegoVigente!$C$38,PliegoVigente!$C$37)))),(IF(T439&gt;=PliegoVigente!$A$54,PliegoVigente!$C$54,IF(T439&gt;PliegoVigente!$A$53,PliegoVigente!$C$53,IF(T439&gt;PliegoVigente!$A$52,PliegoVigente!$C$52,PliegoVigente!$C$51)))))))</f>
        <v>-0.01</v>
      </c>
      <c r="AF439" s="124">
        <f>IF(E439="HFC",(IF(Y439&gt;=PliegoVigente!$Y$7,PliegoVigente!$AA$7,0)),IF(E439="FLOW",0,IF(E439="MASIVO",(IF(Y439&gt;=PliegoVigente!$Y$37,PliegoVigente!$AA$370)),(IF(Y439&gt;=PliegoVigente!$Y$51,PliegoVigente!$AA$51,0)))))</f>
        <v>0</v>
      </c>
      <c r="AG439" s="124" t="e">
        <f>IF(E439="HFC",(IF(Z439&gt;=PliegoVigente!$M$9,PliegoVigente!$O$9,IF(Z439&gt;=PliegoVigente!$M$8,PliegoVigente!$O$8,PliegoVigente!$O$7))),IF(E439="FLOW",(IF(Z439&gt;=PliegoVigente!$M$25,PliegoVigente!$O$25,IF(Z439&gt;=PliegoVigente!$M$24,PliegoVigente!$O$24,PliegoVigente!$O$23))),IF(E439="MASIVO",(IF(Z439&gt;=PliegoVigente!$M$39,PliegoVigente!$O$39,IF(Z439&gt;=PliegoVigente!$M$38,PliegoVigente!$O$38,PliegoVigente!$O$37))),(IF(Z439&gt;=PliegoVigente!$M$53,PliegoVigente!$O$53,IF(Z439&gt;=PliegoVigente!$M$52,PliegoVigente!$O$52,PliegoVigente!$O$51))))))</f>
        <v>#N/A</v>
      </c>
      <c r="AH439" s="124">
        <f>IF(E439="HFC",(IF(AA439&gt;=PliegoVigente!$Q$9,PliegoVigente!$S$9,IF(AA439&gt;=PliegoVigente!$Q$8,PliegoVigente!$S$8,PliegoVigente!$S$7))),IF(E439="FLOW",(IF(AA439&gt;=PliegoVigente!$Q$25,PliegoVigente!$S$25,IF(AA439&gt;=PliegoVigente!$Q$24,PliegoVigente!$S$24,PliegoVigente!$S$23))),IF(E439="MASIVO",(IF(AA439&gt;=PliegoVigente!$Q$39,PliegoVigente!$S$39,IF(AA439&gt;=PliegoVigente!$Q$38,PliegoVigente!$S$38,PliegoVigente!$S$37))),(IF(AA439&gt;=PliegoVigente!$Q$53,PliegoVigente!$S$53,IF(AA439&gt;=PliegoVigente!$Q$52,PliegoVigente!$S$52,PliegoVigente!$S$51))))))</f>
        <v>5.0000000000000001E-3</v>
      </c>
      <c r="AI439" s="126" t="e">
        <f t="shared" si="13"/>
        <v>#N/A</v>
      </c>
    </row>
    <row r="440" spans="1:35" x14ac:dyDescent="0.25">
      <c r="A440" s="115" t="str">
        <f>VLOOKUP(C440,RosterActualizado!$C$2:$L$1000,7,0)</f>
        <v>Paez Ramon Del Valle</v>
      </c>
      <c r="B440" s="115" t="str">
        <f>VLOOKUP(C440,RosterActualizado!$C$2:$L$1000,10,0)</f>
        <v>Castillo Aguirre Ivan Gonzalo</v>
      </c>
      <c r="C440" s="115">
        <f>RosterActualizado!C440</f>
        <v>2831204</v>
      </c>
      <c r="D440" s="115" t="str">
        <f>VLOOKUP(C440,RosterActualizado!$C$2:$L$1000,3,0)</f>
        <v>MULTISKILL</v>
      </c>
      <c r="E440" s="115" t="str">
        <f t="shared" si="12"/>
        <v>MULTISKILL</v>
      </c>
      <c r="F440" s="116">
        <f>VLOOKUP(C440,Table1[],5,0)</f>
        <v>0.36363636363636398</v>
      </c>
      <c r="G440" s="117">
        <f>VLOOKUP(C440,Table13[],5,0)</f>
        <v>0</v>
      </c>
      <c r="H440" s="118">
        <f>VLOOKUP(C440,Table13[],3,0)</f>
        <v>0</v>
      </c>
      <c r="I440" s="117">
        <f>VLOOKUP(C440,Table13[],7,0)</f>
        <v>0</v>
      </c>
      <c r="J440" s="117">
        <f>VLOOKUP(C440,Table13[],9,0)</f>
        <v>0</v>
      </c>
      <c r="K440" s="116" t="e">
        <f>VLOOKUP(C440,Table16[[#All],[idccms]:[TMO]],5,0)</f>
        <v>#N/A</v>
      </c>
      <c r="L440" s="119" t="e">
        <f>VLOOKUP(C440,Table18[[Columna1]:[Recuento de id_monitoring-caseId]],2,0)</f>
        <v>#N/A</v>
      </c>
      <c r="M440" s="116" t="e">
        <f>VLOOKUP(C440,Table111[],7,0)</f>
        <v>#N/A</v>
      </c>
      <c r="N440" s="118" t="e">
        <f>VLOOKUP(C440,Table111[],6,0)</f>
        <v>#N/A</v>
      </c>
      <c r="O440" s="116" t="e">
        <f>VLOOKUP(C440,Table111[],8,0)</f>
        <v>#N/A</v>
      </c>
      <c r="P440" s="13" t="s">
        <v>116</v>
      </c>
      <c r="Q440" s="13" t="s">
        <v>116</v>
      </c>
      <c r="R440" s="13" t="s">
        <v>116</v>
      </c>
      <c r="S440" s="116" t="e">
        <f>VLOOKUP(C440,Table113[[idccms]:[Suma de Rellamados]],4,0)</f>
        <v>#N/A</v>
      </c>
      <c r="T440" s="13">
        <f>VLOOKUP(C440,Table115[[idccms]:[Suma de CvLlamSalientes]],3,0)</f>
        <v>0</v>
      </c>
      <c r="U440" s="13">
        <f>VLOOKUP(C440,Table115[[idccms]:[Suma de CvLlamSalientes]],5,0)</f>
        <v>0</v>
      </c>
      <c r="V440" s="120">
        <f>VLOOKUP(C440,Table115[[idccms]:[Suma de CvLlamSalientes]],6,0)</f>
        <v>0</v>
      </c>
      <c r="W440" s="13">
        <f>VLOOKUP(C440,Table115[[idccms]:[Suma de CvLlamSalientes]],7,0)</f>
        <v>0</v>
      </c>
      <c r="X440" s="116" t="e">
        <f>VLOOKUP(C440,Table118[[idccms]:[%Act Com N]],4,0)</f>
        <v>#N/A</v>
      </c>
      <c r="Y440" s="116" t="e">
        <f>VLOOKUP(C440,Table118[[idccms]:[%Act Com N]],6,0)</f>
        <v>#N/A</v>
      </c>
      <c r="Z440" s="116" t="e">
        <f>VLOOKUP(C440,TRF!$B$2:$S$407,4,0)</f>
        <v>#N/A</v>
      </c>
      <c r="AA440" s="116" t="e">
        <f>VLOOKUP(C440,CBS!$A$2:$F$395,4,0)</f>
        <v>#N/A</v>
      </c>
      <c r="AB440" s="124" t="e">
        <f>IF(E440="HFC",(IF(L440&gt;=PliegoVigente!$U$9,PliegoVigente!$W$9,IF(L440&gt;=PliegoVigente!$U$8,PliegoVigente!$W$8,PliegoVigente!$W$7))),IF(E440="FLOW",(IF(L440&gt;=PliegoVigente!$U$25,PliegoVigente!$W$25,IF(L440&gt;=PliegoVigente!$U$24,PliegoVigente!$W$24,PliegoVigente!$W$23))),IF(E440="MASIVO",(IF(L440&gt;=PliegoVigente!$U$39,PliegoVigente!$W$39,IF(L440&gt;=PliegoVigente!$U$38,PliegoVigente!$W$38,PliegoVigente!$W$37))),(IF(L440&gt;=PliegoVigente!$U$53,PliegoVigente!$W$53,IF(L440&gt;=PliegoVigente!$U$52,PliegoVigente!$W$52,PliegoVigente!$W$51))))))</f>
        <v>#N/A</v>
      </c>
      <c r="AC440" s="124" t="e">
        <f>IF(E440="HFC",(IF(M440&gt;=PliegoVigente!$I$7,PliegoVigente!$K$7,IF(M440&gt;=PliegoVigente!$I$8,PliegoVigente!$K$8,IF(M440&gt;=PliegoVigente!$I$9,PliegoVigente!$K$9,IF(M440&gt;=PliegoVigente!$I$10,PliegoVigente!$K$10,IF(M440&gt;=PliegoVigente!$I$11,PliegoVigente!$K$11,IF(M440&gt;=PliegoVigente!$I$12,PliegoVigente!$K$12,IF(M440&gt;=PliegoVigente!$I$13,PliegoVigente!$K$13,IF(M440&gt;=PliegoVigente!$I$14,PliegoVigente!$K$14,PliegoVigente!$K$15))))))))),IF(E440="FLOW",(IF(M440&gt;=PliegoVigente!$I$23,PliegoVigente!$K$23,IF(M440&gt;=PliegoVigente!$I$24,PliegoVigente!$K$24,IF(M440&gt;=PliegoVigente!$I$25,PliegoVigente!$K$25,IF(M440&gt;=PliegoVigente!$I$26,PliegoVigente!$K$26,IF(M440&gt;=PliegoVigente!$I$27,PliegoVigente!$K$27,IF(M440&gt;=PliegoVigente!$I$28,PliegoVigente!$K$28,IF(M440&gt;=PliegoVigente!$I$29,PliegoVigente!$K$29,IF(M440&gt;=PliegoVigente!$I$30,PliegoVigente!$K$30,PliegoVigente!$K$31))))))))),IF(E440="MASIVO",(IF(M440&gt;=PliegoVigente!$I$37,PliegoVigente!$K$37,IF(M440&gt;=PliegoVigente!$I$38,PliegoVigente!$K$38,IF(M440&gt;=PliegoVigente!$I$39,PliegoVigente!$K$39,IF(M440&gt;=PliegoVigente!$I$40,PliegoVigente!$K$40,IF(M440&gt;=PliegoVigente!$I$41,PliegoVigente!$K$41,IF(M440&gt;=PliegoVigente!$I$42,PliegoVigente!$K$42,IF(M440&gt;=PliegoVigente!$I$43,PliegoVigente!$K$43,IF(M440&gt;=PliegoVigente!$I$44,PliegoVigente!$K$44,PliegoVigente!$K$45))))))))),(IF(M440&gt;=PliegoVigente!$I$51,PliegoVigente!$K$51,IF(M440&gt;=PliegoVigente!$I$52,PliegoVigente!$K$52,IF(M440&gt;=PliegoVigente!$I$53,PliegoVigente!$K$53,IF(M440&gt;=PliegoVigente!$I$54,PliegoVigente!$K$54,IF(M440&gt;=PliegoVigente!$I$55,PliegoVigente!$K$55,IF(M440&gt;=PliegoVigente!$I$56,PliegoVigente!$K$56,IF(M440&gt;=PliegoVigente!$I$57,PliegoVigente!$K$57,IF(M440&gt;=PliegoVigente!$I$58,PliegoVigente!$K$58,PliegoVigente!$K$59))))))))))))</f>
        <v>#N/A</v>
      </c>
      <c r="AD440" s="124" t="e">
        <f>IF(E440="HFC",(IF(S440&gt;=PliegoVigente!$E$12,PliegoVigente!$G$12,IF(S440&gt;=PliegoVigente!$E$11,PliegoVigente!$G$11,IF(S440&gt;=PliegoVigente!$E$10,PliegoVigente!$G$10,IF(S440&gt;=PliegoVigente!$E$9,PliegoVigente!$G$9,IF(S440&gt;=PliegoVigente!$E$8,PliegoVigente!$G$8,PliegoVigente!$G$7)))))),IF(E440="FLOW",(IF(S440&gt;=PliegoVigente!$I$23,PliegoVigente!$K$23,IF(S440&gt;=PliegoVigente!$I$24,PliegoVigente!$K$24,IF(S440&gt;=PliegoVigente!$I$25,PliegoVigente!$K$25,IF(S440&gt;=PliegoVigente!$I$26,PliegoVigente!$K$26,IF(S440&gt;=PliegoVigente!$I$27,PliegoVigente!$K$27,IF(S440&gt;=PliegoVigente!$I$28,PliegoVigente!$K$28,IF(S440&gt;=PliegoVigente!$I$29,PliegoVigente!$K$29,IF(S440&gt;=PliegoVigente!$I$30,PliegoVigente!$K$30,PliegoVigente!$K$31))))))))),IF(E440="MASIVO",(IF(S440&gt;=PliegoVigente!$I$37,PliegoVigente!$K$37,IF(S440&gt;=PliegoVigente!$I$38,PliegoVigente!$K$38,IF(S440&gt;=PliegoVigente!$I$39,PliegoVigente!$K$39,IF(S440&gt;=PliegoVigente!$I$40,PliegoVigente!$K$40,IF(S440&gt;=PliegoVigente!$I$41,PliegoVigente!$K$41,IF(S440&gt;=PliegoVigente!$I$42,PliegoVigente!$K$42,IF(S440&gt;=PliegoVigente!$I$43,PliegoVigente!$K$43,IF(S440&gt;=PliegoVigente!$I$44,PliegoVigente!$K$44,PliegoVigente!$K$45))))))))),(IF(S440&gt;=PliegoVigente!$I$51,PliegoVigente!$K$51,IF(S440&gt;=PliegoVigente!$I$52,PliegoVigente!$K$52,IF(S440&gt;=PliegoVigente!$I$53,PliegoVigente!$K$53,IF(S440&gt;=PliegoVigente!$I$54,PliegoVigente!$K$54,IF(S440&gt;=PliegoVigente!$I$55,PliegoVigente!$K$55,IF(S440&gt;=PliegoVigente!$I$56,PliegoVigente!$K$56,IF(S440&gt;=PliegoVigente!$I$57,PliegoVigente!$K$57,IF(S440&gt;=PliegoVigente!$I$58,PliegoVigente!$K$58,PliegoVigente!$K$59))))))))))))</f>
        <v>#N/A</v>
      </c>
      <c r="AE440" s="124">
        <f>IF(E440="HFC",(IF(T440&gt;=PliegoVigente!$A$10,PliegoVigente!$C$10,IF(T440&gt;PliegoVigente!$A$9,PliegoVigente!$C$9,IF(T440&gt;PliegoVigente!$A$8,PliegoVigente!$C$8,PliegoVigente!$C$7)))),IF(E440="FLOW",(IF(T440&gt;=PliegoVigente!$A$26,PliegoVigente!$C$26,IF(T440&gt;PliegoVigente!$A$25,PliegoVigente!$C$25,IF(T440&gt;PliegoVigente!$A$24,PliegoVigente!$C$24,PliegoVigente!$C$23)))),IF(E440="MASIVO",(IF(T440&gt;=PliegoVigente!$A$40,PliegoVigente!$C$40,IF(T440&gt;PliegoVigente!$A$39,PliegoVigente!$C$39,IF(T440&gt;PliegoVigente!$A$38,PliegoVigente!$C$38,PliegoVigente!$C$37)))),(IF(T440&gt;=PliegoVigente!$A$54,PliegoVigente!$C$54,IF(T440&gt;PliegoVigente!$A$53,PliegoVigente!$C$53,IF(T440&gt;PliegoVigente!$A$52,PliegoVigente!$C$52,PliegoVigente!$C$51)))))))</f>
        <v>0.02</v>
      </c>
      <c r="AF440" s="124" t="e">
        <f>IF(E440="HFC",(IF(Y440&gt;=PliegoVigente!$Y$7,PliegoVigente!$AA$7,0)),IF(E440="FLOW",0,IF(E440="MASIVO",(IF(Y440&gt;=PliegoVigente!$Y$37,PliegoVigente!$AA$370)),(IF(Y440&gt;=PliegoVigente!$Y$51,PliegoVigente!$AA$51,0)))))</f>
        <v>#N/A</v>
      </c>
      <c r="AG440" s="124" t="e">
        <f>IF(E440="HFC",(IF(Z440&gt;=PliegoVigente!$M$9,PliegoVigente!$O$9,IF(Z440&gt;=PliegoVigente!$M$8,PliegoVigente!$O$8,PliegoVigente!$O$7))),IF(E440="FLOW",(IF(Z440&gt;=PliegoVigente!$M$25,PliegoVigente!$O$25,IF(Z440&gt;=PliegoVigente!$M$24,PliegoVigente!$O$24,PliegoVigente!$O$23))),IF(E440="MASIVO",(IF(Z440&gt;=PliegoVigente!$M$39,PliegoVigente!$O$39,IF(Z440&gt;=PliegoVigente!$M$38,PliegoVigente!$O$38,PliegoVigente!$O$37))),(IF(Z440&gt;=PliegoVigente!$M$53,PliegoVigente!$O$53,IF(Z440&gt;=PliegoVigente!$M$52,PliegoVigente!$O$52,PliegoVigente!$O$51))))))</f>
        <v>#N/A</v>
      </c>
      <c r="AH440" s="124" t="e">
        <f>IF(E440="HFC",(IF(AA440&gt;=PliegoVigente!$Q$9,PliegoVigente!$S$9,IF(AA440&gt;=PliegoVigente!$Q$8,PliegoVigente!$S$8,PliegoVigente!$S$7))),IF(E440="FLOW",(IF(AA440&gt;=PliegoVigente!$Q$25,PliegoVigente!$S$25,IF(AA440&gt;=PliegoVigente!$Q$24,PliegoVigente!$S$24,PliegoVigente!$S$23))),IF(E440="MASIVO",(IF(AA440&gt;=PliegoVigente!$Q$39,PliegoVigente!$S$39,IF(AA440&gt;=PliegoVigente!$Q$38,PliegoVigente!$S$38,PliegoVigente!$S$37))),(IF(AA440&gt;=PliegoVigente!$Q$53,PliegoVigente!$S$53,IF(AA440&gt;=PliegoVigente!$Q$52,PliegoVigente!$S$52,PliegoVigente!$S$51))))))</f>
        <v>#N/A</v>
      </c>
      <c r="AI440" s="126" t="e">
        <f t="shared" si="13"/>
        <v>#N/A</v>
      </c>
    </row>
    <row r="441" spans="1:35" x14ac:dyDescent="0.25">
      <c r="A441" s="115" t="str">
        <f>VLOOKUP(C441,RosterActualizado!$C$2:$L$1000,7,0)</f>
        <v>Paez Ramon Del Valle</v>
      </c>
      <c r="B441" s="115" t="str">
        <f>VLOOKUP(C441,RosterActualizado!$C$2:$L$1000,10,0)</f>
        <v>Collante Federico Leonardo</v>
      </c>
      <c r="C441" s="115">
        <f>RosterActualizado!C441</f>
        <v>1079086</v>
      </c>
      <c r="D441" s="115" t="str">
        <f>VLOOKUP(C441,RosterActualizado!$C$2:$L$1000,3,0)</f>
        <v>MULTISKILL</v>
      </c>
      <c r="E441" s="115" t="str">
        <f t="shared" si="12"/>
        <v>MULTISKILL</v>
      </c>
      <c r="F441" s="116">
        <f>VLOOKUP(C441,Table1[],5,0)</f>
        <v>0.60516534391534405</v>
      </c>
      <c r="G441" s="117">
        <f>VLOOKUP(C441,Table13[],5,0)</f>
        <v>0.15517241379310301</v>
      </c>
      <c r="H441" s="118">
        <f>VLOOKUP(C441,Table13[],3,0)</f>
        <v>58</v>
      </c>
      <c r="I441" s="117">
        <f>VLOOKUP(C441,Table13[],7,0)</f>
        <v>0.48214285714285698</v>
      </c>
      <c r="J441" s="117">
        <f>VLOOKUP(C441,Table13[],9,0)</f>
        <v>0.92727272727272703</v>
      </c>
      <c r="K441" s="116">
        <f>VLOOKUP(C441,Table16[[#All],[idccms]:[TMO]],5,0)</f>
        <v>1</v>
      </c>
      <c r="L441" s="119">
        <f>VLOOKUP(C441,Table18[[Columna1]:[Recuento de id_monitoring-caseId]],2,0)</f>
        <v>1</v>
      </c>
      <c r="M441" s="116">
        <f>VLOOKUP(C441,Table111[],7,0)</f>
        <v>0.66666666666666696</v>
      </c>
      <c r="N441" s="118">
        <f>VLOOKUP(C441,Table111[],6,0)</f>
        <v>3</v>
      </c>
      <c r="O441" s="116">
        <f>VLOOKUP(C441,Table111[],8,0)</f>
        <v>1</v>
      </c>
      <c r="P441" s="13" t="s">
        <v>116</v>
      </c>
      <c r="Q441" s="13" t="s">
        <v>116</v>
      </c>
      <c r="R441" s="13" t="s">
        <v>116</v>
      </c>
      <c r="S441" s="116">
        <f>VLOOKUP(C441,Table113[[idccms]:[Suma de Rellamados]],4,0)</f>
        <v>0.75324675324675305</v>
      </c>
      <c r="T441" s="13">
        <f>VLOOKUP(C441,Table115[[idccms]:[Suma de CvLlamSalientes]],3,0)</f>
        <v>515.28571428571399</v>
      </c>
      <c r="U441" s="13">
        <f>VLOOKUP(C441,Table115[[idccms]:[Suma de CvLlamSalientes]],5,0)</f>
        <v>42.913533834586502</v>
      </c>
      <c r="V441" s="120">
        <f>VLOOKUP(C441,Table115[[idccms]:[Suma de CvLlamSalientes]],6,0)</f>
        <v>13.3082706766917</v>
      </c>
      <c r="W441" s="13">
        <f>VLOOKUP(C441,Table115[[idccms]:[Suma de CvLlamSalientes]],7,0)</f>
        <v>459.06390977443601</v>
      </c>
      <c r="X441" s="116">
        <f>VLOOKUP(C441,Table118[[idccms]:[%Act Com N]],4,0)</f>
        <v>1.3157894736842099E-2</v>
      </c>
      <c r="Y441" s="116">
        <f>VLOOKUP(C441,Table118[[idccms]:[%Act Com N]],6,0)</f>
        <v>1.3157894736842099E-2</v>
      </c>
      <c r="Z441" s="116" t="e">
        <f>VLOOKUP(C441,TRF!$B$2:$S$407,4,0)</f>
        <v>#N/A</v>
      </c>
      <c r="AA441" s="116">
        <f>VLOOKUP(C441,CBS!$A$2:$F$395,4,0)</f>
        <v>3.8888888888888903E-2</v>
      </c>
      <c r="AB441" s="124">
        <f>IF(E441="HFC",(IF(L441&gt;=PliegoVigente!$U$9,PliegoVigente!$W$9,IF(L441&gt;=PliegoVigente!$U$8,PliegoVigente!$W$8,PliegoVigente!$W$7))),IF(E441="FLOW",(IF(L441&gt;=PliegoVigente!$U$25,PliegoVigente!$W$25,IF(L441&gt;=PliegoVigente!$U$24,PliegoVigente!$W$24,PliegoVigente!$W$23))),IF(E441="MASIVO",(IF(L441&gt;=PliegoVigente!$U$39,PliegoVigente!$W$39,IF(L441&gt;=PliegoVigente!$U$38,PliegoVigente!$W$38,PliegoVigente!$W$37))),(IF(L441&gt;=PliegoVigente!$U$53,PliegoVigente!$W$53,IF(L441&gt;=PliegoVigente!$U$52,PliegoVigente!$W$52,PliegoVigente!$W$51))))))</f>
        <v>0.01</v>
      </c>
      <c r="AC441" s="124">
        <f>IF(E441="HFC",(IF(M441&gt;=PliegoVigente!$I$7,PliegoVigente!$K$7,IF(M441&gt;=PliegoVigente!$I$8,PliegoVigente!$K$8,IF(M441&gt;=PliegoVigente!$I$9,PliegoVigente!$K$9,IF(M441&gt;=PliegoVigente!$I$10,PliegoVigente!$K$10,IF(M441&gt;=PliegoVigente!$I$11,PliegoVigente!$K$11,IF(M441&gt;=PliegoVigente!$I$12,PliegoVigente!$K$12,IF(M441&gt;=PliegoVigente!$I$13,PliegoVigente!$K$13,IF(M441&gt;=PliegoVigente!$I$14,PliegoVigente!$K$14,PliegoVigente!$K$15))))))))),IF(E441="FLOW",(IF(M441&gt;=PliegoVigente!$I$23,PliegoVigente!$K$23,IF(M441&gt;=PliegoVigente!$I$24,PliegoVigente!$K$24,IF(M441&gt;=PliegoVigente!$I$25,PliegoVigente!$K$25,IF(M441&gt;=PliegoVigente!$I$26,PliegoVigente!$K$26,IF(M441&gt;=PliegoVigente!$I$27,PliegoVigente!$K$27,IF(M441&gt;=PliegoVigente!$I$28,PliegoVigente!$K$28,IF(M441&gt;=PliegoVigente!$I$29,PliegoVigente!$K$29,IF(M441&gt;=PliegoVigente!$I$30,PliegoVigente!$K$30,PliegoVigente!$K$31))))))))),IF(E441="MASIVO",(IF(M441&gt;=PliegoVigente!$I$37,PliegoVigente!$K$37,IF(M441&gt;=PliegoVigente!$I$38,PliegoVigente!$K$38,IF(M441&gt;=PliegoVigente!$I$39,PliegoVigente!$K$39,IF(M441&gt;=PliegoVigente!$I$40,PliegoVigente!$K$40,IF(M441&gt;=PliegoVigente!$I$41,PliegoVigente!$K$41,IF(M441&gt;=PliegoVigente!$I$42,PliegoVigente!$K$42,IF(M441&gt;=PliegoVigente!$I$43,PliegoVigente!$K$43,IF(M441&gt;=PliegoVigente!$I$44,PliegoVigente!$K$44,PliegoVigente!$K$45))))))))),(IF(M441&gt;=PliegoVigente!$I$51,PliegoVigente!$K$51,IF(M441&gt;=PliegoVigente!$I$52,PliegoVigente!$K$52,IF(M441&gt;=PliegoVigente!$I$53,PliegoVigente!$K$53,IF(M441&gt;=PliegoVigente!$I$54,PliegoVigente!$K$54,IF(M441&gt;=PliegoVigente!$I$55,PliegoVigente!$K$55,IF(M441&gt;=PliegoVigente!$I$56,PliegoVigente!$K$56,IF(M441&gt;=PliegoVigente!$I$57,PliegoVigente!$K$57,IF(M441&gt;=PliegoVigente!$I$58,PliegoVigente!$K$58,PliegoVigente!$K$59))))))))))))</f>
        <v>0.06</v>
      </c>
      <c r="AD441" s="124">
        <f>IF(E441="HFC",(IF(S441&gt;=PliegoVigente!$E$12,PliegoVigente!$G$12,IF(S441&gt;=PliegoVigente!$E$11,PliegoVigente!$G$11,IF(S441&gt;=PliegoVigente!$E$10,PliegoVigente!$G$10,IF(S441&gt;=PliegoVigente!$E$9,PliegoVigente!$G$9,IF(S441&gt;=PliegoVigente!$E$8,PliegoVigente!$G$8,PliegoVigente!$G$7)))))),IF(E441="FLOW",(IF(S441&gt;=PliegoVigente!$I$23,PliegoVigente!$K$23,IF(S441&gt;=PliegoVigente!$I$24,PliegoVigente!$K$24,IF(S441&gt;=PliegoVigente!$I$25,PliegoVigente!$K$25,IF(S441&gt;=PliegoVigente!$I$26,PliegoVigente!$K$26,IF(S441&gt;=PliegoVigente!$I$27,PliegoVigente!$K$27,IF(S441&gt;=PliegoVigente!$I$28,PliegoVigente!$K$28,IF(S441&gt;=PliegoVigente!$I$29,PliegoVigente!$K$29,IF(S441&gt;=PliegoVigente!$I$30,PliegoVigente!$K$30,PliegoVigente!$K$31))))))))),IF(E441="MASIVO",(IF(S441&gt;=PliegoVigente!$I$37,PliegoVigente!$K$37,IF(S441&gt;=PliegoVigente!$I$38,PliegoVigente!$K$38,IF(S441&gt;=PliegoVigente!$I$39,PliegoVigente!$K$39,IF(S441&gt;=PliegoVigente!$I$40,PliegoVigente!$K$40,IF(S441&gt;=PliegoVigente!$I$41,PliegoVigente!$K$41,IF(S441&gt;=PliegoVigente!$I$42,PliegoVigente!$K$42,IF(S441&gt;=PliegoVigente!$I$43,PliegoVigente!$K$43,IF(S441&gt;=PliegoVigente!$I$44,PliegoVigente!$K$44,PliegoVigente!$K$45))))))))),(IF(S441&gt;=PliegoVigente!$I$51,PliegoVigente!$K$51,IF(S441&gt;=PliegoVigente!$I$52,PliegoVigente!$K$52,IF(S441&gt;=PliegoVigente!$I$53,PliegoVigente!$K$53,IF(S441&gt;=PliegoVigente!$I$54,PliegoVigente!$K$54,IF(S441&gt;=PliegoVigente!$I$55,PliegoVigente!$K$55,IF(S441&gt;=PliegoVigente!$I$56,PliegoVigente!$K$56,IF(S441&gt;=PliegoVigente!$I$57,PliegoVigente!$K$57,IF(S441&gt;=PliegoVigente!$I$58,PliegoVigente!$K$58,PliegoVigente!$K$59))))))))))))</f>
        <v>0.06</v>
      </c>
      <c r="AE441" s="124">
        <f>IF(E441="HFC",(IF(T441&gt;=PliegoVigente!$A$10,PliegoVigente!$C$10,IF(T441&gt;PliegoVigente!$A$9,PliegoVigente!$C$9,IF(T441&gt;PliegoVigente!$A$8,PliegoVigente!$C$8,PliegoVigente!$C$7)))),IF(E441="FLOW",(IF(T441&gt;=PliegoVigente!$A$26,PliegoVigente!$C$26,IF(T441&gt;PliegoVigente!$A$25,PliegoVigente!$C$25,IF(T441&gt;PliegoVigente!$A$24,PliegoVigente!$C$24,PliegoVigente!$C$23)))),IF(E441="MASIVO",(IF(T441&gt;=PliegoVigente!$A$40,PliegoVigente!$C$40,IF(T441&gt;PliegoVigente!$A$39,PliegoVigente!$C$39,IF(T441&gt;PliegoVigente!$A$38,PliegoVigente!$C$38,PliegoVigente!$C$37)))),(IF(T441&gt;=PliegoVigente!$A$54,PliegoVigente!$C$54,IF(T441&gt;PliegoVigente!$A$53,PliegoVigente!$C$53,IF(T441&gt;PliegoVigente!$A$52,PliegoVigente!$C$52,PliegoVigente!$C$51)))))))</f>
        <v>-0.01</v>
      </c>
      <c r="AF441" s="124">
        <f>IF(E441="HFC",(IF(Y441&gt;=PliegoVigente!$Y$7,PliegoVigente!$AA$7,0)),IF(E441="FLOW",0,IF(E441="MASIVO",(IF(Y441&gt;=PliegoVigente!$Y$37,PliegoVigente!$AA$370)),(IF(Y441&gt;=PliegoVigente!$Y$51,PliegoVigente!$AA$51,0)))))</f>
        <v>0</v>
      </c>
      <c r="AG441" s="124" t="e">
        <f>IF(E441="HFC",(IF(Z441&gt;=PliegoVigente!$M$9,PliegoVigente!$O$9,IF(Z441&gt;=PliegoVigente!$M$8,PliegoVigente!$O$8,PliegoVigente!$O$7))),IF(E441="FLOW",(IF(Z441&gt;=PliegoVigente!$M$25,PliegoVigente!$O$25,IF(Z441&gt;=PliegoVigente!$M$24,PliegoVigente!$O$24,PliegoVigente!$O$23))),IF(E441="MASIVO",(IF(Z441&gt;=PliegoVigente!$M$39,PliegoVigente!$O$39,IF(Z441&gt;=PliegoVigente!$M$38,PliegoVigente!$O$38,PliegoVigente!$O$37))),(IF(Z441&gt;=PliegoVigente!$M$53,PliegoVigente!$O$53,IF(Z441&gt;=PliegoVigente!$M$52,PliegoVigente!$O$52,PliegoVigente!$O$51))))))</f>
        <v>#N/A</v>
      </c>
      <c r="AH441" s="124">
        <f>IF(E441="HFC",(IF(AA441&gt;=PliegoVigente!$Q$9,PliegoVigente!$S$9,IF(AA441&gt;=PliegoVigente!$Q$8,PliegoVigente!$S$8,PliegoVigente!$S$7))),IF(E441="FLOW",(IF(AA441&gt;=PliegoVigente!$Q$25,PliegoVigente!$S$25,IF(AA441&gt;=PliegoVigente!$Q$24,PliegoVigente!$S$24,PliegoVigente!$S$23))),IF(E441="MASIVO",(IF(AA441&gt;=PliegoVigente!$Q$39,PliegoVigente!$S$39,IF(AA441&gt;=PliegoVigente!$Q$38,PliegoVigente!$S$38,PliegoVigente!$S$37))),(IF(AA441&gt;=PliegoVigente!$Q$53,PliegoVigente!$S$53,IF(AA441&gt;=PliegoVigente!$Q$52,PliegoVigente!$S$52,PliegoVigente!$S$51))))))</f>
        <v>5.0000000000000001E-3</v>
      </c>
      <c r="AI441" s="126" t="e">
        <f t="shared" si="13"/>
        <v>#N/A</v>
      </c>
    </row>
    <row r="442" spans="1:35" x14ac:dyDescent="0.25">
      <c r="A442" s="115" t="str">
        <f>VLOOKUP(C442,RosterActualizado!$C$2:$L$1000,7,0)</f>
        <v>Paez Ramon Del Valle</v>
      </c>
      <c r="B442" s="115" t="str">
        <f>VLOOKUP(C442,RosterActualizado!$C$2:$L$1000,10,0)</f>
        <v>Duran Natalia Micaela</v>
      </c>
      <c r="C442" s="115">
        <f>RosterActualizado!C442</f>
        <v>2738761</v>
      </c>
      <c r="D442" s="115" t="str">
        <f>VLOOKUP(C442,RosterActualizado!$C$2:$L$1000,3,0)</f>
        <v>MULTISKILL</v>
      </c>
      <c r="E442" s="115" t="str">
        <f t="shared" si="12"/>
        <v>MULTISKILL</v>
      </c>
      <c r="F442" s="116">
        <f>VLOOKUP(C442,Table1[],5,0)</f>
        <v>0.96819664902998204</v>
      </c>
      <c r="G442" s="117">
        <f>VLOOKUP(C442,Table13[],5,0)</f>
        <v>0.139240506329114</v>
      </c>
      <c r="H442" s="118">
        <f>VLOOKUP(C442,Table13[],3,0)</f>
        <v>79</v>
      </c>
      <c r="I442" s="117">
        <f>VLOOKUP(C442,Table13[],7,0)</f>
        <v>0.59210526315789502</v>
      </c>
      <c r="J442" s="117">
        <f>VLOOKUP(C442,Table13[],9,0)</f>
        <v>0.84</v>
      </c>
      <c r="K442" s="116">
        <f>VLOOKUP(C442,Table16[[#All],[idccms]:[TMO]],5,0)</f>
        <v>0.92105263157894701</v>
      </c>
      <c r="L442" s="119">
        <f>VLOOKUP(C442,Table18[[Columna1]:[Recuento de id_monitoring-caseId]],2,0)</f>
        <v>0.5</v>
      </c>
      <c r="M442" s="116">
        <f>VLOOKUP(C442,Table111[],7,0)</f>
        <v>0</v>
      </c>
      <c r="N442" s="118">
        <f>VLOOKUP(C442,Table111[],6,0)</f>
        <v>9</v>
      </c>
      <c r="O442" s="116">
        <f>VLOOKUP(C442,Table111[],8,0)</f>
        <v>0.5</v>
      </c>
      <c r="P442" s="13" t="s">
        <v>116</v>
      </c>
      <c r="Q442" s="13" t="s">
        <v>116</v>
      </c>
      <c r="R442" s="13" t="s">
        <v>116</v>
      </c>
      <c r="S442" s="116">
        <f>VLOOKUP(C442,Table113[[idccms]:[Suma de Rellamados]],4,0)</f>
        <v>0.76470588235294101</v>
      </c>
      <c r="T442" s="13">
        <f>VLOOKUP(C442,Table115[[idccms]:[Suma de CvLlamSalientes]],3,0)</f>
        <v>456.52619047618998</v>
      </c>
      <c r="U442" s="13">
        <f>VLOOKUP(C442,Table115[[idccms]:[Suma de CvLlamSalientes]],5,0)</f>
        <v>14.9261904761905</v>
      </c>
      <c r="V442" s="120">
        <f>VLOOKUP(C442,Table115[[idccms]:[Suma de CvLlamSalientes]],6,0)</f>
        <v>10.1214285714286</v>
      </c>
      <c r="W442" s="13">
        <f>VLOOKUP(C442,Table115[[idccms]:[Suma de CvLlamSalientes]],7,0)</f>
        <v>431.478571428571</v>
      </c>
      <c r="X442" s="116">
        <f>VLOOKUP(C442,Table118[[idccms]:[%Act Com N]],4,0)</f>
        <v>4.6428571428571402E-2</v>
      </c>
      <c r="Y442" s="116">
        <f>VLOOKUP(C442,Table118[[idccms]:[%Act Com N]],6,0)</f>
        <v>2.6190476190476202E-2</v>
      </c>
      <c r="Z442" s="116" t="e">
        <f>VLOOKUP(C442,TRF!$B$2:$S$407,4,0)</f>
        <v>#N/A</v>
      </c>
      <c r="AA442" s="116">
        <f>VLOOKUP(C442,CBS!$A$2:$F$395,4,0)</f>
        <v>2.2653721682847901E-2</v>
      </c>
      <c r="AB442" s="124">
        <f>IF(E442="HFC",(IF(L442&gt;=PliegoVigente!$U$9,PliegoVigente!$W$9,IF(L442&gt;=PliegoVigente!$U$8,PliegoVigente!$W$8,PliegoVigente!$W$7))),IF(E442="FLOW",(IF(L442&gt;=PliegoVigente!$U$25,PliegoVigente!$W$25,IF(L442&gt;=PliegoVigente!$U$24,PliegoVigente!$W$24,PliegoVigente!$W$23))),IF(E442="MASIVO",(IF(L442&gt;=PliegoVigente!$U$39,PliegoVigente!$W$39,IF(L442&gt;=PliegoVigente!$U$38,PliegoVigente!$W$38,PliegoVigente!$W$37))),(IF(L442&gt;=PliegoVigente!$U$53,PliegoVigente!$W$53,IF(L442&gt;=PliegoVigente!$U$52,PliegoVigente!$W$52,PliegoVigente!$W$51))))))</f>
        <v>-0.01</v>
      </c>
      <c r="AC442" s="124">
        <f>IF(E442="HFC",(IF(M442&gt;=PliegoVigente!$I$7,PliegoVigente!$K$7,IF(M442&gt;=PliegoVigente!$I$8,PliegoVigente!$K$8,IF(M442&gt;=PliegoVigente!$I$9,PliegoVigente!$K$9,IF(M442&gt;=PliegoVigente!$I$10,PliegoVigente!$K$10,IF(M442&gt;=PliegoVigente!$I$11,PliegoVigente!$K$11,IF(M442&gt;=PliegoVigente!$I$12,PliegoVigente!$K$12,IF(M442&gt;=PliegoVigente!$I$13,PliegoVigente!$K$13,IF(M442&gt;=PliegoVigente!$I$14,PliegoVigente!$K$14,PliegoVigente!$K$15))))))))),IF(E442="FLOW",(IF(M442&gt;=PliegoVigente!$I$23,PliegoVigente!$K$23,IF(M442&gt;=PliegoVigente!$I$24,PliegoVigente!$K$24,IF(M442&gt;=PliegoVigente!$I$25,PliegoVigente!$K$25,IF(M442&gt;=PliegoVigente!$I$26,PliegoVigente!$K$26,IF(M442&gt;=PliegoVigente!$I$27,PliegoVigente!$K$27,IF(M442&gt;=PliegoVigente!$I$28,PliegoVigente!$K$28,IF(M442&gt;=PliegoVigente!$I$29,PliegoVigente!$K$29,IF(M442&gt;=PliegoVigente!$I$30,PliegoVigente!$K$30,PliegoVigente!$K$31))))))))),IF(E442="MASIVO",(IF(M442&gt;=PliegoVigente!$I$37,PliegoVigente!$K$37,IF(M442&gt;=PliegoVigente!$I$38,PliegoVigente!$K$38,IF(M442&gt;=PliegoVigente!$I$39,PliegoVigente!$K$39,IF(M442&gt;=PliegoVigente!$I$40,PliegoVigente!$K$40,IF(M442&gt;=PliegoVigente!$I$41,PliegoVigente!$K$41,IF(M442&gt;=PliegoVigente!$I$42,PliegoVigente!$K$42,IF(M442&gt;=PliegoVigente!$I$43,PliegoVigente!$K$43,IF(M442&gt;=PliegoVigente!$I$44,PliegoVigente!$K$44,PliegoVigente!$K$45))))))))),(IF(M442&gt;=PliegoVigente!$I$51,PliegoVigente!$K$51,IF(M442&gt;=PliegoVigente!$I$52,PliegoVigente!$K$52,IF(M442&gt;=PliegoVigente!$I$53,PliegoVigente!$K$53,IF(M442&gt;=PliegoVigente!$I$54,PliegoVigente!$K$54,IF(M442&gt;=PliegoVigente!$I$55,PliegoVigente!$K$55,IF(M442&gt;=PliegoVigente!$I$56,PliegoVigente!$K$56,IF(M442&gt;=PliegoVigente!$I$57,PliegoVigente!$K$57,IF(M442&gt;=PliegoVigente!$I$58,PliegoVigente!$K$58,PliegoVigente!$K$59))))))))))))</f>
        <v>0.05</v>
      </c>
      <c r="AD442" s="124">
        <f>IF(E442="HFC",(IF(S442&gt;=PliegoVigente!$E$12,PliegoVigente!$G$12,IF(S442&gt;=PliegoVigente!$E$11,PliegoVigente!$G$11,IF(S442&gt;=PliegoVigente!$E$10,PliegoVigente!$G$10,IF(S442&gt;=PliegoVigente!$E$9,PliegoVigente!$G$9,IF(S442&gt;=PliegoVigente!$E$8,PliegoVigente!$G$8,PliegoVigente!$G$7)))))),IF(E442="FLOW",(IF(S442&gt;=PliegoVigente!$I$23,PliegoVigente!$K$23,IF(S442&gt;=PliegoVigente!$I$24,PliegoVigente!$K$24,IF(S442&gt;=PliegoVigente!$I$25,PliegoVigente!$K$25,IF(S442&gt;=PliegoVigente!$I$26,PliegoVigente!$K$26,IF(S442&gt;=PliegoVigente!$I$27,PliegoVigente!$K$27,IF(S442&gt;=PliegoVigente!$I$28,PliegoVigente!$K$28,IF(S442&gt;=PliegoVigente!$I$29,PliegoVigente!$K$29,IF(S442&gt;=PliegoVigente!$I$30,PliegoVigente!$K$30,PliegoVigente!$K$31))))))))),IF(E442="MASIVO",(IF(S442&gt;=PliegoVigente!$I$37,PliegoVigente!$K$37,IF(S442&gt;=PliegoVigente!$I$38,PliegoVigente!$K$38,IF(S442&gt;=PliegoVigente!$I$39,PliegoVigente!$K$39,IF(S442&gt;=PliegoVigente!$I$40,PliegoVigente!$K$40,IF(S442&gt;=PliegoVigente!$I$41,PliegoVigente!$K$41,IF(S442&gt;=PliegoVigente!$I$42,PliegoVigente!$K$42,IF(S442&gt;=PliegoVigente!$I$43,PliegoVigente!$K$43,IF(S442&gt;=PliegoVigente!$I$44,PliegoVigente!$K$44,PliegoVigente!$K$45))))))))),(IF(S442&gt;=PliegoVigente!$I$51,PliegoVigente!$K$51,IF(S442&gt;=PliegoVigente!$I$52,PliegoVigente!$K$52,IF(S442&gt;=PliegoVigente!$I$53,PliegoVigente!$K$53,IF(S442&gt;=PliegoVigente!$I$54,PliegoVigente!$K$54,IF(S442&gt;=PliegoVigente!$I$55,PliegoVigente!$K$55,IF(S442&gt;=PliegoVigente!$I$56,PliegoVigente!$K$56,IF(S442&gt;=PliegoVigente!$I$57,PliegoVigente!$K$57,IF(S442&gt;=PliegoVigente!$I$58,PliegoVigente!$K$58,PliegoVigente!$K$59))))))))))))</f>
        <v>0.06</v>
      </c>
      <c r="AE442" s="124">
        <f>IF(E442="HFC",(IF(T442&gt;=PliegoVigente!$A$10,PliegoVigente!$C$10,IF(T442&gt;PliegoVigente!$A$9,PliegoVigente!$C$9,IF(T442&gt;PliegoVigente!$A$8,PliegoVigente!$C$8,PliegoVigente!$C$7)))),IF(E442="FLOW",(IF(T442&gt;=PliegoVigente!$A$26,PliegoVigente!$C$26,IF(T442&gt;PliegoVigente!$A$25,PliegoVigente!$C$25,IF(T442&gt;PliegoVigente!$A$24,PliegoVigente!$C$24,PliegoVigente!$C$23)))),IF(E442="MASIVO",(IF(T442&gt;=PliegoVigente!$A$40,PliegoVigente!$C$40,IF(T442&gt;PliegoVigente!$A$39,PliegoVigente!$C$39,IF(T442&gt;PliegoVigente!$A$38,PliegoVigente!$C$38,PliegoVigente!$C$37)))),(IF(T442&gt;=PliegoVigente!$A$54,PliegoVigente!$C$54,IF(T442&gt;PliegoVigente!$A$53,PliegoVigente!$C$53,IF(T442&gt;PliegoVigente!$A$52,PliegoVigente!$C$52,PliegoVigente!$C$51)))))))</f>
        <v>0.02</v>
      </c>
      <c r="AF442" s="124">
        <f>IF(E442="HFC",(IF(Y442&gt;=PliegoVigente!$Y$7,PliegoVigente!$AA$7,0)),IF(E442="FLOW",0,IF(E442="MASIVO",(IF(Y442&gt;=PliegoVigente!$Y$37,PliegoVigente!$AA$370)),(IF(Y442&gt;=PliegoVigente!$Y$51,PliegoVigente!$AA$51,0)))))</f>
        <v>0</v>
      </c>
      <c r="AG442" s="124" t="e">
        <f>IF(E442="HFC",(IF(Z442&gt;=PliegoVigente!$M$9,PliegoVigente!$O$9,IF(Z442&gt;=PliegoVigente!$M$8,PliegoVigente!$O$8,PliegoVigente!$O$7))),IF(E442="FLOW",(IF(Z442&gt;=PliegoVigente!$M$25,PliegoVigente!$O$25,IF(Z442&gt;=PliegoVigente!$M$24,PliegoVigente!$O$24,PliegoVigente!$O$23))),IF(E442="MASIVO",(IF(Z442&gt;=PliegoVigente!$M$39,PliegoVigente!$O$39,IF(Z442&gt;=PliegoVigente!$M$38,PliegoVigente!$O$38,PliegoVigente!$O$37))),(IF(Z442&gt;=PliegoVigente!$M$53,PliegoVigente!$O$53,IF(Z442&gt;=PliegoVigente!$M$52,PliegoVigente!$O$52,PliegoVigente!$O$51))))))</f>
        <v>#N/A</v>
      </c>
      <c r="AH442" s="124">
        <f>IF(E442="HFC",(IF(AA442&gt;=PliegoVigente!$Q$9,PliegoVigente!$S$9,IF(AA442&gt;=PliegoVigente!$Q$8,PliegoVigente!$S$8,PliegoVigente!$S$7))),IF(E442="FLOW",(IF(AA442&gt;=PliegoVigente!$Q$25,PliegoVigente!$S$25,IF(AA442&gt;=PliegoVigente!$Q$24,PliegoVigente!$S$24,PliegoVigente!$S$23))),IF(E442="MASIVO",(IF(AA442&gt;=PliegoVigente!$Q$39,PliegoVigente!$S$39,IF(AA442&gt;=PliegoVigente!$Q$38,PliegoVigente!$S$38,PliegoVigente!$S$37))),(IF(AA442&gt;=PliegoVigente!$Q$53,PliegoVigente!$S$53,IF(AA442&gt;=PliegoVigente!$Q$52,PliegoVigente!$S$52,PliegoVigente!$S$51))))))</f>
        <v>5.0000000000000001E-3</v>
      </c>
      <c r="AI442" s="126" t="e">
        <f t="shared" si="13"/>
        <v>#N/A</v>
      </c>
    </row>
    <row r="443" spans="1:35" x14ac:dyDescent="0.25">
      <c r="A443" s="115" t="str">
        <f>VLOOKUP(C443,RosterActualizado!$C$2:$L$1000,7,0)</f>
        <v>Paez Ramon Del Valle</v>
      </c>
      <c r="B443" s="115" t="str">
        <f>VLOOKUP(C443,RosterActualizado!$C$2:$L$1000,10,0)</f>
        <v>Gomez Nestor Alfredo</v>
      </c>
      <c r="C443" s="115">
        <f>RosterActualizado!C443</f>
        <v>2395764</v>
      </c>
      <c r="D443" s="115" t="str">
        <f>VLOOKUP(C443,RosterActualizado!$C$2:$L$1000,3,0)</f>
        <v>MULTISKILL</v>
      </c>
      <c r="E443" s="115" t="str">
        <f t="shared" si="12"/>
        <v>MULTISKILL</v>
      </c>
      <c r="F443" s="116">
        <f>VLOOKUP(C443,Table1[],5,0)</f>
        <v>0.99476410934744297</v>
      </c>
      <c r="G443" s="117">
        <f>VLOOKUP(C443,Table13[],5,0)</f>
        <v>2.7777777777777801E-2</v>
      </c>
      <c r="H443" s="118">
        <f>VLOOKUP(C443,Table13[],3,0)</f>
        <v>36</v>
      </c>
      <c r="I443" s="117">
        <f>VLOOKUP(C443,Table13[],7,0)</f>
        <v>0.80555555555555602</v>
      </c>
      <c r="J443" s="117">
        <f>VLOOKUP(C443,Table13[],9,0)</f>
        <v>0.97222222222222199</v>
      </c>
      <c r="K443" s="116">
        <f>VLOOKUP(C443,Table16[[#All],[idccms]:[TMO]],5,0)</f>
        <v>0.94444444444444398</v>
      </c>
      <c r="L443" s="119">
        <f>VLOOKUP(C443,Table18[[Columna1]:[Recuento de id_monitoring-caseId]],2,0)</f>
        <v>1</v>
      </c>
      <c r="M443" s="116">
        <f>VLOOKUP(C443,Table111[],7,0)</f>
        <v>-0.75</v>
      </c>
      <c r="N443" s="118">
        <f>VLOOKUP(C443,Table111[],6,0)</f>
        <v>4</v>
      </c>
      <c r="O443" s="116">
        <f>VLOOKUP(C443,Table111[],8,0)</f>
        <v>0.33333333333333298</v>
      </c>
      <c r="P443" s="13" t="s">
        <v>116</v>
      </c>
      <c r="Q443" s="13" t="s">
        <v>116</v>
      </c>
      <c r="R443" s="13" t="s">
        <v>116</v>
      </c>
      <c r="S443" s="116">
        <f>VLOOKUP(C443,Table113[[idccms]:[Suma de Rellamados]],4,0)</f>
        <v>0.74736842105263201</v>
      </c>
      <c r="T443" s="13">
        <f>VLOOKUP(C443,Table115[[idccms]:[Suma de CvLlamSalientes]],3,0)</f>
        <v>521.36194029850697</v>
      </c>
      <c r="U443" s="13">
        <f>VLOOKUP(C443,Table115[[idccms]:[Suma de CvLlamSalientes]],5,0)</f>
        <v>13.955223880597</v>
      </c>
      <c r="V443" s="120">
        <f>VLOOKUP(C443,Table115[[idccms]:[Suma de CvLlamSalientes]],6,0)</f>
        <v>3.2313432835820901</v>
      </c>
      <c r="W443" s="13">
        <f>VLOOKUP(C443,Table115[[idccms]:[Suma de CvLlamSalientes]],7,0)</f>
        <v>504.17537313432803</v>
      </c>
      <c r="X443" s="116">
        <f>VLOOKUP(C443,Table118[[idccms]:[%Act Com N]],4,0)</f>
        <v>2.6119402985074602E-2</v>
      </c>
      <c r="Y443" s="116">
        <f>VLOOKUP(C443,Table118[[idccms]:[%Act Com N]],6,0)</f>
        <v>2.6119402985074602E-2</v>
      </c>
      <c r="Z443" s="116" t="e">
        <f>VLOOKUP(C443,TRF!$B$2:$S$407,4,0)</f>
        <v>#N/A</v>
      </c>
      <c r="AA443" s="116">
        <f>VLOOKUP(C443,CBS!$A$2:$F$395,4,0)</f>
        <v>4.2253521126760597E-2</v>
      </c>
      <c r="AB443" s="124">
        <f>IF(E443="HFC",(IF(L443&gt;=PliegoVigente!$U$9,PliegoVigente!$W$9,IF(L443&gt;=PliegoVigente!$U$8,PliegoVigente!$W$8,PliegoVigente!$W$7))),IF(E443="FLOW",(IF(L443&gt;=PliegoVigente!$U$25,PliegoVigente!$W$25,IF(L443&gt;=PliegoVigente!$U$24,PliegoVigente!$W$24,PliegoVigente!$W$23))),IF(E443="MASIVO",(IF(L443&gt;=PliegoVigente!$U$39,PliegoVigente!$W$39,IF(L443&gt;=PliegoVigente!$U$38,PliegoVigente!$W$38,PliegoVigente!$W$37))),(IF(L443&gt;=PliegoVigente!$U$53,PliegoVigente!$W$53,IF(L443&gt;=PliegoVigente!$U$52,PliegoVigente!$W$52,PliegoVigente!$W$51))))))</f>
        <v>0.01</v>
      </c>
      <c r="AC443" s="124">
        <f>IF(E443="HFC",(IF(M443&gt;=PliegoVigente!$I$7,PliegoVigente!$K$7,IF(M443&gt;=PliegoVigente!$I$8,PliegoVigente!$K$8,IF(M443&gt;=PliegoVigente!$I$9,PliegoVigente!$K$9,IF(M443&gt;=PliegoVigente!$I$10,PliegoVigente!$K$10,IF(M443&gt;=PliegoVigente!$I$11,PliegoVigente!$K$11,IF(M443&gt;=PliegoVigente!$I$12,PliegoVigente!$K$12,IF(M443&gt;=PliegoVigente!$I$13,PliegoVigente!$K$13,IF(M443&gt;=PliegoVigente!$I$14,PliegoVigente!$K$14,PliegoVigente!$K$15))))))))),IF(E443="FLOW",(IF(M443&gt;=PliegoVigente!$I$23,PliegoVigente!$K$23,IF(M443&gt;=PliegoVigente!$I$24,PliegoVigente!$K$24,IF(M443&gt;=PliegoVigente!$I$25,PliegoVigente!$K$25,IF(M443&gt;=PliegoVigente!$I$26,PliegoVigente!$K$26,IF(M443&gt;=PliegoVigente!$I$27,PliegoVigente!$K$27,IF(M443&gt;=PliegoVigente!$I$28,PliegoVigente!$K$28,IF(M443&gt;=PliegoVigente!$I$29,PliegoVigente!$K$29,IF(M443&gt;=PliegoVigente!$I$30,PliegoVigente!$K$30,PliegoVigente!$K$31))))))))),IF(E443="MASIVO",(IF(M443&gt;=PliegoVigente!$I$37,PliegoVigente!$K$37,IF(M443&gt;=PliegoVigente!$I$38,PliegoVigente!$K$38,IF(M443&gt;=PliegoVigente!$I$39,PliegoVigente!$K$39,IF(M443&gt;=PliegoVigente!$I$40,PliegoVigente!$K$40,IF(M443&gt;=PliegoVigente!$I$41,PliegoVigente!$K$41,IF(M443&gt;=PliegoVigente!$I$42,PliegoVigente!$K$42,IF(M443&gt;=PliegoVigente!$I$43,PliegoVigente!$K$43,IF(M443&gt;=PliegoVigente!$I$44,PliegoVigente!$K$44,PliegoVigente!$K$45))))))))),(IF(M443&gt;=PliegoVigente!$I$51,PliegoVigente!$K$51,IF(M443&gt;=PliegoVigente!$I$52,PliegoVigente!$K$52,IF(M443&gt;=PliegoVigente!$I$53,PliegoVigente!$K$53,IF(M443&gt;=PliegoVigente!$I$54,PliegoVigente!$K$54,IF(M443&gt;=PliegoVigente!$I$55,PliegoVigente!$K$55,IF(M443&gt;=PliegoVigente!$I$56,PliegoVigente!$K$56,IF(M443&gt;=PliegoVigente!$I$57,PliegoVigente!$K$57,IF(M443&gt;=PliegoVigente!$I$58,PliegoVigente!$K$58,PliegoVigente!$K$59))))))))))))</f>
        <v>-0.02</v>
      </c>
      <c r="AD443" s="124">
        <f>IF(E443="HFC",(IF(S443&gt;=PliegoVigente!$E$12,PliegoVigente!$G$12,IF(S443&gt;=PliegoVigente!$E$11,PliegoVigente!$G$11,IF(S443&gt;=PliegoVigente!$E$10,PliegoVigente!$G$10,IF(S443&gt;=PliegoVigente!$E$9,PliegoVigente!$G$9,IF(S443&gt;=PliegoVigente!$E$8,PliegoVigente!$G$8,PliegoVigente!$G$7)))))),IF(E443="FLOW",(IF(S443&gt;=PliegoVigente!$I$23,PliegoVigente!$K$23,IF(S443&gt;=PliegoVigente!$I$24,PliegoVigente!$K$24,IF(S443&gt;=PliegoVigente!$I$25,PliegoVigente!$K$25,IF(S443&gt;=PliegoVigente!$I$26,PliegoVigente!$K$26,IF(S443&gt;=PliegoVigente!$I$27,PliegoVigente!$K$27,IF(S443&gt;=PliegoVigente!$I$28,PliegoVigente!$K$28,IF(S443&gt;=PliegoVigente!$I$29,PliegoVigente!$K$29,IF(S443&gt;=PliegoVigente!$I$30,PliegoVigente!$K$30,PliegoVigente!$K$31))))))))),IF(E443="MASIVO",(IF(S443&gt;=PliegoVigente!$I$37,PliegoVigente!$K$37,IF(S443&gt;=PliegoVigente!$I$38,PliegoVigente!$K$38,IF(S443&gt;=PliegoVigente!$I$39,PliegoVigente!$K$39,IF(S443&gt;=PliegoVigente!$I$40,PliegoVigente!$K$40,IF(S443&gt;=PliegoVigente!$I$41,PliegoVigente!$K$41,IF(S443&gt;=PliegoVigente!$I$42,PliegoVigente!$K$42,IF(S443&gt;=PliegoVigente!$I$43,PliegoVigente!$K$43,IF(S443&gt;=PliegoVigente!$I$44,PliegoVigente!$K$44,PliegoVigente!$K$45))))))))),(IF(S443&gt;=PliegoVigente!$I$51,PliegoVigente!$K$51,IF(S443&gt;=PliegoVigente!$I$52,PliegoVigente!$K$52,IF(S443&gt;=PliegoVigente!$I$53,PliegoVigente!$K$53,IF(S443&gt;=PliegoVigente!$I$54,PliegoVigente!$K$54,IF(S443&gt;=PliegoVigente!$I$55,PliegoVigente!$K$55,IF(S443&gt;=PliegoVigente!$I$56,PliegoVigente!$K$56,IF(S443&gt;=PliegoVigente!$I$57,PliegoVigente!$K$57,IF(S443&gt;=PliegoVigente!$I$58,PliegoVigente!$K$58,PliegoVigente!$K$59))))))))))))</f>
        <v>0.06</v>
      </c>
      <c r="AE443" s="124">
        <f>IF(E443="HFC",(IF(T443&gt;=PliegoVigente!$A$10,PliegoVigente!$C$10,IF(T443&gt;PliegoVigente!$A$9,PliegoVigente!$C$9,IF(T443&gt;PliegoVigente!$A$8,PliegoVigente!$C$8,PliegoVigente!$C$7)))),IF(E443="FLOW",(IF(T443&gt;=PliegoVigente!$A$26,PliegoVigente!$C$26,IF(T443&gt;PliegoVigente!$A$25,PliegoVigente!$C$25,IF(T443&gt;PliegoVigente!$A$24,PliegoVigente!$C$24,PliegoVigente!$C$23)))),IF(E443="MASIVO",(IF(T443&gt;=PliegoVigente!$A$40,PliegoVigente!$C$40,IF(T443&gt;PliegoVigente!$A$39,PliegoVigente!$C$39,IF(T443&gt;PliegoVigente!$A$38,PliegoVigente!$C$38,PliegoVigente!$C$37)))),(IF(T443&gt;=PliegoVigente!$A$54,PliegoVigente!$C$54,IF(T443&gt;PliegoVigente!$A$53,PliegoVigente!$C$53,IF(T443&gt;PliegoVigente!$A$52,PliegoVigente!$C$52,PliegoVigente!$C$51)))))))</f>
        <v>-0.01</v>
      </c>
      <c r="AF443" s="124">
        <f>IF(E443="HFC",(IF(Y443&gt;=PliegoVigente!$Y$7,PliegoVigente!$AA$7,0)),IF(E443="FLOW",0,IF(E443="MASIVO",(IF(Y443&gt;=PliegoVigente!$Y$37,PliegoVigente!$AA$370)),(IF(Y443&gt;=PliegoVigente!$Y$51,PliegoVigente!$AA$51,0)))))</f>
        <v>0</v>
      </c>
      <c r="AG443" s="124" t="e">
        <f>IF(E443="HFC",(IF(Z443&gt;=PliegoVigente!$M$9,PliegoVigente!$O$9,IF(Z443&gt;=PliegoVigente!$M$8,PliegoVigente!$O$8,PliegoVigente!$O$7))),IF(E443="FLOW",(IF(Z443&gt;=PliegoVigente!$M$25,PliegoVigente!$O$25,IF(Z443&gt;=PliegoVigente!$M$24,PliegoVigente!$O$24,PliegoVigente!$O$23))),IF(E443="MASIVO",(IF(Z443&gt;=PliegoVigente!$M$39,PliegoVigente!$O$39,IF(Z443&gt;=PliegoVigente!$M$38,PliegoVigente!$O$38,PliegoVigente!$O$37))),(IF(Z443&gt;=PliegoVigente!$M$53,PliegoVigente!$O$53,IF(Z443&gt;=PliegoVigente!$M$52,PliegoVigente!$O$52,PliegoVigente!$O$51))))))</f>
        <v>#N/A</v>
      </c>
      <c r="AH443" s="124">
        <f>IF(E443="HFC",(IF(AA443&gt;=PliegoVigente!$Q$9,PliegoVigente!$S$9,IF(AA443&gt;=PliegoVigente!$Q$8,PliegoVigente!$S$8,PliegoVigente!$S$7))),IF(E443="FLOW",(IF(AA443&gt;=PliegoVigente!$Q$25,PliegoVigente!$S$25,IF(AA443&gt;=PliegoVigente!$Q$24,PliegoVigente!$S$24,PliegoVigente!$S$23))),IF(E443="MASIVO",(IF(AA443&gt;=PliegoVigente!$Q$39,PliegoVigente!$S$39,IF(AA443&gt;=PliegoVigente!$Q$38,PliegoVigente!$S$38,PliegoVigente!$S$37))),(IF(AA443&gt;=PliegoVigente!$Q$53,PliegoVigente!$S$53,IF(AA443&gt;=PliegoVigente!$Q$52,PliegoVigente!$S$52,PliegoVigente!$S$51))))))</f>
        <v>5.0000000000000001E-3</v>
      </c>
      <c r="AI443" s="126" t="e">
        <f t="shared" si="13"/>
        <v>#N/A</v>
      </c>
    </row>
    <row r="444" spans="1:35" x14ac:dyDescent="0.25">
      <c r="A444" s="115" t="str">
        <f>VLOOKUP(C444,RosterActualizado!$C$2:$L$1000,7,0)</f>
        <v>Paez Ramon Del Valle</v>
      </c>
      <c r="B444" s="115" t="str">
        <f>VLOOKUP(C444,RosterActualizado!$C$2:$L$1000,10,0)</f>
        <v xml:space="preserve">Gonzalez Montañes Mariana </v>
      </c>
      <c r="C444" s="115">
        <f>RosterActualizado!C444</f>
        <v>2018980</v>
      </c>
      <c r="D444" s="115" t="str">
        <f>VLOOKUP(C444,RosterActualizado!$C$2:$L$1000,3,0)</f>
        <v>MULTISKILL</v>
      </c>
      <c r="E444" s="115" t="str">
        <f t="shared" si="12"/>
        <v>MULTISKILL</v>
      </c>
      <c r="F444" s="116" t="e">
        <f>VLOOKUP(C444,Table1[],5,0)</f>
        <v>#N/A</v>
      </c>
      <c r="G444" s="117">
        <f>VLOOKUP(C444,Table13[],5,0)</f>
        <v>0.12711864406779699</v>
      </c>
      <c r="H444" s="118">
        <f>VLOOKUP(C444,Table13[],3,0)</f>
        <v>118</v>
      </c>
      <c r="I444" s="117">
        <f>VLOOKUP(C444,Table13[],7,0)</f>
        <v>0.57758620689655205</v>
      </c>
      <c r="J444" s="117">
        <f>VLOOKUP(C444,Table13[],9,0)</f>
        <v>0.94642857142857095</v>
      </c>
      <c r="K444" s="116">
        <f>VLOOKUP(C444,Table16[[#All],[idccms]:[TMO]],5,0)</f>
        <v>0.39130434782608697</v>
      </c>
      <c r="L444" s="119" t="e">
        <f>VLOOKUP(C444,Table18[[Columna1]:[Recuento de id_monitoring-caseId]],2,0)</f>
        <v>#N/A</v>
      </c>
      <c r="M444" s="116">
        <f>VLOOKUP(C444,Table111[],7,0)</f>
        <v>-0.8</v>
      </c>
      <c r="N444" s="118">
        <f>VLOOKUP(C444,Table111[],6,0)</f>
        <v>5</v>
      </c>
      <c r="O444" s="116">
        <f>VLOOKUP(C444,Table111[],8,0)</f>
        <v>0.2</v>
      </c>
      <c r="P444" s="13" t="s">
        <v>116</v>
      </c>
      <c r="Q444" s="13" t="s">
        <v>116</v>
      </c>
      <c r="R444" s="13" t="s">
        <v>116</v>
      </c>
      <c r="S444" s="116">
        <f>VLOOKUP(C444,Table113[[idccms]:[Suma de Rellamados]],4,0)</f>
        <v>0.80071174377224197</v>
      </c>
      <c r="T444" s="13">
        <f>VLOOKUP(C444,Table115[[idccms]:[Suma de CvLlamSalientes]],3,0)</f>
        <v>585.96465696465702</v>
      </c>
      <c r="U444" s="13">
        <f>VLOOKUP(C444,Table115[[idccms]:[Suma de CvLlamSalientes]],5,0)</f>
        <v>8.9958419958419995</v>
      </c>
      <c r="V444" s="120">
        <f>VLOOKUP(C444,Table115[[idccms]:[Suma de CvLlamSalientes]],6,0)</f>
        <v>0.71309771309771297</v>
      </c>
      <c r="W444" s="13">
        <f>VLOOKUP(C444,Table115[[idccms]:[Suma de CvLlamSalientes]],7,0)</f>
        <v>576.25571725571695</v>
      </c>
      <c r="X444" s="116">
        <f>VLOOKUP(C444,Table118[[idccms]:[%Act Com N]],4,0)</f>
        <v>0</v>
      </c>
      <c r="Y444" s="116">
        <f>VLOOKUP(C444,Table118[[idccms]:[%Act Com N]],6,0)</f>
        <v>0</v>
      </c>
      <c r="Z444" s="116" t="e">
        <f>VLOOKUP(C444,TRF!$B$2:$S$407,4,0)</f>
        <v>#N/A</v>
      </c>
      <c r="AA444" s="116" t="e">
        <f>VLOOKUP(C444,CBS!$A$2:$F$395,4,0)</f>
        <v>#N/A</v>
      </c>
      <c r="AB444" s="124" t="e">
        <f>IF(E444="HFC",(IF(L444&gt;=PliegoVigente!$U$9,PliegoVigente!$W$9,IF(L444&gt;=PliegoVigente!$U$8,PliegoVigente!$W$8,PliegoVigente!$W$7))),IF(E444="FLOW",(IF(L444&gt;=PliegoVigente!$U$25,PliegoVigente!$W$25,IF(L444&gt;=PliegoVigente!$U$24,PliegoVigente!$W$24,PliegoVigente!$W$23))),IF(E444="MASIVO",(IF(L444&gt;=PliegoVigente!$U$39,PliegoVigente!$W$39,IF(L444&gt;=PliegoVigente!$U$38,PliegoVigente!$W$38,PliegoVigente!$W$37))),(IF(L444&gt;=PliegoVigente!$U$53,PliegoVigente!$W$53,IF(L444&gt;=PliegoVigente!$U$52,PliegoVigente!$W$52,PliegoVigente!$W$51))))))</f>
        <v>#N/A</v>
      </c>
      <c r="AC444" s="124">
        <f>IF(E444="HFC",(IF(M444&gt;=PliegoVigente!$I$7,PliegoVigente!$K$7,IF(M444&gt;=PliegoVigente!$I$8,PliegoVigente!$K$8,IF(M444&gt;=PliegoVigente!$I$9,PliegoVigente!$K$9,IF(M444&gt;=PliegoVigente!$I$10,PliegoVigente!$K$10,IF(M444&gt;=PliegoVigente!$I$11,PliegoVigente!$K$11,IF(M444&gt;=PliegoVigente!$I$12,PliegoVigente!$K$12,IF(M444&gt;=PliegoVigente!$I$13,PliegoVigente!$K$13,IF(M444&gt;=PliegoVigente!$I$14,PliegoVigente!$K$14,PliegoVigente!$K$15))))))))),IF(E444="FLOW",(IF(M444&gt;=PliegoVigente!$I$23,PliegoVigente!$K$23,IF(M444&gt;=PliegoVigente!$I$24,PliegoVigente!$K$24,IF(M444&gt;=PliegoVigente!$I$25,PliegoVigente!$K$25,IF(M444&gt;=PliegoVigente!$I$26,PliegoVigente!$K$26,IF(M444&gt;=PliegoVigente!$I$27,PliegoVigente!$K$27,IF(M444&gt;=PliegoVigente!$I$28,PliegoVigente!$K$28,IF(M444&gt;=PliegoVigente!$I$29,PliegoVigente!$K$29,IF(M444&gt;=PliegoVigente!$I$30,PliegoVigente!$K$30,PliegoVigente!$K$31))))))))),IF(E444="MASIVO",(IF(M444&gt;=PliegoVigente!$I$37,PliegoVigente!$K$37,IF(M444&gt;=PliegoVigente!$I$38,PliegoVigente!$K$38,IF(M444&gt;=PliegoVigente!$I$39,PliegoVigente!$K$39,IF(M444&gt;=PliegoVigente!$I$40,PliegoVigente!$K$40,IF(M444&gt;=PliegoVigente!$I$41,PliegoVigente!$K$41,IF(M444&gt;=PliegoVigente!$I$42,PliegoVigente!$K$42,IF(M444&gt;=PliegoVigente!$I$43,PliegoVigente!$K$43,IF(M444&gt;=PliegoVigente!$I$44,PliegoVigente!$K$44,PliegoVigente!$K$45))))))))),(IF(M444&gt;=PliegoVigente!$I$51,PliegoVigente!$K$51,IF(M444&gt;=PliegoVigente!$I$52,PliegoVigente!$K$52,IF(M444&gt;=PliegoVigente!$I$53,PliegoVigente!$K$53,IF(M444&gt;=PliegoVigente!$I$54,PliegoVigente!$K$54,IF(M444&gt;=PliegoVigente!$I$55,PliegoVigente!$K$55,IF(M444&gt;=PliegoVigente!$I$56,PliegoVigente!$K$56,IF(M444&gt;=PliegoVigente!$I$57,PliegoVigente!$K$57,IF(M444&gt;=PliegoVigente!$I$58,PliegoVigente!$K$58,PliegoVigente!$K$59))))))))))))</f>
        <v>-0.02</v>
      </c>
      <c r="AD444" s="124">
        <f>IF(E444="HFC",(IF(S444&gt;=PliegoVigente!$E$12,PliegoVigente!$G$12,IF(S444&gt;=PliegoVigente!$E$11,PliegoVigente!$G$11,IF(S444&gt;=PliegoVigente!$E$10,PliegoVigente!$G$10,IF(S444&gt;=PliegoVigente!$E$9,PliegoVigente!$G$9,IF(S444&gt;=PliegoVigente!$E$8,PliegoVigente!$G$8,PliegoVigente!$G$7)))))),IF(E444="FLOW",(IF(S444&gt;=PliegoVigente!$I$23,PliegoVigente!$K$23,IF(S444&gt;=PliegoVigente!$I$24,PliegoVigente!$K$24,IF(S444&gt;=PliegoVigente!$I$25,PliegoVigente!$K$25,IF(S444&gt;=PliegoVigente!$I$26,PliegoVigente!$K$26,IF(S444&gt;=PliegoVigente!$I$27,PliegoVigente!$K$27,IF(S444&gt;=PliegoVigente!$I$28,PliegoVigente!$K$28,IF(S444&gt;=PliegoVigente!$I$29,PliegoVigente!$K$29,IF(S444&gt;=PliegoVigente!$I$30,PliegoVigente!$K$30,PliegoVigente!$K$31))))))))),IF(E444="MASIVO",(IF(S444&gt;=PliegoVigente!$I$37,PliegoVigente!$K$37,IF(S444&gt;=PliegoVigente!$I$38,PliegoVigente!$K$38,IF(S444&gt;=PliegoVigente!$I$39,PliegoVigente!$K$39,IF(S444&gt;=PliegoVigente!$I$40,PliegoVigente!$K$40,IF(S444&gt;=PliegoVigente!$I$41,PliegoVigente!$K$41,IF(S444&gt;=PliegoVigente!$I$42,PliegoVigente!$K$42,IF(S444&gt;=PliegoVigente!$I$43,PliegoVigente!$K$43,IF(S444&gt;=PliegoVigente!$I$44,PliegoVigente!$K$44,PliegoVigente!$K$45))))))))),(IF(S444&gt;=PliegoVigente!$I$51,PliegoVigente!$K$51,IF(S444&gt;=PliegoVigente!$I$52,PliegoVigente!$K$52,IF(S444&gt;=PliegoVigente!$I$53,PliegoVigente!$K$53,IF(S444&gt;=PliegoVigente!$I$54,PliegoVigente!$K$54,IF(S444&gt;=PliegoVigente!$I$55,PliegoVigente!$K$55,IF(S444&gt;=PliegoVigente!$I$56,PliegoVigente!$K$56,IF(S444&gt;=PliegoVigente!$I$57,PliegoVigente!$K$57,IF(S444&gt;=PliegoVigente!$I$58,PliegoVigente!$K$58,PliegoVigente!$K$59))))))))))))</f>
        <v>0.06</v>
      </c>
      <c r="AE444" s="124">
        <f>IF(E444="HFC",(IF(T444&gt;=PliegoVigente!$A$10,PliegoVigente!$C$10,IF(T444&gt;PliegoVigente!$A$9,PliegoVigente!$C$9,IF(T444&gt;PliegoVigente!$A$8,PliegoVigente!$C$8,PliegoVigente!$C$7)))),IF(E444="FLOW",(IF(T444&gt;=PliegoVigente!$A$26,PliegoVigente!$C$26,IF(T444&gt;PliegoVigente!$A$25,PliegoVigente!$C$25,IF(T444&gt;PliegoVigente!$A$24,PliegoVigente!$C$24,PliegoVigente!$C$23)))),IF(E444="MASIVO",(IF(T444&gt;=PliegoVigente!$A$40,PliegoVigente!$C$40,IF(T444&gt;PliegoVigente!$A$39,PliegoVigente!$C$39,IF(T444&gt;PliegoVigente!$A$38,PliegoVigente!$C$38,PliegoVigente!$C$37)))),(IF(T444&gt;=PliegoVigente!$A$54,PliegoVigente!$C$54,IF(T444&gt;PliegoVigente!$A$53,PliegoVigente!$C$53,IF(T444&gt;PliegoVigente!$A$52,PliegoVigente!$C$52,PliegoVigente!$C$51)))))))</f>
        <v>-0.01</v>
      </c>
      <c r="AF444" s="124">
        <f>IF(E444="HFC",(IF(Y444&gt;=PliegoVigente!$Y$7,PliegoVigente!$AA$7,0)),IF(E444="FLOW",0,IF(E444="MASIVO",(IF(Y444&gt;=PliegoVigente!$Y$37,PliegoVigente!$AA$370)),(IF(Y444&gt;=PliegoVigente!$Y$51,PliegoVigente!$AA$51,0)))))</f>
        <v>0</v>
      </c>
      <c r="AG444" s="124" t="e">
        <f>IF(E444="HFC",(IF(Z444&gt;=PliegoVigente!$M$9,PliegoVigente!$O$9,IF(Z444&gt;=PliegoVigente!$M$8,PliegoVigente!$O$8,PliegoVigente!$O$7))),IF(E444="FLOW",(IF(Z444&gt;=PliegoVigente!$M$25,PliegoVigente!$O$25,IF(Z444&gt;=PliegoVigente!$M$24,PliegoVigente!$O$24,PliegoVigente!$O$23))),IF(E444="MASIVO",(IF(Z444&gt;=PliegoVigente!$M$39,PliegoVigente!$O$39,IF(Z444&gt;=PliegoVigente!$M$38,PliegoVigente!$O$38,PliegoVigente!$O$37))),(IF(Z444&gt;=PliegoVigente!$M$53,PliegoVigente!$O$53,IF(Z444&gt;=PliegoVigente!$M$52,PliegoVigente!$O$52,PliegoVigente!$O$51))))))</f>
        <v>#N/A</v>
      </c>
      <c r="AH444" s="124" t="e">
        <f>IF(E444="HFC",(IF(AA444&gt;=PliegoVigente!$Q$9,PliegoVigente!$S$9,IF(AA444&gt;=PliegoVigente!$Q$8,PliegoVigente!$S$8,PliegoVigente!$S$7))),IF(E444="FLOW",(IF(AA444&gt;=PliegoVigente!$Q$25,PliegoVigente!$S$25,IF(AA444&gt;=PliegoVigente!$Q$24,PliegoVigente!$S$24,PliegoVigente!$S$23))),IF(E444="MASIVO",(IF(AA444&gt;=PliegoVigente!$Q$39,PliegoVigente!$S$39,IF(AA444&gt;=PliegoVigente!$Q$38,PliegoVigente!$S$38,PliegoVigente!$S$37))),(IF(AA444&gt;=PliegoVigente!$Q$53,PliegoVigente!$S$53,IF(AA444&gt;=PliegoVigente!$Q$52,PliegoVigente!$S$52,PliegoVigente!$S$51))))))</f>
        <v>#N/A</v>
      </c>
      <c r="AI444" s="126" t="e">
        <f t="shared" si="13"/>
        <v>#N/A</v>
      </c>
    </row>
    <row r="445" spans="1:35" x14ac:dyDescent="0.25">
      <c r="A445" s="115" t="str">
        <f>VLOOKUP(C445,RosterActualizado!$C$2:$L$1000,7,0)</f>
        <v>Paez Ramon Del Valle</v>
      </c>
      <c r="B445" s="115" t="str">
        <f>VLOOKUP(C445,RosterActualizado!$C$2:$L$1000,10,0)</f>
        <v>Guanco Nicolas Fernando Manuel</v>
      </c>
      <c r="C445" s="115">
        <f>RosterActualizado!C445</f>
        <v>2715890</v>
      </c>
      <c r="D445" s="115" t="str">
        <f>VLOOKUP(C445,RosterActualizado!$C$2:$L$1000,3,0)</f>
        <v>MULTISKILL</v>
      </c>
      <c r="E445" s="115" t="str">
        <f t="shared" si="12"/>
        <v>MULTISKILL</v>
      </c>
      <c r="F445" s="116">
        <f>VLOOKUP(C445,Table1[],5,0)</f>
        <v>0.98014550264550304</v>
      </c>
      <c r="G445" s="117">
        <f>VLOOKUP(C445,Table13[],5,0)</f>
        <v>0.15277777777777801</v>
      </c>
      <c r="H445" s="118">
        <f>VLOOKUP(C445,Table13[],3,0)</f>
        <v>72</v>
      </c>
      <c r="I445" s="117">
        <f>VLOOKUP(C445,Table13[],7,0)</f>
        <v>0.61111111111111105</v>
      </c>
      <c r="J445" s="117">
        <f>VLOOKUP(C445,Table13[],9,0)</f>
        <v>0.875</v>
      </c>
      <c r="K445" s="116">
        <f>VLOOKUP(C445,Table16[[#All],[idccms]:[TMO]],5,0)</f>
        <v>1</v>
      </c>
      <c r="L445" s="119">
        <f>VLOOKUP(C445,Table18[[Columna1]:[Recuento de id_monitoring-caseId]],2,0)</f>
        <v>0</v>
      </c>
      <c r="M445" s="116">
        <f>VLOOKUP(C445,Table111[],7,0)</f>
        <v>0</v>
      </c>
      <c r="N445" s="118">
        <f>VLOOKUP(C445,Table111[],6,0)</f>
        <v>6</v>
      </c>
      <c r="O445" s="116">
        <f>VLOOKUP(C445,Table111[],8,0)</f>
        <v>0.4</v>
      </c>
      <c r="P445" s="13" t="s">
        <v>116</v>
      </c>
      <c r="Q445" s="13" t="s">
        <v>116</v>
      </c>
      <c r="R445" s="13" t="s">
        <v>116</v>
      </c>
      <c r="S445" s="116">
        <f>VLOOKUP(C445,Table113[[idccms]:[Suma de Rellamados]],4,0)</f>
        <v>0.77238805970149205</v>
      </c>
      <c r="T445" s="13">
        <f>VLOOKUP(C445,Table115[[idccms]:[Suma de CvLlamSalientes]],3,0)</f>
        <v>507.33932584269701</v>
      </c>
      <c r="U445" s="13">
        <f>VLOOKUP(C445,Table115[[idccms]:[Suma de CvLlamSalientes]],5,0)</f>
        <v>28.017977528089901</v>
      </c>
      <c r="V445" s="120">
        <f>VLOOKUP(C445,Table115[[idccms]:[Suma de CvLlamSalientes]],6,0)</f>
        <v>0.77528089887640494</v>
      </c>
      <c r="W445" s="13">
        <f>VLOOKUP(C445,Table115[[idccms]:[Suma de CvLlamSalientes]],7,0)</f>
        <v>478.54606741573002</v>
      </c>
      <c r="X445" s="116">
        <f>VLOOKUP(C445,Table118[[idccms]:[%Act Com N]],4,0)</f>
        <v>1.12359550561798E-3</v>
      </c>
      <c r="Y445" s="116">
        <f>VLOOKUP(C445,Table118[[idccms]:[%Act Com N]],6,0)</f>
        <v>1.12359550561798E-3</v>
      </c>
      <c r="Z445" s="116" t="e">
        <f>VLOOKUP(C445,TRF!$B$2:$S$407,4,0)</f>
        <v>#N/A</v>
      </c>
      <c r="AA445" s="116">
        <f>VLOOKUP(C445,CBS!$A$2:$F$395,4,0)</f>
        <v>2.4615384615384601E-2</v>
      </c>
      <c r="AB445" s="124">
        <f>IF(E445="HFC",(IF(L445&gt;=PliegoVigente!$U$9,PliegoVigente!$W$9,IF(L445&gt;=PliegoVigente!$U$8,PliegoVigente!$W$8,PliegoVigente!$W$7))),IF(E445="FLOW",(IF(L445&gt;=PliegoVigente!$U$25,PliegoVigente!$W$25,IF(L445&gt;=PliegoVigente!$U$24,PliegoVigente!$W$24,PliegoVigente!$W$23))),IF(E445="MASIVO",(IF(L445&gt;=PliegoVigente!$U$39,PliegoVigente!$W$39,IF(L445&gt;=PliegoVigente!$U$38,PliegoVigente!$W$38,PliegoVigente!$W$37))),(IF(L445&gt;=PliegoVigente!$U$53,PliegoVigente!$W$53,IF(L445&gt;=PliegoVigente!$U$52,PliegoVigente!$W$52,PliegoVigente!$W$51))))))</f>
        <v>-0.01</v>
      </c>
      <c r="AC445" s="124">
        <f>IF(E445="HFC",(IF(M445&gt;=PliegoVigente!$I$7,PliegoVigente!$K$7,IF(M445&gt;=PliegoVigente!$I$8,PliegoVigente!$K$8,IF(M445&gt;=PliegoVigente!$I$9,PliegoVigente!$K$9,IF(M445&gt;=PliegoVigente!$I$10,PliegoVigente!$K$10,IF(M445&gt;=PliegoVigente!$I$11,PliegoVigente!$K$11,IF(M445&gt;=PliegoVigente!$I$12,PliegoVigente!$K$12,IF(M445&gt;=PliegoVigente!$I$13,PliegoVigente!$K$13,IF(M445&gt;=PliegoVigente!$I$14,PliegoVigente!$K$14,PliegoVigente!$K$15))))))))),IF(E445="FLOW",(IF(M445&gt;=PliegoVigente!$I$23,PliegoVigente!$K$23,IF(M445&gt;=PliegoVigente!$I$24,PliegoVigente!$K$24,IF(M445&gt;=PliegoVigente!$I$25,PliegoVigente!$K$25,IF(M445&gt;=PliegoVigente!$I$26,PliegoVigente!$K$26,IF(M445&gt;=PliegoVigente!$I$27,PliegoVigente!$K$27,IF(M445&gt;=PliegoVigente!$I$28,PliegoVigente!$K$28,IF(M445&gt;=PliegoVigente!$I$29,PliegoVigente!$K$29,IF(M445&gt;=PliegoVigente!$I$30,PliegoVigente!$K$30,PliegoVigente!$K$31))))))))),IF(E445="MASIVO",(IF(M445&gt;=PliegoVigente!$I$37,PliegoVigente!$K$37,IF(M445&gt;=PliegoVigente!$I$38,PliegoVigente!$K$38,IF(M445&gt;=PliegoVigente!$I$39,PliegoVigente!$K$39,IF(M445&gt;=PliegoVigente!$I$40,PliegoVigente!$K$40,IF(M445&gt;=PliegoVigente!$I$41,PliegoVigente!$K$41,IF(M445&gt;=PliegoVigente!$I$42,PliegoVigente!$K$42,IF(M445&gt;=PliegoVigente!$I$43,PliegoVigente!$K$43,IF(M445&gt;=PliegoVigente!$I$44,PliegoVigente!$K$44,PliegoVigente!$K$45))))))))),(IF(M445&gt;=PliegoVigente!$I$51,PliegoVigente!$K$51,IF(M445&gt;=PliegoVigente!$I$52,PliegoVigente!$K$52,IF(M445&gt;=PliegoVigente!$I$53,PliegoVigente!$K$53,IF(M445&gt;=PliegoVigente!$I$54,PliegoVigente!$K$54,IF(M445&gt;=PliegoVigente!$I$55,PliegoVigente!$K$55,IF(M445&gt;=PliegoVigente!$I$56,PliegoVigente!$K$56,IF(M445&gt;=PliegoVigente!$I$57,PliegoVigente!$K$57,IF(M445&gt;=PliegoVigente!$I$58,PliegoVigente!$K$58,PliegoVigente!$K$59))))))))))))</f>
        <v>0.05</v>
      </c>
      <c r="AD445" s="124">
        <f>IF(E445="HFC",(IF(S445&gt;=PliegoVigente!$E$12,PliegoVigente!$G$12,IF(S445&gt;=PliegoVigente!$E$11,PliegoVigente!$G$11,IF(S445&gt;=PliegoVigente!$E$10,PliegoVigente!$G$10,IF(S445&gt;=PliegoVigente!$E$9,PliegoVigente!$G$9,IF(S445&gt;=PliegoVigente!$E$8,PliegoVigente!$G$8,PliegoVigente!$G$7)))))),IF(E445="FLOW",(IF(S445&gt;=PliegoVigente!$I$23,PliegoVigente!$K$23,IF(S445&gt;=PliegoVigente!$I$24,PliegoVigente!$K$24,IF(S445&gt;=PliegoVigente!$I$25,PliegoVigente!$K$25,IF(S445&gt;=PliegoVigente!$I$26,PliegoVigente!$K$26,IF(S445&gt;=PliegoVigente!$I$27,PliegoVigente!$K$27,IF(S445&gt;=PliegoVigente!$I$28,PliegoVigente!$K$28,IF(S445&gt;=PliegoVigente!$I$29,PliegoVigente!$K$29,IF(S445&gt;=PliegoVigente!$I$30,PliegoVigente!$K$30,PliegoVigente!$K$31))))))))),IF(E445="MASIVO",(IF(S445&gt;=PliegoVigente!$I$37,PliegoVigente!$K$37,IF(S445&gt;=PliegoVigente!$I$38,PliegoVigente!$K$38,IF(S445&gt;=PliegoVigente!$I$39,PliegoVigente!$K$39,IF(S445&gt;=PliegoVigente!$I$40,PliegoVigente!$K$40,IF(S445&gt;=PliegoVigente!$I$41,PliegoVigente!$K$41,IF(S445&gt;=PliegoVigente!$I$42,PliegoVigente!$K$42,IF(S445&gt;=PliegoVigente!$I$43,PliegoVigente!$K$43,IF(S445&gt;=PliegoVigente!$I$44,PliegoVigente!$K$44,PliegoVigente!$K$45))))))))),(IF(S445&gt;=PliegoVigente!$I$51,PliegoVigente!$K$51,IF(S445&gt;=PliegoVigente!$I$52,PliegoVigente!$K$52,IF(S445&gt;=PliegoVigente!$I$53,PliegoVigente!$K$53,IF(S445&gt;=PliegoVigente!$I$54,PliegoVigente!$K$54,IF(S445&gt;=PliegoVigente!$I$55,PliegoVigente!$K$55,IF(S445&gt;=PliegoVigente!$I$56,PliegoVigente!$K$56,IF(S445&gt;=PliegoVigente!$I$57,PliegoVigente!$K$57,IF(S445&gt;=PliegoVigente!$I$58,PliegoVigente!$K$58,PliegoVigente!$K$59))))))))))))</f>
        <v>0.06</v>
      </c>
      <c r="AE445" s="124">
        <f>IF(E445="HFC",(IF(T445&gt;=PliegoVigente!$A$10,PliegoVigente!$C$10,IF(T445&gt;PliegoVigente!$A$9,PliegoVigente!$C$9,IF(T445&gt;PliegoVigente!$A$8,PliegoVigente!$C$8,PliegoVigente!$C$7)))),IF(E445="FLOW",(IF(T445&gt;=PliegoVigente!$A$26,PliegoVigente!$C$26,IF(T445&gt;PliegoVigente!$A$25,PliegoVigente!$C$25,IF(T445&gt;PliegoVigente!$A$24,PliegoVigente!$C$24,PliegoVigente!$C$23)))),IF(E445="MASIVO",(IF(T445&gt;=PliegoVigente!$A$40,PliegoVigente!$C$40,IF(T445&gt;PliegoVigente!$A$39,PliegoVigente!$C$39,IF(T445&gt;PliegoVigente!$A$38,PliegoVigente!$C$38,PliegoVigente!$C$37)))),(IF(T445&gt;=PliegoVigente!$A$54,PliegoVigente!$C$54,IF(T445&gt;PliegoVigente!$A$53,PliegoVigente!$C$53,IF(T445&gt;PliegoVigente!$A$52,PliegoVigente!$C$52,PliegoVigente!$C$51)))))))</f>
        <v>-0.01</v>
      </c>
      <c r="AF445" s="124">
        <f>IF(E445="HFC",(IF(Y445&gt;=PliegoVigente!$Y$7,PliegoVigente!$AA$7,0)),IF(E445="FLOW",0,IF(E445="MASIVO",(IF(Y445&gt;=PliegoVigente!$Y$37,PliegoVigente!$AA$370)),(IF(Y445&gt;=PliegoVigente!$Y$51,PliegoVigente!$AA$51,0)))))</f>
        <v>0</v>
      </c>
      <c r="AG445" s="124" t="e">
        <f>IF(E445="HFC",(IF(Z445&gt;=PliegoVigente!$M$9,PliegoVigente!$O$9,IF(Z445&gt;=PliegoVigente!$M$8,PliegoVigente!$O$8,PliegoVigente!$O$7))),IF(E445="FLOW",(IF(Z445&gt;=PliegoVigente!$M$25,PliegoVigente!$O$25,IF(Z445&gt;=PliegoVigente!$M$24,PliegoVigente!$O$24,PliegoVigente!$O$23))),IF(E445="MASIVO",(IF(Z445&gt;=PliegoVigente!$M$39,PliegoVigente!$O$39,IF(Z445&gt;=PliegoVigente!$M$38,PliegoVigente!$O$38,PliegoVigente!$O$37))),(IF(Z445&gt;=PliegoVigente!$M$53,PliegoVigente!$O$53,IF(Z445&gt;=PliegoVigente!$M$52,PliegoVigente!$O$52,PliegoVigente!$O$51))))))</f>
        <v>#N/A</v>
      </c>
      <c r="AH445" s="124">
        <f>IF(E445="HFC",(IF(AA445&gt;=PliegoVigente!$Q$9,PliegoVigente!$S$9,IF(AA445&gt;=PliegoVigente!$Q$8,PliegoVigente!$S$8,PliegoVigente!$S$7))),IF(E445="FLOW",(IF(AA445&gt;=PliegoVigente!$Q$25,PliegoVigente!$S$25,IF(AA445&gt;=PliegoVigente!$Q$24,PliegoVigente!$S$24,PliegoVigente!$S$23))),IF(E445="MASIVO",(IF(AA445&gt;=PliegoVigente!$Q$39,PliegoVigente!$S$39,IF(AA445&gt;=PliegoVigente!$Q$38,PliegoVigente!$S$38,PliegoVigente!$S$37))),(IF(AA445&gt;=PliegoVigente!$Q$53,PliegoVigente!$S$53,IF(AA445&gt;=PliegoVigente!$Q$52,PliegoVigente!$S$52,PliegoVigente!$S$51))))))</f>
        <v>5.0000000000000001E-3</v>
      </c>
      <c r="AI445" s="126" t="e">
        <f t="shared" si="13"/>
        <v>#N/A</v>
      </c>
    </row>
    <row r="446" spans="1:35" x14ac:dyDescent="0.25">
      <c r="A446" s="115" t="str">
        <f>VLOOKUP(C446,RosterActualizado!$C$2:$L$1000,7,0)</f>
        <v>Paez Ramon Del Valle</v>
      </c>
      <c r="B446" s="115" t="str">
        <f>VLOOKUP(C446,RosterActualizado!$C$2:$L$1000,10,0)</f>
        <v>Maciel Anabella Melissa</v>
      </c>
      <c r="C446" s="115">
        <f>RosterActualizado!C446</f>
        <v>2803855</v>
      </c>
      <c r="D446" s="115" t="str">
        <f>VLOOKUP(C446,RosterActualizado!$C$2:$L$1000,3,0)</f>
        <v>MULTISKILL</v>
      </c>
      <c r="E446" s="115" t="str">
        <f t="shared" si="12"/>
        <v>MULTISKILL</v>
      </c>
      <c r="F446" s="116">
        <f>VLOOKUP(C446,Table1[],5,0)</f>
        <v>0.98917328042328001</v>
      </c>
      <c r="G446" s="117">
        <f>VLOOKUP(C446,Table13[],5,0)</f>
        <v>0.173913043478261</v>
      </c>
      <c r="H446" s="118">
        <f>VLOOKUP(C446,Table13[],3,0)</f>
        <v>23</v>
      </c>
      <c r="I446" s="117">
        <f>VLOOKUP(C446,Table13[],7,0)</f>
        <v>0.52173913043478304</v>
      </c>
      <c r="J446" s="117">
        <f>VLOOKUP(C446,Table13[],9,0)</f>
        <v>0.91304347826086996</v>
      </c>
      <c r="K446" s="116">
        <f>VLOOKUP(C446,Table16[[#All],[idccms]:[TMO]],5,0)</f>
        <v>1</v>
      </c>
      <c r="L446" s="119">
        <f>VLOOKUP(C446,Table18[[Columna1]:[Recuento de id_monitoring-caseId]],2,0)</f>
        <v>1</v>
      </c>
      <c r="M446" s="116">
        <f>VLOOKUP(C446,Table111[],7,0)</f>
        <v>1</v>
      </c>
      <c r="N446" s="118">
        <f>VLOOKUP(C446,Table111[],6,0)</f>
        <v>1</v>
      </c>
      <c r="O446" s="116">
        <f>VLOOKUP(C446,Table111[],8,0)</f>
        <v>1</v>
      </c>
      <c r="P446" s="13" t="s">
        <v>116</v>
      </c>
      <c r="Q446" s="13" t="s">
        <v>116</v>
      </c>
      <c r="R446" s="13" t="s">
        <v>116</v>
      </c>
      <c r="S446" s="116">
        <f>VLOOKUP(C446,Table113[[idccms]:[Suma de Rellamados]],4,0)</f>
        <v>0.69172932330827097</v>
      </c>
      <c r="T446" s="13">
        <f>VLOOKUP(C446,Table115[[idccms]:[Suma de CvLlamSalientes]],3,0)</f>
        <v>459.32478632478598</v>
      </c>
      <c r="U446" s="13">
        <f>VLOOKUP(C446,Table115[[idccms]:[Suma de CvLlamSalientes]],5,0)</f>
        <v>28.914529914529901</v>
      </c>
      <c r="V446" s="120">
        <f>VLOOKUP(C446,Table115[[idccms]:[Suma de CvLlamSalientes]],6,0)</f>
        <v>0.23931623931623899</v>
      </c>
      <c r="W446" s="13">
        <f>VLOOKUP(C446,Table115[[idccms]:[Suma de CvLlamSalientes]],7,0)</f>
        <v>430.17094017094001</v>
      </c>
      <c r="X446" s="116">
        <f>VLOOKUP(C446,Table118[[idccms]:[%Act Com N]],4,0)</f>
        <v>3.4188034188034198E-2</v>
      </c>
      <c r="Y446" s="116">
        <f>VLOOKUP(C446,Table118[[idccms]:[%Act Com N]],6,0)</f>
        <v>2.3504273504273501E-2</v>
      </c>
      <c r="Z446" s="116" t="e">
        <f>VLOOKUP(C446,TRF!$B$2:$S$407,4,0)</f>
        <v>#N/A</v>
      </c>
      <c r="AA446" s="116">
        <f>VLOOKUP(C446,CBS!$A$2:$F$395,4,0)</f>
        <v>2.4242424242424201E-2</v>
      </c>
      <c r="AB446" s="124">
        <f>IF(E446="HFC",(IF(L446&gt;=PliegoVigente!$U$9,PliegoVigente!$W$9,IF(L446&gt;=PliegoVigente!$U$8,PliegoVigente!$W$8,PliegoVigente!$W$7))),IF(E446="FLOW",(IF(L446&gt;=PliegoVigente!$U$25,PliegoVigente!$W$25,IF(L446&gt;=PliegoVigente!$U$24,PliegoVigente!$W$24,PliegoVigente!$W$23))),IF(E446="MASIVO",(IF(L446&gt;=PliegoVigente!$U$39,PliegoVigente!$W$39,IF(L446&gt;=PliegoVigente!$U$38,PliegoVigente!$W$38,PliegoVigente!$W$37))),(IF(L446&gt;=PliegoVigente!$U$53,PliegoVigente!$W$53,IF(L446&gt;=PliegoVigente!$U$52,PliegoVigente!$W$52,PliegoVigente!$W$51))))))</f>
        <v>0.01</v>
      </c>
      <c r="AC446" s="124">
        <f>IF(E446="HFC",(IF(M446&gt;=PliegoVigente!$I$7,PliegoVigente!$K$7,IF(M446&gt;=PliegoVigente!$I$8,PliegoVigente!$K$8,IF(M446&gt;=PliegoVigente!$I$9,PliegoVigente!$K$9,IF(M446&gt;=PliegoVigente!$I$10,PliegoVigente!$K$10,IF(M446&gt;=PliegoVigente!$I$11,PliegoVigente!$K$11,IF(M446&gt;=PliegoVigente!$I$12,PliegoVigente!$K$12,IF(M446&gt;=PliegoVigente!$I$13,PliegoVigente!$K$13,IF(M446&gt;=PliegoVigente!$I$14,PliegoVigente!$K$14,PliegoVigente!$K$15))))))))),IF(E446="FLOW",(IF(M446&gt;=PliegoVigente!$I$23,PliegoVigente!$K$23,IF(M446&gt;=PliegoVigente!$I$24,PliegoVigente!$K$24,IF(M446&gt;=PliegoVigente!$I$25,PliegoVigente!$K$25,IF(M446&gt;=PliegoVigente!$I$26,PliegoVigente!$K$26,IF(M446&gt;=PliegoVigente!$I$27,PliegoVigente!$K$27,IF(M446&gt;=PliegoVigente!$I$28,PliegoVigente!$K$28,IF(M446&gt;=PliegoVigente!$I$29,PliegoVigente!$K$29,IF(M446&gt;=PliegoVigente!$I$30,PliegoVigente!$K$30,PliegoVigente!$K$31))))))))),IF(E446="MASIVO",(IF(M446&gt;=PliegoVigente!$I$37,PliegoVigente!$K$37,IF(M446&gt;=PliegoVigente!$I$38,PliegoVigente!$K$38,IF(M446&gt;=PliegoVigente!$I$39,PliegoVigente!$K$39,IF(M446&gt;=PliegoVigente!$I$40,PliegoVigente!$K$40,IF(M446&gt;=PliegoVigente!$I$41,PliegoVigente!$K$41,IF(M446&gt;=PliegoVigente!$I$42,PliegoVigente!$K$42,IF(M446&gt;=PliegoVigente!$I$43,PliegoVigente!$K$43,IF(M446&gt;=PliegoVigente!$I$44,PliegoVigente!$K$44,PliegoVigente!$K$45))))))))),(IF(M446&gt;=PliegoVigente!$I$51,PliegoVigente!$K$51,IF(M446&gt;=PliegoVigente!$I$52,PliegoVigente!$K$52,IF(M446&gt;=PliegoVigente!$I$53,PliegoVigente!$K$53,IF(M446&gt;=PliegoVigente!$I$54,PliegoVigente!$K$54,IF(M446&gt;=PliegoVigente!$I$55,PliegoVigente!$K$55,IF(M446&gt;=PliegoVigente!$I$56,PliegoVigente!$K$56,IF(M446&gt;=PliegoVigente!$I$57,PliegoVigente!$K$57,IF(M446&gt;=PliegoVigente!$I$58,PliegoVigente!$K$58,PliegoVigente!$K$59))))))))))))</f>
        <v>0.06</v>
      </c>
      <c r="AD446" s="124">
        <f>IF(E446="HFC",(IF(S446&gt;=PliegoVigente!$E$12,PliegoVigente!$G$12,IF(S446&gt;=PliegoVigente!$E$11,PliegoVigente!$G$11,IF(S446&gt;=PliegoVigente!$E$10,PliegoVigente!$G$10,IF(S446&gt;=PliegoVigente!$E$9,PliegoVigente!$G$9,IF(S446&gt;=PliegoVigente!$E$8,PliegoVigente!$G$8,PliegoVigente!$G$7)))))),IF(E446="FLOW",(IF(S446&gt;=PliegoVigente!$I$23,PliegoVigente!$K$23,IF(S446&gt;=PliegoVigente!$I$24,PliegoVigente!$K$24,IF(S446&gt;=PliegoVigente!$I$25,PliegoVigente!$K$25,IF(S446&gt;=PliegoVigente!$I$26,PliegoVigente!$K$26,IF(S446&gt;=PliegoVigente!$I$27,PliegoVigente!$K$27,IF(S446&gt;=PliegoVigente!$I$28,PliegoVigente!$K$28,IF(S446&gt;=PliegoVigente!$I$29,PliegoVigente!$K$29,IF(S446&gt;=PliegoVigente!$I$30,PliegoVigente!$K$30,PliegoVigente!$K$31))))))))),IF(E446="MASIVO",(IF(S446&gt;=PliegoVigente!$I$37,PliegoVigente!$K$37,IF(S446&gt;=PliegoVigente!$I$38,PliegoVigente!$K$38,IF(S446&gt;=PliegoVigente!$I$39,PliegoVigente!$K$39,IF(S446&gt;=PliegoVigente!$I$40,PliegoVigente!$K$40,IF(S446&gt;=PliegoVigente!$I$41,PliegoVigente!$K$41,IF(S446&gt;=PliegoVigente!$I$42,PliegoVigente!$K$42,IF(S446&gt;=PliegoVigente!$I$43,PliegoVigente!$K$43,IF(S446&gt;=PliegoVigente!$I$44,PliegoVigente!$K$44,PliegoVigente!$K$45))))))))),(IF(S446&gt;=PliegoVigente!$I$51,PliegoVigente!$K$51,IF(S446&gt;=PliegoVigente!$I$52,PliegoVigente!$K$52,IF(S446&gt;=PliegoVigente!$I$53,PliegoVigente!$K$53,IF(S446&gt;=PliegoVigente!$I$54,PliegoVigente!$K$54,IF(S446&gt;=PliegoVigente!$I$55,PliegoVigente!$K$55,IF(S446&gt;=PliegoVigente!$I$56,PliegoVigente!$K$56,IF(S446&gt;=PliegoVigente!$I$57,PliegoVigente!$K$57,IF(S446&gt;=PliegoVigente!$I$58,PliegoVigente!$K$58,PliegoVigente!$K$59))))))))))))</f>
        <v>0.06</v>
      </c>
      <c r="AE446" s="124">
        <f>IF(E446="HFC",(IF(T446&gt;=PliegoVigente!$A$10,PliegoVigente!$C$10,IF(T446&gt;PliegoVigente!$A$9,PliegoVigente!$C$9,IF(T446&gt;PliegoVigente!$A$8,PliegoVigente!$C$8,PliegoVigente!$C$7)))),IF(E446="FLOW",(IF(T446&gt;=PliegoVigente!$A$26,PliegoVigente!$C$26,IF(T446&gt;PliegoVigente!$A$25,PliegoVigente!$C$25,IF(T446&gt;PliegoVigente!$A$24,PliegoVigente!$C$24,PliegoVigente!$C$23)))),IF(E446="MASIVO",(IF(T446&gt;=PliegoVigente!$A$40,PliegoVigente!$C$40,IF(T446&gt;PliegoVigente!$A$39,PliegoVigente!$C$39,IF(T446&gt;PliegoVigente!$A$38,PliegoVigente!$C$38,PliegoVigente!$C$37)))),(IF(T446&gt;=PliegoVigente!$A$54,PliegoVigente!$C$54,IF(T446&gt;PliegoVigente!$A$53,PliegoVigente!$C$53,IF(T446&gt;PliegoVigente!$A$52,PliegoVigente!$C$52,PliegoVigente!$C$51)))))))</f>
        <v>0.02</v>
      </c>
      <c r="AF446" s="124">
        <f>IF(E446="HFC",(IF(Y446&gt;=PliegoVigente!$Y$7,PliegoVigente!$AA$7,0)),IF(E446="FLOW",0,IF(E446="MASIVO",(IF(Y446&gt;=PliegoVigente!$Y$37,PliegoVigente!$AA$370)),(IF(Y446&gt;=PliegoVigente!$Y$51,PliegoVigente!$AA$51,0)))))</f>
        <v>0</v>
      </c>
      <c r="AG446" s="124" t="e">
        <f>IF(E446="HFC",(IF(Z446&gt;=PliegoVigente!$M$9,PliegoVigente!$O$9,IF(Z446&gt;=PliegoVigente!$M$8,PliegoVigente!$O$8,PliegoVigente!$O$7))),IF(E446="FLOW",(IF(Z446&gt;=PliegoVigente!$M$25,PliegoVigente!$O$25,IF(Z446&gt;=PliegoVigente!$M$24,PliegoVigente!$O$24,PliegoVigente!$O$23))),IF(E446="MASIVO",(IF(Z446&gt;=PliegoVigente!$M$39,PliegoVigente!$O$39,IF(Z446&gt;=PliegoVigente!$M$38,PliegoVigente!$O$38,PliegoVigente!$O$37))),(IF(Z446&gt;=PliegoVigente!$M$53,PliegoVigente!$O$53,IF(Z446&gt;=PliegoVigente!$M$52,PliegoVigente!$O$52,PliegoVigente!$O$51))))))</f>
        <v>#N/A</v>
      </c>
      <c r="AH446" s="124">
        <f>IF(E446="HFC",(IF(AA446&gt;=PliegoVigente!$Q$9,PliegoVigente!$S$9,IF(AA446&gt;=PliegoVigente!$Q$8,PliegoVigente!$S$8,PliegoVigente!$S$7))),IF(E446="FLOW",(IF(AA446&gt;=PliegoVigente!$Q$25,PliegoVigente!$S$25,IF(AA446&gt;=PliegoVigente!$Q$24,PliegoVigente!$S$24,PliegoVigente!$S$23))),IF(E446="MASIVO",(IF(AA446&gt;=PliegoVigente!$Q$39,PliegoVigente!$S$39,IF(AA446&gt;=PliegoVigente!$Q$38,PliegoVigente!$S$38,PliegoVigente!$S$37))),(IF(AA446&gt;=PliegoVigente!$Q$53,PliegoVigente!$S$53,IF(AA446&gt;=PliegoVigente!$Q$52,PliegoVigente!$S$52,PliegoVigente!$S$51))))))</f>
        <v>5.0000000000000001E-3</v>
      </c>
      <c r="AI446" s="126" t="e">
        <f t="shared" si="13"/>
        <v>#N/A</v>
      </c>
    </row>
    <row r="447" spans="1:35" x14ac:dyDescent="0.25">
      <c r="A447" s="115" t="str">
        <f>VLOOKUP(C447,RosterActualizado!$C$2:$L$1000,7,0)</f>
        <v>Paez Ramon Del Valle</v>
      </c>
      <c r="B447" s="115" t="str">
        <f>VLOOKUP(C447,RosterActualizado!$C$2:$L$1000,10,0)</f>
        <v xml:space="preserve">Molina  Axel Agustin </v>
      </c>
      <c r="C447" s="115">
        <f>RosterActualizado!C447</f>
        <v>3903632</v>
      </c>
      <c r="D447" s="115" t="str">
        <f>VLOOKUP(C447,RosterActualizado!$C$2:$L$1000,3,0)</f>
        <v>MULTISKILL</v>
      </c>
      <c r="E447" s="115" t="str">
        <f t="shared" si="12"/>
        <v>MULTISKILL</v>
      </c>
      <c r="F447" s="116">
        <f>VLOOKUP(C447,Table1[],5,0)</f>
        <v>0.76114197530864203</v>
      </c>
      <c r="G447" s="117">
        <f>VLOOKUP(C447,Table13[],5,0)</f>
        <v>0.214285714285714</v>
      </c>
      <c r="H447" s="118">
        <f>VLOOKUP(C447,Table13[],3,0)</f>
        <v>14</v>
      </c>
      <c r="I447" s="117">
        <f>VLOOKUP(C447,Table13[],7,0)</f>
        <v>0.53846153846153799</v>
      </c>
      <c r="J447" s="117">
        <f>VLOOKUP(C447,Table13[],9,0)</f>
        <v>0.92307692307692302</v>
      </c>
      <c r="K447" s="116">
        <f>VLOOKUP(C447,Table16[[#All],[idccms]:[TMO]],5,0)</f>
        <v>1</v>
      </c>
      <c r="L447" s="119">
        <f>VLOOKUP(C447,Table18[[Columna1]:[Recuento de id_monitoring-caseId]],2,0)</f>
        <v>1</v>
      </c>
      <c r="M447" s="116">
        <f>VLOOKUP(C447,Table111[],7,0)</f>
        <v>-1</v>
      </c>
      <c r="N447" s="118">
        <f>VLOOKUP(C447,Table111[],6,0)</f>
        <v>1</v>
      </c>
      <c r="O447" s="116">
        <f>VLOOKUP(C447,Table111[],8,0)</f>
        <v>0</v>
      </c>
      <c r="P447" s="13" t="s">
        <v>116</v>
      </c>
      <c r="Q447" s="13" t="s">
        <v>116</v>
      </c>
      <c r="R447" s="13" t="s">
        <v>116</v>
      </c>
      <c r="S447" s="116">
        <f>VLOOKUP(C447,Table113[[idccms]:[Suma de Rellamados]],4,0)</f>
        <v>0.73333333333333295</v>
      </c>
      <c r="T447" s="13">
        <f>VLOOKUP(C447,Table115[[idccms]:[Suma de CvLlamSalientes]],3,0)</f>
        <v>436.83206106870199</v>
      </c>
      <c r="U447" s="13">
        <f>VLOOKUP(C447,Table115[[idccms]:[Suma de CvLlamSalientes]],5,0)</f>
        <v>16.9541984732824</v>
      </c>
      <c r="V447" s="120">
        <f>VLOOKUP(C447,Table115[[idccms]:[Suma de CvLlamSalientes]],6,0)</f>
        <v>0.18320610687022901</v>
      </c>
      <c r="W447" s="13">
        <f>VLOOKUP(C447,Table115[[idccms]:[Suma de CvLlamSalientes]],7,0)</f>
        <v>419.69465648854998</v>
      </c>
      <c r="X447" s="116">
        <f>VLOOKUP(C447,Table118[[idccms]:[%Act Com N]],4,0)</f>
        <v>3.81679389312977E-3</v>
      </c>
      <c r="Y447" s="116">
        <f>VLOOKUP(C447,Table118[[idccms]:[%Act Com N]],6,0)</f>
        <v>3.81679389312977E-3</v>
      </c>
      <c r="Z447" s="116" t="e">
        <f>VLOOKUP(C447,TRF!$B$2:$S$407,4,0)</f>
        <v>#N/A</v>
      </c>
      <c r="AA447" s="116">
        <f>VLOOKUP(C447,CBS!$A$2:$F$395,4,0)</f>
        <v>7.3684210526315796E-2</v>
      </c>
      <c r="AB447" s="124">
        <f>IF(E447="HFC",(IF(L447&gt;=PliegoVigente!$U$9,PliegoVigente!$W$9,IF(L447&gt;=PliegoVigente!$U$8,PliegoVigente!$W$8,PliegoVigente!$W$7))),IF(E447="FLOW",(IF(L447&gt;=PliegoVigente!$U$25,PliegoVigente!$W$25,IF(L447&gt;=PliegoVigente!$U$24,PliegoVigente!$W$24,PliegoVigente!$W$23))),IF(E447="MASIVO",(IF(L447&gt;=PliegoVigente!$U$39,PliegoVigente!$W$39,IF(L447&gt;=PliegoVigente!$U$38,PliegoVigente!$W$38,PliegoVigente!$W$37))),(IF(L447&gt;=PliegoVigente!$U$53,PliegoVigente!$W$53,IF(L447&gt;=PliegoVigente!$U$52,PliegoVigente!$W$52,PliegoVigente!$W$51))))))</f>
        <v>0.01</v>
      </c>
      <c r="AC447" s="124">
        <f>IF(E447="HFC",(IF(M447&gt;=PliegoVigente!$I$7,PliegoVigente!$K$7,IF(M447&gt;=PliegoVigente!$I$8,PliegoVigente!$K$8,IF(M447&gt;=PliegoVigente!$I$9,PliegoVigente!$K$9,IF(M447&gt;=PliegoVigente!$I$10,PliegoVigente!$K$10,IF(M447&gt;=PliegoVigente!$I$11,PliegoVigente!$K$11,IF(M447&gt;=PliegoVigente!$I$12,PliegoVigente!$K$12,IF(M447&gt;=PliegoVigente!$I$13,PliegoVigente!$K$13,IF(M447&gt;=PliegoVigente!$I$14,PliegoVigente!$K$14,PliegoVigente!$K$15))))))))),IF(E447="FLOW",(IF(M447&gt;=PliegoVigente!$I$23,PliegoVigente!$K$23,IF(M447&gt;=PliegoVigente!$I$24,PliegoVigente!$K$24,IF(M447&gt;=PliegoVigente!$I$25,PliegoVigente!$K$25,IF(M447&gt;=PliegoVigente!$I$26,PliegoVigente!$K$26,IF(M447&gt;=PliegoVigente!$I$27,PliegoVigente!$K$27,IF(M447&gt;=PliegoVigente!$I$28,PliegoVigente!$K$28,IF(M447&gt;=PliegoVigente!$I$29,PliegoVigente!$K$29,IF(M447&gt;=PliegoVigente!$I$30,PliegoVigente!$K$30,PliegoVigente!$K$31))))))))),IF(E447="MASIVO",(IF(M447&gt;=PliegoVigente!$I$37,PliegoVigente!$K$37,IF(M447&gt;=PliegoVigente!$I$38,PliegoVigente!$K$38,IF(M447&gt;=PliegoVigente!$I$39,PliegoVigente!$K$39,IF(M447&gt;=PliegoVigente!$I$40,PliegoVigente!$K$40,IF(M447&gt;=PliegoVigente!$I$41,PliegoVigente!$K$41,IF(M447&gt;=PliegoVigente!$I$42,PliegoVigente!$K$42,IF(M447&gt;=PliegoVigente!$I$43,PliegoVigente!$K$43,IF(M447&gt;=PliegoVigente!$I$44,PliegoVigente!$K$44,PliegoVigente!$K$45))))))))),(IF(M447&gt;=PliegoVigente!$I$51,PliegoVigente!$K$51,IF(M447&gt;=PliegoVigente!$I$52,PliegoVigente!$K$52,IF(M447&gt;=PliegoVigente!$I$53,PliegoVigente!$K$53,IF(M447&gt;=PliegoVigente!$I$54,PliegoVigente!$K$54,IF(M447&gt;=PliegoVigente!$I$55,PliegoVigente!$K$55,IF(M447&gt;=PliegoVigente!$I$56,PliegoVigente!$K$56,IF(M447&gt;=PliegoVigente!$I$57,PliegoVigente!$K$57,IF(M447&gt;=PliegoVigente!$I$58,PliegoVigente!$K$58,PliegoVigente!$K$59))))))))))))</f>
        <v>-0.02</v>
      </c>
      <c r="AD447" s="124">
        <f>IF(E447="HFC",(IF(S447&gt;=PliegoVigente!$E$12,PliegoVigente!$G$12,IF(S447&gt;=PliegoVigente!$E$11,PliegoVigente!$G$11,IF(S447&gt;=PliegoVigente!$E$10,PliegoVigente!$G$10,IF(S447&gt;=PliegoVigente!$E$9,PliegoVigente!$G$9,IF(S447&gt;=PliegoVigente!$E$8,PliegoVigente!$G$8,PliegoVigente!$G$7)))))),IF(E447="FLOW",(IF(S447&gt;=PliegoVigente!$I$23,PliegoVigente!$K$23,IF(S447&gt;=PliegoVigente!$I$24,PliegoVigente!$K$24,IF(S447&gt;=PliegoVigente!$I$25,PliegoVigente!$K$25,IF(S447&gt;=PliegoVigente!$I$26,PliegoVigente!$K$26,IF(S447&gt;=PliegoVigente!$I$27,PliegoVigente!$K$27,IF(S447&gt;=PliegoVigente!$I$28,PliegoVigente!$K$28,IF(S447&gt;=PliegoVigente!$I$29,PliegoVigente!$K$29,IF(S447&gt;=PliegoVigente!$I$30,PliegoVigente!$K$30,PliegoVigente!$K$31))))))))),IF(E447="MASIVO",(IF(S447&gt;=PliegoVigente!$I$37,PliegoVigente!$K$37,IF(S447&gt;=PliegoVigente!$I$38,PliegoVigente!$K$38,IF(S447&gt;=PliegoVigente!$I$39,PliegoVigente!$K$39,IF(S447&gt;=PliegoVigente!$I$40,PliegoVigente!$K$40,IF(S447&gt;=PliegoVigente!$I$41,PliegoVigente!$K$41,IF(S447&gt;=PliegoVigente!$I$42,PliegoVigente!$K$42,IF(S447&gt;=PliegoVigente!$I$43,PliegoVigente!$K$43,IF(S447&gt;=PliegoVigente!$I$44,PliegoVigente!$K$44,PliegoVigente!$K$45))))))))),(IF(S447&gt;=PliegoVigente!$I$51,PliegoVigente!$K$51,IF(S447&gt;=PliegoVigente!$I$52,PliegoVigente!$K$52,IF(S447&gt;=PliegoVigente!$I$53,PliegoVigente!$K$53,IF(S447&gt;=PliegoVigente!$I$54,PliegoVigente!$K$54,IF(S447&gt;=PliegoVigente!$I$55,PliegoVigente!$K$55,IF(S447&gt;=PliegoVigente!$I$56,PliegoVigente!$K$56,IF(S447&gt;=PliegoVigente!$I$57,PliegoVigente!$K$57,IF(S447&gt;=PliegoVigente!$I$58,PliegoVigente!$K$58,PliegoVigente!$K$59))))))))))))</f>
        <v>0.06</v>
      </c>
      <c r="AE447" s="124">
        <f>IF(E447="HFC",(IF(T447&gt;=PliegoVigente!$A$10,PliegoVigente!$C$10,IF(T447&gt;PliegoVigente!$A$9,PliegoVigente!$C$9,IF(T447&gt;PliegoVigente!$A$8,PliegoVigente!$C$8,PliegoVigente!$C$7)))),IF(E447="FLOW",(IF(T447&gt;=PliegoVigente!$A$26,PliegoVigente!$C$26,IF(T447&gt;PliegoVigente!$A$25,PliegoVigente!$C$25,IF(T447&gt;PliegoVigente!$A$24,PliegoVigente!$C$24,PliegoVigente!$C$23)))),IF(E447="MASIVO",(IF(T447&gt;=PliegoVigente!$A$40,PliegoVigente!$C$40,IF(T447&gt;PliegoVigente!$A$39,PliegoVigente!$C$39,IF(T447&gt;PliegoVigente!$A$38,PliegoVigente!$C$38,PliegoVigente!$C$37)))),(IF(T447&gt;=PliegoVigente!$A$54,PliegoVigente!$C$54,IF(T447&gt;PliegoVigente!$A$53,PliegoVigente!$C$53,IF(T447&gt;PliegoVigente!$A$52,PliegoVigente!$C$52,PliegoVigente!$C$51)))))))</f>
        <v>0.02</v>
      </c>
      <c r="AF447" s="124">
        <f>IF(E447="HFC",(IF(Y447&gt;=PliegoVigente!$Y$7,PliegoVigente!$AA$7,0)),IF(E447="FLOW",0,IF(E447="MASIVO",(IF(Y447&gt;=PliegoVigente!$Y$37,PliegoVigente!$AA$370)),(IF(Y447&gt;=PliegoVigente!$Y$51,PliegoVigente!$AA$51,0)))))</f>
        <v>0</v>
      </c>
      <c r="AG447" s="124" t="e">
        <f>IF(E447="HFC",(IF(Z447&gt;=PliegoVigente!$M$9,PliegoVigente!$O$9,IF(Z447&gt;=PliegoVigente!$M$8,PliegoVigente!$O$8,PliegoVigente!$O$7))),IF(E447="FLOW",(IF(Z447&gt;=PliegoVigente!$M$25,PliegoVigente!$O$25,IF(Z447&gt;=PliegoVigente!$M$24,PliegoVigente!$O$24,PliegoVigente!$O$23))),IF(E447="MASIVO",(IF(Z447&gt;=PliegoVigente!$M$39,PliegoVigente!$O$39,IF(Z447&gt;=PliegoVigente!$M$38,PliegoVigente!$O$38,PliegoVigente!$O$37))),(IF(Z447&gt;=PliegoVigente!$M$53,PliegoVigente!$O$53,IF(Z447&gt;=PliegoVigente!$M$52,PliegoVigente!$O$52,PliegoVigente!$O$51))))))</f>
        <v>#N/A</v>
      </c>
      <c r="AH447" s="124">
        <f>IF(E447="HFC",(IF(AA447&gt;=PliegoVigente!$Q$9,PliegoVigente!$S$9,IF(AA447&gt;=PliegoVigente!$Q$8,PliegoVigente!$S$8,PliegoVigente!$S$7))),IF(E447="FLOW",(IF(AA447&gt;=PliegoVigente!$Q$25,PliegoVigente!$S$25,IF(AA447&gt;=PliegoVigente!$Q$24,PliegoVigente!$S$24,PliegoVigente!$S$23))),IF(E447="MASIVO",(IF(AA447&gt;=PliegoVigente!$Q$39,PliegoVigente!$S$39,IF(AA447&gt;=PliegoVigente!$Q$38,PliegoVigente!$S$38,PliegoVigente!$S$37))),(IF(AA447&gt;=PliegoVigente!$Q$53,PliegoVigente!$S$53,IF(AA447&gt;=PliegoVigente!$Q$52,PliegoVigente!$S$52,PliegoVigente!$S$51))))))</f>
        <v>5.0000000000000001E-3</v>
      </c>
      <c r="AI447" s="126" t="e">
        <f t="shared" si="13"/>
        <v>#N/A</v>
      </c>
    </row>
    <row r="448" spans="1:35" x14ac:dyDescent="0.25">
      <c r="A448" s="115" t="str">
        <f>VLOOKUP(C448,RosterActualizado!$C$2:$L$1000,7,0)</f>
        <v>Paez Ramon Del Valle</v>
      </c>
      <c r="B448" s="115" t="str">
        <f>VLOOKUP(C448,RosterActualizado!$C$2:$L$1000,10,0)</f>
        <v>Nieto Nelson Ezequiel</v>
      </c>
      <c r="C448" s="115">
        <f>RosterActualizado!C448</f>
        <v>1506265</v>
      </c>
      <c r="D448" s="115" t="str">
        <f>VLOOKUP(C448,RosterActualizado!$C$2:$L$1000,3,0)</f>
        <v>MULTISKILL</v>
      </c>
      <c r="E448" s="115" t="str">
        <f t="shared" si="12"/>
        <v>MULTISKILL</v>
      </c>
      <c r="F448" s="116">
        <f>VLOOKUP(C448,Table1[],5,0)</f>
        <v>0.95193035426731099</v>
      </c>
      <c r="G448" s="117">
        <f>VLOOKUP(C448,Table13[],5,0)</f>
        <v>0.185714285714286</v>
      </c>
      <c r="H448" s="118">
        <f>VLOOKUP(C448,Table13[],3,0)</f>
        <v>70</v>
      </c>
      <c r="I448" s="117">
        <f>VLOOKUP(C448,Table13[],7,0)</f>
        <v>0.52173913043478304</v>
      </c>
      <c r="J448" s="117">
        <f>VLOOKUP(C448,Table13[],9,0)</f>
        <v>0.85074626865671599</v>
      </c>
      <c r="K448" s="116">
        <f>VLOOKUP(C448,Table16[[#All],[idccms]:[TMO]],5,0)</f>
        <v>0.42622950819672101</v>
      </c>
      <c r="L448" s="119">
        <f>VLOOKUP(C448,Table18[[Columna1]:[Recuento de id_monitoring-caseId]],2,0)</f>
        <v>1</v>
      </c>
      <c r="M448" s="116">
        <f>VLOOKUP(C448,Table111[],7,0)</f>
        <v>-0.66666666666666696</v>
      </c>
      <c r="N448" s="118">
        <f>VLOOKUP(C448,Table111[],6,0)</f>
        <v>6</v>
      </c>
      <c r="O448" s="116">
        <f>VLOOKUP(C448,Table111[],8,0)</f>
        <v>0.5</v>
      </c>
      <c r="P448" s="13" t="s">
        <v>116</v>
      </c>
      <c r="Q448" s="13" t="s">
        <v>116</v>
      </c>
      <c r="R448" s="13" t="s">
        <v>116</v>
      </c>
      <c r="S448" s="116">
        <f>VLOOKUP(C448,Table113[[idccms]:[Suma de Rellamados]],4,0)</f>
        <v>0.768392370572207</v>
      </c>
      <c r="T448" s="13">
        <f>VLOOKUP(C448,Table115[[idccms]:[Suma de CvLlamSalientes]],3,0)</f>
        <v>500.47818181818201</v>
      </c>
      <c r="U448" s="13">
        <f>VLOOKUP(C448,Table115[[idccms]:[Suma de CvLlamSalientes]],5,0)</f>
        <v>5.9509090909090903</v>
      </c>
      <c r="V448" s="120">
        <f>VLOOKUP(C448,Table115[[idccms]:[Suma de CvLlamSalientes]],6,0)</f>
        <v>4.1818181818181803E-2</v>
      </c>
      <c r="W448" s="13">
        <f>VLOOKUP(C448,Table115[[idccms]:[Suma de CvLlamSalientes]],7,0)</f>
        <v>494.48545454545501</v>
      </c>
      <c r="X448" s="116">
        <f>VLOOKUP(C448,Table118[[idccms]:[%Act Com N]],4,0)</f>
        <v>0</v>
      </c>
      <c r="Y448" s="116">
        <f>VLOOKUP(C448,Table118[[idccms]:[%Act Com N]],6,0)</f>
        <v>0</v>
      </c>
      <c r="Z448" s="116" t="e">
        <f>VLOOKUP(C448,TRF!$B$2:$S$407,4,0)</f>
        <v>#N/A</v>
      </c>
      <c r="AA448" s="116">
        <f>VLOOKUP(C448,CBS!$A$2:$F$395,4,0)</f>
        <v>5.0125313283208003E-2</v>
      </c>
      <c r="AB448" s="124">
        <f>IF(E448="HFC",(IF(L448&gt;=PliegoVigente!$U$9,PliegoVigente!$W$9,IF(L448&gt;=PliegoVigente!$U$8,PliegoVigente!$W$8,PliegoVigente!$W$7))),IF(E448="FLOW",(IF(L448&gt;=PliegoVigente!$U$25,PliegoVigente!$W$25,IF(L448&gt;=PliegoVigente!$U$24,PliegoVigente!$W$24,PliegoVigente!$W$23))),IF(E448="MASIVO",(IF(L448&gt;=PliegoVigente!$U$39,PliegoVigente!$W$39,IF(L448&gt;=PliegoVigente!$U$38,PliegoVigente!$W$38,PliegoVigente!$W$37))),(IF(L448&gt;=PliegoVigente!$U$53,PliegoVigente!$W$53,IF(L448&gt;=PliegoVigente!$U$52,PliegoVigente!$W$52,PliegoVigente!$W$51))))))</f>
        <v>0.01</v>
      </c>
      <c r="AC448" s="124">
        <f>IF(E448="HFC",(IF(M448&gt;=PliegoVigente!$I$7,PliegoVigente!$K$7,IF(M448&gt;=PliegoVigente!$I$8,PliegoVigente!$K$8,IF(M448&gt;=PliegoVigente!$I$9,PliegoVigente!$K$9,IF(M448&gt;=PliegoVigente!$I$10,PliegoVigente!$K$10,IF(M448&gt;=PliegoVigente!$I$11,PliegoVigente!$K$11,IF(M448&gt;=PliegoVigente!$I$12,PliegoVigente!$K$12,IF(M448&gt;=PliegoVigente!$I$13,PliegoVigente!$K$13,IF(M448&gt;=PliegoVigente!$I$14,PliegoVigente!$K$14,PliegoVigente!$K$15))))))))),IF(E448="FLOW",(IF(M448&gt;=PliegoVigente!$I$23,PliegoVigente!$K$23,IF(M448&gt;=PliegoVigente!$I$24,PliegoVigente!$K$24,IF(M448&gt;=PliegoVigente!$I$25,PliegoVigente!$K$25,IF(M448&gt;=PliegoVigente!$I$26,PliegoVigente!$K$26,IF(M448&gt;=PliegoVigente!$I$27,PliegoVigente!$K$27,IF(M448&gt;=PliegoVigente!$I$28,PliegoVigente!$K$28,IF(M448&gt;=PliegoVigente!$I$29,PliegoVigente!$K$29,IF(M448&gt;=PliegoVigente!$I$30,PliegoVigente!$K$30,PliegoVigente!$K$31))))))))),IF(E448="MASIVO",(IF(M448&gt;=PliegoVigente!$I$37,PliegoVigente!$K$37,IF(M448&gt;=PliegoVigente!$I$38,PliegoVigente!$K$38,IF(M448&gt;=PliegoVigente!$I$39,PliegoVigente!$K$39,IF(M448&gt;=PliegoVigente!$I$40,PliegoVigente!$K$40,IF(M448&gt;=PliegoVigente!$I$41,PliegoVigente!$K$41,IF(M448&gt;=PliegoVigente!$I$42,PliegoVigente!$K$42,IF(M448&gt;=PliegoVigente!$I$43,PliegoVigente!$K$43,IF(M448&gt;=PliegoVigente!$I$44,PliegoVigente!$K$44,PliegoVigente!$K$45))))))))),(IF(M448&gt;=PliegoVigente!$I$51,PliegoVigente!$K$51,IF(M448&gt;=PliegoVigente!$I$52,PliegoVigente!$K$52,IF(M448&gt;=PliegoVigente!$I$53,PliegoVigente!$K$53,IF(M448&gt;=PliegoVigente!$I$54,PliegoVigente!$K$54,IF(M448&gt;=PliegoVigente!$I$55,PliegoVigente!$K$55,IF(M448&gt;=PliegoVigente!$I$56,PliegoVigente!$K$56,IF(M448&gt;=PliegoVigente!$I$57,PliegoVigente!$K$57,IF(M448&gt;=PliegoVigente!$I$58,PliegoVigente!$K$58,PliegoVigente!$K$59))))))))))))</f>
        <v>-0.02</v>
      </c>
      <c r="AD448" s="124">
        <f>IF(E448="HFC",(IF(S448&gt;=PliegoVigente!$E$12,PliegoVigente!$G$12,IF(S448&gt;=PliegoVigente!$E$11,PliegoVigente!$G$11,IF(S448&gt;=PliegoVigente!$E$10,PliegoVigente!$G$10,IF(S448&gt;=PliegoVigente!$E$9,PliegoVigente!$G$9,IF(S448&gt;=PliegoVigente!$E$8,PliegoVigente!$G$8,PliegoVigente!$G$7)))))),IF(E448="FLOW",(IF(S448&gt;=PliegoVigente!$I$23,PliegoVigente!$K$23,IF(S448&gt;=PliegoVigente!$I$24,PliegoVigente!$K$24,IF(S448&gt;=PliegoVigente!$I$25,PliegoVigente!$K$25,IF(S448&gt;=PliegoVigente!$I$26,PliegoVigente!$K$26,IF(S448&gt;=PliegoVigente!$I$27,PliegoVigente!$K$27,IF(S448&gt;=PliegoVigente!$I$28,PliegoVigente!$K$28,IF(S448&gt;=PliegoVigente!$I$29,PliegoVigente!$K$29,IF(S448&gt;=PliegoVigente!$I$30,PliegoVigente!$K$30,PliegoVigente!$K$31))))))))),IF(E448="MASIVO",(IF(S448&gt;=PliegoVigente!$I$37,PliegoVigente!$K$37,IF(S448&gt;=PliegoVigente!$I$38,PliegoVigente!$K$38,IF(S448&gt;=PliegoVigente!$I$39,PliegoVigente!$K$39,IF(S448&gt;=PliegoVigente!$I$40,PliegoVigente!$K$40,IF(S448&gt;=PliegoVigente!$I$41,PliegoVigente!$K$41,IF(S448&gt;=PliegoVigente!$I$42,PliegoVigente!$K$42,IF(S448&gt;=PliegoVigente!$I$43,PliegoVigente!$K$43,IF(S448&gt;=PliegoVigente!$I$44,PliegoVigente!$K$44,PliegoVigente!$K$45))))))))),(IF(S448&gt;=PliegoVigente!$I$51,PliegoVigente!$K$51,IF(S448&gt;=PliegoVigente!$I$52,PliegoVigente!$K$52,IF(S448&gt;=PliegoVigente!$I$53,PliegoVigente!$K$53,IF(S448&gt;=PliegoVigente!$I$54,PliegoVigente!$K$54,IF(S448&gt;=PliegoVigente!$I$55,PliegoVigente!$K$55,IF(S448&gt;=PliegoVigente!$I$56,PliegoVigente!$K$56,IF(S448&gt;=PliegoVigente!$I$57,PliegoVigente!$K$57,IF(S448&gt;=PliegoVigente!$I$58,PliegoVigente!$K$58,PliegoVigente!$K$59))))))))))))</f>
        <v>0.06</v>
      </c>
      <c r="AE448" s="124">
        <f>IF(E448="HFC",(IF(T448&gt;=PliegoVigente!$A$10,PliegoVigente!$C$10,IF(T448&gt;PliegoVigente!$A$9,PliegoVigente!$C$9,IF(T448&gt;PliegoVigente!$A$8,PliegoVigente!$C$8,PliegoVigente!$C$7)))),IF(E448="FLOW",(IF(T448&gt;=PliegoVigente!$A$26,PliegoVigente!$C$26,IF(T448&gt;PliegoVigente!$A$25,PliegoVigente!$C$25,IF(T448&gt;PliegoVigente!$A$24,PliegoVigente!$C$24,PliegoVigente!$C$23)))),IF(E448="MASIVO",(IF(T448&gt;=PliegoVigente!$A$40,PliegoVigente!$C$40,IF(T448&gt;PliegoVigente!$A$39,PliegoVigente!$C$39,IF(T448&gt;PliegoVigente!$A$38,PliegoVigente!$C$38,PliegoVigente!$C$37)))),(IF(T448&gt;=PliegoVigente!$A$54,PliegoVigente!$C$54,IF(T448&gt;PliegoVigente!$A$53,PliegoVigente!$C$53,IF(T448&gt;PliegoVigente!$A$52,PliegoVigente!$C$52,PliegoVigente!$C$51)))))))</f>
        <v>-0.01</v>
      </c>
      <c r="AF448" s="124">
        <f>IF(E448="HFC",(IF(Y448&gt;=PliegoVigente!$Y$7,PliegoVigente!$AA$7,0)),IF(E448="FLOW",0,IF(E448="MASIVO",(IF(Y448&gt;=PliegoVigente!$Y$37,PliegoVigente!$AA$370)),(IF(Y448&gt;=PliegoVigente!$Y$51,PliegoVigente!$AA$51,0)))))</f>
        <v>0</v>
      </c>
      <c r="AG448" s="124" t="e">
        <f>IF(E448="HFC",(IF(Z448&gt;=PliegoVigente!$M$9,PliegoVigente!$O$9,IF(Z448&gt;=PliegoVigente!$M$8,PliegoVigente!$O$8,PliegoVigente!$O$7))),IF(E448="FLOW",(IF(Z448&gt;=PliegoVigente!$M$25,PliegoVigente!$O$25,IF(Z448&gt;=PliegoVigente!$M$24,PliegoVigente!$O$24,PliegoVigente!$O$23))),IF(E448="MASIVO",(IF(Z448&gt;=PliegoVigente!$M$39,PliegoVigente!$O$39,IF(Z448&gt;=PliegoVigente!$M$38,PliegoVigente!$O$38,PliegoVigente!$O$37))),(IF(Z448&gt;=PliegoVigente!$M$53,PliegoVigente!$O$53,IF(Z448&gt;=PliegoVigente!$M$52,PliegoVigente!$O$52,PliegoVigente!$O$51))))))</f>
        <v>#N/A</v>
      </c>
      <c r="AH448" s="124">
        <f>IF(E448="HFC",(IF(AA448&gt;=PliegoVigente!$Q$9,PliegoVigente!$S$9,IF(AA448&gt;=PliegoVigente!$Q$8,PliegoVigente!$S$8,PliegoVigente!$S$7))),IF(E448="FLOW",(IF(AA448&gt;=PliegoVigente!$Q$25,PliegoVigente!$S$25,IF(AA448&gt;=PliegoVigente!$Q$24,PliegoVigente!$S$24,PliegoVigente!$S$23))),IF(E448="MASIVO",(IF(AA448&gt;=PliegoVigente!$Q$39,PliegoVigente!$S$39,IF(AA448&gt;=PliegoVigente!$Q$38,PliegoVigente!$S$38,PliegoVigente!$S$37))),(IF(AA448&gt;=PliegoVigente!$Q$53,PliegoVigente!$S$53,IF(AA448&gt;=PliegoVigente!$Q$52,PliegoVigente!$S$52,PliegoVigente!$S$51))))))</f>
        <v>5.0000000000000001E-3</v>
      </c>
      <c r="AI448" s="126" t="e">
        <f t="shared" si="13"/>
        <v>#N/A</v>
      </c>
    </row>
    <row r="449" spans="1:35" x14ac:dyDescent="0.25">
      <c r="A449" s="115" t="str">
        <f>VLOOKUP(C449,RosterActualizado!$C$2:$L$1000,7,0)</f>
        <v>Paez Ramon Del Valle</v>
      </c>
      <c r="B449" s="115" t="str">
        <f>VLOOKUP(C449,RosterActualizado!$C$2:$L$1000,10,0)</f>
        <v>Zurita Marcelo Josue</v>
      </c>
      <c r="C449" s="115">
        <f>RosterActualizado!C449</f>
        <v>2389463</v>
      </c>
      <c r="D449" s="115" t="str">
        <f>VLOOKUP(C449,RosterActualizado!$C$2:$L$1000,3,0)</f>
        <v>MULTISKILL</v>
      </c>
      <c r="E449" s="115" t="str">
        <f t="shared" si="12"/>
        <v>MULTISKILL</v>
      </c>
      <c r="F449" s="116">
        <f>VLOOKUP(C449,Table1[],5,0)</f>
        <v>0.70843694885361597</v>
      </c>
      <c r="G449" s="117">
        <f>VLOOKUP(C449,Table13[],5,0)</f>
        <v>4.1666666666666699E-2</v>
      </c>
      <c r="H449" s="118">
        <f>VLOOKUP(C449,Table13[],3,0)</f>
        <v>24</v>
      </c>
      <c r="I449" s="117">
        <f>VLOOKUP(C449,Table13[],7,0)</f>
        <v>0.73913043478260898</v>
      </c>
      <c r="J449" s="117">
        <f>VLOOKUP(C449,Table13[],9,0)</f>
        <v>1</v>
      </c>
      <c r="K449" s="116">
        <f>VLOOKUP(C449,Table16[[#All],[idccms]:[TMO]],5,0)</f>
        <v>0.95454545454545503</v>
      </c>
      <c r="L449" s="119">
        <f>VLOOKUP(C449,Table18[[Columna1]:[Recuento de id_monitoring-caseId]],2,0)</f>
        <v>0</v>
      </c>
      <c r="M449" s="116">
        <f>VLOOKUP(C449,Table111[],7,0)</f>
        <v>-0.6</v>
      </c>
      <c r="N449" s="118">
        <f>VLOOKUP(C449,Table111[],6,0)</f>
        <v>5</v>
      </c>
      <c r="O449" s="116">
        <f>VLOOKUP(C449,Table111[],8,0)</f>
        <v>0.5</v>
      </c>
      <c r="P449" s="13" t="s">
        <v>116</v>
      </c>
      <c r="Q449" s="13" t="s">
        <v>116</v>
      </c>
      <c r="R449" s="13" t="s">
        <v>116</v>
      </c>
      <c r="S449" s="116">
        <f>VLOOKUP(C449,Table113[[idccms]:[Suma de Rellamados]],4,0)</f>
        <v>0.71839080459770099</v>
      </c>
      <c r="T449" s="13">
        <f>VLOOKUP(C449,Table115[[idccms]:[Suma de CvLlamSalientes]],3,0)</f>
        <v>571.45323741007201</v>
      </c>
      <c r="U449" s="13">
        <f>VLOOKUP(C449,Table115[[idccms]:[Suma de CvLlamSalientes]],5,0)</f>
        <v>23.010791366906499</v>
      </c>
      <c r="V449" s="120">
        <f>VLOOKUP(C449,Table115[[idccms]:[Suma de CvLlamSalientes]],6,0)</f>
        <v>0.47122302158273399</v>
      </c>
      <c r="W449" s="13">
        <f>VLOOKUP(C449,Table115[[idccms]:[Suma de CvLlamSalientes]],7,0)</f>
        <v>547.971223021583</v>
      </c>
      <c r="X449" s="116">
        <f>VLOOKUP(C449,Table118[[idccms]:[%Act Com N]],4,0)</f>
        <v>3.5971223021582698E-2</v>
      </c>
      <c r="Y449" s="116">
        <f>VLOOKUP(C449,Table118[[idccms]:[%Act Com N]],6,0)</f>
        <v>1.7985611510791401E-2</v>
      </c>
      <c r="Z449" s="116">
        <f>VLOOKUP(C449,TRF!$B$2:$S$407,4,0)</f>
        <v>3.26797385620915E-3</v>
      </c>
      <c r="AA449" s="116">
        <f>VLOOKUP(C449,CBS!$A$2:$F$395,4,0)</f>
        <v>2.95566502463054E-2</v>
      </c>
      <c r="AB449" s="124">
        <f>IF(E449="HFC",(IF(L449&gt;=PliegoVigente!$U$9,PliegoVigente!$W$9,IF(L449&gt;=PliegoVigente!$U$8,PliegoVigente!$W$8,PliegoVigente!$W$7))),IF(E449="FLOW",(IF(L449&gt;=PliegoVigente!$U$25,PliegoVigente!$W$25,IF(L449&gt;=PliegoVigente!$U$24,PliegoVigente!$W$24,PliegoVigente!$W$23))),IF(E449="MASIVO",(IF(L449&gt;=PliegoVigente!$U$39,PliegoVigente!$W$39,IF(L449&gt;=PliegoVigente!$U$38,PliegoVigente!$W$38,PliegoVigente!$W$37))),(IF(L449&gt;=PliegoVigente!$U$53,PliegoVigente!$W$53,IF(L449&gt;=PliegoVigente!$U$52,PliegoVigente!$W$52,PliegoVigente!$W$51))))))</f>
        <v>-0.01</v>
      </c>
      <c r="AC449" s="124">
        <f>IF(E449="HFC",(IF(M449&gt;=PliegoVigente!$I$7,PliegoVigente!$K$7,IF(M449&gt;=PliegoVigente!$I$8,PliegoVigente!$K$8,IF(M449&gt;=PliegoVigente!$I$9,PliegoVigente!$K$9,IF(M449&gt;=PliegoVigente!$I$10,PliegoVigente!$K$10,IF(M449&gt;=PliegoVigente!$I$11,PliegoVigente!$K$11,IF(M449&gt;=PliegoVigente!$I$12,PliegoVigente!$K$12,IF(M449&gt;=PliegoVigente!$I$13,PliegoVigente!$K$13,IF(M449&gt;=PliegoVigente!$I$14,PliegoVigente!$K$14,PliegoVigente!$K$15))))))))),IF(E449="FLOW",(IF(M449&gt;=PliegoVigente!$I$23,PliegoVigente!$K$23,IF(M449&gt;=PliegoVigente!$I$24,PliegoVigente!$K$24,IF(M449&gt;=PliegoVigente!$I$25,PliegoVigente!$K$25,IF(M449&gt;=PliegoVigente!$I$26,PliegoVigente!$K$26,IF(M449&gt;=PliegoVigente!$I$27,PliegoVigente!$K$27,IF(M449&gt;=PliegoVigente!$I$28,PliegoVigente!$K$28,IF(M449&gt;=PliegoVigente!$I$29,PliegoVigente!$K$29,IF(M449&gt;=PliegoVigente!$I$30,PliegoVigente!$K$30,PliegoVigente!$K$31))))))))),IF(E449="MASIVO",(IF(M449&gt;=PliegoVigente!$I$37,PliegoVigente!$K$37,IF(M449&gt;=PliegoVigente!$I$38,PliegoVigente!$K$38,IF(M449&gt;=PliegoVigente!$I$39,PliegoVigente!$K$39,IF(M449&gt;=PliegoVigente!$I$40,PliegoVigente!$K$40,IF(M449&gt;=PliegoVigente!$I$41,PliegoVigente!$K$41,IF(M449&gt;=PliegoVigente!$I$42,PliegoVigente!$K$42,IF(M449&gt;=PliegoVigente!$I$43,PliegoVigente!$K$43,IF(M449&gt;=PliegoVigente!$I$44,PliegoVigente!$K$44,PliegoVigente!$K$45))))))))),(IF(M449&gt;=PliegoVigente!$I$51,PliegoVigente!$K$51,IF(M449&gt;=PliegoVigente!$I$52,PliegoVigente!$K$52,IF(M449&gt;=PliegoVigente!$I$53,PliegoVigente!$K$53,IF(M449&gt;=PliegoVigente!$I$54,PliegoVigente!$K$54,IF(M449&gt;=PliegoVigente!$I$55,PliegoVigente!$K$55,IF(M449&gt;=PliegoVigente!$I$56,PliegoVigente!$K$56,IF(M449&gt;=PliegoVigente!$I$57,PliegoVigente!$K$57,IF(M449&gt;=PliegoVigente!$I$58,PliegoVigente!$K$58,PliegoVigente!$K$59))))))))))))</f>
        <v>-0.02</v>
      </c>
      <c r="AD449" s="124">
        <f>IF(E449="HFC",(IF(S449&gt;=PliegoVigente!$E$12,PliegoVigente!$G$12,IF(S449&gt;=PliegoVigente!$E$11,PliegoVigente!$G$11,IF(S449&gt;=PliegoVigente!$E$10,PliegoVigente!$G$10,IF(S449&gt;=PliegoVigente!$E$9,PliegoVigente!$G$9,IF(S449&gt;=PliegoVigente!$E$8,PliegoVigente!$G$8,PliegoVigente!$G$7)))))),IF(E449="FLOW",(IF(S449&gt;=PliegoVigente!$I$23,PliegoVigente!$K$23,IF(S449&gt;=PliegoVigente!$I$24,PliegoVigente!$K$24,IF(S449&gt;=PliegoVigente!$I$25,PliegoVigente!$K$25,IF(S449&gt;=PliegoVigente!$I$26,PliegoVigente!$K$26,IF(S449&gt;=PliegoVigente!$I$27,PliegoVigente!$K$27,IF(S449&gt;=PliegoVigente!$I$28,PliegoVigente!$K$28,IF(S449&gt;=PliegoVigente!$I$29,PliegoVigente!$K$29,IF(S449&gt;=PliegoVigente!$I$30,PliegoVigente!$K$30,PliegoVigente!$K$31))))))))),IF(E449="MASIVO",(IF(S449&gt;=PliegoVigente!$I$37,PliegoVigente!$K$37,IF(S449&gt;=PliegoVigente!$I$38,PliegoVigente!$K$38,IF(S449&gt;=PliegoVigente!$I$39,PliegoVigente!$K$39,IF(S449&gt;=PliegoVigente!$I$40,PliegoVigente!$K$40,IF(S449&gt;=PliegoVigente!$I$41,PliegoVigente!$K$41,IF(S449&gt;=PliegoVigente!$I$42,PliegoVigente!$K$42,IF(S449&gt;=PliegoVigente!$I$43,PliegoVigente!$K$43,IF(S449&gt;=PliegoVigente!$I$44,PliegoVigente!$K$44,PliegoVigente!$K$45))))))))),(IF(S449&gt;=PliegoVigente!$I$51,PliegoVigente!$K$51,IF(S449&gt;=PliegoVigente!$I$52,PliegoVigente!$K$52,IF(S449&gt;=PliegoVigente!$I$53,PliegoVigente!$K$53,IF(S449&gt;=PliegoVigente!$I$54,PliegoVigente!$K$54,IF(S449&gt;=PliegoVigente!$I$55,PliegoVigente!$K$55,IF(S449&gt;=PliegoVigente!$I$56,PliegoVigente!$K$56,IF(S449&gt;=PliegoVigente!$I$57,PliegoVigente!$K$57,IF(S449&gt;=PliegoVigente!$I$58,PliegoVigente!$K$58,PliegoVigente!$K$59))))))))))))</f>
        <v>0.06</v>
      </c>
      <c r="AE449" s="124">
        <f>IF(E449="HFC",(IF(T449&gt;=PliegoVigente!$A$10,PliegoVigente!$C$10,IF(T449&gt;PliegoVigente!$A$9,PliegoVigente!$C$9,IF(T449&gt;PliegoVigente!$A$8,PliegoVigente!$C$8,PliegoVigente!$C$7)))),IF(E449="FLOW",(IF(T449&gt;=PliegoVigente!$A$26,PliegoVigente!$C$26,IF(T449&gt;PliegoVigente!$A$25,PliegoVigente!$C$25,IF(T449&gt;PliegoVigente!$A$24,PliegoVigente!$C$24,PliegoVigente!$C$23)))),IF(E449="MASIVO",(IF(T449&gt;=PliegoVigente!$A$40,PliegoVigente!$C$40,IF(T449&gt;PliegoVigente!$A$39,PliegoVigente!$C$39,IF(T449&gt;PliegoVigente!$A$38,PliegoVigente!$C$38,PliegoVigente!$C$37)))),(IF(T449&gt;=PliegoVigente!$A$54,PliegoVigente!$C$54,IF(T449&gt;PliegoVigente!$A$53,PliegoVigente!$C$53,IF(T449&gt;PliegoVigente!$A$52,PliegoVigente!$C$52,PliegoVigente!$C$51)))))))</f>
        <v>-0.01</v>
      </c>
      <c r="AF449" s="124">
        <f>IF(E449="HFC",(IF(Y449&gt;=PliegoVigente!$Y$7,PliegoVigente!$AA$7,0)),IF(E449="FLOW",0,IF(E449="MASIVO",(IF(Y449&gt;=PliegoVigente!$Y$37,PliegoVigente!$AA$370)),(IF(Y449&gt;=PliegoVigente!$Y$51,PliegoVigente!$AA$51,0)))))</f>
        <v>0</v>
      </c>
      <c r="AG449" s="124">
        <f>IF(E449="HFC",(IF(Z449&gt;=PliegoVigente!$M$9,PliegoVigente!$O$9,IF(Z449&gt;=PliegoVigente!$M$8,PliegoVigente!$O$8,PliegoVigente!$O$7))),IF(E449="FLOW",(IF(Z449&gt;=PliegoVigente!$M$25,PliegoVigente!$O$25,IF(Z449&gt;=PliegoVigente!$M$24,PliegoVigente!$O$24,PliegoVigente!$O$23))),IF(E449="MASIVO",(IF(Z449&gt;=PliegoVigente!$M$39,PliegoVigente!$O$39,IF(Z449&gt;=PliegoVigente!$M$38,PliegoVigente!$O$38,PliegoVigente!$O$37))),(IF(Z449&gt;=PliegoVigente!$M$53,PliegoVigente!$O$53,IF(Z449&gt;=PliegoVigente!$M$52,PliegoVigente!$O$52,PliegoVigente!$O$51))))))</f>
        <v>5.0000000000000001E-3</v>
      </c>
      <c r="AH449" s="124">
        <f>IF(E449="HFC",(IF(AA449&gt;=PliegoVigente!$Q$9,PliegoVigente!$S$9,IF(AA449&gt;=PliegoVigente!$Q$8,PliegoVigente!$S$8,PliegoVigente!$S$7))),IF(E449="FLOW",(IF(AA449&gt;=PliegoVigente!$Q$25,PliegoVigente!$S$25,IF(AA449&gt;=PliegoVigente!$Q$24,PliegoVigente!$S$24,PliegoVigente!$S$23))),IF(E449="MASIVO",(IF(AA449&gt;=PliegoVigente!$Q$39,PliegoVigente!$S$39,IF(AA449&gt;=PliegoVigente!$Q$38,PliegoVigente!$S$38,PliegoVigente!$S$37))),(IF(AA449&gt;=PliegoVigente!$Q$53,PliegoVigente!$S$53,IF(AA449&gt;=PliegoVigente!$Q$52,PliegoVigente!$S$52,PliegoVigente!$S$51))))))</f>
        <v>5.0000000000000001E-3</v>
      </c>
      <c r="AI449" s="126">
        <f t="shared" si="13"/>
        <v>0.03</v>
      </c>
    </row>
    <row r="450" spans="1:35" x14ac:dyDescent="0.25">
      <c r="A450" s="115" t="str">
        <f>VLOOKUP(C450,RosterActualizado!$C$2:$L$1000,7,0)</f>
        <v>Peralta Iván Exequiel</v>
      </c>
      <c r="B450" s="115" t="str">
        <f>VLOOKUP(C450,RosterActualizado!$C$2:$L$1000,10,0)</f>
        <v>Agüero Akim Facundo Leandro</v>
      </c>
      <c r="C450" s="115">
        <f>RosterActualizado!C450</f>
        <v>3903566</v>
      </c>
      <c r="D450" s="115" t="str">
        <f>VLOOKUP(C450,RosterActualizado!$C$2:$L$1000,3,0)</f>
        <v xml:space="preserve">INTERNET HFC SCORE 3 A 5 + Solucion Remota </v>
      </c>
      <c r="E450" s="115" t="str">
        <f t="shared" si="12"/>
        <v>HFC</v>
      </c>
      <c r="F450" s="116">
        <f>VLOOKUP(C450,Table1[],5,0)</f>
        <v>0.89551523297490998</v>
      </c>
      <c r="G450" s="117">
        <f>VLOOKUP(C450,Table13[],5,0)</f>
        <v>5.4347826086956499E-2</v>
      </c>
      <c r="H450" s="118">
        <f>VLOOKUP(C450,Table13[],3,0)</f>
        <v>92</v>
      </c>
      <c r="I450" s="117">
        <f>VLOOKUP(C450,Table13[],7,0)</f>
        <v>0.69318181818181801</v>
      </c>
      <c r="J450" s="117">
        <f>VLOOKUP(C450,Table13[],9,0)</f>
        <v>0.97701149425287404</v>
      </c>
      <c r="K450" s="116">
        <f>VLOOKUP(C450,Table16[[#All],[idccms]:[TMO]],5,0)</f>
        <v>0.79487179487179505</v>
      </c>
      <c r="L450" s="119">
        <f>VLOOKUP(C450,Table18[[Columna1]:[Recuento de id_monitoring-caseId]],2,0)</f>
        <v>0</v>
      </c>
      <c r="M450" s="116">
        <f>VLOOKUP(C450,Table111[],7,0)</f>
        <v>0.2</v>
      </c>
      <c r="N450" s="118">
        <f>VLOOKUP(C450,Table111[],6,0)</f>
        <v>15</v>
      </c>
      <c r="O450" s="116">
        <f>VLOOKUP(C450,Table111[],8,0)</f>
        <v>0.6</v>
      </c>
      <c r="P450" s="13" t="s">
        <v>116</v>
      </c>
      <c r="Q450" s="13" t="s">
        <v>116</v>
      </c>
      <c r="R450" s="13" t="s">
        <v>116</v>
      </c>
      <c r="S450" s="116">
        <f>VLOOKUP(C450,Table113[[idccms]:[Suma de Rellamados]],4,0)</f>
        <v>0.71573604060913698</v>
      </c>
      <c r="T450" s="13">
        <f>VLOOKUP(C450,Table115[[idccms]:[Suma de CvLlamSalientes]],3,0)</f>
        <v>637.00177304964495</v>
      </c>
      <c r="U450" s="13">
        <f>VLOOKUP(C450,Table115[[idccms]:[Suma de CvLlamSalientes]],5,0)</f>
        <v>41.427304964538997</v>
      </c>
      <c r="V450" s="120">
        <f>VLOOKUP(C450,Table115[[idccms]:[Suma de CvLlamSalientes]],6,0)</f>
        <v>3.5443262411347498</v>
      </c>
      <c r="W450" s="13">
        <f>VLOOKUP(C450,Table115[[idccms]:[Suma de CvLlamSalientes]],7,0)</f>
        <v>592.03014184397205</v>
      </c>
      <c r="X450" s="116">
        <f>VLOOKUP(C450,Table118[[idccms]:[%Act Com N]],4,0)</f>
        <v>2.6595744680851099E-2</v>
      </c>
      <c r="Y450" s="116">
        <f>VLOOKUP(C450,Table118[[idccms]:[%Act Com N]],6,0)</f>
        <v>2.2163120567375901E-2</v>
      </c>
      <c r="Z450" s="116">
        <f>VLOOKUP(C450,TRF!$B$2:$S$407,4,0)</f>
        <v>0.104609929078014</v>
      </c>
      <c r="AA450" s="116">
        <f>VLOOKUP(C450,CBS!$A$2:$F$395,4,0)</f>
        <v>1.41843971631206E-2</v>
      </c>
      <c r="AB450" s="124">
        <f>IF(E450="HFC",(IF(L450&gt;=PliegoVigente!$U$9,PliegoVigente!$W$9,IF(L450&gt;=PliegoVigente!$U$8,PliegoVigente!$W$8,PliegoVigente!$W$7))),IF(E450="FLOW",(IF(L450&gt;=PliegoVigente!$U$25,PliegoVigente!$W$25,IF(L450&gt;=PliegoVigente!$U$24,PliegoVigente!$W$24,PliegoVigente!$W$23))),IF(E450="MASIVO",(IF(L450&gt;=PliegoVigente!$U$39,PliegoVigente!$W$39,IF(L450&gt;=PliegoVigente!$U$38,PliegoVigente!$W$38,PliegoVigente!$W$37))),(IF(L450&gt;=PliegoVigente!$U$53,PliegoVigente!$W$53,IF(L450&gt;=PliegoVigente!$U$52,PliegoVigente!$W$52,PliegoVigente!$W$51))))))</f>
        <v>-0.01</v>
      </c>
      <c r="AC450" s="124">
        <f>IF(E450="HFC",(IF(M450&gt;=PliegoVigente!$I$7,PliegoVigente!$K$7,IF(M450&gt;=PliegoVigente!$I$8,PliegoVigente!$K$8,IF(M450&gt;=PliegoVigente!$I$9,PliegoVigente!$K$9,IF(M450&gt;=PliegoVigente!$I$10,PliegoVigente!$K$10,IF(M450&gt;=PliegoVigente!$I$11,PliegoVigente!$K$11,IF(M450&gt;=PliegoVigente!$I$12,PliegoVigente!$K$12,IF(M450&gt;=PliegoVigente!$I$13,PliegoVigente!$K$13,IF(M450&gt;=PliegoVigente!$I$14,PliegoVigente!$K$14,PliegoVigente!$K$15))))))))),IF(E450="FLOW",(IF(M450&gt;=PliegoVigente!$I$23,PliegoVigente!$K$23,IF(M450&gt;=PliegoVigente!$I$24,PliegoVigente!$K$24,IF(M450&gt;=PliegoVigente!$I$25,PliegoVigente!$K$25,IF(M450&gt;=PliegoVigente!$I$26,PliegoVigente!$K$26,IF(M450&gt;=PliegoVigente!$I$27,PliegoVigente!$K$27,IF(M450&gt;=PliegoVigente!$I$28,PliegoVigente!$K$28,IF(M450&gt;=PliegoVigente!$I$29,PliegoVigente!$K$29,IF(M450&gt;=PliegoVigente!$I$30,PliegoVigente!$K$30,PliegoVigente!$K$31))))))))),IF(E450="MASIVO",(IF(M450&gt;=PliegoVigente!$I$37,PliegoVigente!$K$37,IF(M450&gt;=PliegoVigente!$I$38,PliegoVigente!$K$38,IF(M450&gt;=PliegoVigente!$I$39,PliegoVigente!$K$39,IF(M450&gt;=PliegoVigente!$I$40,PliegoVigente!$K$40,IF(M450&gt;=PliegoVigente!$I$41,PliegoVigente!$K$41,IF(M450&gt;=PliegoVigente!$I$42,PliegoVigente!$K$42,IF(M450&gt;=PliegoVigente!$I$43,PliegoVigente!$K$43,IF(M450&gt;=PliegoVigente!$I$44,PliegoVigente!$K$44,PliegoVigente!$K$45))))))))),(IF(M450&gt;=PliegoVigente!$I$51,PliegoVigente!$K$51,IF(M450&gt;=PliegoVigente!$I$52,PliegoVigente!$K$52,IF(M450&gt;=PliegoVigente!$I$53,PliegoVigente!$K$53,IF(M450&gt;=PliegoVigente!$I$54,PliegoVigente!$K$54,IF(M450&gt;=PliegoVigente!$I$55,PliegoVigente!$K$55,IF(M450&gt;=PliegoVigente!$I$56,PliegoVigente!$K$56,IF(M450&gt;=PliegoVigente!$I$57,PliegoVigente!$K$57,IF(M450&gt;=PliegoVigente!$I$58,PliegoVigente!$K$58,PliegoVigente!$K$59))))))))))))</f>
        <v>0.06</v>
      </c>
      <c r="AD450" s="124">
        <f>IF(E450="HFC",(IF(S450&gt;=PliegoVigente!$E$12,PliegoVigente!$G$12,IF(S450&gt;=PliegoVigente!$E$11,PliegoVigente!$G$11,IF(S450&gt;=PliegoVigente!$E$10,PliegoVigente!$G$10,IF(S450&gt;=PliegoVigente!$E$9,PliegoVigente!$G$9,IF(S450&gt;=PliegoVigente!$E$8,PliegoVigente!$G$8,PliegoVigente!$G$7)))))),IF(E450="FLOW",(IF(S450&gt;=PliegoVigente!$I$23,PliegoVigente!$K$23,IF(S450&gt;=PliegoVigente!$I$24,PliegoVigente!$K$24,IF(S450&gt;=PliegoVigente!$I$25,PliegoVigente!$K$25,IF(S450&gt;=PliegoVigente!$I$26,PliegoVigente!$K$26,IF(S450&gt;=PliegoVigente!$I$27,PliegoVigente!$K$27,IF(S450&gt;=PliegoVigente!$I$28,PliegoVigente!$K$28,IF(S450&gt;=PliegoVigente!$I$29,PliegoVigente!$K$29,IF(S450&gt;=PliegoVigente!$I$30,PliegoVigente!$K$30,PliegoVigente!$K$31))))))))),IF(E450="MASIVO",(IF(S450&gt;=PliegoVigente!$I$37,PliegoVigente!$K$37,IF(S450&gt;=PliegoVigente!$I$38,PliegoVigente!$K$38,IF(S450&gt;=PliegoVigente!$I$39,PliegoVigente!$K$39,IF(S450&gt;=PliegoVigente!$I$40,PliegoVigente!$K$40,IF(S450&gt;=PliegoVigente!$I$41,PliegoVigente!$K$41,IF(S450&gt;=PliegoVigente!$I$42,PliegoVigente!$K$42,IF(S450&gt;=PliegoVigente!$I$43,PliegoVigente!$K$43,IF(S450&gt;=PliegoVigente!$I$44,PliegoVigente!$K$44,PliegoVigente!$K$45))))))))),(IF(S450&gt;=PliegoVigente!$I$51,PliegoVigente!$K$51,IF(S450&gt;=PliegoVigente!$I$52,PliegoVigente!$K$52,IF(S450&gt;=PliegoVigente!$I$53,PliegoVigente!$K$53,IF(S450&gt;=PliegoVigente!$I$54,PliegoVigente!$K$54,IF(S450&gt;=PliegoVigente!$I$55,PliegoVigente!$K$55,IF(S450&gt;=PliegoVigente!$I$56,PliegoVigente!$K$56,IF(S450&gt;=PliegoVigente!$I$57,PliegoVigente!$K$57,IF(S450&gt;=PliegoVigente!$I$58,PliegoVigente!$K$58,PliegoVigente!$K$59))))))))))))</f>
        <v>-0.01</v>
      </c>
      <c r="AE450" s="124">
        <f>IF(E450="HFC",(IF(T450&gt;=PliegoVigente!$A$10,PliegoVigente!$C$10,IF(T450&gt;PliegoVigente!$A$9,PliegoVigente!$C$9,IF(T450&gt;PliegoVigente!$A$8,PliegoVigente!$C$8,PliegoVigente!$C$7)))),IF(E450="FLOW",(IF(T450&gt;=PliegoVigente!$A$26,PliegoVigente!$C$26,IF(T450&gt;PliegoVigente!$A$25,PliegoVigente!$C$25,IF(T450&gt;PliegoVigente!$A$24,PliegoVigente!$C$24,PliegoVigente!$C$23)))),IF(E450="MASIVO",(IF(T450&gt;=PliegoVigente!$A$40,PliegoVigente!$C$40,IF(T450&gt;PliegoVigente!$A$39,PliegoVigente!$C$39,IF(T450&gt;PliegoVigente!$A$38,PliegoVigente!$C$38,PliegoVigente!$C$37)))),(IF(T450&gt;=PliegoVigente!$A$54,PliegoVigente!$C$54,IF(T450&gt;PliegoVigente!$A$53,PliegoVigente!$C$53,IF(T450&gt;PliegoVigente!$A$52,PliegoVigente!$C$52,PliegoVigente!$C$51)))))))</f>
        <v>-0.01</v>
      </c>
      <c r="AF450" s="124">
        <f>IF(E450="HFC",(IF(Y450&gt;=PliegoVigente!$Y$7,PliegoVigente!$AA$7,0)),IF(E450="FLOW",0,IF(E450="MASIVO",(IF(Y450&gt;=PliegoVigente!$Y$37,PliegoVigente!$AA$370)),(IF(Y450&gt;=PliegoVigente!$Y$51,PliegoVigente!$AA$51,0)))))</f>
        <v>0</v>
      </c>
      <c r="AG450" s="124">
        <f>IF(E450="HFC",(IF(Z450&gt;=PliegoVigente!$M$9,PliegoVigente!$O$9,IF(Z450&gt;=PliegoVigente!$M$8,PliegoVigente!$O$8,PliegoVigente!$O$7))),IF(E450="FLOW",(IF(Z450&gt;=PliegoVigente!$M$25,PliegoVigente!$O$25,IF(Z450&gt;=PliegoVigente!$M$24,PliegoVigente!$O$24,PliegoVigente!$O$23))),IF(E450="MASIVO",(IF(Z450&gt;=PliegoVigente!$M$39,PliegoVigente!$O$39,IF(Z450&gt;=PliegoVigente!$M$38,PliegoVigente!$O$38,PliegoVigente!$O$37))),(IF(Z450&gt;=PliegoVigente!$M$53,PliegoVigente!$O$53,IF(Z450&gt;=PliegoVigente!$M$52,PliegoVigente!$O$52,PliegoVigente!$O$51))))))</f>
        <v>-5.0000000000000001E-3</v>
      </c>
      <c r="AH450" s="124">
        <f>IF(E450="HFC",(IF(AA450&gt;=PliegoVigente!$Q$9,PliegoVigente!$S$9,IF(AA450&gt;=PliegoVigente!$Q$8,PliegoVigente!$S$8,PliegoVigente!$S$7))),IF(E450="FLOW",(IF(AA450&gt;=PliegoVigente!$Q$25,PliegoVigente!$S$25,IF(AA450&gt;=PliegoVigente!$Q$24,PliegoVigente!$S$24,PliegoVigente!$S$23))),IF(E450="MASIVO",(IF(AA450&gt;=PliegoVigente!$Q$39,PliegoVigente!$S$39,IF(AA450&gt;=PliegoVigente!$Q$38,PliegoVigente!$S$38,PliegoVigente!$S$37))),(IF(AA450&gt;=PliegoVigente!$Q$53,PliegoVigente!$S$53,IF(AA450&gt;=PliegoVigente!$Q$52,PliegoVigente!$S$52,PliegoVigente!$S$51))))))</f>
        <v>5.0000000000000001E-3</v>
      </c>
      <c r="AI450" s="126">
        <f t="shared" si="13"/>
        <v>2.9999999999999992E-2</v>
      </c>
    </row>
    <row r="451" spans="1:35" x14ac:dyDescent="0.25">
      <c r="A451" s="115" t="str">
        <f>VLOOKUP(C451,RosterActualizado!$C$2:$L$1000,7,0)</f>
        <v>Peralta Iván Exequiel</v>
      </c>
      <c r="B451" s="115" t="str">
        <f>VLOOKUP(C451,RosterActualizado!$C$2:$L$1000,10,0)</f>
        <v xml:space="preserve">Andrada Lucas Sebastian </v>
      </c>
      <c r="C451" s="115">
        <f>RosterActualizado!C451</f>
        <v>3290784</v>
      </c>
      <c r="D451" s="115" t="str">
        <f>VLOOKUP(C451,RosterActualizado!$C$2:$L$1000,3,0)</f>
        <v>VIP</v>
      </c>
      <c r="E451" s="115" t="str">
        <f t="shared" ref="E451:E483" si="14">IF(D451="FLOW Score 3 a 5","FLOW",IF(D451="FLOW Score 1","FLOW",IF(D451="FLOW Score 2","FLOW",IF(D451="MASIVO","MASIVO",IF(D451="INTERNET HFC SCORE 1","HFC",IF(D451="INTERNET HFC SCORE 2","HFC",IF(D451="INTERNET HFC SCORE 3 A 5","HFC",IF(D451="VIP","MASIVO",IF(D451="INTERNET HFC SCORE 1 + Solucion Remota ","HFC",IF(D451="INTERNET HFC SCORE 2 + Solucion Remota ","HFC",IF(D451="INTERNET HFC SCORE 3 A 5 + Solucion Remota ","HFC","MULTISKILL")))))))))))</f>
        <v>MASIVO</v>
      </c>
      <c r="F451" s="116">
        <f>VLOOKUP(C451,Table1[],5,0)</f>
        <v>0.93264941077441099</v>
      </c>
      <c r="G451" s="117">
        <f>VLOOKUP(C451,Table13[],5,0)</f>
        <v>0.18947368421052599</v>
      </c>
      <c r="H451" s="118">
        <f>VLOOKUP(C451,Table13[],3,0)</f>
        <v>95</v>
      </c>
      <c r="I451" s="117">
        <f>VLOOKUP(C451,Table13[],7,0)</f>
        <v>0.55913978494623695</v>
      </c>
      <c r="J451" s="117">
        <f>VLOOKUP(C451,Table13[],9,0)</f>
        <v>0.815217391304348</v>
      </c>
      <c r="K451" s="116">
        <f>VLOOKUP(C451,Table16[[#All],[idccms]:[TMO]],5,0)</f>
        <v>1</v>
      </c>
      <c r="L451" s="119">
        <f>VLOOKUP(C451,Table18[[Columna1]:[Recuento de id_monitoring-caseId]],2,0)</f>
        <v>0</v>
      </c>
      <c r="M451" s="116">
        <f>VLOOKUP(C451,Table111[],7,0)</f>
        <v>-0.25</v>
      </c>
      <c r="N451" s="118">
        <f>VLOOKUP(C451,Table111[],6,0)</f>
        <v>12</v>
      </c>
      <c r="O451" s="116">
        <f>VLOOKUP(C451,Table111[],8,0)</f>
        <v>0.5</v>
      </c>
      <c r="P451" s="13" t="s">
        <v>116</v>
      </c>
      <c r="Q451" s="13" t="s">
        <v>116</v>
      </c>
      <c r="R451" s="13" t="s">
        <v>116</v>
      </c>
      <c r="S451" s="116">
        <f>VLOOKUP(C451,Table113[[idccms]:[Suma de Rellamados]],4,0)</f>
        <v>0.81388888888888899</v>
      </c>
      <c r="T451" s="13">
        <f>VLOOKUP(C451,Table115[[idccms]:[Suma de CvLlamSalientes]],3,0)</f>
        <v>784.17864476386001</v>
      </c>
      <c r="U451" s="13">
        <f>VLOOKUP(C451,Table115[[idccms]:[Suma de CvLlamSalientes]],5,0)</f>
        <v>28.574948665297701</v>
      </c>
      <c r="V451" s="120">
        <f>VLOOKUP(C451,Table115[[idccms]:[Suma de CvLlamSalientes]],6,0)</f>
        <v>0.30800821355236102</v>
      </c>
      <c r="W451" s="13">
        <f>VLOOKUP(C451,Table115[[idccms]:[Suma de CvLlamSalientes]],7,0)</f>
        <v>755.29568788501001</v>
      </c>
      <c r="X451" s="116">
        <f>VLOOKUP(C451,Table118[[idccms]:[%Act Com N]],4,0)</f>
        <v>6.6735112936345001E-2</v>
      </c>
      <c r="Y451" s="116">
        <f>VLOOKUP(C451,Table118[[idccms]:[%Act Com N]],6,0)</f>
        <v>3.59342915811088E-2</v>
      </c>
      <c r="Z451" s="116">
        <f>VLOOKUP(C451,TRF!$B$2:$S$407,4,0)</f>
        <v>9.8562628336755706E-2</v>
      </c>
      <c r="AA451" s="116">
        <f>VLOOKUP(C451,CBS!$A$2:$F$395,4,0)</f>
        <v>8.41889117043121E-2</v>
      </c>
      <c r="AB451" s="124">
        <f>IF(E451="HFC",(IF(L451&gt;=PliegoVigente!$U$9,PliegoVigente!$W$9,IF(L451&gt;=PliegoVigente!$U$8,PliegoVigente!$W$8,PliegoVigente!$W$7))),IF(E451="FLOW",(IF(L451&gt;=PliegoVigente!$U$25,PliegoVigente!$W$25,IF(L451&gt;=PliegoVigente!$U$24,PliegoVigente!$W$24,PliegoVigente!$W$23))),IF(E451="MASIVO",(IF(L451&gt;=PliegoVigente!$U$39,PliegoVigente!$W$39,IF(L451&gt;=PliegoVigente!$U$38,PliegoVigente!$W$38,PliegoVigente!$W$37))),(IF(L451&gt;=PliegoVigente!$U$53,PliegoVigente!$W$53,IF(L451&gt;=PliegoVigente!$U$52,PliegoVigente!$W$52,PliegoVigente!$W$51))))))</f>
        <v>-0.01</v>
      </c>
      <c r="AC451" s="124">
        <f>IF(E451="HFC",(IF(M451&gt;=PliegoVigente!$I$7,PliegoVigente!$K$7,IF(M451&gt;=PliegoVigente!$I$8,PliegoVigente!$K$8,IF(M451&gt;=PliegoVigente!$I$9,PliegoVigente!$K$9,IF(M451&gt;=PliegoVigente!$I$10,PliegoVigente!$K$10,IF(M451&gt;=PliegoVigente!$I$11,PliegoVigente!$K$11,IF(M451&gt;=PliegoVigente!$I$12,PliegoVigente!$K$12,IF(M451&gt;=PliegoVigente!$I$13,PliegoVigente!$K$13,IF(M451&gt;=PliegoVigente!$I$14,PliegoVigente!$K$14,PliegoVigente!$K$15))))))))),IF(E451="FLOW",(IF(M451&gt;=PliegoVigente!$I$23,PliegoVigente!$K$23,IF(M451&gt;=PliegoVigente!$I$24,PliegoVigente!$K$24,IF(M451&gt;=PliegoVigente!$I$25,PliegoVigente!$K$25,IF(M451&gt;=PliegoVigente!$I$26,PliegoVigente!$K$26,IF(M451&gt;=PliegoVigente!$I$27,PliegoVigente!$K$27,IF(M451&gt;=PliegoVigente!$I$28,PliegoVigente!$K$28,IF(M451&gt;=PliegoVigente!$I$29,PliegoVigente!$K$29,IF(M451&gt;=PliegoVigente!$I$30,PliegoVigente!$K$30,PliegoVigente!$K$31))))))))),IF(E451="MASIVO",(IF(M451&gt;=PliegoVigente!$I$37,PliegoVigente!$K$37,IF(M451&gt;=PliegoVigente!$I$38,PliegoVigente!$K$38,IF(M451&gt;=PliegoVigente!$I$39,PliegoVigente!$K$39,IF(M451&gt;=PliegoVigente!$I$40,PliegoVigente!$K$40,IF(M451&gt;=PliegoVigente!$I$41,PliegoVigente!$K$41,IF(M451&gt;=PliegoVigente!$I$42,PliegoVigente!$K$42,IF(M451&gt;=PliegoVigente!$I$43,PliegoVigente!$K$43,IF(M451&gt;=PliegoVigente!$I$44,PliegoVigente!$K$44,PliegoVigente!$K$45))))))))),(IF(M451&gt;=PliegoVigente!$I$51,PliegoVigente!$K$51,IF(M451&gt;=PliegoVigente!$I$52,PliegoVigente!$K$52,IF(M451&gt;=PliegoVigente!$I$53,PliegoVigente!$K$53,IF(M451&gt;=PliegoVigente!$I$54,PliegoVigente!$K$54,IF(M451&gt;=PliegoVigente!$I$55,PliegoVigente!$K$55,IF(M451&gt;=PliegoVigente!$I$56,PliegoVigente!$K$56,IF(M451&gt;=PliegoVigente!$I$57,PliegoVigente!$K$57,IF(M451&gt;=PliegoVigente!$I$58,PliegoVigente!$K$58,PliegoVigente!$K$59))))))))))))</f>
        <v>-0.02</v>
      </c>
      <c r="AD451" s="124">
        <f>IF(E451="HFC",(IF(S451&gt;=PliegoVigente!$E$12,PliegoVigente!$G$12,IF(S451&gt;=PliegoVigente!$E$11,PliegoVigente!$G$11,IF(S451&gt;=PliegoVigente!$E$10,PliegoVigente!$G$10,IF(S451&gt;=PliegoVigente!$E$9,PliegoVigente!$G$9,IF(S451&gt;=PliegoVigente!$E$8,PliegoVigente!$G$8,PliegoVigente!$G$7)))))),IF(E451="FLOW",(IF(S451&gt;=PliegoVigente!$I$23,PliegoVigente!$K$23,IF(S451&gt;=PliegoVigente!$I$24,PliegoVigente!$K$24,IF(S451&gt;=PliegoVigente!$I$25,PliegoVigente!$K$25,IF(S451&gt;=PliegoVigente!$I$26,PliegoVigente!$K$26,IF(S451&gt;=PliegoVigente!$I$27,PliegoVigente!$K$27,IF(S451&gt;=PliegoVigente!$I$28,PliegoVigente!$K$28,IF(S451&gt;=PliegoVigente!$I$29,PliegoVigente!$K$29,IF(S451&gt;=PliegoVigente!$I$30,PliegoVigente!$K$30,PliegoVigente!$K$31))))))))),IF(E451="MASIVO",(IF(S451&gt;=PliegoVigente!$I$37,PliegoVigente!$K$37,IF(S451&gt;=PliegoVigente!$I$38,PliegoVigente!$K$38,IF(S451&gt;=PliegoVigente!$I$39,PliegoVigente!$K$39,IF(S451&gt;=PliegoVigente!$I$40,PliegoVigente!$K$40,IF(S451&gt;=PliegoVigente!$I$41,PliegoVigente!$K$41,IF(S451&gt;=PliegoVigente!$I$42,PliegoVigente!$K$42,IF(S451&gt;=PliegoVigente!$I$43,PliegoVigente!$K$43,IF(S451&gt;=PliegoVigente!$I$44,PliegoVigente!$K$44,PliegoVigente!$K$45))))))))),(IF(S451&gt;=PliegoVigente!$I$51,PliegoVigente!$K$51,IF(S451&gt;=PliegoVigente!$I$52,PliegoVigente!$K$52,IF(S451&gt;=PliegoVigente!$I$53,PliegoVigente!$K$53,IF(S451&gt;=PliegoVigente!$I$54,PliegoVigente!$K$54,IF(S451&gt;=PliegoVigente!$I$55,PliegoVigente!$K$55,IF(S451&gt;=PliegoVigente!$I$56,PliegoVigente!$K$56,IF(S451&gt;=PliegoVigente!$I$57,PliegoVigente!$K$57,IF(S451&gt;=PliegoVigente!$I$58,PliegoVigente!$K$58,PliegoVigente!$K$59))))))))))))</f>
        <v>0.06</v>
      </c>
      <c r="AE451" s="124">
        <f>IF(E451="HFC",(IF(T451&gt;=PliegoVigente!$A$10,PliegoVigente!$C$10,IF(T451&gt;PliegoVigente!$A$9,PliegoVigente!$C$9,IF(T451&gt;PliegoVigente!$A$8,PliegoVigente!$C$8,PliegoVigente!$C$7)))),IF(E451="FLOW",(IF(T451&gt;=PliegoVigente!$A$26,PliegoVigente!$C$26,IF(T451&gt;PliegoVigente!$A$25,PliegoVigente!$C$25,IF(T451&gt;PliegoVigente!$A$24,PliegoVigente!$C$24,PliegoVigente!$C$23)))),IF(E451="MASIVO",(IF(T451&gt;=PliegoVigente!$A$40,PliegoVigente!$C$40,IF(T451&gt;PliegoVigente!$A$39,PliegoVigente!$C$39,IF(T451&gt;PliegoVigente!$A$38,PliegoVigente!$C$38,PliegoVigente!$C$37)))),(IF(T451&gt;=PliegoVigente!$A$54,PliegoVigente!$C$54,IF(T451&gt;PliegoVigente!$A$53,PliegoVigente!$C$53,IF(T451&gt;PliegoVigente!$A$52,PliegoVigente!$C$52,PliegoVigente!$C$51)))))))</f>
        <v>-0.01</v>
      </c>
      <c r="AF451" s="124">
        <f>IF(E451="HFC",(IF(Y451&gt;=PliegoVigente!$Y$7,PliegoVigente!$AA$7,0)),IF(E451="FLOW",0,IF(E451="MASIVO",(IF(Y451&gt;=PliegoVigente!$Y$37,PliegoVigente!$AA$370)),(IF(Y451&gt;=PliegoVigente!$Y$51,PliegoVigente!$AA$51,0)))))</f>
        <v>0</v>
      </c>
      <c r="AG451" s="124">
        <f>IF(E451="HFC",(IF(Z451&gt;=PliegoVigente!$M$9,PliegoVigente!$O$9,IF(Z451&gt;=PliegoVigente!$M$8,PliegoVigente!$O$8,PliegoVigente!$O$7))),IF(E451="FLOW",(IF(Z451&gt;=PliegoVigente!$M$25,PliegoVigente!$O$25,IF(Z451&gt;=PliegoVigente!$M$24,PliegoVigente!$O$24,PliegoVigente!$O$23))),IF(E451="MASIVO",(IF(Z451&gt;=PliegoVigente!$M$39,PliegoVigente!$O$39,IF(Z451&gt;=PliegoVigente!$M$38,PliegoVigente!$O$38,PliegoVigente!$O$37))),(IF(Z451&gt;=PliegoVigente!$M$53,PliegoVigente!$O$53,IF(Z451&gt;=PliegoVigente!$M$52,PliegoVigente!$O$52,PliegoVigente!$O$51))))))</f>
        <v>5.0000000000000001E-3</v>
      </c>
      <c r="AH451" s="124">
        <f>IF(E451="HFC",(IF(AA451&gt;=PliegoVigente!$Q$9,PliegoVigente!$S$9,IF(AA451&gt;=PliegoVigente!$Q$8,PliegoVigente!$S$8,PliegoVigente!$S$7))),IF(E451="FLOW",(IF(AA451&gt;=PliegoVigente!$Q$25,PliegoVigente!$S$25,IF(AA451&gt;=PliegoVigente!$Q$24,PliegoVigente!$S$24,PliegoVigente!$S$23))),IF(E451="MASIVO",(IF(AA451&gt;=PliegoVigente!$Q$39,PliegoVigente!$S$39,IF(AA451&gt;=PliegoVigente!$Q$38,PliegoVigente!$S$38,PliegoVigente!$S$37))),(IF(AA451&gt;=PliegoVigente!$Q$53,PliegoVigente!$S$53,IF(AA451&gt;=PliegoVigente!$Q$52,PliegoVigente!$S$52,PliegoVigente!$S$51))))))</f>
        <v>-5.0000000000000001E-3</v>
      </c>
      <c r="AI451" s="126">
        <f t="shared" ref="AI451:AI483" si="15">SUM(AB451:AH451)</f>
        <v>1.9999999999999997E-2</v>
      </c>
    </row>
    <row r="452" spans="1:35" x14ac:dyDescent="0.25">
      <c r="A452" s="115" t="str">
        <f>VLOOKUP(C452,RosterActualizado!$C$2:$L$1000,7,0)</f>
        <v>Peralta Iván Exequiel</v>
      </c>
      <c r="B452" s="115" t="str">
        <f>VLOOKUP(C452,RosterActualizado!$C$2:$L$1000,10,0)</f>
        <v>Barraza Mauricio Exequiel</v>
      </c>
      <c r="C452" s="115">
        <f>RosterActualizado!C452</f>
        <v>2154237</v>
      </c>
      <c r="D452" s="115" t="str">
        <f>VLOOKUP(C452,RosterActualizado!$C$2:$L$1000,3,0)</f>
        <v xml:space="preserve">INTERNET HFC SCORE 3 A 5 + Solucion Remota </v>
      </c>
      <c r="E452" s="115" t="str">
        <f t="shared" si="14"/>
        <v>HFC</v>
      </c>
      <c r="F452" s="116">
        <f>VLOOKUP(C452,Table1[],5,0)</f>
        <v>0.93694179894179896</v>
      </c>
      <c r="G452" s="117">
        <f>VLOOKUP(C452,Table13[],5,0)</f>
        <v>0</v>
      </c>
      <c r="H452" s="118">
        <f>VLOOKUP(C452,Table13[],3,0)</f>
        <v>39</v>
      </c>
      <c r="I452" s="117">
        <f>VLOOKUP(C452,Table13[],7,0)</f>
        <v>0.891891891891892</v>
      </c>
      <c r="J452" s="117">
        <f>VLOOKUP(C452,Table13[],9,0)</f>
        <v>0.97222222222222199</v>
      </c>
      <c r="K452" s="116">
        <f>VLOOKUP(C452,Table16[[#All],[idccms]:[TMO]],5,0)</f>
        <v>1</v>
      </c>
      <c r="L452" s="119">
        <f>VLOOKUP(C452,Table18[[Columna1]:[Recuento de id_monitoring-caseId]],2,0)</f>
        <v>1</v>
      </c>
      <c r="M452" s="116">
        <f>VLOOKUP(C452,Table111[],7,0)</f>
        <v>-0.28571428571428598</v>
      </c>
      <c r="N452" s="118">
        <f>VLOOKUP(C452,Table111[],6,0)</f>
        <v>7</v>
      </c>
      <c r="O452" s="116">
        <f>VLOOKUP(C452,Table111[],8,0)</f>
        <v>0.66666666666666696</v>
      </c>
      <c r="P452" s="13" t="s">
        <v>116</v>
      </c>
      <c r="Q452" s="13" t="s">
        <v>116</v>
      </c>
      <c r="R452" s="13" t="s">
        <v>116</v>
      </c>
      <c r="S452" s="116">
        <f>VLOOKUP(C452,Table113[[idccms]:[Suma de Rellamados]],4,0)</f>
        <v>0.85154061624649902</v>
      </c>
      <c r="T452" s="13">
        <f>VLOOKUP(C452,Table115[[idccms]:[Suma de CvLlamSalientes]],3,0)</f>
        <v>698.23094170403601</v>
      </c>
      <c r="U452" s="13">
        <f>VLOOKUP(C452,Table115[[idccms]:[Suma de CvLlamSalientes]],5,0)</f>
        <v>11.042600896861</v>
      </c>
      <c r="V452" s="120">
        <f>VLOOKUP(C452,Table115[[idccms]:[Suma de CvLlamSalientes]],6,0)</f>
        <v>11.2062780269058</v>
      </c>
      <c r="W452" s="13">
        <f>VLOOKUP(C452,Table115[[idccms]:[Suma de CvLlamSalientes]],7,0)</f>
        <v>675.98206278026896</v>
      </c>
      <c r="X452" s="116">
        <f>VLOOKUP(C452,Table118[[idccms]:[%Act Com N]],4,0)</f>
        <v>0.14686098654708499</v>
      </c>
      <c r="Y452" s="116">
        <f>VLOOKUP(C452,Table118[[idccms]:[%Act Com N]],6,0)</f>
        <v>5.7174887892376701E-2</v>
      </c>
      <c r="Z452" s="116">
        <f>VLOOKUP(C452,TRF!$B$2:$S$407,4,0)</f>
        <v>7.1748878923766801E-2</v>
      </c>
      <c r="AA452" s="116">
        <f>VLOOKUP(C452,CBS!$A$2:$F$395,4,0)</f>
        <v>5.1569506726457402E-2</v>
      </c>
      <c r="AB452" s="124">
        <f>IF(E452="HFC",(IF(L452&gt;=PliegoVigente!$U$9,PliegoVigente!$W$9,IF(L452&gt;=PliegoVigente!$U$8,PliegoVigente!$W$8,PliegoVigente!$W$7))),IF(E452="FLOW",(IF(L452&gt;=PliegoVigente!$U$25,PliegoVigente!$W$25,IF(L452&gt;=PliegoVigente!$U$24,PliegoVigente!$W$24,PliegoVigente!$W$23))),IF(E452="MASIVO",(IF(L452&gt;=PliegoVigente!$U$39,PliegoVigente!$W$39,IF(L452&gt;=PliegoVigente!$U$38,PliegoVigente!$W$38,PliegoVigente!$W$37))),(IF(L452&gt;=PliegoVigente!$U$53,PliegoVigente!$W$53,IF(L452&gt;=PliegoVigente!$U$52,PliegoVigente!$W$52,PliegoVigente!$W$51))))))</f>
        <v>0.01</v>
      </c>
      <c r="AC452" s="124">
        <f>IF(E452="HFC",(IF(M452&gt;=PliegoVigente!$I$7,PliegoVigente!$K$7,IF(M452&gt;=PliegoVigente!$I$8,PliegoVigente!$K$8,IF(M452&gt;=PliegoVigente!$I$9,PliegoVigente!$K$9,IF(M452&gt;=PliegoVigente!$I$10,PliegoVigente!$K$10,IF(M452&gt;=PliegoVigente!$I$11,PliegoVigente!$K$11,IF(M452&gt;=PliegoVigente!$I$12,PliegoVigente!$K$12,IF(M452&gt;=PliegoVigente!$I$13,PliegoVigente!$K$13,IF(M452&gt;=PliegoVigente!$I$14,PliegoVigente!$K$14,PliegoVigente!$K$15))))))))),IF(E452="FLOW",(IF(M452&gt;=PliegoVigente!$I$23,PliegoVigente!$K$23,IF(M452&gt;=PliegoVigente!$I$24,PliegoVigente!$K$24,IF(M452&gt;=PliegoVigente!$I$25,PliegoVigente!$K$25,IF(M452&gt;=PliegoVigente!$I$26,PliegoVigente!$K$26,IF(M452&gt;=PliegoVigente!$I$27,PliegoVigente!$K$27,IF(M452&gt;=PliegoVigente!$I$28,PliegoVigente!$K$28,IF(M452&gt;=PliegoVigente!$I$29,PliegoVigente!$K$29,IF(M452&gt;=PliegoVigente!$I$30,PliegoVigente!$K$30,PliegoVigente!$K$31))))))))),IF(E452="MASIVO",(IF(M452&gt;=PliegoVigente!$I$37,PliegoVigente!$K$37,IF(M452&gt;=PliegoVigente!$I$38,PliegoVigente!$K$38,IF(M452&gt;=PliegoVigente!$I$39,PliegoVigente!$K$39,IF(M452&gt;=PliegoVigente!$I$40,PliegoVigente!$K$40,IF(M452&gt;=PliegoVigente!$I$41,PliegoVigente!$K$41,IF(M452&gt;=PliegoVigente!$I$42,PliegoVigente!$K$42,IF(M452&gt;=PliegoVigente!$I$43,PliegoVigente!$K$43,IF(M452&gt;=PliegoVigente!$I$44,PliegoVigente!$K$44,PliegoVigente!$K$45))))))))),(IF(M452&gt;=PliegoVigente!$I$51,PliegoVigente!$K$51,IF(M452&gt;=PliegoVigente!$I$52,PliegoVigente!$K$52,IF(M452&gt;=PliegoVigente!$I$53,PliegoVigente!$K$53,IF(M452&gt;=PliegoVigente!$I$54,PliegoVigente!$K$54,IF(M452&gt;=PliegoVigente!$I$55,PliegoVigente!$K$55,IF(M452&gt;=PliegoVigente!$I$56,PliegoVigente!$K$56,IF(M452&gt;=PliegoVigente!$I$57,PliegoVigente!$K$57,IF(M452&gt;=PliegoVigente!$I$58,PliegoVigente!$K$58,PliegoVigente!$K$59))))))))))))</f>
        <v>-0.02</v>
      </c>
      <c r="AD452" s="124">
        <f>IF(E452="HFC",(IF(S452&gt;=PliegoVigente!$E$12,PliegoVigente!$G$12,IF(S452&gt;=PliegoVigente!$E$11,PliegoVigente!$G$11,IF(S452&gt;=PliegoVigente!$E$10,PliegoVigente!$G$10,IF(S452&gt;=PliegoVigente!$E$9,PliegoVigente!$G$9,IF(S452&gt;=PliegoVigente!$E$8,PliegoVigente!$G$8,PliegoVigente!$G$7)))))),IF(E452="FLOW",(IF(S452&gt;=PliegoVigente!$I$23,PliegoVigente!$K$23,IF(S452&gt;=PliegoVigente!$I$24,PliegoVigente!$K$24,IF(S452&gt;=PliegoVigente!$I$25,PliegoVigente!$K$25,IF(S452&gt;=PliegoVigente!$I$26,PliegoVigente!$K$26,IF(S452&gt;=PliegoVigente!$I$27,PliegoVigente!$K$27,IF(S452&gt;=PliegoVigente!$I$28,PliegoVigente!$K$28,IF(S452&gt;=PliegoVigente!$I$29,PliegoVigente!$K$29,IF(S452&gt;=PliegoVigente!$I$30,PliegoVigente!$K$30,PliegoVigente!$K$31))))))))),IF(E452="MASIVO",(IF(S452&gt;=PliegoVigente!$I$37,PliegoVigente!$K$37,IF(S452&gt;=PliegoVigente!$I$38,PliegoVigente!$K$38,IF(S452&gt;=PliegoVigente!$I$39,PliegoVigente!$K$39,IF(S452&gt;=PliegoVigente!$I$40,PliegoVigente!$K$40,IF(S452&gt;=PliegoVigente!$I$41,PliegoVigente!$K$41,IF(S452&gt;=PliegoVigente!$I$42,PliegoVigente!$K$42,IF(S452&gt;=PliegoVigente!$I$43,PliegoVigente!$K$43,IF(S452&gt;=PliegoVigente!$I$44,PliegoVigente!$K$44,PliegoVigente!$K$45))))))))),(IF(S452&gt;=PliegoVigente!$I$51,PliegoVigente!$K$51,IF(S452&gt;=PliegoVigente!$I$52,PliegoVigente!$K$52,IF(S452&gt;=PliegoVigente!$I$53,PliegoVigente!$K$53,IF(S452&gt;=PliegoVigente!$I$54,PliegoVigente!$K$54,IF(S452&gt;=PliegoVigente!$I$55,PliegoVigente!$K$55,IF(S452&gt;=PliegoVigente!$I$56,PliegoVigente!$K$56,IF(S452&gt;=PliegoVigente!$I$57,PliegoVigente!$K$57,IF(S452&gt;=PliegoVigente!$I$58,PliegoVigente!$K$58,PliegoVigente!$K$59))))))))))))</f>
        <v>0.04</v>
      </c>
      <c r="AE452" s="124">
        <f>IF(E452="HFC",(IF(T452&gt;=PliegoVigente!$A$10,PliegoVigente!$C$10,IF(T452&gt;PliegoVigente!$A$9,PliegoVigente!$C$9,IF(T452&gt;PliegoVigente!$A$8,PliegoVigente!$C$8,PliegoVigente!$C$7)))),IF(E452="FLOW",(IF(T452&gt;=PliegoVigente!$A$26,PliegoVigente!$C$26,IF(T452&gt;PliegoVigente!$A$25,PliegoVigente!$C$25,IF(T452&gt;PliegoVigente!$A$24,PliegoVigente!$C$24,PliegoVigente!$C$23)))),IF(E452="MASIVO",(IF(T452&gt;=PliegoVigente!$A$40,PliegoVigente!$C$40,IF(T452&gt;PliegoVigente!$A$39,PliegoVigente!$C$39,IF(T452&gt;PliegoVigente!$A$38,PliegoVigente!$C$38,PliegoVigente!$C$37)))),(IF(T452&gt;=PliegoVigente!$A$54,PliegoVigente!$C$54,IF(T452&gt;PliegoVigente!$A$53,PliegoVigente!$C$53,IF(T452&gt;PliegoVigente!$A$52,PliegoVigente!$C$52,PliegoVigente!$C$51)))))))</f>
        <v>-0.01</v>
      </c>
      <c r="AF452" s="124">
        <f>IF(E452="HFC",(IF(Y452&gt;=PliegoVigente!$Y$7,PliegoVigente!$AA$7,0)),IF(E452="FLOW",0,IF(E452="MASIVO",(IF(Y452&gt;=PliegoVigente!$Y$37,PliegoVigente!$AA$370)),(IF(Y452&gt;=PliegoVigente!$Y$51,PliegoVigente!$AA$51,0)))))</f>
        <v>0.01</v>
      </c>
      <c r="AG452" s="124">
        <f>IF(E452="HFC",(IF(Z452&gt;=PliegoVigente!$M$9,PliegoVigente!$O$9,IF(Z452&gt;=PliegoVigente!$M$8,PliegoVigente!$O$8,PliegoVigente!$O$7))),IF(E452="FLOW",(IF(Z452&gt;=PliegoVigente!$M$25,PliegoVigente!$O$25,IF(Z452&gt;=PliegoVigente!$M$24,PliegoVigente!$O$24,PliegoVigente!$O$23))),IF(E452="MASIVO",(IF(Z452&gt;=PliegoVigente!$M$39,PliegoVigente!$O$39,IF(Z452&gt;=PliegoVigente!$M$38,PliegoVigente!$O$38,PliegoVigente!$O$37))),(IF(Z452&gt;=PliegoVigente!$M$53,PliegoVigente!$O$53,IF(Z452&gt;=PliegoVigente!$M$52,PliegoVigente!$O$52,PliegoVigente!$O$51))))))</f>
        <v>5.0000000000000001E-3</v>
      </c>
      <c r="AH452" s="124">
        <f>IF(E452="HFC",(IF(AA452&gt;=PliegoVigente!$Q$9,PliegoVigente!$S$9,IF(AA452&gt;=PliegoVigente!$Q$8,PliegoVigente!$S$8,PliegoVigente!$S$7))),IF(E452="FLOW",(IF(AA452&gt;=PliegoVigente!$Q$25,PliegoVigente!$S$25,IF(AA452&gt;=PliegoVigente!$Q$24,PliegoVigente!$S$24,PliegoVigente!$S$23))),IF(E452="MASIVO",(IF(AA452&gt;=PliegoVigente!$Q$39,PliegoVigente!$S$39,IF(AA452&gt;=PliegoVigente!$Q$38,PliegoVigente!$S$38,PliegoVigente!$S$37))),(IF(AA452&gt;=PliegoVigente!$Q$53,PliegoVigente!$S$53,IF(AA452&gt;=PliegoVigente!$Q$52,PliegoVigente!$S$52,PliegoVigente!$S$51))))))</f>
        <v>0</v>
      </c>
      <c r="AI452" s="126">
        <f t="shared" si="15"/>
        <v>3.4999999999999996E-2</v>
      </c>
    </row>
    <row r="453" spans="1:35" x14ac:dyDescent="0.25">
      <c r="A453" s="115" t="str">
        <f>VLOOKUP(C453,RosterActualizado!$C$2:$L$1000,7,0)</f>
        <v>Peralta Iván Exequiel</v>
      </c>
      <c r="B453" s="115" t="str">
        <f>VLOOKUP(C453,RosterActualizado!$C$2:$L$1000,10,0)</f>
        <v>Barrionuevo   Sergio</v>
      </c>
      <c r="C453" s="115">
        <f>RosterActualizado!C453</f>
        <v>1490802</v>
      </c>
      <c r="D453" s="115" t="str">
        <f>VLOOKUP(C453,RosterActualizado!$C$2:$L$1000,3,0)</f>
        <v xml:space="preserve">INTERNET HFC SCORE 1 + Solucion Remota </v>
      </c>
      <c r="E453" s="115" t="str">
        <f t="shared" si="14"/>
        <v>HFC</v>
      </c>
      <c r="F453" s="116">
        <f>VLOOKUP(C453,Table1[],5,0)</f>
        <v>0.62780689964157699</v>
      </c>
      <c r="G453" s="117">
        <f>VLOOKUP(C453,Table13[],5,0)</f>
        <v>4.4444444444444398E-2</v>
      </c>
      <c r="H453" s="118">
        <f>VLOOKUP(C453,Table13[],3,0)</f>
        <v>45</v>
      </c>
      <c r="I453" s="117">
        <f>VLOOKUP(C453,Table13[],7,0)</f>
        <v>0.79545454545454497</v>
      </c>
      <c r="J453" s="117">
        <f>VLOOKUP(C453,Table13[],9,0)</f>
        <v>0.95454545454545503</v>
      </c>
      <c r="K453" s="116">
        <f>VLOOKUP(C453,Table16[[#All],[idccms]:[TMO]],5,0)</f>
        <v>0.952380952380952</v>
      </c>
      <c r="L453" s="119">
        <f>VLOOKUP(C453,Table18[[Columna1]:[Recuento de id_monitoring-caseId]],2,0)</f>
        <v>0</v>
      </c>
      <c r="M453" s="116">
        <f>VLOOKUP(C453,Table111[],7,0)</f>
        <v>-0.230769230769231</v>
      </c>
      <c r="N453" s="118">
        <f>VLOOKUP(C453,Table111[],6,0)</f>
        <v>13</v>
      </c>
      <c r="O453" s="116">
        <f>VLOOKUP(C453,Table111[],8,0)</f>
        <v>0.45454545454545497</v>
      </c>
      <c r="P453" s="13" t="s">
        <v>116</v>
      </c>
      <c r="Q453" s="13" t="s">
        <v>116</v>
      </c>
      <c r="R453" s="13" t="s">
        <v>116</v>
      </c>
      <c r="S453" s="116">
        <f>VLOOKUP(C453,Table113[[idccms]:[Suma de Rellamados]],4,0)</f>
        <v>0.85670731707317105</v>
      </c>
      <c r="T453" s="13">
        <f>VLOOKUP(C453,Table115[[idccms]:[Suma de CvLlamSalientes]],3,0)</f>
        <v>542.52444444444404</v>
      </c>
      <c r="U453" s="13">
        <f>VLOOKUP(C453,Table115[[idccms]:[Suma de CvLlamSalientes]],5,0)</f>
        <v>20.8822222222222</v>
      </c>
      <c r="V453" s="120">
        <f>VLOOKUP(C453,Table115[[idccms]:[Suma de CvLlamSalientes]],6,0)</f>
        <v>0.81333333333333302</v>
      </c>
      <c r="W453" s="13">
        <f>VLOOKUP(C453,Table115[[idccms]:[Suma de CvLlamSalientes]],7,0)</f>
        <v>520.82888888888897</v>
      </c>
      <c r="X453" s="116">
        <f>VLOOKUP(C453,Table118[[idccms]:[%Act Com N]],4,0)</f>
        <v>2.2222222222222199E-2</v>
      </c>
      <c r="Y453" s="116">
        <f>VLOOKUP(C453,Table118[[idccms]:[%Act Com N]],6,0)</f>
        <v>5.5555555555555601E-3</v>
      </c>
      <c r="Z453" s="116">
        <f>VLOOKUP(C453,TRF!$B$2:$S$407,4,0)</f>
        <v>5.7777777777777803E-2</v>
      </c>
      <c r="AA453" s="116">
        <f>VLOOKUP(C453,CBS!$A$2:$F$395,4,0)</f>
        <v>6.22222222222222E-2</v>
      </c>
      <c r="AB453" s="124">
        <f>IF(E453="HFC",(IF(L453&gt;=PliegoVigente!$U$9,PliegoVigente!$W$9,IF(L453&gt;=PliegoVigente!$U$8,PliegoVigente!$W$8,PliegoVigente!$W$7))),IF(E453="FLOW",(IF(L453&gt;=PliegoVigente!$U$25,PliegoVigente!$W$25,IF(L453&gt;=PliegoVigente!$U$24,PliegoVigente!$W$24,PliegoVigente!$W$23))),IF(E453="MASIVO",(IF(L453&gt;=PliegoVigente!$U$39,PliegoVigente!$W$39,IF(L453&gt;=PliegoVigente!$U$38,PliegoVigente!$W$38,PliegoVigente!$W$37))),(IF(L453&gt;=PliegoVigente!$U$53,PliegoVigente!$W$53,IF(L453&gt;=PliegoVigente!$U$52,PliegoVigente!$W$52,PliegoVigente!$W$51))))))</f>
        <v>-0.01</v>
      </c>
      <c r="AC453" s="124">
        <f>IF(E453="HFC",(IF(M453&gt;=PliegoVigente!$I$7,PliegoVigente!$K$7,IF(M453&gt;=PliegoVigente!$I$8,PliegoVigente!$K$8,IF(M453&gt;=PliegoVigente!$I$9,PliegoVigente!$K$9,IF(M453&gt;=PliegoVigente!$I$10,PliegoVigente!$K$10,IF(M453&gt;=PliegoVigente!$I$11,PliegoVigente!$K$11,IF(M453&gt;=PliegoVigente!$I$12,PliegoVigente!$K$12,IF(M453&gt;=PliegoVigente!$I$13,PliegoVigente!$K$13,IF(M453&gt;=PliegoVigente!$I$14,PliegoVigente!$K$14,PliegoVigente!$K$15))))))))),IF(E453="FLOW",(IF(M453&gt;=PliegoVigente!$I$23,PliegoVigente!$K$23,IF(M453&gt;=PliegoVigente!$I$24,PliegoVigente!$K$24,IF(M453&gt;=PliegoVigente!$I$25,PliegoVigente!$K$25,IF(M453&gt;=PliegoVigente!$I$26,PliegoVigente!$K$26,IF(M453&gt;=PliegoVigente!$I$27,PliegoVigente!$K$27,IF(M453&gt;=PliegoVigente!$I$28,PliegoVigente!$K$28,IF(M453&gt;=PliegoVigente!$I$29,PliegoVigente!$K$29,IF(M453&gt;=PliegoVigente!$I$30,PliegoVigente!$K$30,PliegoVigente!$K$31))))))))),IF(E453="MASIVO",(IF(M453&gt;=PliegoVigente!$I$37,PliegoVigente!$K$37,IF(M453&gt;=PliegoVigente!$I$38,PliegoVigente!$K$38,IF(M453&gt;=PliegoVigente!$I$39,PliegoVigente!$K$39,IF(M453&gt;=PliegoVigente!$I$40,PliegoVigente!$K$40,IF(M453&gt;=PliegoVigente!$I$41,PliegoVigente!$K$41,IF(M453&gt;=PliegoVigente!$I$42,PliegoVigente!$K$42,IF(M453&gt;=PliegoVigente!$I$43,PliegoVigente!$K$43,IF(M453&gt;=PliegoVigente!$I$44,PliegoVigente!$K$44,PliegoVigente!$K$45))))))))),(IF(M453&gt;=PliegoVigente!$I$51,PliegoVigente!$K$51,IF(M453&gt;=PliegoVigente!$I$52,PliegoVigente!$K$52,IF(M453&gt;=PliegoVigente!$I$53,PliegoVigente!$K$53,IF(M453&gt;=PliegoVigente!$I$54,PliegoVigente!$K$54,IF(M453&gt;=PliegoVigente!$I$55,PliegoVigente!$K$55,IF(M453&gt;=PliegoVigente!$I$56,PliegoVigente!$K$56,IF(M453&gt;=PliegoVigente!$I$57,PliegoVigente!$K$57,IF(M453&gt;=PliegoVigente!$I$58,PliegoVigente!$K$58,PliegoVigente!$K$59))))))))))))</f>
        <v>-0.02</v>
      </c>
      <c r="AD453" s="124">
        <f>IF(E453="HFC",(IF(S453&gt;=PliegoVigente!$E$12,PliegoVigente!$G$12,IF(S453&gt;=PliegoVigente!$E$11,PliegoVigente!$G$11,IF(S453&gt;=PliegoVigente!$E$10,PliegoVigente!$G$10,IF(S453&gt;=PliegoVigente!$E$9,PliegoVigente!$G$9,IF(S453&gt;=PliegoVigente!$E$8,PliegoVigente!$G$8,PliegoVigente!$G$7)))))),IF(E453="FLOW",(IF(S453&gt;=PliegoVigente!$I$23,PliegoVigente!$K$23,IF(S453&gt;=PliegoVigente!$I$24,PliegoVigente!$K$24,IF(S453&gt;=PliegoVigente!$I$25,PliegoVigente!$K$25,IF(S453&gt;=PliegoVigente!$I$26,PliegoVigente!$K$26,IF(S453&gt;=PliegoVigente!$I$27,PliegoVigente!$K$27,IF(S453&gt;=PliegoVigente!$I$28,PliegoVigente!$K$28,IF(S453&gt;=PliegoVigente!$I$29,PliegoVigente!$K$29,IF(S453&gt;=PliegoVigente!$I$30,PliegoVigente!$K$30,PliegoVigente!$K$31))))))))),IF(E453="MASIVO",(IF(S453&gt;=PliegoVigente!$I$37,PliegoVigente!$K$37,IF(S453&gt;=PliegoVigente!$I$38,PliegoVigente!$K$38,IF(S453&gt;=PliegoVigente!$I$39,PliegoVigente!$K$39,IF(S453&gt;=PliegoVigente!$I$40,PliegoVigente!$K$40,IF(S453&gt;=PliegoVigente!$I$41,PliegoVigente!$K$41,IF(S453&gt;=PliegoVigente!$I$42,PliegoVigente!$K$42,IF(S453&gt;=PliegoVigente!$I$43,PliegoVigente!$K$43,IF(S453&gt;=PliegoVigente!$I$44,PliegoVigente!$K$44,PliegoVigente!$K$45))))))))),(IF(S453&gt;=PliegoVigente!$I$51,PliegoVigente!$K$51,IF(S453&gt;=PliegoVigente!$I$52,PliegoVigente!$K$52,IF(S453&gt;=PliegoVigente!$I$53,PliegoVigente!$K$53,IF(S453&gt;=PliegoVigente!$I$54,PliegoVigente!$K$54,IF(S453&gt;=PliegoVigente!$I$55,PliegoVigente!$K$55,IF(S453&gt;=PliegoVigente!$I$56,PliegoVigente!$K$56,IF(S453&gt;=PliegoVigente!$I$57,PliegoVigente!$K$57,IF(S453&gt;=PliegoVigente!$I$58,PliegoVigente!$K$58,PliegoVigente!$K$59))))))))))))</f>
        <v>0.04</v>
      </c>
      <c r="AE453" s="124">
        <f>IF(E453="HFC",(IF(T453&gt;=PliegoVigente!$A$10,PliegoVigente!$C$10,IF(T453&gt;PliegoVigente!$A$9,PliegoVigente!$C$9,IF(T453&gt;PliegoVigente!$A$8,PliegoVigente!$C$8,PliegoVigente!$C$7)))),IF(E453="FLOW",(IF(T453&gt;=PliegoVigente!$A$26,PliegoVigente!$C$26,IF(T453&gt;PliegoVigente!$A$25,PliegoVigente!$C$25,IF(T453&gt;PliegoVigente!$A$24,PliegoVigente!$C$24,PliegoVigente!$C$23)))),IF(E453="MASIVO",(IF(T453&gt;=PliegoVigente!$A$40,PliegoVigente!$C$40,IF(T453&gt;PliegoVigente!$A$39,PliegoVigente!$C$39,IF(T453&gt;PliegoVigente!$A$38,PliegoVigente!$C$38,PliegoVigente!$C$37)))),(IF(T453&gt;=PliegoVigente!$A$54,PliegoVigente!$C$54,IF(T453&gt;PliegoVigente!$A$53,PliegoVigente!$C$53,IF(T453&gt;PliegoVigente!$A$52,PliegoVigente!$C$52,PliegoVigente!$C$51)))))))</f>
        <v>0.01</v>
      </c>
      <c r="AF453" s="124">
        <f>IF(E453="HFC",(IF(Y453&gt;=PliegoVigente!$Y$7,PliegoVigente!$AA$7,0)),IF(E453="FLOW",0,IF(E453="MASIVO",(IF(Y453&gt;=PliegoVigente!$Y$37,PliegoVigente!$AA$370)),(IF(Y453&gt;=PliegoVigente!$Y$51,PliegoVigente!$AA$51,0)))))</f>
        <v>0</v>
      </c>
      <c r="AG453" s="124">
        <f>IF(E453="HFC",(IF(Z453&gt;=PliegoVigente!$M$9,PliegoVigente!$O$9,IF(Z453&gt;=PliegoVigente!$M$8,PliegoVigente!$O$8,PliegoVigente!$O$7))),IF(E453="FLOW",(IF(Z453&gt;=PliegoVigente!$M$25,PliegoVigente!$O$25,IF(Z453&gt;=PliegoVigente!$M$24,PliegoVigente!$O$24,PliegoVigente!$O$23))),IF(E453="MASIVO",(IF(Z453&gt;=PliegoVigente!$M$39,PliegoVigente!$O$39,IF(Z453&gt;=PliegoVigente!$M$38,PliegoVigente!$O$38,PliegoVigente!$O$37))),(IF(Z453&gt;=PliegoVigente!$M$53,PliegoVigente!$O$53,IF(Z453&gt;=PliegoVigente!$M$52,PliegoVigente!$O$52,PliegoVigente!$O$51))))))</f>
        <v>5.0000000000000001E-3</v>
      </c>
      <c r="AH453" s="124">
        <f>IF(E453="HFC",(IF(AA453&gt;=PliegoVigente!$Q$9,PliegoVigente!$S$9,IF(AA453&gt;=PliegoVigente!$Q$8,PliegoVigente!$S$8,PliegoVigente!$S$7))),IF(E453="FLOW",(IF(AA453&gt;=PliegoVigente!$Q$25,PliegoVigente!$S$25,IF(AA453&gt;=PliegoVigente!$Q$24,PliegoVigente!$S$24,PliegoVigente!$S$23))),IF(E453="MASIVO",(IF(AA453&gt;=PliegoVigente!$Q$39,PliegoVigente!$S$39,IF(AA453&gt;=PliegoVigente!$Q$38,PliegoVigente!$S$38,PliegoVigente!$S$37))),(IF(AA453&gt;=PliegoVigente!$Q$53,PliegoVigente!$S$53,IF(AA453&gt;=PliegoVigente!$Q$52,PliegoVigente!$S$52,PliegoVigente!$S$51))))))</f>
        <v>-5.0000000000000001E-3</v>
      </c>
      <c r="AI453" s="126">
        <f t="shared" si="15"/>
        <v>2.0000000000000004E-2</v>
      </c>
    </row>
    <row r="454" spans="1:35" x14ac:dyDescent="0.25">
      <c r="A454" s="115" t="str">
        <f>VLOOKUP(C454,RosterActualizado!$C$2:$L$1000,7,0)</f>
        <v>Peralta Iván Exequiel</v>
      </c>
      <c r="B454" s="115" t="str">
        <f>VLOOKUP(C454,RosterActualizado!$C$2:$L$1000,10,0)</f>
        <v>Castillo Laura Florencia</v>
      </c>
      <c r="C454" s="115">
        <f>RosterActualizado!C454</f>
        <v>3397372</v>
      </c>
      <c r="D454" s="115" t="str">
        <f>VLOOKUP(C454,RosterActualizado!$C$2:$L$1000,3,0)</f>
        <v>INTERNET HFC SCORE 2</v>
      </c>
      <c r="E454" s="115" t="str">
        <f t="shared" si="14"/>
        <v>HFC</v>
      </c>
      <c r="F454" s="116">
        <f>VLOOKUP(C454,Table1[],5,0)</f>
        <v>0.94060869565217398</v>
      </c>
      <c r="G454" s="117">
        <f>VLOOKUP(C454,Table13[],5,0)</f>
        <v>4.20168067226891E-2</v>
      </c>
      <c r="H454" s="118">
        <f>VLOOKUP(C454,Table13[],3,0)</f>
        <v>119</v>
      </c>
      <c r="I454" s="117">
        <f>VLOOKUP(C454,Table13[],7,0)</f>
        <v>0.72972972972973005</v>
      </c>
      <c r="J454" s="117">
        <f>VLOOKUP(C454,Table13[],9,0)</f>
        <v>0.91509433962264197</v>
      </c>
      <c r="K454" s="116">
        <f>VLOOKUP(C454,Table16[[#All],[idccms]:[TMO]],5,0)</f>
        <v>1</v>
      </c>
      <c r="L454" s="119">
        <f>VLOOKUP(C454,Table18[[Columna1]:[Recuento de id_monitoring-caseId]],2,0)</f>
        <v>1</v>
      </c>
      <c r="M454" s="116">
        <f>VLOOKUP(C454,Table111[],7,0)</f>
        <v>-0.25</v>
      </c>
      <c r="N454" s="118">
        <f>VLOOKUP(C454,Table111[],6,0)</f>
        <v>16</v>
      </c>
      <c r="O454" s="116">
        <f>VLOOKUP(C454,Table111[],8,0)</f>
        <v>0.54545454545454497</v>
      </c>
      <c r="P454" s="13" t="s">
        <v>116</v>
      </c>
      <c r="Q454" s="13" t="s">
        <v>116</v>
      </c>
      <c r="R454" s="13" t="s">
        <v>116</v>
      </c>
      <c r="S454" s="116">
        <f>VLOOKUP(C454,Table113[[idccms]:[Suma de Rellamados]],4,0)</f>
        <v>0.83454987834549899</v>
      </c>
      <c r="T454" s="13">
        <f>VLOOKUP(C454,Table115[[idccms]:[Suma de CvLlamSalientes]],3,0)</f>
        <v>611.30769230769204</v>
      </c>
      <c r="U454" s="13">
        <f>VLOOKUP(C454,Table115[[idccms]:[Suma de CvLlamSalientes]],5,0)</f>
        <v>3.9033530571992099</v>
      </c>
      <c r="V454" s="120">
        <f>VLOOKUP(C454,Table115[[idccms]:[Suma de CvLlamSalientes]],6,0)</f>
        <v>0.97830374753451699</v>
      </c>
      <c r="W454" s="13">
        <f>VLOOKUP(C454,Table115[[idccms]:[Suma de CvLlamSalientes]],7,0)</f>
        <v>606.42603550295905</v>
      </c>
      <c r="X454" s="116">
        <f>VLOOKUP(C454,Table118[[idccms]:[%Act Com N]],4,0)</f>
        <v>0.106508875739645</v>
      </c>
      <c r="Y454" s="116">
        <f>VLOOKUP(C454,Table118[[idccms]:[%Act Com N]],6,0)</f>
        <v>8.1854043392504905E-2</v>
      </c>
      <c r="Z454" s="116">
        <f>VLOOKUP(C454,TRF!$B$2:$S$407,4,0)</f>
        <v>4.9309664694280102E-2</v>
      </c>
      <c r="AA454" s="116">
        <f>VLOOKUP(C454,CBS!$A$2:$F$395,4,0)</f>
        <v>7.1005917159763302E-2</v>
      </c>
      <c r="AB454" s="124">
        <f>IF(E454="HFC",(IF(L454&gt;=PliegoVigente!$U$9,PliegoVigente!$W$9,IF(L454&gt;=PliegoVigente!$U$8,PliegoVigente!$W$8,PliegoVigente!$W$7))),IF(E454="FLOW",(IF(L454&gt;=PliegoVigente!$U$25,PliegoVigente!$W$25,IF(L454&gt;=PliegoVigente!$U$24,PliegoVigente!$W$24,PliegoVigente!$W$23))),IF(E454="MASIVO",(IF(L454&gt;=PliegoVigente!$U$39,PliegoVigente!$W$39,IF(L454&gt;=PliegoVigente!$U$38,PliegoVigente!$W$38,PliegoVigente!$W$37))),(IF(L454&gt;=PliegoVigente!$U$53,PliegoVigente!$W$53,IF(L454&gt;=PliegoVigente!$U$52,PliegoVigente!$W$52,PliegoVigente!$W$51))))))</f>
        <v>0.01</v>
      </c>
      <c r="AC454" s="124">
        <f>IF(E454="HFC",(IF(M454&gt;=PliegoVigente!$I$7,PliegoVigente!$K$7,IF(M454&gt;=PliegoVigente!$I$8,PliegoVigente!$K$8,IF(M454&gt;=PliegoVigente!$I$9,PliegoVigente!$K$9,IF(M454&gt;=PliegoVigente!$I$10,PliegoVigente!$K$10,IF(M454&gt;=PliegoVigente!$I$11,PliegoVigente!$K$11,IF(M454&gt;=PliegoVigente!$I$12,PliegoVigente!$K$12,IF(M454&gt;=PliegoVigente!$I$13,PliegoVigente!$K$13,IF(M454&gt;=PliegoVigente!$I$14,PliegoVigente!$K$14,PliegoVigente!$K$15))))))))),IF(E454="FLOW",(IF(M454&gt;=PliegoVigente!$I$23,PliegoVigente!$K$23,IF(M454&gt;=PliegoVigente!$I$24,PliegoVigente!$K$24,IF(M454&gt;=PliegoVigente!$I$25,PliegoVigente!$K$25,IF(M454&gt;=PliegoVigente!$I$26,PliegoVigente!$K$26,IF(M454&gt;=PliegoVigente!$I$27,PliegoVigente!$K$27,IF(M454&gt;=PliegoVigente!$I$28,PliegoVigente!$K$28,IF(M454&gt;=PliegoVigente!$I$29,PliegoVigente!$K$29,IF(M454&gt;=PliegoVigente!$I$30,PliegoVigente!$K$30,PliegoVigente!$K$31))))))))),IF(E454="MASIVO",(IF(M454&gt;=PliegoVigente!$I$37,PliegoVigente!$K$37,IF(M454&gt;=PliegoVigente!$I$38,PliegoVigente!$K$38,IF(M454&gt;=PliegoVigente!$I$39,PliegoVigente!$K$39,IF(M454&gt;=PliegoVigente!$I$40,PliegoVigente!$K$40,IF(M454&gt;=PliegoVigente!$I$41,PliegoVigente!$K$41,IF(M454&gt;=PliegoVigente!$I$42,PliegoVigente!$K$42,IF(M454&gt;=PliegoVigente!$I$43,PliegoVigente!$K$43,IF(M454&gt;=PliegoVigente!$I$44,PliegoVigente!$K$44,PliegoVigente!$K$45))))))))),(IF(M454&gt;=PliegoVigente!$I$51,PliegoVigente!$K$51,IF(M454&gt;=PliegoVigente!$I$52,PliegoVigente!$K$52,IF(M454&gt;=PliegoVigente!$I$53,PliegoVigente!$K$53,IF(M454&gt;=PliegoVigente!$I$54,PliegoVigente!$K$54,IF(M454&gt;=PliegoVigente!$I$55,PliegoVigente!$K$55,IF(M454&gt;=PliegoVigente!$I$56,PliegoVigente!$K$56,IF(M454&gt;=PliegoVigente!$I$57,PliegoVigente!$K$57,IF(M454&gt;=PliegoVigente!$I$58,PliegoVigente!$K$58,PliegoVigente!$K$59))))))))))))</f>
        <v>-0.02</v>
      </c>
      <c r="AD454" s="124">
        <f>IF(E454="HFC",(IF(S454&gt;=PliegoVigente!$E$12,PliegoVigente!$G$12,IF(S454&gt;=PliegoVigente!$E$11,PliegoVigente!$G$11,IF(S454&gt;=PliegoVigente!$E$10,PliegoVigente!$G$10,IF(S454&gt;=PliegoVigente!$E$9,PliegoVigente!$G$9,IF(S454&gt;=PliegoVigente!$E$8,PliegoVigente!$G$8,PliegoVigente!$G$7)))))),IF(E454="FLOW",(IF(S454&gt;=PliegoVigente!$I$23,PliegoVigente!$K$23,IF(S454&gt;=PliegoVigente!$I$24,PliegoVigente!$K$24,IF(S454&gt;=PliegoVigente!$I$25,PliegoVigente!$K$25,IF(S454&gt;=PliegoVigente!$I$26,PliegoVigente!$K$26,IF(S454&gt;=PliegoVigente!$I$27,PliegoVigente!$K$27,IF(S454&gt;=PliegoVigente!$I$28,PliegoVigente!$K$28,IF(S454&gt;=PliegoVigente!$I$29,PliegoVigente!$K$29,IF(S454&gt;=PliegoVigente!$I$30,PliegoVigente!$K$30,PliegoVigente!$K$31))))))))),IF(E454="MASIVO",(IF(S454&gt;=PliegoVigente!$I$37,PliegoVigente!$K$37,IF(S454&gt;=PliegoVigente!$I$38,PliegoVigente!$K$38,IF(S454&gt;=PliegoVigente!$I$39,PliegoVigente!$K$39,IF(S454&gt;=PliegoVigente!$I$40,PliegoVigente!$K$40,IF(S454&gt;=PliegoVigente!$I$41,PliegoVigente!$K$41,IF(S454&gt;=PliegoVigente!$I$42,PliegoVigente!$K$42,IF(S454&gt;=PliegoVigente!$I$43,PliegoVigente!$K$43,IF(S454&gt;=PliegoVigente!$I$44,PliegoVigente!$K$44,PliegoVigente!$K$45))))))))),(IF(S454&gt;=PliegoVigente!$I$51,PliegoVigente!$K$51,IF(S454&gt;=PliegoVigente!$I$52,PliegoVigente!$K$52,IF(S454&gt;=PliegoVigente!$I$53,PliegoVigente!$K$53,IF(S454&gt;=PliegoVigente!$I$54,PliegoVigente!$K$54,IF(S454&gt;=PliegoVigente!$I$55,PliegoVigente!$K$55,IF(S454&gt;=PliegoVigente!$I$56,PliegoVigente!$K$56,IF(S454&gt;=PliegoVigente!$I$57,PliegoVigente!$K$57,IF(S454&gt;=PliegoVigente!$I$58,PliegoVigente!$K$58,PliegoVigente!$K$59))))))))))))</f>
        <v>0.04</v>
      </c>
      <c r="AE454" s="124">
        <f>IF(E454="HFC",(IF(T454&gt;=PliegoVigente!$A$10,PliegoVigente!$C$10,IF(T454&gt;PliegoVigente!$A$9,PliegoVigente!$C$9,IF(T454&gt;PliegoVigente!$A$8,PliegoVigente!$C$8,PliegoVigente!$C$7)))),IF(E454="FLOW",(IF(T454&gt;=PliegoVigente!$A$26,PliegoVigente!$C$26,IF(T454&gt;PliegoVigente!$A$25,PliegoVigente!$C$25,IF(T454&gt;PliegoVigente!$A$24,PliegoVigente!$C$24,PliegoVigente!$C$23)))),IF(E454="MASIVO",(IF(T454&gt;=PliegoVigente!$A$40,PliegoVigente!$C$40,IF(T454&gt;PliegoVigente!$A$39,PliegoVigente!$C$39,IF(T454&gt;PliegoVigente!$A$38,PliegoVigente!$C$38,PliegoVigente!$C$37)))),(IF(T454&gt;=PliegoVigente!$A$54,PliegoVigente!$C$54,IF(T454&gt;PliegoVigente!$A$53,PliegoVigente!$C$53,IF(T454&gt;PliegoVigente!$A$52,PliegoVigente!$C$52,PliegoVigente!$C$51)))))))</f>
        <v>-0.01</v>
      </c>
      <c r="AF454" s="124">
        <f>IF(E454="HFC",(IF(Y454&gt;=PliegoVigente!$Y$7,PliegoVigente!$AA$7,0)),IF(E454="FLOW",0,IF(E454="MASIVO",(IF(Y454&gt;=PliegoVigente!$Y$37,PliegoVigente!$AA$370)),(IF(Y454&gt;=PliegoVigente!$Y$51,PliegoVigente!$AA$51,0)))))</f>
        <v>0.01</v>
      </c>
      <c r="AG454" s="124">
        <f>IF(E454="HFC",(IF(Z454&gt;=PliegoVigente!$M$9,PliegoVigente!$O$9,IF(Z454&gt;=PliegoVigente!$M$8,PliegoVigente!$O$8,PliegoVigente!$O$7))),IF(E454="FLOW",(IF(Z454&gt;=PliegoVigente!$M$25,PliegoVigente!$O$25,IF(Z454&gt;=PliegoVigente!$M$24,PliegoVigente!$O$24,PliegoVigente!$O$23))),IF(E454="MASIVO",(IF(Z454&gt;=PliegoVigente!$M$39,PliegoVigente!$O$39,IF(Z454&gt;=PliegoVigente!$M$38,PliegoVigente!$O$38,PliegoVigente!$O$37))),(IF(Z454&gt;=PliegoVigente!$M$53,PliegoVigente!$O$53,IF(Z454&gt;=PliegoVigente!$M$52,PliegoVigente!$O$52,PliegoVigente!$O$51))))))</f>
        <v>5.0000000000000001E-3</v>
      </c>
      <c r="AH454" s="124">
        <f>IF(E454="HFC",(IF(AA454&gt;=PliegoVigente!$Q$9,PliegoVigente!$S$9,IF(AA454&gt;=PliegoVigente!$Q$8,PliegoVigente!$S$8,PliegoVigente!$S$7))),IF(E454="FLOW",(IF(AA454&gt;=PliegoVigente!$Q$25,PliegoVigente!$S$25,IF(AA454&gt;=PliegoVigente!$Q$24,PliegoVigente!$S$24,PliegoVigente!$S$23))),IF(E454="MASIVO",(IF(AA454&gt;=PliegoVigente!$Q$39,PliegoVigente!$S$39,IF(AA454&gt;=PliegoVigente!$Q$38,PliegoVigente!$S$38,PliegoVigente!$S$37))),(IF(AA454&gt;=PliegoVigente!$Q$53,PliegoVigente!$S$53,IF(AA454&gt;=PliegoVigente!$Q$52,PliegoVigente!$S$52,PliegoVigente!$S$51))))))</f>
        <v>-5.0000000000000001E-3</v>
      </c>
      <c r="AI454" s="126">
        <f t="shared" si="15"/>
        <v>2.9999999999999995E-2</v>
      </c>
    </row>
    <row r="455" spans="1:35" x14ac:dyDescent="0.25">
      <c r="A455" s="115" t="str">
        <f>VLOOKUP(C455,RosterActualizado!$C$2:$L$1000,7,0)</f>
        <v>Peralta Iván Exequiel</v>
      </c>
      <c r="B455" s="115" t="str">
        <f>VLOOKUP(C455,RosterActualizado!$C$2:$L$1000,10,0)</f>
        <v>Chavez Diego Hernan</v>
      </c>
      <c r="C455" s="115">
        <f>RosterActualizado!C455</f>
        <v>4561667</v>
      </c>
      <c r="D455" s="115" t="str">
        <f>VLOOKUP(C455,RosterActualizado!$C$2:$L$1000,3,0)</f>
        <v>MASIVO</v>
      </c>
      <c r="E455" s="115" t="str">
        <f t="shared" si="14"/>
        <v>MASIVO</v>
      </c>
      <c r="F455" s="116">
        <f>VLOOKUP(C455,Table1[],5,0)</f>
        <v>0.66666666666666696</v>
      </c>
      <c r="G455" s="117">
        <f>VLOOKUP(C455,Table13[],5,0)</f>
        <v>0</v>
      </c>
      <c r="H455" s="118">
        <f>VLOOKUP(C455,Table13[],3,0)</f>
        <v>0</v>
      </c>
      <c r="I455" s="117">
        <f>VLOOKUP(C455,Table13[],7,0)</f>
        <v>0</v>
      </c>
      <c r="J455" s="117">
        <f>VLOOKUP(C455,Table13[],9,0)</f>
        <v>0</v>
      </c>
      <c r="K455" s="116" t="e">
        <f>VLOOKUP(C455,Table16[[#All],[idccms]:[TMO]],5,0)</f>
        <v>#N/A</v>
      </c>
      <c r="L455" s="119" t="e">
        <f>VLOOKUP(C455,Table18[[Columna1]:[Recuento de id_monitoring-caseId]],2,0)</f>
        <v>#N/A</v>
      </c>
      <c r="M455" s="116" t="e">
        <f>VLOOKUP(C455,Table111[],7,0)</f>
        <v>#N/A</v>
      </c>
      <c r="N455" s="118" t="e">
        <f>VLOOKUP(C455,Table111[],6,0)</f>
        <v>#N/A</v>
      </c>
      <c r="O455" s="116" t="e">
        <f>VLOOKUP(C455,Table111[],8,0)</f>
        <v>#N/A</v>
      </c>
      <c r="P455" s="13" t="s">
        <v>116</v>
      </c>
      <c r="Q455" s="13" t="s">
        <v>116</v>
      </c>
      <c r="R455" s="13" t="s">
        <v>116</v>
      </c>
      <c r="S455" s="116" t="e">
        <f>VLOOKUP(C455,Table113[[idccms]:[Suma de Rellamados]],4,0)</f>
        <v>#N/A</v>
      </c>
      <c r="T455" s="13">
        <f>VLOOKUP(C455,Table115[[idccms]:[Suma de CvLlamSalientes]],3,0)</f>
        <v>0</v>
      </c>
      <c r="U455" s="13">
        <f>VLOOKUP(C455,Table115[[idccms]:[Suma de CvLlamSalientes]],5,0)</f>
        <v>0</v>
      </c>
      <c r="V455" s="120">
        <f>VLOOKUP(C455,Table115[[idccms]:[Suma de CvLlamSalientes]],6,0)</f>
        <v>0</v>
      </c>
      <c r="W455" s="13">
        <f>VLOOKUP(C455,Table115[[idccms]:[Suma de CvLlamSalientes]],7,0)</f>
        <v>0</v>
      </c>
      <c r="X455" s="116" t="e">
        <f>VLOOKUP(C455,Table118[[idccms]:[%Act Com N]],4,0)</f>
        <v>#N/A</v>
      </c>
      <c r="Y455" s="116" t="e">
        <f>VLOOKUP(C455,Table118[[idccms]:[%Act Com N]],6,0)</f>
        <v>#N/A</v>
      </c>
      <c r="Z455" s="116" t="e">
        <f>VLOOKUP(C455,TRF!$B$2:$S$407,4,0)</f>
        <v>#N/A</v>
      </c>
      <c r="AA455" s="116" t="e">
        <f>VLOOKUP(C455,CBS!$A$2:$F$395,4,0)</f>
        <v>#N/A</v>
      </c>
      <c r="AB455" s="124" t="e">
        <f>IF(E455="HFC",(IF(L455&gt;=PliegoVigente!$U$9,PliegoVigente!$W$9,IF(L455&gt;=PliegoVigente!$U$8,PliegoVigente!$W$8,PliegoVigente!$W$7))),IF(E455="FLOW",(IF(L455&gt;=PliegoVigente!$U$25,PliegoVigente!$W$25,IF(L455&gt;=PliegoVigente!$U$24,PliegoVigente!$W$24,PliegoVigente!$W$23))),IF(E455="MASIVO",(IF(L455&gt;=PliegoVigente!$U$39,PliegoVigente!$W$39,IF(L455&gt;=PliegoVigente!$U$38,PliegoVigente!$W$38,PliegoVigente!$W$37))),(IF(L455&gt;=PliegoVigente!$U$53,PliegoVigente!$W$53,IF(L455&gt;=PliegoVigente!$U$52,PliegoVigente!$W$52,PliegoVigente!$W$51))))))</f>
        <v>#N/A</v>
      </c>
      <c r="AC455" s="124" t="e">
        <f>IF(E455="HFC",(IF(M455&gt;=PliegoVigente!$I$7,PliegoVigente!$K$7,IF(M455&gt;=PliegoVigente!$I$8,PliegoVigente!$K$8,IF(M455&gt;=PliegoVigente!$I$9,PliegoVigente!$K$9,IF(M455&gt;=PliegoVigente!$I$10,PliegoVigente!$K$10,IF(M455&gt;=PliegoVigente!$I$11,PliegoVigente!$K$11,IF(M455&gt;=PliegoVigente!$I$12,PliegoVigente!$K$12,IF(M455&gt;=PliegoVigente!$I$13,PliegoVigente!$K$13,IF(M455&gt;=PliegoVigente!$I$14,PliegoVigente!$K$14,PliegoVigente!$K$15))))))))),IF(E455="FLOW",(IF(M455&gt;=PliegoVigente!$I$23,PliegoVigente!$K$23,IF(M455&gt;=PliegoVigente!$I$24,PliegoVigente!$K$24,IF(M455&gt;=PliegoVigente!$I$25,PliegoVigente!$K$25,IF(M455&gt;=PliegoVigente!$I$26,PliegoVigente!$K$26,IF(M455&gt;=PliegoVigente!$I$27,PliegoVigente!$K$27,IF(M455&gt;=PliegoVigente!$I$28,PliegoVigente!$K$28,IF(M455&gt;=PliegoVigente!$I$29,PliegoVigente!$K$29,IF(M455&gt;=PliegoVigente!$I$30,PliegoVigente!$K$30,PliegoVigente!$K$31))))))))),IF(E455="MASIVO",(IF(M455&gt;=PliegoVigente!$I$37,PliegoVigente!$K$37,IF(M455&gt;=PliegoVigente!$I$38,PliegoVigente!$K$38,IF(M455&gt;=PliegoVigente!$I$39,PliegoVigente!$K$39,IF(M455&gt;=PliegoVigente!$I$40,PliegoVigente!$K$40,IF(M455&gt;=PliegoVigente!$I$41,PliegoVigente!$K$41,IF(M455&gt;=PliegoVigente!$I$42,PliegoVigente!$K$42,IF(M455&gt;=PliegoVigente!$I$43,PliegoVigente!$K$43,IF(M455&gt;=PliegoVigente!$I$44,PliegoVigente!$K$44,PliegoVigente!$K$45))))))))),(IF(M455&gt;=PliegoVigente!$I$51,PliegoVigente!$K$51,IF(M455&gt;=PliegoVigente!$I$52,PliegoVigente!$K$52,IF(M455&gt;=PliegoVigente!$I$53,PliegoVigente!$K$53,IF(M455&gt;=PliegoVigente!$I$54,PliegoVigente!$K$54,IF(M455&gt;=PliegoVigente!$I$55,PliegoVigente!$K$55,IF(M455&gt;=PliegoVigente!$I$56,PliegoVigente!$K$56,IF(M455&gt;=PliegoVigente!$I$57,PliegoVigente!$K$57,IF(M455&gt;=PliegoVigente!$I$58,PliegoVigente!$K$58,PliegoVigente!$K$59))))))))))))</f>
        <v>#N/A</v>
      </c>
      <c r="AD455" s="124" t="e">
        <f>IF(E455="HFC",(IF(S455&gt;=PliegoVigente!$E$12,PliegoVigente!$G$12,IF(S455&gt;=PliegoVigente!$E$11,PliegoVigente!$G$11,IF(S455&gt;=PliegoVigente!$E$10,PliegoVigente!$G$10,IF(S455&gt;=PliegoVigente!$E$9,PliegoVigente!$G$9,IF(S455&gt;=PliegoVigente!$E$8,PliegoVigente!$G$8,PliegoVigente!$G$7)))))),IF(E455="FLOW",(IF(S455&gt;=PliegoVigente!$I$23,PliegoVigente!$K$23,IF(S455&gt;=PliegoVigente!$I$24,PliegoVigente!$K$24,IF(S455&gt;=PliegoVigente!$I$25,PliegoVigente!$K$25,IF(S455&gt;=PliegoVigente!$I$26,PliegoVigente!$K$26,IF(S455&gt;=PliegoVigente!$I$27,PliegoVigente!$K$27,IF(S455&gt;=PliegoVigente!$I$28,PliegoVigente!$K$28,IF(S455&gt;=PliegoVigente!$I$29,PliegoVigente!$K$29,IF(S455&gt;=PliegoVigente!$I$30,PliegoVigente!$K$30,PliegoVigente!$K$31))))))))),IF(E455="MASIVO",(IF(S455&gt;=PliegoVigente!$I$37,PliegoVigente!$K$37,IF(S455&gt;=PliegoVigente!$I$38,PliegoVigente!$K$38,IF(S455&gt;=PliegoVigente!$I$39,PliegoVigente!$K$39,IF(S455&gt;=PliegoVigente!$I$40,PliegoVigente!$K$40,IF(S455&gt;=PliegoVigente!$I$41,PliegoVigente!$K$41,IF(S455&gt;=PliegoVigente!$I$42,PliegoVigente!$K$42,IF(S455&gt;=PliegoVigente!$I$43,PliegoVigente!$K$43,IF(S455&gt;=PliegoVigente!$I$44,PliegoVigente!$K$44,PliegoVigente!$K$45))))))))),(IF(S455&gt;=PliegoVigente!$I$51,PliegoVigente!$K$51,IF(S455&gt;=PliegoVigente!$I$52,PliegoVigente!$K$52,IF(S455&gt;=PliegoVigente!$I$53,PliegoVigente!$K$53,IF(S455&gt;=PliegoVigente!$I$54,PliegoVigente!$K$54,IF(S455&gt;=PliegoVigente!$I$55,PliegoVigente!$K$55,IF(S455&gt;=PliegoVigente!$I$56,PliegoVigente!$K$56,IF(S455&gt;=PliegoVigente!$I$57,PliegoVigente!$K$57,IF(S455&gt;=PliegoVigente!$I$58,PliegoVigente!$K$58,PliegoVigente!$K$59))))))))))))</f>
        <v>#N/A</v>
      </c>
      <c r="AE455" s="124">
        <f>IF(E455="HFC",(IF(T455&gt;=PliegoVigente!$A$10,PliegoVigente!$C$10,IF(T455&gt;PliegoVigente!$A$9,PliegoVigente!$C$9,IF(T455&gt;PliegoVigente!$A$8,PliegoVigente!$C$8,PliegoVigente!$C$7)))),IF(E455="FLOW",(IF(T455&gt;=PliegoVigente!$A$26,PliegoVigente!$C$26,IF(T455&gt;PliegoVigente!$A$25,PliegoVigente!$C$25,IF(T455&gt;PliegoVigente!$A$24,PliegoVigente!$C$24,PliegoVigente!$C$23)))),IF(E455="MASIVO",(IF(T455&gt;=PliegoVigente!$A$40,PliegoVigente!$C$40,IF(T455&gt;PliegoVigente!$A$39,PliegoVigente!$C$39,IF(T455&gt;PliegoVigente!$A$38,PliegoVigente!$C$38,PliegoVigente!$C$37)))),(IF(T455&gt;=PliegoVigente!$A$54,PliegoVigente!$C$54,IF(T455&gt;PliegoVigente!$A$53,PliegoVigente!$C$53,IF(T455&gt;PliegoVigente!$A$52,PliegoVigente!$C$52,PliegoVigente!$C$51)))))))</f>
        <v>0.02</v>
      </c>
      <c r="AF455" s="124" t="e">
        <f>IF(E455="HFC",(IF(Y455&gt;=PliegoVigente!$Y$7,PliegoVigente!$AA$7,0)),IF(E455="FLOW",0,IF(E455="MASIVO",(IF(Y455&gt;=PliegoVigente!$Y$37,PliegoVigente!$AA$370)),(IF(Y455&gt;=PliegoVigente!$Y$51,PliegoVigente!$AA$51,0)))))</f>
        <v>#N/A</v>
      </c>
      <c r="AG455" s="124" t="e">
        <f>IF(E455="HFC",(IF(Z455&gt;=PliegoVigente!$M$9,PliegoVigente!$O$9,IF(Z455&gt;=PliegoVigente!$M$8,PliegoVigente!$O$8,PliegoVigente!$O$7))),IF(E455="FLOW",(IF(Z455&gt;=PliegoVigente!$M$25,PliegoVigente!$O$25,IF(Z455&gt;=PliegoVigente!$M$24,PliegoVigente!$O$24,PliegoVigente!$O$23))),IF(E455="MASIVO",(IF(Z455&gt;=PliegoVigente!$M$39,PliegoVigente!$O$39,IF(Z455&gt;=PliegoVigente!$M$38,PliegoVigente!$O$38,PliegoVigente!$O$37))),(IF(Z455&gt;=PliegoVigente!$M$53,PliegoVigente!$O$53,IF(Z455&gt;=PliegoVigente!$M$52,PliegoVigente!$O$52,PliegoVigente!$O$51))))))</f>
        <v>#N/A</v>
      </c>
      <c r="AH455" s="124" t="e">
        <f>IF(E455="HFC",(IF(AA455&gt;=PliegoVigente!$Q$9,PliegoVigente!$S$9,IF(AA455&gt;=PliegoVigente!$Q$8,PliegoVigente!$S$8,PliegoVigente!$S$7))),IF(E455="FLOW",(IF(AA455&gt;=PliegoVigente!$Q$25,PliegoVigente!$S$25,IF(AA455&gt;=PliegoVigente!$Q$24,PliegoVigente!$S$24,PliegoVigente!$S$23))),IF(E455="MASIVO",(IF(AA455&gt;=PliegoVigente!$Q$39,PliegoVigente!$S$39,IF(AA455&gt;=PliegoVigente!$Q$38,PliegoVigente!$S$38,PliegoVigente!$S$37))),(IF(AA455&gt;=PliegoVigente!$Q$53,PliegoVigente!$S$53,IF(AA455&gt;=PliegoVigente!$Q$52,PliegoVigente!$S$52,PliegoVigente!$S$51))))))</f>
        <v>#N/A</v>
      </c>
      <c r="AI455" s="126" t="e">
        <f t="shared" si="15"/>
        <v>#N/A</v>
      </c>
    </row>
    <row r="456" spans="1:35" x14ac:dyDescent="0.25">
      <c r="A456" s="115" t="str">
        <f>VLOOKUP(C456,RosterActualizado!$C$2:$L$1000,7,0)</f>
        <v>Peralta Iván Exequiel</v>
      </c>
      <c r="B456" s="115" t="str">
        <f>VLOOKUP(C456,RosterActualizado!$C$2:$L$1000,10,0)</f>
        <v>Cordoba Cinthia Roxana</v>
      </c>
      <c r="C456" s="115">
        <f>RosterActualizado!C456</f>
        <v>2369798</v>
      </c>
      <c r="D456" s="115" t="str">
        <f>VLOOKUP(C456,RosterActualizado!$C$2:$L$1000,3,0)</f>
        <v xml:space="preserve">INTERNET HFC SCORE 1 + Solucion Remota </v>
      </c>
      <c r="E456" s="115" t="str">
        <f t="shared" si="14"/>
        <v>HFC</v>
      </c>
      <c r="F456" s="116">
        <f>VLOOKUP(C456,Table1[],5,0)</f>
        <v>0.98917338709677405</v>
      </c>
      <c r="G456" s="117">
        <f>VLOOKUP(C456,Table13[],5,0)</f>
        <v>2.5000000000000001E-2</v>
      </c>
      <c r="H456" s="118">
        <f>VLOOKUP(C456,Table13[],3,0)</f>
        <v>40</v>
      </c>
      <c r="I456" s="117">
        <f>VLOOKUP(C456,Table13[],7,0)</f>
        <v>0.875</v>
      </c>
      <c r="J456" s="117">
        <f>VLOOKUP(C456,Table13[],9,0)</f>
        <v>1</v>
      </c>
      <c r="K456" s="116">
        <f>VLOOKUP(C456,Table16[[#All],[idccms]:[TMO]],5,0)</f>
        <v>0.85714285714285698</v>
      </c>
      <c r="L456" s="119">
        <f>VLOOKUP(C456,Table18[[Columna1]:[Recuento de id_monitoring-caseId]],2,0)</f>
        <v>0</v>
      </c>
      <c r="M456" s="116">
        <f>VLOOKUP(C456,Table111[],7,0)</f>
        <v>-0.2</v>
      </c>
      <c r="N456" s="118">
        <f>VLOOKUP(C456,Table111[],6,0)</f>
        <v>15</v>
      </c>
      <c r="O456" s="116">
        <f>VLOOKUP(C456,Table111[],8,0)</f>
        <v>0.5</v>
      </c>
      <c r="P456" s="13" t="s">
        <v>116</v>
      </c>
      <c r="Q456" s="13" t="s">
        <v>116</v>
      </c>
      <c r="R456" s="13" t="s">
        <v>116</v>
      </c>
      <c r="S456" s="116">
        <f>VLOOKUP(C456,Table113[[idccms]:[Suma de Rellamados]],4,0)</f>
        <v>0.83760683760683796</v>
      </c>
      <c r="T456" s="13">
        <f>VLOOKUP(C456,Table115[[idccms]:[Suma de CvLlamSalientes]],3,0)</f>
        <v>543.51216216216199</v>
      </c>
      <c r="U456" s="13">
        <f>VLOOKUP(C456,Table115[[idccms]:[Suma de CvLlamSalientes]],5,0)</f>
        <v>15.733783783783799</v>
      </c>
      <c r="V456" s="120">
        <f>VLOOKUP(C456,Table115[[idccms]:[Suma de CvLlamSalientes]],6,0)</f>
        <v>3.92162162162162</v>
      </c>
      <c r="W456" s="13">
        <f>VLOOKUP(C456,Table115[[idccms]:[Suma de CvLlamSalientes]],7,0)</f>
        <v>523.85675675675702</v>
      </c>
      <c r="X456" s="116">
        <f>VLOOKUP(C456,Table118[[idccms]:[%Act Com N]],4,0)</f>
        <v>3.37837837837838E-2</v>
      </c>
      <c r="Y456" s="116">
        <f>VLOOKUP(C456,Table118[[idccms]:[%Act Com N]],6,0)</f>
        <v>1.35135135135135E-2</v>
      </c>
      <c r="Z456" s="116">
        <f>VLOOKUP(C456,TRF!$B$2:$S$407,4,0)</f>
        <v>8.3783783783783802E-2</v>
      </c>
      <c r="AA456" s="116">
        <f>VLOOKUP(C456,CBS!$A$2:$F$395,4,0)</f>
        <v>5.5405405405405402E-2</v>
      </c>
      <c r="AB456" s="124">
        <f>IF(E456="HFC",(IF(L456&gt;=PliegoVigente!$U$9,PliegoVigente!$W$9,IF(L456&gt;=PliegoVigente!$U$8,PliegoVigente!$W$8,PliegoVigente!$W$7))),IF(E456="FLOW",(IF(L456&gt;=PliegoVigente!$U$25,PliegoVigente!$W$25,IF(L456&gt;=PliegoVigente!$U$24,PliegoVigente!$W$24,PliegoVigente!$W$23))),IF(E456="MASIVO",(IF(L456&gt;=PliegoVigente!$U$39,PliegoVigente!$W$39,IF(L456&gt;=PliegoVigente!$U$38,PliegoVigente!$W$38,PliegoVigente!$W$37))),(IF(L456&gt;=PliegoVigente!$U$53,PliegoVigente!$W$53,IF(L456&gt;=PliegoVigente!$U$52,PliegoVigente!$W$52,PliegoVigente!$W$51))))))</f>
        <v>-0.01</v>
      </c>
      <c r="AC456" s="124">
        <f>IF(E456="HFC",(IF(M456&gt;=PliegoVigente!$I$7,PliegoVigente!$K$7,IF(M456&gt;=PliegoVigente!$I$8,PliegoVigente!$K$8,IF(M456&gt;=PliegoVigente!$I$9,PliegoVigente!$K$9,IF(M456&gt;=PliegoVigente!$I$10,PliegoVigente!$K$10,IF(M456&gt;=PliegoVigente!$I$11,PliegoVigente!$K$11,IF(M456&gt;=PliegoVigente!$I$12,PliegoVigente!$K$12,IF(M456&gt;=PliegoVigente!$I$13,PliegoVigente!$K$13,IF(M456&gt;=PliegoVigente!$I$14,PliegoVigente!$K$14,PliegoVigente!$K$15))))))))),IF(E456="FLOW",(IF(M456&gt;=PliegoVigente!$I$23,PliegoVigente!$K$23,IF(M456&gt;=PliegoVigente!$I$24,PliegoVigente!$K$24,IF(M456&gt;=PliegoVigente!$I$25,PliegoVigente!$K$25,IF(M456&gt;=PliegoVigente!$I$26,PliegoVigente!$K$26,IF(M456&gt;=PliegoVigente!$I$27,PliegoVigente!$K$27,IF(M456&gt;=PliegoVigente!$I$28,PliegoVigente!$K$28,IF(M456&gt;=PliegoVigente!$I$29,PliegoVigente!$K$29,IF(M456&gt;=PliegoVigente!$I$30,PliegoVigente!$K$30,PliegoVigente!$K$31))))))))),IF(E456="MASIVO",(IF(M456&gt;=PliegoVigente!$I$37,PliegoVigente!$K$37,IF(M456&gt;=PliegoVigente!$I$38,PliegoVigente!$K$38,IF(M456&gt;=PliegoVigente!$I$39,PliegoVigente!$K$39,IF(M456&gt;=PliegoVigente!$I$40,PliegoVigente!$K$40,IF(M456&gt;=PliegoVigente!$I$41,PliegoVigente!$K$41,IF(M456&gt;=PliegoVigente!$I$42,PliegoVigente!$K$42,IF(M456&gt;=PliegoVigente!$I$43,PliegoVigente!$K$43,IF(M456&gt;=PliegoVigente!$I$44,PliegoVigente!$K$44,PliegoVigente!$K$45))))))))),(IF(M456&gt;=PliegoVigente!$I$51,PliegoVigente!$K$51,IF(M456&gt;=PliegoVigente!$I$52,PliegoVigente!$K$52,IF(M456&gt;=PliegoVigente!$I$53,PliegoVigente!$K$53,IF(M456&gt;=PliegoVigente!$I$54,PliegoVigente!$K$54,IF(M456&gt;=PliegoVigente!$I$55,PliegoVigente!$K$55,IF(M456&gt;=PliegoVigente!$I$56,PliegoVigente!$K$56,IF(M456&gt;=PliegoVigente!$I$57,PliegoVigente!$K$57,IF(M456&gt;=PliegoVigente!$I$58,PliegoVigente!$K$58,PliegoVigente!$K$59))))))))))))</f>
        <v>-0.02</v>
      </c>
      <c r="AD456" s="124">
        <f>IF(E456="HFC",(IF(S456&gt;=PliegoVigente!$E$12,PliegoVigente!$G$12,IF(S456&gt;=PliegoVigente!$E$11,PliegoVigente!$G$11,IF(S456&gt;=PliegoVigente!$E$10,PliegoVigente!$G$10,IF(S456&gt;=PliegoVigente!$E$9,PliegoVigente!$G$9,IF(S456&gt;=PliegoVigente!$E$8,PliegoVigente!$G$8,PliegoVigente!$G$7)))))),IF(E456="FLOW",(IF(S456&gt;=PliegoVigente!$I$23,PliegoVigente!$K$23,IF(S456&gt;=PliegoVigente!$I$24,PliegoVigente!$K$24,IF(S456&gt;=PliegoVigente!$I$25,PliegoVigente!$K$25,IF(S456&gt;=PliegoVigente!$I$26,PliegoVigente!$K$26,IF(S456&gt;=PliegoVigente!$I$27,PliegoVigente!$K$27,IF(S456&gt;=PliegoVigente!$I$28,PliegoVigente!$K$28,IF(S456&gt;=PliegoVigente!$I$29,PliegoVigente!$K$29,IF(S456&gt;=PliegoVigente!$I$30,PliegoVigente!$K$30,PliegoVigente!$K$31))))))))),IF(E456="MASIVO",(IF(S456&gt;=PliegoVigente!$I$37,PliegoVigente!$K$37,IF(S456&gt;=PliegoVigente!$I$38,PliegoVigente!$K$38,IF(S456&gt;=PliegoVigente!$I$39,PliegoVigente!$K$39,IF(S456&gt;=PliegoVigente!$I$40,PliegoVigente!$K$40,IF(S456&gt;=PliegoVigente!$I$41,PliegoVigente!$K$41,IF(S456&gt;=PliegoVigente!$I$42,PliegoVigente!$K$42,IF(S456&gt;=PliegoVigente!$I$43,PliegoVigente!$K$43,IF(S456&gt;=PliegoVigente!$I$44,PliegoVigente!$K$44,PliegoVigente!$K$45))))))))),(IF(S456&gt;=PliegoVigente!$I$51,PliegoVigente!$K$51,IF(S456&gt;=PliegoVigente!$I$52,PliegoVigente!$K$52,IF(S456&gt;=PliegoVigente!$I$53,PliegoVigente!$K$53,IF(S456&gt;=PliegoVigente!$I$54,PliegoVigente!$K$54,IF(S456&gt;=PliegoVigente!$I$55,PliegoVigente!$K$55,IF(S456&gt;=PliegoVigente!$I$56,PliegoVigente!$K$56,IF(S456&gt;=PliegoVigente!$I$57,PliegoVigente!$K$57,IF(S456&gt;=PliegoVigente!$I$58,PliegoVigente!$K$58,PliegoVigente!$K$59))))))))))))</f>
        <v>0.04</v>
      </c>
      <c r="AE456" s="124">
        <f>IF(E456="HFC",(IF(T456&gt;=PliegoVigente!$A$10,PliegoVigente!$C$10,IF(T456&gt;PliegoVigente!$A$9,PliegoVigente!$C$9,IF(T456&gt;PliegoVigente!$A$8,PliegoVigente!$C$8,PliegoVigente!$C$7)))),IF(E456="FLOW",(IF(T456&gt;=PliegoVigente!$A$26,PliegoVigente!$C$26,IF(T456&gt;PliegoVigente!$A$25,PliegoVigente!$C$25,IF(T456&gt;PliegoVigente!$A$24,PliegoVigente!$C$24,PliegoVigente!$C$23)))),IF(E456="MASIVO",(IF(T456&gt;=PliegoVigente!$A$40,PliegoVigente!$C$40,IF(T456&gt;PliegoVigente!$A$39,PliegoVigente!$C$39,IF(T456&gt;PliegoVigente!$A$38,PliegoVigente!$C$38,PliegoVigente!$C$37)))),(IF(T456&gt;=PliegoVigente!$A$54,PliegoVigente!$C$54,IF(T456&gt;PliegoVigente!$A$53,PliegoVigente!$C$53,IF(T456&gt;PliegoVigente!$A$52,PliegoVigente!$C$52,PliegoVigente!$C$51)))))))</f>
        <v>0.01</v>
      </c>
      <c r="AF456" s="124">
        <f>IF(E456="HFC",(IF(Y456&gt;=PliegoVigente!$Y$7,PliegoVigente!$AA$7,0)),IF(E456="FLOW",0,IF(E456="MASIVO",(IF(Y456&gt;=PliegoVigente!$Y$37,PliegoVigente!$AA$370)),(IF(Y456&gt;=PliegoVigente!$Y$51,PliegoVigente!$AA$51,0)))))</f>
        <v>0</v>
      </c>
      <c r="AG456" s="124">
        <f>IF(E456="HFC",(IF(Z456&gt;=PliegoVigente!$M$9,PliegoVigente!$O$9,IF(Z456&gt;=PliegoVigente!$M$8,PliegoVigente!$O$8,PliegoVigente!$O$7))),IF(E456="FLOW",(IF(Z456&gt;=PliegoVigente!$M$25,PliegoVigente!$O$25,IF(Z456&gt;=PliegoVigente!$M$24,PliegoVigente!$O$24,PliegoVigente!$O$23))),IF(E456="MASIVO",(IF(Z456&gt;=PliegoVigente!$M$39,PliegoVigente!$O$39,IF(Z456&gt;=PliegoVigente!$M$38,PliegoVigente!$O$38,PliegoVigente!$O$37))),(IF(Z456&gt;=PliegoVigente!$M$53,PliegoVigente!$O$53,IF(Z456&gt;=PliegoVigente!$M$52,PliegoVigente!$O$52,PliegoVigente!$O$51))))))</f>
        <v>5.0000000000000001E-3</v>
      </c>
      <c r="AH456" s="124">
        <f>IF(E456="HFC",(IF(AA456&gt;=PliegoVigente!$Q$9,PliegoVigente!$S$9,IF(AA456&gt;=PliegoVigente!$Q$8,PliegoVigente!$S$8,PliegoVigente!$S$7))),IF(E456="FLOW",(IF(AA456&gt;=PliegoVigente!$Q$25,PliegoVigente!$S$25,IF(AA456&gt;=PliegoVigente!$Q$24,PliegoVigente!$S$24,PliegoVigente!$S$23))),IF(E456="MASIVO",(IF(AA456&gt;=PliegoVigente!$Q$39,PliegoVigente!$S$39,IF(AA456&gt;=PliegoVigente!$Q$38,PliegoVigente!$S$38,PliegoVigente!$S$37))),(IF(AA456&gt;=PliegoVigente!$Q$53,PliegoVigente!$S$53,IF(AA456&gt;=PliegoVigente!$Q$52,PliegoVigente!$S$52,PliegoVigente!$S$51))))))</f>
        <v>0</v>
      </c>
      <c r="AI456" s="126">
        <f t="shared" si="15"/>
        <v>2.5000000000000005E-2</v>
      </c>
    </row>
    <row r="457" spans="1:35" x14ac:dyDescent="0.25">
      <c r="A457" s="115" t="str">
        <f>VLOOKUP(C457,RosterActualizado!$C$2:$L$1000,7,0)</f>
        <v>Peralta Iván Exequiel</v>
      </c>
      <c r="B457" s="115" t="str">
        <f>VLOOKUP(C457,RosterActualizado!$C$2:$L$1000,10,0)</f>
        <v>Diaz Carlos Santiago</v>
      </c>
      <c r="C457" s="115">
        <f>RosterActualizado!C457</f>
        <v>2430670</v>
      </c>
      <c r="D457" s="115" t="str">
        <f>VLOOKUP(C457,RosterActualizado!$C$2:$L$1000,3,0)</f>
        <v>FLOW Score 3 a 5</v>
      </c>
      <c r="E457" s="115" t="str">
        <f t="shared" si="14"/>
        <v>FLOW</v>
      </c>
      <c r="F457" s="116">
        <f>VLOOKUP(C457,Table1[],5,0)</f>
        <v>0.98740079365079403</v>
      </c>
      <c r="G457" s="117">
        <f>VLOOKUP(C457,Table13[],5,0)</f>
        <v>0.157894736842105</v>
      </c>
      <c r="H457" s="118">
        <f>VLOOKUP(C457,Table13[],3,0)</f>
        <v>57</v>
      </c>
      <c r="I457" s="117">
        <f>VLOOKUP(C457,Table13[],7,0)</f>
        <v>0.54545454545454497</v>
      </c>
      <c r="J457" s="117">
        <f>VLOOKUP(C457,Table13[],9,0)</f>
        <v>0.88679245283018904</v>
      </c>
      <c r="K457" s="116">
        <f>VLOOKUP(C457,Table16[[#All],[idccms]:[TMO]],5,0)</f>
        <v>0.80952380952380998</v>
      </c>
      <c r="L457" s="119">
        <f>VLOOKUP(C457,Table18[[Columna1]:[Recuento de id_monitoring-caseId]],2,0)</f>
        <v>1</v>
      </c>
      <c r="M457" s="116">
        <f>VLOOKUP(C457,Table111[],7,0)</f>
        <v>-0.33333333333333298</v>
      </c>
      <c r="N457" s="118">
        <f>VLOOKUP(C457,Table111[],6,0)</f>
        <v>9</v>
      </c>
      <c r="O457" s="116">
        <f>VLOOKUP(C457,Table111[],8,0)</f>
        <v>0.55555555555555602</v>
      </c>
      <c r="P457" s="13" t="s">
        <v>116</v>
      </c>
      <c r="Q457" s="13" t="s">
        <v>116</v>
      </c>
      <c r="R457" s="13" t="s">
        <v>116</v>
      </c>
      <c r="S457" s="116">
        <f>VLOOKUP(C457,Table113[[idccms]:[Suma de Rellamados]],4,0)</f>
        <v>0.8203125</v>
      </c>
      <c r="T457" s="13">
        <f>VLOOKUP(C457,Table115[[idccms]:[Suma de CvLlamSalientes]],3,0)</f>
        <v>568.23582089552201</v>
      </c>
      <c r="U457" s="13">
        <f>VLOOKUP(C457,Table115[[idccms]:[Suma de CvLlamSalientes]],5,0)</f>
        <v>13.955223880597</v>
      </c>
      <c r="V457" s="120">
        <f>VLOOKUP(C457,Table115[[idccms]:[Suma de CvLlamSalientes]],6,0)</f>
        <v>0.51044776119403001</v>
      </c>
      <c r="W457" s="13">
        <f>VLOOKUP(C457,Table115[[idccms]:[Suma de CvLlamSalientes]],7,0)</f>
        <v>553.77014925373101</v>
      </c>
      <c r="X457" s="116">
        <f>VLOOKUP(C457,Table118[[idccms]:[%Act Com N]],4,0)</f>
        <v>2.9850746268656699E-2</v>
      </c>
      <c r="Y457" s="116">
        <f>VLOOKUP(C457,Table118[[idccms]:[%Act Com N]],6,0)</f>
        <v>2.9850746268656699E-2</v>
      </c>
      <c r="Z457" s="116">
        <f>VLOOKUP(C457,TRF!$B$2:$S$407,4,0)</f>
        <v>6.2686567164179099E-2</v>
      </c>
      <c r="AA457" s="116">
        <f>VLOOKUP(C457,CBS!$A$2:$F$395,4,0)</f>
        <v>0.17014925373134299</v>
      </c>
      <c r="AB457" s="124">
        <f>IF(E457="HFC",(IF(L457&gt;=PliegoVigente!$U$9,PliegoVigente!$W$9,IF(L457&gt;=PliegoVigente!$U$8,PliegoVigente!$W$8,PliegoVigente!$W$7))),IF(E457="FLOW",(IF(L457&gt;=PliegoVigente!$U$25,PliegoVigente!$W$25,IF(L457&gt;=PliegoVigente!$U$24,PliegoVigente!$W$24,PliegoVigente!$W$23))),IF(E457="MASIVO",(IF(L457&gt;=PliegoVigente!$U$39,PliegoVigente!$W$39,IF(L457&gt;=PliegoVigente!$U$38,PliegoVigente!$W$38,PliegoVigente!$W$37))),(IF(L457&gt;=PliegoVigente!$U$53,PliegoVigente!$W$53,IF(L457&gt;=PliegoVigente!$U$52,PliegoVigente!$W$52,PliegoVigente!$W$51))))))</f>
        <v>0.01</v>
      </c>
      <c r="AC457" s="124">
        <f>IF(E457="HFC",(IF(M457&gt;=PliegoVigente!$I$7,PliegoVigente!$K$7,IF(M457&gt;=PliegoVigente!$I$8,PliegoVigente!$K$8,IF(M457&gt;=PliegoVigente!$I$9,PliegoVigente!$K$9,IF(M457&gt;=PliegoVigente!$I$10,PliegoVigente!$K$10,IF(M457&gt;=PliegoVigente!$I$11,PliegoVigente!$K$11,IF(M457&gt;=PliegoVigente!$I$12,PliegoVigente!$K$12,IF(M457&gt;=PliegoVigente!$I$13,PliegoVigente!$K$13,IF(M457&gt;=PliegoVigente!$I$14,PliegoVigente!$K$14,PliegoVigente!$K$15))))))))),IF(E457="FLOW",(IF(M457&gt;=PliegoVigente!$I$23,PliegoVigente!$K$23,IF(M457&gt;=PliegoVigente!$I$24,PliegoVigente!$K$24,IF(M457&gt;=PliegoVigente!$I$25,PliegoVigente!$K$25,IF(M457&gt;=PliegoVigente!$I$26,PliegoVigente!$K$26,IF(M457&gt;=PliegoVigente!$I$27,PliegoVigente!$K$27,IF(M457&gt;=PliegoVigente!$I$28,PliegoVigente!$K$28,IF(M457&gt;=PliegoVigente!$I$29,PliegoVigente!$K$29,IF(M457&gt;=PliegoVigente!$I$30,PliegoVigente!$K$30,PliegoVigente!$K$31))))))))),IF(E457="MASIVO",(IF(M457&gt;=PliegoVigente!$I$37,PliegoVigente!$K$37,IF(M457&gt;=PliegoVigente!$I$38,PliegoVigente!$K$38,IF(M457&gt;=PliegoVigente!$I$39,PliegoVigente!$K$39,IF(M457&gt;=PliegoVigente!$I$40,PliegoVigente!$K$40,IF(M457&gt;=PliegoVigente!$I$41,PliegoVigente!$K$41,IF(M457&gt;=PliegoVigente!$I$42,PliegoVigente!$K$42,IF(M457&gt;=PliegoVigente!$I$43,PliegoVigente!$K$43,IF(M457&gt;=PliegoVigente!$I$44,PliegoVigente!$K$44,PliegoVigente!$K$45))))))))),(IF(M457&gt;=PliegoVigente!$I$51,PliegoVigente!$K$51,IF(M457&gt;=PliegoVigente!$I$52,PliegoVigente!$K$52,IF(M457&gt;=PliegoVigente!$I$53,PliegoVigente!$K$53,IF(M457&gt;=PliegoVigente!$I$54,PliegoVigente!$K$54,IF(M457&gt;=PliegoVigente!$I$55,PliegoVigente!$K$55,IF(M457&gt;=PliegoVigente!$I$56,PliegoVigente!$K$56,IF(M457&gt;=PliegoVigente!$I$57,PliegoVigente!$K$57,IF(M457&gt;=PliegoVigente!$I$58,PliegoVigente!$K$58,PliegoVigente!$K$59))))))))))))</f>
        <v>-0.02</v>
      </c>
      <c r="AD457" s="124">
        <f>IF(E457="HFC",(IF(S457&gt;=PliegoVigente!$E$12,PliegoVigente!$G$12,IF(S457&gt;=PliegoVigente!$E$11,PliegoVigente!$G$11,IF(S457&gt;=PliegoVigente!$E$10,PliegoVigente!$G$10,IF(S457&gt;=PliegoVigente!$E$9,PliegoVigente!$G$9,IF(S457&gt;=PliegoVigente!$E$8,PliegoVigente!$G$8,PliegoVigente!$G$7)))))),IF(E457="FLOW",(IF(S457&gt;=PliegoVigente!$I$23,PliegoVigente!$K$23,IF(S457&gt;=PliegoVigente!$I$24,PliegoVigente!$K$24,IF(S457&gt;=PliegoVigente!$I$25,PliegoVigente!$K$25,IF(S457&gt;=PliegoVigente!$I$26,PliegoVigente!$K$26,IF(S457&gt;=PliegoVigente!$I$27,PliegoVigente!$K$27,IF(S457&gt;=PliegoVigente!$I$28,PliegoVigente!$K$28,IF(S457&gt;=PliegoVigente!$I$29,PliegoVigente!$K$29,IF(S457&gt;=PliegoVigente!$I$30,PliegoVigente!$K$30,PliegoVigente!$K$31))))))))),IF(E457="MASIVO",(IF(S457&gt;=PliegoVigente!$I$37,PliegoVigente!$K$37,IF(S457&gt;=PliegoVigente!$I$38,PliegoVigente!$K$38,IF(S457&gt;=PliegoVigente!$I$39,PliegoVigente!$K$39,IF(S457&gt;=PliegoVigente!$I$40,PliegoVigente!$K$40,IF(S457&gt;=PliegoVigente!$I$41,PliegoVigente!$K$41,IF(S457&gt;=PliegoVigente!$I$42,PliegoVigente!$K$42,IF(S457&gt;=PliegoVigente!$I$43,PliegoVigente!$K$43,IF(S457&gt;=PliegoVigente!$I$44,PliegoVigente!$K$44,PliegoVigente!$K$45))))))))),(IF(S457&gt;=PliegoVigente!$I$51,PliegoVigente!$K$51,IF(S457&gt;=PliegoVigente!$I$52,PliegoVigente!$K$52,IF(S457&gt;=PliegoVigente!$I$53,PliegoVigente!$K$53,IF(S457&gt;=PliegoVigente!$I$54,PliegoVigente!$K$54,IF(S457&gt;=PliegoVigente!$I$55,PliegoVigente!$K$55,IF(S457&gt;=PliegoVigente!$I$56,PliegoVigente!$K$56,IF(S457&gt;=PliegoVigente!$I$57,PliegoVigente!$K$57,IF(S457&gt;=PliegoVigente!$I$58,PliegoVigente!$K$58,PliegoVigente!$K$59))))))))))))</f>
        <v>0.06</v>
      </c>
      <c r="AE457" s="124">
        <f>IF(E457="HFC",(IF(T457&gt;=PliegoVigente!$A$10,PliegoVigente!$C$10,IF(T457&gt;PliegoVigente!$A$9,PliegoVigente!$C$9,IF(T457&gt;PliegoVigente!$A$8,PliegoVigente!$C$8,PliegoVigente!$C$7)))),IF(E457="FLOW",(IF(T457&gt;=PliegoVigente!$A$26,PliegoVigente!$C$26,IF(T457&gt;PliegoVigente!$A$25,PliegoVigente!$C$25,IF(T457&gt;PliegoVigente!$A$24,PliegoVigente!$C$24,PliegoVigente!$C$23)))),IF(E457="MASIVO",(IF(T457&gt;=PliegoVigente!$A$40,PliegoVigente!$C$40,IF(T457&gt;PliegoVigente!$A$39,PliegoVigente!$C$39,IF(T457&gt;PliegoVigente!$A$38,PliegoVigente!$C$38,PliegoVigente!$C$37)))),(IF(T457&gt;=PliegoVigente!$A$54,PliegoVigente!$C$54,IF(T457&gt;PliegoVigente!$A$53,PliegoVigente!$C$53,IF(T457&gt;PliegoVigente!$A$52,PliegoVigente!$C$52,PliegoVigente!$C$51)))))))</f>
        <v>-0.01</v>
      </c>
      <c r="AF457" s="124">
        <f>IF(E457="HFC",(IF(Y457&gt;=PliegoVigente!$Y$7,PliegoVigente!$AA$7,0)),IF(E457="FLOW",0,IF(E457="MASIVO",(IF(Y457&gt;=PliegoVigente!$Y$37,PliegoVigente!$AA$370)),(IF(Y457&gt;=PliegoVigente!$Y$51,PliegoVigente!$AA$51,0)))))</f>
        <v>0</v>
      </c>
      <c r="AG457" s="124">
        <f>IF(E457="HFC",(IF(Z457&gt;=PliegoVigente!$M$9,PliegoVigente!$O$9,IF(Z457&gt;=PliegoVigente!$M$8,PliegoVigente!$O$8,PliegoVigente!$O$7))),IF(E457="FLOW",(IF(Z457&gt;=PliegoVigente!$M$25,PliegoVigente!$O$25,IF(Z457&gt;=PliegoVigente!$M$24,PliegoVigente!$O$24,PliegoVigente!$O$23))),IF(E457="MASIVO",(IF(Z457&gt;=PliegoVigente!$M$39,PliegoVigente!$O$39,IF(Z457&gt;=PliegoVigente!$M$38,PliegoVigente!$O$38,PliegoVigente!$O$37))),(IF(Z457&gt;=PliegoVigente!$M$53,PliegoVigente!$O$53,IF(Z457&gt;=PliegoVigente!$M$52,PliegoVigente!$O$52,PliegoVigente!$O$51))))))</f>
        <v>5.0000000000000001E-3</v>
      </c>
      <c r="AH457" s="124">
        <f>IF(E457="HFC",(IF(AA457&gt;=PliegoVigente!$Q$9,PliegoVigente!$S$9,IF(AA457&gt;=PliegoVigente!$Q$8,PliegoVigente!$S$8,PliegoVigente!$S$7))),IF(E457="FLOW",(IF(AA457&gt;=PliegoVigente!$Q$25,PliegoVigente!$S$25,IF(AA457&gt;=PliegoVigente!$Q$24,PliegoVigente!$S$24,PliegoVigente!$S$23))),IF(E457="MASIVO",(IF(AA457&gt;=PliegoVigente!$Q$39,PliegoVigente!$S$39,IF(AA457&gt;=PliegoVigente!$Q$38,PliegoVigente!$S$38,PliegoVigente!$S$37))),(IF(AA457&gt;=PliegoVigente!$Q$53,PliegoVigente!$S$53,IF(AA457&gt;=PliegoVigente!$Q$52,PliegoVigente!$S$52,PliegoVigente!$S$51))))))</f>
        <v>-5.0000000000000001E-3</v>
      </c>
      <c r="AI457" s="126">
        <f t="shared" si="15"/>
        <v>3.9999999999999994E-2</v>
      </c>
    </row>
    <row r="458" spans="1:35" x14ac:dyDescent="0.25">
      <c r="A458" s="115" t="str">
        <f>VLOOKUP(C458,RosterActualizado!$C$2:$L$1000,7,0)</f>
        <v>Peralta Iván Exequiel</v>
      </c>
      <c r="B458" s="115" t="str">
        <f>VLOOKUP(C458,RosterActualizado!$C$2:$L$1000,10,0)</f>
        <v>Díaz María del Valle</v>
      </c>
      <c r="C458" s="115">
        <f>RosterActualizado!C458</f>
        <v>2593943</v>
      </c>
      <c r="D458" s="115" t="str">
        <f>VLOOKUP(C458,RosterActualizado!$C$2:$L$1000,3,0)</f>
        <v>VIP</v>
      </c>
      <c r="E458" s="115" t="str">
        <f t="shared" si="14"/>
        <v>MASIVO</v>
      </c>
      <c r="F458" s="116">
        <f>VLOOKUP(C458,Table1[],5,0)</f>
        <v>0.96490520282186998</v>
      </c>
      <c r="G458" s="117">
        <f>VLOOKUP(C458,Table13[],5,0)</f>
        <v>0.11111111111111099</v>
      </c>
      <c r="H458" s="118">
        <f>VLOOKUP(C458,Table13[],3,0)</f>
        <v>63</v>
      </c>
      <c r="I458" s="117">
        <f>VLOOKUP(C458,Table13[],7,0)</f>
        <v>0.71666666666666701</v>
      </c>
      <c r="J458" s="117">
        <f>VLOOKUP(C458,Table13[],9,0)</f>
        <v>0.91525423728813604</v>
      </c>
      <c r="K458" s="116">
        <f>VLOOKUP(C458,Table16[[#All],[idccms]:[TMO]],5,0)</f>
        <v>0.95876288659793796</v>
      </c>
      <c r="L458" s="119">
        <f>VLOOKUP(C458,Table18[[Columna1]:[Recuento de id_monitoring-caseId]],2,0)</f>
        <v>1</v>
      </c>
      <c r="M458" s="116">
        <f>VLOOKUP(C458,Table111[],7,0)</f>
        <v>-0.4375</v>
      </c>
      <c r="N458" s="118">
        <f>VLOOKUP(C458,Table111[],6,0)</f>
        <v>16</v>
      </c>
      <c r="O458" s="116">
        <f>VLOOKUP(C458,Table111[],8,0)</f>
        <v>0.35714285714285698</v>
      </c>
      <c r="P458" s="13" t="s">
        <v>116</v>
      </c>
      <c r="Q458" s="13" t="s">
        <v>116</v>
      </c>
      <c r="R458" s="13" t="s">
        <v>116</v>
      </c>
      <c r="S458" s="116">
        <f>VLOOKUP(C458,Table113[[idccms]:[Suma de Rellamados]],4,0)</f>
        <v>0.85784313725490202</v>
      </c>
      <c r="T458" s="13">
        <f>VLOOKUP(C458,Table115[[idccms]:[Suma de CvLlamSalientes]],3,0)</f>
        <v>743.38240574506301</v>
      </c>
      <c r="U458" s="13">
        <f>VLOOKUP(C458,Table115[[idccms]:[Suma de CvLlamSalientes]],5,0)</f>
        <v>27.184919210053899</v>
      </c>
      <c r="V458" s="120">
        <f>VLOOKUP(C458,Table115[[idccms]:[Suma de CvLlamSalientes]],6,0)</f>
        <v>60.269299820466799</v>
      </c>
      <c r="W458" s="13">
        <f>VLOOKUP(C458,Table115[[idccms]:[Suma de CvLlamSalientes]],7,0)</f>
        <v>655.92818671454199</v>
      </c>
      <c r="X458" s="116">
        <f>VLOOKUP(C458,Table118[[idccms]:[%Act Com N]],4,0)</f>
        <v>9.6947935368043095E-2</v>
      </c>
      <c r="Y458" s="116">
        <f>VLOOKUP(C458,Table118[[idccms]:[%Act Com N]],6,0)</f>
        <v>8.3482944344703797E-2</v>
      </c>
      <c r="Z458" s="116">
        <f>VLOOKUP(C458,TRF!$B$2:$S$407,4,0)</f>
        <v>4.8473967684021499E-2</v>
      </c>
      <c r="AA458" s="116" t="e">
        <f>VLOOKUP(C458,CBS!$A$2:$F$395,4,0)</f>
        <v>#N/A</v>
      </c>
      <c r="AB458" s="124">
        <f>IF(E458="HFC",(IF(L458&gt;=PliegoVigente!$U$9,PliegoVigente!$W$9,IF(L458&gt;=PliegoVigente!$U$8,PliegoVigente!$W$8,PliegoVigente!$W$7))),IF(E458="FLOW",(IF(L458&gt;=PliegoVigente!$U$25,PliegoVigente!$W$25,IF(L458&gt;=PliegoVigente!$U$24,PliegoVigente!$W$24,PliegoVigente!$W$23))),IF(E458="MASIVO",(IF(L458&gt;=PliegoVigente!$U$39,PliegoVigente!$W$39,IF(L458&gt;=PliegoVigente!$U$38,PliegoVigente!$W$38,PliegoVigente!$W$37))),(IF(L458&gt;=PliegoVigente!$U$53,PliegoVigente!$W$53,IF(L458&gt;=PliegoVigente!$U$52,PliegoVigente!$W$52,PliegoVigente!$W$51))))))</f>
        <v>0.01</v>
      </c>
      <c r="AC458" s="124">
        <f>IF(E458="HFC",(IF(M458&gt;=PliegoVigente!$I$7,PliegoVigente!$K$7,IF(M458&gt;=PliegoVigente!$I$8,PliegoVigente!$K$8,IF(M458&gt;=PliegoVigente!$I$9,PliegoVigente!$K$9,IF(M458&gt;=PliegoVigente!$I$10,PliegoVigente!$K$10,IF(M458&gt;=PliegoVigente!$I$11,PliegoVigente!$K$11,IF(M458&gt;=PliegoVigente!$I$12,PliegoVigente!$K$12,IF(M458&gt;=PliegoVigente!$I$13,PliegoVigente!$K$13,IF(M458&gt;=PliegoVigente!$I$14,PliegoVigente!$K$14,PliegoVigente!$K$15))))))))),IF(E458="FLOW",(IF(M458&gt;=PliegoVigente!$I$23,PliegoVigente!$K$23,IF(M458&gt;=PliegoVigente!$I$24,PliegoVigente!$K$24,IF(M458&gt;=PliegoVigente!$I$25,PliegoVigente!$K$25,IF(M458&gt;=PliegoVigente!$I$26,PliegoVigente!$K$26,IF(M458&gt;=PliegoVigente!$I$27,PliegoVigente!$K$27,IF(M458&gt;=PliegoVigente!$I$28,PliegoVigente!$K$28,IF(M458&gt;=PliegoVigente!$I$29,PliegoVigente!$K$29,IF(M458&gt;=PliegoVigente!$I$30,PliegoVigente!$K$30,PliegoVigente!$K$31))))))))),IF(E458="MASIVO",(IF(M458&gt;=PliegoVigente!$I$37,PliegoVigente!$K$37,IF(M458&gt;=PliegoVigente!$I$38,PliegoVigente!$K$38,IF(M458&gt;=PliegoVigente!$I$39,PliegoVigente!$K$39,IF(M458&gt;=PliegoVigente!$I$40,PliegoVigente!$K$40,IF(M458&gt;=PliegoVigente!$I$41,PliegoVigente!$K$41,IF(M458&gt;=PliegoVigente!$I$42,PliegoVigente!$K$42,IF(M458&gt;=PliegoVigente!$I$43,PliegoVigente!$K$43,IF(M458&gt;=PliegoVigente!$I$44,PliegoVigente!$K$44,PliegoVigente!$K$45))))))))),(IF(M458&gt;=PliegoVigente!$I$51,PliegoVigente!$K$51,IF(M458&gt;=PliegoVigente!$I$52,PliegoVigente!$K$52,IF(M458&gt;=PliegoVigente!$I$53,PliegoVigente!$K$53,IF(M458&gt;=PliegoVigente!$I$54,PliegoVigente!$K$54,IF(M458&gt;=PliegoVigente!$I$55,PliegoVigente!$K$55,IF(M458&gt;=PliegoVigente!$I$56,PliegoVigente!$K$56,IF(M458&gt;=PliegoVigente!$I$57,PliegoVigente!$K$57,IF(M458&gt;=PliegoVigente!$I$58,PliegoVigente!$K$58,PliegoVigente!$K$59))))))))))))</f>
        <v>-0.02</v>
      </c>
      <c r="AD458" s="124">
        <f>IF(E458="HFC",(IF(S458&gt;=PliegoVigente!$E$12,PliegoVigente!$G$12,IF(S458&gt;=PliegoVigente!$E$11,PliegoVigente!$G$11,IF(S458&gt;=PliegoVigente!$E$10,PliegoVigente!$G$10,IF(S458&gt;=PliegoVigente!$E$9,PliegoVigente!$G$9,IF(S458&gt;=PliegoVigente!$E$8,PliegoVigente!$G$8,PliegoVigente!$G$7)))))),IF(E458="FLOW",(IF(S458&gt;=PliegoVigente!$I$23,PliegoVigente!$K$23,IF(S458&gt;=PliegoVigente!$I$24,PliegoVigente!$K$24,IF(S458&gt;=PliegoVigente!$I$25,PliegoVigente!$K$25,IF(S458&gt;=PliegoVigente!$I$26,PliegoVigente!$K$26,IF(S458&gt;=PliegoVigente!$I$27,PliegoVigente!$K$27,IF(S458&gt;=PliegoVigente!$I$28,PliegoVigente!$K$28,IF(S458&gt;=PliegoVigente!$I$29,PliegoVigente!$K$29,IF(S458&gt;=PliegoVigente!$I$30,PliegoVigente!$K$30,PliegoVigente!$K$31))))))))),IF(E458="MASIVO",(IF(S458&gt;=PliegoVigente!$I$37,PliegoVigente!$K$37,IF(S458&gt;=PliegoVigente!$I$38,PliegoVigente!$K$38,IF(S458&gt;=PliegoVigente!$I$39,PliegoVigente!$K$39,IF(S458&gt;=PliegoVigente!$I$40,PliegoVigente!$K$40,IF(S458&gt;=PliegoVigente!$I$41,PliegoVigente!$K$41,IF(S458&gt;=PliegoVigente!$I$42,PliegoVigente!$K$42,IF(S458&gt;=PliegoVigente!$I$43,PliegoVigente!$K$43,IF(S458&gt;=PliegoVigente!$I$44,PliegoVigente!$K$44,PliegoVigente!$K$45))))))))),(IF(S458&gt;=PliegoVigente!$I$51,PliegoVigente!$K$51,IF(S458&gt;=PliegoVigente!$I$52,PliegoVigente!$K$52,IF(S458&gt;=PliegoVigente!$I$53,PliegoVigente!$K$53,IF(S458&gt;=PliegoVigente!$I$54,PliegoVigente!$K$54,IF(S458&gt;=PliegoVigente!$I$55,PliegoVigente!$K$55,IF(S458&gt;=PliegoVigente!$I$56,PliegoVigente!$K$56,IF(S458&gt;=PliegoVigente!$I$57,PliegoVigente!$K$57,IF(S458&gt;=PliegoVigente!$I$58,PliegoVigente!$K$58,PliegoVigente!$K$59))))))))))))</f>
        <v>0.06</v>
      </c>
      <c r="AE458" s="124">
        <f>IF(E458="HFC",(IF(T458&gt;=PliegoVigente!$A$10,PliegoVigente!$C$10,IF(T458&gt;PliegoVigente!$A$9,PliegoVigente!$C$9,IF(T458&gt;PliegoVigente!$A$8,PliegoVigente!$C$8,PliegoVigente!$C$7)))),IF(E458="FLOW",(IF(T458&gt;=PliegoVigente!$A$26,PliegoVigente!$C$26,IF(T458&gt;PliegoVigente!$A$25,PliegoVigente!$C$25,IF(T458&gt;PliegoVigente!$A$24,PliegoVigente!$C$24,PliegoVigente!$C$23)))),IF(E458="MASIVO",(IF(T458&gt;=PliegoVigente!$A$40,PliegoVigente!$C$40,IF(T458&gt;PliegoVigente!$A$39,PliegoVigente!$C$39,IF(T458&gt;PliegoVigente!$A$38,PliegoVigente!$C$38,PliegoVigente!$C$37)))),(IF(T458&gt;=PliegoVigente!$A$54,PliegoVigente!$C$54,IF(T458&gt;PliegoVigente!$A$53,PliegoVigente!$C$53,IF(T458&gt;PliegoVigente!$A$52,PliegoVigente!$C$52,PliegoVigente!$C$51)))))))</f>
        <v>-0.01</v>
      </c>
      <c r="AF458" s="124">
        <f>IF(E458="HFC",(IF(Y458&gt;=PliegoVigente!$Y$7,PliegoVigente!$AA$7,0)),IF(E458="FLOW",0,IF(E458="MASIVO",(IF(Y458&gt;=PliegoVigente!$Y$37,PliegoVigente!$AA$370)),(IF(Y458&gt;=PliegoVigente!$Y$51,PliegoVigente!$AA$51,0)))))</f>
        <v>0</v>
      </c>
      <c r="AG458" s="124">
        <f>IF(E458="HFC",(IF(Z458&gt;=PliegoVigente!$M$9,PliegoVigente!$O$9,IF(Z458&gt;=PliegoVigente!$M$8,PliegoVigente!$O$8,PliegoVigente!$O$7))),IF(E458="FLOW",(IF(Z458&gt;=PliegoVigente!$M$25,PliegoVigente!$O$25,IF(Z458&gt;=PliegoVigente!$M$24,PliegoVigente!$O$24,PliegoVigente!$O$23))),IF(E458="MASIVO",(IF(Z458&gt;=PliegoVigente!$M$39,PliegoVigente!$O$39,IF(Z458&gt;=PliegoVigente!$M$38,PliegoVigente!$O$38,PliegoVigente!$O$37))),(IF(Z458&gt;=PliegoVigente!$M$53,PliegoVigente!$O$53,IF(Z458&gt;=PliegoVigente!$M$52,PliegoVigente!$O$52,PliegoVigente!$O$51))))))</f>
        <v>5.0000000000000001E-3</v>
      </c>
      <c r="AH458" s="124" t="e">
        <f>IF(E458="HFC",(IF(AA458&gt;=PliegoVigente!$Q$9,PliegoVigente!$S$9,IF(AA458&gt;=PliegoVigente!$Q$8,PliegoVigente!$S$8,PliegoVigente!$S$7))),IF(E458="FLOW",(IF(AA458&gt;=PliegoVigente!$Q$25,PliegoVigente!$S$25,IF(AA458&gt;=PliegoVigente!$Q$24,PliegoVigente!$S$24,PliegoVigente!$S$23))),IF(E458="MASIVO",(IF(AA458&gt;=PliegoVigente!$Q$39,PliegoVigente!$S$39,IF(AA458&gt;=PliegoVigente!$Q$38,PliegoVigente!$S$38,PliegoVigente!$S$37))),(IF(AA458&gt;=PliegoVigente!$Q$53,PliegoVigente!$S$53,IF(AA458&gt;=PliegoVigente!$Q$52,PliegoVigente!$S$52,PliegoVigente!$S$51))))))</f>
        <v>#N/A</v>
      </c>
      <c r="AI458" s="126" t="e">
        <f t="shared" si="15"/>
        <v>#N/A</v>
      </c>
    </row>
    <row r="459" spans="1:35" x14ac:dyDescent="0.25">
      <c r="A459" s="115" t="str">
        <f>VLOOKUP(C459,RosterActualizado!$C$2:$L$1000,7,0)</f>
        <v>Peralta Iván Exequiel</v>
      </c>
      <c r="B459" s="115" t="str">
        <f>VLOOKUP(C459,RosterActualizado!$C$2:$L$1000,10,0)</f>
        <v>Escalante Juan Ignacio</v>
      </c>
      <c r="C459" s="115">
        <f>RosterActualizado!C459</f>
        <v>2397200</v>
      </c>
      <c r="D459" s="115" t="str">
        <f>VLOOKUP(C459,RosterActualizado!$C$2:$L$1000,3,0)</f>
        <v>INTERNET HFC SCORE 3 A 5</v>
      </c>
      <c r="E459" s="115" t="str">
        <f t="shared" si="14"/>
        <v>HFC</v>
      </c>
      <c r="F459" s="116">
        <f>VLOOKUP(C459,Table1[],5,0)</f>
        <v>0.71963403880070498</v>
      </c>
      <c r="G459" s="117">
        <f>VLOOKUP(C459,Table13[],5,0)</f>
        <v>8.4337349397590397E-2</v>
      </c>
      <c r="H459" s="118">
        <f>VLOOKUP(C459,Table13[],3,0)</f>
        <v>83</v>
      </c>
      <c r="I459" s="117">
        <f>VLOOKUP(C459,Table13[],7,0)</f>
        <v>0.759493670886076</v>
      </c>
      <c r="J459" s="117">
        <f>VLOOKUP(C459,Table13[],9,0)</f>
        <v>0.88461538461538503</v>
      </c>
      <c r="K459" s="116">
        <f>VLOOKUP(C459,Table16[[#All],[idccms]:[TMO]],5,0)</f>
        <v>1</v>
      </c>
      <c r="L459" s="119">
        <f>VLOOKUP(C459,Table18[[Columna1]:[Recuento de id_monitoring-caseId]],2,0)</f>
        <v>1</v>
      </c>
      <c r="M459" s="116">
        <f>VLOOKUP(C459,Table111[],7,0)</f>
        <v>-0.17647058823529399</v>
      </c>
      <c r="N459" s="118">
        <f>VLOOKUP(C459,Table111[],6,0)</f>
        <v>17</v>
      </c>
      <c r="O459" s="116">
        <f>VLOOKUP(C459,Table111[],8,0)</f>
        <v>0.28571428571428598</v>
      </c>
      <c r="P459" s="13" t="s">
        <v>116</v>
      </c>
      <c r="Q459" s="13" t="s">
        <v>116</v>
      </c>
      <c r="R459" s="13" t="s">
        <v>116</v>
      </c>
      <c r="S459" s="116">
        <f>VLOOKUP(C459,Table113[[idccms]:[Suma de Rellamados]],4,0)</f>
        <v>0.76666666666666705</v>
      </c>
      <c r="T459" s="13">
        <f>VLOOKUP(C459,Table115[[idccms]:[Suma de CvLlamSalientes]],3,0)</f>
        <v>658.29977116704799</v>
      </c>
      <c r="U459" s="13">
        <f>VLOOKUP(C459,Table115[[idccms]:[Suma de CvLlamSalientes]],5,0)</f>
        <v>18.441647597254001</v>
      </c>
      <c r="V459" s="120">
        <f>VLOOKUP(C459,Table115[[idccms]:[Suma de CvLlamSalientes]],6,0)</f>
        <v>10.745995423341</v>
      </c>
      <c r="W459" s="13">
        <f>VLOOKUP(C459,Table115[[idccms]:[Suma de CvLlamSalientes]],7,0)</f>
        <v>629.11212814645296</v>
      </c>
      <c r="X459" s="116">
        <f>VLOOKUP(C459,Table118[[idccms]:[%Act Com N]],4,0)</f>
        <v>1.9450800915331801E-2</v>
      </c>
      <c r="Y459" s="116">
        <f>VLOOKUP(C459,Table118[[idccms]:[%Act Com N]],6,0)</f>
        <v>8.0091533180778E-3</v>
      </c>
      <c r="Z459" s="116">
        <f>VLOOKUP(C459,TRF!$B$2:$S$407,4,0)</f>
        <v>6.8649885583524001E-2</v>
      </c>
      <c r="AA459" s="116">
        <f>VLOOKUP(C459,CBS!$A$2:$F$395,4,0)</f>
        <v>3.4324942791762E-2</v>
      </c>
      <c r="AB459" s="124">
        <f>IF(E459="HFC",(IF(L459&gt;=PliegoVigente!$U$9,PliegoVigente!$W$9,IF(L459&gt;=PliegoVigente!$U$8,PliegoVigente!$W$8,PliegoVigente!$W$7))),IF(E459="FLOW",(IF(L459&gt;=PliegoVigente!$U$25,PliegoVigente!$W$25,IF(L459&gt;=PliegoVigente!$U$24,PliegoVigente!$W$24,PliegoVigente!$W$23))),IF(E459="MASIVO",(IF(L459&gt;=PliegoVigente!$U$39,PliegoVigente!$W$39,IF(L459&gt;=PliegoVigente!$U$38,PliegoVigente!$W$38,PliegoVigente!$W$37))),(IF(L459&gt;=PliegoVigente!$U$53,PliegoVigente!$W$53,IF(L459&gt;=PliegoVigente!$U$52,PliegoVigente!$W$52,PliegoVigente!$W$51))))))</f>
        <v>0.01</v>
      </c>
      <c r="AC459" s="124">
        <f>IF(E459="HFC",(IF(M459&gt;=PliegoVigente!$I$7,PliegoVigente!$K$7,IF(M459&gt;=PliegoVigente!$I$8,PliegoVigente!$K$8,IF(M459&gt;=PliegoVigente!$I$9,PliegoVigente!$K$9,IF(M459&gt;=PliegoVigente!$I$10,PliegoVigente!$K$10,IF(M459&gt;=PliegoVigente!$I$11,PliegoVigente!$K$11,IF(M459&gt;=PliegoVigente!$I$12,PliegoVigente!$K$12,IF(M459&gt;=PliegoVigente!$I$13,PliegoVigente!$K$13,IF(M459&gt;=PliegoVigente!$I$14,PliegoVigente!$K$14,PliegoVigente!$K$15))))))))),IF(E459="FLOW",(IF(M459&gt;=PliegoVigente!$I$23,PliegoVigente!$K$23,IF(M459&gt;=PliegoVigente!$I$24,PliegoVigente!$K$24,IF(M459&gt;=PliegoVigente!$I$25,PliegoVigente!$K$25,IF(M459&gt;=PliegoVigente!$I$26,PliegoVigente!$K$26,IF(M459&gt;=PliegoVigente!$I$27,PliegoVigente!$K$27,IF(M459&gt;=PliegoVigente!$I$28,PliegoVigente!$K$28,IF(M459&gt;=PliegoVigente!$I$29,PliegoVigente!$K$29,IF(M459&gt;=PliegoVigente!$I$30,PliegoVigente!$K$30,PliegoVigente!$K$31))))))))),IF(E459="MASIVO",(IF(M459&gt;=PliegoVigente!$I$37,PliegoVigente!$K$37,IF(M459&gt;=PliegoVigente!$I$38,PliegoVigente!$K$38,IF(M459&gt;=PliegoVigente!$I$39,PliegoVigente!$K$39,IF(M459&gt;=PliegoVigente!$I$40,PliegoVigente!$K$40,IF(M459&gt;=PliegoVigente!$I$41,PliegoVigente!$K$41,IF(M459&gt;=PliegoVigente!$I$42,PliegoVigente!$K$42,IF(M459&gt;=PliegoVigente!$I$43,PliegoVigente!$K$43,IF(M459&gt;=PliegoVigente!$I$44,PliegoVigente!$K$44,PliegoVigente!$K$45))))))))),(IF(M459&gt;=PliegoVigente!$I$51,PliegoVigente!$K$51,IF(M459&gt;=PliegoVigente!$I$52,PliegoVigente!$K$52,IF(M459&gt;=PliegoVigente!$I$53,PliegoVigente!$K$53,IF(M459&gt;=PliegoVigente!$I$54,PliegoVigente!$K$54,IF(M459&gt;=PliegoVigente!$I$55,PliegoVigente!$K$55,IF(M459&gt;=PliegoVigente!$I$56,PliegoVigente!$K$56,IF(M459&gt;=PliegoVigente!$I$57,PliegoVigente!$K$57,IF(M459&gt;=PliegoVigente!$I$58,PliegoVigente!$K$58,PliegoVigente!$K$59))))))))))))</f>
        <v>-0.01</v>
      </c>
      <c r="AD459" s="124">
        <f>IF(E459="HFC",(IF(S459&gt;=PliegoVigente!$E$12,PliegoVigente!$G$12,IF(S459&gt;=PliegoVigente!$E$11,PliegoVigente!$G$11,IF(S459&gt;=PliegoVigente!$E$10,PliegoVigente!$G$10,IF(S459&gt;=PliegoVigente!$E$9,PliegoVigente!$G$9,IF(S459&gt;=PliegoVigente!$E$8,PliegoVigente!$G$8,PliegoVigente!$G$7)))))),IF(E459="FLOW",(IF(S459&gt;=PliegoVigente!$I$23,PliegoVigente!$K$23,IF(S459&gt;=PliegoVigente!$I$24,PliegoVigente!$K$24,IF(S459&gt;=PliegoVigente!$I$25,PliegoVigente!$K$25,IF(S459&gt;=PliegoVigente!$I$26,PliegoVigente!$K$26,IF(S459&gt;=PliegoVigente!$I$27,PliegoVigente!$K$27,IF(S459&gt;=PliegoVigente!$I$28,PliegoVigente!$K$28,IF(S459&gt;=PliegoVigente!$I$29,PliegoVigente!$K$29,IF(S459&gt;=PliegoVigente!$I$30,PliegoVigente!$K$30,PliegoVigente!$K$31))))))))),IF(E459="MASIVO",(IF(S459&gt;=PliegoVigente!$I$37,PliegoVigente!$K$37,IF(S459&gt;=PliegoVigente!$I$38,PliegoVigente!$K$38,IF(S459&gt;=PliegoVigente!$I$39,PliegoVigente!$K$39,IF(S459&gt;=PliegoVigente!$I$40,PliegoVigente!$K$40,IF(S459&gt;=PliegoVigente!$I$41,PliegoVigente!$K$41,IF(S459&gt;=PliegoVigente!$I$42,PliegoVigente!$K$42,IF(S459&gt;=PliegoVigente!$I$43,PliegoVigente!$K$43,IF(S459&gt;=PliegoVigente!$I$44,PliegoVigente!$K$44,PliegoVigente!$K$45))))))))),(IF(S459&gt;=PliegoVigente!$I$51,PliegoVigente!$K$51,IF(S459&gt;=PliegoVigente!$I$52,PliegoVigente!$K$52,IF(S459&gt;=PliegoVigente!$I$53,PliegoVigente!$K$53,IF(S459&gt;=PliegoVigente!$I$54,PliegoVigente!$K$54,IF(S459&gt;=PliegoVigente!$I$55,PliegoVigente!$K$55,IF(S459&gt;=PliegoVigente!$I$56,PliegoVigente!$K$56,IF(S459&gt;=PliegoVigente!$I$57,PliegoVigente!$K$57,IF(S459&gt;=PliegoVigente!$I$58,PliegoVigente!$K$58,PliegoVigente!$K$59))))))))))))</f>
        <v>-0.01</v>
      </c>
      <c r="AE459" s="124">
        <f>IF(E459="HFC",(IF(T459&gt;=PliegoVigente!$A$10,PliegoVigente!$C$10,IF(T459&gt;PliegoVigente!$A$9,PliegoVigente!$C$9,IF(T459&gt;PliegoVigente!$A$8,PliegoVigente!$C$8,PliegoVigente!$C$7)))),IF(E459="FLOW",(IF(T459&gt;=PliegoVigente!$A$26,PliegoVigente!$C$26,IF(T459&gt;PliegoVigente!$A$25,PliegoVigente!$C$25,IF(T459&gt;PliegoVigente!$A$24,PliegoVigente!$C$24,PliegoVigente!$C$23)))),IF(E459="MASIVO",(IF(T459&gt;=PliegoVigente!$A$40,PliegoVigente!$C$40,IF(T459&gt;PliegoVigente!$A$39,PliegoVigente!$C$39,IF(T459&gt;PliegoVigente!$A$38,PliegoVigente!$C$38,PliegoVigente!$C$37)))),(IF(T459&gt;=PliegoVigente!$A$54,PliegoVigente!$C$54,IF(T459&gt;PliegoVigente!$A$53,PliegoVigente!$C$53,IF(T459&gt;PliegoVigente!$A$52,PliegoVigente!$C$52,PliegoVigente!$C$51)))))))</f>
        <v>-0.01</v>
      </c>
      <c r="AF459" s="124">
        <f>IF(E459="HFC",(IF(Y459&gt;=PliegoVigente!$Y$7,PliegoVigente!$AA$7,0)),IF(E459="FLOW",0,IF(E459="MASIVO",(IF(Y459&gt;=PliegoVigente!$Y$37,PliegoVigente!$AA$370)),(IF(Y459&gt;=PliegoVigente!$Y$51,PliegoVigente!$AA$51,0)))))</f>
        <v>0</v>
      </c>
      <c r="AG459" s="124">
        <f>IF(E459="HFC",(IF(Z459&gt;=PliegoVigente!$M$9,PliegoVigente!$O$9,IF(Z459&gt;=PliegoVigente!$M$8,PliegoVigente!$O$8,PliegoVigente!$O$7))),IF(E459="FLOW",(IF(Z459&gt;=PliegoVigente!$M$25,PliegoVigente!$O$25,IF(Z459&gt;=PliegoVigente!$M$24,PliegoVigente!$O$24,PliegoVigente!$O$23))),IF(E459="MASIVO",(IF(Z459&gt;=PliegoVigente!$M$39,PliegoVigente!$O$39,IF(Z459&gt;=PliegoVigente!$M$38,PliegoVigente!$O$38,PliegoVigente!$O$37))),(IF(Z459&gt;=PliegoVigente!$M$53,PliegoVigente!$O$53,IF(Z459&gt;=PliegoVigente!$M$52,PliegoVigente!$O$52,PliegoVigente!$O$51))))))</f>
        <v>5.0000000000000001E-3</v>
      </c>
      <c r="AH459" s="124">
        <f>IF(E459="HFC",(IF(AA459&gt;=PliegoVigente!$Q$9,PliegoVigente!$S$9,IF(AA459&gt;=PliegoVigente!$Q$8,PliegoVigente!$S$8,PliegoVigente!$S$7))),IF(E459="FLOW",(IF(AA459&gt;=PliegoVigente!$Q$25,PliegoVigente!$S$25,IF(AA459&gt;=PliegoVigente!$Q$24,PliegoVigente!$S$24,PliegoVigente!$S$23))),IF(E459="MASIVO",(IF(AA459&gt;=PliegoVigente!$Q$39,PliegoVigente!$S$39,IF(AA459&gt;=PliegoVigente!$Q$38,PliegoVigente!$S$38,PliegoVigente!$S$37))),(IF(AA459&gt;=PliegoVigente!$Q$53,PliegoVigente!$S$53,IF(AA459&gt;=PliegoVigente!$Q$52,PliegoVigente!$S$52,PliegoVigente!$S$51))))))</f>
        <v>5.0000000000000001E-3</v>
      </c>
      <c r="AI459" s="126">
        <f t="shared" si="15"/>
        <v>-9.9999999999999985E-3</v>
      </c>
    </row>
    <row r="460" spans="1:35" x14ac:dyDescent="0.25">
      <c r="A460" s="115" t="str">
        <f>VLOOKUP(C460,RosterActualizado!$C$2:$L$1000,7,0)</f>
        <v>Peralta Iván Exequiel</v>
      </c>
      <c r="B460" s="115" t="str">
        <f>VLOOKUP(C460,RosterActualizado!$C$2:$L$1000,10,0)</f>
        <v>González Hernán Jesús</v>
      </c>
      <c r="C460" s="115">
        <f>RosterActualizado!C460</f>
        <v>2200768</v>
      </c>
      <c r="D460" s="115" t="str">
        <f>VLOOKUP(C460,RosterActualizado!$C$2:$L$1000,3,0)</f>
        <v xml:space="preserve">INTERNET HFC SCORE 1 + Solucion Remota </v>
      </c>
      <c r="E460" s="115" t="str">
        <f t="shared" si="14"/>
        <v>HFC</v>
      </c>
      <c r="F460" s="116">
        <f>VLOOKUP(C460,Table1[],5,0)</f>
        <v>0.95269179894179901</v>
      </c>
      <c r="G460" s="117">
        <f>VLOOKUP(C460,Table13[],5,0)</f>
        <v>0.128205128205128</v>
      </c>
      <c r="H460" s="118">
        <f>VLOOKUP(C460,Table13[],3,0)</f>
        <v>39</v>
      </c>
      <c r="I460" s="117">
        <f>VLOOKUP(C460,Table13[],7,0)</f>
        <v>0.69230769230769196</v>
      </c>
      <c r="J460" s="117">
        <f>VLOOKUP(C460,Table13[],9,0)</f>
        <v>0.87179487179487203</v>
      </c>
      <c r="K460" s="116">
        <f>VLOOKUP(C460,Table16[[#All],[idccms]:[TMO]],5,0)</f>
        <v>0.94117647058823495</v>
      </c>
      <c r="L460" s="119">
        <f>VLOOKUP(C460,Table18[[Columna1]:[Recuento de id_monitoring-caseId]],2,0)</f>
        <v>0</v>
      </c>
      <c r="M460" s="116">
        <f>VLOOKUP(C460,Table111[],7,0)</f>
        <v>0.14285714285714299</v>
      </c>
      <c r="N460" s="118">
        <f>VLOOKUP(C460,Table111[],6,0)</f>
        <v>14</v>
      </c>
      <c r="O460" s="116">
        <f>VLOOKUP(C460,Table111[],8,0)</f>
        <v>0.69230769230769196</v>
      </c>
      <c r="P460" s="13" t="s">
        <v>116</v>
      </c>
      <c r="Q460" s="13" t="s">
        <v>116</v>
      </c>
      <c r="R460" s="13" t="s">
        <v>116</v>
      </c>
      <c r="S460" s="116">
        <f>VLOOKUP(C460,Table113[[idccms]:[Suma de Rellamados]],4,0)</f>
        <v>0.84776902887139105</v>
      </c>
      <c r="T460" s="13">
        <f>VLOOKUP(C460,Table115[[idccms]:[Suma de CvLlamSalientes]],3,0)</f>
        <v>643.30505050505099</v>
      </c>
      <c r="U460" s="13">
        <f>VLOOKUP(C460,Table115[[idccms]:[Suma de CvLlamSalientes]],5,0)</f>
        <v>29.2747474747475</v>
      </c>
      <c r="V460" s="120">
        <f>VLOOKUP(C460,Table115[[idccms]:[Suma de CvLlamSalientes]],6,0)</f>
        <v>51.238383838383797</v>
      </c>
      <c r="W460" s="13">
        <f>VLOOKUP(C460,Table115[[idccms]:[Suma de CvLlamSalientes]],7,0)</f>
        <v>562.79191919191896</v>
      </c>
      <c r="X460" s="116">
        <f>VLOOKUP(C460,Table118[[idccms]:[%Act Com N]],4,0)</f>
        <v>2.3232323232323202E-2</v>
      </c>
      <c r="Y460" s="116">
        <f>VLOOKUP(C460,Table118[[idccms]:[%Act Com N]],6,0)</f>
        <v>0</v>
      </c>
      <c r="Z460" s="116">
        <f>VLOOKUP(C460,TRF!$B$2:$S$407,4,0)</f>
        <v>0.15757575757575801</v>
      </c>
      <c r="AA460" s="116">
        <f>VLOOKUP(C460,CBS!$A$2:$F$395,4,0)</f>
        <v>2.8282828282828298E-2</v>
      </c>
      <c r="AB460" s="124">
        <f>IF(E460="HFC",(IF(L460&gt;=PliegoVigente!$U$9,PliegoVigente!$W$9,IF(L460&gt;=PliegoVigente!$U$8,PliegoVigente!$W$8,PliegoVigente!$W$7))),IF(E460="FLOW",(IF(L460&gt;=PliegoVigente!$U$25,PliegoVigente!$W$25,IF(L460&gt;=PliegoVigente!$U$24,PliegoVigente!$W$24,PliegoVigente!$W$23))),IF(E460="MASIVO",(IF(L460&gt;=PliegoVigente!$U$39,PliegoVigente!$W$39,IF(L460&gt;=PliegoVigente!$U$38,PliegoVigente!$W$38,PliegoVigente!$W$37))),(IF(L460&gt;=PliegoVigente!$U$53,PliegoVigente!$W$53,IF(L460&gt;=PliegoVigente!$U$52,PliegoVigente!$W$52,PliegoVigente!$W$51))))))</f>
        <v>-0.01</v>
      </c>
      <c r="AC460" s="124">
        <f>IF(E460="HFC",(IF(M460&gt;=PliegoVigente!$I$7,PliegoVigente!$K$7,IF(M460&gt;=PliegoVigente!$I$8,PliegoVigente!$K$8,IF(M460&gt;=PliegoVigente!$I$9,PliegoVigente!$K$9,IF(M460&gt;=PliegoVigente!$I$10,PliegoVigente!$K$10,IF(M460&gt;=PliegoVigente!$I$11,PliegoVigente!$K$11,IF(M460&gt;=PliegoVigente!$I$12,PliegoVigente!$K$12,IF(M460&gt;=PliegoVigente!$I$13,PliegoVigente!$K$13,IF(M460&gt;=PliegoVigente!$I$14,PliegoVigente!$K$14,PliegoVigente!$K$15))))))))),IF(E460="FLOW",(IF(M460&gt;=PliegoVigente!$I$23,PliegoVigente!$K$23,IF(M460&gt;=PliegoVigente!$I$24,PliegoVigente!$K$24,IF(M460&gt;=PliegoVigente!$I$25,PliegoVigente!$K$25,IF(M460&gt;=PliegoVigente!$I$26,PliegoVigente!$K$26,IF(M460&gt;=PliegoVigente!$I$27,PliegoVigente!$K$27,IF(M460&gt;=PliegoVigente!$I$28,PliegoVigente!$K$28,IF(M460&gt;=PliegoVigente!$I$29,PliegoVigente!$K$29,IF(M460&gt;=PliegoVigente!$I$30,PliegoVigente!$K$30,PliegoVigente!$K$31))))))))),IF(E460="MASIVO",(IF(M460&gt;=PliegoVigente!$I$37,PliegoVigente!$K$37,IF(M460&gt;=PliegoVigente!$I$38,PliegoVigente!$K$38,IF(M460&gt;=PliegoVigente!$I$39,PliegoVigente!$K$39,IF(M460&gt;=PliegoVigente!$I$40,PliegoVigente!$K$40,IF(M460&gt;=PliegoVigente!$I$41,PliegoVigente!$K$41,IF(M460&gt;=PliegoVigente!$I$42,PliegoVigente!$K$42,IF(M460&gt;=PliegoVigente!$I$43,PliegoVigente!$K$43,IF(M460&gt;=PliegoVigente!$I$44,PliegoVigente!$K$44,PliegoVigente!$K$45))))))))),(IF(M460&gt;=PliegoVigente!$I$51,PliegoVigente!$K$51,IF(M460&gt;=PliegoVigente!$I$52,PliegoVigente!$K$52,IF(M460&gt;=PliegoVigente!$I$53,PliegoVigente!$K$53,IF(M460&gt;=PliegoVigente!$I$54,PliegoVigente!$K$54,IF(M460&gt;=PliegoVigente!$I$55,PliegoVigente!$K$55,IF(M460&gt;=PliegoVigente!$I$56,PliegoVigente!$K$56,IF(M460&gt;=PliegoVigente!$I$57,PliegoVigente!$K$57,IF(M460&gt;=PliegoVigente!$I$58,PliegoVigente!$K$58,PliegoVigente!$K$59))))))))))))</f>
        <v>0.06</v>
      </c>
      <c r="AD460" s="124">
        <f>IF(E460="HFC",(IF(S460&gt;=PliegoVigente!$E$12,PliegoVigente!$G$12,IF(S460&gt;=PliegoVigente!$E$11,PliegoVigente!$G$11,IF(S460&gt;=PliegoVigente!$E$10,PliegoVigente!$G$10,IF(S460&gt;=PliegoVigente!$E$9,PliegoVigente!$G$9,IF(S460&gt;=PliegoVigente!$E$8,PliegoVigente!$G$8,PliegoVigente!$G$7)))))),IF(E460="FLOW",(IF(S460&gt;=PliegoVigente!$I$23,PliegoVigente!$K$23,IF(S460&gt;=PliegoVigente!$I$24,PliegoVigente!$K$24,IF(S460&gt;=PliegoVigente!$I$25,PliegoVigente!$K$25,IF(S460&gt;=PliegoVigente!$I$26,PliegoVigente!$K$26,IF(S460&gt;=PliegoVigente!$I$27,PliegoVigente!$K$27,IF(S460&gt;=PliegoVigente!$I$28,PliegoVigente!$K$28,IF(S460&gt;=PliegoVigente!$I$29,PliegoVigente!$K$29,IF(S460&gt;=PliegoVigente!$I$30,PliegoVigente!$K$30,PliegoVigente!$K$31))))))))),IF(E460="MASIVO",(IF(S460&gt;=PliegoVigente!$I$37,PliegoVigente!$K$37,IF(S460&gt;=PliegoVigente!$I$38,PliegoVigente!$K$38,IF(S460&gt;=PliegoVigente!$I$39,PliegoVigente!$K$39,IF(S460&gt;=PliegoVigente!$I$40,PliegoVigente!$K$40,IF(S460&gt;=PliegoVigente!$I$41,PliegoVigente!$K$41,IF(S460&gt;=PliegoVigente!$I$42,PliegoVigente!$K$42,IF(S460&gt;=PliegoVigente!$I$43,PliegoVigente!$K$43,IF(S460&gt;=PliegoVigente!$I$44,PliegoVigente!$K$44,PliegoVigente!$K$45))))))))),(IF(S460&gt;=PliegoVigente!$I$51,PliegoVigente!$K$51,IF(S460&gt;=PliegoVigente!$I$52,PliegoVigente!$K$52,IF(S460&gt;=PliegoVigente!$I$53,PliegoVigente!$K$53,IF(S460&gt;=PliegoVigente!$I$54,PliegoVigente!$K$54,IF(S460&gt;=PliegoVigente!$I$55,PliegoVigente!$K$55,IF(S460&gt;=PliegoVigente!$I$56,PliegoVigente!$K$56,IF(S460&gt;=PliegoVigente!$I$57,PliegoVigente!$K$57,IF(S460&gt;=PliegoVigente!$I$58,PliegoVigente!$K$58,PliegoVigente!$K$59))))))))))))</f>
        <v>0.04</v>
      </c>
      <c r="AE460" s="124">
        <f>IF(E460="HFC",(IF(T460&gt;=PliegoVigente!$A$10,PliegoVigente!$C$10,IF(T460&gt;PliegoVigente!$A$9,PliegoVigente!$C$9,IF(T460&gt;PliegoVigente!$A$8,PliegoVigente!$C$8,PliegoVigente!$C$7)))),IF(E460="FLOW",(IF(T460&gt;=PliegoVigente!$A$26,PliegoVigente!$C$26,IF(T460&gt;PliegoVigente!$A$25,PliegoVigente!$C$25,IF(T460&gt;PliegoVigente!$A$24,PliegoVigente!$C$24,PliegoVigente!$C$23)))),IF(E460="MASIVO",(IF(T460&gt;=PliegoVigente!$A$40,PliegoVigente!$C$40,IF(T460&gt;PliegoVigente!$A$39,PliegoVigente!$C$39,IF(T460&gt;PliegoVigente!$A$38,PliegoVigente!$C$38,PliegoVigente!$C$37)))),(IF(T460&gt;=PliegoVigente!$A$54,PliegoVigente!$C$54,IF(T460&gt;PliegoVigente!$A$53,PliegoVigente!$C$53,IF(T460&gt;PliegoVigente!$A$52,PliegoVigente!$C$52,PliegoVigente!$C$51)))))))</f>
        <v>-0.01</v>
      </c>
      <c r="AF460" s="124">
        <f>IF(E460="HFC",(IF(Y460&gt;=PliegoVigente!$Y$7,PliegoVigente!$AA$7,0)),IF(E460="FLOW",0,IF(E460="MASIVO",(IF(Y460&gt;=PliegoVigente!$Y$37,PliegoVigente!$AA$370)),(IF(Y460&gt;=PliegoVigente!$Y$51,PliegoVigente!$AA$51,0)))))</f>
        <v>0</v>
      </c>
      <c r="AG460" s="124">
        <f>IF(E460="HFC",(IF(Z460&gt;=PliegoVigente!$M$9,PliegoVigente!$O$9,IF(Z460&gt;=PliegoVigente!$M$8,PliegoVigente!$O$8,PliegoVigente!$O$7))),IF(E460="FLOW",(IF(Z460&gt;=PliegoVigente!$M$25,PliegoVigente!$O$25,IF(Z460&gt;=PliegoVigente!$M$24,PliegoVigente!$O$24,PliegoVigente!$O$23))),IF(E460="MASIVO",(IF(Z460&gt;=PliegoVigente!$M$39,PliegoVigente!$O$39,IF(Z460&gt;=PliegoVigente!$M$38,PliegoVigente!$O$38,PliegoVigente!$O$37))),(IF(Z460&gt;=PliegoVigente!$M$53,PliegoVigente!$O$53,IF(Z460&gt;=PliegoVigente!$M$52,PliegoVigente!$O$52,PliegoVigente!$O$51))))))</f>
        <v>-5.0000000000000001E-3</v>
      </c>
      <c r="AH460" s="124">
        <f>IF(E460="HFC",(IF(AA460&gt;=PliegoVigente!$Q$9,PliegoVigente!$S$9,IF(AA460&gt;=PliegoVigente!$Q$8,PliegoVigente!$S$8,PliegoVigente!$S$7))),IF(E460="FLOW",(IF(AA460&gt;=PliegoVigente!$Q$25,PliegoVigente!$S$25,IF(AA460&gt;=PliegoVigente!$Q$24,PliegoVigente!$S$24,PliegoVigente!$S$23))),IF(E460="MASIVO",(IF(AA460&gt;=PliegoVigente!$Q$39,PliegoVigente!$S$39,IF(AA460&gt;=PliegoVigente!$Q$38,PliegoVigente!$S$38,PliegoVigente!$S$37))),(IF(AA460&gt;=PliegoVigente!$Q$53,PliegoVigente!$S$53,IF(AA460&gt;=PliegoVigente!$Q$52,PliegoVigente!$S$52,PliegoVigente!$S$51))))))</f>
        <v>5.0000000000000001E-3</v>
      </c>
      <c r="AI460" s="126">
        <f t="shared" si="15"/>
        <v>0.08</v>
      </c>
    </row>
    <row r="461" spans="1:35" x14ac:dyDescent="0.25">
      <c r="A461" s="115" t="str">
        <f>VLOOKUP(C461,RosterActualizado!$C$2:$L$1000,7,0)</f>
        <v>Peralta Iván Exequiel</v>
      </c>
      <c r="B461" s="115" t="str">
        <f>VLOOKUP(C461,RosterActualizado!$C$2:$L$1000,10,0)</f>
        <v>Gonzalez de Marco Malena del Carmen</v>
      </c>
      <c r="C461" s="115">
        <f>RosterActualizado!C461</f>
        <v>1819108</v>
      </c>
      <c r="D461" s="115" t="str">
        <f>VLOOKUP(C461,RosterActualizado!$C$2:$L$1000,3,0)</f>
        <v>MASIVO</v>
      </c>
      <c r="E461" s="115" t="str">
        <f t="shared" si="14"/>
        <v>MASIVO</v>
      </c>
      <c r="F461" s="116">
        <f>VLOOKUP(C461,Table1[],5,0)</f>
        <v>0</v>
      </c>
      <c r="G461" s="117">
        <f>VLOOKUP(C461,Table13[],5,0)</f>
        <v>0</v>
      </c>
      <c r="H461" s="118">
        <f>VLOOKUP(C461,Table13[],3,0)</f>
        <v>0</v>
      </c>
      <c r="I461" s="117">
        <f>VLOOKUP(C461,Table13[],7,0)</f>
        <v>0</v>
      </c>
      <c r="J461" s="117">
        <f>VLOOKUP(C461,Table13[],9,0)</f>
        <v>0</v>
      </c>
      <c r="K461" s="116" t="e">
        <f>VLOOKUP(C461,Table16[[#All],[idccms]:[TMO]],5,0)</f>
        <v>#N/A</v>
      </c>
      <c r="L461" s="119" t="e">
        <f>VLOOKUP(C461,Table18[[Columna1]:[Recuento de id_monitoring-caseId]],2,0)</f>
        <v>#N/A</v>
      </c>
      <c r="M461" s="116" t="e">
        <f>VLOOKUP(C461,Table111[],7,0)</f>
        <v>#N/A</v>
      </c>
      <c r="N461" s="118" t="e">
        <f>VLOOKUP(C461,Table111[],6,0)</f>
        <v>#N/A</v>
      </c>
      <c r="O461" s="116" t="e">
        <f>VLOOKUP(C461,Table111[],8,0)</f>
        <v>#N/A</v>
      </c>
      <c r="P461" s="13" t="s">
        <v>116</v>
      </c>
      <c r="Q461" s="13" t="s">
        <v>116</v>
      </c>
      <c r="R461" s="13" t="s">
        <v>116</v>
      </c>
      <c r="S461" s="116" t="e">
        <f>VLOOKUP(C461,Table113[[idccms]:[Suma de Rellamados]],4,0)</f>
        <v>#N/A</v>
      </c>
      <c r="T461" s="13">
        <f>VLOOKUP(C461,Table115[[idccms]:[Suma de CvLlamSalientes]],3,0)</f>
        <v>0</v>
      </c>
      <c r="U461" s="13">
        <f>VLOOKUP(C461,Table115[[idccms]:[Suma de CvLlamSalientes]],5,0)</f>
        <v>0</v>
      </c>
      <c r="V461" s="120">
        <f>VLOOKUP(C461,Table115[[idccms]:[Suma de CvLlamSalientes]],6,0)</f>
        <v>0</v>
      </c>
      <c r="W461" s="13">
        <f>VLOOKUP(C461,Table115[[idccms]:[Suma de CvLlamSalientes]],7,0)</f>
        <v>0</v>
      </c>
      <c r="X461" s="116" t="e">
        <f>VLOOKUP(C461,Table118[[idccms]:[%Act Com N]],4,0)</f>
        <v>#N/A</v>
      </c>
      <c r="Y461" s="116" t="e">
        <f>VLOOKUP(C461,Table118[[idccms]:[%Act Com N]],6,0)</f>
        <v>#N/A</v>
      </c>
      <c r="Z461" s="116" t="e">
        <f>VLOOKUP(C461,TRF!$B$2:$S$407,4,0)</f>
        <v>#N/A</v>
      </c>
      <c r="AA461" s="116" t="e">
        <f>VLOOKUP(C461,CBS!$A$2:$F$395,4,0)</f>
        <v>#N/A</v>
      </c>
      <c r="AB461" s="124" t="e">
        <f>IF(E461="HFC",(IF(L461&gt;=PliegoVigente!$U$9,PliegoVigente!$W$9,IF(L461&gt;=PliegoVigente!$U$8,PliegoVigente!$W$8,PliegoVigente!$W$7))),IF(E461="FLOW",(IF(L461&gt;=PliegoVigente!$U$25,PliegoVigente!$W$25,IF(L461&gt;=PliegoVigente!$U$24,PliegoVigente!$W$24,PliegoVigente!$W$23))),IF(E461="MASIVO",(IF(L461&gt;=PliegoVigente!$U$39,PliegoVigente!$W$39,IF(L461&gt;=PliegoVigente!$U$38,PliegoVigente!$W$38,PliegoVigente!$W$37))),(IF(L461&gt;=PliegoVigente!$U$53,PliegoVigente!$W$53,IF(L461&gt;=PliegoVigente!$U$52,PliegoVigente!$W$52,PliegoVigente!$W$51))))))</f>
        <v>#N/A</v>
      </c>
      <c r="AC461" s="124" t="e">
        <f>IF(E461="HFC",(IF(M461&gt;=PliegoVigente!$I$7,PliegoVigente!$K$7,IF(M461&gt;=PliegoVigente!$I$8,PliegoVigente!$K$8,IF(M461&gt;=PliegoVigente!$I$9,PliegoVigente!$K$9,IF(M461&gt;=PliegoVigente!$I$10,PliegoVigente!$K$10,IF(M461&gt;=PliegoVigente!$I$11,PliegoVigente!$K$11,IF(M461&gt;=PliegoVigente!$I$12,PliegoVigente!$K$12,IF(M461&gt;=PliegoVigente!$I$13,PliegoVigente!$K$13,IF(M461&gt;=PliegoVigente!$I$14,PliegoVigente!$K$14,PliegoVigente!$K$15))))))))),IF(E461="FLOW",(IF(M461&gt;=PliegoVigente!$I$23,PliegoVigente!$K$23,IF(M461&gt;=PliegoVigente!$I$24,PliegoVigente!$K$24,IF(M461&gt;=PliegoVigente!$I$25,PliegoVigente!$K$25,IF(M461&gt;=PliegoVigente!$I$26,PliegoVigente!$K$26,IF(M461&gt;=PliegoVigente!$I$27,PliegoVigente!$K$27,IF(M461&gt;=PliegoVigente!$I$28,PliegoVigente!$K$28,IF(M461&gt;=PliegoVigente!$I$29,PliegoVigente!$K$29,IF(M461&gt;=PliegoVigente!$I$30,PliegoVigente!$K$30,PliegoVigente!$K$31))))))))),IF(E461="MASIVO",(IF(M461&gt;=PliegoVigente!$I$37,PliegoVigente!$K$37,IF(M461&gt;=PliegoVigente!$I$38,PliegoVigente!$K$38,IF(M461&gt;=PliegoVigente!$I$39,PliegoVigente!$K$39,IF(M461&gt;=PliegoVigente!$I$40,PliegoVigente!$K$40,IF(M461&gt;=PliegoVigente!$I$41,PliegoVigente!$K$41,IF(M461&gt;=PliegoVigente!$I$42,PliegoVigente!$K$42,IF(M461&gt;=PliegoVigente!$I$43,PliegoVigente!$K$43,IF(M461&gt;=PliegoVigente!$I$44,PliegoVigente!$K$44,PliegoVigente!$K$45))))))))),(IF(M461&gt;=PliegoVigente!$I$51,PliegoVigente!$K$51,IF(M461&gt;=PliegoVigente!$I$52,PliegoVigente!$K$52,IF(M461&gt;=PliegoVigente!$I$53,PliegoVigente!$K$53,IF(M461&gt;=PliegoVigente!$I$54,PliegoVigente!$K$54,IF(M461&gt;=PliegoVigente!$I$55,PliegoVigente!$K$55,IF(M461&gt;=PliegoVigente!$I$56,PliegoVigente!$K$56,IF(M461&gt;=PliegoVigente!$I$57,PliegoVigente!$K$57,IF(M461&gt;=PliegoVigente!$I$58,PliegoVigente!$K$58,PliegoVigente!$K$59))))))))))))</f>
        <v>#N/A</v>
      </c>
      <c r="AD461" s="124" t="e">
        <f>IF(E461="HFC",(IF(S461&gt;=PliegoVigente!$E$12,PliegoVigente!$G$12,IF(S461&gt;=PliegoVigente!$E$11,PliegoVigente!$G$11,IF(S461&gt;=PliegoVigente!$E$10,PliegoVigente!$G$10,IF(S461&gt;=PliegoVigente!$E$9,PliegoVigente!$G$9,IF(S461&gt;=PliegoVigente!$E$8,PliegoVigente!$G$8,PliegoVigente!$G$7)))))),IF(E461="FLOW",(IF(S461&gt;=PliegoVigente!$I$23,PliegoVigente!$K$23,IF(S461&gt;=PliegoVigente!$I$24,PliegoVigente!$K$24,IF(S461&gt;=PliegoVigente!$I$25,PliegoVigente!$K$25,IF(S461&gt;=PliegoVigente!$I$26,PliegoVigente!$K$26,IF(S461&gt;=PliegoVigente!$I$27,PliegoVigente!$K$27,IF(S461&gt;=PliegoVigente!$I$28,PliegoVigente!$K$28,IF(S461&gt;=PliegoVigente!$I$29,PliegoVigente!$K$29,IF(S461&gt;=PliegoVigente!$I$30,PliegoVigente!$K$30,PliegoVigente!$K$31))))))))),IF(E461="MASIVO",(IF(S461&gt;=PliegoVigente!$I$37,PliegoVigente!$K$37,IF(S461&gt;=PliegoVigente!$I$38,PliegoVigente!$K$38,IF(S461&gt;=PliegoVigente!$I$39,PliegoVigente!$K$39,IF(S461&gt;=PliegoVigente!$I$40,PliegoVigente!$K$40,IF(S461&gt;=PliegoVigente!$I$41,PliegoVigente!$K$41,IF(S461&gt;=PliegoVigente!$I$42,PliegoVigente!$K$42,IF(S461&gt;=PliegoVigente!$I$43,PliegoVigente!$K$43,IF(S461&gt;=PliegoVigente!$I$44,PliegoVigente!$K$44,PliegoVigente!$K$45))))))))),(IF(S461&gt;=PliegoVigente!$I$51,PliegoVigente!$K$51,IF(S461&gt;=PliegoVigente!$I$52,PliegoVigente!$K$52,IF(S461&gt;=PliegoVigente!$I$53,PliegoVigente!$K$53,IF(S461&gt;=PliegoVigente!$I$54,PliegoVigente!$K$54,IF(S461&gt;=PliegoVigente!$I$55,PliegoVigente!$K$55,IF(S461&gt;=PliegoVigente!$I$56,PliegoVigente!$K$56,IF(S461&gt;=PliegoVigente!$I$57,PliegoVigente!$K$57,IF(S461&gt;=PliegoVigente!$I$58,PliegoVigente!$K$58,PliegoVigente!$K$59))))))))))))</f>
        <v>#N/A</v>
      </c>
      <c r="AE461" s="124">
        <f>IF(E461="HFC",(IF(T461&gt;=PliegoVigente!$A$10,PliegoVigente!$C$10,IF(T461&gt;PliegoVigente!$A$9,PliegoVigente!$C$9,IF(T461&gt;PliegoVigente!$A$8,PliegoVigente!$C$8,PliegoVigente!$C$7)))),IF(E461="FLOW",(IF(T461&gt;=PliegoVigente!$A$26,PliegoVigente!$C$26,IF(T461&gt;PliegoVigente!$A$25,PliegoVigente!$C$25,IF(T461&gt;PliegoVigente!$A$24,PliegoVigente!$C$24,PliegoVigente!$C$23)))),IF(E461="MASIVO",(IF(T461&gt;=PliegoVigente!$A$40,PliegoVigente!$C$40,IF(T461&gt;PliegoVigente!$A$39,PliegoVigente!$C$39,IF(T461&gt;PliegoVigente!$A$38,PliegoVigente!$C$38,PliegoVigente!$C$37)))),(IF(T461&gt;=PliegoVigente!$A$54,PliegoVigente!$C$54,IF(T461&gt;PliegoVigente!$A$53,PliegoVigente!$C$53,IF(T461&gt;PliegoVigente!$A$52,PliegoVigente!$C$52,PliegoVigente!$C$51)))))))</f>
        <v>0.02</v>
      </c>
      <c r="AF461" s="124" t="e">
        <f>IF(E461="HFC",(IF(Y461&gt;=PliegoVigente!$Y$7,PliegoVigente!$AA$7,0)),IF(E461="FLOW",0,IF(E461="MASIVO",(IF(Y461&gt;=PliegoVigente!$Y$37,PliegoVigente!$AA$370)),(IF(Y461&gt;=PliegoVigente!$Y$51,PliegoVigente!$AA$51,0)))))</f>
        <v>#N/A</v>
      </c>
      <c r="AG461" s="124" t="e">
        <f>IF(E461="HFC",(IF(Z461&gt;=PliegoVigente!$M$9,PliegoVigente!$O$9,IF(Z461&gt;=PliegoVigente!$M$8,PliegoVigente!$O$8,PliegoVigente!$O$7))),IF(E461="FLOW",(IF(Z461&gt;=PliegoVigente!$M$25,PliegoVigente!$O$25,IF(Z461&gt;=PliegoVigente!$M$24,PliegoVigente!$O$24,PliegoVigente!$O$23))),IF(E461="MASIVO",(IF(Z461&gt;=PliegoVigente!$M$39,PliegoVigente!$O$39,IF(Z461&gt;=PliegoVigente!$M$38,PliegoVigente!$O$38,PliegoVigente!$O$37))),(IF(Z461&gt;=PliegoVigente!$M$53,PliegoVigente!$O$53,IF(Z461&gt;=PliegoVigente!$M$52,PliegoVigente!$O$52,PliegoVigente!$O$51))))))</f>
        <v>#N/A</v>
      </c>
      <c r="AH461" s="124" t="e">
        <f>IF(E461="HFC",(IF(AA461&gt;=PliegoVigente!$Q$9,PliegoVigente!$S$9,IF(AA461&gt;=PliegoVigente!$Q$8,PliegoVigente!$S$8,PliegoVigente!$S$7))),IF(E461="FLOW",(IF(AA461&gt;=PliegoVigente!$Q$25,PliegoVigente!$S$25,IF(AA461&gt;=PliegoVigente!$Q$24,PliegoVigente!$S$24,PliegoVigente!$S$23))),IF(E461="MASIVO",(IF(AA461&gt;=PliegoVigente!$Q$39,PliegoVigente!$S$39,IF(AA461&gt;=PliegoVigente!$Q$38,PliegoVigente!$S$38,PliegoVigente!$S$37))),(IF(AA461&gt;=PliegoVigente!$Q$53,PliegoVigente!$S$53,IF(AA461&gt;=PliegoVigente!$Q$52,PliegoVigente!$S$52,PliegoVigente!$S$51))))))</f>
        <v>#N/A</v>
      </c>
      <c r="AI461" s="126" t="e">
        <f t="shared" si="15"/>
        <v>#N/A</v>
      </c>
    </row>
    <row r="462" spans="1:35" x14ac:dyDescent="0.25">
      <c r="A462" s="115" t="str">
        <f>VLOOKUP(C462,RosterActualizado!$C$2:$L$1000,7,0)</f>
        <v>Peralta Iván Exequiel</v>
      </c>
      <c r="B462" s="115" t="str">
        <f>VLOOKUP(C462,RosterActualizado!$C$2:$L$1000,10,0)</f>
        <v>Nanni Cristian Gabriel</v>
      </c>
      <c r="C462" s="115">
        <f>RosterActualizado!C462</f>
        <v>3290803</v>
      </c>
      <c r="D462" s="115" t="str">
        <f>VLOOKUP(C462,RosterActualizado!$C$2:$L$1000,3,0)</f>
        <v>FLOW Score 2</v>
      </c>
      <c r="E462" s="115" t="str">
        <f t="shared" si="14"/>
        <v>FLOW</v>
      </c>
      <c r="F462" s="116">
        <f>VLOOKUP(C462,Table1[],5,0)</f>
        <v>0.77733024691357999</v>
      </c>
      <c r="G462" s="117">
        <f>VLOOKUP(C462,Table13[],5,0)</f>
        <v>1.8181818181818198E-2</v>
      </c>
      <c r="H462" s="118">
        <f>VLOOKUP(C462,Table13[],3,0)</f>
        <v>55</v>
      </c>
      <c r="I462" s="117">
        <f>VLOOKUP(C462,Table13[],7,0)</f>
        <v>0.660377358490566</v>
      </c>
      <c r="J462" s="117">
        <f>VLOOKUP(C462,Table13[],9,0)</f>
        <v>0.96153846153846201</v>
      </c>
      <c r="K462" s="116">
        <f>VLOOKUP(C462,Table16[[#All],[idccms]:[TMO]],5,0)</f>
        <v>0.98039215686274495</v>
      </c>
      <c r="L462" s="119">
        <f>VLOOKUP(C462,Table18[[Columna1]:[Recuento de id_monitoring-caseId]],2,0)</f>
        <v>0</v>
      </c>
      <c r="M462" s="116">
        <f>VLOOKUP(C462,Table111[],7,0)</f>
        <v>-0.57142857142857095</v>
      </c>
      <c r="N462" s="118">
        <f>VLOOKUP(C462,Table111[],6,0)</f>
        <v>7</v>
      </c>
      <c r="O462" s="116">
        <f>VLOOKUP(C462,Table111[],8,0)</f>
        <v>0.4</v>
      </c>
      <c r="P462" s="13" t="s">
        <v>116</v>
      </c>
      <c r="Q462" s="13" t="s">
        <v>116</v>
      </c>
      <c r="R462" s="13" t="s">
        <v>116</v>
      </c>
      <c r="S462" s="116">
        <f>VLOOKUP(C462,Table113[[idccms]:[Suma de Rellamados]],4,0)</f>
        <v>0.73482428115015996</v>
      </c>
      <c r="T462" s="13">
        <f>VLOOKUP(C462,Table115[[idccms]:[Suma de CvLlamSalientes]],3,0)</f>
        <v>651.067833698031</v>
      </c>
      <c r="U462" s="13">
        <f>VLOOKUP(C462,Table115[[idccms]:[Suma de CvLlamSalientes]],5,0)</f>
        <v>34.361050328227599</v>
      </c>
      <c r="V462" s="120">
        <f>VLOOKUP(C462,Table115[[idccms]:[Suma de CvLlamSalientes]],6,0)</f>
        <v>38.881838074398203</v>
      </c>
      <c r="W462" s="13">
        <f>VLOOKUP(C462,Table115[[idccms]:[Suma de CvLlamSalientes]],7,0)</f>
        <v>577.82494529540497</v>
      </c>
      <c r="X462" s="116">
        <f>VLOOKUP(C462,Table118[[idccms]:[%Act Com N]],4,0)</f>
        <v>2.1881838074398201E-3</v>
      </c>
      <c r="Y462" s="116">
        <f>VLOOKUP(C462,Table118[[idccms]:[%Act Com N]],6,0)</f>
        <v>2.1881838074398201E-3</v>
      </c>
      <c r="Z462" s="116">
        <f>VLOOKUP(C462,TRF!$B$2:$S$407,4,0)</f>
        <v>0.102844638949672</v>
      </c>
      <c r="AA462" s="116">
        <f>VLOOKUP(C462,CBS!$A$2:$F$395,4,0)</f>
        <v>0.133479212253829</v>
      </c>
      <c r="AB462" s="124">
        <f>IF(E462="HFC",(IF(L462&gt;=PliegoVigente!$U$9,PliegoVigente!$W$9,IF(L462&gt;=PliegoVigente!$U$8,PliegoVigente!$W$8,PliegoVigente!$W$7))),IF(E462="FLOW",(IF(L462&gt;=PliegoVigente!$U$25,PliegoVigente!$W$25,IF(L462&gt;=PliegoVigente!$U$24,PliegoVigente!$W$24,PliegoVigente!$W$23))),IF(E462="MASIVO",(IF(L462&gt;=PliegoVigente!$U$39,PliegoVigente!$W$39,IF(L462&gt;=PliegoVigente!$U$38,PliegoVigente!$W$38,PliegoVigente!$W$37))),(IF(L462&gt;=PliegoVigente!$U$53,PliegoVigente!$W$53,IF(L462&gt;=PliegoVigente!$U$52,PliegoVigente!$W$52,PliegoVigente!$W$51))))))</f>
        <v>-0.01</v>
      </c>
      <c r="AC462" s="124">
        <f>IF(E462="HFC",(IF(M462&gt;=PliegoVigente!$I$7,PliegoVigente!$K$7,IF(M462&gt;=PliegoVigente!$I$8,PliegoVigente!$K$8,IF(M462&gt;=PliegoVigente!$I$9,PliegoVigente!$K$9,IF(M462&gt;=PliegoVigente!$I$10,PliegoVigente!$K$10,IF(M462&gt;=PliegoVigente!$I$11,PliegoVigente!$K$11,IF(M462&gt;=PliegoVigente!$I$12,PliegoVigente!$K$12,IF(M462&gt;=PliegoVigente!$I$13,PliegoVigente!$K$13,IF(M462&gt;=PliegoVigente!$I$14,PliegoVigente!$K$14,PliegoVigente!$K$15))))))))),IF(E462="FLOW",(IF(M462&gt;=PliegoVigente!$I$23,PliegoVigente!$K$23,IF(M462&gt;=PliegoVigente!$I$24,PliegoVigente!$K$24,IF(M462&gt;=PliegoVigente!$I$25,PliegoVigente!$K$25,IF(M462&gt;=PliegoVigente!$I$26,PliegoVigente!$K$26,IF(M462&gt;=PliegoVigente!$I$27,PliegoVigente!$K$27,IF(M462&gt;=PliegoVigente!$I$28,PliegoVigente!$K$28,IF(M462&gt;=PliegoVigente!$I$29,PliegoVigente!$K$29,IF(M462&gt;=PliegoVigente!$I$30,PliegoVigente!$K$30,PliegoVigente!$K$31))))))))),IF(E462="MASIVO",(IF(M462&gt;=PliegoVigente!$I$37,PliegoVigente!$K$37,IF(M462&gt;=PliegoVigente!$I$38,PliegoVigente!$K$38,IF(M462&gt;=PliegoVigente!$I$39,PliegoVigente!$K$39,IF(M462&gt;=PliegoVigente!$I$40,PliegoVigente!$K$40,IF(M462&gt;=PliegoVigente!$I$41,PliegoVigente!$K$41,IF(M462&gt;=PliegoVigente!$I$42,PliegoVigente!$K$42,IF(M462&gt;=PliegoVigente!$I$43,PliegoVigente!$K$43,IF(M462&gt;=PliegoVigente!$I$44,PliegoVigente!$K$44,PliegoVigente!$K$45))))))))),(IF(M462&gt;=PliegoVigente!$I$51,PliegoVigente!$K$51,IF(M462&gt;=PliegoVigente!$I$52,PliegoVigente!$K$52,IF(M462&gt;=PliegoVigente!$I$53,PliegoVigente!$K$53,IF(M462&gt;=PliegoVigente!$I$54,PliegoVigente!$K$54,IF(M462&gt;=PliegoVigente!$I$55,PliegoVigente!$K$55,IF(M462&gt;=PliegoVigente!$I$56,PliegoVigente!$K$56,IF(M462&gt;=PliegoVigente!$I$57,PliegoVigente!$K$57,IF(M462&gt;=PliegoVigente!$I$58,PliegoVigente!$K$58,PliegoVigente!$K$59))))))))))))</f>
        <v>-0.02</v>
      </c>
      <c r="AD462" s="124">
        <f>IF(E462="HFC",(IF(S462&gt;=PliegoVigente!$E$12,PliegoVigente!$G$12,IF(S462&gt;=PliegoVigente!$E$11,PliegoVigente!$G$11,IF(S462&gt;=PliegoVigente!$E$10,PliegoVigente!$G$10,IF(S462&gt;=PliegoVigente!$E$9,PliegoVigente!$G$9,IF(S462&gt;=PliegoVigente!$E$8,PliegoVigente!$G$8,PliegoVigente!$G$7)))))),IF(E462="FLOW",(IF(S462&gt;=PliegoVigente!$I$23,PliegoVigente!$K$23,IF(S462&gt;=PliegoVigente!$I$24,PliegoVigente!$K$24,IF(S462&gt;=PliegoVigente!$I$25,PliegoVigente!$K$25,IF(S462&gt;=PliegoVigente!$I$26,PliegoVigente!$K$26,IF(S462&gt;=PliegoVigente!$I$27,PliegoVigente!$K$27,IF(S462&gt;=PliegoVigente!$I$28,PliegoVigente!$K$28,IF(S462&gt;=PliegoVigente!$I$29,PliegoVigente!$K$29,IF(S462&gt;=PliegoVigente!$I$30,PliegoVigente!$K$30,PliegoVigente!$K$31))))))))),IF(E462="MASIVO",(IF(S462&gt;=PliegoVigente!$I$37,PliegoVigente!$K$37,IF(S462&gt;=PliegoVigente!$I$38,PliegoVigente!$K$38,IF(S462&gt;=PliegoVigente!$I$39,PliegoVigente!$K$39,IF(S462&gt;=PliegoVigente!$I$40,PliegoVigente!$K$40,IF(S462&gt;=PliegoVigente!$I$41,PliegoVigente!$K$41,IF(S462&gt;=PliegoVigente!$I$42,PliegoVigente!$K$42,IF(S462&gt;=PliegoVigente!$I$43,PliegoVigente!$K$43,IF(S462&gt;=PliegoVigente!$I$44,PliegoVigente!$K$44,PliegoVigente!$K$45))))))))),(IF(S462&gt;=PliegoVigente!$I$51,PliegoVigente!$K$51,IF(S462&gt;=PliegoVigente!$I$52,PliegoVigente!$K$52,IF(S462&gt;=PliegoVigente!$I$53,PliegoVigente!$K$53,IF(S462&gt;=PliegoVigente!$I$54,PliegoVigente!$K$54,IF(S462&gt;=PliegoVigente!$I$55,PliegoVigente!$K$55,IF(S462&gt;=PliegoVigente!$I$56,PliegoVigente!$K$56,IF(S462&gt;=PliegoVigente!$I$57,PliegoVigente!$K$57,IF(S462&gt;=PliegoVigente!$I$58,PliegoVigente!$K$58,PliegoVigente!$K$59))))))))))))</f>
        <v>0.06</v>
      </c>
      <c r="AE462" s="124">
        <f>IF(E462="HFC",(IF(T462&gt;=PliegoVigente!$A$10,PliegoVigente!$C$10,IF(T462&gt;PliegoVigente!$A$9,PliegoVigente!$C$9,IF(T462&gt;PliegoVigente!$A$8,PliegoVigente!$C$8,PliegoVigente!$C$7)))),IF(E462="FLOW",(IF(T462&gt;=PliegoVigente!$A$26,PliegoVigente!$C$26,IF(T462&gt;PliegoVigente!$A$25,PliegoVigente!$C$25,IF(T462&gt;PliegoVigente!$A$24,PliegoVigente!$C$24,PliegoVigente!$C$23)))),IF(E462="MASIVO",(IF(T462&gt;=PliegoVigente!$A$40,PliegoVigente!$C$40,IF(T462&gt;PliegoVigente!$A$39,PliegoVigente!$C$39,IF(T462&gt;PliegoVigente!$A$38,PliegoVigente!$C$38,PliegoVigente!$C$37)))),(IF(T462&gt;=PliegoVigente!$A$54,PliegoVigente!$C$54,IF(T462&gt;PliegoVigente!$A$53,PliegoVigente!$C$53,IF(T462&gt;PliegoVigente!$A$52,PliegoVigente!$C$52,PliegoVigente!$C$51)))))))</f>
        <v>-0.01</v>
      </c>
      <c r="AF462" s="124">
        <f>IF(E462="HFC",(IF(Y462&gt;=PliegoVigente!$Y$7,PliegoVigente!$AA$7,0)),IF(E462="FLOW",0,IF(E462="MASIVO",(IF(Y462&gt;=PliegoVigente!$Y$37,PliegoVigente!$AA$370)),(IF(Y462&gt;=PliegoVigente!$Y$51,PliegoVigente!$AA$51,0)))))</f>
        <v>0</v>
      </c>
      <c r="AG462" s="124">
        <f>IF(E462="HFC",(IF(Z462&gt;=PliegoVigente!$M$9,PliegoVigente!$O$9,IF(Z462&gt;=PliegoVigente!$M$8,PliegoVigente!$O$8,PliegoVigente!$O$7))),IF(E462="FLOW",(IF(Z462&gt;=PliegoVigente!$M$25,PliegoVigente!$O$25,IF(Z462&gt;=PliegoVigente!$M$24,PliegoVigente!$O$24,PliegoVigente!$O$23))),IF(E462="MASIVO",(IF(Z462&gt;=PliegoVigente!$M$39,PliegoVigente!$O$39,IF(Z462&gt;=PliegoVigente!$M$38,PliegoVigente!$O$38,PliegoVigente!$O$37))),(IF(Z462&gt;=PliegoVigente!$M$53,PliegoVigente!$O$53,IF(Z462&gt;=PliegoVigente!$M$52,PliegoVigente!$O$52,PliegoVigente!$O$51))))))</f>
        <v>-5.0000000000000001E-3</v>
      </c>
      <c r="AH462" s="124">
        <f>IF(E462="HFC",(IF(AA462&gt;=PliegoVigente!$Q$9,PliegoVigente!$S$9,IF(AA462&gt;=PliegoVigente!$Q$8,PliegoVigente!$S$8,PliegoVigente!$S$7))),IF(E462="FLOW",(IF(AA462&gt;=PliegoVigente!$Q$25,PliegoVigente!$S$25,IF(AA462&gt;=PliegoVigente!$Q$24,PliegoVigente!$S$24,PliegoVigente!$S$23))),IF(E462="MASIVO",(IF(AA462&gt;=PliegoVigente!$Q$39,PliegoVigente!$S$39,IF(AA462&gt;=PliegoVigente!$Q$38,PliegoVigente!$S$38,PliegoVigente!$S$37))),(IF(AA462&gt;=PliegoVigente!$Q$53,PliegoVigente!$S$53,IF(AA462&gt;=PliegoVigente!$Q$52,PliegoVigente!$S$52,PliegoVigente!$S$51))))))</f>
        <v>-5.0000000000000001E-3</v>
      </c>
      <c r="AI462" s="126">
        <f t="shared" si="15"/>
        <v>9.999999999999995E-3</v>
      </c>
    </row>
    <row r="463" spans="1:35" x14ac:dyDescent="0.25">
      <c r="A463" s="115" t="str">
        <f>VLOOKUP(C463,RosterActualizado!$C$2:$L$1000,7,0)</f>
        <v>Peralta Iván Exequiel</v>
      </c>
      <c r="B463" s="115" t="str">
        <f>VLOOKUP(C463,RosterActualizado!$C$2:$L$1000,10,0)</f>
        <v>Naranjo Maximiliano Oscar</v>
      </c>
      <c r="C463" s="115">
        <f>RosterActualizado!C463</f>
        <v>3137873</v>
      </c>
      <c r="D463" s="115" t="str">
        <f>VLOOKUP(C463,RosterActualizado!$C$2:$L$1000,3,0)</f>
        <v>FLOW Score 1</v>
      </c>
      <c r="E463" s="115" t="str">
        <f t="shared" si="14"/>
        <v>FLOW</v>
      </c>
      <c r="F463" s="116">
        <f>VLOOKUP(C463,Table1[],5,0)</f>
        <v>0.87787659200702695</v>
      </c>
      <c r="G463" s="117">
        <f>VLOOKUP(C463,Table13[],5,0)</f>
        <v>0.133333333333333</v>
      </c>
      <c r="H463" s="118">
        <f>VLOOKUP(C463,Table13[],3,0)</f>
        <v>30</v>
      </c>
      <c r="I463" s="117">
        <f>VLOOKUP(C463,Table13[],7,0)</f>
        <v>0.66666666666666696</v>
      </c>
      <c r="J463" s="117">
        <f>VLOOKUP(C463,Table13[],9,0)</f>
        <v>0.85185185185185197</v>
      </c>
      <c r="K463" s="116">
        <f>VLOOKUP(C463,Table16[[#All],[idccms]:[TMO]],5,0)</f>
        <v>0.98780487804878003</v>
      </c>
      <c r="L463" s="119">
        <f>VLOOKUP(C463,Table18[[Columna1]:[Recuento de id_monitoring-caseId]],2,0)</f>
        <v>0</v>
      </c>
      <c r="M463" s="116">
        <f>VLOOKUP(C463,Table111[],7,0)</f>
        <v>0.3</v>
      </c>
      <c r="N463" s="118">
        <f>VLOOKUP(C463,Table111[],6,0)</f>
        <v>10</v>
      </c>
      <c r="O463" s="116">
        <f>VLOOKUP(C463,Table111[],8,0)</f>
        <v>0.7</v>
      </c>
      <c r="P463" s="13" t="s">
        <v>116</v>
      </c>
      <c r="Q463" s="13" t="s">
        <v>116</v>
      </c>
      <c r="R463" s="13" t="s">
        <v>116</v>
      </c>
      <c r="S463" s="116">
        <f>VLOOKUP(C463,Table113[[idccms]:[Suma de Rellamados]],4,0)</f>
        <v>0.75826972010178095</v>
      </c>
      <c r="T463" s="13">
        <f>VLOOKUP(C463,Table115[[idccms]:[Suma de CvLlamSalientes]],3,0)</f>
        <v>673.35931558935397</v>
      </c>
      <c r="U463" s="13">
        <f>VLOOKUP(C463,Table115[[idccms]:[Suma de CvLlamSalientes]],5,0)</f>
        <v>34.513307984790899</v>
      </c>
      <c r="V463" s="120">
        <f>VLOOKUP(C463,Table115[[idccms]:[Suma de CvLlamSalientes]],6,0)</f>
        <v>3.8022813688212902E-3</v>
      </c>
      <c r="W463" s="13">
        <f>VLOOKUP(C463,Table115[[idccms]:[Suma de CvLlamSalientes]],7,0)</f>
        <v>638.84220532319398</v>
      </c>
      <c r="X463" s="116">
        <f>VLOOKUP(C463,Table118[[idccms]:[%Act Com N]],4,0)</f>
        <v>1.5209125475285201E-2</v>
      </c>
      <c r="Y463" s="116">
        <f>VLOOKUP(C463,Table118[[idccms]:[%Act Com N]],6,0)</f>
        <v>1.5209125475285201E-2</v>
      </c>
      <c r="Z463" s="116">
        <f>VLOOKUP(C463,TRF!$B$2:$S$407,4,0)</f>
        <v>5.8935361216730001E-2</v>
      </c>
      <c r="AA463" s="116">
        <f>VLOOKUP(C463,CBS!$A$2:$F$395,4,0)</f>
        <v>0.159695817490494</v>
      </c>
      <c r="AB463" s="124">
        <f>IF(E463="HFC",(IF(L463&gt;=PliegoVigente!$U$9,PliegoVigente!$W$9,IF(L463&gt;=PliegoVigente!$U$8,PliegoVigente!$W$8,PliegoVigente!$W$7))),IF(E463="FLOW",(IF(L463&gt;=PliegoVigente!$U$25,PliegoVigente!$W$25,IF(L463&gt;=PliegoVigente!$U$24,PliegoVigente!$W$24,PliegoVigente!$W$23))),IF(E463="MASIVO",(IF(L463&gt;=PliegoVigente!$U$39,PliegoVigente!$W$39,IF(L463&gt;=PliegoVigente!$U$38,PliegoVigente!$W$38,PliegoVigente!$W$37))),(IF(L463&gt;=PliegoVigente!$U$53,PliegoVigente!$W$53,IF(L463&gt;=PliegoVigente!$U$52,PliegoVigente!$W$52,PliegoVigente!$W$51))))))</f>
        <v>-0.01</v>
      </c>
      <c r="AC463" s="124">
        <f>IF(E463="HFC",(IF(M463&gt;=PliegoVigente!$I$7,PliegoVigente!$K$7,IF(M463&gt;=PliegoVigente!$I$8,PliegoVigente!$K$8,IF(M463&gt;=PliegoVigente!$I$9,PliegoVigente!$K$9,IF(M463&gt;=PliegoVigente!$I$10,PliegoVigente!$K$10,IF(M463&gt;=PliegoVigente!$I$11,PliegoVigente!$K$11,IF(M463&gt;=PliegoVigente!$I$12,PliegoVigente!$K$12,IF(M463&gt;=PliegoVigente!$I$13,PliegoVigente!$K$13,IF(M463&gt;=PliegoVigente!$I$14,PliegoVigente!$K$14,PliegoVigente!$K$15))))))))),IF(E463="FLOW",(IF(M463&gt;=PliegoVigente!$I$23,PliegoVigente!$K$23,IF(M463&gt;=PliegoVigente!$I$24,PliegoVigente!$K$24,IF(M463&gt;=PliegoVigente!$I$25,PliegoVigente!$K$25,IF(M463&gt;=PliegoVigente!$I$26,PliegoVigente!$K$26,IF(M463&gt;=PliegoVigente!$I$27,PliegoVigente!$K$27,IF(M463&gt;=PliegoVigente!$I$28,PliegoVigente!$K$28,IF(M463&gt;=PliegoVigente!$I$29,PliegoVigente!$K$29,IF(M463&gt;=PliegoVigente!$I$30,PliegoVigente!$K$30,PliegoVigente!$K$31))))))))),IF(E463="MASIVO",(IF(M463&gt;=PliegoVigente!$I$37,PliegoVigente!$K$37,IF(M463&gt;=PliegoVigente!$I$38,PliegoVigente!$K$38,IF(M463&gt;=PliegoVigente!$I$39,PliegoVigente!$K$39,IF(M463&gt;=PliegoVigente!$I$40,PliegoVigente!$K$40,IF(M463&gt;=PliegoVigente!$I$41,PliegoVigente!$K$41,IF(M463&gt;=PliegoVigente!$I$42,PliegoVigente!$K$42,IF(M463&gt;=PliegoVigente!$I$43,PliegoVigente!$K$43,IF(M463&gt;=PliegoVigente!$I$44,PliegoVigente!$K$44,PliegoVigente!$K$45))))))))),(IF(M463&gt;=PliegoVigente!$I$51,PliegoVigente!$K$51,IF(M463&gt;=PliegoVigente!$I$52,PliegoVigente!$K$52,IF(M463&gt;=PliegoVigente!$I$53,PliegoVigente!$K$53,IF(M463&gt;=PliegoVigente!$I$54,PliegoVigente!$K$54,IF(M463&gt;=PliegoVigente!$I$55,PliegoVigente!$K$55,IF(M463&gt;=PliegoVigente!$I$56,PliegoVigente!$K$56,IF(M463&gt;=PliegoVigente!$I$57,PliegoVigente!$K$57,IF(M463&gt;=PliegoVigente!$I$58,PliegoVigente!$K$58,PliegoVigente!$K$59))))))))))))</f>
        <v>0.06</v>
      </c>
      <c r="AD463" s="124">
        <f>IF(E463="HFC",(IF(S463&gt;=PliegoVigente!$E$12,PliegoVigente!$G$12,IF(S463&gt;=PliegoVigente!$E$11,PliegoVigente!$G$11,IF(S463&gt;=PliegoVigente!$E$10,PliegoVigente!$G$10,IF(S463&gt;=PliegoVigente!$E$9,PliegoVigente!$G$9,IF(S463&gt;=PliegoVigente!$E$8,PliegoVigente!$G$8,PliegoVigente!$G$7)))))),IF(E463="FLOW",(IF(S463&gt;=PliegoVigente!$I$23,PliegoVigente!$K$23,IF(S463&gt;=PliegoVigente!$I$24,PliegoVigente!$K$24,IF(S463&gt;=PliegoVigente!$I$25,PliegoVigente!$K$25,IF(S463&gt;=PliegoVigente!$I$26,PliegoVigente!$K$26,IF(S463&gt;=PliegoVigente!$I$27,PliegoVigente!$K$27,IF(S463&gt;=PliegoVigente!$I$28,PliegoVigente!$K$28,IF(S463&gt;=PliegoVigente!$I$29,PliegoVigente!$K$29,IF(S463&gt;=PliegoVigente!$I$30,PliegoVigente!$K$30,PliegoVigente!$K$31))))))))),IF(E463="MASIVO",(IF(S463&gt;=PliegoVigente!$I$37,PliegoVigente!$K$37,IF(S463&gt;=PliegoVigente!$I$38,PliegoVigente!$K$38,IF(S463&gt;=PliegoVigente!$I$39,PliegoVigente!$K$39,IF(S463&gt;=PliegoVigente!$I$40,PliegoVigente!$K$40,IF(S463&gt;=PliegoVigente!$I$41,PliegoVigente!$K$41,IF(S463&gt;=PliegoVigente!$I$42,PliegoVigente!$K$42,IF(S463&gt;=PliegoVigente!$I$43,PliegoVigente!$K$43,IF(S463&gt;=PliegoVigente!$I$44,PliegoVigente!$K$44,PliegoVigente!$K$45))))))))),(IF(S463&gt;=PliegoVigente!$I$51,PliegoVigente!$K$51,IF(S463&gt;=PliegoVigente!$I$52,PliegoVigente!$K$52,IF(S463&gt;=PliegoVigente!$I$53,PliegoVigente!$K$53,IF(S463&gt;=PliegoVigente!$I$54,PliegoVigente!$K$54,IF(S463&gt;=PliegoVigente!$I$55,PliegoVigente!$K$55,IF(S463&gt;=PliegoVigente!$I$56,PliegoVigente!$K$56,IF(S463&gt;=PliegoVigente!$I$57,PliegoVigente!$K$57,IF(S463&gt;=PliegoVigente!$I$58,PliegoVigente!$K$58,PliegoVigente!$K$59))))))))))))</f>
        <v>0.06</v>
      </c>
      <c r="AE463" s="124">
        <f>IF(E463="HFC",(IF(T463&gt;=PliegoVigente!$A$10,PliegoVigente!$C$10,IF(T463&gt;PliegoVigente!$A$9,PliegoVigente!$C$9,IF(T463&gt;PliegoVigente!$A$8,PliegoVigente!$C$8,PliegoVigente!$C$7)))),IF(E463="FLOW",(IF(T463&gt;=PliegoVigente!$A$26,PliegoVigente!$C$26,IF(T463&gt;PliegoVigente!$A$25,PliegoVigente!$C$25,IF(T463&gt;PliegoVigente!$A$24,PliegoVigente!$C$24,PliegoVigente!$C$23)))),IF(E463="MASIVO",(IF(T463&gt;=PliegoVigente!$A$40,PliegoVigente!$C$40,IF(T463&gt;PliegoVigente!$A$39,PliegoVigente!$C$39,IF(T463&gt;PliegoVigente!$A$38,PliegoVigente!$C$38,PliegoVigente!$C$37)))),(IF(T463&gt;=PliegoVigente!$A$54,PliegoVigente!$C$54,IF(T463&gt;PliegoVigente!$A$53,PliegoVigente!$C$53,IF(T463&gt;PliegoVigente!$A$52,PliegoVigente!$C$52,PliegoVigente!$C$51)))))))</f>
        <v>-0.01</v>
      </c>
      <c r="AF463" s="124">
        <f>IF(E463="HFC",(IF(Y463&gt;=PliegoVigente!$Y$7,PliegoVigente!$AA$7,0)),IF(E463="FLOW",0,IF(E463="MASIVO",(IF(Y463&gt;=PliegoVigente!$Y$37,PliegoVigente!$AA$370)),(IF(Y463&gt;=PliegoVigente!$Y$51,PliegoVigente!$AA$51,0)))))</f>
        <v>0</v>
      </c>
      <c r="AG463" s="124">
        <f>IF(E463="HFC",(IF(Z463&gt;=PliegoVigente!$M$9,PliegoVigente!$O$9,IF(Z463&gt;=PliegoVigente!$M$8,PliegoVigente!$O$8,PliegoVigente!$O$7))),IF(E463="FLOW",(IF(Z463&gt;=PliegoVigente!$M$25,PliegoVigente!$O$25,IF(Z463&gt;=PliegoVigente!$M$24,PliegoVigente!$O$24,PliegoVigente!$O$23))),IF(E463="MASIVO",(IF(Z463&gt;=PliegoVigente!$M$39,PliegoVigente!$O$39,IF(Z463&gt;=PliegoVigente!$M$38,PliegoVigente!$O$38,PliegoVigente!$O$37))),(IF(Z463&gt;=PliegoVigente!$M$53,PliegoVigente!$O$53,IF(Z463&gt;=PliegoVigente!$M$52,PliegoVigente!$O$52,PliegoVigente!$O$51))))))</f>
        <v>5.0000000000000001E-3</v>
      </c>
      <c r="AH463" s="124">
        <f>IF(E463="HFC",(IF(AA463&gt;=PliegoVigente!$Q$9,PliegoVigente!$S$9,IF(AA463&gt;=PliegoVigente!$Q$8,PliegoVigente!$S$8,PliegoVigente!$S$7))),IF(E463="FLOW",(IF(AA463&gt;=PliegoVigente!$Q$25,PliegoVigente!$S$25,IF(AA463&gt;=PliegoVigente!$Q$24,PliegoVigente!$S$24,PliegoVigente!$S$23))),IF(E463="MASIVO",(IF(AA463&gt;=PliegoVigente!$Q$39,PliegoVigente!$S$39,IF(AA463&gt;=PliegoVigente!$Q$38,PliegoVigente!$S$38,PliegoVigente!$S$37))),(IF(AA463&gt;=PliegoVigente!$Q$53,PliegoVigente!$S$53,IF(AA463&gt;=PliegoVigente!$Q$52,PliegoVigente!$S$52,PliegoVigente!$S$51))))))</f>
        <v>-5.0000000000000001E-3</v>
      </c>
      <c r="AI463" s="126">
        <f t="shared" si="15"/>
        <v>9.9999999999999992E-2</v>
      </c>
    </row>
    <row r="464" spans="1:35" x14ac:dyDescent="0.25">
      <c r="A464" s="115" t="str">
        <f>VLOOKUP(C464,RosterActualizado!$C$2:$L$1000,7,0)</f>
        <v>Peralta Iván Exequiel</v>
      </c>
      <c r="B464" s="115" t="str">
        <f>VLOOKUP(C464,RosterActualizado!$C$2:$L$1000,10,0)</f>
        <v>Perez Nader Jorge Elias</v>
      </c>
      <c r="C464" s="115">
        <f>RosterActualizado!C464</f>
        <v>3120398</v>
      </c>
      <c r="D464" s="115" t="str">
        <f>VLOOKUP(C464,RosterActualizado!$C$2:$L$1000,3,0)</f>
        <v>INTERNET HFC SCORE 3 A 5</v>
      </c>
      <c r="E464" s="115" t="str">
        <f t="shared" si="14"/>
        <v>HFC</v>
      </c>
      <c r="F464" s="116">
        <f>VLOOKUP(C464,Table1[],5,0)</f>
        <v>0.95652336860670195</v>
      </c>
      <c r="G464" s="117">
        <f>VLOOKUP(C464,Table13[],5,0)</f>
        <v>0.10344827586206901</v>
      </c>
      <c r="H464" s="118">
        <f>VLOOKUP(C464,Table13[],3,0)</f>
        <v>29</v>
      </c>
      <c r="I464" s="117">
        <f>VLOOKUP(C464,Table13[],7,0)</f>
        <v>0.71428571428571397</v>
      </c>
      <c r="J464" s="117">
        <f>VLOOKUP(C464,Table13[],9,0)</f>
        <v>0.85714285714285698</v>
      </c>
      <c r="K464" s="116">
        <f>VLOOKUP(C464,Table16[[#All],[idccms]:[TMO]],5,0)</f>
        <v>0.90625</v>
      </c>
      <c r="L464" s="119">
        <f>VLOOKUP(C464,Table18[[Columna1]:[Recuento de id_monitoring-caseId]],2,0)</f>
        <v>1</v>
      </c>
      <c r="M464" s="116">
        <f>VLOOKUP(C464,Table111[],7,0)</f>
        <v>0.4</v>
      </c>
      <c r="N464" s="118">
        <f>VLOOKUP(C464,Table111[],6,0)</f>
        <v>5</v>
      </c>
      <c r="O464" s="116">
        <f>VLOOKUP(C464,Table111[],8,0)</f>
        <v>0.8</v>
      </c>
      <c r="P464" s="13" t="s">
        <v>116</v>
      </c>
      <c r="Q464" s="13" t="s">
        <v>116</v>
      </c>
      <c r="R464" s="13" t="s">
        <v>116</v>
      </c>
      <c r="S464" s="116">
        <f>VLOOKUP(C464,Table113[[idccms]:[Suma de Rellamados]],4,0)</f>
        <v>0.81338028169014098</v>
      </c>
      <c r="T464" s="13">
        <f>VLOOKUP(C464,Table115[[idccms]:[Suma de CvLlamSalientes]],3,0)</f>
        <v>551.389473684211</v>
      </c>
      <c r="U464" s="13">
        <f>VLOOKUP(C464,Table115[[idccms]:[Suma de CvLlamSalientes]],5,0)</f>
        <v>10.407894736842101</v>
      </c>
      <c r="V464" s="120">
        <f>VLOOKUP(C464,Table115[[idccms]:[Suma de CvLlamSalientes]],6,0)</f>
        <v>0.18947368421052599</v>
      </c>
      <c r="W464" s="13">
        <f>VLOOKUP(C464,Table115[[idccms]:[Suma de CvLlamSalientes]],7,0)</f>
        <v>540.79210526315796</v>
      </c>
      <c r="X464" s="116">
        <f>VLOOKUP(C464,Table118[[idccms]:[%Act Com N]],4,0)</f>
        <v>6.5789473684210497E-3</v>
      </c>
      <c r="Y464" s="116">
        <f>VLOOKUP(C464,Table118[[idccms]:[%Act Com N]],6,0)</f>
        <v>0</v>
      </c>
      <c r="Z464" s="116">
        <f>VLOOKUP(C464,TRF!$B$2:$S$407,4,0)</f>
        <v>4.47368421052632E-2</v>
      </c>
      <c r="AA464" s="116">
        <f>VLOOKUP(C464,CBS!$A$2:$F$395,4,0)</f>
        <v>5.7894736842105297E-2</v>
      </c>
      <c r="AB464" s="124">
        <f>IF(E464="HFC",(IF(L464&gt;=PliegoVigente!$U$9,PliegoVigente!$W$9,IF(L464&gt;=PliegoVigente!$U$8,PliegoVigente!$W$8,PliegoVigente!$W$7))),IF(E464="FLOW",(IF(L464&gt;=PliegoVigente!$U$25,PliegoVigente!$W$25,IF(L464&gt;=PliegoVigente!$U$24,PliegoVigente!$W$24,PliegoVigente!$W$23))),IF(E464="MASIVO",(IF(L464&gt;=PliegoVigente!$U$39,PliegoVigente!$W$39,IF(L464&gt;=PliegoVigente!$U$38,PliegoVigente!$W$38,PliegoVigente!$W$37))),(IF(L464&gt;=PliegoVigente!$U$53,PliegoVigente!$W$53,IF(L464&gt;=PliegoVigente!$U$52,PliegoVigente!$W$52,PliegoVigente!$W$51))))))</f>
        <v>0.01</v>
      </c>
      <c r="AC464" s="124">
        <f>IF(E464="HFC",(IF(M464&gt;=PliegoVigente!$I$7,PliegoVigente!$K$7,IF(M464&gt;=PliegoVigente!$I$8,PliegoVigente!$K$8,IF(M464&gt;=PliegoVigente!$I$9,PliegoVigente!$K$9,IF(M464&gt;=PliegoVigente!$I$10,PliegoVigente!$K$10,IF(M464&gt;=PliegoVigente!$I$11,PliegoVigente!$K$11,IF(M464&gt;=PliegoVigente!$I$12,PliegoVigente!$K$12,IF(M464&gt;=PliegoVigente!$I$13,PliegoVigente!$K$13,IF(M464&gt;=PliegoVigente!$I$14,PliegoVigente!$K$14,PliegoVigente!$K$15))))))))),IF(E464="FLOW",(IF(M464&gt;=PliegoVigente!$I$23,PliegoVigente!$K$23,IF(M464&gt;=PliegoVigente!$I$24,PliegoVigente!$K$24,IF(M464&gt;=PliegoVigente!$I$25,PliegoVigente!$K$25,IF(M464&gt;=PliegoVigente!$I$26,PliegoVigente!$K$26,IF(M464&gt;=PliegoVigente!$I$27,PliegoVigente!$K$27,IF(M464&gt;=PliegoVigente!$I$28,PliegoVigente!$K$28,IF(M464&gt;=PliegoVigente!$I$29,PliegoVigente!$K$29,IF(M464&gt;=PliegoVigente!$I$30,PliegoVigente!$K$30,PliegoVigente!$K$31))))))))),IF(E464="MASIVO",(IF(M464&gt;=PliegoVigente!$I$37,PliegoVigente!$K$37,IF(M464&gt;=PliegoVigente!$I$38,PliegoVigente!$K$38,IF(M464&gt;=PliegoVigente!$I$39,PliegoVigente!$K$39,IF(M464&gt;=PliegoVigente!$I$40,PliegoVigente!$K$40,IF(M464&gt;=PliegoVigente!$I$41,PliegoVigente!$K$41,IF(M464&gt;=PliegoVigente!$I$42,PliegoVigente!$K$42,IF(M464&gt;=PliegoVigente!$I$43,PliegoVigente!$K$43,IF(M464&gt;=PliegoVigente!$I$44,PliegoVigente!$K$44,PliegoVigente!$K$45))))))))),(IF(M464&gt;=PliegoVigente!$I$51,PliegoVigente!$K$51,IF(M464&gt;=PliegoVigente!$I$52,PliegoVigente!$K$52,IF(M464&gt;=PliegoVigente!$I$53,PliegoVigente!$K$53,IF(M464&gt;=PliegoVigente!$I$54,PliegoVigente!$K$54,IF(M464&gt;=PliegoVigente!$I$55,PliegoVigente!$K$55,IF(M464&gt;=PliegoVigente!$I$56,PliegoVigente!$K$56,IF(M464&gt;=PliegoVigente!$I$57,PliegoVigente!$K$57,IF(M464&gt;=PliegoVigente!$I$58,PliegoVigente!$K$58,PliegoVigente!$K$59))))))))))))</f>
        <v>0.06</v>
      </c>
      <c r="AD464" s="124">
        <f>IF(E464="HFC",(IF(S464&gt;=PliegoVigente!$E$12,PliegoVigente!$G$12,IF(S464&gt;=PliegoVigente!$E$11,PliegoVigente!$G$11,IF(S464&gt;=PliegoVigente!$E$10,PliegoVigente!$G$10,IF(S464&gt;=PliegoVigente!$E$9,PliegoVigente!$G$9,IF(S464&gt;=PliegoVigente!$E$8,PliegoVigente!$G$8,PliegoVigente!$G$7)))))),IF(E464="FLOW",(IF(S464&gt;=PliegoVigente!$I$23,PliegoVigente!$K$23,IF(S464&gt;=PliegoVigente!$I$24,PliegoVigente!$K$24,IF(S464&gt;=PliegoVigente!$I$25,PliegoVigente!$K$25,IF(S464&gt;=PliegoVigente!$I$26,PliegoVigente!$K$26,IF(S464&gt;=PliegoVigente!$I$27,PliegoVigente!$K$27,IF(S464&gt;=PliegoVigente!$I$28,PliegoVigente!$K$28,IF(S464&gt;=PliegoVigente!$I$29,PliegoVigente!$K$29,IF(S464&gt;=PliegoVigente!$I$30,PliegoVigente!$K$30,PliegoVigente!$K$31))))))))),IF(E464="MASIVO",(IF(S464&gt;=PliegoVigente!$I$37,PliegoVigente!$K$37,IF(S464&gt;=PliegoVigente!$I$38,PliegoVigente!$K$38,IF(S464&gt;=PliegoVigente!$I$39,PliegoVigente!$K$39,IF(S464&gt;=PliegoVigente!$I$40,PliegoVigente!$K$40,IF(S464&gt;=PliegoVigente!$I$41,PliegoVigente!$K$41,IF(S464&gt;=PliegoVigente!$I$42,PliegoVigente!$K$42,IF(S464&gt;=PliegoVigente!$I$43,PliegoVigente!$K$43,IF(S464&gt;=PliegoVigente!$I$44,PliegoVigente!$K$44,PliegoVigente!$K$45))))))))),(IF(S464&gt;=PliegoVigente!$I$51,PliegoVigente!$K$51,IF(S464&gt;=PliegoVigente!$I$52,PliegoVigente!$K$52,IF(S464&gt;=PliegoVigente!$I$53,PliegoVigente!$K$53,IF(S464&gt;=PliegoVigente!$I$54,PliegoVigente!$K$54,IF(S464&gt;=PliegoVigente!$I$55,PliegoVigente!$K$55,IF(S464&gt;=PliegoVigente!$I$56,PliegoVigente!$K$56,IF(S464&gt;=PliegoVigente!$I$57,PliegoVigente!$K$57,IF(S464&gt;=PliegoVigente!$I$58,PliegoVigente!$K$58,PliegoVigente!$K$59))))))))))))</f>
        <v>0</v>
      </c>
      <c r="AE464" s="124">
        <f>IF(E464="HFC",(IF(T464&gt;=PliegoVigente!$A$10,PliegoVigente!$C$10,IF(T464&gt;PliegoVigente!$A$9,PliegoVigente!$C$9,IF(T464&gt;PliegoVigente!$A$8,PliegoVigente!$C$8,PliegoVigente!$C$7)))),IF(E464="FLOW",(IF(T464&gt;=PliegoVigente!$A$26,PliegoVigente!$C$26,IF(T464&gt;PliegoVigente!$A$25,PliegoVigente!$C$25,IF(T464&gt;PliegoVigente!$A$24,PliegoVigente!$C$24,PliegoVigente!$C$23)))),IF(E464="MASIVO",(IF(T464&gt;=PliegoVigente!$A$40,PliegoVigente!$C$40,IF(T464&gt;PliegoVigente!$A$39,PliegoVigente!$C$39,IF(T464&gt;PliegoVigente!$A$38,PliegoVigente!$C$38,PliegoVigente!$C$37)))),(IF(T464&gt;=PliegoVigente!$A$54,PliegoVigente!$C$54,IF(T464&gt;PliegoVigente!$A$53,PliegoVigente!$C$53,IF(T464&gt;PliegoVigente!$A$52,PliegoVigente!$C$52,PliegoVigente!$C$51)))))))</f>
        <v>0.01</v>
      </c>
      <c r="AF464" s="124">
        <f>IF(E464="HFC",(IF(Y464&gt;=PliegoVigente!$Y$7,PliegoVigente!$AA$7,0)),IF(E464="FLOW",0,IF(E464="MASIVO",(IF(Y464&gt;=PliegoVigente!$Y$37,PliegoVigente!$AA$370)),(IF(Y464&gt;=PliegoVigente!$Y$51,PliegoVigente!$AA$51,0)))))</f>
        <v>0</v>
      </c>
      <c r="AG464" s="124">
        <f>IF(E464="HFC",(IF(Z464&gt;=PliegoVigente!$M$9,PliegoVigente!$O$9,IF(Z464&gt;=PliegoVigente!$M$8,PliegoVigente!$O$8,PliegoVigente!$O$7))),IF(E464="FLOW",(IF(Z464&gt;=PliegoVigente!$M$25,PliegoVigente!$O$25,IF(Z464&gt;=PliegoVigente!$M$24,PliegoVigente!$O$24,PliegoVigente!$O$23))),IF(E464="MASIVO",(IF(Z464&gt;=PliegoVigente!$M$39,PliegoVigente!$O$39,IF(Z464&gt;=PliegoVigente!$M$38,PliegoVigente!$O$38,PliegoVigente!$O$37))),(IF(Z464&gt;=PliegoVigente!$M$53,PliegoVigente!$O$53,IF(Z464&gt;=PliegoVigente!$M$52,PliegoVigente!$O$52,PliegoVigente!$O$51))))))</f>
        <v>5.0000000000000001E-3</v>
      </c>
      <c r="AH464" s="124">
        <f>IF(E464="HFC",(IF(AA464&gt;=PliegoVigente!$Q$9,PliegoVigente!$S$9,IF(AA464&gt;=PliegoVigente!$Q$8,PliegoVigente!$S$8,PliegoVigente!$S$7))),IF(E464="FLOW",(IF(AA464&gt;=PliegoVigente!$Q$25,PliegoVigente!$S$25,IF(AA464&gt;=PliegoVigente!$Q$24,PliegoVigente!$S$24,PliegoVigente!$S$23))),IF(E464="MASIVO",(IF(AA464&gt;=PliegoVigente!$Q$39,PliegoVigente!$S$39,IF(AA464&gt;=PliegoVigente!$Q$38,PliegoVigente!$S$38,PliegoVigente!$S$37))),(IF(AA464&gt;=PliegoVigente!$Q$53,PliegoVigente!$S$53,IF(AA464&gt;=PliegoVigente!$Q$52,PliegoVigente!$S$52,PliegoVigente!$S$51))))))</f>
        <v>-5.0000000000000001E-3</v>
      </c>
      <c r="AI464" s="126">
        <f t="shared" si="15"/>
        <v>7.9999999999999988E-2</v>
      </c>
    </row>
    <row r="465" spans="1:35" x14ac:dyDescent="0.25">
      <c r="A465" s="115" t="str">
        <f>VLOOKUP(C465,RosterActualizado!$C$2:$L$1000,7,0)</f>
        <v>Peralta Iván Exequiel</v>
      </c>
      <c r="B465" s="115" t="str">
        <f>VLOOKUP(C465,RosterActualizado!$C$2:$L$1000,10,0)</f>
        <v>Romano Jonathan Jose Roberto</v>
      </c>
      <c r="C465" s="115">
        <f>RosterActualizado!C465</f>
        <v>1295755</v>
      </c>
      <c r="D465" s="115" t="str">
        <f>VLOOKUP(C465,RosterActualizado!$C$2:$L$1000,3,0)</f>
        <v>FLOW Score 2</v>
      </c>
      <c r="E465" s="115" t="str">
        <f t="shared" si="14"/>
        <v>FLOW</v>
      </c>
      <c r="F465" s="116">
        <f>VLOOKUP(C465,Table1[],5,0)</f>
        <v>0.95443883277216601</v>
      </c>
      <c r="G465" s="117">
        <f>VLOOKUP(C465,Table13[],5,0)</f>
        <v>4.5977011494252901E-2</v>
      </c>
      <c r="H465" s="118">
        <f>VLOOKUP(C465,Table13[],3,0)</f>
        <v>87</v>
      </c>
      <c r="I465" s="117">
        <f>VLOOKUP(C465,Table13[],7,0)</f>
        <v>0.65060240963855398</v>
      </c>
      <c r="J465" s="117">
        <f>VLOOKUP(C465,Table13[],9,0)</f>
        <v>0.89024390243902396</v>
      </c>
      <c r="K465" s="116">
        <f>VLOOKUP(C465,Table16[[#All],[idccms]:[TMO]],5,0)</f>
        <v>0.90476190476190499</v>
      </c>
      <c r="L465" s="119">
        <f>VLOOKUP(C465,Table18[[Columna1]:[Recuento de id_monitoring-caseId]],2,0)</f>
        <v>1</v>
      </c>
      <c r="M465" s="116">
        <f>VLOOKUP(C465,Table111[],7,0)</f>
        <v>-0.42857142857142899</v>
      </c>
      <c r="N465" s="118">
        <f>VLOOKUP(C465,Table111[],6,0)</f>
        <v>7</v>
      </c>
      <c r="O465" s="116">
        <f>VLOOKUP(C465,Table111[],8,0)</f>
        <v>0.33333333333333298</v>
      </c>
      <c r="P465" s="13" t="s">
        <v>116</v>
      </c>
      <c r="Q465" s="13" t="s">
        <v>116</v>
      </c>
      <c r="R465" s="13" t="s">
        <v>116</v>
      </c>
      <c r="S465" s="116">
        <f>VLOOKUP(C465,Table113[[idccms]:[Suma de Rellamados]],4,0)</f>
        <v>0.805157593123209</v>
      </c>
      <c r="T465" s="13">
        <f>VLOOKUP(C465,Table115[[idccms]:[Suma de CvLlamSalientes]],3,0)</f>
        <v>617.27708333333305</v>
      </c>
      <c r="U465" s="13">
        <f>VLOOKUP(C465,Table115[[idccms]:[Suma de CvLlamSalientes]],5,0)</f>
        <v>17.883333333333301</v>
      </c>
      <c r="V465" s="120">
        <f>VLOOKUP(C465,Table115[[idccms]:[Suma de CvLlamSalientes]],6,0)</f>
        <v>9.4562500000000007</v>
      </c>
      <c r="W465" s="13">
        <f>VLOOKUP(C465,Table115[[idccms]:[Suma de CvLlamSalientes]],7,0)</f>
        <v>589.9375</v>
      </c>
      <c r="X465" s="116">
        <f>VLOOKUP(C465,Table118[[idccms]:[%Act Com N]],4,0)</f>
        <v>8.3333333333333297E-3</v>
      </c>
      <c r="Y465" s="116">
        <f>VLOOKUP(C465,Table118[[idccms]:[%Act Com N]],6,0)</f>
        <v>8.3333333333333297E-3</v>
      </c>
      <c r="Z465" s="116">
        <f>VLOOKUP(C465,TRF!$B$2:$S$407,4,0)</f>
        <v>0.10625</v>
      </c>
      <c r="AA465" s="116" t="e">
        <f>VLOOKUP(C465,CBS!$A$2:$F$395,4,0)</f>
        <v>#N/A</v>
      </c>
      <c r="AB465" s="124">
        <f>IF(E465="HFC",(IF(L465&gt;=PliegoVigente!$U$9,PliegoVigente!$W$9,IF(L465&gt;=PliegoVigente!$U$8,PliegoVigente!$W$8,PliegoVigente!$W$7))),IF(E465="FLOW",(IF(L465&gt;=PliegoVigente!$U$25,PliegoVigente!$W$25,IF(L465&gt;=PliegoVigente!$U$24,PliegoVigente!$W$24,PliegoVigente!$W$23))),IF(E465="MASIVO",(IF(L465&gt;=PliegoVigente!$U$39,PliegoVigente!$W$39,IF(L465&gt;=PliegoVigente!$U$38,PliegoVigente!$W$38,PliegoVigente!$W$37))),(IF(L465&gt;=PliegoVigente!$U$53,PliegoVigente!$W$53,IF(L465&gt;=PliegoVigente!$U$52,PliegoVigente!$W$52,PliegoVigente!$W$51))))))</f>
        <v>0.01</v>
      </c>
      <c r="AC465" s="124">
        <f>IF(E465="HFC",(IF(M465&gt;=PliegoVigente!$I$7,PliegoVigente!$K$7,IF(M465&gt;=PliegoVigente!$I$8,PliegoVigente!$K$8,IF(M465&gt;=PliegoVigente!$I$9,PliegoVigente!$K$9,IF(M465&gt;=PliegoVigente!$I$10,PliegoVigente!$K$10,IF(M465&gt;=PliegoVigente!$I$11,PliegoVigente!$K$11,IF(M465&gt;=PliegoVigente!$I$12,PliegoVigente!$K$12,IF(M465&gt;=PliegoVigente!$I$13,PliegoVigente!$K$13,IF(M465&gt;=PliegoVigente!$I$14,PliegoVigente!$K$14,PliegoVigente!$K$15))))))))),IF(E465="FLOW",(IF(M465&gt;=PliegoVigente!$I$23,PliegoVigente!$K$23,IF(M465&gt;=PliegoVigente!$I$24,PliegoVigente!$K$24,IF(M465&gt;=PliegoVigente!$I$25,PliegoVigente!$K$25,IF(M465&gt;=PliegoVigente!$I$26,PliegoVigente!$K$26,IF(M465&gt;=PliegoVigente!$I$27,PliegoVigente!$K$27,IF(M465&gt;=PliegoVigente!$I$28,PliegoVigente!$K$28,IF(M465&gt;=PliegoVigente!$I$29,PliegoVigente!$K$29,IF(M465&gt;=PliegoVigente!$I$30,PliegoVigente!$K$30,PliegoVigente!$K$31))))))))),IF(E465="MASIVO",(IF(M465&gt;=PliegoVigente!$I$37,PliegoVigente!$K$37,IF(M465&gt;=PliegoVigente!$I$38,PliegoVigente!$K$38,IF(M465&gt;=PliegoVigente!$I$39,PliegoVigente!$K$39,IF(M465&gt;=PliegoVigente!$I$40,PliegoVigente!$K$40,IF(M465&gt;=PliegoVigente!$I$41,PliegoVigente!$K$41,IF(M465&gt;=PliegoVigente!$I$42,PliegoVigente!$K$42,IF(M465&gt;=PliegoVigente!$I$43,PliegoVigente!$K$43,IF(M465&gt;=PliegoVigente!$I$44,PliegoVigente!$K$44,PliegoVigente!$K$45))))))))),(IF(M465&gt;=PliegoVigente!$I$51,PliegoVigente!$K$51,IF(M465&gt;=PliegoVigente!$I$52,PliegoVigente!$K$52,IF(M465&gt;=PliegoVigente!$I$53,PliegoVigente!$K$53,IF(M465&gt;=PliegoVigente!$I$54,PliegoVigente!$K$54,IF(M465&gt;=PliegoVigente!$I$55,PliegoVigente!$K$55,IF(M465&gt;=PliegoVigente!$I$56,PliegoVigente!$K$56,IF(M465&gt;=PliegoVigente!$I$57,PliegoVigente!$K$57,IF(M465&gt;=PliegoVigente!$I$58,PliegoVigente!$K$58,PliegoVigente!$K$59))))))))))))</f>
        <v>-0.02</v>
      </c>
      <c r="AD465" s="124">
        <f>IF(E465="HFC",(IF(S465&gt;=PliegoVigente!$E$12,PliegoVigente!$G$12,IF(S465&gt;=PliegoVigente!$E$11,PliegoVigente!$G$11,IF(S465&gt;=PliegoVigente!$E$10,PliegoVigente!$G$10,IF(S465&gt;=PliegoVigente!$E$9,PliegoVigente!$G$9,IF(S465&gt;=PliegoVigente!$E$8,PliegoVigente!$G$8,PliegoVigente!$G$7)))))),IF(E465="FLOW",(IF(S465&gt;=PliegoVigente!$I$23,PliegoVigente!$K$23,IF(S465&gt;=PliegoVigente!$I$24,PliegoVigente!$K$24,IF(S465&gt;=PliegoVigente!$I$25,PliegoVigente!$K$25,IF(S465&gt;=PliegoVigente!$I$26,PliegoVigente!$K$26,IF(S465&gt;=PliegoVigente!$I$27,PliegoVigente!$K$27,IF(S465&gt;=PliegoVigente!$I$28,PliegoVigente!$K$28,IF(S465&gt;=PliegoVigente!$I$29,PliegoVigente!$K$29,IF(S465&gt;=PliegoVigente!$I$30,PliegoVigente!$K$30,PliegoVigente!$K$31))))))))),IF(E465="MASIVO",(IF(S465&gt;=PliegoVigente!$I$37,PliegoVigente!$K$37,IF(S465&gt;=PliegoVigente!$I$38,PliegoVigente!$K$38,IF(S465&gt;=PliegoVigente!$I$39,PliegoVigente!$K$39,IF(S465&gt;=PliegoVigente!$I$40,PliegoVigente!$K$40,IF(S465&gt;=PliegoVigente!$I$41,PliegoVigente!$K$41,IF(S465&gt;=PliegoVigente!$I$42,PliegoVigente!$K$42,IF(S465&gt;=PliegoVigente!$I$43,PliegoVigente!$K$43,IF(S465&gt;=PliegoVigente!$I$44,PliegoVigente!$K$44,PliegoVigente!$K$45))))))))),(IF(S465&gt;=PliegoVigente!$I$51,PliegoVigente!$K$51,IF(S465&gt;=PliegoVigente!$I$52,PliegoVigente!$K$52,IF(S465&gt;=PliegoVigente!$I$53,PliegoVigente!$K$53,IF(S465&gt;=PliegoVigente!$I$54,PliegoVigente!$K$54,IF(S465&gt;=PliegoVigente!$I$55,PliegoVigente!$K$55,IF(S465&gt;=PliegoVigente!$I$56,PliegoVigente!$K$56,IF(S465&gt;=PliegoVigente!$I$57,PliegoVigente!$K$57,IF(S465&gt;=PliegoVigente!$I$58,PliegoVigente!$K$58,PliegoVigente!$K$59))))))))))))</f>
        <v>0.06</v>
      </c>
      <c r="AE465" s="124">
        <f>IF(E465="HFC",(IF(T465&gt;=PliegoVigente!$A$10,PliegoVigente!$C$10,IF(T465&gt;PliegoVigente!$A$9,PliegoVigente!$C$9,IF(T465&gt;PliegoVigente!$A$8,PliegoVigente!$C$8,PliegoVigente!$C$7)))),IF(E465="FLOW",(IF(T465&gt;=PliegoVigente!$A$26,PliegoVigente!$C$26,IF(T465&gt;PliegoVigente!$A$25,PliegoVigente!$C$25,IF(T465&gt;PliegoVigente!$A$24,PliegoVigente!$C$24,PliegoVigente!$C$23)))),IF(E465="MASIVO",(IF(T465&gt;=PliegoVigente!$A$40,PliegoVigente!$C$40,IF(T465&gt;PliegoVigente!$A$39,PliegoVigente!$C$39,IF(T465&gt;PliegoVigente!$A$38,PliegoVigente!$C$38,PliegoVigente!$C$37)))),(IF(T465&gt;=PliegoVigente!$A$54,PliegoVigente!$C$54,IF(T465&gt;PliegoVigente!$A$53,PliegoVigente!$C$53,IF(T465&gt;PliegoVigente!$A$52,PliegoVigente!$C$52,PliegoVigente!$C$51)))))))</f>
        <v>-0.01</v>
      </c>
      <c r="AF465" s="124">
        <f>IF(E465="HFC",(IF(Y465&gt;=PliegoVigente!$Y$7,PliegoVigente!$AA$7,0)),IF(E465="FLOW",0,IF(E465="MASIVO",(IF(Y465&gt;=PliegoVigente!$Y$37,PliegoVigente!$AA$370)),(IF(Y465&gt;=PliegoVigente!$Y$51,PliegoVigente!$AA$51,0)))))</f>
        <v>0</v>
      </c>
      <c r="AG465" s="124">
        <f>IF(E465="HFC",(IF(Z465&gt;=PliegoVigente!$M$9,PliegoVigente!$O$9,IF(Z465&gt;=PliegoVigente!$M$8,PliegoVigente!$O$8,PliegoVigente!$O$7))),IF(E465="FLOW",(IF(Z465&gt;=PliegoVigente!$M$25,PliegoVigente!$O$25,IF(Z465&gt;=PliegoVigente!$M$24,PliegoVigente!$O$24,PliegoVigente!$O$23))),IF(E465="MASIVO",(IF(Z465&gt;=PliegoVigente!$M$39,PliegoVigente!$O$39,IF(Z465&gt;=PliegoVigente!$M$38,PliegoVigente!$O$38,PliegoVigente!$O$37))),(IF(Z465&gt;=PliegoVigente!$M$53,PliegoVigente!$O$53,IF(Z465&gt;=PliegoVigente!$M$52,PliegoVigente!$O$52,PliegoVigente!$O$51))))))</f>
        <v>-5.0000000000000001E-3</v>
      </c>
      <c r="AH465" s="124" t="e">
        <f>IF(E465="HFC",(IF(AA465&gt;=PliegoVigente!$Q$9,PliegoVigente!$S$9,IF(AA465&gt;=PliegoVigente!$Q$8,PliegoVigente!$S$8,PliegoVigente!$S$7))),IF(E465="FLOW",(IF(AA465&gt;=PliegoVigente!$Q$25,PliegoVigente!$S$25,IF(AA465&gt;=PliegoVigente!$Q$24,PliegoVigente!$S$24,PliegoVigente!$S$23))),IF(E465="MASIVO",(IF(AA465&gt;=PliegoVigente!$Q$39,PliegoVigente!$S$39,IF(AA465&gt;=PliegoVigente!$Q$38,PliegoVigente!$S$38,PliegoVigente!$S$37))),(IF(AA465&gt;=PliegoVigente!$Q$53,PliegoVigente!$S$53,IF(AA465&gt;=PliegoVigente!$Q$52,PliegoVigente!$S$52,PliegoVigente!$S$51))))))</f>
        <v>#N/A</v>
      </c>
      <c r="AI465" s="126" t="e">
        <f t="shared" si="15"/>
        <v>#N/A</v>
      </c>
    </row>
    <row r="466" spans="1:35" x14ac:dyDescent="0.25">
      <c r="A466" s="115" t="str">
        <f>VLOOKUP(C466,RosterActualizado!$C$2:$L$1000,7,0)</f>
        <v>Peralta Iván Exequiel</v>
      </c>
      <c r="B466" s="115" t="str">
        <f>VLOOKUP(C466,RosterActualizado!$C$2:$L$1000,10,0)</f>
        <v xml:space="preserve">Villagra   Daniel Sebastian </v>
      </c>
      <c r="C466" s="115">
        <f>RosterActualizado!C466</f>
        <v>3851498</v>
      </c>
      <c r="D466" s="115" t="str">
        <f>VLOOKUP(C466,RosterActualizado!$C$2:$L$1000,3,0)</f>
        <v>INTERNET HFC SCORE 1</v>
      </c>
      <c r="E466" s="115" t="str">
        <f t="shared" si="14"/>
        <v>HFC</v>
      </c>
      <c r="F466" s="116">
        <f>VLOOKUP(C466,Table1[],5,0)</f>
        <v>0.97101410934744303</v>
      </c>
      <c r="G466" s="117">
        <f>VLOOKUP(C466,Table13[],5,0)</f>
        <v>0.12676056338028199</v>
      </c>
      <c r="H466" s="118">
        <f>VLOOKUP(C466,Table13[],3,0)</f>
        <v>71</v>
      </c>
      <c r="I466" s="117">
        <f>VLOOKUP(C466,Table13[],7,0)</f>
        <v>0.75</v>
      </c>
      <c r="J466" s="117">
        <f>VLOOKUP(C466,Table13[],9,0)</f>
        <v>0.89705882352941202</v>
      </c>
      <c r="K466" s="116">
        <f>VLOOKUP(C466,Table16[[#All],[idccms]:[TMO]],5,0)</f>
        <v>0.98630136986301398</v>
      </c>
      <c r="L466" s="119">
        <f>VLOOKUP(C466,Table18[[Columna1]:[Recuento de id_monitoring-caseId]],2,0)</f>
        <v>0.66666666666666696</v>
      </c>
      <c r="M466" s="116">
        <f>VLOOKUP(C466,Table111[],7,0)</f>
        <v>-0.27586206896551702</v>
      </c>
      <c r="N466" s="118">
        <f>VLOOKUP(C466,Table111[],6,0)</f>
        <v>29</v>
      </c>
      <c r="O466" s="116">
        <f>VLOOKUP(C466,Table111[],8,0)</f>
        <v>0.52</v>
      </c>
      <c r="P466" s="13" t="s">
        <v>116</v>
      </c>
      <c r="Q466" s="13" t="s">
        <v>116</v>
      </c>
      <c r="R466" s="13" t="s">
        <v>116</v>
      </c>
      <c r="S466" s="116">
        <f>VLOOKUP(C466,Table113[[idccms]:[Suma de Rellamados]],4,0)</f>
        <v>0.84856753069577096</v>
      </c>
      <c r="T466" s="13">
        <f>VLOOKUP(C466,Table115[[idccms]:[Suma de CvLlamSalientes]],3,0)</f>
        <v>404.91122994652397</v>
      </c>
      <c r="U466" s="13">
        <f>VLOOKUP(C466,Table115[[idccms]:[Suma de CvLlamSalientes]],5,0)</f>
        <v>21.566844919786099</v>
      </c>
      <c r="V466" s="120">
        <f>VLOOKUP(C466,Table115[[idccms]:[Suma de CvLlamSalientes]],6,0)</f>
        <v>4.2780748663101597E-3</v>
      </c>
      <c r="W466" s="13">
        <f>VLOOKUP(C466,Table115[[idccms]:[Suma de CvLlamSalientes]],7,0)</f>
        <v>383.34010695187197</v>
      </c>
      <c r="X466" s="116">
        <f>VLOOKUP(C466,Table118[[idccms]:[%Act Com N]],4,0)</f>
        <v>4.5454545454545497E-2</v>
      </c>
      <c r="Y466" s="116">
        <f>VLOOKUP(C466,Table118[[idccms]:[%Act Com N]],6,0)</f>
        <v>1.8716577540106999E-2</v>
      </c>
      <c r="Z466" s="116">
        <f>VLOOKUP(C466,TRF!$B$2:$S$407,4,0)</f>
        <v>6.2032085561497301E-2</v>
      </c>
      <c r="AA466" s="116">
        <f>VLOOKUP(C466,CBS!$A$2:$F$395,4,0)</f>
        <v>2.2459893048128302E-2</v>
      </c>
      <c r="AB466" s="124">
        <f>IF(E466="HFC",(IF(L466&gt;=PliegoVigente!$U$9,PliegoVigente!$W$9,IF(L466&gt;=PliegoVigente!$U$8,PliegoVigente!$W$8,PliegoVigente!$W$7))),IF(E466="FLOW",(IF(L466&gt;=PliegoVigente!$U$25,PliegoVigente!$W$25,IF(L466&gt;=PliegoVigente!$U$24,PliegoVigente!$W$24,PliegoVigente!$W$23))),IF(E466="MASIVO",(IF(L466&gt;=PliegoVigente!$U$39,PliegoVigente!$W$39,IF(L466&gt;=PliegoVigente!$U$38,PliegoVigente!$W$38,PliegoVigente!$W$37))),(IF(L466&gt;=PliegoVigente!$U$53,PliegoVigente!$W$53,IF(L466&gt;=PliegoVigente!$U$52,PliegoVigente!$W$52,PliegoVigente!$W$51))))))</f>
        <v>-0.01</v>
      </c>
      <c r="AC466" s="124">
        <f>IF(E466="HFC",(IF(M466&gt;=PliegoVigente!$I$7,PliegoVigente!$K$7,IF(M466&gt;=PliegoVigente!$I$8,PliegoVigente!$K$8,IF(M466&gt;=PliegoVigente!$I$9,PliegoVigente!$K$9,IF(M466&gt;=PliegoVigente!$I$10,PliegoVigente!$K$10,IF(M466&gt;=PliegoVigente!$I$11,PliegoVigente!$K$11,IF(M466&gt;=PliegoVigente!$I$12,PliegoVigente!$K$12,IF(M466&gt;=PliegoVigente!$I$13,PliegoVigente!$K$13,IF(M466&gt;=PliegoVigente!$I$14,PliegoVigente!$K$14,PliegoVigente!$K$15))))))))),IF(E466="FLOW",(IF(M466&gt;=PliegoVigente!$I$23,PliegoVigente!$K$23,IF(M466&gt;=PliegoVigente!$I$24,PliegoVigente!$K$24,IF(M466&gt;=PliegoVigente!$I$25,PliegoVigente!$K$25,IF(M466&gt;=PliegoVigente!$I$26,PliegoVigente!$K$26,IF(M466&gt;=PliegoVigente!$I$27,PliegoVigente!$K$27,IF(M466&gt;=PliegoVigente!$I$28,PliegoVigente!$K$28,IF(M466&gt;=PliegoVigente!$I$29,PliegoVigente!$K$29,IF(M466&gt;=PliegoVigente!$I$30,PliegoVigente!$K$30,PliegoVigente!$K$31))))))))),IF(E466="MASIVO",(IF(M466&gt;=PliegoVigente!$I$37,PliegoVigente!$K$37,IF(M466&gt;=PliegoVigente!$I$38,PliegoVigente!$K$38,IF(M466&gt;=PliegoVigente!$I$39,PliegoVigente!$K$39,IF(M466&gt;=PliegoVigente!$I$40,PliegoVigente!$K$40,IF(M466&gt;=PliegoVigente!$I$41,PliegoVigente!$K$41,IF(M466&gt;=PliegoVigente!$I$42,PliegoVigente!$K$42,IF(M466&gt;=PliegoVigente!$I$43,PliegoVigente!$K$43,IF(M466&gt;=PliegoVigente!$I$44,PliegoVigente!$K$44,PliegoVigente!$K$45))))))))),(IF(M466&gt;=PliegoVigente!$I$51,PliegoVigente!$K$51,IF(M466&gt;=PliegoVigente!$I$52,PliegoVigente!$K$52,IF(M466&gt;=PliegoVigente!$I$53,PliegoVigente!$K$53,IF(M466&gt;=PliegoVigente!$I$54,PliegoVigente!$K$54,IF(M466&gt;=PliegoVigente!$I$55,PliegoVigente!$K$55,IF(M466&gt;=PliegoVigente!$I$56,PliegoVigente!$K$56,IF(M466&gt;=PliegoVigente!$I$57,PliegoVigente!$K$57,IF(M466&gt;=PliegoVigente!$I$58,PliegoVigente!$K$58,PliegoVigente!$K$59))))))))))))</f>
        <v>-0.02</v>
      </c>
      <c r="AD466" s="124">
        <f>IF(E466="HFC",(IF(S466&gt;=PliegoVigente!$E$12,PliegoVigente!$G$12,IF(S466&gt;=PliegoVigente!$E$11,PliegoVigente!$G$11,IF(S466&gt;=PliegoVigente!$E$10,PliegoVigente!$G$10,IF(S466&gt;=PliegoVigente!$E$9,PliegoVigente!$G$9,IF(S466&gt;=PliegoVigente!$E$8,PliegoVigente!$G$8,PliegoVigente!$G$7)))))),IF(E466="FLOW",(IF(S466&gt;=PliegoVigente!$I$23,PliegoVigente!$K$23,IF(S466&gt;=PliegoVigente!$I$24,PliegoVigente!$K$24,IF(S466&gt;=PliegoVigente!$I$25,PliegoVigente!$K$25,IF(S466&gt;=PliegoVigente!$I$26,PliegoVigente!$K$26,IF(S466&gt;=PliegoVigente!$I$27,PliegoVigente!$K$27,IF(S466&gt;=PliegoVigente!$I$28,PliegoVigente!$K$28,IF(S466&gt;=PliegoVigente!$I$29,PliegoVigente!$K$29,IF(S466&gt;=PliegoVigente!$I$30,PliegoVigente!$K$30,PliegoVigente!$K$31))))))))),IF(E466="MASIVO",(IF(S466&gt;=PliegoVigente!$I$37,PliegoVigente!$K$37,IF(S466&gt;=PliegoVigente!$I$38,PliegoVigente!$K$38,IF(S466&gt;=PliegoVigente!$I$39,PliegoVigente!$K$39,IF(S466&gt;=PliegoVigente!$I$40,PliegoVigente!$K$40,IF(S466&gt;=PliegoVigente!$I$41,PliegoVigente!$K$41,IF(S466&gt;=PliegoVigente!$I$42,PliegoVigente!$K$42,IF(S466&gt;=PliegoVigente!$I$43,PliegoVigente!$K$43,IF(S466&gt;=PliegoVigente!$I$44,PliegoVigente!$K$44,PliegoVigente!$K$45))))))))),(IF(S466&gt;=PliegoVigente!$I$51,PliegoVigente!$K$51,IF(S466&gt;=PliegoVigente!$I$52,PliegoVigente!$K$52,IF(S466&gt;=PliegoVigente!$I$53,PliegoVigente!$K$53,IF(S466&gt;=PliegoVigente!$I$54,PliegoVigente!$K$54,IF(S466&gt;=PliegoVigente!$I$55,PliegoVigente!$K$55,IF(S466&gt;=PliegoVigente!$I$56,PliegoVigente!$K$56,IF(S466&gt;=PliegoVigente!$I$57,PliegoVigente!$K$57,IF(S466&gt;=PliegoVigente!$I$58,PliegoVigente!$K$58,PliegoVigente!$K$59))))))))))))</f>
        <v>0.04</v>
      </c>
      <c r="AE466" s="124">
        <f>IF(E466="HFC",(IF(T466&gt;=PliegoVigente!$A$10,PliegoVigente!$C$10,IF(T466&gt;PliegoVigente!$A$9,PliegoVigente!$C$9,IF(T466&gt;PliegoVigente!$A$8,PliegoVigente!$C$8,PliegoVigente!$C$7)))),IF(E466="FLOW",(IF(T466&gt;=PliegoVigente!$A$26,PliegoVigente!$C$26,IF(T466&gt;PliegoVigente!$A$25,PliegoVigente!$C$25,IF(T466&gt;PliegoVigente!$A$24,PliegoVigente!$C$24,PliegoVigente!$C$23)))),IF(E466="MASIVO",(IF(T466&gt;=PliegoVigente!$A$40,PliegoVigente!$C$40,IF(T466&gt;PliegoVigente!$A$39,PliegoVigente!$C$39,IF(T466&gt;PliegoVigente!$A$38,PliegoVigente!$C$38,PliegoVigente!$C$37)))),(IF(T466&gt;=PliegoVigente!$A$54,PliegoVigente!$C$54,IF(T466&gt;PliegoVigente!$A$53,PliegoVigente!$C$53,IF(T466&gt;PliegoVigente!$A$52,PliegoVigente!$C$52,PliegoVigente!$C$51)))))))</f>
        <v>0.02</v>
      </c>
      <c r="AF466" s="124">
        <f>IF(E466="HFC",(IF(Y466&gt;=PliegoVigente!$Y$7,PliegoVigente!$AA$7,0)),IF(E466="FLOW",0,IF(E466="MASIVO",(IF(Y466&gt;=PliegoVigente!$Y$37,PliegoVigente!$AA$370)),(IF(Y466&gt;=PliegoVigente!$Y$51,PliegoVigente!$AA$51,0)))))</f>
        <v>0</v>
      </c>
      <c r="AG466" s="124">
        <f>IF(E466="HFC",(IF(Z466&gt;=PliegoVigente!$M$9,PliegoVigente!$O$9,IF(Z466&gt;=PliegoVigente!$M$8,PliegoVigente!$O$8,PliegoVigente!$O$7))),IF(E466="FLOW",(IF(Z466&gt;=PliegoVigente!$M$25,PliegoVigente!$O$25,IF(Z466&gt;=PliegoVigente!$M$24,PliegoVigente!$O$24,PliegoVigente!$O$23))),IF(E466="MASIVO",(IF(Z466&gt;=PliegoVigente!$M$39,PliegoVigente!$O$39,IF(Z466&gt;=PliegoVigente!$M$38,PliegoVigente!$O$38,PliegoVigente!$O$37))),(IF(Z466&gt;=PliegoVigente!$M$53,PliegoVigente!$O$53,IF(Z466&gt;=PliegoVigente!$M$52,PliegoVigente!$O$52,PliegoVigente!$O$51))))))</f>
        <v>5.0000000000000001E-3</v>
      </c>
      <c r="AH466" s="124">
        <f>IF(E466="HFC",(IF(AA466&gt;=PliegoVigente!$Q$9,PliegoVigente!$S$9,IF(AA466&gt;=PliegoVigente!$Q$8,PliegoVigente!$S$8,PliegoVigente!$S$7))),IF(E466="FLOW",(IF(AA466&gt;=PliegoVigente!$Q$25,PliegoVigente!$S$25,IF(AA466&gt;=PliegoVigente!$Q$24,PliegoVigente!$S$24,PliegoVigente!$S$23))),IF(E466="MASIVO",(IF(AA466&gt;=PliegoVigente!$Q$39,PliegoVigente!$S$39,IF(AA466&gt;=PliegoVigente!$Q$38,PliegoVigente!$S$38,PliegoVigente!$S$37))),(IF(AA466&gt;=PliegoVigente!$Q$53,PliegoVigente!$S$53,IF(AA466&gt;=PliegoVigente!$Q$52,PliegoVigente!$S$52,PliegoVigente!$S$51))))))</f>
        <v>5.0000000000000001E-3</v>
      </c>
      <c r="AI466" s="126">
        <f t="shared" si="15"/>
        <v>0.04</v>
      </c>
    </row>
    <row r="467" spans="1:35" x14ac:dyDescent="0.25">
      <c r="A467" s="115" t="str">
        <f>VLOOKUP(C467,RosterActualizado!$C$2:$L$1000,7,0)</f>
        <v>Tapia Luis Rodrigo</v>
      </c>
      <c r="B467" s="115" t="str">
        <f>VLOOKUP(C467,RosterActualizado!$C$2:$L$1000,10,0)</f>
        <v>Abrahan  Brahian Luis</v>
      </c>
      <c r="C467" s="115">
        <f>RosterActualizado!C467</f>
        <v>4592772</v>
      </c>
      <c r="D467" s="115" t="str">
        <f>VLOOKUP(C467,RosterActualizado!$C$2:$L$1000,3,0)</f>
        <v>MASIVO</v>
      </c>
      <c r="E467" s="115" t="str">
        <f t="shared" si="14"/>
        <v>MASIVO</v>
      </c>
      <c r="F467" s="116" t="e">
        <f>VLOOKUP(C467,Table1[],5,0)</f>
        <v>#N/A</v>
      </c>
      <c r="G467" s="117">
        <f>VLOOKUP(C467,Table13[],5,0)</f>
        <v>0</v>
      </c>
      <c r="H467" s="118">
        <f>VLOOKUP(C467,Table13[],3,0)</f>
        <v>0</v>
      </c>
      <c r="I467" s="117">
        <f>VLOOKUP(C467,Table13[],7,0)</f>
        <v>0</v>
      </c>
      <c r="J467" s="117">
        <f>VLOOKUP(C467,Table13[],9,0)</f>
        <v>0</v>
      </c>
      <c r="K467" s="116" t="e">
        <f>VLOOKUP(C467,Table16[[#All],[idccms]:[TMO]],5,0)</f>
        <v>#N/A</v>
      </c>
      <c r="L467" s="119" t="e">
        <f>VLOOKUP(C467,Table18[[Columna1]:[Recuento de id_monitoring-caseId]],2,0)</f>
        <v>#N/A</v>
      </c>
      <c r="M467" s="116" t="e">
        <f>VLOOKUP(C467,Table111[],7,0)</f>
        <v>#N/A</v>
      </c>
      <c r="N467" s="118" t="e">
        <f>VLOOKUP(C467,Table111[],6,0)</f>
        <v>#N/A</v>
      </c>
      <c r="O467" s="116" t="e">
        <f>VLOOKUP(C467,Table111[],8,0)</f>
        <v>#N/A</v>
      </c>
      <c r="P467" s="13" t="s">
        <v>116</v>
      </c>
      <c r="Q467" s="13" t="s">
        <v>116</v>
      </c>
      <c r="R467" s="13" t="s">
        <v>116</v>
      </c>
      <c r="S467" s="116" t="e">
        <f>VLOOKUP(C467,Table113[[idccms]:[Suma de Rellamados]],4,0)</f>
        <v>#N/A</v>
      </c>
      <c r="T467" s="13">
        <f>VLOOKUP(C467,Table115[[idccms]:[Suma de CvLlamSalientes]],3,0)</f>
        <v>0</v>
      </c>
      <c r="U467" s="13">
        <f>VLOOKUP(C467,Table115[[idccms]:[Suma de CvLlamSalientes]],5,0)</f>
        <v>0</v>
      </c>
      <c r="V467" s="120">
        <f>VLOOKUP(C467,Table115[[idccms]:[Suma de CvLlamSalientes]],6,0)</f>
        <v>0</v>
      </c>
      <c r="W467" s="13">
        <f>VLOOKUP(C467,Table115[[idccms]:[Suma de CvLlamSalientes]],7,0)</f>
        <v>0</v>
      </c>
      <c r="X467" s="116" t="e">
        <f>VLOOKUP(C467,Table118[[idccms]:[%Act Com N]],4,0)</f>
        <v>#N/A</v>
      </c>
      <c r="Y467" s="116" t="e">
        <f>VLOOKUP(C467,Table118[[idccms]:[%Act Com N]],6,0)</f>
        <v>#N/A</v>
      </c>
      <c r="Z467" s="116" t="e">
        <f>VLOOKUP(C467,TRF!$B$2:$S$407,4,0)</f>
        <v>#N/A</v>
      </c>
      <c r="AA467" s="116" t="e">
        <f>VLOOKUP(C467,CBS!$A$2:$F$395,4,0)</f>
        <v>#N/A</v>
      </c>
      <c r="AB467" s="124" t="e">
        <f>IF(E467="HFC",(IF(L467&gt;=PliegoVigente!$U$9,PliegoVigente!$W$9,IF(L467&gt;=PliegoVigente!$U$8,PliegoVigente!$W$8,PliegoVigente!$W$7))),IF(E467="FLOW",(IF(L467&gt;=PliegoVigente!$U$25,PliegoVigente!$W$25,IF(L467&gt;=PliegoVigente!$U$24,PliegoVigente!$W$24,PliegoVigente!$W$23))),IF(E467="MASIVO",(IF(L467&gt;=PliegoVigente!$U$39,PliegoVigente!$W$39,IF(L467&gt;=PliegoVigente!$U$38,PliegoVigente!$W$38,PliegoVigente!$W$37))),(IF(L467&gt;=PliegoVigente!$U$53,PliegoVigente!$W$53,IF(L467&gt;=PliegoVigente!$U$52,PliegoVigente!$W$52,PliegoVigente!$W$51))))))</f>
        <v>#N/A</v>
      </c>
      <c r="AC467" s="124" t="e">
        <f>IF(E467="HFC",(IF(M467&gt;=PliegoVigente!$I$7,PliegoVigente!$K$7,IF(M467&gt;=PliegoVigente!$I$8,PliegoVigente!$K$8,IF(M467&gt;=PliegoVigente!$I$9,PliegoVigente!$K$9,IF(M467&gt;=PliegoVigente!$I$10,PliegoVigente!$K$10,IF(M467&gt;=PliegoVigente!$I$11,PliegoVigente!$K$11,IF(M467&gt;=PliegoVigente!$I$12,PliegoVigente!$K$12,IF(M467&gt;=PliegoVigente!$I$13,PliegoVigente!$K$13,IF(M467&gt;=PliegoVigente!$I$14,PliegoVigente!$K$14,PliegoVigente!$K$15))))))))),IF(E467="FLOW",(IF(M467&gt;=PliegoVigente!$I$23,PliegoVigente!$K$23,IF(M467&gt;=PliegoVigente!$I$24,PliegoVigente!$K$24,IF(M467&gt;=PliegoVigente!$I$25,PliegoVigente!$K$25,IF(M467&gt;=PliegoVigente!$I$26,PliegoVigente!$K$26,IF(M467&gt;=PliegoVigente!$I$27,PliegoVigente!$K$27,IF(M467&gt;=PliegoVigente!$I$28,PliegoVigente!$K$28,IF(M467&gt;=PliegoVigente!$I$29,PliegoVigente!$K$29,IF(M467&gt;=PliegoVigente!$I$30,PliegoVigente!$K$30,PliegoVigente!$K$31))))))))),IF(E467="MASIVO",(IF(M467&gt;=PliegoVigente!$I$37,PliegoVigente!$K$37,IF(M467&gt;=PliegoVigente!$I$38,PliegoVigente!$K$38,IF(M467&gt;=PliegoVigente!$I$39,PliegoVigente!$K$39,IF(M467&gt;=PliegoVigente!$I$40,PliegoVigente!$K$40,IF(M467&gt;=PliegoVigente!$I$41,PliegoVigente!$K$41,IF(M467&gt;=PliegoVigente!$I$42,PliegoVigente!$K$42,IF(M467&gt;=PliegoVigente!$I$43,PliegoVigente!$K$43,IF(M467&gt;=PliegoVigente!$I$44,PliegoVigente!$K$44,PliegoVigente!$K$45))))))))),(IF(M467&gt;=PliegoVigente!$I$51,PliegoVigente!$K$51,IF(M467&gt;=PliegoVigente!$I$52,PliegoVigente!$K$52,IF(M467&gt;=PliegoVigente!$I$53,PliegoVigente!$K$53,IF(M467&gt;=PliegoVigente!$I$54,PliegoVigente!$K$54,IF(M467&gt;=PliegoVigente!$I$55,PliegoVigente!$K$55,IF(M467&gt;=PliegoVigente!$I$56,PliegoVigente!$K$56,IF(M467&gt;=PliegoVigente!$I$57,PliegoVigente!$K$57,IF(M467&gt;=PliegoVigente!$I$58,PliegoVigente!$K$58,PliegoVigente!$K$59))))))))))))</f>
        <v>#N/A</v>
      </c>
      <c r="AD467" s="124" t="e">
        <f>IF(E467="HFC",(IF(S467&gt;=PliegoVigente!$E$12,PliegoVigente!$G$12,IF(S467&gt;=PliegoVigente!$E$11,PliegoVigente!$G$11,IF(S467&gt;=PliegoVigente!$E$10,PliegoVigente!$G$10,IF(S467&gt;=PliegoVigente!$E$9,PliegoVigente!$G$9,IF(S467&gt;=PliegoVigente!$E$8,PliegoVigente!$G$8,PliegoVigente!$G$7)))))),IF(E467="FLOW",(IF(S467&gt;=PliegoVigente!$I$23,PliegoVigente!$K$23,IF(S467&gt;=PliegoVigente!$I$24,PliegoVigente!$K$24,IF(S467&gt;=PliegoVigente!$I$25,PliegoVigente!$K$25,IF(S467&gt;=PliegoVigente!$I$26,PliegoVigente!$K$26,IF(S467&gt;=PliegoVigente!$I$27,PliegoVigente!$K$27,IF(S467&gt;=PliegoVigente!$I$28,PliegoVigente!$K$28,IF(S467&gt;=PliegoVigente!$I$29,PliegoVigente!$K$29,IF(S467&gt;=PliegoVigente!$I$30,PliegoVigente!$K$30,PliegoVigente!$K$31))))))))),IF(E467="MASIVO",(IF(S467&gt;=PliegoVigente!$I$37,PliegoVigente!$K$37,IF(S467&gt;=PliegoVigente!$I$38,PliegoVigente!$K$38,IF(S467&gt;=PliegoVigente!$I$39,PliegoVigente!$K$39,IF(S467&gt;=PliegoVigente!$I$40,PliegoVigente!$K$40,IF(S467&gt;=PliegoVigente!$I$41,PliegoVigente!$K$41,IF(S467&gt;=PliegoVigente!$I$42,PliegoVigente!$K$42,IF(S467&gt;=PliegoVigente!$I$43,PliegoVigente!$K$43,IF(S467&gt;=PliegoVigente!$I$44,PliegoVigente!$K$44,PliegoVigente!$K$45))))))))),(IF(S467&gt;=PliegoVigente!$I$51,PliegoVigente!$K$51,IF(S467&gt;=PliegoVigente!$I$52,PliegoVigente!$K$52,IF(S467&gt;=PliegoVigente!$I$53,PliegoVigente!$K$53,IF(S467&gt;=PliegoVigente!$I$54,PliegoVigente!$K$54,IF(S467&gt;=PliegoVigente!$I$55,PliegoVigente!$K$55,IF(S467&gt;=PliegoVigente!$I$56,PliegoVigente!$K$56,IF(S467&gt;=PliegoVigente!$I$57,PliegoVigente!$K$57,IF(S467&gt;=PliegoVigente!$I$58,PliegoVigente!$K$58,PliegoVigente!$K$59))))))))))))</f>
        <v>#N/A</v>
      </c>
      <c r="AE467" s="124">
        <f>IF(E467="HFC",(IF(T467&gt;=PliegoVigente!$A$10,PliegoVigente!$C$10,IF(T467&gt;PliegoVigente!$A$9,PliegoVigente!$C$9,IF(T467&gt;PliegoVigente!$A$8,PliegoVigente!$C$8,PliegoVigente!$C$7)))),IF(E467="FLOW",(IF(T467&gt;=PliegoVigente!$A$26,PliegoVigente!$C$26,IF(T467&gt;PliegoVigente!$A$25,PliegoVigente!$C$25,IF(T467&gt;PliegoVigente!$A$24,PliegoVigente!$C$24,PliegoVigente!$C$23)))),IF(E467="MASIVO",(IF(T467&gt;=PliegoVigente!$A$40,PliegoVigente!$C$40,IF(T467&gt;PliegoVigente!$A$39,PliegoVigente!$C$39,IF(T467&gt;PliegoVigente!$A$38,PliegoVigente!$C$38,PliegoVigente!$C$37)))),(IF(T467&gt;=PliegoVigente!$A$54,PliegoVigente!$C$54,IF(T467&gt;PliegoVigente!$A$53,PliegoVigente!$C$53,IF(T467&gt;PliegoVigente!$A$52,PliegoVigente!$C$52,PliegoVigente!$C$51)))))))</f>
        <v>0.02</v>
      </c>
      <c r="AF467" s="124" t="e">
        <f>IF(E467="HFC",(IF(Y467&gt;=PliegoVigente!$Y$7,PliegoVigente!$AA$7,0)),IF(E467="FLOW",0,IF(E467="MASIVO",(IF(Y467&gt;=PliegoVigente!$Y$37,PliegoVigente!$AA$370)),(IF(Y467&gt;=PliegoVigente!$Y$51,PliegoVigente!$AA$51,0)))))</f>
        <v>#N/A</v>
      </c>
      <c r="AG467" s="124" t="e">
        <f>IF(E467="HFC",(IF(Z467&gt;=PliegoVigente!$M$9,PliegoVigente!$O$9,IF(Z467&gt;=PliegoVigente!$M$8,PliegoVigente!$O$8,PliegoVigente!$O$7))),IF(E467="FLOW",(IF(Z467&gt;=PliegoVigente!$M$25,PliegoVigente!$O$25,IF(Z467&gt;=PliegoVigente!$M$24,PliegoVigente!$O$24,PliegoVigente!$O$23))),IF(E467="MASIVO",(IF(Z467&gt;=PliegoVigente!$M$39,PliegoVigente!$O$39,IF(Z467&gt;=PliegoVigente!$M$38,PliegoVigente!$O$38,PliegoVigente!$O$37))),(IF(Z467&gt;=PliegoVigente!$M$53,PliegoVigente!$O$53,IF(Z467&gt;=PliegoVigente!$M$52,PliegoVigente!$O$52,PliegoVigente!$O$51))))))</f>
        <v>#N/A</v>
      </c>
      <c r="AH467" s="124" t="e">
        <f>IF(E467="HFC",(IF(AA467&gt;=PliegoVigente!$Q$9,PliegoVigente!$S$9,IF(AA467&gt;=PliegoVigente!$Q$8,PliegoVigente!$S$8,PliegoVigente!$S$7))),IF(E467="FLOW",(IF(AA467&gt;=PliegoVigente!$Q$25,PliegoVigente!$S$25,IF(AA467&gt;=PliegoVigente!$Q$24,PliegoVigente!$S$24,PliegoVigente!$S$23))),IF(E467="MASIVO",(IF(AA467&gt;=PliegoVigente!$Q$39,PliegoVigente!$S$39,IF(AA467&gt;=PliegoVigente!$Q$38,PliegoVigente!$S$38,PliegoVigente!$S$37))),(IF(AA467&gt;=PliegoVigente!$Q$53,PliegoVigente!$S$53,IF(AA467&gt;=PliegoVigente!$Q$52,PliegoVigente!$S$52,PliegoVigente!$S$51))))))</f>
        <v>#N/A</v>
      </c>
      <c r="AI467" s="126" t="e">
        <f t="shared" si="15"/>
        <v>#N/A</v>
      </c>
    </row>
    <row r="468" spans="1:35" x14ac:dyDescent="0.25">
      <c r="A468" s="115" t="str">
        <f>VLOOKUP(C468,RosterActualizado!$C$2:$L$1000,7,0)</f>
        <v>Tapia Luis Rodrigo</v>
      </c>
      <c r="B468" s="115" t="str">
        <f>VLOOKUP(C468,RosterActualizado!$C$2:$L$1000,10,0)</f>
        <v xml:space="preserve">Campero Nahuel </v>
      </c>
      <c r="C468" s="115">
        <f>RosterActualizado!C468</f>
        <v>4471974</v>
      </c>
      <c r="D468" s="115" t="str">
        <f>VLOOKUP(C468,RosterActualizado!$C$2:$L$1000,3,0)</f>
        <v>MASIVO</v>
      </c>
      <c r="E468" s="115" t="str">
        <f t="shared" si="14"/>
        <v>MASIVO</v>
      </c>
      <c r="F468" s="116">
        <f>VLOOKUP(C468,Table1[],5,0)</f>
        <v>0.94378144378144402</v>
      </c>
      <c r="G468" s="117">
        <f>VLOOKUP(C468,Table13[],5,0)</f>
        <v>9.0909090909090898E-2</v>
      </c>
      <c r="H468" s="118">
        <f>VLOOKUP(C468,Table13[],3,0)</f>
        <v>33</v>
      </c>
      <c r="I468" s="117">
        <f>VLOOKUP(C468,Table13[],7,0)</f>
        <v>0.60606060606060597</v>
      </c>
      <c r="J468" s="117">
        <f>VLOOKUP(C468,Table13[],9,0)</f>
        <v>0.90625</v>
      </c>
      <c r="K468" s="116">
        <f>VLOOKUP(C468,Table16[[#All],[idccms]:[TMO]],5,0)</f>
        <v>0.86259541984732802</v>
      </c>
      <c r="L468" s="119">
        <f>VLOOKUP(C468,Table18[[Columna1]:[Recuento de id_monitoring-caseId]],2,0)</f>
        <v>0</v>
      </c>
      <c r="M468" s="116">
        <f>VLOOKUP(C468,Table111[],7,0)</f>
        <v>-0.5</v>
      </c>
      <c r="N468" s="118">
        <f>VLOOKUP(C468,Table111[],6,0)</f>
        <v>6</v>
      </c>
      <c r="O468" s="116">
        <f>VLOOKUP(C468,Table111[],8,0)</f>
        <v>0.5</v>
      </c>
      <c r="P468" s="13" t="s">
        <v>116</v>
      </c>
      <c r="Q468" s="13" t="s">
        <v>116</v>
      </c>
      <c r="R468" s="13" t="s">
        <v>116</v>
      </c>
      <c r="S468" s="116">
        <f>VLOOKUP(C468,Table113[[idccms]:[Suma de Rellamados]],4,0)</f>
        <v>0.80194805194805197</v>
      </c>
      <c r="T468" s="13">
        <f>VLOOKUP(C468,Table115[[idccms]:[Suma de CvLlamSalientes]],3,0)</f>
        <v>664.10383747178298</v>
      </c>
      <c r="U468" s="13">
        <f>VLOOKUP(C468,Table115[[idccms]:[Suma de CvLlamSalientes]],5,0)</f>
        <v>24.408577878103799</v>
      </c>
      <c r="V468" s="120">
        <f>VLOOKUP(C468,Table115[[idccms]:[Suma de CvLlamSalientes]],6,0)</f>
        <v>1.2121896162528201</v>
      </c>
      <c r="W468" s="13">
        <f>VLOOKUP(C468,Table115[[idccms]:[Suma de CvLlamSalientes]],7,0)</f>
        <v>638.48306997742702</v>
      </c>
      <c r="X468" s="116">
        <f>VLOOKUP(C468,Table118[[idccms]:[%Act Com N]],4,0)</f>
        <v>0</v>
      </c>
      <c r="Y468" s="116">
        <f>VLOOKUP(C468,Table118[[idccms]:[%Act Com N]],6,0)</f>
        <v>0</v>
      </c>
      <c r="Z468" s="116">
        <f>VLOOKUP(C468,TRF!$B$2:$S$407,4,0)</f>
        <v>0.11512415349887101</v>
      </c>
      <c r="AA468" s="116">
        <f>VLOOKUP(C468,CBS!$A$2:$F$395,4,0)</f>
        <v>0.103837471783296</v>
      </c>
      <c r="AB468" s="124">
        <f>IF(E468="HFC",(IF(L468&gt;=PliegoVigente!$U$9,PliegoVigente!$W$9,IF(L468&gt;=PliegoVigente!$U$8,PliegoVigente!$W$8,PliegoVigente!$W$7))),IF(E468="FLOW",(IF(L468&gt;=PliegoVigente!$U$25,PliegoVigente!$W$25,IF(L468&gt;=PliegoVigente!$U$24,PliegoVigente!$W$24,PliegoVigente!$W$23))),IF(E468="MASIVO",(IF(L468&gt;=PliegoVigente!$U$39,PliegoVigente!$W$39,IF(L468&gt;=PliegoVigente!$U$38,PliegoVigente!$W$38,PliegoVigente!$W$37))),(IF(L468&gt;=PliegoVigente!$U$53,PliegoVigente!$W$53,IF(L468&gt;=PliegoVigente!$U$52,PliegoVigente!$W$52,PliegoVigente!$W$51))))))</f>
        <v>-0.01</v>
      </c>
      <c r="AC468" s="124">
        <f>IF(E468="HFC",(IF(M468&gt;=PliegoVigente!$I$7,PliegoVigente!$K$7,IF(M468&gt;=PliegoVigente!$I$8,PliegoVigente!$K$8,IF(M468&gt;=PliegoVigente!$I$9,PliegoVigente!$K$9,IF(M468&gt;=PliegoVigente!$I$10,PliegoVigente!$K$10,IF(M468&gt;=PliegoVigente!$I$11,PliegoVigente!$K$11,IF(M468&gt;=PliegoVigente!$I$12,PliegoVigente!$K$12,IF(M468&gt;=PliegoVigente!$I$13,PliegoVigente!$K$13,IF(M468&gt;=PliegoVigente!$I$14,PliegoVigente!$K$14,PliegoVigente!$K$15))))))))),IF(E468="FLOW",(IF(M468&gt;=PliegoVigente!$I$23,PliegoVigente!$K$23,IF(M468&gt;=PliegoVigente!$I$24,PliegoVigente!$K$24,IF(M468&gt;=PliegoVigente!$I$25,PliegoVigente!$K$25,IF(M468&gt;=PliegoVigente!$I$26,PliegoVigente!$K$26,IF(M468&gt;=PliegoVigente!$I$27,PliegoVigente!$K$27,IF(M468&gt;=PliegoVigente!$I$28,PliegoVigente!$K$28,IF(M468&gt;=PliegoVigente!$I$29,PliegoVigente!$K$29,IF(M468&gt;=PliegoVigente!$I$30,PliegoVigente!$K$30,PliegoVigente!$K$31))))))))),IF(E468="MASIVO",(IF(M468&gt;=PliegoVigente!$I$37,PliegoVigente!$K$37,IF(M468&gt;=PliegoVigente!$I$38,PliegoVigente!$K$38,IF(M468&gt;=PliegoVigente!$I$39,PliegoVigente!$K$39,IF(M468&gt;=PliegoVigente!$I$40,PliegoVigente!$K$40,IF(M468&gt;=PliegoVigente!$I$41,PliegoVigente!$K$41,IF(M468&gt;=PliegoVigente!$I$42,PliegoVigente!$K$42,IF(M468&gt;=PliegoVigente!$I$43,PliegoVigente!$K$43,IF(M468&gt;=PliegoVigente!$I$44,PliegoVigente!$K$44,PliegoVigente!$K$45))))))))),(IF(M468&gt;=PliegoVigente!$I$51,PliegoVigente!$K$51,IF(M468&gt;=PliegoVigente!$I$52,PliegoVigente!$K$52,IF(M468&gt;=PliegoVigente!$I$53,PliegoVigente!$K$53,IF(M468&gt;=PliegoVigente!$I$54,PliegoVigente!$K$54,IF(M468&gt;=PliegoVigente!$I$55,PliegoVigente!$K$55,IF(M468&gt;=PliegoVigente!$I$56,PliegoVigente!$K$56,IF(M468&gt;=PliegoVigente!$I$57,PliegoVigente!$K$57,IF(M468&gt;=PliegoVigente!$I$58,PliegoVigente!$K$58,PliegoVigente!$K$59))))))))))))</f>
        <v>-0.02</v>
      </c>
      <c r="AD468" s="124">
        <f>IF(E468="HFC",(IF(S468&gt;=PliegoVigente!$E$12,PliegoVigente!$G$12,IF(S468&gt;=PliegoVigente!$E$11,PliegoVigente!$G$11,IF(S468&gt;=PliegoVigente!$E$10,PliegoVigente!$G$10,IF(S468&gt;=PliegoVigente!$E$9,PliegoVigente!$G$9,IF(S468&gt;=PliegoVigente!$E$8,PliegoVigente!$G$8,PliegoVigente!$G$7)))))),IF(E468="FLOW",(IF(S468&gt;=PliegoVigente!$I$23,PliegoVigente!$K$23,IF(S468&gt;=PliegoVigente!$I$24,PliegoVigente!$K$24,IF(S468&gt;=PliegoVigente!$I$25,PliegoVigente!$K$25,IF(S468&gt;=PliegoVigente!$I$26,PliegoVigente!$K$26,IF(S468&gt;=PliegoVigente!$I$27,PliegoVigente!$K$27,IF(S468&gt;=PliegoVigente!$I$28,PliegoVigente!$K$28,IF(S468&gt;=PliegoVigente!$I$29,PliegoVigente!$K$29,IF(S468&gt;=PliegoVigente!$I$30,PliegoVigente!$K$30,PliegoVigente!$K$31))))))))),IF(E468="MASIVO",(IF(S468&gt;=PliegoVigente!$I$37,PliegoVigente!$K$37,IF(S468&gt;=PliegoVigente!$I$38,PliegoVigente!$K$38,IF(S468&gt;=PliegoVigente!$I$39,PliegoVigente!$K$39,IF(S468&gt;=PliegoVigente!$I$40,PliegoVigente!$K$40,IF(S468&gt;=PliegoVigente!$I$41,PliegoVigente!$K$41,IF(S468&gt;=PliegoVigente!$I$42,PliegoVigente!$K$42,IF(S468&gt;=PliegoVigente!$I$43,PliegoVigente!$K$43,IF(S468&gt;=PliegoVigente!$I$44,PliegoVigente!$K$44,PliegoVigente!$K$45))))))))),(IF(S468&gt;=PliegoVigente!$I$51,PliegoVigente!$K$51,IF(S468&gt;=PliegoVigente!$I$52,PliegoVigente!$K$52,IF(S468&gt;=PliegoVigente!$I$53,PliegoVigente!$K$53,IF(S468&gt;=PliegoVigente!$I$54,PliegoVigente!$K$54,IF(S468&gt;=PliegoVigente!$I$55,PliegoVigente!$K$55,IF(S468&gt;=PliegoVigente!$I$56,PliegoVigente!$K$56,IF(S468&gt;=PliegoVigente!$I$57,PliegoVigente!$K$57,IF(S468&gt;=PliegoVigente!$I$58,PliegoVigente!$K$58,PliegoVigente!$K$59))))))))))))</f>
        <v>0.06</v>
      </c>
      <c r="AE468" s="124">
        <f>IF(E468="HFC",(IF(T468&gt;=PliegoVigente!$A$10,PliegoVigente!$C$10,IF(T468&gt;PliegoVigente!$A$9,PliegoVigente!$C$9,IF(T468&gt;PliegoVigente!$A$8,PliegoVigente!$C$8,PliegoVigente!$C$7)))),IF(E468="FLOW",(IF(T468&gt;=PliegoVigente!$A$26,PliegoVigente!$C$26,IF(T468&gt;PliegoVigente!$A$25,PliegoVigente!$C$25,IF(T468&gt;PliegoVigente!$A$24,PliegoVigente!$C$24,PliegoVigente!$C$23)))),IF(E468="MASIVO",(IF(T468&gt;=PliegoVigente!$A$40,PliegoVigente!$C$40,IF(T468&gt;PliegoVigente!$A$39,PliegoVigente!$C$39,IF(T468&gt;PliegoVigente!$A$38,PliegoVigente!$C$38,PliegoVigente!$C$37)))),(IF(T468&gt;=PliegoVigente!$A$54,PliegoVigente!$C$54,IF(T468&gt;PliegoVigente!$A$53,PliegoVigente!$C$53,IF(T468&gt;PliegoVigente!$A$52,PliegoVigente!$C$52,PliegoVigente!$C$51)))))))</f>
        <v>-0.01</v>
      </c>
      <c r="AF468" s="124" t="b">
        <f>IF(E468="HFC",(IF(Y468&gt;=PliegoVigente!$Y$7,PliegoVigente!$AA$7,0)),IF(E468="FLOW",0,IF(E468="MASIVO",(IF(Y468&gt;=PliegoVigente!$Y$37,PliegoVigente!$AA$370)),(IF(Y468&gt;=PliegoVigente!$Y$51,PliegoVigente!$AA$51,0)))))</f>
        <v>0</v>
      </c>
      <c r="AG468" s="124">
        <f>IF(E468="HFC",(IF(Z468&gt;=PliegoVigente!$M$9,PliegoVigente!$O$9,IF(Z468&gt;=PliegoVigente!$M$8,PliegoVigente!$O$8,PliegoVigente!$O$7))),IF(E468="FLOW",(IF(Z468&gt;=PliegoVigente!$M$25,PliegoVigente!$O$25,IF(Z468&gt;=PliegoVigente!$M$24,PliegoVigente!$O$24,PliegoVigente!$O$23))),IF(E468="MASIVO",(IF(Z468&gt;=PliegoVigente!$M$39,PliegoVigente!$O$39,IF(Z468&gt;=PliegoVigente!$M$38,PliegoVigente!$O$38,PliegoVigente!$O$37))),(IF(Z468&gt;=PliegoVigente!$M$53,PliegoVigente!$O$53,IF(Z468&gt;=PliegoVigente!$M$52,PliegoVigente!$O$52,PliegoVigente!$O$51))))))</f>
        <v>-5.0000000000000001E-3</v>
      </c>
      <c r="AH468" s="124">
        <f>IF(E468="HFC",(IF(AA468&gt;=PliegoVigente!$Q$9,PliegoVigente!$S$9,IF(AA468&gt;=PliegoVigente!$Q$8,PliegoVigente!$S$8,PliegoVigente!$S$7))),IF(E468="FLOW",(IF(AA468&gt;=PliegoVigente!$Q$25,PliegoVigente!$S$25,IF(AA468&gt;=PliegoVigente!$Q$24,PliegoVigente!$S$24,PliegoVigente!$S$23))),IF(E468="MASIVO",(IF(AA468&gt;=PliegoVigente!$Q$39,PliegoVigente!$S$39,IF(AA468&gt;=PliegoVigente!$Q$38,PliegoVigente!$S$38,PliegoVigente!$S$37))),(IF(AA468&gt;=PliegoVigente!$Q$53,PliegoVigente!$S$53,IF(AA468&gt;=PliegoVigente!$Q$52,PliegoVigente!$S$52,PliegoVigente!$S$51))))))</f>
        <v>-5.0000000000000001E-3</v>
      </c>
      <c r="AI468" s="126">
        <f t="shared" si="15"/>
        <v>9.999999999999995E-3</v>
      </c>
    </row>
    <row r="469" spans="1:35" x14ac:dyDescent="0.25">
      <c r="A469" s="115" t="str">
        <f>VLOOKUP(C469,RosterActualizado!$C$2:$L$1000,7,0)</f>
        <v>Tapia Luis Rodrigo</v>
      </c>
      <c r="B469" s="115" t="str">
        <f>VLOOKUP(C469,RosterActualizado!$C$2:$L$1000,10,0)</f>
        <v xml:space="preserve">Cirici Quiroga Diego Miguel  </v>
      </c>
      <c r="C469" s="115">
        <f>RosterActualizado!C469</f>
        <v>4473117</v>
      </c>
      <c r="D469" s="115" t="str">
        <f>VLOOKUP(C469,RosterActualizado!$C$2:$L$1000,3,0)</f>
        <v>FLOW Score 1</v>
      </c>
      <c r="E469" s="115" t="str">
        <f t="shared" si="14"/>
        <v>FLOW</v>
      </c>
      <c r="F469" s="116">
        <f>VLOOKUP(C469,Table1[],5,0)</f>
        <v>0.97636868686868705</v>
      </c>
      <c r="G469" s="117">
        <f>VLOOKUP(C469,Table13[],5,0)</f>
        <v>0.13265306122449</v>
      </c>
      <c r="H469" s="118">
        <f>VLOOKUP(C469,Table13[],3,0)</f>
        <v>98</v>
      </c>
      <c r="I469" s="117">
        <f>VLOOKUP(C469,Table13[],7,0)</f>
        <v>0.58510638297872297</v>
      </c>
      <c r="J469" s="117">
        <f>VLOOKUP(C469,Table13[],9,0)</f>
        <v>0.90322580645161299</v>
      </c>
      <c r="K469" s="116">
        <f>VLOOKUP(C469,Table16[[#All],[idccms]:[TMO]],5,0)</f>
        <v>0.77777777777777801</v>
      </c>
      <c r="L469" s="119">
        <f>VLOOKUP(C469,Table18[[Columna1]:[Recuento de id_monitoring-caseId]],2,0)</f>
        <v>0</v>
      </c>
      <c r="M469" s="116">
        <f>VLOOKUP(C469,Table111[],7,0)</f>
        <v>-0.5</v>
      </c>
      <c r="N469" s="118">
        <f>VLOOKUP(C469,Table111[],6,0)</f>
        <v>10</v>
      </c>
      <c r="O469" s="116">
        <f>VLOOKUP(C469,Table111[],8,0)</f>
        <v>0.5</v>
      </c>
      <c r="P469" s="13" t="s">
        <v>116</v>
      </c>
      <c r="Q469" s="13" t="s">
        <v>116</v>
      </c>
      <c r="R469" s="13" t="s">
        <v>116</v>
      </c>
      <c r="S469" s="116">
        <f>VLOOKUP(C469,Table113[[idccms]:[Suma de Rellamados]],4,0)</f>
        <v>0.790560471976401</v>
      </c>
      <c r="T469" s="13">
        <f>VLOOKUP(C469,Table115[[idccms]:[Suma de CvLlamSalientes]],3,0)</f>
        <v>691.15470852017904</v>
      </c>
      <c r="U469" s="13">
        <f>VLOOKUP(C469,Table115[[idccms]:[Suma de CvLlamSalientes]],5,0)</f>
        <v>25.576233183856498</v>
      </c>
      <c r="V469" s="120">
        <f>VLOOKUP(C469,Table115[[idccms]:[Suma de CvLlamSalientes]],6,0)</f>
        <v>9.5538116591928208</v>
      </c>
      <c r="W469" s="13">
        <f>VLOOKUP(C469,Table115[[idccms]:[Suma de CvLlamSalientes]],7,0)</f>
        <v>656.02466367712998</v>
      </c>
      <c r="X469" s="116">
        <f>VLOOKUP(C469,Table118[[idccms]:[%Act Com N]],4,0)</f>
        <v>1.6816143497757799E-2</v>
      </c>
      <c r="Y469" s="116">
        <f>VLOOKUP(C469,Table118[[idccms]:[%Act Com N]],6,0)</f>
        <v>1.1210762331838601E-2</v>
      </c>
      <c r="Z469" s="116">
        <f>VLOOKUP(C469,TRF!$B$2:$S$407,4,0)</f>
        <v>6.5022421524663698E-2</v>
      </c>
      <c r="AA469" s="116">
        <f>VLOOKUP(C469,CBS!$A$2:$F$395,4,0)</f>
        <v>9.1928251121076193E-2</v>
      </c>
      <c r="AB469" s="124">
        <f>IF(E469="HFC",(IF(L469&gt;=PliegoVigente!$U$9,PliegoVigente!$W$9,IF(L469&gt;=PliegoVigente!$U$8,PliegoVigente!$W$8,PliegoVigente!$W$7))),IF(E469="FLOW",(IF(L469&gt;=PliegoVigente!$U$25,PliegoVigente!$W$25,IF(L469&gt;=PliegoVigente!$U$24,PliegoVigente!$W$24,PliegoVigente!$W$23))),IF(E469="MASIVO",(IF(L469&gt;=PliegoVigente!$U$39,PliegoVigente!$W$39,IF(L469&gt;=PliegoVigente!$U$38,PliegoVigente!$W$38,PliegoVigente!$W$37))),(IF(L469&gt;=PliegoVigente!$U$53,PliegoVigente!$W$53,IF(L469&gt;=PliegoVigente!$U$52,PliegoVigente!$W$52,PliegoVigente!$W$51))))))</f>
        <v>-0.01</v>
      </c>
      <c r="AC469" s="124">
        <f>IF(E469="HFC",(IF(M469&gt;=PliegoVigente!$I$7,PliegoVigente!$K$7,IF(M469&gt;=PliegoVigente!$I$8,PliegoVigente!$K$8,IF(M469&gt;=PliegoVigente!$I$9,PliegoVigente!$K$9,IF(M469&gt;=PliegoVigente!$I$10,PliegoVigente!$K$10,IF(M469&gt;=PliegoVigente!$I$11,PliegoVigente!$K$11,IF(M469&gt;=PliegoVigente!$I$12,PliegoVigente!$K$12,IF(M469&gt;=PliegoVigente!$I$13,PliegoVigente!$K$13,IF(M469&gt;=PliegoVigente!$I$14,PliegoVigente!$K$14,PliegoVigente!$K$15))))))))),IF(E469="FLOW",(IF(M469&gt;=PliegoVigente!$I$23,PliegoVigente!$K$23,IF(M469&gt;=PliegoVigente!$I$24,PliegoVigente!$K$24,IF(M469&gt;=PliegoVigente!$I$25,PliegoVigente!$K$25,IF(M469&gt;=PliegoVigente!$I$26,PliegoVigente!$K$26,IF(M469&gt;=PliegoVigente!$I$27,PliegoVigente!$K$27,IF(M469&gt;=PliegoVigente!$I$28,PliegoVigente!$K$28,IF(M469&gt;=PliegoVigente!$I$29,PliegoVigente!$K$29,IF(M469&gt;=PliegoVigente!$I$30,PliegoVigente!$K$30,PliegoVigente!$K$31))))))))),IF(E469="MASIVO",(IF(M469&gt;=PliegoVigente!$I$37,PliegoVigente!$K$37,IF(M469&gt;=PliegoVigente!$I$38,PliegoVigente!$K$38,IF(M469&gt;=PliegoVigente!$I$39,PliegoVigente!$K$39,IF(M469&gt;=PliegoVigente!$I$40,PliegoVigente!$K$40,IF(M469&gt;=PliegoVigente!$I$41,PliegoVigente!$K$41,IF(M469&gt;=PliegoVigente!$I$42,PliegoVigente!$K$42,IF(M469&gt;=PliegoVigente!$I$43,PliegoVigente!$K$43,IF(M469&gt;=PliegoVigente!$I$44,PliegoVigente!$K$44,PliegoVigente!$K$45))))))))),(IF(M469&gt;=PliegoVigente!$I$51,PliegoVigente!$K$51,IF(M469&gt;=PliegoVigente!$I$52,PliegoVigente!$K$52,IF(M469&gt;=PliegoVigente!$I$53,PliegoVigente!$K$53,IF(M469&gt;=PliegoVigente!$I$54,PliegoVigente!$K$54,IF(M469&gt;=PliegoVigente!$I$55,PliegoVigente!$K$55,IF(M469&gt;=PliegoVigente!$I$56,PliegoVigente!$K$56,IF(M469&gt;=PliegoVigente!$I$57,PliegoVigente!$K$57,IF(M469&gt;=PliegoVigente!$I$58,PliegoVigente!$K$58,PliegoVigente!$K$59))))))))))))</f>
        <v>-0.02</v>
      </c>
      <c r="AD469" s="124">
        <f>IF(E469="HFC",(IF(S469&gt;=PliegoVigente!$E$12,PliegoVigente!$G$12,IF(S469&gt;=PliegoVigente!$E$11,PliegoVigente!$G$11,IF(S469&gt;=PliegoVigente!$E$10,PliegoVigente!$G$10,IF(S469&gt;=PliegoVigente!$E$9,PliegoVigente!$G$9,IF(S469&gt;=PliegoVigente!$E$8,PliegoVigente!$G$8,PliegoVigente!$G$7)))))),IF(E469="FLOW",(IF(S469&gt;=PliegoVigente!$I$23,PliegoVigente!$K$23,IF(S469&gt;=PliegoVigente!$I$24,PliegoVigente!$K$24,IF(S469&gt;=PliegoVigente!$I$25,PliegoVigente!$K$25,IF(S469&gt;=PliegoVigente!$I$26,PliegoVigente!$K$26,IF(S469&gt;=PliegoVigente!$I$27,PliegoVigente!$K$27,IF(S469&gt;=PliegoVigente!$I$28,PliegoVigente!$K$28,IF(S469&gt;=PliegoVigente!$I$29,PliegoVigente!$K$29,IF(S469&gt;=PliegoVigente!$I$30,PliegoVigente!$K$30,PliegoVigente!$K$31))))))))),IF(E469="MASIVO",(IF(S469&gt;=PliegoVigente!$I$37,PliegoVigente!$K$37,IF(S469&gt;=PliegoVigente!$I$38,PliegoVigente!$K$38,IF(S469&gt;=PliegoVigente!$I$39,PliegoVigente!$K$39,IF(S469&gt;=PliegoVigente!$I$40,PliegoVigente!$K$40,IF(S469&gt;=PliegoVigente!$I$41,PliegoVigente!$K$41,IF(S469&gt;=PliegoVigente!$I$42,PliegoVigente!$K$42,IF(S469&gt;=PliegoVigente!$I$43,PliegoVigente!$K$43,IF(S469&gt;=PliegoVigente!$I$44,PliegoVigente!$K$44,PliegoVigente!$K$45))))))))),(IF(S469&gt;=PliegoVigente!$I$51,PliegoVigente!$K$51,IF(S469&gt;=PliegoVigente!$I$52,PliegoVigente!$K$52,IF(S469&gt;=PliegoVigente!$I$53,PliegoVigente!$K$53,IF(S469&gt;=PliegoVigente!$I$54,PliegoVigente!$K$54,IF(S469&gt;=PliegoVigente!$I$55,PliegoVigente!$K$55,IF(S469&gt;=PliegoVigente!$I$56,PliegoVigente!$K$56,IF(S469&gt;=PliegoVigente!$I$57,PliegoVigente!$K$57,IF(S469&gt;=PliegoVigente!$I$58,PliegoVigente!$K$58,PliegoVigente!$K$59))))))))))))</f>
        <v>0.06</v>
      </c>
      <c r="AE469" s="124">
        <f>IF(E469="HFC",(IF(T469&gt;=PliegoVigente!$A$10,PliegoVigente!$C$10,IF(T469&gt;PliegoVigente!$A$9,PliegoVigente!$C$9,IF(T469&gt;PliegoVigente!$A$8,PliegoVigente!$C$8,PliegoVigente!$C$7)))),IF(E469="FLOW",(IF(T469&gt;=PliegoVigente!$A$26,PliegoVigente!$C$26,IF(T469&gt;PliegoVigente!$A$25,PliegoVigente!$C$25,IF(T469&gt;PliegoVigente!$A$24,PliegoVigente!$C$24,PliegoVigente!$C$23)))),IF(E469="MASIVO",(IF(T469&gt;=PliegoVigente!$A$40,PliegoVigente!$C$40,IF(T469&gt;PliegoVigente!$A$39,PliegoVigente!$C$39,IF(T469&gt;PliegoVigente!$A$38,PliegoVigente!$C$38,PliegoVigente!$C$37)))),(IF(T469&gt;=PliegoVigente!$A$54,PliegoVigente!$C$54,IF(T469&gt;PliegoVigente!$A$53,PliegoVigente!$C$53,IF(T469&gt;PliegoVigente!$A$52,PliegoVigente!$C$52,PliegoVigente!$C$51)))))))</f>
        <v>-0.01</v>
      </c>
      <c r="AF469" s="124">
        <f>IF(E469="HFC",(IF(Y469&gt;=PliegoVigente!$Y$7,PliegoVigente!$AA$7,0)),IF(E469="FLOW",0,IF(E469="MASIVO",(IF(Y469&gt;=PliegoVigente!$Y$37,PliegoVigente!$AA$370)),(IF(Y469&gt;=PliegoVigente!$Y$51,PliegoVigente!$AA$51,0)))))</f>
        <v>0</v>
      </c>
      <c r="AG469" s="124">
        <f>IF(E469="HFC",(IF(Z469&gt;=PliegoVigente!$M$9,PliegoVigente!$O$9,IF(Z469&gt;=PliegoVigente!$M$8,PliegoVigente!$O$8,PliegoVigente!$O$7))),IF(E469="FLOW",(IF(Z469&gt;=PliegoVigente!$M$25,PliegoVigente!$O$25,IF(Z469&gt;=PliegoVigente!$M$24,PliegoVigente!$O$24,PliegoVigente!$O$23))),IF(E469="MASIVO",(IF(Z469&gt;=PliegoVigente!$M$39,PliegoVigente!$O$39,IF(Z469&gt;=PliegoVigente!$M$38,PliegoVigente!$O$38,PliegoVigente!$O$37))),(IF(Z469&gt;=PliegoVigente!$M$53,PliegoVigente!$O$53,IF(Z469&gt;=PliegoVigente!$M$52,PliegoVigente!$O$52,PliegoVigente!$O$51))))))</f>
        <v>5.0000000000000001E-3</v>
      </c>
      <c r="AH469" s="124">
        <f>IF(E469="HFC",(IF(AA469&gt;=PliegoVigente!$Q$9,PliegoVigente!$S$9,IF(AA469&gt;=PliegoVigente!$Q$8,PliegoVigente!$S$8,PliegoVigente!$S$7))),IF(E469="FLOW",(IF(AA469&gt;=PliegoVigente!$Q$25,PliegoVigente!$S$25,IF(AA469&gt;=PliegoVigente!$Q$24,PliegoVigente!$S$24,PliegoVigente!$S$23))),IF(E469="MASIVO",(IF(AA469&gt;=PliegoVigente!$Q$39,PliegoVigente!$S$39,IF(AA469&gt;=PliegoVigente!$Q$38,PliegoVigente!$S$38,PliegoVigente!$S$37))),(IF(AA469&gt;=PliegoVigente!$Q$53,PliegoVigente!$S$53,IF(AA469&gt;=PliegoVigente!$Q$52,PliegoVigente!$S$52,PliegoVigente!$S$51))))))</f>
        <v>0</v>
      </c>
      <c r="AI469" s="126">
        <f t="shared" si="15"/>
        <v>2.4999999999999998E-2</v>
      </c>
    </row>
    <row r="470" spans="1:35" x14ac:dyDescent="0.25">
      <c r="A470" s="115" t="str">
        <f>VLOOKUP(C470,RosterActualizado!$C$2:$L$1000,7,0)</f>
        <v>Tapia Luis Rodrigo</v>
      </c>
      <c r="B470" s="115" t="str">
        <f>VLOOKUP(C470,RosterActualizado!$C$2:$L$1000,10,0)</f>
        <v xml:space="preserve">Cisneros Daniel Alberto </v>
      </c>
      <c r="C470" s="115">
        <f>RosterActualizado!C470</f>
        <v>2699911</v>
      </c>
      <c r="D470" s="115" t="str">
        <f>VLOOKUP(C470,RosterActualizado!$C$2:$L$1000,3,0)</f>
        <v>MASIVO</v>
      </c>
      <c r="E470" s="115" t="str">
        <f t="shared" si="14"/>
        <v>MASIVO</v>
      </c>
      <c r="F470" s="116" t="e">
        <f>VLOOKUP(C470,Table1[],5,0)</f>
        <v>#N/A</v>
      </c>
      <c r="G470" s="117">
        <f>VLOOKUP(C470,Table13[],5,0)</f>
        <v>0</v>
      </c>
      <c r="H470" s="118">
        <f>VLOOKUP(C470,Table13[],3,0)</f>
        <v>0</v>
      </c>
      <c r="I470" s="117">
        <f>VLOOKUP(C470,Table13[],7,0)</f>
        <v>0</v>
      </c>
      <c r="J470" s="117">
        <f>VLOOKUP(C470,Table13[],9,0)</f>
        <v>0</v>
      </c>
      <c r="K470" s="116" t="e">
        <f>VLOOKUP(C470,Table16[[#All],[idccms]:[TMO]],5,0)</f>
        <v>#N/A</v>
      </c>
      <c r="L470" s="119" t="e">
        <f>VLOOKUP(C470,Table18[[Columna1]:[Recuento de id_monitoring-caseId]],2,0)</f>
        <v>#N/A</v>
      </c>
      <c r="M470" s="116" t="e">
        <f>VLOOKUP(C470,Table111[],7,0)</f>
        <v>#N/A</v>
      </c>
      <c r="N470" s="118" t="e">
        <f>VLOOKUP(C470,Table111[],6,0)</f>
        <v>#N/A</v>
      </c>
      <c r="O470" s="116" t="e">
        <f>VLOOKUP(C470,Table111[],8,0)</f>
        <v>#N/A</v>
      </c>
      <c r="P470" s="13" t="s">
        <v>116</v>
      </c>
      <c r="Q470" s="13" t="s">
        <v>116</v>
      </c>
      <c r="R470" s="13" t="s">
        <v>116</v>
      </c>
      <c r="S470" s="116" t="e">
        <f>VLOOKUP(C470,Table113[[idccms]:[Suma de Rellamados]],4,0)</f>
        <v>#N/A</v>
      </c>
      <c r="T470" s="13">
        <f>VLOOKUP(C470,Table115[[idccms]:[Suma de CvLlamSalientes]],3,0)</f>
        <v>0</v>
      </c>
      <c r="U470" s="13">
        <f>VLOOKUP(C470,Table115[[idccms]:[Suma de CvLlamSalientes]],5,0)</f>
        <v>0</v>
      </c>
      <c r="V470" s="120">
        <f>VLOOKUP(C470,Table115[[idccms]:[Suma de CvLlamSalientes]],6,0)</f>
        <v>0</v>
      </c>
      <c r="W470" s="13">
        <f>VLOOKUP(C470,Table115[[idccms]:[Suma de CvLlamSalientes]],7,0)</f>
        <v>0</v>
      </c>
      <c r="X470" s="116" t="e">
        <f>VLOOKUP(C470,Table118[[idccms]:[%Act Com N]],4,0)</f>
        <v>#N/A</v>
      </c>
      <c r="Y470" s="116" t="e">
        <f>VLOOKUP(C470,Table118[[idccms]:[%Act Com N]],6,0)</f>
        <v>#N/A</v>
      </c>
      <c r="Z470" s="116" t="e">
        <f>VLOOKUP(C470,TRF!$B$2:$S$407,4,0)</f>
        <v>#N/A</v>
      </c>
      <c r="AA470" s="116" t="e">
        <f>VLOOKUP(C470,CBS!$A$2:$F$395,4,0)</f>
        <v>#N/A</v>
      </c>
      <c r="AB470" s="124" t="e">
        <f>IF(E470="HFC",(IF(L470&gt;=PliegoVigente!$U$9,PliegoVigente!$W$9,IF(L470&gt;=PliegoVigente!$U$8,PliegoVigente!$W$8,PliegoVigente!$W$7))),IF(E470="FLOW",(IF(L470&gt;=PliegoVigente!$U$25,PliegoVigente!$W$25,IF(L470&gt;=PliegoVigente!$U$24,PliegoVigente!$W$24,PliegoVigente!$W$23))),IF(E470="MASIVO",(IF(L470&gt;=PliegoVigente!$U$39,PliegoVigente!$W$39,IF(L470&gt;=PliegoVigente!$U$38,PliegoVigente!$W$38,PliegoVigente!$W$37))),(IF(L470&gt;=PliegoVigente!$U$53,PliegoVigente!$W$53,IF(L470&gt;=PliegoVigente!$U$52,PliegoVigente!$W$52,PliegoVigente!$W$51))))))</f>
        <v>#N/A</v>
      </c>
      <c r="AC470" s="124" t="e">
        <f>IF(E470="HFC",(IF(M470&gt;=PliegoVigente!$I$7,PliegoVigente!$K$7,IF(M470&gt;=PliegoVigente!$I$8,PliegoVigente!$K$8,IF(M470&gt;=PliegoVigente!$I$9,PliegoVigente!$K$9,IF(M470&gt;=PliegoVigente!$I$10,PliegoVigente!$K$10,IF(M470&gt;=PliegoVigente!$I$11,PliegoVigente!$K$11,IF(M470&gt;=PliegoVigente!$I$12,PliegoVigente!$K$12,IF(M470&gt;=PliegoVigente!$I$13,PliegoVigente!$K$13,IF(M470&gt;=PliegoVigente!$I$14,PliegoVigente!$K$14,PliegoVigente!$K$15))))))))),IF(E470="FLOW",(IF(M470&gt;=PliegoVigente!$I$23,PliegoVigente!$K$23,IF(M470&gt;=PliegoVigente!$I$24,PliegoVigente!$K$24,IF(M470&gt;=PliegoVigente!$I$25,PliegoVigente!$K$25,IF(M470&gt;=PliegoVigente!$I$26,PliegoVigente!$K$26,IF(M470&gt;=PliegoVigente!$I$27,PliegoVigente!$K$27,IF(M470&gt;=PliegoVigente!$I$28,PliegoVigente!$K$28,IF(M470&gt;=PliegoVigente!$I$29,PliegoVigente!$K$29,IF(M470&gt;=PliegoVigente!$I$30,PliegoVigente!$K$30,PliegoVigente!$K$31))))))))),IF(E470="MASIVO",(IF(M470&gt;=PliegoVigente!$I$37,PliegoVigente!$K$37,IF(M470&gt;=PliegoVigente!$I$38,PliegoVigente!$K$38,IF(M470&gt;=PliegoVigente!$I$39,PliegoVigente!$K$39,IF(M470&gt;=PliegoVigente!$I$40,PliegoVigente!$K$40,IF(M470&gt;=PliegoVigente!$I$41,PliegoVigente!$K$41,IF(M470&gt;=PliegoVigente!$I$42,PliegoVigente!$K$42,IF(M470&gt;=PliegoVigente!$I$43,PliegoVigente!$K$43,IF(M470&gt;=PliegoVigente!$I$44,PliegoVigente!$K$44,PliegoVigente!$K$45))))))))),(IF(M470&gt;=PliegoVigente!$I$51,PliegoVigente!$K$51,IF(M470&gt;=PliegoVigente!$I$52,PliegoVigente!$K$52,IF(M470&gt;=PliegoVigente!$I$53,PliegoVigente!$K$53,IF(M470&gt;=PliegoVigente!$I$54,PliegoVigente!$K$54,IF(M470&gt;=PliegoVigente!$I$55,PliegoVigente!$K$55,IF(M470&gt;=PliegoVigente!$I$56,PliegoVigente!$K$56,IF(M470&gt;=PliegoVigente!$I$57,PliegoVigente!$K$57,IF(M470&gt;=PliegoVigente!$I$58,PliegoVigente!$K$58,PliegoVigente!$K$59))))))))))))</f>
        <v>#N/A</v>
      </c>
      <c r="AD470" s="124" t="e">
        <f>IF(E470="HFC",(IF(S470&gt;=PliegoVigente!$E$12,PliegoVigente!$G$12,IF(S470&gt;=PliegoVigente!$E$11,PliegoVigente!$G$11,IF(S470&gt;=PliegoVigente!$E$10,PliegoVigente!$G$10,IF(S470&gt;=PliegoVigente!$E$9,PliegoVigente!$G$9,IF(S470&gt;=PliegoVigente!$E$8,PliegoVigente!$G$8,PliegoVigente!$G$7)))))),IF(E470="FLOW",(IF(S470&gt;=PliegoVigente!$I$23,PliegoVigente!$K$23,IF(S470&gt;=PliegoVigente!$I$24,PliegoVigente!$K$24,IF(S470&gt;=PliegoVigente!$I$25,PliegoVigente!$K$25,IF(S470&gt;=PliegoVigente!$I$26,PliegoVigente!$K$26,IF(S470&gt;=PliegoVigente!$I$27,PliegoVigente!$K$27,IF(S470&gt;=PliegoVigente!$I$28,PliegoVigente!$K$28,IF(S470&gt;=PliegoVigente!$I$29,PliegoVigente!$K$29,IF(S470&gt;=PliegoVigente!$I$30,PliegoVigente!$K$30,PliegoVigente!$K$31))))))))),IF(E470="MASIVO",(IF(S470&gt;=PliegoVigente!$I$37,PliegoVigente!$K$37,IF(S470&gt;=PliegoVigente!$I$38,PliegoVigente!$K$38,IF(S470&gt;=PliegoVigente!$I$39,PliegoVigente!$K$39,IF(S470&gt;=PliegoVigente!$I$40,PliegoVigente!$K$40,IF(S470&gt;=PliegoVigente!$I$41,PliegoVigente!$K$41,IF(S470&gt;=PliegoVigente!$I$42,PliegoVigente!$K$42,IF(S470&gt;=PliegoVigente!$I$43,PliegoVigente!$K$43,IF(S470&gt;=PliegoVigente!$I$44,PliegoVigente!$K$44,PliegoVigente!$K$45))))))))),(IF(S470&gt;=PliegoVigente!$I$51,PliegoVigente!$K$51,IF(S470&gt;=PliegoVigente!$I$52,PliegoVigente!$K$52,IF(S470&gt;=PliegoVigente!$I$53,PliegoVigente!$K$53,IF(S470&gt;=PliegoVigente!$I$54,PliegoVigente!$K$54,IF(S470&gt;=PliegoVigente!$I$55,PliegoVigente!$K$55,IF(S470&gt;=PliegoVigente!$I$56,PliegoVigente!$K$56,IF(S470&gt;=PliegoVigente!$I$57,PliegoVigente!$K$57,IF(S470&gt;=PliegoVigente!$I$58,PliegoVigente!$K$58,PliegoVigente!$K$59))))))))))))</f>
        <v>#N/A</v>
      </c>
      <c r="AE470" s="124">
        <f>IF(E470="HFC",(IF(T470&gt;=PliegoVigente!$A$10,PliegoVigente!$C$10,IF(T470&gt;PliegoVigente!$A$9,PliegoVigente!$C$9,IF(T470&gt;PliegoVigente!$A$8,PliegoVigente!$C$8,PliegoVigente!$C$7)))),IF(E470="FLOW",(IF(T470&gt;=PliegoVigente!$A$26,PliegoVigente!$C$26,IF(T470&gt;PliegoVigente!$A$25,PliegoVigente!$C$25,IF(T470&gt;PliegoVigente!$A$24,PliegoVigente!$C$24,PliegoVigente!$C$23)))),IF(E470="MASIVO",(IF(T470&gt;=PliegoVigente!$A$40,PliegoVigente!$C$40,IF(T470&gt;PliegoVigente!$A$39,PliegoVigente!$C$39,IF(T470&gt;PliegoVigente!$A$38,PliegoVigente!$C$38,PliegoVigente!$C$37)))),(IF(T470&gt;=PliegoVigente!$A$54,PliegoVigente!$C$54,IF(T470&gt;PliegoVigente!$A$53,PliegoVigente!$C$53,IF(T470&gt;PliegoVigente!$A$52,PliegoVigente!$C$52,PliegoVigente!$C$51)))))))</f>
        <v>0.02</v>
      </c>
      <c r="AF470" s="124" t="e">
        <f>IF(E470="HFC",(IF(Y470&gt;=PliegoVigente!$Y$7,PliegoVigente!$AA$7,0)),IF(E470="FLOW",0,IF(E470="MASIVO",(IF(Y470&gt;=PliegoVigente!$Y$37,PliegoVigente!$AA$370)),(IF(Y470&gt;=PliegoVigente!$Y$51,PliegoVigente!$AA$51,0)))))</f>
        <v>#N/A</v>
      </c>
      <c r="AG470" s="124" t="e">
        <f>IF(E470="HFC",(IF(Z470&gt;=PliegoVigente!$M$9,PliegoVigente!$O$9,IF(Z470&gt;=PliegoVigente!$M$8,PliegoVigente!$O$8,PliegoVigente!$O$7))),IF(E470="FLOW",(IF(Z470&gt;=PliegoVigente!$M$25,PliegoVigente!$O$25,IF(Z470&gt;=PliegoVigente!$M$24,PliegoVigente!$O$24,PliegoVigente!$O$23))),IF(E470="MASIVO",(IF(Z470&gt;=PliegoVigente!$M$39,PliegoVigente!$O$39,IF(Z470&gt;=PliegoVigente!$M$38,PliegoVigente!$O$38,PliegoVigente!$O$37))),(IF(Z470&gt;=PliegoVigente!$M$53,PliegoVigente!$O$53,IF(Z470&gt;=PliegoVigente!$M$52,PliegoVigente!$O$52,PliegoVigente!$O$51))))))</f>
        <v>#N/A</v>
      </c>
      <c r="AH470" s="124" t="e">
        <f>IF(E470="HFC",(IF(AA470&gt;=PliegoVigente!$Q$9,PliegoVigente!$S$9,IF(AA470&gt;=PliegoVigente!$Q$8,PliegoVigente!$S$8,PliegoVigente!$S$7))),IF(E470="FLOW",(IF(AA470&gt;=PliegoVigente!$Q$25,PliegoVigente!$S$25,IF(AA470&gt;=PliegoVigente!$Q$24,PliegoVigente!$S$24,PliegoVigente!$S$23))),IF(E470="MASIVO",(IF(AA470&gt;=PliegoVigente!$Q$39,PliegoVigente!$S$39,IF(AA470&gt;=PliegoVigente!$Q$38,PliegoVigente!$S$38,PliegoVigente!$S$37))),(IF(AA470&gt;=PliegoVigente!$Q$53,PliegoVigente!$S$53,IF(AA470&gt;=PliegoVigente!$Q$52,PliegoVigente!$S$52,PliegoVigente!$S$51))))))</f>
        <v>#N/A</v>
      </c>
      <c r="AI470" s="126" t="e">
        <f t="shared" si="15"/>
        <v>#N/A</v>
      </c>
    </row>
    <row r="471" spans="1:35" x14ac:dyDescent="0.25">
      <c r="A471" s="115" t="str">
        <f>VLOOKUP(C471,RosterActualizado!$C$2:$L$1000,7,0)</f>
        <v>Tapia Luis Rodrigo</v>
      </c>
      <c r="B471" s="115" t="str">
        <f>VLOOKUP(C471,RosterActualizado!$C$2:$L$1000,10,0)</f>
        <v xml:space="preserve">Diaz Franco Daniel </v>
      </c>
      <c r="C471" s="115">
        <f>RosterActualizado!C471</f>
        <v>1513208</v>
      </c>
      <c r="D471" s="115" t="str">
        <f>VLOOKUP(C471,RosterActualizado!$C$2:$L$1000,3,0)</f>
        <v>MASIVO</v>
      </c>
      <c r="E471" s="115" t="str">
        <f t="shared" si="14"/>
        <v>MASIVO</v>
      </c>
      <c r="F471" s="116" t="e">
        <f>VLOOKUP(C471,Table1[],5,0)</f>
        <v>#N/A</v>
      </c>
      <c r="G471" s="117">
        <f>VLOOKUP(C471,Table13[],5,0)</f>
        <v>0</v>
      </c>
      <c r="H471" s="118">
        <f>VLOOKUP(C471,Table13[],3,0)</f>
        <v>0</v>
      </c>
      <c r="I471" s="117">
        <f>VLOOKUP(C471,Table13[],7,0)</f>
        <v>0</v>
      </c>
      <c r="J471" s="117">
        <f>VLOOKUP(C471,Table13[],9,0)</f>
        <v>0</v>
      </c>
      <c r="K471" s="116" t="e">
        <f>VLOOKUP(C471,Table16[[#All],[idccms]:[TMO]],5,0)</f>
        <v>#N/A</v>
      </c>
      <c r="L471" s="119" t="e">
        <f>VLOOKUP(C471,Table18[[Columna1]:[Recuento de id_monitoring-caseId]],2,0)</f>
        <v>#N/A</v>
      </c>
      <c r="M471" s="116" t="e">
        <f>VLOOKUP(C471,Table111[],7,0)</f>
        <v>#N/A</v>
      </c>
      <c r="N471" s="118" t="e">
        <f>VLOOKUP(C471,Table111[],6,0)</f>
        <v>#N/A</v>
      </c>
      <c r="O471" s="116" t="e">
        <f>VLOOKUP(C471,Table111[],8,0)</f>
        <v>#N/A</v>
      </c>
      <c r="P471" s="13" t="s">
        <v>116</v>
      </c>
      <c r="Q471" s="13" t="s">
        <v>116</v>
      </c>
      <c r="R471" s="13" t="s">
        <v>116</v>
      </c>
      <c r="S471" s="116" t="e">
        <f>VLOOKUP(C471,Table113[[idccms]:[Suma de Rellamados]],4,0)</f>
        <v>#N/A</v>
      </c>
      <c r="T471" s="13">
        <f>VLOOKUP(C471,Table115[[idccms]:[Suma de CvLlamSalientes]],3,0)</f>
        <v>0</v>
      </c>
      <c r="U471" s="13">
        <f>VLOOKUP(C471,Table115[[idccms]:[Suma de CvLlamSalientes]],5,0)</f>
        <v>0</v>
      </c>
      <c r="V471" s="120">
        <f>VLOOKUP(C471,Table115[[idccms]:[Suma de CvLlamSalientes]],6,0)</f>
        <v>0</v>
      </c>
      <c r="W471" s="13">
        <f>VLOOKUP(C471,Table115[[idccms]:[Suma de CvLlamSalientes]],7,0)</f>
        <v>0</v>
      </c>
      <c r="X471" s="116" t="e">
        <f>VLOOKUP(C471,Table118[[idccms]:[%Act Com N]],4,0)</f>
        <v>#N/A</v>
      </c>
      <c r="Y471" s="116" t="e">
        <f>VLOOKUP(C471,Table118[[idccms]:[%Act Com N]],6,0)</f>
        <v>#N/A</v>
      </c>
      <c r="Z471" s="116" t="e">
        <f>VLOOKUP(C471,TRF!$B$2:$S$407,4,0)</f>
        <v>#N/A</v>
      </c>
      <c r="AA471" s="116" t="e">
        <f>VLOOKUP(C471,CBS!$A$2:$F$395,4,0)</f>
        <v>#N/A</v>
      </c>
      <c r="AB471" s="124" t="e">
        <f>IF(E471="HFC",(IF(L471&gt;=PliegoVigente!$U$9,PliegoVigente!$W$9,IF(L471&gt;=PliegoVigente!$U$8,PliegoVigente!$W$8,PliegoVigente!$W$7))),IF(E471="FLOW",(IF(L471&gt;=PliegoVigente!$U$25,PliegoVigente!$W$25,IF(L471&gt;=PliegoVigente!$U$24,PliegoVigente!$W$24,PliegoVigente!$W$23))),IF(E471="MASIVO",(IF(L471&gt;=PliegoVigente!$U$39,PliegoVigente!$W$39,IF(L471&gt;=PliegoVigente!$U$38,PliegoVigente!$W$38,PliegoVigente!$W$37))),(IF(L471&gt;=PliegoVigente!$U$53,PliegoVigente!$W$53,IF(L471&gt;=PliegoVigente!$U$52,PliegoVigente!$W$52,PliegoVigente!$W$51))))))</f>
        <v>#N/A</v>
      </c>
      <c r="AC471" s="124" t="e">
        <f>IF(E471="HFC",(IF(M471&gt;=PliegoVigente!$I$7,PliegoVigente!$K$7,IF(M471&gt;=PliegoVigente!$I$8,PliegoVigente!$K$8,IF(M471&gt;=PliegoVigente!$I$9,PliegoVigente!$K$9,IF(M471&gt;=PliegoVigente!$I$10,PliegoVigente!$K$10,IF(M471&gt;=PliegoVigente!$I$11,PliegoVigente!$K$11,IF(M471&gt;=PliegoVigente!$I$12,PliegoVigente!$K$12,IF(M471&gt;=PliegoVigente!$I$13,PliegoVigente!$K$13,IF(M471&gt;=PliegoVigente!$I$14,PliegoVigente!$K$14,PliegoVigente!$K$15))))))))),IF(E471="FLOW",(IF(M471&gt;=PliegoVigente!$I$23,PliegoVigente!$K$23,IF(M471&gt;=PliegoVigente!$I$24,PliegoVigente!$K$24,IF(M471&gt;=PliegoVigente!$I$25,PliegoVigente!$K$25,IF(M471&gt;=PliegoVigente!$I$26,PliegoVigente!$K$26,IF(M471&gt;=PliegoVigente!$I$27,PliegoVigente!$K$27,IF(M471&gt;=PliegoVigente!$I$28,PliegoVigente!$K$28,IF(M471&gt;=PliegoVigente!$I$29,PliegoVigente!$K$29,IF(M471&gt;=PliegoVigente!$I$30,PliegoVigente!$K$30,PliegoVigente!$K$31))))))))),IF(E471="MASIVO",(IF(M471&gt;=PliegoVigente!$I$37,PliegoVigente!$K$37,IF(M471&gt;=PliegoVigente!$I$38,PliegoVigente!$K$38,IF(M471&gt;=PliegoVigente!$I$39,PliegoVigente!$K$39,IF(M471&gt;=PliegoVigente!$I$40,PliegoVigente!$K$40,IF(M471&gt;=PliegoVigente!$I$41,PliegoVigente!$K$41,IF(M471&gt;=PliegoVigente!$I$42,PliegoVigente!$K$42,IF(M471&gt;=PliegoVigente!$I$43,PliegoVigente!$K$43,IF(M471&gt;=PliegoVigente!$I$44,PliegoVigente!$K$44,PliegoVigente!$K$45))))))))),(IF(M471&gt;=PliegoVigente!$I$51,PliegoVigente!$K$51,IF(M471&gt;=PliegoVigente!$I$52,PliegoVigente!$K$52,IF(M471&gt;=PliegoVigente!$I$53,PliegoVigente!$K$53,IF(M471&gt;=PliegoVigente!$I$54,PliegoVigente!$K$54,IF(M471&gt;=PliegoVigente!$I$55,PliegoVigente!$K$55,IF(M471&gt;=PliegoVigente!$I$56,PliegoVigente!$K$56,IF(M471&gt;=PliegoVigente!$I$57,PliegoVigente!$K$57,IF(M471&gt;=PliegoVigente!$I$58,PliegoVigente!$K$58,PliegoVigente!$K$59))))))))))))</f>
        <v>#N/A</v>
      </c>
      <c r="AD471" s="124" t="e">
        <f>IF(E471="HFC",(IF(S471&gt;=PliegoVigente!$E$12,PliegoVigente!$G$12,IF(S471&gt;=PliegoVigente!$E$11,PliegoVigente!$G$11,IF(S471&gt;=PliegoVigente!$E$10,PliegoVigente!$G$10,IF(S471&gt;=PliegoVigente!$E$9,PliegoVigente!$G$9,IF(S471&gt;=PliegoVigente!$E$8,PliegoVigente!$G$8,PliegoVigente!$G$7)))))),IF(E471="FLOW",(IF(S471&gt;=PliegoVigente!$I$23,PliegoVigente!$K$23,IF(S471&gt;=PliegoVigente!$I$24,PliegoVigente!$K$24,IF(S471&gt;=PliegoVigente!$I$25,PliegoVigente!$K$25,IF(S471&gt;=PliegoVigente!$I$26,PliegoVigente!$K$26,IF(S471&gt;=PliegoVigente!$I$27,PliegoVigente!$K$27,IF(S471&gt;=PliegoVigente!$I$28,PliegoVigente!$K$28,IF(S471&gt;=PliegoVigente!$I$29,PliegoVigente!$K$29,IF(S471&gt;=PliegoVigente!$I$30,PliegoVigente!$K$30,PliegoVigente!$K$31))))))))),IF(E471="MASIVO",(IF(S471&gt;=PliegoVigente!$I$37,PliegoVigente!$K$37,IF(S471&gt;=PliegoVigente!$I$38,PliegoVigente!$K$38,IF(S471&gt;=PliegoVigente!$I$39,PliegoVigente!$K$39,IF(S471&gt;=PliegoVigente!$I$40,PliegoVigente!$K$40,IF(S471&gt;=PliegoVigente!$I$41,PliegoVigente!$K$41,IF(S471&gt;=PliegoVigente!$I$42,PliegoVigente!$K$42,IF(S471&gt;=PliegoVigente!$I$43,PliegoVigente!$K$43,IF(S471&gt;=PliegoVigente!$I$44,PliegoVigente!$K$44,PliegoVigente!$K$45))))))))),(IF(S471&gt;=PliegoVigente!$I$51,PliegoVigente!$K$51,IF(S471&gt;=PliegoVigente!$I$52,PliegoVigente!$K$52,IF(S471&gt;=PliegoVigente!$I$53,PliegoVigente!$K$53,IF(S471&gt;=PliegoVigente!$I$54,PliegoVigente!$K$54,IF(S471&gt;=PliegoVigente!$I$55,PliegoVigente!$K$55,IF(S471&gt;=PliegoVigente!$I$56,PliegoVigente!$K$56,IF(S471&gt;=PliegoVigente!$I$57,PliegoVigente!$K$57,IF(S471&gt;=PliegoVigente!$I$58,PliegoVigente!$K$58,PliegoVigente!$K$59))))))))))))</f>
        <v>#N/A</v>
      </c>
      <c r="AE471" s="124">
        <f>IF(E471="HFC",(IF(T471&gt;=PliegoVigente!$A$10,PliegoVigente!$C$10,IF(T471&gt;PliegoVigente!$A$9,PliegoVigente!$C$9,IF(T471&gt;PliegoVigente!$A$8,PliegoVigente!$C$8,PliegoVigente!$C$7)))),IF(E471="FLOW",(IF(T471&gt;=PliegoVigente!$A$26,PliegoVigente!$C$26,IF(T471&gt;PliegoVigente!$A$25,PliegoVigente!$C$25,IF(T471&gt;PliegoVigente!$A$24,PliegoVigente!$C$24,PliegoVigente!$C$23)))),IF(E471="MASIVO",(IF(T471&gt;=PliegoVigente!$A$40,PliegoVigente!$C$40,IF(T471&gt;PliegoVigente!$A$39,PliegoVigente!$C$39,IF(T471&gt;PliegoVigente!$A$38,PliegoVigente!$C$38,PliegoVigente!$C$37)))),(IF(T471&gt;=PliegoVigente!$A$54,PliegoVigente!$C$54,IF(T471&gt;PliegoVigente!$A$53,PliegoVigente!$C$53,IF(T471&gt;PliegoVigente!$A$52,PliegoVigente!$C$52,PliegoVigente!$C$51)))))))</f>
        <v>0.02</v>
      </c>
      <c r="AF471" s="124" t="e">
        <f>IF(E471="HFC",(IF(Y471&gt;=PliegoVigente!$Y$7,PliegoVigente!$AA$7,0)),IF(E471="FLOW",0,IF(E471="MASIVO",(IF(Y471&gt;=PliegoVigente!$Y$37,PliegoVigente!$AA$370)),(IF(Y471&gt;=PliegoVigente!$Y$51,PliegoVigente!$AA$51,0)))))</f>
        <v>#N/A</v>
      </c>
      <c r="AG471" s="124" t="e">
        <f>IF(E471="HFC",(IF(Z471&gt;=PliegoVigente!$M$9,PliegoVigente!$O$9,IF(Z471&gt;=PliegoVigente!$M$8,PliegoVigente!$O$8,PliegoVigente!$O$7))),IF(E471="FLOW",(IF(Z471&gt;=PliegoVigente!$M$25,PliegoVigente!$O$25,IF(Z471&gt;=PliegoVigente!$M$24,PliegoVigente!$O$24,PliegoVigente!$O$23))),IF(E471="MASIVO",(IF(Z471&gt;=PliegoVigente!$M$39,PliegoVigente!$O$39,IF(Z471&gt;=PliegoVigente!$M$38,PliegoVigente!$O$38,PliegoVigente!$O$37))),(IF(Z471&gt;=PliegoVigente!$M$53,PliegoVigente!$O$53,IF(Z471&gt;=PliegoVigente!$M$52,PliegoVigente!$O$52,PliegoVigente!$O$51))))))</f>
        <v>#N/A</v>
      </c>
      <c r="AH471" s="124" t="e">
        <f>IF(E471="HFC",(IF(AA471&gt;=PliegoVigente!$Q$9,PliegoVigente!$S$9,IF(AA471&gt;=PliegoVigente!$Q$8,PliegoVigente!$S$8,PliegoVigente!$S$7))),IF(E471="FLOW",(IF(AA471&gt;=PliegoVigente!$Q$25,PliegoVigente!$S$25,IF(AA471&gt;=PliegoVigente!$Q$24,PliegoVigente!$S$24,PliegoVigente!$S$23))),IF(E471="MASIVO",(IF(AA471&gt;=PliegoVigente!$Q$39,PliegoVigente!$S$39,IF(AA471&gt;=PliegoVigente!$Q$38,PliegoVigente!$S$38,PliegoVigente!$S$37))),(IF(AA471&gt;=PliegoVigente!$Q$53,PliegoVigente!$S$53,IF(AA471&gt;=PliegoVigente!$Q$52,PliegoVigente!$S$52,PliegoVigente!$S$51))))))</f>
        <v>#N/A</v>
      </c>
      <c r="AI471" s="126" t="e">
        <f t="shared" si="15"/>
        <v>#N/A</v>
      </c>
    </row>
    <row r="472" spans="1:35" x14ac:dyDescent="0.25">
      <c r="A472" s="115" t="str">
        <f>VLOOKUP(C472,RosterActualizado!$C$2:$L$1000,7,0)</f>
        <v>Tapia Luis Rodrigo</v>
      </c>
      <c r="B472" s="115" t="str">
        <f>VLOOKUP(C472,RosterActualizado!$C$2:$L$1000,10,0)</f>
        <v xml:space="preserve">Ferreyra Hernan Virgilio </v>
      </c>
      <c r="C472" s="115">
        <f>RosterActualizado!C472</f>
        <v>4473129</v>
      </c>
      <c r="D472" s="115" t="str">
        <f>VLOOKUP(C472,RosterActualizado!$C$2:$L$1000,3,0)</f>
        <v>MASIVO</v>
      </c>
      <c r="E472" s="115" t="str">
        <f t="shared" si="14"/>
        <v>MASIVO</v>
      </c>
      <c r="F472" s="116">
        <f>VLOOKUP(C472,Table1[],5,0)</f>
        <v>0.97567297836758904</v>
      </c>
      <c r="G472" s="117">
        <f>VLOOKUP(C472,Table13[],5,0)</f>
        <v>0.102040816326531</v>
      </c>
      <c r="H472" s="118">
        <f>VLOOKUP(C472,Table13[],3,0)</f>
        <v>147</v>
      </c>
      <c r="I472" s="117">
        <f>VLOOKUP(C472,Table13[],7,0)</f>
        <v>0.59310344827586203</v>
      </c>
      <c r="J472" s="117">
        <f>VLOOKUP(C472,Table13[],9,0)</f>
        <v>0.85815602836879401</v>
      </c>
      <c r="K472" s="116">
        <f>VLOOKUP(C472,Table16[[#All],[idccms]:[TMO]],5,0)</f>
        <v>0.82666666666666699</v>
      </c>
      <c r="L472" s="119">
        <f>VLOOKUP(C472,Table18[[Columna1]:[Recuento de id_monitoring-caseId]],2,0)</f>
        <v>1</v>
      </c>
      <c r="M472" s="116">
        <f>VLOOKUP(C472,Table111[],7,0)</f>
        <v>-0.15384615384615399</v>
      </c>
      <c r="N472" s="118">
        <f>VLOOKUP(C472,Table111[],6,0)</f>
        <v>13</v>
      </c>
      <c r="O472" s="116">
        <f>VLOOKUP(C472,Table111[],8,0)</f>
        <v>0.41666666666666702</v>
      </c>
      <c r="P472" s="13" t="s">
        <v>116</v>
      </c>
      <c r="Q472" s="13" t="s">
        <v>116</v>
      </c>
      <c r="R472" s="13" t="s">
        <v>116</v>
      </c>
      <c r="S472" s="116">
        <f>VLOOKUP(C472,Table113[[idccms]:[Suma de Rellamados]],4,0)</f>
        <v>0.76997578692493995</v>
      </c>
      <c r="T472" s="13">
        <f>VLOOKUP(C472,Table115[[idccms]:[Suma de CvLlamSalientes]],3,0)</f>
        <v>553.36200716845894</v>
      </c>
      <c r="U472" s="13">
        <f>VLOOKUP(C472,Table115[[idccms]:[Suma de CvLlamSalientes]],5,0)</f>
        <v>10.1308243727599</v>
      </c>
      <c r="V472" s="120">
        <f>VLOOKUP(C472,Table115[[idccms]:[Suma de CvLlamSalientes]],6,0)</f>
        <v>0.62544802867383498</v>
      </c>
      <c r="W472" s="13">
        <f>VLOOKUP(C472,Table115[[idccms]:[Suma de CvLlamSalientes]],7,0)</f>
        <v>542.60573476702496</v>
      </c>
      <c r="X472" s="116">
        <f>VLOOKUP(C472,Table118[[idccms]:[%Act Com N]],4,0)</f>
        <v>1.7921146953405001E-3</v>
      </c>
      <c r="Y472" s="116">
        <f>VLOOKUP(C472,Table118[[idccms]:[%Act Com N]],6,0)</f>
        <v>1.7921146953405001E-3</v>
      </c>
      <c r="Z472" s="116">
        <f>VLOOKUP(C472,TRF!$B$2:$S$407,4,0)</f>
        <v>3.5842293906809999E-2</v>
      </c>
      <c r="AA472" s="116">
        <f>VLOOKUP(C472,CBS!$A$2:$F$395,4,0)</f>
        <v>0.125448028673835</v>
      </c>
      <c r="AB472" s="124">
        <f>IF(E472="HFC",(IF(L472&gt;=PliegoVigente!$U$9,PliegoVigente!$W$9,IF(L472&gt;=PliegoVigente!$U$8,PliegoVigente!$W$8,PliegoVigente!$W$7))),IF(E472="FLOW",(IF(L472&gt;=PliegoVigente!$U$25,PliegoVigente!$W$25,IF(L472&gt;=PliegoVigente!$U$24,PliegoVigente!$W$24,PliegoVigente!$W$23))),IF(E472="MASIVO",(IF(L472&gt;=PliegoVigente!$U$39,PliegoVigente!$W$39,IF(L472&gt;=PliegoVigente!$U$38,PliegoVigente!$W$38,PliegoVigente!$W$37))),(IF(L472&gt;=PliegoVigente!$U$53,PliegoVigente!$W$53,IF(L472&gt;=PliegoVigente!$U$52,PliegoVigente!$W$52,PliegoVigente!$W$51))))))</f>
        <v>0.01</v>
      </c>
      <c r="AC472" s="124">
        <f>IF(E472="HFC",(IF(M472&gt;=PliegoVigente!$I$7,PliegoVigente!$K$7,IF(M472&gt;=PliegoVigente!$I$8,PliegoVigente!$K$8,IF(M472&gt;=PliegoVigente!$I$9,PliegoVigente!$K$9,IF(M472&gt;=PliegoVigente!$I$10,PliegoVigente!$K$10,IF(M472&gt;=PliegoVigente!$I$11,PliegoVigente!$K$11,IF(M472&gt;=PliegoVigente!$I$12,PliegoVigente!$K$12,IF(M472&gt;=PliegoVigente!$I$13,PliegoVigente!$K$13,IF(M472&gt;=PliegoVigente!$I$14,PliegoVigente!$K$14,PliegoVigente!$K$15))))))))),IF(E472="FLOW",(IF(M472&gt;=PliegoVigente!$I$23,PliegoVigente!$K$23,IF(M472&gt;=PliegoVigente!$I$24,PliegoVigente!$K$24,IF(M472&gt;=PliegoVigente!$I$25,PliegoVigente!$K$25,IF(M472&gt;=PliegoVigente!$I$26,PliegoVigente!$K$26,IF(M472&gt;=PliegoVigente!$I$27,PliegoVigente!$K$27,IF(M472&gt;=PliegoVigente!$I$28,PliegoVigente!$K$28,IF(M472&gt;=PliegoVigente!$I$29,PliegoVigente!$K$29,IF(M472&gt;=PliegoVigente!$I$30,PliegoVigente!$K$30,PliegoVigente!$K$31))))))))),IF(E472="MASIVO",(IF(M472&gt;=PliegoVigente!$I$37,PliegoVigente!$K$37,IF(M472&gt;=PliegoVigente!$I$38,PliegoVigente!$K$38,IF(M472&gt;=PliegoVigente!$I$39,PliegoVigente!$K$39,IF(M472&gt;=PliegoVigente!$I$40,PliegoVigente!$K$40,IF(M472&gt;=PliegoVigente!$I$41,PliegoVigente!$K$41,IF(M472&gt;=PliegoVigente!$I$42,PliegoVigente!$K$42,IF(M472&gt;=PliegoVigente!$I$43,PliegoVigente!$K$43,IF(M472&gt;=PliegoVigente!$I$44,PliegoVigente!$K$44,PliegoVigente!$K$45))))))))),(IF(M472&gt;=PliegoVigente!$I$51,PliegoVigente!$K$51,IF(M472&gt;=PliegoVigente!$I$52,PliegoVigente!$K$52,IF(M472&gt;=PliegoVigente!$I$53,PliegoVigente!$K$53,IF(M472&gt;=PliegoVigente!$I$54,PliegoVigente!$K$54,IF(M472&gt;=PliegoVigente!$I$55,PliegoVigente!$K$55,IF(M472&gt;=PliegoVigente!$I$56,PliegoVigente!$K$56,IF(M472&gt;=PliegoVigente!$I$57,PliegoVigente!$K$57,IF(M472&gt;=PliegoVigente!$I$58,PliegoVigente!$K$58,PliegoVigente!$K$59))))))))))))</f>
        <v>0</v>
      </c>
      <c r="AD472" s="124">
        <f>IF(E472="HFC",(IF(S472&gt;=PliegoVigente!$E$12,PliegoVigente!$G$12,IF(S472&gt;=PliegoVigente!$E$11,PliegoVigente!$G$11,IF(S472&gt;=PliegoVigente!$E$10,PliegoVigente!$G$10,IF(S472&gt;=PliegoVigente!$E$9,PliegoVigente!$G$9,IF(S472&gt;=PliegoVigente!$E$8,PliegoVigente!$G$8,PliegoVigente!$G$7)))))),IF(E472="FLOW",(IF(S472&gt;=PliegoVigente!$I$23,PliegoVigente!$K$23,IF(S472&gt;=PliegoVigente!$I$24,PliegoVigente!$K$24,IF(S472&gt;=PliegoVigente!$I$25,PliegoVigente!$K$25,IF(S472&gt;=PliegoVigente!$I$26,PliegoVigente!$K$26,IF(S472&gt;=PliegoVigente!$I$27,PliegoVigente!$K$27,IF(S472&gt;=PliegoVigente!$I$28,PliegoVigente!$K$28,IF(S472&gt;=PliegoVigente!$I$29,PliegoVigente!$K$29,IF(S472&gt;=PliegoVigente!$I$30,PliegoVigente!$K$30,PliegoVigente!$K$31))))))))),IF(E472="MASIVO",(IF(S472&gt;=PliegoVigente!$I$37,PliegoVigente!$K$37,IF(S472&gt;=PliegoVigente!$I$38,PliegoVigente!$K$38,IF(S472&gt;=PliegoVigente!$I$39,PliegoVigente!$K$39,IF(S472&gt;=PliegoVigente!$I$40,PliegoVigente!$K$40,IF(S472&gt;=PliegoVigente!$I$41,PliegoVigente!$K$41,IF(S472&gt;=PliegoVigente!$I$42,PliegoVigente!$K$42,IF(S472&gt;=PliegoVigente!$I$43,PliegoVigente!$K$43,IF(S472&gt;=PliegoVigente!$I$44,PliegoVigente!$K$44,PliegoVigente!$K$45))))))))),(IF(S472&gt;=PliegoVigente!$I$51,PliegoVigente!$K$51,IF(S472&gt;=PliegoVigente!$I$52,PliegoVigente!$K$52,IF(S472&gt;=PliegoVigente!$I$53,PliegoVigente!$K$53,IF(S472&gt;=PliegoVigente!$I$54,PliegoVigente!$K$54,IF(S472&gt;=PliegoVigente!$I$55,PliegoVigente!$K$55,IF(S472&gt;=PliegoVigente!$I$56,PliegoVigente!$K$56,IF(S472&gt;=PliegoVigente!$I$57,PliegoVigente!$K$57,IF(S472&gt;=PliegoVigente!$I$58,PliegoVigente!$K$58,PliegoVigente!$K$59))))))))))))</f>
        <v>0.06</v>
      </c>
      <c r="AE472" s="124">
        <f>IF(E472="HFC",(IF(T472&gt;=PliegoVigente!$A$10,PliegoVigente!$C$10,IF(T472&gt;PliegoVigente!$A$9,PliegoVigente!$C$9,IF(T472&gt;PliegoVigente!$A$8,PliegoVigente!$C$8,PliegoVigente!$C$7)))),IF(E472="FLOW",(IF(T472&gt;=PliegoVigente!$A$26,PliegoVigente!$C$26,IF(T472&gt;PliegoVigente!$A$25,PliegoVigente!$C$25,IF(T472&gt;PliegoVigente!$A$24,PliegoVigente!$C$24,PliegoVigente!$C$23)))),IF(E472="MASIVO",(IF(T472&gt;=PliegoVigente!$A$40,PliegoVigente!$C$40,IF(T472&gt;PliegoVigente!$A$39,PliegoVigente!$C$39,IF(T472&gt;PliegoVigente!$A$38,PliegoVigente!$C$38,PliegoVigente!$C$37)))),(IF(T472&gt;=PliegoVigente!$A$54,PliegoVigente!$C$54,IF(T472&gt;PliegoVigente!$A$53,PliegoVigente!$C$53,IF(T472&gt;PliegoVigente!$A$52,PliegoVigente!$C$52,PliegoVigente!$C$51)))))))</f>
        <v>0</v>
      </c>
      <c r="AF472" s="124" t="b">
        <f>IF(E472="HFC",(IF(Y472&gt;=PliegoVigente!$Y$7,PliegoVigente!$AA$7,0)),IF(E472="FLOW",0,IF(E472="MASIVO",(IF(Y472&gt;=PliegoVigente!$Y$37,PliegoVigente!$AA$370)),(IF(Y472&gt;=PliegoVigente!$Y$51,PliegoVigente!$AA$51,0)))))</f>
        <v>0</v>
      </c>
      <c r="AG472" s="124">
        <f>IF(E472="HFC",(IF(Z472&gt;=PliegoVigente!$M$9,PliegoVigente!$O$9,IF(Z472&gt;=PliegoVigente!$M$8,PliegoVigente!$O$8,PliegoVigente!$O$7))),IF(E472="FLOW",(IF(Z472&gt;=PliegoVigente!$M$25,PliegoVigente!$O$25,IF(Z472&gt;=PliegoVigente!$M$24,PliegoVigente!$O$24,PliegoVigente!$O$23))),IF(E472="MASIVO",(IF(Z472&gt;=PliegoVigente!$M$39,PliegoVigente!$O$39,IF(Z472&gt;=PliegoVigente!$M$38,PliegoVigente!$O$38,PliegoVigente!$O$37))),(IF(Z472&gt;=PliegoVigente!$M$53,PliegoVigente!$O$53,IF(Z472&gt;=PliegoVigente!$M$52,PliegoVigente!$O$52,PliegoVigente!$O$51))))))</f>
        <v>5.0000000000000001E-3</v>
      </c>
      <c r="AH472" s="124">
        <f>IF(E472="HFC",(IF(AA472&gt;=PliegoVigente!$Q$9,PliegoVigente!$S$9,IF(AA472&gt;=PliegoVigente!$Q$8,PliegoVigente!$S$8,PliegoVigente!$S$7))),IF(E472="FLOW",(IF(AA472&gt;=PliegoVigente!$Q$25,PliegoVigente!$S$25,IF(AA472&gt;=PliegoVigente!$Q$24,PliegoVigente!$S$24,PliegoVigente!$S$23))),IF(E472="MASIVO",(IF(AA472&gt;=PliegoVigente!$Q$39,PliegoVigente!$S$39,IF(AA472&gt;=PliegoVigente!$Q$38,PliegoVigente!$S$38,PliegoVigente!$S$37))),(IF(AA472&gt;=PliegoVigente!$Q$53,PliegoVigente!$S$53,IF(AA472&gt;=PliegoVigente!$Q$52,PliegoVigente!$S$52,PliegoVigente!$S$51))))))</f>
        <v>-5.0000000000000001E-3</v>
      </c>
      <c r="AI472" s="126">
        <f t="shared" si="15"/>
        <v>6.9999999999999993E-2</v>
      </c>
    </row>
    <row r="473" spans="1:35" x14ac:dyDescent="0.25">
      <c r="A473" s="115" t="str">
        <f>VLOOKUP(C473,RosterActualizado!$C$2:$L$1000,7,0)</f>
        <v>Tapia Luis Rodrigo</v>
      </c>
      <c r="B473" s="115" t="str">
        <f>VLOOKUP(C473,RosterActualizado!$C$2:$L$1000,10,0)</f>
        <v>Gareca Andrea Soledad</v>
      </c>
      <c r="C473" s="115">
        <f>RosterActualizado!C473</f>
        <v>4561710</v>
      </c>
      <c r="D473" s="115" t="str">
        <f>VLOOKUP(C473,RosterActualizado!$C$2:$L$1000,3,0)</f>
        <v>MASIVO</v>
      </c>
      <c r="E473" s="115" t="str">
        <f t="shared" si="14"/>
        <v>MASIVO</v>
      </c>
      <c r="F473" s="116">
        <f>VLOOKUP(C473,Table1[],5,0)</f>
        <v>0.66666666666666696</v>
      </c>
      <c r="G473" s="117">
        <f>VLOOKUP(C473,Table13[],5,0)</f>
        <v>0</v>
      </c>
      <c r="H473" s="118">
        <f>VLOOKUP(C473,Table13[],3,0)</f>
        <v>0</v>
      </c>
      <c r="I473" s="117">
        <f>VLOOKUP(C473,Table13[],7,0)</f>
        <v>0</v>
      </c>
      <c r="J473" s="117">
        <f>VLOOKUP(C473,Table13[],9,0)</f>
        <v>0</v>
      </c>
      <c r="K473" s="116" t="e">
        <f>VLOOKUP(C473,Table16[[#All],[idccms]:[TMO]],5,0)</f>
        <v>#N/A</v>
      </c>
      <c r="L473" s="119" t="e">
        <f>VLOOKUP(C473,Table18[[Columna1]:[Recuento de id_monitoring-caseId]],2,0)</f>
        <v>#N/A</v>
      </c>
      <c r="M473" s="116" t="e">
        <f>VLOOKUP(C473,Table111[],7,0)</f>
        <v>#N/A</v>
      </c>
      <c r="N473" s="118" t="e">
        <f>VLOOKUP(C473,Table111[],6,0)</f>
        <v>#N/A</v>
      </c>
      <c r="O473" s="116" t="e">
        <f>VLOOKUP(C473,Table111[],8,0)</f>
        <v>#N/A</v>
      </c>
      <c r="P473" s="13" t="s">
        <v>116</v>
      </c>
      <c r="Q473" s="13" t="s">
        <v>116</v>
      </c>
      <c r="R473" s="13" t="s">
        <v>116</v>
      </c>
      <c r="S473" s="116" t="e">
        <f>VLOOKUP(C473,Table113[[idccms]:[Suma de Rellamados]],4,0)</f>
        <v>#N/A</v>
      </c>
      <c r="T473" s="13">
        <f>VLOOKUP(C473,Table115[[idccms]:[Suma de CvLlamSalientes]],3,0)</f>
        <v>0</v>
      </c>
      <c r="U473" s="13">
        <f>VLOOKUP(C473,Table115[[idccms]:[Suma de CvLlamSalientes]],5,0)</f>
        <v>0</v>
      </c>
      <c r="V473" s="120">
        <f>VLOOKUP(C473,Table115[[idccms]:[Suma de CvLlamSalientes]],6,0)</f>
        <v>0</v>
      </c>
      <c r="W473" s="13">
        <f>VLOOKUP(C473,Table115[[idccms]:[Suma de CvLlamSalientes]],7,0)</f>
        <v>0</v>
      </c>
      <c r="X473" s="116" t="e">
        <f>VLOOKUP(C473,Table118[[idccms]:[%Act Com N]],4,0)</f>
        <v>#N/A</v>
      </c>
      <c r="Y473" s="116" t="e">
        <f>VLOOKUP(C473,Table118[[idccms]:[%Act Com N]],6,0)</f>
        <v>#N/A</v>
      </c>
      <c r="Z473" s="116" t="e">
        <f>VLOOKUP(C473,TRF!$B$2:$S$407,4,0)</f>
        <v>#N/A</v>
      </c>
      <c r="AA473" s="116" t="e">
        <f>VLOOKUP(C473,CBS!$A$2:$F$395,4,0)</f>
        <v>#N/A</v>
      </c>
      <c r="AB473" s="124" t="e">
        <f>IF(E473="HFC",(IF(L473&gt;=PliegoVigente!$U$9,PliegoVigente!$W$9,IF(L473&gt;=PliegoVigente!$U$8,PliegoVigente!$W$8,PliegoVigente!$W$7))),IF(E473="FLOW",(IF(L473&gt;=PliegoVigente!$U$25,PliegoVigente!$W$25,IF(L473&gt;=PliegoVigente!$U$24,PliegoVigente!$W$24,PliegoVigente!$W$23))),IF(E473="MASIVO",(IF(L473&gt;=PliegoVigente!$U$39,PliegoVigente!$W$39,IF(L473&gt;=PliegoVigente!$U$38,PliegoVigente!$W$38,PliegoVigente!$W$37))),(IF(L473&gt;=PliegoVigente!$U$53,PliegoVigente!$W$53,IF(L473&gt;=PliegoVigente!$U$52,PliegoVigente!$W$52,PliegoVigente!$W$51))))))</f>
        <v>#N/A</v>
      </c>
      <c r="AC473" s="124" t="e">
        <f>IF(E473="HFC",(IF(M473&gt;=PliegoVigente!$I$7,PliegoVigente!$K$7,IF(M473&gt;=PliegoVigente!$I$8,PliegoVigente!$K$8,IF(M473&gt;=PliegoVigente!$I$9,PliegoVigente!$K$9,IF(M473&gt;=PliegoVigente!$I$10,PliegoVigente!$K$10,IF(M473&gt;=PliegoVigente!$I$11,PliegoVigente!$K$11,IF(M473&gt;=PliegoVigente!$I$12,PliegoVigente!$K$12,IF(M473&gt;=PliegoVigente!$I$13,PliegoVigente!$K$13,IF(M473&gt;=PliegoVigente!$I$14,PliegoVigente!$K$14,PliegoVigente!$K$15))))))))),IF(E473="FLOW",(IF(M473&gt;=PliegoVigente!$I$23,PliegoVigente!$K$23,IF(M473&gt;=PliegoVigente!$I$24,PliegoVigente!$K$24,IF(M473&gt;=PliegoVigente!$I$25,PliegoVigente!$K$25,IF(M473&gt;=PliegoVigente!$I$26,PliegoVigente!$K$26,IF(M473&gt;=PliegoVigente!$I$27,PliegoVigente!$K$27,IF(M473&gt;=PliegoVigente!$I$28,PliegoVigente!$K$28,IF(M473&gt;=PliegoVigente!$I$29,PliegoVigente!$K$29,IF(M473&gt;=PliegoVigente!$I$30,PliegoVigente!$K$30,PliegoVigente!$K$31))))))))),IF(E473="MASIVO",(IF(M473&gt;=PliegoVigente!$I$37,PliegoVigente!$K$37,IF(M473&gt;=PliegoVigente!$I$38,PliegoVigente!$K$38,IF(M473&gt;=PliegoVigente!$I$39,PliegoVigente!$K$39,IF(M473&gt;=PliegoVigente!$I$40,PliegoVigente!$K$40,IF(M473&gt;=PliegoVigente!$I$41,PliegoVigente!$K$41,IF(M473&gt;=PliegoVigente!$I$42,PliegoVigente!$K$42,IF(M473&gt;=PliegoVigente!$I$43,PliegoVigente!$K$43,IF(M473&gt;=PliegoVigente!$I$44,PliegoVigente!$K$44,PliegoVigente!$K$45))))))))),(IF(M473&gt;=PliegoVigente!$I$51,PliegoVigente!$K$51,IF(M473&gt;=PliegoVigente!$I$52,PliegoVigente!$K$52,IF(M473&gt;=PliegoVigente!$I$53,PliegoVigente!$K$53,IF(M473&gt;=PliegoVigente!$I$54,PliegoVigente!$K$54,IF(M473&gt;=PliegoVigente!$I$55,PliegoVigente!$K$55,IF(M473&gt;=PliegoVigente!$I$56,PliegoVigente!$K$56,IF(M473&gt;=PliegoVigente!$I$57,PliegoVigente!$K$57,IF(M473&gt;=PliegoVigente!$I$58,PliegoVigente!$K$58,PliegoVigente!$K$59))))))))))))</f>
        <v>#N/A</v>
      </c>
      <c r="AD473" s="124" t="e">
        <f>IF(E473="HFC",(IF(S473&gt;=PliegoVigente!$E$12,PliegoVigente!$G$12,IF(S473&gt;=PliegoVigente!$E$11,PliegoVigente!$G$11,IF(S473&gt;=PliegoVigente!$E$10,PliegoVigente!$G$10,IF(S473&gt;=PliegoVigente!$E$9,PliegoVigente!$G$9,IF(S473&gt;=PliegoVigente!$E$8,PliegoVigente!$G$8,PliegoVigente!$G$7)))))),IF(E473="FLOW",(IF(S473&gt;=PliegoVigente!$I$23,PliegoVigente!$K$23,IF(S473&gt;=PliegoVigente!$I$24,PliegoVigente!$K$24,IF(S473&gt;=PliegoVigente!$I$25,PliegoVigente!$K$25,IF(S473&gt;=PliegoVigente!$I$26,PliegoVigente!$K$26,IF(S473&gt;=PliegoVigente!$I$27,PliegoVigente!$K$27,IF(S473&gt;=PliegoVigente!$I$28,PliegoVigente!$K$28,IF(S473&gt;=PliegoVigente!$I$29,PliegoVigente!$K$29,IF(S473&gt;=PliegoVigente!$I$30,PliegoVigente!$K$30,PliegoVigente!$K$31))))))))),IF(E473="MASIVO",(IF(S473&gt;=PliegoVigente!$I$37,PliegoVigente!$K$37,IF(S473&gt;=PliegoVigente!$I$38,PliegoVigente!$K$38,IF(S473&gt;=PliegoVigente!$I$39,PliegoVigente!$K$39,IF(S473&gt;=PliegoVigente!$I$40,PliegoVigente!$K$40,IF(S473&gt;=PliegoVigente!$I$41,PliegoVigente!$K$41,IF(S473&gt;=PliegoVigente!$I$42,PliegoVigente!$K$42,IF(S473&gt;=PliegoVigente!$I$43,PliegoVigente!$K$43,IF(S473&gt;=PliegoVigente!$I$44,PliegoVigente!$K$44,PliegoVigente!$K$45))))))))),(IF(S473&gt;=PliegoVigente!$I$51,PliegoVigente!$K$51,IF(S473&gt;=PliegoVigente!$I$52,PliegoVigente!$K$52,IF(S473&gt;=PliegoVigente!$I$53,PliegoVigente!$K$53,IF(S473&gt;=PliegoVigente!$I$54,PliegoVigente!$K$54,IF(S473&gt;=PliegoVigente!$I$55,PliegoVigente!$K$55,IF(S473&gt;=PliegoVigente!$I$56,PliegoVigente!$K$56,IF(S473&gt;=PliegoVigente!$I$57,PliegoVigente!$K$57,IF(S473&gt;=PliegoVigente!$I$58,PliegoVigente!$K$58,PliegoVigente!$K$59))))))))))))</f>
        <v>#N/A</v>
      </c>
      <c r="AE473" s="124">
        <f>IF(E473="HFC",(IF(T473&gt;=PliegoVigente!$A$10,PliegoVigente!$C$10,IF(T473&gt;PliegoVigente!$A$9,PliegoVigente!$C$9,IF(T473&gt;PliegoVigente!$A$8,PliegoVigente!$C$8,PliegoVigente!$C$7)))),IF(E473="FLOW",(IF(T473&gt;=PliegoVigente!$A$26,PliegoVigente!$C$26,IF(T473&gt;PliegoVigente!$A$25,PliegoVigente!$C$25,IF(T473&gt;PliegoVigente!$A$24,PliegoVigente!$C$24,PliegoVigente!$C$23)))),IF(E473="MASIVO",(IF(T473&gt;=PliegoVigente!$A$40,PliegoVigente!$C$40,IF(T473&gt;PliegoVigente!$A$39,PliegoVigente!$C$39,IF(T473&gt;PliegoVigente!$A$38,PliegoVigente!$C$38,PliegoVigente!$C$37)))),(IF(T473&gt;=PliegoVigente!$A$54,PliegoVigente!$C$54,IF(T473&gt;PliegoVigente!$A$53,PliegoVigente!$C$53,IF(T473&gt;PliegoVigente!$A$52,PliegoVigente!$C$52,PliegoVigente!$C$51)))))))</f>
        <v>0.02</v>
      </c>
      <c r="AF473" s="124" t="e">
        <f>IF(E473="HFC",(IF(Y473&gt;=PliegoVigente!$Y$7,PliegoVigente!$AA$7,0)),IF(E473="FLOW",0,IF(E473="MASIVO",(IF(Y473&gt;=PliegoVigente!$Y$37,PliegoVigente!$AA$370)),(IF(Y473&gt;=PliegoVigente!$Y$51,PliegoVigente!$AA$51,0)))))</f>
        <v>#N/A</v>
      </c>
      <c r="AG473" s="124" t="e">
        <f>IF(E473="HFC",(IF(Z473&gt;=PliegoVigente!$M$9,PliegoVigente!$O$9,IF(Z473&gt;=PliegoVigente!$M$8,PliegoVigente!$O$8,PliegoVigente!$O$7))),IF(E473="FLOW",(IF(Z473&gt;=PliegoVigente!$M$25,PliegoVigente!$O$25,IF(Z473&gt;=PliegoVigente!$M$24,PliegoVigente!$O$24,PliegoVigente!$O$23))),IF(E473="MASIVO",(IF(Z473&gt;=PliegoVigente!$M$39,PliegoVigente!$O$39,IF(Z473&gt;=PliegoVigente!$M$38,PliegoVigente!$O$38,PliegoVigente!$O$37))),(IF(Z473&gt;=PliegoVigente!$M$53,PliegoVigente!$O$53,IF(Z473&gt;=PliegoVigente!$M$52,PliegoVigente!$O$52,PliegoVigente!$O$51))))))</f>
        <v>#N/A</v>
      </c>
      <c r="AH473" s="124" t="e">
        <f>IF(E473="HFC",(IF(AA473&gt;=PliegoVigente!$Q$9,PliegoVigente!$S$9,IF(AA473&gt;=PliegoVigente!$Q$8,PliegoVigente!$S$8,PliegoVigente!$S$7))),IF(E473="FLOW",(IF(AA473&gt;=PliegoVigente!$Q$25,PliegoVigente!$S$25,IF(AA473&gt;=PliegoVigente!$Q$24,PliegoVigente!$S$24,PliegoVigente!$S$23))),IF(E473="MASIVO",(IF(AA473&gt;=PliegoVigente!$Q$39,PliegoVigente!$S$39,IF(AA473&gt;=PliegoVigente!$Q$38,PliegoVigente!$S$38,PliegoVigente!$S$37))),(IF(AA473&gt;=PliegoVigente!$Q$53,PliegoVigente!$S$53,IF(AA473&gt;=PliegoVigente!$Q$52,PliegoVigente!$S$52,PliegoVigente!$S$51))))))</f>
        <v>#N/A</v>
      </c>
      <c r="AI473" s="126" t="e">
        <f t="shared" si="15"/>
        <v>#N/A</v>
      </c>
    </row>
    <row r="474" spans="1:35" x14ac:dyDescent="0.25">
      <c r="A474" s="115" t="str">
        <f>VLOOKUP(C474,RosterActualizado!$C$2:$L$1000,7,0)</f>
        <v>Tapia Luis Rodrigo</v>
      </c>
      <c r="B474" s="115" t="str">
        <f>VLOOKUP(C474,RosterActualizado!$C$2:$L$1000,10,0)</f>
        <v xml:space="preserve">Juri Gabriel </v>
      </c>
      <c r="C474" s="115">
        <f>RosterActualizado!C474</f>
        <v>4473070</v>
      </c>
      <c r="D474" s="115" t="str">
        <f>VLOOKUP(C474,RosterActualizado!$C$2:$L$1000,3,0)</f>
        <v>FLOW Score 1</v>
      </c>
      <c r="E474" s="115" t="str">
        <f t="shared" si="14"/>
        <v>FLOW</v>
      </c>
      <c r="F474" s="116">
        <f>VLOOKUP(C474,Table1[],5,0)</f>
        <v>0.98962373737373699</v>
      </c>
      <c r="G474" s="117">
        <f>VLOOKUP(C474,Table13[],5,0)</f>
        <v>6.25E-2</v>
      </c>
      <c r="H474" s="118">
        <f>VLOOKUP(C474,Table13[],3,0)</f>
        <v>96</v>
      </c>
      <c r="I474" s="117">
        <f>VLOOKUP(C474,Table13[],7,0)</f>
        <v>0.60869565217391297</v>
      </c>
      <c r="J474" s="117">
        <f>VLOOKUP(C474,Table13[],9,0)</f>
        <v>0.96739130434782605</v>
      </c>
      <c r="K474" s="116">
        <f>VLOOKUP(C474,Table16[[#All],[idccms]:[TMO]],5,0)</f>
        <v>0.93243243243243201</v>
      </c>
      <c r="L474" s="119">
        <f>VLOOKUP(C474,Table18[[Columna1]:[Recuento de id_monitoring-caseId]],2,0)</f>
        <v>1</v>
      </c>
      <c r="M474" s="116">
        <f>VLOOKUP(C474,Table111[],7,0)</f>
        <v>-0.125</v>
      </c>
      <c r="N474" s="118">
        <f>VLOOKUP(C474,Table111[],6,0)</f>
        <v>8</v>
      </c>
      <c r="O474" s="116">
        <f>VLOOKUP(C474,Table111[],8,0)</f>
        <v>0.71428571428571397</v>
      </c>
      <c r="P474" s="13" t="s">
        <v>116</v>
      </c>
      <c r="Q474" s="13" t="s">
        <v>116</v>
      </c>
      <c r="R474" s="13" t="s">
        <v>116</v>
      </c>
      <c r="S474" s="116">
        <f>VLOOKUP(C474,Table113[[idccms]:[Suma de Rellamados]],4,0)</f>
        <v>0.83750000000000002</v>
      </c>
      <c r="T474" s="13">
        <f>VLOOKUP(C474,Table115[[idccms]:[Suma de CvLlamSalientes]],3,0)</f>
        <v>725.45309381237496</v>
      </c>
      <c r="U474" s="13">
        <f>VLOOKUP(C474,Table115[[idccms]:[Suma de CvLlamSalientes]],5,0)</f>
        <v>10.071856287425099</v>
      </c>
      <c r="V474" s="120">
        <f>VLOOKUP(C474,Table115[[idccms]:[Suma de CvLlamSalientes]],6,0)</f>
        <v>6.7864271457085804E-2</v>
      </c>
      <c r="W474" s="13">
        <f>VLOOKUP(C474,Table115[[idccms]:[Suma de CvLlamSalientes]],7,0)</f>
        <v>715.31337325349295</v>
      </c>
      <c r="X474" s="116">
        <f>VLOOKUP(C474,Table118[[idccms]:[%Act Com N]],4,0)</f>
        <v>1.3972055888223599E-2</v>
      </c>
      <c r="Y474" s="116">
        <f>VLOOKUP(C474,Table118[[idccms]:[%Act Com N]],6,0)</f>
        <v>1.3972055888223599E-2</v>
      </c>
      <c r="Z474" s="116">
        <f>VLOOKUP(C474,TRF!$B$2:$S$407,4,0)</f>
        <v>4.7904191616766498E-2</v>
      </c>
      <c r="AA474" s="116">
        <f>VLOOKUP(C474,CBS!$A$2:$F$395,4,0)</f>
        <v>0.17564870259481</v>
      </c>
      <c r="AB474" s="124">
        <f>IF(E474="HFC",(IF(L474&gt;=PliegoVigente!$U$9,PliegoVigente!$W$9,IF(L474&gt;=PliegoVigente!$U$8,PliegoVigente!$W$8,PliegoVigente!$W$7))),IF(E474="FLOW",(IF(L474&gt;=PliegoVigente!$U$25,PliegoVigente!$W$25,IF(L474&gt;=PliegoVigente!$U$24,PliegoVigente!$W$24,PliegoVigente!$W$23))),IF(E474="MASIVO",(IF(L474&gt;=PliegoVigente!$U$39,PliegoVigente!$W$39,IF(L474&gt;=PliegoVigente!$U$38,PliegoVigente!$W$38,PliegoVigente!$W$37))),(IF(L474&gt;=PliegoVigente!$U$53,PliegoVigente!$W$53,IF(L474&gt;=PliegoVigente!$U$52,PliegoVigente!$W$52,PliegoVigente!$W$51))))))</f>
        <v>0.01</v>
      </c>
      <c r="AC474" s="124">
        <f>IF(E474="HFC",(IF(M474&gt;=PliegoVigente!$I$7,PliegoVigente!$K$7,IF(M474&gt;=PliegoVigente!$I$8,PliegoVigente!$K$8,IF(M474&gt;=PliegoVigente!$I$9,PliegoVigente!$K$9,IF(M474&gt;=PliegoVigente!$I$10,PliegoVigente!$K$10,IF(M474&gt;=PliegoVigente!$I$11,PliegoVigente!$K$11,IF(M474&gt;=PliegoVigente!$I$12,PliegoVigente!$K$12,IF(M474&gt;=PliegoVigente!$I$13,PliegoVigente!$K$13,IF(M474&gt;=PliegoVigente!$I$14,PliegoVigente!$K$14,PliegoVigente!$K$15))))))))),IF(E474="FLOW",(IF(M474&gt;=PliegoVigente!$I$23,PliegoVigente!$K$23,IF(M474&gt;=PliegoVigente!$I$24,PliegoVigente!$K$24,IF(M474&gt;=PliegoVigente!$I$25,PliegoVigente!$K$25,IF(M474&gt;=PliegoVigente!$I$26,PliegoVigente!$K$26,IF(M474&gt;=PliegoVigente!$I$27,PliegoVigente!$K$27,IF(M474&gt;=PliegoVigente!$I$28,PliegoVigente!$K$28,IF(M474&gt;=PliegoVigente!$I$29,PliegoVigente!$K$29,IF(M474&gt;=PliegoVigente!$I$30,PliegoVigente!$K$30,PliegoVigente!$K$31))))))))),IF(E474="MASIVO",(IF(M474&gt;=PliegoVigente!$I$37,PliegoVigente!$K$37,IF(M474&gt;=PliegoVigente!$I$38,PliegoVigente!$K$38,IF(M474&gt;=PliegoVigente!$I$39,PliegoVigente!$K$39,IF(M474&gt;=PliegoVigente!$I$40,PliegoVigente!$K$40,IF(M474&gt;=PliegoVigente!$I$41,PliegoVigente!$K$41,IF(M474&gt;=PliegoVigente!$I$42,PliegoVigente!$K$42,IF(M474&gt;=PliegoVigente!$I$43,PliegoVigente!$K$43,IF(M474&gt;=PliegoVigente!$I$44,PliegoVigente!$K$44,PliegoVigente!$K$45))))))))),(IF(M474&gt;=PliegoVigente!$I$51,PliegoVigente!$K$51,IF(M474&gt;=PliegoVigente!$I$52,PliegoVigente!$K$52,IF(M474&gt;=PliegoVigente!$I$53,PliegoVigente!$K$53,IF(M474&gt;=PliegoVigente!$I$54,PliegoVigente!$K$54,IF(M474&gt;=PliegoVigente!$I$55,PliegoVigente!$K$55,IF(M474&gt;=PliegoVigente!$I$56,PliegoVigente!$K$56,IF(M474&gt;=PliegoVigente!$I$57,PliegoVigente!$K$57,IF(M474&gt;=PliegoVigente!$I$58,PliegoVigente!$K$58,PliegoVigente!$K$59))))))))))))</f>
        <v>-0.01</v>
      </c>
      <c r="AD474" s="124">
        <f>IF(E474="HFC",(IF(S474&gt;=PliegoVigente!$E$12,PliegoVigente!$G$12,IF(S474&gt;=PliegoVigente!$E$11,PliegoVigente!$G$11,IF(S474&gt;=PliegoVigente!$E$10,PliegoVigente!$G$10,IF(S474&gt;=PliegoVigente!$E$9,PliegoVigente!$G$9,IF(S474&gt;=PliegoVigente!$E$8,PliegoVigente!$G$8,PliegoVigente!$G$7)))))),IF(E474="FLOW",(IF(S474&gt;=PliegoVigente!$I$23,PliegoVigente!$K$23,IF(S474&gt;=PliegoVigente!$I$24,PliegoVigente!$K$24,IF(S474&gt;=PliegoVigente!$I$25,PliegoVigente!$K$25,IF(S474&gt;=PliegoVigente!$I$26,PliegoVigente!$K$26,IF(S474&gt;=PliegoVigente!$I$27,PliegoVigente!$K$27,IF(S474&gt;=PliegoVigente!$I$28,PliegoVigente!$K$28,IF(S474&gt;=PliegoVigente!$I$29,PliegoVigente!$K$29,IF(S474&gt;=PliegoVigente!$I$30,PliegoVigente!$K$30,PliegoVigente!$K$31))))))))),IF(E474="MASIVO",(IF(S474&gt;=PliegoVigente!$I$37,PliegoVigente!$K$37,IF(S474&gt;=PliegoVigente!$I$38,PliegoVigente!$K$38,IF(S474&gt;=PliegoVigente!$I$39,PliegoVigente!$K$39,IF(S474&gt;=PliegoVigente!$I$40,PliegoVigente!$K$40,IF(S474&gt;=PliegoVigente!$I$41,PliegoVigente!$K$41,IF(S474&gt;=PliegoVigente!$I$42,PliegoVigente!$K$42,IF(S474&gt;=PliegoVigente!$I$43,PliegoVigente!$K$43,IF(S474&gt;=PliegoVigente!$I$44,PliegoVigente!$K$44,PliegoVigente!$K$45))))))))),(IF(S474&gt;=PliegoVigente!$I$51,PliegoVigente!$K$51,IF(S474&gt;=PliegoVigente!$I$52,PliegoVigente!$K$52,IF(S474&gt;=PliegoVigente!$I$53,PliegoVigente!$K$53,IF(S474&gt;=PliegoVigente!$I$54,PliegoVigente!$K$54,IF(S474&gt;=PliegoVigente!$I$55,PliegoVigente!$K$55,IF(S474&gt;=PliegoVigente!$I$56,PliegoVigente!$K$56,IF(S474&gt;=PliegoVigente!$I$57,PliegoVigente!$K$57,IF(S474&gt;=PliegoVigente!$I$58,PliegoVigente!$K$58,PliegoVigente!$K$59))))))))))))</f>
        <v>0.06</v>
      </c>
      <c r="AE474" s="124">
        <f>IF(E474="HFC",(IF(T474&gt;=PliegoVigente!$A$10,PliegoVigente!$C$10,IF(T474&gt;PliegoVigente!$A$9,PliegoVigente!$C$9,IF(T474&gt;PliegoVigente!$A$8,PliegoVigente!$C$8,PliegoVigente!$C$7)))),IF(E474="FLOW",(IF(T474&gt;=PliegoVigente!$A$26,PliegoVigente!$C$26,IF(T474&gt;PliegoVigente!$A$25,PliegoVigente!$C$25,IF(T474&gt;PliegoVigente!$A$24,PliegoVigente!$C$24,PliegoVigente!$C$23)))),IF(E474="MASIVO",(IF(T474&gt;=PliegoVigente!$A$40,PliegoVigente!$C$40,IF(T474&gt;PliegoVigente!$A$39,PliegoVigente!$C$39,IF(T474&gt;PliegoVigente!$A$38,PliegoVigente!$C$38,PliegoVigente!$C$37)))),(IF(T474&gt;=PliegoVigente!$A$54,PliegoVigente!$C$54,IF(T474&gt;PliegoVigente!$A$53,PliegoVigente!$C$53,IF(T474&gt;PliegoVigente!$A$52,PliegoVigente!$C$52,PliegoVigente!$C$51)))))))</f>
        <v>-0.01</v>
      </c>
      <c r="AF474" s="124">
        <f>IF(E474="HFC",(IF(Y474&gt;=PliegoVigente!$Y$7,PliegoVigente!$AA$7,0)),IF(E474="FLOW",0,IF(E474="MASIVO",(IF(Y474&gt;=PliegoVigente!$Y$37,PliegoVigente!$AA$370)),(IF(Y474&gt;=PliegoVigente!$Y$51,PliegoVigente!$AA$51,0)))))</f>
        <v>0</v>
      </c>
      <c r="AG474" s="124">
        <f>IF(E474="HFC",(IF(Z474&gt;=PliegoVigente!$M$9,PliegoVigente!$O$9,IF(Z474&gt;=PliegoVigente!$M$8,PliegoVigente!$O$8,PliegoVigente!$O$7))),IF(E474="FLOW",(IF(Z474&gt;=PliegoVigente!$M$25,PliegoVigente!$O$25,IF(Z474&gt;=PliegoVigente!$M$24,PliegoVigente!$O$24,PliegoVigente!$O$23))),IF(E474="MASIVO",(IF(Z474&gt;=PliegoVigente!$M$39,PliegoVigente!$O$39,IF(Z474&gt;=PliegoVigente!$M$38,PliegoVigente!$O$38,PliegoVigente!$O$37))),(IF(Z474&gt;=PliegoVigente!$M$53,PliegoVigente!$O$53,IF(Z474&gt;=PliegoVigente!$M$52,PliegoVigente!$O$52,PliegoVigente!$O$51))))))</f>
        <v>5.0000000000000001E-3</v>
      </c>
      <c r="AH474" s="124">
        <f>IF(E474="HFC",(IF(AA474&gt;=PliegoVigente!$Q$9,PliegoVigente!$S$9,IF(AA474&gt;=PliegoVigente!$Q$8,PliegoVigente!$S$8,PliegoVigente!$S$7))),IF(E474="FLOW",(IF(AA474&gt;=PliegoVigente!$Q$25,PliegoVigente!$S$25,IF(AA474&gt;=PliegoVigente!$Q$24,PliegoVigente!$S$24,PliegoVigente!$S$23))),IF(E474="MASIVO",(IF(AA474&gt;=PliegoVigente!$Q$39,PliegoVigente!$S$39,IF(AA474&gt;=PliegoVigente!$Q$38,PliegoVigente!$S$38,PliegoVigente!$S$37))),(IF(AA474&gt;=PliegoVigente!$Q$53,PliegoVigente!$S$53,IF(AA474&gt;=PliegoVigente!$Q$52,PliegoVigente!$S$52,PliegoVigente!$S$51))))))</f>
        <v>-5.0000000000000001E-3</v>
      </c>
      <c r="AI474" s="126">
        <f t="shared" si="15"/>
        <v>4.9999999999999996E-2</v>
      </c>
    </row>
    <row r="475" spans="1:35" x14ac:dyDescent="0.25">
      <c r="A475" s="115" t="str">
        <f>VLOOKUP(C475,RosterActualizado!$C$2:$L$1000,7,0)</f>
        <v>Tapia Luis Rodrigo</v>
      </c>
      <c r="B475" s="115" t="str">
        <f>VLOOKUP(C475,RosterActualizado!$C$2:$L$1000,10,0)</f>
        <v>Lara Diego Gustavo</v>
      </c>
      <c r="C475" s="115">
        <f>RosterActualizado!C475</f>
        <v>3470418</v>
      </c>
      <c r="D475" s="115" t="str">
        <f>VLOOKUP(C475,RosterActualizado!$C$2:$L$1000,3,0)</f>
        <v>MASIVO</v>
      </c>
      <c r="E475" s="115" t="str">
        <f t="shared" si="14"/>
        <v>MASIVO</v>
      </c>
      <c r="F475" s="116">
        <f>VLOOKUP(C475,Table1[],5,0)</f>
        <v>0.95484253791825902</v>
      </c>
      <c r="G475" s="117">
        <f>VLOOKUP(C475,Table13[],5,0)</f>
        <v>0.16666666666666699</v>
      </c>
      <c r="H475" s="118">
        <f>VLOOKUP(C475,Table13[],3,0)</f>
        <v>96</v>
      </c>
      <c r="I475" s="117">
        <f>VLOOKUP(C475,Table13[],7,0)</f>
        <v>0.48913043478260898</v>
      </c>
      <c r="J475" s="117">
        <f>VLOOKUP(C475,Table13[],9,0)</f>
        <v>0.83516483516483497</v>
      </c>
      <c r="K475" s="116">
        <f>VLOOKUP(C475,Table16[[#All],[idccms]:[TMO]],5,0)</f>
        <v>0.77777777777777801</v>
      </c>
      <c r="L475" s="119">
        <f>VLOOKUP(C475,Table18[[Columna1]:[Recuento de id_monitoring-caseId]],2,0)</f>
        <v>1</v>
      </c>
      <c r="M475" s="116">
        <f>VLOOKUP(C475,Table111[],7,0)</f>
        <v>-0.41666666666666702</v>
      </c>
      <c r="N475" s="118">
        <f>VLOOKUP(C475,Table111[],6,0)</f>
        <v>12</v>
      </c>
      <c r="O475" s="116">
        <f>VLOOKUP(C475,Table111[],8,0)</f>
        <v>0.6</v>
      </c>
      <c r="P475" s="13" t="s">
        <v>116</v>
      </c>
      <c r="Q475" s="13" t="s">
        <v>116</v>
      </c>
      <c r="R475" s="13" t="s">
        <v>116</v>
      </c>
      <c r="S475" s="116">
        <f>VLOOKUP(C475,Table113[[idccms]:[Suma de Rellamados]],4,0)</f>
        <v>0.75464684014869898</v>
      </c>
      <c r="T475" s="13">
        <f>VLOOKUP(C475,Table115[[idccms]:[Suma de CvLlamSalientes]],3,0)</f>
        <v>732.59459459459504</v>
      </c>
      <c r="U475" s="13">
        <f>VLOOKUP(C475,Table115[[idccms]:[Suma de CvLlamSalientes]],5,0)</f>
        <v>75.532432432432401</v>
      </c>
      <c r="V475" s="120">
        <f>VLOOKUP(C475,Table115[[idccms]:[Suma de CvLlamSalientes]],6,0)</f>
        <v>27.670270270270301</v>
      </c>
      <c r="W475" s="13">
        <f>VLOOKUP(C475,Table115[[idccms]:[Suma de CvLlamSalientes]],7,0)</f>
        <v>629.39189189189199</v>
      </c>
      <c r="X475" s="116">
        <f>VLOOKUP(C475,Table118[[idccms]:[%Act Com N]],4,0)</f>
        <v>0</v>
      </c>
      <c r="Y475" s="116">
        <f>VLOOKUP(C475,Table118[[idccms]:[%Act Com N]],6,0)</f>
        <v>0</v>
      </c>
      <c r="Z475" s="116">
        <f>VLOOKUP(C475,TRF!$B$2:$S$407,4,0)</f>
        <v>4.3243243243243197E-2</v>
      </c>
      <c r="AA475" s="116">
        <f>VLOOKUP(C475,CBS!$A$2:$F$395,4,0)</f>
        <v>5.9459459459459497E-2</v>
      </c>
      <c r="AB475" s="124">
        <f>IF(E475="HFC",(IF(L475&gt;=PliegoVigente!$U$9,PliegoVigente!$W$9,IF(L475&gt;=PliegoVigente!$U$8,PliegoVigente!$W$8,PliegoVigente!$W$7))),IF(E475="FLOW",(IF(L475&gt;=PliegoVigente!$U$25,PliegoVigente!$W$25,IF(L475&gt;=PliegoVigente!$U$24,PliegoVigente!$W$24,PliegoVigente!$W$23))),IF(E475="MASIVO",(IF(L475&gt;=PliegoVigente!$U$39,PliegoVigente!$W$39,IF(L475&gt;=PliegoVigente!$U$38,PliegoVigente!$W$38,PliegoVigente!$W$37))),(IF(L475&gt;=PliegoVigente!$U$53,PliegoVigente!$W$53,IF(L475&gt;=PliegoVigente!$U$52,PliegoVigente!$W$52,PliegoVigente!$W$51))))))</f>
        <v>0.01</v>
      </c>
      <c r="AC475" s="124">
        <f>IF(E475="HFC",(IF(M475&gt;=PliegoVigente!$I$7,PliegoVigente!$K$7,IF(M475&gt;=PliegoVigente!$I$8,PliegoVigente!$K$8,IF(M475&gt;=PliegoVigente!$I$9,PliegoVigente!$K$9,IF(M475&gt;=PliegoVigente!$I$10,PliegoVigente!$K$10,IF(M475&gt;=PliegoVigente!$I$11,PliegoVigente!$K$11,IF(M475&gt;=PliegoVigente!$I$12,PliegoVigente!$K$12,IF(M475&gt;=PliegoVigente!$I$13,PliegoVigente!$K$13,IF(M475&gt;=PliegoVigente!$I$14,PliegoVigente!$K$14,PliegoVigente!$K$15))))))))),IF(E475="FLOW",(IF(M475&gt;=PliegoVigente!$I$23,PliegoVigente!$K$23,IF(M475&gt;=PliegoVigente!$I$24,PliegoVigente!$K$24,IF(M475&gt;=PliegoVigente!$I$25,PliegoVigente!$K$25,IF(M475&gt;=PliegoVigente!$I$26,PliegoVigente!$K$26,IF(M475&gt;=PliegoVigente!$I$27,PliegoVigente!$K$27,IF(M475&gt;=PliegoVigente!$I$28,PliegoVigente!$K$28,IF(M475&gt;=PliegoVigente!$I$29,PliegoVigente!$K$29,IF(M475&gt;=PliegoVigente!$I$30,PliegoVigente!$K$30,PliegoVigente!$K$31))))))))),IF(E475="MASIVO",(IF(M475&gt;=PliegoVigente!$I$37,PliegoVigente!$K$37,IF(M475&gt;=PliegoVigente!$I$38,PliegoVigente!$K$38,IF(M475&gt;=PliegoVigente!$I$39,PliegoVigente!$K$39,IF(M475&gt;=PliegoVigente!$I$40,PliegoVigente!$K$40,IF(M475&gt;=PliegoVigente!$I$41,PliegoVigente!$K$41,IF(M475&gt;=PliegoVigente!$I$42,PliegoVigente!$K$42,IF(M475&gt;=PliegoVigente!$I$43,PliegoVigente!$K$43,IF(M475&gt;=PliegoVigente!$I$44,PliegoVigente!$K$44,PliegoVigente!$K$45))))))))),(IF(M475&gt;=PliegoVigente!$I$51,PliegoVigente!$K$51,IF(M475&gt;=PliegoVigente!$I$52,PliegoVigente!$K$52,IF(M475&gt;=PliegoVigente!$I$53,PliegoVigente!$K$53,IF(M475&gt;=PliegoVigente!$I$54,PliegoVigente!$K$54,IF(M475&gt;=PliegoVigente!$I$55,PliegoVigente!$K$55,IF(M475&gt;=PliegoVigente!$I$56,PliegoVigente!$K$56,IF(M475&gt;=PliegoVigente!$I$57,PliegoVigente!$K$57,IF(M475&gt;=PliegoVigente!$I$58,PliegoVigente!$K$58,PliegoVigente!$K$59))))))))))))</f>
        <v>-0.02</v>
      </c>
      <c r="AD475" s="124">
        <f>IF(E475="HFC",(IF(S475&gt;=PliegoVigente!$E$12,PliegoVigente!$G$12,IF(S475&gt;=PliegoVigente!$E$11,PliegoVigente!$G$11,IF(S475&gt;=PliegoVigente!$E$10,PliegoVigente!$G$10,IF(S475&gt;=PliegoVigente!$E$9,PliegoVigente!$G$9,IF(S475&gt;=PliegoVigente!$E$8,PliegoVigente!$G$8,PliegoVigente!$G$7)))))),IF(E475="FLOW",(IF(S475&gt;=PliegoVigente!$I$23,PliegoVigente!$K$23,IF(S475&gt;=PliegoVigente!$I$24,PliegoVigente!$K$24,IF(S475&gt;=PliegoVigente!$I$25,PliegoVigente!$K$25,IF(S475&gt;=PliegoVigente!$I$26,PliegoVigente!$K$26,IF(S475&gt;=PliegoVigente!$I$27,PliegoVigente!$K$27,IF(S475&gt;=PliegoVigente!$I$28,PliegoVigente!$K$28,IF(S475&gt;=PliegoVigente!$I$29,PliegoVigente!$K$29,IF(S475&gt;=PliegoVigente!$I$30,PliegoVigente!$K$30,PliegoVigente!$K$31))))))))),IF(E475="MASIVO",(IF(S475&gt;=PliegoVigente!$I$37,PliegoVigente!$K$37,IF(S475&gt;=PliegoVigente!$I$38,PliegoVigente!$K$38,IF(S475&gt;=PliegoVigente!$I$39,PliegoVigente!$K$39,IF(S475&gt;=PliegoVigente!$I$40,PliegoVigente!$K$40,IF(S475&gt;=PliegoVigente!$I$41,PliegoVigente!$K$41,IF(S475&gt;=PliegoVigente!$I$42,PliegoVigente!$K$42,IF(S475&gt;=PliegoVigente!$I$43,PliegoVigente!$K$43,IF(S475&gt;=PliegoVigente!$I$44,PliegoVigente!$K$44,PliegoVigente!$K$45))))))))),(IF(S475&gt;=PliegoVigente!$I$51,PliegoVigente!$K$51,IF(S475&gt;=PliegoVigente!$I$52,PliegoVigente!$K$52,IF(S475&gt;=PliegoVigente!$I$53,PliegoVigente!$K$53,IF(S475&gt;=PliegoVigente!$I$54,PliegoVigente!$K$54,IF(S475&gt;=PliegoVigente!$I$55,PliegoVigente!$K$55,IF(S475&gt;=PliegoVigente!$I$56,PliegoVigente!$K$56,IF(S475&gt;=PliegoVigente!$I$57,PliegoVigente!$K$57,IF(S475&gt;=PliegoVigente!$I$58,PliegoVigente!$K$58,PliegoVigente!$K$59))))))))))))</f>
        <v>0.06</v>
      </c>
      <c r="AE475" s="124">
        <f>IF(E475="HFC",(IF(T475&gt;=PliegoVigente!$A$10,PliegoVigente!$C$10,IF(T475&gt;PliegoVigente!$A$9,PliegoVigente!$C$9,IF(T475&gt;PliegoVigente!$A$8,PliegoVigente!$C$8,PliegoVigente!$C$7)))),IF(E475="FLOW",(IF(T475&gt;=PliegoVigente!$A$26,PliegoVigente!$C$26,IF(T475&gt;PliegoVigente!$A$25,PliegoVigente!$C$25,IF(T475&gt;PliegoVigente!$A$24,PliegoVigente!$C$24,PliegoVigente!$C$23)))),IF(E475="MASIVO",(IF(T475&gt;=PliegoVigente!$A$40,PliegoVigente!$C$40,IF(T475&gt;PliegoVigente!$A$39,PliegoVigente!$C$39,IF(T475&gt;PliegoVigente!$A$38,PliegoVigente!$C$38,PliegoVigente!$C$37)))),(IF(T475&gt;=PliegoVigente!$A$54,PliegoVigente!$C$54,IF(T475&gt;PliegoVigente!$A$53,PliegoVigente!$C$53,IF(T475&gt;PliegoVigente!$A$52,PliegoVigente!$C$52,PliegoVigente!$C$51)))))))</f>
        <v>-0.01</v>
      </c>
      <c r="AF475" s="124" t="b">
        <f>IF(E475="HFC",(IF(Y475&gt;=PliegoVigente!$Y$7,PliegoVigente!$AA$7,0)),IF(E475="FLOW",0,IF(E475="MASIVO",(IF(Y475&gt;=PliegoVigente!$Y$37,PliegoVigente!$AA$370)),(IF(Y475&gt;=PliegoVigente!$Y$51,PliegoVigente!$AA$51,0)))))</f>
        <v>0</v>
      </c>
      <c r="AG475" s="124">
        <f>IF(E475="HFC",(IF(Z475&gt;=PliegoVigente!$M$9,PliegoVigente!$O$9,IF(Z475&gt;=PliegoVigente!$M$8,PliegoVigente!$O$8,PliegoVigente!$O$7))),IF(E475="FLOW",(IF(Z475&gt;=PliegoVigente!$M$25,PliegoVigente!$O$25,IF(Z475&gt;=PliegoVigente!$M$24,PliegoVigente!$O$24,PliegoVigente!$O$23))),IF(E475="MASIVO",(IF(Z475&gt;=PliegoVigente!$M$39,PliegoVigente!$O$39,IF(Z475&gt;=PliegoVigente!$M$38,PliegoVigente!$O$38,PliegoVigente!$O$37))),(IF(Z475&gt;=PliegoVigente!$M$53,PliegoVigente!$O$53,IF(Z475&gt;=PliegoVigente!$M$52,PliegoVigente!$O$52,PliegoVigente!$O$51))))))</f>
        <v>5.0000000000000001E-3</v>
      </c>
      <c r="AH475" s="124">
        <f>IF(E475="HFC",(IF(AA475&gt;=PliegoVigente!$Q$9,PliegoVigente!$S$9,IF(AA475&gt;=PliegoVigente!$Q$8,PliegoVigente!$S$8,PliegoVigente!$S$7))),IF(E475="FLOW",(IF(AA475&gt;=PliegoVigente!$Q$25,PliegoVigente!$S$25,IF(AA475&gt;=PliegoVigente!$Q$24,PliegoVigente!$S$24,PliegoVigente!$S$23))),IF(E475="MASIVO",(IF(AA475&gt;=PliegoVigente!$Q$39,PliegoVigente!$S$39,IF(AA475&gt;=PliegoVigente!$Q$38,PliegoVigente!$S$38,PliegoVigente!$S$37))),(IF(AA475&gt;=PliegoVigente!$Q$53,PliegoVigente!$S$53,IF(AA475&gt;=PliegoVigente!$Q$52,PliegoVigente!$S$52,PliegoVigente!$S$51))))))</f>
        <v>5.0000000000000001E-3</v>
      </c>
      <c r="AI475" s="126">
        <f t="shared" si="15"/>
        <v>4.9999999999999989E-2</v>
      </c>
    </row>
    <row r="476" spans="1:35" x14ac:dyDescent="0.25">
      <c r="A476" s="115" t="str">
        <f>VLOOKUP(C476,RosterActualizado!$C$2:$L$1000,7,0)</f>
        <v>Tapia Luis Rodrigo</v>
      </c>
      <c r="B476" s="115" t="str">
        <f>VLOOKUP(C476,RosterActualizado!$C$2:$L$1000,10,0)</f>
        <v xml:space="preserve">Luna Juan Gabriel </v>
      </c>
      <c r="C476" s="115">
        <f>RosterActualizado!C476</f>
        <v>4473133</v>
      </c>
      <c r="D476" s="115" t="str">
        <f>VLOOKUP(C476,RosterActualizado!$C$2:$L$1000,3,0)</f>
        <v>MASIVO</v>
      </c>
      <c r="E476" s="115" t="str">
        <f t="shared" si="14"/>
        <v>MASIVO</v>
      </c>
      <c r="F476" s="116">
        <f>VLOOKUP(C476,Table1[],5,0)</f>
        <v>0.983562604520688</v>
      </c>
      <c r="G476" s="117">
        <f>VLOOKUP(C476,Table13[],5,0)</f>
        <v>7.69230769230769E-2</v>
      </c>
      <c r="H476" s="118">
        <f>VLOOKUP(C476,Table13[],3,0)</f>
        <v>169</v>
      </c>
      <c r="I476" s="117">
        <f>VLOOKUP(C476,Table13[],7,0)</f>
        <v>0.633136094674556</v>
      </c>
      <c r="J476" s="117">
        <f>VLOOKUP(C476,Table13[],9,0)</f>
        <v>0.86060606060606104</v>
      </c>
      <c r="K476" s="116">
        <f>VLOOKUP(C476,Table16[[#All],[idccms]:[TMO]],5,0)</f>
        <v>0.94117647058823495</v>
      </c>
      <c r="L476" s="119">
        <f>VLOOKUP(C476,Table18[[Columna1]:[Recuento de id_monitoring-caseId]],2,0)</f>
        <v>1</v>
      </c>
      <c r="M476" s="116">
        <f>VLOOKUP(C476,Table111[],7,0)</f>
        <v>-0.64285714285714302</v>
      </c>
      <c r="N476" s="118">
        <f>VLOOKUP(C476,Table111[],6,0)</f>
        <v>14</v>
      </c>
      <c r="O476" s="116">
        <f>VLOOKUP(C476,Table111[],8,0)</f>
        <v>0.25</v>
      </c>
      <c r="P476" s="13" t="s">
        <v>116</v>
      </c>
      <c r="Q476" s="13" t="s">
        <v>116</v>
      </c>
      <c r="R476" s="13" t="s">
        <v>116</v>
      </c>
      <c r="S476" s="116">
        <f>VLOOKUP(C476,Table113[[idccms]:[Suma de Rellamados]],4,0)</f>
        <v>0.83090379008746396</v>
      </c>
      <c r="T476" s="13">
        <f>VLOOKUP(C476,Table115[[idccms]:[Suma de CvLlamSalientes]],3,0)</f>
        <v>712.23423423423401</v>
      </c>
      <c r="U476" s="13">
        <f>VLOOKUP(C476,Table115[[idccms]:[Suma de CvLlamSalientes]],5,0)</f>
        <v>24.2004504504505</v>
      </c>
      <c r="V476" s="120">
        <f>VLOOKUP(C476,Table115[[idccms]:[Suma de CvLlamSalientes]],6,0)</f>
        <v>0.186936936936937</v>
      </c>
      <c r="W476" s="13">
        <f>VLOOKUP(C476,Table115[[idccms]:[Suma de CvLlamSalientes]],7,0)</f>
        <v>687.84684684684703</v>
      </c>
      <c r="X476" s="116">
        <f>VLOOKUP(C476,Table118[[idccms]:[%Act Com N]],4,0)</f>
        <v>1.5765765765765799E-2</v>
      </c>
      <c r="Y476" s="116">
        <f>VLOOKUP(C476,Table118[[idccms]:[%Act Com N]],6,0)</f>
        <v>1.5765765765765799E-2</v>
      </c>
      <c r="Z476" s="116">
        <f>VLOOKUP(C476,TRF!$B$2:$S$407,4,0)</f>
        <v>4.9549549549549501E-2</v>
      </c>
      <c r="AA476" s="116">
        <f>VLOOKUP(C476,CBS!$A$2:$F$395,4,0)</f>
        <v>0.103603603603604</v>
      </c>
      <c r="AB476" s="124">
        <f>IF(E476="HFC",(IF(L476&gt;=PliegoVigente!$U$9,PliegoVigente!$W$9,IF(L476&gt;=PliegoVigente!$U$8,PliegoVigente!$W$8,PliegoVigente!$W$7))),IF(E476="FLOW",(IF(L476&gt;=PliegoVigente!$U$25,PliegoVigente!$W$25,IF(L476&gt;=PliegoVigente!$U$24,PliegoVigente!$W$24,PliegoVigente!$W$23))),IF(E476="MASIVO",(IF(L476&gt;=PliegoVigente!$U$39,PliegoVigente!$W$39,IF(L476&gt;=PliegoVigente!$U$38,PliegoVigente!$W$38,PliegoVigente!$W$37))),(IF(L476&gt;=PliegoVigente!$U$53,PliegoVigente!$W$53,IF(L476&gt;=PliegoVigente!$U$52,PliegoVigente!$W$52,PliegoVigente!$W$51))))))</f>
        <v>0.01</v>
      </c>
      <c r="AC476" s="124">
        <f>IF(E476="HFC",(IF(M476&gt;=PliegoVigente!$I$7,PliegoVigente!$K$7,IF(M476&gt;=PliegoVigente!$I$8,PliegoVigente!$K$8,IF(M476&gt;=PliegoVigente!$I$9,PliegoVigente!$K$9,IF(M476&gt;=PliegoVigente!$I$10,PliegoVigente!$K$10,IF(M476&gt;=PliegoVigente!$I$11,PliegoVigente!$K$11,IF(M476&gt;=PliegoVigente!$I$12,PliegoVigente!$K$12,IF(M476&gt;=PliegoVigente!$I$13,PliegoVigente!$K$13,IF(M476&gt;=PliegoVigente!$I$14,PliegoVigente!$K$14,PliegoVigente!$K$15))))))))),IF(E476="FLOW",(IF(M476&gt;=PliegoVigente!$I$23,PliegoVigente!$K$23,IF(M476&gt;=PliegoVigente!$I$24,PliegoVigente!$K$24,IF(M476&gt;=PliegoVigente!$I$25,PliegoVigente!$K$25,IF(M476&gt;=PliegoVigente!$I$26,PliegoVigente!$K$26,IF(M476&gt;=PliegoVigente!$I$27,PliegoVigente!$K$27,IF(M476&gt;=PliegoVigente!$I$28,PliegoVigente!$K$28,IF(M476&gt;=PliegoVigente!$I$29,PliegoVigente!$K$29,IF(M476&gt;=PliegoVigente!$I$30,PliegoVigente!$K$30,PliegoVigente!$K$31))))))))),IF(E476="MASIVO",(IF(M476&gt;=PliegoVigente!$I$37,PliegoVigente!$K$37,IF(M476&gt;=PliegoVigente!$I$38,PliegoVigente!$K$38,IF(M476&gt;=PliegoVigente!$I$39,PliegoVigente!$K$39,IF(M476&gt;=PliegoVigente!$I$40,PliegoVigente!$K$40,IF(M476&gt;=PliegoVigente!$I$41,PliegoVigente!$K$41,IF(M476&gt;=PliegoVigente!$I$42,PliegoVigente!$K$42,IF(M476&gt;=PliegoVigente!$I$43,PliegoVigente!$K$43,IF(M476&gt;=PliegoVigente!$I$44,PliegoVigente!$K$44,PliegoVigente!$K$45))))))))),(IF(M476&gt;=PliegoVigente!$I$51,PliegoVigente!$K$51,IF(M476&gt;=PliegoVigente!$I$52,PliegoVigente!$K$52,IF(M476&gt;=PliegoVigente!$I$53,PliegoVigente!$K$53,IF(M476&gt;=PliegoVigente!$I$54,PliegoVigente!$K$54,IF(M476&gt;=PliegoVigente!$I$55,PliegoVigente!$K$55,IF(M476&gt;=PliegoVigente!$I$56,PliegoVigente!$K$56,IF(M476&gt;=PliegoVigente!$I$57,PliegoVigente!$K$57,IF(M476&gt;=PliegoVigente!$I$58,PliegoVigente!$K$58,PliegoVigente!$K$59))))))))))))</f>
        <v>-0.02</v>
      </c>
      <c r="AD476" s="124">
        <f>IF(E476="HFC",(IF(S476&gt;=PliegoVigente!$E$12,PliegoVigente!$G$12,IF(S476&gt;=PliegoVigente!$E$11,PliegoVigente!$G$11,IF(S476&gt;=PliegoVigente!$E$10,PliegoVigente!$G$10,IF(S476&gt;=PliegoVigente!$E$9,PliegoVigente!$G$9,IF(S476&gt;=PliegoVigente!$E$8,PliegoVigente!$G$8,PliegoVigente!$G$7)))))),IF(E476="FLOW",(IF(S476&gt;=PliegoVigente!$I$23,PliegoVigente!$K$23,IF(S476&gt;=PliegoVigente!$I$24,PliegoVigente!$K$24,IF(S476&gt;=PliegoVigente!$I$25,PliegoVigente!$K$25,IF(S476&gt;=PliegoVigente!$I$26,PliegoVigente!$K$26,IF(S476&gt;=PliegoVigente!$I$27,PliegoVigente!$K$27,IF(S476&gt;=PliegoVigente!$I$28,PliegoVigente!$K$28,IF(S476&gt;=PliegoVigente!$I$29,PliegoVigente!$K$29,IF(S476&gt;=PliegoVigente!$I$30,PliegoVigente!$K$30,PliegoVigente!$K$31))))))))),IF(E476="MASIVO",(IF(S476&gt;=PliegoVigente!$I$37,PliegoVigente!$K$37,IF(S476&gt;=PliegoVigente!$I$38,PliegoVigente!$K$38,IF(S476&gt;=PliegoVigente!$I$39,PliegoVigente!$K$39,IF(S476&gt;=PliegoVigente!$I$40,PliegoVigente!$K$40,IF(S476&gt;=PliegoVigente!$I$41,PliegoVigente!$K$41,IF(S476&gt;=PliegoVigente!$I$42,PliegoVigente!$K$42,IF(S476&gt;=PliegoVigente!$I$43,PliegoVigente!$K$43,IF(S476&gt;=PliegoVigente!$I$44,PliegoVigente!$K$44,PliegoVigente!$K$45))))))))),(IF(S476&gt;=PliegoVigente!$I$51,PliegoVigente!$K$51,IF(S476&gt;=PliegoVigente!$I$52,PliegoVigente!$K$52,IF(S476&gt;=PliegoVigente!$I$53,PliegoVigente!$K$53,IF(S476&gt;=PliegoVigente!$I$54,PliegoVigente!$K$54,IF(S476&gt;=PliegoVigente!$I$55,PliegoVigente!$K$55,IF(S476&gt;=PliegoVigente!$I$56,PliegoVigente!$K$56,IF(S476&gt;=PliegoVigente!$I$57,PliegoVigente!$K$57,IF(S476&gt;=PliegoVigente!$I$58,PliegoVigente!$K$58,PliegoVigente!$K$59))))))))))))</f>
        <v>0.06</v>
      </c>
      <c r="AE476" s="124">
        <f>IF(E476="HFC",(IF(T476&gt;=PliegoVigente!$A$10,PliegoVigente!$C$10,IF(T476&gt;PliegoVigente!$A$9,PliegoVigente!$C$9,IF(T476&gt;PliegoVigente!$A$8,PliegoVigente!$C$8,PliegoVigente!$C$7)))),IF(E476="FLOW",(IF(T476&gt;=PliegoVigente!$A$26,PliegoVigente!$C$26,IF(T476&gt;PliegoVigente!$A$25,PliegoVigente!$C$25,IF(T476&gt;PliegoVigente!$A$24,PliegoVigente!$C$24,PliegoVigente!$C$23)))),IF(E476="MASIVO",(IF(T476&gt;=PliegoVigente!$A$40,PliegoVigente!$C$40,IF(T476&gt;PliegoVigente!$A$39,PliegoVigente!$C$39,IF(T476&gt;PliegoVigente!$A$38,PliegoVigente!$C$38,PliegoVigente!$C$37)))),(IF(T476&gt;=PliegoVigente!$A$54,PliegoVigente!$C$54,IF(T476&gt;PliegoVigente!$A$53,PliegoVigente!$C$53,IF(T476&gt;PliegoVigente!$A$52,PliegoVigente!$C$52,PliegoVigente!$C$51)))))))</f>
        <v>-0.01</v>
      </c>
      <c r="AF476" s="124" t="b">
        <f>IF(E476="HFC",(IF(Y476&gt;=PliegoVigente!$Y$7,PliegoVigente!$AA$7,0)),IF(E476="FLOW",0,IF(E476="MASIVO",(IF(Y476&gt;=PliegoVigente!$Y$37,PliegoVigente!$AA$370)),(IF(Y476&gt;=PliegoVigente!$Y$51,PliegoVigente!$AA$51,0)))))</f>
        <v>0</v>
      </c>
      <c r="AG476" s="124">
        <f>IF(E476="HFC",(IF(Z476&gt;=PliegoVigente!$M$9,PliegoVigente!$O$9,IF(Z476&gt;=PliegoVigente!$M$8,PliegoVigente!$O$8,PliegoVigente!$O$7))),IF(E476="FLOW",(IF(Z476&gt;=PliegoVigente!$M$25,PliegoVigente!$O$25,IF(Z476&gt;=PliegoVigente!$M$24,PliegoVigente!$O$24,PliegoVigente!$O$23))),IF(E476="MASIVO",(IF(Z476&gt;=PliegoVigente!$M$39,PliegoVigente!$O$39,IF(Z476&gt;=PliegoVigente!$M$38,PliegoVigente!$O$38,PliegoVigente!$O$37))),(IF(Z476&gt;=PliegoVigente!$M$53,PliegoVigente!$O$53,IF(Z476&gt;=PliegoVigente!$M$52,PliegoVigente!$O$52,PliegoVigente!$O$51))))))</f>
        <v>5.0000000000000001E-3</v>
      </c>
      <c r="AH476" s="124">
        <f>IF(E476="HFC",(IF(AA476&gt;=PliegoVigente!$Q$9,PliegoVigente!$S$9,IF(AA476&gt;=PliegoVigente!$Q$8,PliegoVigente!$S$8,PliegoVigente!$S$7))),IF(E476="FLOW",(IF(AA476&gt;=PliegoVigente!$Q$25,PliegoVigente!$S$25,IF(AA476&gt;=PliegoVigente!$Q$24,PliegoVigente!$S$24,PliegoVigente!$S$23))),IF(E476="MASIVO",(IF(AA476&gt;=PliegoVigente!$Q$39,PliegoVigente!$S$39,IF(AA476&gt;=PliegoVigente!$Q$38,PliegoVigente!$S$38,PliegoVigente!$S$37))),(IF(AA476&gt;=PliegoVigente!$Q$53,PliegoVigente!$S$53,IF(AA476&gt;=PliegoVigente!$Q$52,PliegoVigente!$S$52,PliegoVigente!$S$51))))))</f>
        <v>-5.0000000000000001E-3</v>
      </c>
      <c r="AI476" s="126">
        <f t="shared" si="15"/>
        <v>3.9999999999999994E-2</v>
      </c>
    </row>
    <row r="477" spans="1:35" x14ac:dyDescent="0.25">
      <c r="A477" s="115" t="str">
        <f>VLOOKUP(C477,RosterActualizado!$C$2:$L$1000,7,0)</f>
        <v>Tapia Luis Rodrigo</v>
      </c>
      <c r="B477" s="115" t="str">
        <f>VLOOKUP(C477,RosterActualizado!$C$2:$L$1000,10,0)</f>
        <v>Magno  Cristian Germán</v>
      </c>
      <c r="C477" s="115">
        <f>RosterActualizado!C477</f>
        <v>4473078</v>
      </c>
      <c r="D477" s="115" t="str">
        <f>VLOOKUP(C477,RosterActualizado!$C$2:$L$1000,3,0)</f>
        <v>FLOW Score 1</v>
      </c>
      <c r="E477" s="115" t="str">
        <f t="shared" si="14"/>
        <v>FLOW</v>
      </c>
      <c r="F477" s="116">
        <f>VLOOKUP(C477,Table1[],5,0)</f>
        <v>0.94761022791583105</v>
      </c>
      <c r="G477" s="117">
        <f>VLOOKUP(C477,Table13[],5,0)</f>
        <v>0.157894736842105</v>
      </c>
      <c r="H477" s="118">
        <f>VLOOKUP(C477,Table13[],3,0)</f>
        <v>57</v>
      </c>
      <c r="I477" s="117">
        <f>VLOOKUP(C477,Table13[],7,0)</f>
        <v>0.41071428571428598</v>
      </c>
      <c r="J477" s="117">
        <f>VLOOKUP(C477,Table13[],9,0)</f>
        <v>0.86792452830188704</v>
      </c>
      <c r="K477" s="116">
        <f>VLOOKUP(C477,Table16[[#All],[idccms]:[TMO]],5,0)</f>
        <v>0.58823529411764697</v>
      </c>
      <c r="L477" s="119">
        <f>VLOOKUP(C477,Table18[[Columna1]:[Recuento de id_monitoring-caseId]],2,0)</f>
        <v>0</v>
      </c>
      <c r="M477" s="116">
        <f>VLOOKUP(C477,Table111[],7,0)</f>
        <v>-0.25</v>
      </c>
      <c r="N477" s="118">
        <f>VLOOKUP(C477,Table111[],6,0)</f>
        <v>4</v>
      </c>
      <c r="O477" s="116">
        <f>VLOOKUP(C477,Table111[],8,0)</f>
        <v>0.33333333333333298</v>
      </c>
      <c r="P477" s="13" t="s">
        <v>116</v>
      </c>
      <c r="Q477" s="13" t="s">
        <v>116</v>
      </c>
      <c r="R477" s="13" t="s">
        <v>116</v>
      </c>
      <c r="S477" s="116">
        <f>VLOOKUP(C477,Table113[[idccms]:[Suma de Rellamados]],4,0)</f>
        <v>0.77142857142857102</v>
      </c>
      <c r="T477" s="13">
        <f>VLOOKUP(C477,Table115[[idccms]:[Suma de CvLlamSalientes]],3,0)</f>
        <v>857.21227621483399</v>
      </c>
      <c r="U477" s="13">
        <f>VLOOKUP(C477,Table115[[idccms]:[Suma de CvLlamSalientes]],5,0)</f>
        <v>52.130434782608702</v>
      </c>
      <c r="V477" s="120">
        <f>VLOOKUP(C477,Table115[[idccms]:[Suma de CvLlamSalientes]],6,0)</f>
        <v>2.3708439897698201</v>
      </c>
      <c r="W477" s="13">
        <f>VLOOKUP(C477,Table115[[idccms]:[Suma de CvLlamSalientes]],7,0)</f>
        <v>802.71099744245498</v>
      </c>
      <c r="X477" s="116">
        <f>VLOOKUP(C477,Table118[[idccms]:[%Act Com N]],4,0)</f>
        <v>0</v>
      </c>
      <c r="Y477" s="116">
        <f>VLOOKUP(C477,Table118[[idccms]:[%Act Com N]],6,0)</f>
        <v>0</v>
      </c>
      <c r="Z477" s="116">
        <f>VLOOKUP(C477,TRF!$B$2:$S$407,4,0)</f>
        <v>1.5345268542199499E-2</v>
      </c>
      <c r="AA477" s="116">
        <f>VLOOKUP(C477,CBS!$A$2:$F$395,4,0)</f>
        <v>0.17647058823529399</v>
      </c>
      <c r="AB477" s="124">
        <f>IF(E477="HFC",(IF(L477&gt;=PliegoVigente!$U$9,PliegoVigente!$W$9,IF(L477&gt;=PliegoVigente!$U$8,PliegoVigente!$W$8,PliegoVigente!$W$7))),IF(E477="FLOW",(IF(L477&gt;=PliegoVigente!$U$25,PliegoVigente!$W$25,IF(L477&gt;=PliegoVigente!$U$24,PliegoVigente!$W$24,PliegoVigente!$W$23))),IF(E477="MASIVO",(IF(L477&gt;=PliegoVigente!$U$39,PliegoVigente!$W$39,IF(L477&gt;=PliegoVigente!$U$38,PliegoVigente!$W$38,PliegoVigente!$W$37))),(IF(L477&gt;=PliegoVigente!$U$53,PliegoVigente!$W$53,IF(L477&gt;=PliegoVigente!$U$52,PliegoVigente!$W$52,PliegoVigente!$W$51))))))</f>
        <v>-0.01</v>
      </c>
      <c r="AC477" s="124">
        <f>IF(E477="HFC",(IF(M477&gt;=PliegoVigente!$I$7,PliegoVigente!$K$7,IF(M477&gt;=PliegoVigente!$I$8,PliegoVigente!$K$8,IF(M477&gt;=PliegoVigente!$I$9,PliegoVigente!$K$9,IF(M477&gt;=PliegoVigente!$I$10,PliegoVigente!$K$10,IF(M477&gt;=PliegoVigente!$I$11,PliegoVigente!$K$11,IF(M477&gt;=PliegoVigente!$I$12,PliegoVigente!$K$12,IF(M477&gt;=PliegoVigente!$I$13,PliegoVigente!$K$13,IF(M477&gt;=PliegoVigente!$I$14,PliegoVigente!$K$14,PliegoVigente!$K$15))))))))),IF(E477="FLOW",(IF(M477&gt;=PliegoVigente!$I$23,PliegoVigente!$K$23,IF(M477&gt;=PliegoVigente!$I$24,PliegoVigente!$K$24,IF(M477&gt;=PliegoVigente!$I$25,PliegoVigente!$K$25,IF(M477&gt;=PliegoVigente!$I$26,PliegoVigente!$K$26,IF(M477&gt;=PliegoVigente!$I$27,PliegoVigente!$K$27,IF(M477&gt;=PliegoVigente!$I$28,PliegoVigente!$K$28,IF(M477&gt;=PliegoVigente!$I$29,PliegoVigente!$K$29,IF(M477&gt;=PliegoVigente!$I$30,PliegoVigente!$K$30,PliegoVigente!$K$31))))))))),IF(E477="MASIVO",(IF(M477&gt;=PliegoVigente!$I$37,PliegoVigente!$K$37,IF(M477&gt;=PliegoVigente!$I$38,PliegoVigente!$K$38,IF(M477&gt;=PliegoVigente!$I$39,PliegoVigente!$K$39,IF(M477&gt;=PliegoVigente!$I$40,PliegoVigente!$K$40,IF(M477&gt;=PliegoVigente!$I$41,PliegoVigente!$K$41,IF(M477&gt;=PliegoVigente!$I$42,PliegoVigente!$K$42,IF(M477&gt;=PliegoVigente!$I$43,PliegoVigente!$K$43,IF(M477&gt;=PliegoVigente!$I$44,PliegoVigente!$K$44,PliegoVigente!$K$45))))))))),(IF(M477&gt;=PliegoVigente!$I$51,PliegoVigente!$K$51,IF(M477&gt;=PliegoVigente!$I$52,PliegoVigente!$K$52,IF(M477&gt;=PliegoVigente!$I$53,PliegoVigente!$K$53,IF(M477&gt;=PliegoVigente!$I$54,PliegoVigente!$K$54,IF(M477&gt;=PliegoVigente!$I$55,PliegoVigente!$K$55,IF(M477&gt;=PliegoVigente!$I$56,PliegoVigente!$K$56,IF(M477&gt;=PliegoVigente!$I$57,PliegoVigente!$K$57,IF(M477&gt;=PliegoVigente!$I$58,PliegoVigente!$K$58,PliegoVigente!$K$59))))))))))))</f>
        <v>-0.02</v>
      </c>
      <c r="AD477" s="124">
        <f>IF(E477="HFC",(IF(S477&gt;=PliegoVigente!$E$12,PliegoVigente!$G$12,IF(S477&gt;=PliegoVigente!$E$11,PliegoVigente!$G$11,IF(S477&gt;=PliegoVigente!$E$10,PliegoVigente!$G$10,IF(S477&gt;=PliegoVigente!$E$9,PliegoVigente!$G$9,IF(S477&gt;=PliegoVigente!$E$8,PliegoVigente!$G$8,PliegoVigente!$G$7)))))),IF(E477="FLOW",(IF(S477&gt;=PliegoVigente!$I$23,PliegoVigente!$K$23,IF(S477&gt;=PliegoVigente!$I$24,PliegoVigente!$K$24,IF(S477&gt;=PliegoVigente!$I$25,PliegoVigente!$K$25,IF(S477&gt;=PliegoVigente!$I$26,PliegoVigente!$K$26,IF(S477&gt;=PliegoVigente!$I$27,PliegoVigente!$K$27,IF(S477&gt;=PliegoVigente!$I$28,PliegoVigente!$K$28,IF(S477&gt;=PliegoVigente!$I$29,PliegoVigente!$K$29,IF(S477&gt;=PliegoVigente!$I$30,PliegoVigente!$K$30,PliegoVigente!$K$31))))))))),IF(E477="MASIVO",(IF(S477&gt;=PliegoVigente!$I$37,PliegoVigente!$K$37,IF(S477&gt;=PliegoVigente!$I$38,PliegoVigente!$K$38,IF(S477&gt;=PliegoVigente!$I$39,PliegoVigente!$K$39,IF(S477&gt;=PliegoVigente!$I$40,PliegoVigente!$K$40,IF(S477&gt;=PliegoVigente!$I$41,PliegoVigente!$K$41,IF(S477&gt;=PliegoVigente!$I$42,PliegoVigente!$K$42,IF(S477&gt;=PliegoVigente!$I$43,PliegoVigente!$K$43,IF(S477&gt;=PliegoVigente!$I$44,PliegoVigente!$K$44,PliegoVigente!$K$45))))))))),(IF(S477&gt;=PliegoVigente!$I$51,PliegoVigente!$K$51,IF(S477&gt;=PliegoVigente!$I$52,PliegoVigente!$K$52,IF(S477&gt;=PliegoVigente!$I$53,PliegoVigente!$K$53,IF(S477&gt;=PliegoVigente!$I$54,PliegoVigente!$K$54,IF(S477&gt;=PliegoVigente!$I$55,PliegoVigente!$K$55,IF(S477&gt;=PliegoVigente!$I$56,PliegoVigente!$K$56,IF(S477&gt;=PliegoVigente!$I$57,PliegoVigente!$K$57,IF(S477&gt;=PliegoVigente!$I$58,PliegoVigente!$K$58,PliegoVigente!$K$59))))))))))))</f>
        <v>0.06</v>
      </c>
      <c r="AE477" s="124">
        <f>IF(E477="HFC",(IF(T477&gt;=PliegoVigente!$A$10,PliegoVigente!$C$10,IF(T477&gt;PliegoVigente!$A$9,PliegoVigente!$C$9,IF(T477&gt;PliegoVigente!$A$8,PliegoVigente!$C$8,PliegoVigente!$C$7)))),IF(E477="FLOW",(IF(T477&gt;=PliegoVigente!$A$26,PliegoVigente!$C$26,IF(T477&gt;PliegoVigente!$A$25,PliegoVigente!$C$25,IF(T477&gt;PliegoVigente!$A$24,PliegoVigente!$C$24,PliegoVigente!$C$23)))),IF(E477="MASIVO",(IF(T477&gt;=PliegoVigente!$A$40,PliegoVigente!$C$40,IF(T477&gt;PliegoVigente!$A$39,PliegoVigente!$C$39,IF(T477&gt;PliegoVigente!$A$38,PliegoVigente!$C$38,PliegoVigente!$C$37)))),(IF(T477&gt;=PliegoVigente!$A$54,PliegoVigente!$C$54,IF(T477&gt;PliegoVigente!$A$53,PliegoVigente!$C$53,IF(T477&gt;PliegoVigente!$A$52,PliegoVigente!$C$52,PliegoVigente!$C$51)))))))</f>
        <v>-0.01</v>
      </c>
      <c r="AF477" s="124">
        <f>IF(E477="HFC",(IF(Y477&gt;=PliegoVigente!$Y$7,PliegoVigente!$AA$7,0)),IF(E477="FLOW",0,IF(E477="MASIVO",(IF(Y477&gt;=PliegoVigente!$Y$37,PliegoVigente!$AA$370)),(IF(Y477&gt;=PliegoVigente!$Y$51,PliegoVigente!$AA$51,0)))))</f>
        <v>0</v>
      </c>
      <c r="AG477" s="124">
        <f>IF(E477="HFC",(IF(Z477&gt;=PliegoVigente!$M$9,PliegoVigente!$O$9,IF(Z477&gt;=PliegoVigente!$M$8,PliegoVigente!$O$8,PliegoVigente!$O$7))),IF(E477="FLOW",(IF(Z477&gt;=PliegoVigente!$M$25,PliegoVigente!$O$25,IF(Z477&gt;=PliegoVigente!$M$24,PliegoVigente!$O$24,PliegoVigente!$O$23))),IF(E477="MASIVO",(IF(Z477&gt;=PliegoVigente!$M$39,PliegoVigente!$O$39,IF(Z477&gt;=PliegoVigente!$M$38,PliegoVigente!$O$38,PliegoVigente!$O$37))),(IF(Z477&gt;=PliegoVigente!$M$53,PliegoVigente!$O$53,IF(Z477&gt;=PliegoVigente!$M$52,PliegoVigente!$O$52,PliegoVigente!$O$51))))))</f>
        <v>5.0000000000000001E-3</v>
      </c>
      <c r="AH477" s="124">
        <f>IF(E477="HFC",(IF(AA477&gt;=PliegoVigente!$Q$9,PliegoVigente!$S$9,IF(AA477&gt;=PliegoVigente!$Q$8,PliegoVigente!$S$8,PliegoVigente!$S$7))),IF(E477="FLOW",(IF(AA477&gt;=PliegoVigente!$Q$25,PliegoVigente!$S$25,IF(AA477&gt;=PliegoVigente!$Q$24,PliegoVigente!$S$24,PliegoVigente!$S$23))),IF(E477="MASIVO",(IF(AA477&gt;=PliegoVigente!$Q$39,PliegoVigente!$S$39,IF(AA477&gt;=PliegoVigente!$Q$38,PliegoVigente!$S$38,PliegoVigente!$S$37))),(IF(AA477&gt;=PliegoVigente!$Q$53,PliegoVigente!$S$53,IF(AA477&gt;=PliegoVigente!$Q$52,PliegoVigente!$S$52,PliegoVigente!$S$51))))))</f>
        <v>-5.0000000000000001E-3</v>
      </c>
      <c r="AI477" s="126">
        <f t="shared" si="15"/>
        <v>1.9999999999999997E-2</v>
      </c>
    </row>
    <row r="478" spans="1:35" x14ac:dyDescent="0.25">
      <c r="A478" s="115" t="str">
        <f>VLOOKUP(C478,RosterActualizado!$C$2:$L$1000,7,0)</f>
        <v>Tapia Luis Rodrigo</v>
      </c>
      <c r="B478" s="115" t="str">
        <f>VLOOKUP(C478,RosterActualizado!$C$2:$L$1000,10,0)</f>
        <v xml:space="preserve">Maihua Alan Maximiliano </v>
      </c>
      <c r="C478" s="115">
        <f>RosterActualizado!C478</f>
        <v>1197668</v>
      </c>
      <c r="D478" s="115" t="str">
        <f>VLOOKUP(C478,RosterActualizado!$C$2:$L$1000,3,0)</f>
        <v>FLOW Score 1</v>
      </c>
      <c r="E478" s="115" t="str">
        <f t="shared" si="14"/>
        <v>FLOW</v>
      </c>
      <c r="F478" s="116">
        <f>VLOOKUP(C478,Table1[],5,0)</f>
        <v>0.99439906651108501</v>
      </c>
      <c r="G478" s="117">
        <f>VLOOKUP(C478,Table13[],5,0)</f>
        <v>8.3333333333333301E-2</v>
      </c>
      <c r="H478" s="118">
        <f>VLOOKUP(C478,Table13[],3,0)</f>
        <v>108</v>
      </c>
      <c r="I478" s="117">
        <f>VLOOKUP(C478,Table13[],7,0)</f>
        <v>0.56074766355140204</v>
      </c>
      <c r="J478" s="117">
        <f>VLOOKUP(C478,Table13[],9,0)</f>
        <v>0.90384615384615397</v>
      </c>
      <c r="K478" s="116">
        <f>VLOOKUP(C478,Table16[[#All],[idccms]:[TMO]],5,0)</f>
        <v>0.93913043478260905</v>
      </c>
      <c r="L478" s="119">
        <f>VLOOKUP(C478,Table18[[Columna1]:[Recuento de id_monitoring-caseId]],2,0)</f>
        <v>1</v>
      </c>
      <c r="M478" s="116">
        <f>VLOOKUP(C478,Table111[],7,0)</f>
        <v>-0.42857142857142899</v>
      </c>
      <c r="N478" s="118">
        <f>VLOOKUP(C478,Table111[],6,0)</f>
        <v>7</v>
      </c>
      <c r="O478" s="116">
        <f>VLOOKUP(C478,Table111[],8,0)</f>
        <v>0.2</v>
      </c>
      <c r="P478" s="13" t="s">
        <v>116</v>
      </c>
      <c r="Q478" s="13" t="s">
        <v>116</v>
      </c>
      <c r="R478" s="13" t="s">
        <v>116</v>
      </c>
      <c r="S478" s="116">
        <f>VLOOKUP(C478,Table113[[idccms]:[Suma de Rellamados]],4,0)</f>
        <v>0.81647058823529395</v>
      </c>
      <c r="T478" s="13">
        <f>VLOOKUP(C478,Table115[[idccms]:[Suma de CvLlamSalientes]],3,0)</f>
        <v>614.01720841300198</v>
      </c>
      <c r="U478" s="13">
        <f>VLOOKUP(C478,Table115[[idccms]:[Suma de CvLlamSalientes]],5,0)</f>
        <v>13.430210325047801</v>
      </c>
      <c r="V478" s="120">
        <f>VLOOKUP(C478,Table115[[idccms]:[Suma de CvLlamSalientes]],6,0)</f>
        <v>2.52963671128107</v>
      </c>
      <c r="W478" s="13">
        <f>VLOOKUP(C478,Table115[[idccms]:[Suma de CvLlamSalientes]],7,0)</f>
        <v>598.05736137667304</v>
      </c>
      <c r="X478" s="116">
        <f>VLOOKUP(C478,Table118[[idccms]:[%Act Com N]],4,0)</f>
        <v>0</v>
      </c>
      <c r="Y478" s="116">
        <f>VLOOKUP(C478,Table118[[idccms]:[%Act Com N]],6,0)</f>
        <v>0</v>
      </c>
      <c r="Z478" s="116">
        <f>VLOOKUP(C478,TRF!$B$2:$S$407,4,0)</f>
        <v>5.9273422562141499E-2</v>
      </c>
      <c r="AA478" s="116">
        <f>VLOOKUP(C478,CBS!$A$2:$F$395,4,0)</f>
        <v>7.0745697896749504E-2</v>
      </c>
      <c r="AB478" s="124">
        <f>IF(E478="HFC",(IF(L478&gt;=PliegoVigente!$U$9,PliegoVigente!$W$9,IF(L478&gt;=PliegoVigente!$U$8,PliegoVigente!$W$8,PliegoVigente!$W$7))),IF(E478="FLOW",(IF(L478&gt;=PliegoVigente!$U$25,PliegoVigente!$W$25,IF(L478&gt;=PliegoVigente!$U$24,PliegoVigente!$W$24,PliegoVigente!$W$23))),IF(E478="MASIVO",(IF(L478&gt;=PliegoVigente!$U$39,PliegoVigente!$W$39,IF(L478&gt;=PliegoVigente!$U$38,PliegoVigente!$W$38,PliegoVigente!$W$37))),(IF(L478&gt;=PliegoVigente!$U$53,PliegoVigente!$W$53,IF(L478&gt;=PliegoVigente!$U$52,PliegoVigente!$W$52,PliegoVigente!$W$51))))))</f>
        <v>0.01</v>
      </c>
      <c r="AC478" s="124">
        <f>IF(E478="HFC",(IF(M478&gt;=PliegoVigente!$I$7,PliegoVigente!$K$7,IF(M478&gt;=PliegoVigente!$I$8,PliegoVigente!$K$8,IF(M478&gt;=PliegoVigente!$I$9,PliegoVigente!$K$9,IF(M478&gt;=PliegoVigente!$I$10,PliegoVigente!$K$10,IF(M478&gt;=PliegoVigente!$I$11,PliegoVigente!$K$11,IF(M478&gt;=PliegoVigente!$I$12,PliegoVigente!$K$12,IF(M478&gt;=PliegoVigente!$I$13,PliegoVigente!$K$13,IF(M478&gt;=PliegoVigente!$I$14,PliegoVigente!$K$14,PliegoVigente!$K$15))))))))),IF(E478="FLOW",(IF(M478&gt;=PliegoVigente!$I$23,PliegoVigente!$K$23,IF(M478&gt;=PliegoVigente!$I$24,PliegoVigente!$K$24,IF(M478&gt;=PliegoVigente!$I$25,PliegoVigente!$K$25,IF(M478&gt;=PliegoVigente!$I$26,PliegoVigente!$K$26,IF(M478&gt;=PliegoVigente!$I$27,PliegoVigente!$K$27,IF(M478&gt;=PliegoVigente!$I$28,PliegoVigente!$K$28,IF(M478&gt;=PliegoVigente!$I$29,PliegoVigente!$K$29,IF(M478&gt;=PliegoVigente!$I$30,PliegoVigente!$K$30,PliegoVigente!$K$31))))))))),IF(E478="MASIVO",(IF(M478&gt;=PliegoVigente!$I$37,PliegoVigente!$K$37,IF(M478&gt;=PliegoVigente!$I$38,PliegoVigente!$K$38,IF(M478&gt;=PliegoVigente!$I$39,PliegoVigente!$K$39,IF(M478&gt;=PliegoVigente!$I$40,PliegoVigente!$K$40,IF(M478&gt;=PliegoVigente!$I$41,PliegoVigente!$K$41,IF(M478&gt;=PliegoVigente!$I$42,PliegoVigente!$K$42,IF(M478&gt;=PliegoVigente!$I$43,PliegoVigente!$K$43,IF(M478&gt;=PliegoVigente!$I$44,PliegoVigente!$K$44,PliegoVigente!$K$45))))))))),(IF(M478&gt;=PliegoVigente!$I$51,PliegoVigente!$K$51,IF(M478&gt;=PliegoVigente!$I$52,PliegoVigente!$K$52,IF(M478&gt;=PliegoVigente!$I$53,PliegoVigente!$K$53,IF(M478&gt;=PliegoVigente!$I$54,PliegoVigente!$K$54,IF(M478&gt;=PliegoVigente!$I$55,PliegoVigente!$K$55,IF(M478&gt;=PliegoVigente!$I$56,PliegoVigente!$K$56,IF(M478&gt;=PliegoVigente!$I$57,PliegoVigente!$K$57,IF(M478&gt;=PliegoVigente!$I$58,PliegoVigente!$K$58,PliegoVigente!$K$59))))))))))))</f>
        <v>-0.02</v>
      </c>
      <c r="AD478" s="124">
        <f>IF(E478="HFC",(IF(S478&gt;=PliegoVigente!$E$12,PliegoVigente!$G$12,IF(S478&gt;=PliegoVigente!$E$11,PliegoVigente!$G$11,IF(S478&gt;=PliegoVigente!$E$10,PliegoVigente!$G$10,IF(S478&gt;=PliegoVigente!$E$9,PliegoVigente!$G$9,IF(S478&gt;=PliegoVigente!$E$8,PliegoVigente!$G$8,PliegoVigente!$G$7)))))),IF(E478="FLOW",(IF(S478&gt;=PliegoVigente!$I$23,PliegoVigente!$K$23,IF(S478&gt;=PliegoVigente!$I$24,PliegoVigente!$K$24,IF(S478&gt;=PliegoVigente!$I$25,PliegoVigente!$K$25,IF(S478&gt;=PliegoVigente!$I$26,PliegoVigente!$K$26,IF(S478&gt;=PliegoVigente!$I$27,PliegoVigente!$K$27,IF(S478&gt;=PliegoVigente!$I$28,PliegoVigente!$K$28,IF(S478&gt;=PliegoVigente!$I$29,PliegoVigente!$K$29,IF(S478&gt;=PliegoVigente!$I$30,PliegoVigente!$K$30,PliegoVigente!$K$31))))))))),IF(E478="MASIVO",(IF(S478&gt;=PliegoVigente!$I$37,PliegoVigente!$K$37,IF(S478&gt;=PliegoVigente!$I$38,PliegoVigente!$K$38,IF(S478&gt;=PliegoVigente!$I$39,PliegoVigente!$K$39,IF(S478&gt;=PliegoVigente!$I$40,PliegoVigente!$K$40,IF(S478&gt;=PliegoVigente!$I$41,PliegoVigente!$K$41,IF(S478&gt;=PliegoVigente!$I$42,PliegoVigente!$K$42,IF(S478&gt;=PliegoVigente!$I$43,PliegoVigente!$K$43,IF(S478&gt;=PliegoVigente!$I$44,PliegoVigente!$K$44,PliegoVigente!$K$45))))))))),(IF(S478&gt;=PliegoVigente!$I$51,PliegoVigente!$K$51,IF(S478&gt;=PliegoVigente!$I$52,PliegoVigente!$K$52,IF(S478&gt;=PliegoVigente!$I$53,PliegoVigente!$K$53,IF(S478&gt;=PliegoVigente!$I$54,PliegoVigente!$K$54,IF(S478&gt;=PliegoVigente!$I$55,PliegoVigente!$K$55,IF(S478&gt;=PliegoVigente!$I$56,PliegoVigente!$K$56,IF(S478&gt;=PliegoVigente!$I$57,PliegoVigente!$K$57,IF(S478&gt;=PliegoVigente!$I$58,PliegoVigente!$K$58,PliegoVigente!$K$59))))))))))))</f>
        <v>0.06</v>
      </c>
      <c r="AE478" s="124">
        <f>IF(E478="HFC",(IF(T478&gt;=PliegoVigente!$A$10,PliegoVigente!$C$10,IF(T478&gt;PliegoVigente!$A$9,PliegoVigente!$C$9,IF(T478&gt;PliegoVigente!$A$8,PliegoVigente!$C$8,PliegoVigente!$C$7)))),IF(E478="FLOW",(IF(T478&gt;=PliegoVigente!$A$26,PliegoVigente!$C$26,IF(T478&gt;PliegoVigente!$A$25,PliegoVigente!$C$25,IF(T478&gt;PliegoVigente!$A$24,PliegoVigente!$C$24,PliegoVigente!$C$23)))),IF(E478="MASIVO",(IF(T478&gt;=PliegoVigente!$A$40,PliegoVigente!$C$40,IF(T478&gt;PliegoVigente!$A$39,PliegoVigente!$C$39,IF(T478&gt;PliegoVigente!$A$38,PliegoVigente!$C$38,PliegoVigente!$C$37)))),(IF(T478&gt;=PliegoVigente!$A$54,PliegoVigente!$C$54,IF(T478&gt;PliegoVigente!$A$53,PliegoVigente!$C$53,IF(T478&gt;PliegoVigente!$A$52,PliegoVigente!$C$52,PliegoVigente!$C$51)))))))</f>
        <v>-0.01</v>
      </c>
      <c r="AF478" s="124">
        <f>IF(E478="HFC",(IF(Y478&gt;=PliegoVigente!$Y$7,PliegoVigente!$AA$7,0)),IF(E478="FLOW",0,IF(E478="MASIVO",(IF(Y478&gt;=PliegoVigente!$Y$37,PliegoVigente!$AA$370)),(IF(Y478&gt;=PliegoVigente!$Y$51,PliegoVigente!$AA$51,0)))))</f>
        <v>0</v>
      </c>
      <c r="AG478" s="124">
        <f>IF(E478="HFC",(IF(Z478&gt;=PliegoVigente!$M$9,PliegoVigente!$O$9,IF(Z478&gt;=PliegoVigente!$M$8,PliegoVigente!$O$8,PliegoVigente!$O$7))),IF(E478="FLOW",(IF(Z478&gt;=PliegoVigente!$M$25,PliegoVigente!$O$25,IF(Z478&gt;=PliegoVigente!$M$24,PliegoVigente!$O$24,PliegoVigente!$O$23))),IF(E478="MASIVO",(IF(Z478&gt;=PliegoVigente!$M$39,PliegoVigente!$O$39,IF(Z478&gt;=PliegoVigente!$M$38,PliegoVigente!$O$38,PliegoVigente!$O$37))),(IF(Z478&gt;=PliegoVigente!$M$53,PliegoVigente!$O$53,IF(Z478&gt;=PliegoVigente!$M$52,PliegoVigente!$O$52,PliegoVigente!$O$51))))))</f>
        <v>5.0000000000000001E-3</v>
      </c>
      <c r="AH478" s="124">
        <f>IF(E478="HFC",(IF(AA478&gt;=PliegoVigente!$Q$9,PliegoVigente!$S$9,IF(AA478&gt;=PliegoVigente!$Q$8,PliegoVigente!$S$8,PliegoVigente!$S$7))),IF(E478="FLOW",(IF(AA478&gt;=PliegoVigente!$Q$25,PliegoVigente!$S$25,IF(AA478&gt;=PliegoVigente!$Q$24,PliegoVigente!$S$24,PliegoVigente!$S$23))),IF(E478="MASIVO",(IF(AA478&gt;=PliegoVigente!$Q$39,PliegoVigente!$S$39,IF(AA478&gt;=PliegoVigente!$Q$38,PliegoVigente!$S$38,PliegoVigente!$S$37))),(IF(AA478&gt;=PliegoVigente!$Q$53,PliegoVigente!$S$53,IF(AA478&gt;=PliegoVigente!$Q$52,PliegoVigente!$S$52,PliegoVigente!$S$51))))))</f>
        <v>1.4999999999999999E-2</v>
      </c>
      <c r="AI478" s="126">
        <f t="shared" si="15"/>
        <v>5.9999999999999991E-2</v>
      </c>
    </row>
    <row r="479" spans="1:35" x14ac:dyDescent="0.25">
      <c r="A479" s="115" t="str">
        <f>VLOOKUP(C479,RosterActualizado!$C$2:$L$1000,7,0)</f>
        <v>Tapia Luis Rodrigo</v>
      </c>
      <c r="B479" s="115" t="str">
        <f>VLOOKUP(C479,RosterActualizado!$C$2:$L$1000,10,0)</f>
        <v>Mata Maria Carolina</v>
      </c>
      <c r="C479" s="115">
        <f>RosterActualizado!C479</f>
        <v>4561677</v>
      </c>
      <c r="D479" s="115" t="str">
        <f>VLOOKUP(C479,RosterActualizado!$C$2:$L$1000,3,0)</f>
        <v>MASIVO</v>
      </c>
      <c r="E479" s="115" t="str">
        <f t="shared" si="14"/>
        <v>MASIVO</v>
      </c>
      <c r="F479" s="116">
        <f>VLOOKUP(C479,Table1[],5,0)</f>
        <v>0.66666666666666696</v>
      </c>
      <c r="G479" s="117">
        <f>VLOOKUP(C479,Table13[],5,0)</f>
        <v>0</v>
      </c>
      <c r="H479" s="118">
        <f>VLOOKUP(C479,Table13[],3,0)</f>
        <v>0</v>
      </c>
      <c r="I479" s="117">
        <f>VLOOKUP(C479,Table13[],7,0)</f>
        <v>0</v>
      </c>
      <c r="J479" s="117">
        <f>VLOOKUP(C479,Table13[],9,0)</f>
        <v>0</v>
      </c>
      <c r="K479" s="116" t="e">
        <f>VLOOKUP(C479,Table16[[#All],[idccms]:[TMO]],5,0)</f>
        <v>#N/A</v>
      </c>
      <c r="L479" s="119" t="e">
        <f>VLOOKUP(C479,Table18[[Columna1]:[Recuento de id_monitoring-caseId]],2,0)</f>
        <v>#N/A</v>
      </c>
      <c r="M479" s="116" t="e">
        <f>VLOOKUP(C479,Table111[],7,0)</f>
        <v>#N/A</v>
      </c>
      <c r="N479" s="118" t="e">
        <f>VLOOKUP(C479,Table111[],6,0)</f>
        <v>#N/A</v>
      </c>
      <c r="O479" s="116" t="e">
        <f>VLOOKUP(C479,Table111[],8,0)</f>
        <v>#N/A</v>
      </c>
      <c r="P479" s="13" t="s">
        <v>116</v>
      </c>
      <c r="Q479" s="13" t="s">
        <v>116</v>
      </c>
      <c r="R479" s="13" t="s">
        <v>116</v>
      </c>
      <c r="S479" s="116" t="e">
        <f>VLOOKUP(C479,Table113[[idccms]:[Suma de Rellamados]],4,0)</f>
        <v>#N/A</v>
      </c>
      <c r="T479" s="13">
        <f>VLOOKUP(C479,Table115[[idccms]:[Suma de CvLlamSalientes]],3,0)</f>
        <v>0</v>
      </c>
      <c r="U479" s="13">
        <f>VLOOKUP(C479,Table115[[idccms]:[Suma de CvLlamSalientes]],5,0)</f>
        <v>0</v>
      </c>
      <c r="V479" s="120">
        <f>VLOOKUP(C479,Table115[[idccms]:[Suma de CvLlamSalientes]],6,0)</f>
        <v>0</v>
      </c>
      <c r="W479" s="13">
        <f>VLOOKUP(C479,Table115[[idccms]:[Suma de CvLlamSalientes]],7,0)</f>
        <v>0</v>
      </c>
      <c r="X479" s="116" t="e">
        <f>VLOOKUP(C479,Table118[[idccms]:[%Act Com N]],4,0)</f>
        <v>#N/A</v>
      </c>
      <c r="Y479" s="116" t="e">
        <f>VLOOKUP(C479,Table118[[idccms]:[%Act Com N]],6,0)</f>
        <v>#N/A</v>
      </c>
      <c r="Z479" s="116" t="e">
        <f>VLOOKUP(C479,TRF!$B$2:$S$407,4,0)</f>
        <v>#N/A</v>
      </c>
      <c r="AA479" s="116" t="e">
        <f>VLOOKUP(C479,CBS!$A$2:$F$395,4,0)</f>
        <v>#N/A</v>
      </c>
      <c r="AB479" s="124" t="e">
        <f>IF(E479="HFC",(IF(L479&gt;=PliegoVigente!$U$9,PliegoVigente!$W$9,IF(L479&gt;=PliegoVigente!$U$8,PliegoVigente!$W$8,PliegoVigente!$W$7))),IF(E479="FLOW",(IF(L479&gt;=PliegoVigente!$U$25,PliegoVigente!$W$25,IF(L479&gt;=PliegoVigente!$U$24,PliegoVigente!$W$24,PliegoVigente!$W$23))),IF(E479="MASIVO",(IF(L479&gt;=PliegoVigente!$U$39,PliegoVigente!$W$39,IF(L479&gt;=PliegoVigente!$U$38,PliegoVigente!$W$38,PliegoVigente!$W$37))),(IF(L479&gt;=PliegoVigente!$U$53,PliegoVigente!$W$53,IF(L479&gt;=PliegoVigente!$U$52,PliegoVigente!$W$52,PliegoVigente!$W$51))))))</f>
        <v>#N/A</v>
      </c>
      <c r="AC479" s="124" t="e">
        <f>IF(E479="HFC",(IF(M479&gt;=PliegoVigente!$I$7,PliegoVigente!$K$7,IF(M479&gt;=PliegoVigente!$I$8,PliegoVigente!$K$8,IF(M479&gt;=PliegoVigente!$I$9,PliegoVigente!$K$9,IF(M479&gt;=PliegoVigente!$I$10,PliegoVigente!$K$10,IF(M479&gt;=PliegoVigente!$I$11,PliegoVigente!$K$11,IF(M479&gt;=PliegoVigente!$I$12,PliegoVigente!$K$12,IF(M479&gt;=PliegoVigente!$I$13,PliegoVigente!$K$13,IF(M479&gt;=PliegoVigente!$I$14,PliegoVigente!$K$14,PliegoVigente!$K$15))))))))),IF(E479="FLOW",(IF(M479&gt;=PliegoVigente!$I$23,PliegoVigente!$K$23,IF(M479&gt;=PliegoVigente!$I$24,PliegoVigente!$K$24,IF(M479&gt;=PliegoVigente!$I$25,PliegoVigente!$K$25,IF(M479&gt;=PliegoVigente!$I$26,PliegoVigente!$K$26,IF(M479&gt;=PliegoVigente!$I$27,PliegoVigente!$K$27,IF(M479&gt;=PliegoVigente!$I$28,PliegoVigente!$K$28,IF(M479&gt;=PliegoVigente!$I$29,PliegoVigente!$K$29,IF(M479&gt;=PliegoVigente!$I$30,PliegoVigente!$K$30,PliegoVigente!$K$31))))))))),IF(E479="MASIVO",(IF(M479&gt;=PliegoVigente!$I$37,PliegoVigente!$K$37,IF(M479&gt;=PliegoVigente!$I$38,PliegoVigente!$K$38,IF(M479&gt;=PliegoVigente!$I$39,PliegoVigente!$K$39,IF(M479&gt;=PliegoVigente!$I$40,PliegoVigente!$K$40,IF(M479&gt;=PliegoVigente!$I$41,PliegoVigente!$K$41,IF(M479&gt;=PliegoVigente!$I$42,PliegoVigente!$K$42,IF(M479&gt;=PliegoVigente!$I$43,PliegoVigente!$K$43,IF(M479&gt;=PliegoVigente!$I$44,PliegoVigente!$K$44,PliegoVigente!$K$45))))))))),(IF(M479&gt;=PliegoVigente!$I$51,PliegoVigente!$K$51,IF(M479&gt;=PliegoVigente!$I$52,PliegoVigente!$K$52,IF(M479&gt;=PliegoVigente!$I$53,PliegoVigente!$K$53,IF(M479&gt;=PliegoVigente!$I$54,PliegoVigente!$K$54,IF(M479&gt;=PliegoVigente!$I$55,PliegoVigente!$K$55,IF(M479&gt;=PliegoVigente!$I$56,PliegoVigente!$K$56,IF(M479&gt;=PliegoVigente!$I$57,PliegoVigente!$K$57,IF(M479&gt;=PliegoVigente!$I$58,PliegoVigente!$K$58,PliegoVigente!$K$59))))))))))))</f>
        <v>#N/A</v>
      </c>
      <c r="AD479" s="124" t="e">
        <f>IF(E479="HFC",(IF(S479&gt;=PliegoVigente!$E$12,PliegoVigente!$G$12,IF(S479&gt;=PliegoVigente!$E$11,PliegoVigente!$G$11,IF(S479&gt;=PliegoVigente!$E$10,PliegoVigente!$G$10,IF(S479&gt;=PliegoVigente!$E$9,PliegoVigente!$G$9,IF(S479&gt;=PliegoVigente!$E$8,PliegoVigente!$G$8,PliegoVigente!$G$7)))))),IF(E479="FLOW",(IF(S479&gt;=PliegoVigente!$I$23,PliegoVigente!$K$23,IF(S479&gt;=PliegoVigente!$I$24,PliegoVigente!$K$24,IF(S479&gt;=PliegoVigente!$I$25,PliegoVigente!$K$25,IF(S479&gt;=PliegoVigente!$I$26,PliegoVigente!$K$26,IF(S479&gt;=PliegoVigente!$I$27,PliegoVigente!$K$27,IF(S479&gt;=PliegoVigente!$I$28,PliegoVigente!$K$28,IF(S479&gt;=PliegoVigente!$I$29,PliegoVigente!$K$29,IF(S479&gt;=PliegoVigente!$I$30,PliegoVigente!$K$30,PliegoVigente!$K$31))))))))),IF(E479="MASIVO",(IF(S479&gt;=PliegoVigente!$I$37,PliegoVigente!$K$37,IF(S479&gt;=PliegoVigente!$I$38,PliegoVigente!$K$38,IF(S479&gt;=PliegoVigente!$I$39,PliegoVigente!$K$39,IF(S479&gt;=PliegoVigente!$I$40,PliegoVigente!$K$40,IF(S479&gt;=PliegoVigente!$I$41,PliegoVigente!$K$41,IF(S479&gt;=PliegoVigente!$I$42,PliegoVigente!$K$42,IF(S479&gt;=PliegoVigente!$I$43,PliegoVigente!$K$43,IF(S479&gt;=PliegoVigente!$I$44,PliegoVigente!$K$44,PliegoVigente!$K$45))))))))),(IF(S479&gt;=PliegoVigente!$I$51,PliegoVigente!$K$51,IF(S479&gt;=PliegoVigente!$I$52,PliegoVigente!$K$52,IF(S479&gt;=PliegoVigente!$I$53,PliegoVigente!$K$53,IF(S479&gt;=PliegoVigente!$I$54,PliegoVigente!$K$54,IF(S479&gt;=PliegoVigente!$I$55,PliegoVigente!$K$55,IF(S479&gt;=PliegoVigente!$I$56,PliegoVigente!$K$56,IF(S479&gt;=PliegoVigente!$I$57,PliegoVigente!$K$57,IF(S479&gt;=PliegoVigente!$I$58,PliegoVigente!$K$58,PliegoVigente!$K$59))))))))))))</f>
        <v>#N/A</v>
      </c>
      <c r="AE479" s="124">
        <f>IF(E479="HFC",(IF(T479&gt;=PliegoVigente!$A$10,PliegoVigente!$C$10,IF(T479&gt;PliegoVigente!$A$9,PliegoVigente!$C$9,IF(T479&gt;PliegoVigente!$A$8,PliegoVigente!$C$8,PliegoVigente!$C$7)))),IF(E479="FLOW",(IF(T479&gt;=PliegoVigente!$A$26,PliegoVigente!$C$26,IF(T479&gt;PliegoVigente!$A$25,PliegoVigente!$C$25,IF(T479&gt;PliegoVigente!$A$24,PliegoVigente!$C$24,PliegoVigente!$C$23)))),IF(E479="MASIVO",(IF(T479&gt;=PliegoVigente!$A$40,PliegoVigente!$C$40,IF(T479&gt;PliegoVigente!$A$39,PliegoVigente!$C$39,IF(T479&gt;PliegoVigente!$A$38,PliegoVigente!$C$38,PliegoVigente!$C$37)))),(IF(T479&gt;=PliegoVigente!$A$54,PliegoVigente!$C$54,IF(T479&gt;PliegoVigente!$A$53,PliegoVigente!$C$53,IF(T479&gt;PliegoVigente!$A$52,PliegoVigente!$C$52,PliegoVigente!$C$51)))))))</f>
        <v>0.02</v>
      </c>
      <c r="AF479" s="124" t="e">
        <f>IF(E479="HFC",(IF(Y479&gt;=PliegoVigente!$Y$7,PliegoVigente!$AA$7,0)),IF(E479="FLOW",0,IF(E479="MASIVO",(IF(Y479&gt;=PliegoVigente!$Y$37,PliegoVigente!$AA$370)),(IF(Y479&gt;=PliegoVigente!$Y$51,PliegoVigente!$AA$51,0)))))</f>
        <v>#N/A</v>
      </c>
      <c r="AG479" s="124" t="e">
        <f>IF(E479="HFC",(IF(Z479&gt;=PliegoVigente!$M$9,PliegoVigente!$O$9,IF(Z479&gt;=PliegoVigente!$M$8,PliegoVigente!$O$8,PliegoVigente!$O$7))),IF(E479="FLOW",(IF(Z479&gt;=PliegoVigente!$M$25,PliegoVigente!$O$25,IF(Z479&gt;=PliegoVigente!$M$24,PliegoVigente!$O$24,PliegoVigente!$O$23))),IF(E479="MASIVO",(IF(Z479&gt;=PliegoVigente!$M$39,PliegoVigente!$O$39,IF(Z479&gt;=PliegoVigente!$M$38,PliegoVigente!$O$38,PliegoVigente!$O$37))),(IF(Z479&gt;=PliegoVigente!$M$53,PliegoVigente!$O$53,IF(Z479&gt;=PliegoVigente!$M$52,PliegoVigente!$O$52,PliegoVigente!$O$51))))))</f>
        <v>#N/A</v>
      </c>
      <c r="AH479" s="124" t="e">
        <f>IF(E479="HFC",(IF(AA479&gt;=PliegoVigente!$Q$9,PliegoVigente!$S$9,IF(AA479&gt;=PliegoVigente!$Q$8,PliegoVigente!$S$8,PliegoVigente!$S$7))),IF(E479="FLOW",(IF(AA479&gt;=PliegoVigente!$Q$25,PliegoVigente!$S$25,IF(AA479&gt;=PliegoVigente!$Q$24,PliegoVigente!$S$24,PliegoVigente!$S$23))),IF(E479="MASIVO",(IF(AA479&gt;=PliegoVigente!$Q$39,PliegoVigente!$S$39,IF(AA479&gt;=PliegoVigente!$Q$38,PliegoVigente!$S$38,PliegoVigente!$S$37))),(IF(AA479&gt;=PliegoVigente!$Q$53,PliegoVigente!$S$53,IF(AA479&gt;=PliegoVigente!$Q$52,PliegoVigente!$S$52,PliegoVigente!$S$51))))))</f>
        <v>#N/A</v>
      </c>
      <c r="AI479" s="126" t="e">
        <f t="shared" si="15"/>
        <v>#N/A</v>
      </c>
    </row>
    <row r="480" spans="1:35" x14ac:dyDescent="0.25">
      <c r="A480" s="115" t="str">
        <f>VLOOKUP(C480,RosterActualizado!$C$2:$L$1000,7,0)</f>
        <v>Tapia Luis Rodrigo</v>
      </c>
      <c r="B480" s="115" t="str">
        <f>VLOOKUP(C480,RosterActualizado!$C$2:$L$1000,10,0)</f>
        <v>Ruiz Huidobro Felicitas</v>
      </c>
      <c r="C480" s="115">
        <f>RosterActualizado!C480</f>
        <v>4473150</v>
      </c>
      <c r="D480" s="115" t="str">
        <f>VLOOKUP(C480,RosterActualizado!$C$2:$L$1000,3,0)</f>
        <v>MASIVO</v>
      </c>
      <c r="E480" s="115" t="str">
        <f t="shared" si="14"/>
        <v>MASIVO</v>
      </c>
      <c r="F480" s="116">
        <f>VLOOKUP(C480,Table1[],5,0)</f>
        <v>0.93225806451612903</v>
      </c>
      <c r="G480" s="117">
        <f>VLOOKUP(C480,Table13[],5,0)</f>
        <v>8.8607594936708903E-2</v>
      </c>
      <c r="H480" s="118">
        <f>VLOOKUP(C480,Table13[],3,0)</f>
        <v>79</v>
      </c>
      <c r="I480" s="117">
        <f>VLOOKUP(C480,Table13[],7,0)</f>
        <v>0.66666666666666696</v>
      </c>
      <c r="J480" s="117">
        <f>VLOOKUP(C480,Table13[],9,0)</f>
        <v>0.93243243243243201</v>
      </c>
      <c r="K480" s="116">
        <f>VLOOKUP(C480,Table16[[#All],[idccms]:[TMO]],5,0)</f>
        <v>0.61538461538461497</v>
      </c>
      <c r="L480" s="119">
        <f>VLOOKUP(C480,Table18[[Columna1]:[Recuento de id_monitoring-caseId]],2,0)</f>
        <v>0</v>
      </c>
      <c r="M480" s="116">
        <f>VLOOKUP(C480,Table111[],7,0)</f>
        <v>-0.1</v>
      </c>
      <c r="N480" s="118">
        <f>VLOOKUP(C480,Table111[],6,0)</f>
        <v>10</v>
      </c>
      <c r="O480" s="116">
        <f>VLOOKUP(C480,Table111[],8,0)</f>
        <v>0.55555555555555602</v>
      </c>
      <c r="P480" s="13" t="s">
        <v>116</v>
      </c>
      <c r="Q480" s="13" t="s">
        <v>116</v>
      </c>
      <c r="R480" s="13" t="s">
        <v>116</v>
      </c>
      <c r="S480" s="116">
        <f>VLOOKUP(C480,Table113[[idccms]:[Suma de Rellamados]],4,0)</f>
        <v>0.80050505050505005</v>
      </c>
      <c r="T480" s="13">
        <f>VLOOKUP(C480,Table115[[idccms]:[Suma de CvLlamSalientes]],3,0)</f>
        <v>737.27220077220102</v>
      </c>
      <c r="U480" s="13">
        <f>VLOOKUP(C480,Table115[[idccms]:[Suma de CvLlamSalientes]],5,0)</f>
        <v>19.992277992278002</v>
      </c>
      <c r="V480" s="120">
        <f>VLOOKUP(C480,Table115[[idccms]:[Suma de CvLlamSalientes]],6,0)</f>
        <v>0.31081081081081102</v>
      </c>
      <c r="W480" s="13">
        <f>VLOOKUP(C480,Table115[[idccms]:[Suma de CvLlamSalientes]],7,0)</f>
        <v>716.96911196911196</v>
      </c>
      <c r="X480" s="116">
        <f>VLOOKUP(C480,Table118[[idccms]:[%Act Com N]],4,0)</f>
        <v>3.1853281853281901E-2</v>
      </c>
      <c r="Y480" s="116">
        <f>VLOOKUP(C480,Table118[[idccms]:[%Act Com N]],6,0)</f>
        <v>2.7027027027027001E-2</v>
      </c>
      <c r="Z480" s="116">
        <f>VLOOKUP(C480,TRF!$B$2:$S$407,4,0)</f>
        <v>5.9845559845559802E-2</v>
      </c>
      <c r="AA480" s="116">
        <f>VLOOKUP(C480,CBS!$A$2:$F$395,4,0)</f>
        <v>0.121621621621622</v>
      </c>
      <c r="AB480" s="124">
        <f>IF(E480="HFC",(IF(L480&gt;=PliegoVigente!$U$9,PliegoVigente!$W$9,IF(L480&gt;=PliegoVigente!$U$8,PliegoVigente!$W$8,PliegoVigente!$W$7))),IF(E480="FLOW",(IF(L480&gt;=PliegoVigente!$U$25,PliegoVigente!$W$25,IF(L480&gt;=PliegoVigente!$U$24,PliegoVigente!$W$24,PliegoVigente!$W$23))),IF(E480="MASIVO",(IF(L480&gt;=PliegoVigente!$U$39,PliegoVigente!$W$39,IF(L480&gt;=PliegoVigente!$U$38,PliegoVigente!$W$38,PliegoVigente!$W$37))),(IF(L480&gt;=PliegoVigente!$U$53,PliegoVigente!$W$53,IF(L480&gt;=PliegoVigente!$U$52,PliegoVigente!$W$52,PliegoVigente!$W$51))))))</f>
        <v>-0.01</v>
      </c>
      <c r="AC480" s="124">
        <f>IF(E480="HFC",(IF(M480&gt;=PliegoVigente!$I$7,PliegoVigente!$K$7,IF(M480&gt;=PliegoVigente!$I$8,PliegoVigente!$K$8,IF(M480&gt;=PliegoVigente!$I$9,PliegoVigente!$K$9,IF(M480&gt;=PliegoVigente!$I$10,PliegoVigente!$K$10,IF(M480&gt;=PliegoVigente!$I$11,PliegoVigente!$K$11,IF(M480&gt;=PliegoVigente!$I$12,PliegoVigente!$K$12,IF(M480&gt;=PliegoVigente!$I$13,PliegoVigente!$K$13,IF(M480&gt;=PliegoVigente!$I$14,PliegoVigente!$K$14,PliegoVigente!$K$15))))))))),IF(E480="FLOW",(IF(M480&gt;=PliegoVigente!$I$23,PliegoVigente!$K$23,IF(M480&gt;=PliegoVigente!$I$24,PliegoVigente!$K$24,IF(M480&gt;=PliegoVigente!$I$25,PliegoVigente!$K$25,IF(M480&gt;=PliegoVigente!$I$26,PliegoVigente!$K$26,IF(M480&gt;=PliegoVigente!$I$27,PliegoVigente!$K$27,IF(M480&gt;=PliegoVigente!$I$28,PliegoVigente!$K$28,IF(M480&gt;=PliegoVigente!$I$29,PliegoVigente!$K$29,IF(M480&gt;=PliegoVigente!$I$30,PliegoVigente!$K$30,PliegoVigente!$K$31))))))))),IF(E480="MASIVO",(IF(M480&gt;=PliegoVigente!$I$37,PliegoVigente!$K$37,IF(M480&gt;=PliegoVigente!$I$38,PliegoVigente!$K$38,IF(M480&gt;=PliegoVigente!$I$39,PliegoVigente!$K$39,IF(M480&gt;=PliegoVigente!$I$40,PliegoVigente!$K$40,IF(M480&gt;=PliegoVigente!$I$41,PliegoVigente!$K$41,IF(M480&gt;=PliegoVigente!$I$42,PliegoVigente!$K$42,IF(M480&gt;=PliegoVigente!$I$43,PliegoVigente!$K$43,IF(M480&gt;=PliegoVigente!$I$44,PliegoVigente!$K$44,PliegoVigente!$K$45))))))))),(IF(M480&gt;=PliegoVigente!$I$51,PliegoVigente!$K$51,IF(M480&gt;=PliegoVigente!$I$52,PliegoVigente!$K$52,IF(M480&gt;=PliegoVigente!$I$53,PliegoVigente!$K$53,IF(M480&gt;=PliegoVigente!$I$54,PliegoVigente!$K$54,IF(M480&gt;=PliegoVigente!$I$55,PliegoVigente!$K$55,IF(M480&gt;=PliegoVigente!$I$56,PliegoVigente!$K$56,IF(M480&gt;=PliegoVigente!$I$57,PliegoVigente!$K$57,IF(M480&gt;=PliegoVigente!$I$58,PliegoVigente!$K$58,PliegoVigente!$K$59))))))))))))</f>
        <v>0</v>
      </c>
      <c r="AD480" s="124">
        <f>IF(E480="HFC",(IF(S480&gt;=PliegoVigente!$E$12,PliegoVigente!$G$12,IF(S480&gt;=PliegoVigente!$E$11,PliegoVigente!$G$11,IF(S480&gt;=PliegoVigente!$E$10,PliegoVigente!$G$10,IF(S480&gt;=PliegoVigente!$E$9,PliegoVigente!$G$9,IF(S480&gt;=PliegoVigente!$E$8,PliegoVigente!$G$8,PliegoVigente!$G$7)))))),IF(E480="FLOW",(IF(S480&gt;=PliegoVigente!$I$23,PliegoVigente!$K$23,IF(S480&gt;=PliegoVigente!$I$24,PliegoVigente!$K$24,IF(S480&gt;=PliegoVigente!$I$25,PliegoVigente!$K$25,IF(S480&gt;=PliegoVigente!$I$26,PliegoVigente!$K$26,IF(S480&gt;=PliegoVigente!$I$27,PliegoVigente!$K$27,IF(S480&gt;=PliegoVigente!$I$28,PliegoVigente!$K$28,IF(S480&gt;=PliegoVigente!$I$29,PliegoVigente!$K$29,IF(S480&gt;=PliegoVigente!$I$30,PliegoVigente!$K$30,PliegoVigente!$K$31))))))))),IF(E480="MASIVO",(IF(S480&gt;=PliegoVigente!$I$37,PliegoVigente!$K$37,IF(S480&gt;=PliegoVigente!$I$38,PliegoVigente!$K$38,IF(S480&gt;=PliegoVigente!$I$39,PliegoVigente!$K$39,IF(S480&gt;=PliegoVigente!$I$40,PliegoVigente!$K$40,IF(S480&gt;=PliegoVigente!$I$41,PliegoVigente!$K$41,IF(S480&gt;=PliegoVigente!$I$42,PliegoVigente!$K$42,IF(S480&gt;=PliegoVigente!$I$43,PliegoVigente!$K$43,IF(S480&gt;=PliegoVigente!$I$44,PliegoVigente!$K$44,PliegoVigente!$K$45))))))))),(IF(S480&gt;=PliegoVigente!$I$51,PliegoVigente!$K$51,IF(S480&gt;=PliegoVigente!$I$52,PliegoVigente!$K$52,IF(S480&gt;=PliegoVigente!$I$53,PliegoVigente!$K$53,IF(S480&gt;=PliegoVigente!$I$54,PliegoVigente!$K$54,IF(S480&gt;=PliegoVigente!$I$55,PliegoVigente!$K$55,IF(S480&gt;=PliegoVigente!$I$56,PliegoVigente!$K$56,IF(S480&gt;=PliegoVigente!$I$57,PliegoVigente!$K$57,IF(S480&gt;=PliegoVigente!$I$58,PliegoVigente!$K$58,PliegoVigente!$K$59))))))))))))</f>
        <v>0.06</v>
      </c>
      <c r="AE480" s="124">
        <f>IF(E480="HFC",(IF(T480&gt;=PliegoVigente!$A$10,PliegoVigente!$C$10,IF(T480&gt;PliegoVigente!$A$9,PliegoVigente!$C$9,IF(T480&gt;PliegoVigente!$A$8,PliegoVigente!$C$8,PliegoVigente!$C$7)))),IF(E480="FLOW",(IF(T480&gt;=PliegoVigente!$A$26,PliegoVigente!$C$26,IF(T480&gt;PliegoVigente!$A$25,PliegoVigente!$C$25,IF(T480&gt;PliegoVigente!$A$24,PliegoVigente!$C$24,PliegoVigente!$C$23)))),IF(E480="MASIVO",(IF(T480&gt;=PliegoVigente!$A$40,PliegoVigente!$C$40,IF(T480&gt;PliegoVigente!$A$39,PliegoVigente!$C$39,IF(T480&gt;PliegoVigente!$A$38,PliegoVigente!$C$38,PliegoVigente!$C$37)))),(IF(T480&gt;=PliegoVigente!$A$54,PliegoVigente!$C$54,IF(T480&gt;PliegoVigente!$A$53,PliegoVigente!$C$53,IF(T480&gt;PliegoVigente!$A$52,PliegoVigente!$C$52,PliegoVigente!$C$51)))))))</f>
        <v>-0.01</v>
      </c>
      <c r="AF480" s="124" t="b">
        <f>IF(E480="HFC",(IF(Y480&gt;=PliegoVigente!$Y$7,PliegoVigente!$AA$7,0)),IF(E480="FLOW",0,IF(E480="MASIVO",(IF(Y480&gt;=PliegoVigente!$Y$37,PliegoVigente!$AA$370)),(IF(Y480&gt;=PliegoVigente!$Y$51,PliegoVigente!$AA$51,0)))))</f>
        <v>0</v>
      </c>
      <c r="AG480" s="124">
        <f>IF(E480="HFC",(IF(Z480&gt;=PliegoVigente!$M$9,PliegoVigente!$O$9,IF(Z480&gt;=PliegoVigente!$M$8,PliegoVigente!$O$8,PliegoVigente!$O$7))),IF(E480="FLOW",(IF(Z480&gt;=PliegoVigente!$M$25,PliegoVigente!$O$25,IF(Z480&gt;=PliegoVigente!$M$24,PliegoVigente!$O$24,PliegoVigente!$O$23))),IF(E480="MASIVO",(IF(Z480&gt;=PliegoVigente!$M$39,PliegoVigente!$O$39,IF(Z480&gt;=PliegoVigente!$M$38,PliegoVigente!$O$38,PliegoVigente!$O$37))),(IF(Z480&gt;=PliegoVigente!$M$53,PliegoVigente!$O$53,IF(Z480&gt;=PliegoVigente!$M$52,PliegoVigente!$O$52,PliegoVigente!$O$51))))))</f>
        <v>5.0000000000000001E-3</v>
      </c>
      <c r="AH480" s="124">
        <f>IF(E480="HFC",(IF(AA480&gt;=PliegoVigente!$Q$9,PliegoVigente!$S$9,IF(AA480&gt;=PliegoVigente!$Q$8,PliegoVigente!$S$8,PliegoVigente!$S$7))),IF(E480="FLOW",(IF(AA480&gt;=PliegoVigente!$Q$25,PliegoVigente!$S$25,IF(AA480&gt;=PliegoVigente!$Q$24,PliegoVigente!$S$24,PliegoVigente!$S$23))),IF(E480="MASIVO",(IF(AA480&gt;=PliegoVigente!$Q$39,PliegoVigente!$S$39,IF(AA480&gt;=PliegoVigente!$Q$38,PliegoVigente!$S$38,PliegoVigente!$S$37))),(IF(AA480&gt;=PliegoVigente!$Q$53,PliegoVigente!$S$53,IF(AA480&gt;=PliegoVigente!$Q$52,PliegoVigente!$S$52,PliegoVigente!$S$51))))))</f>
        <v>-5.0000000000000001E-3</v>
      </c>
      <c r="AI480" s="126">
        <f t="shared" si="15"/>
        <v>3.9999999999999994E-2</v>
      </c>
    </row>
    <row r="481" spans="1:35" x14ac:dyDescent="0.25">
      <c r="A481" s="115" t="str">
        <f>VLOOKUP(C481,RosterActualizado!$C$2:$L$1000,7,0)</f>
        <v>Tapia Luis Rodrigo</v>
      </c>
      <c r="B481" s="115" t="str">
        <f>VLOOKUP(C481,RosterActualizado!$C$2:$L$1000,10,0)</f>
        <v>Tapia Nicolás Maximiliano Angel</v>
      </c>
      <c r="C481" s="115">
        <f>RosterActualizado!C481</f>
        <v>1379895</v>
      </c>
      <c r="D481" s="115" t="str">
        <f>VLOOKUP(C481,RosterActualizado!$C$2:$L$1000,3,0)</f>
        <v>FLOW Score 2</v>
      </c>
      <c r="E481" s="115" t="str">
        <f t="shared" si="14"/>
        <v>FLOW</v>
      </c>
      <c r="F481" s="116">
        <f>VLOOKUP(C481,Table1[],5,0)</f>
        <v>0.94521569274788197</v>
      </c>
      <c r="G481" s="117">
        <f>VLOOKUP(C481,Table13[],5,0)</f>
        <v>7.2289156626505993E-2</v>
      </c>
      <c r="H481" s="118">
        <f>VLOOKUP(C481,Table13[],3,0)</f>
        <v>83</v>
      </c>
      <c r="I481" s="117">
        <f>VLOOKUP(C481,Table13[],7,0)</f>
        <v>0.65432098765432101</v>
      </c>
      <c r="J481" s="117">
        <f>VLOOKUP(C481,Table13[],9,0)</f>
        <v>0.93506493506493504</v>
      </c>
      <c r="K481" s="116">
        <f>VLOOKUP(C481,Table16[[#All],[idccms]:[TMO]],5,0)</f>
        <v>0.79411764705882304</v>
      </c>
      <c r="L481" s="119">
        <f>VLOOKUP(C481,Table18[[Columna1]:[Recuento de id_monitoring-caseId]],2,0)</f>
        <v>0</v>
      </c>
      <c r="M481" s="116">
        <f>VLOOKUP(C481,Table111[],7,0)</f>
        <v>-0.125</v>
      </c>
      <c r="N481" s="118">
        <f>VLOOKUP(C481,Table111[],6,0)</f>
        <v>16</v>
      </c>
      <c r="O481" s="116">
        <f>VLOOKUP(C481,Table111[],8,0)</f>
        <v>0.4375</v>
      </c>
      <c r="P481" s="13" t="s">
        <v>116</v>
      </c>
      <c r="Q481" s="13" t="s">
        <v>116</v>
      </c>
      <c r="R481" s="13" t="s">
        <v>116</v>
      </c>
      <c r="S481" s="116">
        <f>VLOOKUP(C481,Table113[[idccms]:[Suma de Rellamados]],4,0)</f>
        <v>0.79572446555819498</v>
      </c>
      <c r="T481" s="13">
        <f>VLOOKUP(C481,Table115[[idccms]:[Suma de CvLlamSalientes]],3,0)</f>
        <v>575.15703971119103</v>
      </c>
      <c r="U481" s="13">
        <f>VLOOKUP(C481,Table115[[idccms]:[Suma de CvLlamSalientes]],5,0)</f>
        <v>42.265342960288798</v>
      </c>
      <c r="V481" s="120">
        <f>VLOOKUP(C481,Table115[[idccms]:[Suma de CvLlamSalientes]],6,0)</f>
        <v>5.8610108303249104</v>
      </c>
      <c r="W481" s="13">
        <f>VLOOKUP(C481,Table115[[idccms]:[Suma de CvLlamSalientes]],7,0)</f>
        <v>527.03068592057798</v>
      </c>
      <c r="X481" s="116">
        <f>VLOOKUP(C481,Table118[[idccms]:[%Act Com N]],4,0)</f>
        <v>0</v>
      </c>
      <c r="Y481" s="116">
        <f>VLOOKUP(C481,Table118[[idccms]:[%Act Com N]],6,0)</f>
        <v>0</v>
      </c>
      <c r="Z481" s="116">
        <f>VLOOKUP(C481,TRF!$B$2:$S$407,4,0)</f>
        <v>3.06859205776173E-2</v>
      </c>
      <c r="AA481" s="116">
        <f>VLOOKUP(C481,CBS!$A$2:$F$395,4,0)</f>
        <v>0.110108303249097</v>
      </c>
      <c r="AB481" s="124">
        <f>IF(E481="HFC",(IF(L481&gt;=PliegoVigente!$U$9,PliegoVigente!$W$9,IF(L481&gt;=PliegoVigente!$U$8,PliegoVigente!$W$8,PliegoVigente!$W$7))),IF(E481="FLOW",(IF(L481&gt;=PliegoVigente!$U$25,PliegoVigente!$W$25,IF(L481&gt;=PliegoVigente!$U$24,PliegoVigente!$W$24,PliegoVigente!$W$23))),IF(E481="MASIVO",(IF(L481&gt;=PliegoVigente!$U$39,PliegoVigente!$W$39,IF(L481&gt;=PliegoVigente!$U$38,PliegoVigente!$W$38,PliegoVigente!$W$37))),(IF(L481&gt;=PliegoVigente!$U$53,PliegoVigente!$W$53,IF(L481&gt;=PliegoVigente!$U$52,PliegoVigente!$W$52,PliegoVigente!$W$51))))))</f>
        <v>-0.01</v>
      </c>
      <c r="AC481" s="124">
        <f>IF(E481="HFC",(IF(M481&gt;=PliegoVigente!$I$7,PliegoVigente!$K$7,IF(M481&gt;=PliegoVigente!$I$8,PliegoVigente!$K$8,IF(M481&gt;=PliegoVigente!$I$9,PliegoVigente!$K$9,IF(M481&gt;=PliegoVigente!$I$10,PliegoVigente!$K$10,IF(M481&gt;=PliegoVigente!$I$11,PliegoVigente!$K$11,IF(M481&gt;=PliegoVigente!$I$12,PliegoVigente!$K$12,IF(M481&gt;=PliegoVigente!$I$13,PliegoVigente!$K$13,IF(M481&gt;=PliegoVigente!$I$14,PliegoVigente!$K$14,PliegoVigente!$K$15))))))))),IF(E481="FLOW",(IF(M481&gt;=PliegoVigente!$I$23,PliegoVigente!$K$23,IF(M481&gt;=PliegoVigente!$I$24,PliegoVigente!$K$24,IF(M481&gt;=PliegoVigente!$I$25,PliegoVigente!$K$25,IF(M481&gt;=PliegoVigente!$I$26,PliegoVigente!$K$26,IF(M481&gt;=PliegoVigente!$I$27,PliegoVigente!$K$27,IF(M481&gt;=PliegoVigente!$I$28,PliegoVigente!$K$28,IF(M481&gt;=PliegoVigente!$I$29,PliegoVigente!$K$29,IF(M481&gt;=PliegoVigente!$I$30,PliegoVigente!$K$30,PliegoVigente!$K$31))))))))),IF(E481="MASIVO",(IF(M481&gt;=PliegoVigente!$I$37,PliegoVigente!$K$37,IF(M481&gt;=PliegoVigente!$I$38,PliegoVigente!$K$38,IF(M481&gt;=PliegoVigente!$I$39,PliegoVigente!$K$39,IF(M481&gt;=PliegoVigente!$I$40,PliegoVigente!$K$40,IF(M481&gt;=PliegoVigente!$I$41,PliegoVigente!$K$41,IF(M481&gt;=PliegoVigente!$I$42,PliegoVigente!$K$42,IF(M481&gt;=PliegoVigente!$I$43,PliegoVigente!$K$43,IF(M481&gt;=PliegoVigente!$I$44,PliegoVigente!$K$44,PliegoVigente!$K$45))))))))),(IF(M481&gt;=PliegoVigente!$I$51,PliegoVigente!$K$51,IF(M481&gt;=PliegoVigente!$I$52,PliegoVigente!$K$52,IF(M481&gt;=PliegoVigente!$I$53,PliegoVigente!$K$53,IF(M481&gt;=PliegoVigente!$I$54,PliegoVigente!$K$54,IF(M481&gt;=PliegoVigente!$I$55,PliegoVigente!$K$55,IF(M481&gt;=PliegoVigente!$I$56,PliegoVigente!$K$56,IF(M481&gt;=PliegoVigente!$I$57,PliegoVigente!$K$57,IF(M481&gt;=PliegoVigente!$I$58,PliegoVigente!$K$58,PliegoVigente!$K$59))))))))))))</f>
        <v>-0.01</v>
      </c>
      <c r="AD481" s="124">
        <f>IF(E481="HFC",(IF(S481&gt;=PliegoVigente!$E$12,PliegoVigente!$G$12,IF(S481&gt;=PliegoVigente!$E$11,PliegoVigente!$G$11,IF(S481&gt;=PliegoVigente!$E$10,PliegoVigente!$G$10,IF(S481&gt;=PliegoVigente!$E$9,PliegoVigente!$G$9,IF(S481&gt;=PliegoVigente!$E$8,PliegoVigente!$G$8,PliegoVigente!$G$7)))))),IF(E481="FLOW",(IF(S481&gt;=PliegoVigente!$I$23,PliegoVigente!$K$23,IF(S481&gt;=PliegoVigente!$I$24,PliegoVigente!$K$24,IF(S481&gt;=PliegoVigente!$I$25,PliegoVigente!$K$25,IF(S481&gt;=PliegoVigente!$I$26,PliegoVigente!$K$26,IF(S481&gt;=PliegoVigente!$I$27,PliegoVigente!$K$27,IF(S481&gt;=PliegoVigente!$I$28,PliegoVigente!$K$28,IF(S481&gt;=PliegoVigente!$I$29,PliegoVigente!$K$29,IF(S481&gt;=PliegoVigente!$I$30,PliegoVigente!$K$30,PliegoVigente!$K$31))))))))),IF(E481="MASIVO",(IF(S481&gt;=PliegoVigente!$I$37,PliegoVigente!$K$37,IF(S481&gt;=PliegoVigente!$I$38,PliegoVigente!$K$38,IF(S481&gt;=PliegoVigente!$I$39,PliegoVigente!$K$39,IF(S481&gt;=PliegoVigente!$I$40,PliegoVigente!$K$40,IF(S481&gt;=PliegoVigente!$I$41,PliegoVigente!$K$41,IF(S481&gt;=PliegoVigente!$I$42,PliegoVigente!$K$42,IF(S481&gt;=PliegoVigente!$I$43,PliegoVigente!$K$43,IF(S481&gt;=PliegoVigente!$I$44,PliegoVigente!$K$44,PliegoVigente!$K$45))))))))),(IF(S481&gt;=PliegoVigente!$I$51,PliegoVigente!$K$51,IF(S481&gt;=PliegoVigente!$I$52,PliegoVigente!$K$52,IF(S481&gt;=PliegoVigente!$I$53,PliegoVigente!$K$53,IF(S481&gt;=PliegoVigente!$I$54,PliegoVigente!$K$54,IF(S481&gt;=PliegoVigente!$I$55,PliegoVigente!$K$55,IF(S481&gt;=PliegoVigente!$I$56,PliegoVigente!$K$56,IF(S481&gt;=PliegoVigente!$I$57,PliegoVigente!$K$57,IF(S481&gt;=PliegoVigente!$I$58,PliegoVigente!$K$58,PliegoVigente!$K$59))))))))))))</f>
        <v>0.06</v>
      </c>
      <c r="AE481" s="124">
        <f>IF(E481="HFC",(IF(T481&gt;=PliegoVigente!$A$10,PliegoVigente!$C$10,IF(T481&gt;PliegoVigente!$A$9,PliegoVigente!$C$9,IF(T481&gt;PliegoVigente!$A$8,PliegoVigente!$C$8,PliegoVigente!$C$7)))),IF(E481="FLOW",(IF(T481&gt;=PliegoVigente!$A$26,PliegoVigente!$C$26,IF(T481&gt;PliegoVigente!$A$25,PliegoVigente!$C$25,IF(T481&gt;PliegoVigente!$A$24,PliegoVigente!$C$24,PliegoVigente!$C$23)))),IF(E481="MASIVO",(IF(T481&gt;=PliegoVigente!$A$40,PliegoVigente!$C$40,IF(T481&gt;PliegoVigente!$A$39,PliegoVigente!$C$39,IF(T481&gt;PliegoVigente!$A$38,PliegoVigente!$C$38,PliegoVigente!$C$37)))),(IF(T481&gt;=PliegoVigente!$A$54,PliegoVigente!$C$54,IF(T481&gt;PliegoVigente!$A$53,PliegoVigente!$C$53,IF(T481&gt;PliegoVigente!$A$52,PliegoVigente!$C$52,PliegoVigente!$C$51)))))))</f>
        <v>-0.01</v>
      </c>
      <c r="AF481" s="124">
        <f>IF(E481="HFC",(IF(Y481&gt;=PliegoVigente!$Y$7,PliegoVigente!$AA$7,0)),IF(E481="FLOW",0,IF(E481="MASIVO",(IF(Y481&gt;=PliegoVigente!$Y$37,PliegoVigente!$AA$370)),(IF(Y481&gt;=PliegoVigente!$Y$51,PliegoVigente!$AA$51,0)))))</f>
        <v>0</v>
      </c>
      <c r="AG481" s="124">
        <f>IF(E481="HFC",(IF(Z481&gt;=PliegoVigente!$M$9,PliegoVigente!$O$9,IF(Z481&gt;=PliegoVigente!$M$8,PliegoVigente!$O$8,PliegoVigente!$O$7))),IF(E481="FLOW",(IF(Z481&gt;=PliegoVigente!$M$25,PliegoVigente!$O$25,IF(Z481&gt;=PliegoVigente!$M$24,PliegoVigente!$O$24,PliegoVigente!$O$23))),IF(E481="MASIVO",(IF(Z481&gt;=PliegoVigente!$M$39,PliegoVigente!$O$39,IF(Z481&gt;=PliegoVigente!$M$38,PliegoVigente!$O$38,PliegoVigente!$O$37))),(IF(Z481&gt;=PliegoVigente!$M$53,PliegoVigente!$O$53,IF(Z481&gt;=PliegoVigente!$M$52,PliegoVigente!$O$52,PliegoVigente!$O$51))))))</f>
        <v>5.0000000000000001E-3</v>
      </c>
      <c r="AH481" s="124">
        <f>IF(E481="HFC",(IF(AA481&gt;=PliegoVigente!$Q$9,PliegoVigente!$S$9,IF(AA481&gt;=PliegoVigente!$Q$8,PliegoVigente!$S$8,PliegoVigente!$S$7))),IF(E481="FLOW",(IF(AA481&gt;=PliegoVigente!$Q$25,PliegoVigente!$S$25,IF(AA481&gt;=PliegoVigente!$Q$24,PliegoVigente!$S$24,PliegoVigente!$S$23))),IF(E481="MASIVO",(IF(AA481&gt;=PliegoVigente!$Q$39,PliegoVigente!$S$39,IF(AA481&gt;=PliegoVigente!$Q$38,PliegoVigente!$S$38,PliegoVigente!$S$37))),(IF(AA481&gt;=PliegoVigente!$Q$53,PliegoVigente!$S$53,IF(AA481&gt;=PliegoVigente!$Q$52,PliegoVigente!$S$52,PliegoVigente!$S$51))))))</f>
        <v>-5.0000000000000001E-3</v>
      </c>
      <c r="AI481" s="126">
        <f t="shared" si="15"/>
        <v>2.9999999999999988E-2</v>
      </c>
    </row>
    <row r="482" spans="1:35" x14ac:dyDescent="0.25">
      <c r="A482" s="115" t="str">
        <f>VLOOKUP(C482,RosterActualizado!$C$2:$L$1000,7,0)</f>
        <v>Tapia Luis Rodrigo</v>
      </c>
      <c r="B482" s="115" t="str">
        <f>VLOOKUP(C482,RosterActualizado!$C$2:$L$1000,10,0)</f>
        <v>Villagra Carlos Javier</v>
      </c>
      <c r="C482" s="115">
        <f>RosterActualizado!C482</f>
        <v>4561674</v>
      </c>
      <c r="D482" s="115" t="str">
        <f>VLOOKUP(C482,RosterActualizado!$C$2:$L$1000,3,0)</f>
        <v>MASIVO</v>
      </c>
      <c r="E482" s="115" t="str">
        <f t="shared" si="14"/>
        <v>MASIVO</v>
      </c>
      <c r="F482" s="116">
        <f>VLOOKUP(C482,Table1[],5,0)</f>
        <v>0.66666666666666696</v>
      </c>
      <c r="G482" s="117">
        <f>VLOOKUP(C482,Table13[],5,0)</f>
        <v>0</v>
      </c>
      <c r="H482" s="118">
        <f>VLOOKUP(C482,Table13[],3,0)</f>
        <v>0</v>
      </c>
      <c r="I482" s="117">
        <f>VLOOKUP(C482,Table13[],7,0)</f>
        <v>0</v>
      </c>
      <c r="J482" s="117">
        <f>VLOOKUP(C482,Table13[],9,0)</f>
        <v>0</v>
      </c>
      <c r="K482" s="116" t="e">
        <f>VLOOKUP(C482,Table16[[#All],[idccms]:[TMO]],5,0)</f>
        <v>#N/A</v>
      </c>
      <c r="L482" s="119" t="e">
        <f>VLOOKUP(C482,Table18[[Columna1]:[Recuento de id_monitoring-caseId]],2,0)</f>
        <v>#N/A</v>
      </c>
      <c r="M482" s="116" t="e">
        <f>VLOOKUP(C482,Table111[],7,0)</f>
        <v>#N/A</v>
      </c>
      <c r="N482" s="118" t="e">
        <f>VLOOKUP(C482,Table111[],6,0)</f>
        <v>#N/A</v>
      </c>
      <c r="O482" s="116" t="e">
        <f>VLOOKUP(C482,Table111[],8,0)</f>
        <v>#N/A</v>
      </c>
      <c r="P482" s="13" t="s">
        <v>116</v>
      </c>
      <c r="Q482" s="13" t="s">
        <v>116</v>
      </c>
      <c r="R482" s="13" t="s">
        <v>116</v>
      </c>
      <c r="S482" s="116" t="e">
        <f>VLOOKUP(C482,Table113[[idccms]:[Suma de Rellamados]],4,0)</f>
        <v>#N/A</v>
      </c>
      <c r="T482" s="13">
        <f>VLOOKUP(C482,Table115[[idccms]:[Suma de CvLlamSalientes]],3,0)</f>
        <v>0</v>
      </c>
      <c r="U482" s="13">
        <f>VLOOKUP(C482,Table115[[idccms]:[Suma de CvLlamSalientes]],5,0)</f>
        <v>0</v>
      </c>
      <c r="V482" s="120">
        <f>VLOOKUP(C482,Table115[[idccms]:[Suma de CvLlamSalientes]],6,0)</f>
        <v>0</v>
      </c>
      <c r="W482" s="13">
        <f>VLOOKUP(C482,Table115[[idccms]:[Suma de CvLlamSalientes]],7,0)</f>
        <v>0</v>
      </c>
      <c r="X482" s="116" t="e">
        <f>VLOOKUP(C482,Table118[[idccms]:[%Act Com N]],4,0)</f>
        <v>#N/A</v>
      </c>
      <c r="Y482" s="116" t="e">
        <f>VLOOKUP(C482,Table118[[idccms]:[%Act Com N]],6,0)</f>
        <v>#N/A</v>
      </c>
      <c r="Z482" s="116" t="e">
        <f>VLOOKUP(C482,TRF!$B$2:$S$407,4,0)</f>
        <v>#N/A</v>
      </c>
      <c r="AA482" s="116" t="e">
        <f>VLOOKUP(C482,CBS!$A$2:$F$395,4,0)</f>
        <v>#N/A</v>
      </c>
      <c r="AB482" s="124" t="e">
        <f>IF(E482="HFC",(IF(L482&gt;=PliegoVigente!$U$9,PliegoVigente!$W$9,IF(L482&gt;=PliegoVigente!$U$8,PliegoVigente!$W$8,PliegoVigente!$W$7))),IF(E482="FLOW",(IF(L482&gt;=PliegoVigente!$U$25,PliegoVigente!$W$25,IF(L482&gt;=PliegoVigente!$U$24,PliegoVigente!$W$24,PliegoVigente!$W$23))),IF(E482="MASIVO",(IF(L482&gt;=PliegoVigente!$U$39,PliegoVigente!$W$39,IF(L482&gt;=PliegoVigente!$U$38,PliegoVigente!$W$38,PliegoVigente!$W$37))),(IF(L482&gt;=PliegoVigente!$U$53,PliegoVigente!$W$53,IF(L482&gt;=PliegoVigente!$U$52,PliegoVigente!$W$52,PliegoVigente!$W$51))))))</f>
        <v>#N/A</v>
      </c>
      <c r="AC482" s="124" t="e">
        <f>IF(E482="HFC",(IF(M482&gt;=PliegoVigente!$I$7,PliegoVigente!$K$7,IF(M482&gt;=PliegoVigente!$I$8,PliegoVigente!$K$8,IF(M482&gt;=PliegoVigente!$I$9,PliegoVigente!$K$9,IF(M482&gt;=PliegoVigente!$I$10,PliegoVigente!$K$10,IF(M482&gt;=PliegoVigente!$I$11,PliegoVigente!$K$11,IF(M482&gt;=PliegoVigente!$I$12,PliegoVigente!$K$12,IF(M482&gt;=PliegoVigente!$I$13,PliegoVigente!$K$13,IF(M482&gt;=PliegoVigente!$I$14,PliegoVigente!$K$14,PliegoVigente!$K$15))))))))),IF(E482="FLOW",(IF(M482&gt;=PliegoVigente!$I$23,PliegoVigente!$K$23,IF(M482&gt;=PliegoVigente!$I$24,PliegoVigente!$K$24,IF(M482&gt;=PliegoVigente!$I$25,PliegoVigente!$K$25,IF(M482&gt;=PliegoVigente!$I$26,PliegoVigente!$K$26,IF(M482&gt;=PliegoVigente!$I$27,PliegoVigente!$K$27,IF(M482&gt;=PliegoVigente!$I$28,PliegoVigente!$K$28,IF(M482&gt;=PliegoVigente!$I$29,PliegoVigente!$K$29,IF(M482&gt;=PliegoVigente!$I$30,PliegoVigente!$K$30,PliegoVigente!$K$31))))))))),IF(E482="MASIVO",(IF(M482&gt;=PliegoVigente!$I$37,PliegoVigente!$K$37,IF(M482&gt;=PliegoVigente!$I$38,PliegoVigente!$K$38,IF(M482&gt;=PliegoVigente!$I$39,PliegoVigente!$K$39,IF(M482&gt;=PliegoVigente!$I$40,PliegoVigente!$K$40,IF(M482&gt;=PliegoVigente!$I$41,PliegoVigente!$K$41,IF(M482&gt;=PliegoVigente!$I$42,PliegoVigente!$K$42,IF(M482&gt;=PliegoVigente!$I$43,PliegoVigente!$K$43,IF(M482&gt;=PliegoVigente!$I$44,PliegoVigente!$K$44,PliegoVigente!$K$45))))))))),(IF(M482&gt;=PliegoVigente!$I$51,PliegoVigente!$K$51,IF(M482&gt;=PliegoVigente!$I$52,PliegoVigente!$K$52,IF(M482&gt;=PliegoVigente!$I$53,PliegoVigente!$K$53,IF(M482&gt;=PliegoVigente!$I$54,PliegoVigente!$K$54,IF(M482&gt;=PliegoVigente!$I$55,PliegoVigente!$K$55,IF(M482&gt;=PliegoVigente!$I$56,PliegoVigente!$K$56,IF(M482&gt;=PliegoVigente!$I$57,PliegoVigente!$K$57,IF(M482&gt;=PliegoVigente!$I$58,PliegoVigente!$K$58,PliegoVigente!$K$59))))))))))))</f>
        <v>#N/A</v>
      </c>
      <c r="AD482" s="124" t="e">
        <f>IF(E482="HFC",(IF(S482&gt;=PliegoVigente!$E$12,PliegoVigente!$G$12,IF(S482&gt;=PliegoVigente!$E$11,PliegoVigente!$G$11,IF(S482&gt;=PliegoVigente!$E$10,PliegoVigente!$G$10,IF(S482&gt;=PliegoVigente!$E$9,PliegoVigente!$G$9,IF(S482&gt;=PliegoVigente!$E$8,PliegoVigente!$G$8,PliegoVigente!$G$7)))))),IF(E482="FLOW",(IF(S482&gt;=PliegoVigente!$I$23,PliegoVigente!$K$23,IF(S482&gt;=PliegoVigente!$I$24,PliegoVigente!$K$24,IF(S482&gt;=PliegoVigente!$I$25,PliegoVigente!$K$25,IF(S482&gt;=PliegoVigente!$I$26,PliegoVigente!$K$26,IF(S482&gt;=PliegoVigente!$I$27,PliegoVigente!$K$27,IF(S482&gt;=PliegoVigente!$I$28,PliegoVigente!$K$28,IF(S482&gt;=PliegoVigente!$I$29,PliegoVigente!$K$29,IF(S482&gt;=PliegoVigente!$I$30,PliegoVigente!$K$30,PliegoVigente!$K$31))))))))),IF(E482="MASIVO",(IF(S482&gt;=PliegoVigente!$I$37,PliegoVigente!$K$37,IF(S482&gt;=PliegoVigente!$I$38,PliegoVigente!$K$38,IF(S482&gt;=PliegoVigente!$I$39,PliegoVigente!$K$39,IF(S482&gt;=PliegoVigente!$I$40,PliegoVigente!$K$40,IF(S482&gt;=PliegoVigente!$I$41,PliegoVigente!$K$41,IF(S482&gt;=PliegoVigente!$I$42,PliegoVigente!$K$42,IF(S482&gt;=PliegoVigente!$I$43,PliegoVigente!$K$43,IF(S482&gt;=PliegoVigente!$I$44,PliegoVigente!$K$44,PliegoVigente!$K$45))))))))),(IF(S482&gt;=PliegoVigente!$I$51,PliegoVigente!$K$51,IF(S482&gt;=PliegoVigente!$I$52,PliegoVigente!$K$52,IF(S482&gt;=PliegoVigente!$I$53,PliegoVigente!$K$53,IF(S482&gt;=PliegoVigente!$I$54,PliegoVigente!$K$54,IF(S482&gt;=PliegoVigente!$I$55,PliegoVigente!$K$55,IF(S482&gt;=PliegoVigente!$I$56,PliegoVigente!$K$56,IF(S482&gt;=PliegoVigente!$I$57,PliegoVigente!$K$57,IF(S482&gt;=PliegoVigente!$I$58,PliegoVigente!$K$58,PliegoVigente!$K$59))))))))))))</f>
        <v>#N/A</v>
      </c>
      <c r="AE482" s="124">
        <f>IF(E482="HFC",(IF(T482&gt;=PliegoVigente!$A$10,PliegoVigente!$C$10,IF(T482&gt;PliegoVigente!$A$9,PliegoVigente!$C$9,IF(T482&gt;PliegoVigente!$A$8,PliegoVigente!$C$8,PliegoVigente!$C$7)))),IF(E482="FLOW",(IF(T482&gt;=PliegoVigente!$A$26,PliegoVigente!$C$26,IF(T482&gt;PliegoVigente!$A$25,PliegoVigente!$C$25,IF(T482&gt;PliegoVigente!$A$24,PliegoVigente!$C$24,PliegoVigente!$C$23)))),IF(E482="MASIVO",(IF(T482&gt;=PliegoVigente!$A$40,PliegoVigente!$C$40,IF(T482&gt;PliegoVigente!$A$39,PliegoVigente!$C$39,IF(T482&gt;PliegoVigente!$A$38,PliegoVigente!$C$38,PliegoVigente!$C$37)))),(IF(T482&gt;=PliegoVigente!$A$54,PliegoVigente!$C$54,IF(T482&gt;PliegoVigente!$A$53,PliegoVigente!$C$53,IF(T482&gt;PliegoVigente!$A$52,PliegoVigente!$C$52,PliegoVigente!$C$51)))))))</f>
        <v>0.02</v>
      </c>
      <c r="AF482" s="124" t="e">
        <f>IF(E482="HFC",(IF(Y482&gt;=PliegoVigente!$Y$7,PliegoVigente!$AA$7,0)),IF(E482="FLOW",0,IF(E482="MASIVO",(IF(Y482&gt;=PliegoVigente!$Y$37,PliegoVigente!$AA$370)),(IF(Y482&gt;=PliegoVigente!$Y$51,PliegoVigente!$AA$51,0)))))</f>
        <v>#N/A</v>
      </c>
      <c r="AG482" s="124" t="e">
        <f>IF(E482="HFC",(IF(Z482&gt;=PliegoVigente!$M$9,PliegoVigente!$O$9,IF(Z482&gt;=PliegoVigente!$M$8,PliegoVigente!$O$8,PliegoVigente!$O$7))),IF(E482="FLOW",(IF(Z482&gt;=PliegoVigente!$M$25,PliegoVigente!$O$25,IF(Z482&gt;=PliegoVigente!$M$24,PliegoVigente!$O$24,PliegoVigente!$O$23))),IF(E482="MASIVO",(IF(Z482&gt;=PliegoVigente!$M$39,PliegoVigente!$O$39,IF(Z482&gt;=PliegoVigente!$M$38,PliegoVigente!$O$38,PliegoVigente!$O$37))),(IF(Z482&gt;=PliegoVigente!$M$53,PliegoVigente!$O$53,IF(Z482&gt;=PliegoVigente!$M$52,PliegoVigente!$O$52,PliegoVigente!$O$51))))))</f>
        <v>#N/A</v>
      </c>
      <c r="AH482" s="124" t="e">
        <f>IF(E482="HFC",(IF(AA482&gt;=PliegoVigente!$Q$9,PliegoVigente!$S$9,IF(AA482&gt;=PliegoVigente!$Q$8,PliegoVigente!$S$8,PliegoVigente!$S$7))),IF(E482="FLOW",(IF(AA482&gt;=PliegoVigente!$Q$25,PliegoVigente!$S$25,IF(AA482&gt;=PliegoVigente!$Q$24,PliegoVigente!$S$24,PliegoVigente!$S$23))),IF(E482="MASIVO",(IF(AA482&gt;=PliegoVigente!$Q$39,PliegoVigente!$S$39,IF(AA482&gt;=PliegoVigente!$Q$38,PliegoVigente!$S$38,PliegoVigente!$S$37))),(IF(AA482&gt;=PliegoVigente!$Q$53,PliegoVigente!$S$53,IF(AA482&gt;=PliegoVigente!$Q$52,PliegoVigente!$S$52,PliegoVigente!$S$51))))))</f>
        <v>#N/A</v>
      </c>
      <c r="AI482" s="126" t="e">
        <f t="shared" si="15"/>
        <v>#N/A</v>
      </c>
    </row>
    <row r="483" spans="1:35" x14ac:dyDescent="0.25">
      <c r="A483" s="115" t="str">
        <f>VLOOKUP(C483,RosterActualizado!$C$2:$L$1000,7,0)</f>
        <v>Tapia Luis Rodrigo</v>
      </c>
      <c r="B483" s="115" t="str">
        <f>VLOOKUP(C483,RosterActualizado!$C$2:$L$1000,10,0)</f>
        <v xml:space="preserve">Zelarayan Fernando Nicolas </v>
      </c>
      <c r="C483" s="115">
        <f>RosterActualizado!C483</f>
        <v>4471979</v>
      </c>
      <c r="D483" s="115" t="str">
        <f>VLOOKUP(C483,RosterActualizado!$C$2:$L$1000,3,0)</f>
        <v>FLOW Score 1</v>
      </c>
      <c r="E483" s="115" t="str">
        <f t="shared" si="14"/>
        <v>FLOW</v>
      </c>
      <c r="F483" s="116">
        <f>VLOOKUP(C483,Table1[],5,0)</f>
        <v>0.97839318157529098</v>
      </c>
      <c r="G483" s="117">
        <f>VLOOKUP(C483,Table13[],5,0)</f>
        <v>0.109375</v>
      </c>
      <c r="H483" s="118">
        <f>VLOOKUP(C483,Table13[],3,0)</f>
        <v>64</v>
      </c>
      <c r="I483" s="117">
        <f>VLOOKUP(C483,Table13[],7,0)</f>
        <v>0.62295081967213095</v>
      </c>
      <c r="J483" s="117">
        <f>VLOOKUP(C483,Table13[],9,0)</f>
        <v>0.93333333333333302</v>
      </c>
      <c r="K483" s="116">
        <f>VLOOKUP(C483,Table16[[#All],[idccms]:[TMO]],5,0)</f>
        <v>0.73529411764705899</v>
      </c>
      <c r="L483" s="119">
        <f>VLOOKUP(C483,Table18[[Columna1]:[Recuento de id_monitoring-caseId]],2,0)</f>
        <v>1</v>
      </c>
      <c r="M483" s="116">
        <f>VLOOKUP(C483,Table111[],7,0)</f>
        <v>0</v>
      </c>
      <c r="N483" s="118">
        <f>VLOOKUP(C483,Table111[],6,0)</f>
        <v>7</v>
      </c>
      <c r="O483" s="116">
        <f>VLOOKUP(C483,Table111[],8,0)</f>
        <v>0.71428571428571397</v>
      </c>
      <c r="P483" s="13" t="s">
        <v>116</v>
      </c>
      <c r="Q483" s="13" t="s">
        <v>116</v>
      </c>
      <c r="R483" s="13" t="s">
        <v>116</v>
      </c>
      <c r="S483" s="116">
        <f>VLOOKUP(C483,Table113[[idccms]:[Suma de Rellamados]],4,0)</f>
        <v>0.80927835051546404</v>
      </c>
      <c r="T483" s="13">
        <f>VLOOKUP(C483,Table115[[idccms]:[Suma de CvLlamSalientes]],3,0)</f>
        <v>688.56938775510196</v>
      </c>
      <c r="U483" s="13">
        <f>VLOOKUP(C483,Table115[[idccms]:[Suma de CvLlamSalientes]],5,0)</f>
        <v>19.865306122448999</v>
      </c>
      <c r="V483" s="120">
        <f>VLOOKUP(C483,Table115[[idccms]:[Suma de CvLlamSalientes]],6,0)</f>
        <v>2.62244897959184</v>
      </c>
      <c r="W483" s="13">
        <f>VLOOKUP(C483,Table115[[idccms]:[Suma de CvLlamSalientes]],7,0)</f>
        <v>666.08163265306098</v>
      </c>
      <c r="X483" s="116">
        <f>VLOOKUP(C483,Table118[[idccms]:[%Act Com N]],4,0)</f>
        <v>1.53061224489796E-2</v>
      </c>
      <c r="Y483" s="116">
        <f>VLOOKUP(C483,Table118[[idccms]:[%Act Com N]],6,0)</f>
        <v>1.53061224489796E-2</v>
      </c>
      <c r="Z483" s="116">
        <f>VLOOKUP(C483,TRF!$B$2:$S$407,4,0)</f>
        <v>8.7755102040816296E-2</v>
      </c>
      <c r="AA483" s="116">
        <f>VLOOKUP(C483,CBS!$A$2:$F$395,4,0)</f>
        <v>7.9591836734693902E-2</v>
      </c>
      <c r="AB483" s="124">
        <f>IF(E483="HFC",(IF(L483&gt;=PliegoVigente!$U$9,PliegoVigente!$W$9,IF(L483&gt;=PliegoVigente!$U$8,PliegoVigente!$W$8,PliegoVigente!$W$7))),IF(E483="FLOW",(IF(L483&gt;=PliegoVigente!$U$25,PliegoVigente!$W$25,IF(L483&gt;=PliegoVigente!$U$24,PliegoVigente!$W$24,PliegoVigente!$W$23))),IF(E483="MASIVO",(IF(L483&gt;=PliegoVigente!$U$39,PliegoVigente!$W$39,IF(L483&gt;=PliegoVigente!$U$38,PliegoVigente!$W$38,PliegoVigente!$W$37))),(IF(L483&gt;=PliegoVigente!$U$53,PliegoVigente!$W$53,IF(L483&gt;=PliegoVigente!$U$52,PliegoVigente!$W$52,PliegoVigente!$W$51))))))</f>
        <v>0.01</v>
      </c>
      <c r="AC483" s="124">
        <f>IF(E483="HFC",(IF(M483&gt;=PliegoVigente!$I$7,PliegoVigente!$K$7,IF(M483&gt;=PliegoVigente!$I$8,PliegoVigente!$K$8,IF(M483&gt;=PliegoVigente!$I$9,PliegoVigente!$K$9,IF(M483&gt;=PliegoVigente!$I$10,PliegoVigente!$K$10,IF(M483&gt;=PliegoVigente!$I$11,PliegoVigente!$K$11,IF(M483&gt;=PliegoVigente!$I$12,PliegoVigente!$K$12,IF(M483&gt;=PliegoVigente!$I$13,PliegoVigente!$K$13,IF(M483&gt;=PliegoVigente!$I$14,PliegoVigente!$K$14,PliegoVigente!$K$15))))))))),IF(E483="FLOW",(IF(M483&gt;=PliegoVigente!$I$23,PliegoVigente!$K$23,IF(M483&gt;=PliegoVigente!$I$24,PliegoVigente!$K$24,IF(M483&gt;=PliegoVigente!$I$25,PliegoVigente!$K$25,IF(M483&gt;=PliegoVigente!$I$26,PliegoVigente!$K$26,IF(M483&gt;=PliegoVigente!$I$27,PliegoVigente!$K$27,IF(M483&gt;=PliegoVigente!$I$28,PliegoVigente!$K$28,IF(M483&gt;=PliegoVigente!$I$29,PliegoVigente!$K$29,IF(M483&gt;=PliegoVigente!$I$30,PliegoVigente!$K$30,PliegoVigente!$K$31))))))))),IF(E483="MASIVO",(IF(M483&gt;=PliegoVigente!$I$37,PliegoVigente!$K$37,IF(M483&gt;=PliegoVigente!$I$38,PliegoVigente!$K$38,IF(M483&gt;=PliegoVigente!$I$39,PliegoVigente!$K$39,IF(M483&gt;=PliegoVigente!$I$40,PliegoVigente!$K$40,IF(M483&gt;=PliegoVigente!$I$41,PliegoVigente!$K$41,IF(M483&gt;=PliegoVigente!$I$42,PliegoVigente!$K$42,IF(M483&gt;=PliegoVigente!$I$43,PliegoVigente!$K$43,IF(M483&gt;=PliegoVigente!$I$44,PliegoVigente!$K$44,PliegoVigente!$K$45))))))))),(IF(M483&gt;=PliegoVigente!$I$51,PliegoVigente!$K$51,IF(M483&gt;=PliegoVigente!$I$52,PliegoVigente!$K$52,IF(M483&gt;=PliegoVigente!$I$53,PliegoVigente!$K$53,IF(M483&gt;=PliegoVigente!$I$54,PliegoVigente!$K$54,IF(M483&gt;=PliegoVigente!$I$55,PliegoVigente!$K$55,IF(M483&gt;=PliegoVigente!$I$56,PliegoVigente!$K$56,IF(M483&gt;=PliegoVigente!$I$57,PliegoVigente!$K$57,IF(M483&gt;=PliegoVigente!$I$58,PliegoVigente!$K$58,PliegoVigente!$K$59))))))))))))</f>
        <v>0.05</v>
      </c>
      <c r="AD483" s="124">
        <f>IF(E483="HFC",(IF(S483&gt;=PliegoVigente!$E$12,PliegoVigente!$G$12,IF(S483&gt;=PliegoVigente!$E$11,PliegoVigente!$G$11,IF(S483&gt;=PliegoVigente!$E$10,PliegoVigente!$G$10,IF(S483&gt;=PliegoVigente!$E$9,PliegoVigente!$G$9,IF(S483&gt;=PliegoVigente!$E$8,PliegoVigente!$G$8,PliegoVigente!$G$7)))))),IF(E483="FLOW",(IF(S483&gt;=PliegoVigente!$I$23,PliegoVigente!$K$23,IF(S483&gt;=PliegoVigente!$I$24,PliegoVigente!$K$24,IF(S483&gt;=PliegoVigente!$I$25,PliegoVigente!$K$25,IF(S483&gt;=PliegoVigente!$I$26,PliegoVigente!$K$26,IF(S483&gt;=PliegoVigente!$I$27,PliegoVigente!$K$27,IF(S483&gt;=PliegoVigente!$I$28,PliegoVigente!$K$28,IF(S483&gt;=PliegoVigente!$I$29,PliegoVigente!$K$29,IF(S483&gt;=PliegoVigente!$I$30,PliegoVigente!$K$30,PliegoVigente!$K$31))))))))),IF(E483="MASIVO",(IF(S483&gt;=PliegoVigente!$I$37,PliegoVigente!$K$37,IF(S483&gt;=PliegoVigente!$I$38,PliegoVigente!$K$38,IF(S483&gt;=PliegoVigente!$I$39,PliegoVigente!$K$39,IF(S483&gt;=PliegoVigente!$I$40,PliegoVigente!$K$40,IF(S483&gt;=PliegoVigente!$I$41,PliegoVigente!$K$41,IF(S483&gt;=PliegoVigente!$I$42,PliegoVigente!$K$42,IF(S483&gt;=PliegoVigente!$I$43,PliegoVigente!$K$43,IF(S483&gt;=PliegoVigente!$I$44,PliegoVigente!$K$44,PliegoVigente!$K$45))))))))),(IF(S483&gt;=PliegoVigente!$I$51,PliegoVigente!$K$51,IF(S483&gt;=PliegoVigente!$I$52,PliegoVigente!$K$52,IF(S483&gt;=PliegoVigente!$I$53,PliegoVigente!$K$53,IF(S483&gt;=PliegoVigente!$I$54,PliegoVigente!$K$54,IF(S483&gt;=PliegoVigente!$I$55,PliegoVigente!$K$55,IF(S483&gt;=PliegoVigente!$I$56,PliegoVigente!$K$56,IF(S483&gt;=PliegoVigente!$I$57,PliegoVigente!$K$57,IF(S483&gt;=PliegoVigente!$I$58,PliegoVigente!$K$58,PliegoVigente!$K$59))))))))))))</f>
        <v>0.06</v>
      </c>
      <c r="AE483" s="124">
        <f>IF(E483="HFC",(IF(T483&gt;=PliegoVigente!$A$10,PliegoVigente!$C$10,IF(T483&gt;PliegoVigente!$A$9,PliegoVigente!$C$9,IF(T483&gt;PliegoVigente!$A$8,PliegoVigente!$C$8,PliegoVigente!$C$7)))),IF(E483="FLOW",(IF(T483&gt;=PliegoVigente!$A$26,PliegoVigente!$C$26,IF(T483&gt;PliegoVigente!$A$25,PliegoVigente!$C$25,IF(T483&gt;PliegoVigente!$A$24,PliegoVigente!$C$24,PliegoVigente!$C$23)))),IF(E483="MASIVO",(IF(T483&gt;=PliegoVigente!$A$40,PliegoVigente!$C$40,IF(T483&gt;PliegoVigente!$A$39,PliegoVigente!$C$39,IF(T483&gt;PliegoVigente!$A$38,PliegoVigente!$C$38,PliegoVigente!$C$37)))),(IF(T483&gt;=PliegoVigente!$A$54,PliegoVigente!$C$54,IF(T483&gt;PliegoVigente!$A$53,PliegoVigente!$C$53,IF(T483&gt;PliegoVigente!$A$52,PliegoVigente!$C$52,PliegoVigente!$C$51)))))))</f>
        <v>-0.01</v>
      </c>
      <c r="AF483" s="124">
        <f>IF(E483="HFC",(IF(Y483&gt;=PliegoVigente!$Y$7,PliegoVigente!$AA$7,0)),IF(E483="FLOW",0,IF(E483="MASIVO",(IF(Y483&gt;=PliegoVigente!$Y$37,PliegoVigente!$AA$370)),(IF(Y483&gt;=PliegoVigente!$Y$51,PliegoVigente!$AA$51,0)))))</f>
        <v>0</v>
      </c>
      <c r="AG483" s="124">
        <f>IF(E483="HFC",(IF(Z483&gt;=PliegoVigente!$M$9,PliegoVigente!$O$9,IF(Z483&gt;=PliegoVigente!$M$8,PliegoVigente!$O$8,PliegoVigente!$O$7))),IF(E483="FLOW",(IF(Z483&gt;=PliegoVigente!$M$25,PliegoVigente!$O$25,IF(Z483&gt;=PliegoVigente!$M$24,PliegoVigente!$O$24,PliegoVigente!$O$23))),IF(E483="MASIVO",(IF(Z483&gt;=PliegoVigente!$M$39,PliegoVigente!$O$39,IF(Z483&gt;=PliegoVigente!$M$38,PliegoVigente!$O$38,PliegoVigente!$O$37))),(IF(Z483&gt;=PliegoVigente!$M$53,PliegoVigente!$O$53,IF(Z483&gt;=PliegoVigente!$M$52,PliegoVigente!$O$52,PliegoVigente!$O$51))))))</f>
        <v>0</v>
      </c>
      <c r="AH483" s="124">
        <f>IF(E483="HFC",(IF(AA483&gt;=PliegoVigente!$Q$9,PliegoVigente!$S$9,IF(AA483&gt;=PliegoVigente!$Q$8,PliegoVigente!$S$8,PliegoVigente!$S$7))),IF(E483="FLOW",(IF(AA483&gt;=PliegoVigente!$Q$25,PliegoVigente!$S$25,IF(AA483&gt;=PliegoVigente!$Q$24,PliegoVigente!$S$24,PliegoVigente!$S$23))),IF(E483="MASIVO",(IF(AA483&gt;=PliegoVigente!$Q$39,PliegoVigente!$S$39,IF(AA483&gt;=PliegoVigente!$Q$38,PliegoVigente!$S$38,PliegoVigente!$S$37))),(IF(AA483&gt;=PliegoVigente!$Q$53,PliegoVigente!$S$53,IF(AA483&gt;=PliegoVigente!$Q$52,PliegoVigente!$S$52,PliegoVigente!$S$51))))))</f>
        <v>1.4999999999999999E-2</v>
      </c>
      <c r="AI483" s="126">
        <f t="shared" si="15"/>
        <v>0.125</v>
      </c>
    </row>
  </sheetData>
  <conditionalFormatting sqref="C2:C483">
    <cfRule type="duplicateValues" dxfId="1" priority="60"/>
  </conditionalFormatting>
  <conditionalFormatting sqref="F2:F48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8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48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8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8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8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8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8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8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8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8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8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48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48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48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8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48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48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48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48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48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4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48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4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4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4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52"/>
  <sheetViews>
    <sheetView workbookViewId="0">
      <selection activeCell="BC12" sqref="BC12"/>
    </sheetView>
  </sheetViews>
  <sheetFormatPr baseColWidth="10" defaultRowHeight="15" x14ac:dyDescent="0.25"/>
  <sheetData>
    <row r="1" spans="1:83" x14ac:dyDescent="0.25">
      <c r="A1" t="s">
        <v>992</v>
      </c>
      <c r="B1" t="s">
        <v>993</v>
      </c>
      <c r="C1" t="s">
        <v>121</v>
      </c>
      <c r="D1" t="s">
        <v>994</v>
      </c>
      <c r="E1" t="s">
        <v>995</v>
      </c>
      <c r="F1" t="s">
        <v>996</v>
      </c>
      <c r="G1" t="s">
        <v>997</v>
      </c>
      <c r="H1" t="s">
        <v>998</v>
      </c>
      <c r="I1" t="s">
        <v>999</v>
      </c>
      <c r="J1" t="s">
        <v>1000</v>
      </c>
      <c r="K1" t="s">
        <v>1001</v>
      </c>
      <c r="L1" t="s">
        <v>1002</v>
      </c>
      <c r="M1" t="s">
        <v>1003</v>
      </c>
      <c r="N1" t="s">
        <v>1004</v>
      </c>
      <c r="O1" t="s">
        <v>1005</v>
      </c>
      <c r="P1" t="s">
        <v>1006</v>
      </c>
      <c r="Q1" t="s">
        <v>1007</v>
      </c>
      <c r="R1" t="s">
        <v>1008</v>
      </c>
      <c r="S1" t="s">
        <v>1009</v>
      </c>
      <c r="T1" t="s">
        <v>1010</v>
      </c>
      <c r="U1" t="s">
        <v>1011</v>
      </c>
      <c r="V1" t="s">
        <v>1012</v>
      </c>
      <c r="W1" t="s">
        <v>1013</v>
      </c>
      <c r="Y1" t="s">
        <v>54</v>
      </c>
      <c r="Z1" t="s">
        <v>1944</v>
      </c>
      <c r="AA1" t="s">
        <v>995</v>
      </c>
      <c r="AB1" t="s">
        <v>996</v>
      </c>
      <c r="AC1" t="s">
        <v>1945</v>
      </c>
      <c r="AD1" t="s">
        <v>1946</v>
      </c>
      <c r="AE1" t="s">
        <v>1947</v>
      </c>
      <c r="AF1" t="s">
        <v>1948</v>
      </c>
      <c r="AG1" t="s">
        <v>1949</v>
      </c>
      <c r="AH1" t="s">
        <v>1950</v>
      </c>
      <c r="AI1" t="s">
        <v>1951</v>
      </c>
      <c r="AJ1" t="s">
        <v>1952</v>
      </c>
      <c r="AK1" t="s">
        <v>1953</v>
      </c>
      <c r="AL1" t="s">
        <v>1954</v>
      </c>
      <c r="AM1" t="s">
        <v>1955</v>
      </c>
      <c r="AN1" t="s">
        <v>1956</v>
      </c>
      <c r="AO1" t="s">
        <v>1957</v>
      </c>
      <c r="AP1" t="s">
        <v>1958</v>
      </c>
      <c r="AQ1" t="s">
        <v>1959</v>
      </c>
      <c r="AR1" t="s">
        <v>1960</v>
      </c>
      <c r="AS1" t="s">
        <v>1010</v>
      </c>
      <c r="AT1" t="s">
        <v>1961</v>
      </c>
      <c r="AU1" t="s">
        <v>1962</v>
      </c>
      <c r="AV1" t="s">
        <v>1963</v>
      </c>
      <c r="AW1" t="s">
        <v>1964</v>
      </c>
      <c r="BC1" t="s">
        <v>121</v>
      </c>
      <c r="BD1" t="s">
        <v>1944</v>
      </c>
      <c r="BE1" t="s">
        <v>995</v>
      </c>
      <c r="BF1" t="s">
        <v>996</v>
      </c>
      <c r="BG1" t="s">
        <v>1945</v>
      </c>
      <c r="BH1" t="s">
        <v>1946</v>
      </c>
      <c r="BI1" t="s">
        <v>1947</v>
      </c>
      <c r="BJ1" t="s">
        <v>1948</v>
      </c>
      <c r="BK1" t="s">
        <v>1949</v>
      </c>
      <c r="BL1" t="s">
        <v>1950</v>
      </c>
      <c r="BM1" t="s">
        <v>1951</v>
      </c>
      <c r="BN1" t="s">
        <v>1952</v>
      </c>
      <c r="BO1" t="s">
        <v>1953</v>
      </c>
      <c r="BP1" t="s">
        <v>1954</v>
      </c>
      <c r="BQ1" t="s">
        <v>1955</v>
      </c>
      <c r="BR1" t="s">
        <v>1956</v>
      </c>
      <c r="BS1" t="s">
        <v>1957</v>
      </c>
      <c r="BT1" t="s">
        <v>1958</v>
      </c>
      <c r="BU1" t="s">
        <v>1959</v>
      </c>
      <c r="BV1" t="s">
        <v>1960</v>
      </c>
      <c r="BW1" t="s">
        <v>1010</v>
      </c>
      <c r="BX1" t="s">
        <v>1961</v>
      </c>
      <c r="BY1" t="s">
        <v>1962</v>
      </c>
      <c r="BZ1" t="s">
        <v>1963</v>
      </c>
      <c r="CA1" t="s">
        <v>1964</v>
      </c>
    </row>
    <row r="2" spans="1:83" x14ac:dyDescent="0.25">
      <c r="A2">
        <v>1004728</v>
      </c>
      <c r="B2" t="s">
        <v>1014</v>
      </c>
      <c r="C2" t="s">
        <v>1015</v>
      </c>
      <c r="D2" t="s">
        <v>1016</v>
      </c>
      <c r="E2" s="74">
        <v>0.99371693121693105</v>
      </c>
      <c r="F2" s="74">
        <v>0.98800505050505005</v>
      </c>
      <c r="G2">
        <v>105</v>
      </c>
      <c r="H2">
        <v>55</v>
      </c>
      <c r="I2">
        <v>0</v>
      </c>
      <c r="J2">
        <v>62.637222222222199</v>
      </c>
      <c r="K2">
        <v>2.4722222222222201E-2</v>
      </c>
      <c r="L2">
        <v>0</v>
      </c>
      <c r="M2">
        <v>50</v>
      </c>
      <c r="N2">
        <v>0</v>
      </c>
      <c r="O2">
        <v>0.33638888888888901</v>
      </c>
      <c r="P2" s="75">
        <v>0</v>
      </c>
      <c r="Q2" s="75">
        <v>0</v>
      </c>
      <c r="R2" s="75">
        <v>0</v>
      </c>
      <c r="S2" s="75">
        <v>0</v>
      </c>
      <c r="T2" s="74">
        <v>2.1587301587301599E-3</v>
      </c>
      <c r="U2" s="75">
        <v>0</v>
      </c>
      <c r="V2" s="75">
        <v>0</v>
      </c>
      <c r="W2" s="75">
        <v>0</v>
      </c>
      <c r="Y2" t="s">
        <v>1969</v>
      </c>
      <c r="Z2" t="s">
        <v>1966</v>
      </c>
      <c r="AA2" t="s">
        <v>1967</v>
      </c>
      <c r="AB2">
        <v>1</v>
      </c>
      <c r="AC2" t="s">
        <v>1970</v>
      </c>
      <c r="AD2" s="32">
        <v>0.79210000000000003</v>
      </c>
      <c r="AE2" s="32">
        <v>0.81140000000000001</v>
      </c>
      <c r="AF2" s="76">
        <v>15469</v>
      </c>
      <c r="AG2" s="76">
        <v>13633</v>
      </c>
      <c r="AH2" s="76">
        <v>10978.62</v>
      </c>
      <c r="AI2">
        <v>58</v>
      </c>
      <c r="AJ2" s="76">
        <v>11301.4</v>
      </c>
      <c r="AK2">
        <v>446.17</v>
      </c>
      <c r="AL2">
        <v>55.54</v>
      </c>
      <c r="AM2">
        <v>726</v>
      </c>
      <c r="AN2">
        <v>136.08000000000001</v>
      </c>
      <c r="AO2">
        <v>4.18</v>
      </c>
      <c r="AP2">
        <v>315.55</v>
      </c>
      <c r="AQ2">
        <v>399.03</v>
      </c>
      <c r="AR2">
        <v>651</v>
      </c>
      <c r="AS2">
        <v>261</v>
      </c>
      <c r="AT2">
        <v>128</v>
      </c>
      <c r="AU2">
        <v>262</v>
      </c>
      <c r="AV2" s="32">
        <v>0.19889999999999999</v>
      </c>
      <c r="AW2">
        <v>407</v>
      </c>
      <c r="AX2">
        <v>74</v>
      </c>
      <c r="AY2">
        <v>56</v>
      </c>
      <c r="AZ2" s="76">
        <v>3065.46</v>
      </c>
      <c r="BC2" t="s">
        <v>1110</v>
      </c>
      <c r="BD2" t="s">
        <v>1966</v>
      </c>
      <c r="BE2" t="s">
        <v>1967</v>
      </c>
      <c r="BF2">
        <v>1</v>
      </c>
      <c r="BG2" t="s">
        <v>1972</v>
      </c>
      <c r="BH2" s="32">
        <v>0.77059999999999995</v>
      </c>
      <c r="BI2" s="32">
        <v>0.81489999999999996</v>
      </c>
      <c r="BJ2" s="32">
        <v>2188</v>
      </c>
      <c r="BK2" s="76">
        <v>1956</v>
      </c>
      <c r="BL2" s="76">
        <v>1576.12</v>
      </c>
      <c r="BM2" s="76">
        <v>28</v>
      </c>
      <c r="BN2" s="76">
        <v>1743.02</v>
      </c>
      <c r="BO2" s="76">
        <v>50.46</v>
      </c>
      <c r="BP2">
        <v>0</v>
      </c>
      <c r="BQ2">
        <v>38</v>
      </c>
      <c r="BR2">
        <v>42</v>
      </c>
      <c r="BS2">
        <v>0.86</v>
      </c>
      <c r="BT2">
        <v>23.75</v>
      </c>
      <c r="BU2">
        <v>32.840000000000003</v>
      </c>
      <c r="BV2">
        <v>60</v>
      </c>
      <c r="BW2">
        <v>28</v>
      </c>
      <c r="BX2">
        <v>8</v>
      </c>
      <c r="BY2">
        <v>24</v>
      </c>
      <c r="BZ2" s="32">
        <v>0.21909999999999999</v>
      </c>
      <c r="CA2" s="32">
        <v>71</v>
      </c>
      <c r="CB2">
        <v>30</v>
      </c>
      <c r="CC2">
        <v>7</v>
      </c>
      <c r="CD2">
        <v>473.33</v>
      </c>
      <c r="CE2">
        <v>473.33</v>
      </c>
    </row>
    <row r="3" spans="1:83" x14ac:dyDescent="0.25">
      <c r="A3">
        <v>1047316</v>
      </c>
      <c r="B3" t="s">
        <v>1017</v>
      </c>
      <c r="C3" t="s">
        <v>1018</v>
      </c>
      <c r="D3" t="s">
        <v>1019</v>
      </c>
      <c r="E3" s="74">
        <v>0.938594202898551</v>
      </c>
      <c r="F3" s="74">
        <v>0.938594202898551</v>
      </c>
      <c r="G3">
        <v>115</v>
      </c>
      <c r="H3">
        <v>115</v>
      </c>
      <c r="I3">
        <v>0</v>
      </c>
      <c r="J3">
        <v>109.166666666667</v>
      </c>
      <c r="K3">
        <v>2.4311111111111101</v>
      </c>
      <c r="L3">
        <v>0</v>
      </c>
      <c r="M3">
        <v>0</v>
      </c>
      <c r="N3">
        <v>0</v>
      </c>
      <c r="O3">
        <v>3.3975</v>
      </c>
      <c r="P3" s="75">
        <v>7</v>
      </c>
      <c r="Q3" s="75">
        <v>3</v>
      </c>
      <c r="R3" s="75">
        <v>3</v>
      </c>
      <c r="S3" s="75">
        <v>1</v>
      </c>
      <c r="T3" s="74">
        <v>3.2181159420289901E-2</v>
      </c>
      <c r="U3" s="75">
        <v>0</v>
      </c>
      <c r="V3" s="75">
        <v>0</v>
      </c>
      <c r="W3" s="75">
        <v>0</v>
      </c>
      <c r="Y3" t="s">
        <v>1965</v>
      </c>
      <c r="Z3" t="s">
        <v>1966</v>
      </c>
      <c r="AA3" t="s">
        <v>1967</v>
      </c>
      <c r="AB3">
        <v>1</v>
      </c>
      <c r="AC3" t="s">
        <v>1968</v>
      </c>
      <c r="AD3" s="32">
        <v>0.7429</v>
      </c>
      <c r="AE3" s="32">
        <v>0.78090000000000004</v>
      </c>
      <c r="AF3" s="76">
        <v>7678</v>
      </c>
      <c r="AG3" s="76">
        <v>6618</v>
      </c>
      <c r="AH3" s="76">
        <v>4862.16</v>
      </c>
      <c r="AI3">
        <v>28</v>
      </c>
      <c r="AJ3" s="76">
        <v>5033.3500000000004</v>
      </c>
      <c r="AK3">
        <v>584.91999999999996</v>
      </c>
      <c r="AL3">
        <v>0</v>
      </c>
      <c r="AM3">
        <v>236</v>
      </c>
      <c r="AN3">
        <v>79</v>
      </c>
      <c r="AO3">
        <v>1.8</v>
      </c>
      <c r="AP3">
        <v>170.07</v>
      </c>
      <c r="AQ3">
        <v>137.71</v>
      </c>
      <c r="AR3">
        <v>321</v>
      </c>
      <c r="AS3">
        <v>146</v>
      </c>
      <c r="AT3">
        <v>48</v>
      </c>
      <c r="AU3">
        <v>127</v>
      </c>
      <c r="AV3" s="32">
        <v>0.25059999999999999</v>
      </c>
      <c r="AW3">
        <v>288</v>
      </c>
      <c r="AX3">
        <v>88</v>
      </c>
      <c r="AY3">
        <v>66</v>
      </c>
      <c r="AZ3" s="76">
        <v>1916.94</v>
      </c>
      <c r="BC3" t="s">
        <v>1071</v>
      </c>
      <c r="BD3" t="s">
        <v>1966</v>
      </c>
      <c r="BE3" t="s">
        <v>1967</v>
      </c>
      <c r="BF3">
        <v>1</v>
      </c>
      <c r="BG3" t="s">
        <v>1975</v>
      </c>
      <c r="BH3" s="32">
        <v>0.74929999999999997</v>
      </c>
      <c r="BI3" s="32">
        <v>0.75760000000000005</v>
      </c>
      <c r="BJ3" s="32">
        <v>2040</v>
      </c>
      <c r="BK3" s="76">
        <v>1940</v>
      </c>
      <c r="BL3" s="76">
        <v>1382.28</v>
      </c>
      <c r="BM3" s="76">
        <v>12</v>
      </c>
      <c r="BN3" s="76">
        <v>1425.42</v>
      </c>
      <c r="BO3" s="76">
        <v>58.38</v>
      </c>
      <c r="BP3">
        <v>4</v>
      </c>
      <c r="BQ3">
        <v>75</v>
      </c>
      <c r="BR3">
        <v>111</v>
      </c>
      <c r="BS3">
        <v>0.04</v>
      </c>
      <c r="BT3">
        <v>54.88</v>
      </c>
      <c r="BU3">
        <v>32.200000000000003</v>
      </c>
      <c r="BV3">
        <v>125</v>
      </c>
      <c r="BW3">
        <v>51</v>
      </c>
      <c r="BX3">
        <v>26</v>
      </c>
      <c r="BY3">
        <v>48</v>
      </c>
      <c r="BZ3" s="32">
        <v>0.24579999999999999</v>
      </c>
      <c r="CA3" s="32">
        <v>70</v>
      </c>
      <c r="CB3">
        <v>11</v>
      </c>
      <c r="CC3">
        <v>11</v>
      </c>
      <c r="CD3">
        <v>498.38</v>
      </c>
      <c r="CE3">
        <v>498.38</v>
      </c>
    </row>
    <row r="4" spans="1:83" x14ac:dyDescent="0.25">
      <c r="A4">
        <v>1079086</v>
      </c>
      <c r="B4" t="s">
        <v>1020</v>
      </c>
      <c r="C4" t="s">
        <v>1021</v>
      </c>
      <c r="D4" t="s">
        <v>1022</v>
      </c>
      <c r="E4" s="74">
        <v>0.60516534391534405</v>
      </c>
      <c r="F4" s="74">
        <v>0.58620138888888895</v>
      </c>
      <c r="G4">
        <v>126</v>
      </c>
      <c r="H4">
        <v>120</v>
      </c>
      <c r="I4">
        <v>0</v>
      </c>
      <c r="J4">
        <v>76.747222222222206</v>
      </c>
      <c r="K4">
        <v>0.76972222222222197</v>
      </c>
      <c r="L4">
        <v>0</v>
      </c>
      <c r="M4">
        <v>5</v>
      </c>
      <c r="N4">
        <v>12</v>
      </c>
      <c r="O4">
        <v>0.18833333333333299</v>
      </c>
      <c r="P4" s="75">
        <v>1</v>
      </c>
      <c r="Q4" s="75">
        <v>0</v>
      </c>
      <c r="R4" s="75">
        <v>0</v>
      </c>
      <c r="S4" s="75">
        <v>1</v>
      </c>
      <c r="T4" s="74">
        <v>0.34645943562610199</v>
      </c>
      <c r="U4" s="75">
        <v>7</v>
      </c>
      <c r="V4" s="75">
        <v>7</v>
      </c>
      <c r="W4" s="75">
        <v>0</v>
      </c>
      <c r="Y4" t="s">
        <v>1971</v>
      </c>
      <c r="Z4" t="s">
        <v>1966</v>
      </c>
      <c r="AA4" t="s">
        <v>1967</v>
      </c>
      <c r="AB4">
        <v>1</v>
      </c>
      <c r="AC4" t="s">
        <v>1972</v>
      </c>
      <c r="AD4" s="32">
        <v>0.69599999999999995</v>
      </c>
      <c r="AE4" s="32">
        <v>0.76790000000000003</v>
      </c>
      <c r="AF4" s="76">
        <v>14733</v>
      </c>
      <c r="AG4" s="76">
        <v>12796</v>
      </c>
      <c r="AH4" s="76">
        <v>9534.56</v>
      </c>
      <c r="AI4">
        <v>111.8</v>
      </c>
      <c r="AJ4" s="76">
        <v>10129.030000000001</v>
      </c>
      <c r="AK4">
        <v>307.54000000000002</v>
      </c>
      <c r="AL4">
        <v>4</v>
      </c>
      <c r="AM4">
        <v>330</v>
      </c>
      <c r="AN4">
        <v>489.53</v>
      </c>
      <c r="AO4">
        <v>4.05</v>
      </c>
      <c r="AP4">
        <v>235.31</v>
      </c>
      <c r="AQ4">
        <v>190.21</v>
      </c>
      <c r="AR4">
        <v>522</v>
      </c>
      <c r="AS4">
        <v>215</v>
      </c>
      <c r="AT4">
        <v>100</v>
      </c>
      <c r="AU4">
        <v>207</v>
      </c>
      <c r="AV4" s="32">
        <v>0.2979</v>
      </c>
      <c r="AW4">
        <v>681</v>
      </c>
      <c r="AX4">
        <v>191</v>
      </c>
      <c r="AY4">
        <v>93</v>
      </c>
      <c r="AZ4" s="76">
        <v>4355.72</v>
      </c>
      <c r="BC4" t="s">
        <v>1307</v>
      </c>
      <c r="BD4" t="s">
        <v>1966</v>
      </c>
      <c r="BE4" t="s">
        <v>1967</v>
      </c>
      <c r="BF4">
        <v>1</v>
      </c>
      <c r="BG4" t="s">
        <v>1976</v>
      </c>
      <c r="BH4" s="32">
        <v>0.62280000000000002</v>
      </c>
      <c r="BI4" s="32">
        <v>0.64929999999999999</v>
      </c>
      <c r="BJ4" s="32">
        <v>1828</v>
      </c>
      <c r="BK4" s="76">
        <v>1711</v>
      </c>
      <c r="BL4" s="76">
        <v>1034.74</v>
      </c>
      <c r="BM4" s="76">
        <v>14.51</v>
      </c>
      <c r="BN4" s="76">
        <v>1137.27</v>
      </c>
      <c r="BO4" s="76">
        <v>76.790000000000006</v>
      </c>
      <c r="BP4">
        <v>0</v>
      </c>
      <c r="BQ4">
        <v>18</v>
      </c>
      <c r="BR4">
        <v>18</v>
      </c>
      <c r="BS4">
        <v>0.83</v>
      </c>
      <c r="BT4">
        <v>14.51</v>
      </c>
      <c r="BU4">
        <v>17.66</v>
      </c>
      <c r="BV4">
        <v>32</v>
      </c>
      <c r="BW4">
        <v>14</v>
      </c>
      <c r="BX4">
        <v>6</v>
      </c>
      <c r="BY4">
        <v>12</v>
      </c>
      <c r="BZ4" s="32">
        <v>0.374</v>
      </c>
      <c r="CA4" s="32">
        <v>111</v>
      </c>
      <c r="CB4">
        <v>29</v>
      </c>
      <c r="CC4">
        <v>21</v>
      </c>
      <c r="CD4">
        <v>678.3</v>
      </c>
      <c r="CE4">
        <v>678.3</v>
      </c>
    </row>
    <row r="5" spans="1:83" x14ac:dyDescent="0.25">
      <c r="A5">
        <v>1081012</v>
      </c>
      <c r="B5" t="s">
        <v>1023</v>
      </c>
      <c r="C5" t="s">
        <v>1024</v>
      </c>
      <c r="D5" t="s">
        <v>1025</v>
      </c>
      <c r="E5" s="74">
        <v>0.90195951765719196</v>
      </c>
      <c r="F5" s="74">
        <v>0.90195951765719196</v>
      </c>
      <c r="G5">
        <v>129</v>
      </c>
      <c r="H5">
        <v>129</v>
      </c>
      <c r="I5">
        <v>0</v>
      </c>
      <c r="J5">
        <v>116.615833333333</v>
      </c>
      <c r="K5">
        <v>0.69083333333333297</v>
      </c>
      <c r="L5">
        <v>0</v>
      </c>
      <c r="M5">
        <v>0</v>
      </c>
      <c r="N5">
        <v>0</v>
      </c>
      <c r="O5">
        <v>0.80833333333333302</v>
      </c>
      <c r="P5" s="75">
        <v>3</v>
      </c>
      <c r="Q5" s="75">
        <v>1</v>
      </c>
      <c r="R5" s="75">
        <v>0</v>
      </c>
      <c r="S5" s="75">
        <v>2</v>
      </c>
      <c r="T5" s="74">
        <v>9.4868647717484905E-2</v>
      </c>
      <c r="U5" s="75">
        <v>1</v>
      </c>
      <c r="V5" s="75">
        <v>0</v>
      </c>
      <c r="W5" s="75">
        <v>1</v>
      </c>
      <c r="Y5" t="s">
        <v>1973</v>
      </c>
      <c r="Z5" t="s">
        <v>1966</v>
      </c>
      <c r="AA5" t="s">
        <v>1967</v>
      </c>
      <c r="AB5">
        <v>1</v>
      </c>
      <c r="AC5" t="s">
        <v>1974</v>
      </c>
      <c r="AD5" s="32">
        <v>0.82920000000000005</v>
      </c>
      <c r="AE5" s="32">
        <v>0.84919999999999995</v>
      </c>
      <c r="AF5" s="76">
        <v>14901.77</v>
      </c>
      <c r="AG5" s="76">
        <v>12639.77</v>
      </c>
      <c r="AH5" s="76">
        <v>10481.73</v>
      </c>
      <c r="AI5">
        <v>68.959999999999994</v>
      </c>
      <c r="AJ5" s="76">
        <v>10996.78</v>
      </c>
      <c r="AK5">
        <v>592.29999999999995</v>
      </c>
      <c r="AL5">
        <v>6</v>
      </c>
      <c r="AM5" s="76">
        <v>1220</v>
      </c>
      <c r="AN5">
        <v>113.55</v>
      </c>
      <c r="AO5">
        <v>12.88</v>
      </c>
      <c r="AP5">
        <v>206.8</v>
      </c>
      <c r="AQ5">
        <v>122.27</v>
      </c>
      <c r="AR5">
        <v>569</v>
      </c>
      <c r="AS5">
        <v>184</v>
      </c>
      <c r="AT5">
        <v>124</v>
      </c>
      <c r="AU5">
        <v>261</v>
      </c>
      <c r="AV5" s="32">
        <v>0.16289999999999999</v>
      </c>
      <c r="AW5">
        <v>365</v>
      </c>
      <c r="AX5">
        <v>139</v>
      </c>
      <c r="AY5">
        <v>104</v>
      </c>
      <c r="AZ5" s="76">
        <v>2415.96</v>
      </c>
      <c r="BC5" t="s">
        <v>1030</v>
      </c>
      <c r="BD5" t="s">
        <v>1966</v>
      </c>
      <c r="BE5" t="s">
        <v>1967</v>
      </c>
      <c r="BF5">
        <v>1</v>
      </c>
      <c r="BG5" t="s">
        <v>1977</v>
      </c>
      <c r="BH5" s="32">
        <v>0.79820000000000002</v>
      </c>
      <c r="BI5" s="32">
        <v>0.80089999999999995</v>
      </c>
      <c r="BJ5" s="32">
        <v>1399</v>
      </c>
      <c r="BK5" s="76">
        <v>1388</v>
      </c>
      <c r="BL5" s="76">
        <v>1072.54</v>
      </c>
      <c r="BM5">
        <v>5</v>
      </c>
      <c r="BN5" s="76">
        <v>1126.8800000000001</v>
      </c>
      <c r="BO5">
        <v>40.15</v>
      </c>
      <c r="BP5">
        <v>0</v>
      </c>
      <c r="BQ5">
        <v>0</v>
      </c>
      <c r="BR5">
        <v>0</v>
      </c>
      <c r="BS5">
        <v>0.46</v>
      </c>
      <c r="BT5">
        <v>20.67</v>
      </c>
      <c r="BU5">
        <v>14.64</v>
      </c>
      <c r="BV5">
        <v>43</v>
      </c>
      <c r="BW5">
        <v>18</v>
      </c>
      <c r="BX5">
        <v>12</v>
      </c>
      <c r="BY5">
        <v>13</v>
      </c>
      <c r="BZ5" s="32">
        <v>0.19420000000000001</v>
      </c>
      <c r="CA5" s="32">
        <v>41</v>
      </c>
      <c r="CB5">
        <v>21</v>
      </c>
      <c r="CC5">
        <v>20</v>
      </c>
      <c r="CD5">
        <v>270.67</v>
      </c>
      <c r="CE5">
        <v>868</v>
      </c>
    </row>
    <row r="6" spans="1:83" x14ac:dyDescent="0.25">
      <c r="A6">
        <v>1081016</v>
      </c>
      <c r="B6" t="s">
        <v>1026</v>
      </c>
      <c r="C6" t="s">
        <v>1027</v>
      </c>
      <c r="D6" t="s">
        <v>1028</v>
      </c>
      <c r="E6" s="74">
        <v>0.70107828282828299</v>
      </c>
      <c r="F6" s="74">
        <v>0.70107828282828299</v>
      </c>
      <c r="G6">
        <v>110</v>
      </c>
      <c r="H6">
        <v>110</v>
      </c>
      <c r="I6">
        <v>0</v>
      </c>
      <c r="J6">
        <v>76.389722222222204</v>
      </c>
      <c r="K6">
        <v>1.2905555555555599</v>
      </c>
      <c r="L6">
        <v>0</v>
      </c>
      <c r="M6">
        <v>0</v>
      </c>
      <c r="N6">
        <v>0</v>
      </c>
      <c r="O6">
        <v>1.26111111111111</v>
      </c>
      <c r="P6" s="75">
        <v>5</v>
      </c>
      <c r="Q6" s="75">
        <v>1</v>
      </c>
      <c r="R6" s="75">
        <v>1</v>
      </c>
      <c r="S6" s="75">
        <v>3</v>
      </c>
      <c r="T6" s="74">
        <v>0.29449494949494898</v>
      </c>
      <c r="U6" s="75">
        <v>6</v>
      </c>
      <c r="V6" s="75">
        <v>1</v>
      </c>
      <c r="W6" s="75">
        <v>5</v>
      </c>
      <c r="BC6" t="s">
        <v>1059</v>
      </c>
      <c r="BD6" t="s">
        <v>1966</v>
      </c>
      <c r="BE6" t="s">
        <v>1967</v>
      </c>
      <c r="BF6">
        <v>1</v>
      </c>
      <c r="BG6" t="s">
        <v>1978</v>
      </c>
      <c r="BH6" s="32">
        <v>0.65069999999999995</v>
      </c>
      <c r="BI6" s="32">
        <v>0.7248</v>
      </c>
      <c r="BJ6" s="32">
        <v>2245</v>
      </c>
      <c r="BK6" s="76">
        <v>1871</v>
      </c>
      <c r="BL6" s="76">
        <v>1424.08</v>
      </c>
      <c r="BM6" s="76">
        <v>16</v>
      </c>
      <c r="BN6" s="76">
        <v>1483.94</v>
      </c>
      <c r="BO6" s="76">
        <v>26.43</v>
      </c>
      <c r="BP6">
        <v>0</v>
      </c>
      <c r="BQ6">
        <v>0</v>
      </c>
      <c r="BR6">
        <v>9.4</v>
      </c>
      <c r="BS6">
        <v>0.83</v>
      </c>
      <c r="BT6">
        <v>35.01</v>
      </c>
      <c r="BU6">
        <v>24.58</v>
      </c>
      <c r="BV6">
        <v>70</v>
      </c>
      <c r="BW6">
        <v>30</v>
      </c>
      <c r="BX6">
        <v>13</v>
      </c>
      <c r="BY6">
        <v>27</v>
      </c>
      <c r="BZ6" s="32">
        <v>0.3463</v>
      </c>
      <c r="CA6" s="32">
        <v>122</v>
      </c>
      <c r="CB6">
        <v>38</v>
      </c>
      <c r="CC6">
        <v>16</v>
      </c>
      <c r="CD6">
        <v>771.85</v>
      </c>
      <c r="CE6">
        <v>270.67</v>
      </c>
    </row>
    <row r="7" spans="1:83" x14ac:dyDescent="0.25">
      <c r="A7">
        <v>1094918</v>
      </c>
      <c r="B7" t="s">
        <v>1029</v>
      </c>
      <c r="C7" t="s">
        <v>1030</v>
      </c>
      <c r="D7" t="s">
        <v>1031</v>
      </c>
      <c r="E7" s="74">
        <v>0.97948677248677296</v>
      </c>
      <c r="F7" s="74">
        <v>0.97948677248677296</v>
      </c>
      <c r="G7">
        <v>105</v>
      </c>
      <c r="H7">
        <v>105</v>
      </c>
      <c r="I7">
        <v>0</v>
      </c>
      <c r="J7">
        <v>102.625277777778</v>
      </c>
      <c r="K7">
        <v>0.85388888888888903</v>
      </c>
      <c r="L7">
        <v>0</v>
      </c>
      <c r="M7">
        <v>0</v>
      </c>
      <c r="N7">
        <v>0</v>
      </c>
      <c r="O7">
        <v>5.7500000000000002E-2</v>
      </c>
      <c r="P7" s="75">
        <v>0</v>
      </c>
      <c r="Q7" s="75">
        <v>0</v>
      </c>
      <c r="R7" s="75">
        <v>0</v>
      </c>
      <c r="S7" s="75">
        <v>0</v>
      </c>
      <c r="T7" s="74">
        <v>1.9769841269841298E-2</v>
      </c>
      <c r="U7" s="75">
        <v>0</v>
      </c>
      <c r="V7" s="75">
        <v>0</v>
      </c>
      <c r="W7" s="75">
        <v>0</v>
      </c>
      <c r="AD7" s="32"/>
      <c r="AE7" s="32"/>
      <c r="AF7" s="76"/>
      <c r="AG7" s="76"/>
      <c r="AH7" s="76"/>
      <c r="AJ7" s="76"/>
      <c r="AV7" s="32"/>
      <c r="AZ7" s="76"/>
      <c r="BC7" t="s">
        <v>1088</v>
      </c>
      <c r="BD7" t="s">
        <v>1966</v>
      </c>
      <c r="BE7" t="s">
        <v>1967</v>
      </c>
      <c r="BF7">
        <v>1</v>
      </c>
      <c r="BG7" t="s">
        <v>1979</v>
      </c>
      <c r="BH7" s="32">
        <v>0.75190000000000001</v>
      </c>
      <c r="BI7" s="32">
        <v>0.77459999999999996</v>
      </c>
      <c r="BJ7" s="32">
        <v>2222</v>
      </c>
      <c r="BK7" s="76">
        <v>2052</v>
      </c>
      <c r="BL7" s="76">
        <v>1522.75</v>
      </c>
      <c r="BM7" s="76">
        <v>36.29</v>
      </c>
      <c r="BN7" s="76">
        <v>1589.51</v>
      </c>
      <c r="BO7" s="76">
        <v>26.65</v>
      </c>
      <c r="BP7">
        <v>0</v>
      </c>
      <c r="BQ7">
        <v>94</v>
      </c>
      <c r="BR7">
        <v>29.13</v>
      </c>
      <c r="BS7">
        <v>0.04</v>
      </c>
      <c r="BT7">
        <v>57.74</v>
      </c>
      <c r="BU7">
        <v>33.049999999999997</v>
      </c>
      <c r="BV7">
        <v>125</v>
      </c>
      <c r="BW7">
        <v>50</v>
      </c>
      <c r="BX7">
        <v>23</v>
      </c>
      <c r="BY7">
        <v>52</v>
      </c>
      <c r="BZ7" s="32">
        <v>0.23880000000000001</v>
      </c>
      <c r="CA7" s="32">
        <v>74</v>
      </c>
      <c r="CB7">
        <v>14</v>
      </c>
      <c r="CC7">
        <v>9</v>
      </c>
      <c r="CD7">
        <v>521.95000000000005</v>
      </c>
      <c r="CE7">
        <v>771.85</v>
      </c>
    </row>
    <row r="8" spans="1:83" x14ac:dyDescent="0.25">
      <c r="A8">
        <v>1115939</v>
      </c>
      <c r="B8" t="s">
        <v>1032</v>
      </c>
      <c r="C8" t="s">
        <v>1033</v>
      </c>
      <c r="D8" t="s">
        <v>1034</v>
      </c>
      <c r="E8" s="74">
        <v>0.99685101010100996</v>
      </c>
      <c r="F8" s="74">
        <v>0.99685101010100996</v>
      </c>
      <c r="G8">
        <v>110</v>
      </c>
      <c r="H8">
        <v>110</v>
      </c>
      <c r="I8">
        <v>0</v>
      </c>
      <c r="J8">
        <v>109.404166666667</v>
      </c>
      <c r="K8">
        <v>0.54805555555555596</v>
      </c>
      <c r="L8">
        <v>0</v>
      </c>
      <c r="M8">
        <v>0</v>
      </c>
      <c r="N8">
        <v>0</v>
      </c>
      <c r="O8">
        <v>0.13500000000000001</v>
      </c>
      <c r="P8" s="75">
        <v>0</v>
      </c>
      <c r="Q8" s="75">
        <v>0</v>
      </c>
      <c r="R8" s="75">
        <v>0</v>
      </c>
      <c r="S8" s="75">
        <v>0</v>
      </c>
      <c r="T8" s="74">
        <v>2.8358585858585901E-3</v>
      </c>
      <c r="U8" s="75">
        <v>0</v>
      </c>
      <c r="V8" s="75">
        <v>0</v>
      </c>
      <c r="W8" s="75">
        <v>0</v>
      </c>
      <c r="AD8" s="32"/>
      <c r="AE8" s="32"/>
      <c r="AF8" s="76"/>
      <c r="AG8" s="76"/>
      <c r="AH8" s="76"/>
      <c r="AJ8" s="76"/>
      <c r="AV8" s="32"/>
      <c r="AZ8" s="76"/>
      <c r="BC8" t="s">
        <v>1085</v>
      </c>
      <c r="BD8" t="s">
        <v>1966</v>
      </c>
      <c r="BE8" t="s">
        <v>1967</v>
      </c>
      <c r="BF8">
        <v>1</v>
      </c>
      <c r="BG8" t="s">
        <v>1980</v>
      </c>
      <c r="BH8" s="32">
        <v>0.85219999999999996</v>
      </c>
      <c r="BI8" s="32">
        <v>0.85540000000000005</v>
      </c>
      <c r="BJ8" s="32">
        <v>1943</v>
      </c>
      <c r="BK8" s="76">
        <v>1863</v>
      </c>
      <c r="BL8" s="76">
        <v>1522.07</v>
      </c>
      <c r="BM8" s="76">
        <v>0</v>
      </c>
      <c r="BN8" s="76">
        <v>1622.98</v>
      </c>
      <c r="BO8" s="76">
        <v>28.68</v>
      </c>
      <c r="BP8">
        <v>0</v>
      </c>
      <c r="BQ8">
        <v>105</v>
      </c>
      <c r="BR8">
        <v>6</v>
      </c>
      <c r="BS8">
        <v>0.99</v>
      </c>
      <c r="BT8">
        <v>28.76</v>
      </c>
      <c r="BU8">
        <v>35.25</v>
      </c>
      <c r="BV8">
        <v>67</v>
      </c>
      <c r="BW8">
        <v>24</v>
      </c>
      <c r="BX8">
        <v>12</v>
      </c>
      <c r="BY8">
        <v>31</v>
      </c>
      <c r="BZ8" s="32">
        <v>0.1406</v>
      </c>
      <c r="CA8" s="32">
        <v>40</v>
      </c>
      <c r="CB8">
        <v>8</v>
      </c>
      <c r="CC8">
        <v>8</v>
      </c>
      <c r="CD8">
        <v>273.24</v>
      </c>
      <c r="CE8">
        <v>521.95000000000005</v>
      </c>
    </row>
    <row r="9" spans="1:83" x14ac:dyDescent="0.25">
      <c r="A9">
        <v>1116045</v>
      </c>
      <c r="B9" t="s">
        <v>1035</v>
      </c>
      <c r="C9" t="s">
        <v>1036</v>
      </c>
      <c r="D9" t="s">
        <v>1037</v>
      </c>
      <c r="E9" s="74">
        <v>0.90162500000000001</v>
      </c>
      <c r="F9" s="74">
        <v>0.90162500000000001</v>
      </c>
      <c r="G9">
        <v>120</v>
      </c>
      <c r="H9">
        <v>120</v>
      </c>
      <c r="I9">
        <v>0</v>
      </c>
      <c r="J9">
        <v>111.039722222222</v>
      </c>
      <c r="K9">
        <v>1.2552777777777799</v>
      </c>
      <c r="L9">
        <v>0</v>
      </c>
      <c r="M9">
        <v>0</v>
      </c>
      <c r="N9">
        <v>0</v>
      </c>
      <c r="O9">
        <v>3.1772222222222202</v>
      </c>
      <c r="P9" s="75">
        <v>10</v>
      </c>
      <c r="Q9" s="75">
        <v>1</v>
      </c>
      <c r="R9" s="75">
        <v>1</v>
      </c>
      <c r="S9" s="75">
        <v>8</v>
      </c>
      <c r="T9" s="74">
        <v>8.7444444444444394E-2</v>
      </c>
      <c r="U9" s="75">
        <v>1</v>
      </c>
      <c r="V9" s="75">
        <v>0</v>
      </c>
      <c r="W9" s="75">
        <v>1</v>
      </c>
      <c r="AD9" s="32"/>
      <c r="AE9" s="32"/>
      <c r="AF9" s="76"/>
      <c r="AG9" s="76"/>
      <c r="AH9" s="76"/>
      <c r="AJ9" s="76"/>
      <c r="AV9" s="32"/>
      <c r="AZ9" s="76"/>
      <c r="BI9" s="32"/>
      <c r="BJ9" s="32"/>
      <c r="BK9" s="76"/>
      <c r="BL9" s="76"/>
      <c r="BM9" s="76"/>
      <c r="BO9" s="76"/>
      <c r="CA9" s="32"/>
    </row>
    <row r="10" spans="1:83" x14ac:dyDescent="0.25">
      <c r="A10">
        <v>1117030</v>
      </c>
      <c r="B10" t="s">
        <v>1038</v>
      </c>
      <c r="C10" t="s">
        <v>1033</v>
      </c>
      <c r="D10" t="s">
        <v>1039</v>
      </c>
      <c r="E10" s="74">
        <v>0.66591787439613503</v>
      </c>
      <c r="F10" s="74">
        <v>0.66591787439613503</v>
      </c>
      <c r="G10">
        <v>115</v>
      </c>
      <c r="H10">
        <v>115</v>
      </c>
      <c r="I10">
        <v>0</v>
      </c>
      <c r="J10">
        <v>75.057222222222194</v>
      </c>
      <c r="K10">
        <v>3.2611111111111102</v>
      </c>
      <c r="L10">
        <v>0</v>
      </c>
      <c r="M10">
        <v>0</v>
      </c>
      <c r="N10">
        <v>0</v>
      </c>
      <c r="O10">
        <v>3.8252777777777802</v>
      </c>
      <c r="P10" s="75">
        <v>6</v>
      </c>
      <c r="Q10" s="75">
        <v>4</v>
      </c>
      <c r="R10" s="75">
        <v>0</v>
      </c>
      <c r="S10" s="75">
        <v>2</v>
      </c>
      <c r="T10" s="74">
        <v>0.32679227053140097</v>
      </c>
      <c r="U10" s="75">
        <v>5</v>
      </c>
      <c r="V10" s="75">
        <v>3</v>
      </c>
      <c r="W10" s="75">
        <v>2</v>
      </c>
      <c r="AD10" s="32"/>
      <c r="AE10" s="32"/>
      <c r="AF10" s="76"/>
      <c r="AG10" s="76"/>
      <c r="AH10" s="76"/>
      <c r="AJ10" s="76"/>
      <c r="AM10" s="76"/>
      <c r="AV10" s="32"/>
      <c r="AZ10" s="76"/>
    </row>
    <row r="11" spans="1:83" x14ac:dyDescent="0.25">
      <c r="A11">
        <v>1117110</v>
      </c>
      <c r="B11" t="s">
        <v>1040</v>
      </c>
      <c r="C11" t="s">
        <v>1036</v>
      </c>
      <c r="D11" t="s">
        <v>1041</v>
      </c>
      <c r="E11" s="74">
        <v>0.88240740740740697</v>
      </c>
      <c r="F11" s="74">
        <v>0.88240740740740697</v>
      </c>
      <c r="G11">
        <v>126</v>
      </c>
      <c r="H11">
        <v>126</v>
      </c>
      <c r="I11">
        <v>0</v>
      </c>
      <c r="J11">
        <v>104.937777777778</v>
      </c>
      <c r="K11">
        <v>9.4350000000000005</v>
      </c>
      <c r="L11">
        <v>0</v>
      </c>
      <c r="M11">
        <v>0</v>
      </c>
      <c r="N11">
        <v>0</v>
      </c>
      <c r="O11">
        <v>0.68666666666666698</v>
      </c>
      <c r="P11" s="75">
        <v>3</v>
      </c>
      <c r="Q11" s="75">
        <v>0</v>
      </c>
      <c r="R11" s="75">
        <v>1</v>
      </c>
      <c r="S11" s="75">
        <v>2</v>
      </c>
      <c r="T11" s="74">
        <v>0.107466931216931</v>
      </c>
      <c r="U11" s="75">
        <v>0</v>
      </c>
      <c r="V11" s="75">
        <v>0</v>
      </c>
      <c r="W11" s="75">
        <v>0</v>
      </c>
    </row>
    <row r="12" spans="1:83" x14ac:dyDescent="0.25">
      <c r="A12">
        <v>1118334</v>
      </c>
      <c r="B12" t="s">
        <v>1042</v>
      </c>
      <c r="C12" t="s">
        <v>1043</v>
      </c>
      <c r="D12" t="s">
        <v>1044</v>
      </c>
      <c r="E12" s="74">
        <v>0.93873989898989896</v>
      </c>
      <c r="F12" s="74">
        <v>0.93873989898989896</v>
      </c>
      <c r="G12">
        <v>110</v>
      </c>
      <c r="H12">
        <v>110</v>
      </c>
      <c r="I12">
        <v>0</v>
      </c>
      <c r="J12">
        <v>109.926666666667</v>
      </c>
      <c r="K12">
        <v>0</v>
      </c>
      <c r="L12">
        <v>0</v>
      </c>
      <c r="M12">
        <v>0</v>
      </c>
      <c r="N12">
        <v>0</v>
      </c>
      <c r="O12">
        <v>1.1441666666666701</v>
      </c>
      <c r="P12" s="75">
        <v>2</v>
      </c>
      <c r="Q12" s="75">
        <v>2</v>
      </c>
      <c r="R12" s="75">
        <v>0</v>
      </c>
      <c r="S12" s="75">
        <v>0</v>
      </c>
      <c r="T12" s="74">
        <v>5.0358585858585901E-2</v>
      </c>
      <c r="U12" s="75">
        <v>0</v>
      </c>
      <c r="V12" s="75">
        <v>0</v>
      </c>
      <c r="W12" s="75">
        <v>0</v>
      </c>
    </row>
    <row r="13" spans="1:83" x14ac:dyDescent="0.25">
      <c r="A13">
        <v>1126136</v>
      </c>
      <c r="B13" t="s">
        <v>1045</v>
      </c>
      <c r="C13" t="s">
        <v>1027</v>
      </c>
      <c r="D13" t="s">
        <v>1046</v>
      </c>
      <c r="E13" s="74">
        <v>0.66666666666666696</v>
      </c>
      <c r="F13" s="74">
        <v>0.625</v>
      </c>
      <c r="G13">
        <v>45</v>
      </c>
      <c r="H13">
        <v>40</v>
      </c>
      <c r="I13">
        <v>0</v>
      </c>
      <c r="J13">
        <v>0</v>
      </c>
      <c r="K13">
        <v>30</v>
      </c>
      <c r="L13">
        <v>0</v>
      </c>
      <c r="M13">
        <v>0</v>
      </c>
      <c r="N13">
        <v>0</v>
      </c>
      <c r="O13">
        <v>0</v>
      </c>
      <c r="P13" s="75">
        <v>0</v>
      </c>
      <c r="Q13" s="75">
        <v>0</v>
      </c>
      <c r="R13" s="75">
        <v>0</v>
      </c>
      <c r="S13" s="75">
        <v>0</v>
      </c>
      <c r="T13" s="74">
        <v>0.33333333333333298</v>
      </c>
      <c r="U13" s="75">
        <v>3</v>
      </c>
      <c r="V13" s="75">
        <v>0</v>
      </c>
      <c r="W13" s="75">
        <v>3</v>
      </c>
    </row>
    <row r="14" spans="1:83" x14ac:dyDescent="0.25">
      <c r="A14">
        <v>1168805</v>
      </c>
      <c r="B14" t="s">
        <v>1047</v>
      </c>
      <c r="C14" t="s">
        <v>1048</v>
      </c>
      <c r="D14" t="s">
        <v>1049</v>
      </c>
      <c r="E14" s="74">
        <v>0.98295664983164999</v>
      </c>
      <c r="F14" s="74">
        <v>0.982145061728395</v>
      </c>
      <c r="G14">
        <v>132</v>
      </c>
      <c r="H14">
        <v>126</v>
      </c>
      <c r="I14">
        <v>0</v>
      </c>
      <c r="J14">
        <v>139.63083333333299</v>
      </c>
      <c r="K14">
        <v>0</v>
      </c>
      <c r="L14">
        <v>0</v>
      </c>
      <c r="M14">
        <v>6</v>
      </c>
      <c r="N14">
        <v>0</v>
      </c>
      <c r="O14">
        <v>0.73250000000000004</v>
      </c>
      <c r="P14" s="75">
        <v>3</v>
      </c>
      <c r="Q14" s="75">
        <v>1</v>
      </c>
      <c r="R14" s="75">
        <v>0</v>
      </c>
      <c r="S14" s="75">
        <v>2</v>
      </c>
      <c r="T14" s="74">
        <v>1.26409932659933E-2</v>
      </c>
      <c r="U14" s="75">
        <v>1</v>
      </c>
      <c r="V14" s="75">
        <v>0</v>
      </c>
      <c r="W14" s="75">
        <v>1</v>
      </c>
    </row>
    <row r="15" spans="1:83" x14ac:dyDescent="0.25">
      <c r="A15">
        <v>1172385</v>
      </c>
      <c r="B15" t="s">
        <v>1050</v>
      </c>
      <c r="C15" t="s">
        <v>1051</v>
      </c>
      <c r="D15" t="s">
        <v>1052</v>
      </c>
      <c r="E15" s="74">
        <v>0.742819664902998</v>
      </c>
      <c r="F15" s="74">
        <v>0.742819664902998</v>
      </c>
      <c r="G15">
        <v>126</v>
      </c>
      <c r="H15">
        <v>126</v>
      </c>
      <c r="I15">
        <v>0</v>
      </c>
      <c r="J15">
        <v>88.988333333333301</v>
      </c>
      <c r="K15">
        <v>7.3072222222222196</v>
      </c>
      <c r="L15">
        <v>0</v>
      </c>
      <c r="M15">
        <v>0</v>
      </c>
      <c r="N15">
        <v>0</v>
      </c>
      <c r="O15">
        <v>3.00416666666667</v>
      </c>
      <c r="P15" s="75">
        <v>16</v>
      </c>
      <c r="Q15" s="75">
        <v>1</v>
      </c>
      <c r="R15" s="75">
        <v>5</v>
      </c>
      <c r="S15" s="75">
        <v>10</v>
      </c>
      <c r="T15" s="74">
        <v>0.241728395061728</v>
      </c>
      <c r="U15" s="75">
        <v>4</v>
      </c>
      <c r="V15" s="75">
        <v>3</v>
      </c>
      <c r="W15" s="75">
        <v>1</v>
      </c>
    </row>
    <row r="16" spans="1:83" x14ac:dyDescent="0.25">
      <c r="A16">
        <v>1186407</v>
      </c>
      <c r="B16" t="s">
        <v>1053</v>
      </c>
      <c r="C16" t="s">
        <v>1054</v>
      </c>
      <c r="D16" t="s">
        <v>1055</v>
      </c>
      <c r="E16" s="74">
        <v>0.72898412698412696</v>
      </c>
      <c r="F16" s="74">
        <v>0.72898412698412696</v>
      </c>
      <c r="G16">
        <v>105</v>
      </c>
      <c r="H16">
        <v>105</v>
      </c>
      <c r="I16">
        <v>0</v>
      </c>
      <c r="J16">
        <v>75.5069444444444</v>
      </c>
      <c r="K16">
        <v>2.6652777777777801</v>
      </c>
      <c r="L16">
        <v>0</v>
      </c>
      <c r="M16">
        <v>0</v>
      </c>
      <c r="N16">
        <v>0</v>
      </c>
      <c r="O16">
        <v>0.762777777777778</v>
      </c>
      <c r="P16" s="75">
        <v>2</v>
      </c>
      <c r="Q16" s="75">
        <v>1</v>
      </c>
      <c r="R16" s="75">
        <v>0</v>
      </c>
      <c r="S16" s="75">
        <v>1</v>
      </c>
      <c r="T16" s="74">
        <v>0.268201058201058</v>
      </c>
      <c r="U16" s="75">
        <v>5</v>
      </c>
      <c r="V16" s="75">
        <v>5</v>
      </c>
      <c r="W16" s="75">
        <v>0</v>
      </c>
    </row>
    <row r="17" spans="1:23" x14ac:dyDescent="0.25">
      <c r="A17">
        <v>1192520</v>
      </c>
      <c r="B17" t="s">
        <v>1056</v>
      </c>
      <c r="C17" t="s">
        <v>1051</v>
      </c>
      <c r="D17" t="s">
        <v>1057</v>
      </c>
      <c r="E17" s="74">
        <v>0.79978835978836005</v>
      </c>
      <c r="F17" s="74">
        <v>0.79978835978836005</v>
      </c>
      <c r="G17">
        <v>105</v>
      </c>
      <c r="H17">
        <v>105</v>
      </c>
      <c r="I17">
        <v>0</v>
      </c>
      <c r="J17">
        <v>83.632499999999993</v>
      </c>
      <c r="K17">
        <v>0.83</v>
      </c>
      <c r="L17">
        <v>0</v>
      </c>
      <c r="M17">
        <v>0</v>
      </c>
      <c r="N17">
        <v>0</v>
      </c>
      <c r="O17">
        <v>0.84888888888888903</v>
      </c>
      <c r="P17" s="75">
        <v>4</v>
      </c>
      <c r="Q17" s="75">
        <v>0</v>
      </c>
      <c r="R17" s="75">
        <v>1</v>
      </c>
      <c r="S17" s="75">
        <v>3</v>
      </c>
      <c r="T17" s="74">
        <v>0.198277777777778</v>
      </c>
      <c r="U17" s="75">
        <v>4</v>
      </c>
      <c r="V17" s="75">
        <v>3</v>
      </c>
      <c r="W17" s="75">
        <v>1</v>
      </c>
    </row>
    <row r="18" spans="1:23" x14ac:dyDescent="0.25">
      <c r="A18">
        <v>1192542</v>
      </c>
      <c r="B18" t="s">
        <v>1058</v>
      </c>
      <c r="C18" t="s">
        <v>1059</v>
      </c>
      <c r="D18" t="s">
        <v>1060</v>
      </c>
      <c r="E18" s="74">
        <v>0.88151675485008796</v>
      </c>
      <c r="F18" s="74">
        <v>0.83915598290598303</v>
      </c>
      <c r="G18">
        <v>126</v>
      </c>
      <c r="H18">
        <v>78</v>
      </c>
      <c r="I18">
        <v>0</v>
      </c>
      <c r="J18">
        <v>111.004444444444</v>
      </c>
      <c r="K18">
        <v>0.49555555555555603</v>
      </c>
      <c r="L18">
        <v>0</v>
      </c>
      <c r="M18">
        <v>0</v>
      </c>
      <c r="N18">
        <v>0</v>
      </c>
      <c r="O18">
        <v>1.8202777777777801</v>
      </c>
      <c r="P18" s="75">
        <v>4</v>
      </c>
      <c r="Q18" s="75">
        <v>1</v>
      </c>
      <c r="R18" s="75">
        <v>1</v>
      </c>
      <c r="S18" s="75">
        <v>2</v>
      </c>
      <c r="T18" s="74">
        <v>0.117389770723104</v>
      </c>
      <c r="U18" s="75">
        <v>2</v>
      </c>
      <c r="V18" s="75">
        <v>1</v>
      </c>
      <c r="W18" s="75">
        <v>1</v>
      </c>
    </row>
    <row r="19" spans="1:23" x14ac:dyDescent="0.25">
      <c r="A19">
        <v>1192544</v>
      </c>
      <c r="B19" t="s">
        <v>1061</v>
      </c>
      <c r="C19" t="s">
        <v>1036</v>
      </c>
      <c r="D19" t="s">
        <v>1062</v>
      </c>
      <c r="E19" s="74">
        <v>9.5238095238095205E-2</v>
      </c>
      <c r="F19" s="74"/>
      <c r="G19">
        <v>105</v>
      </c>
      <c r="H19">
        <v>0</v>
      </c>
      <c r="I19">
        <v>0</v>
      </c>
      <c r="J19">
        <v>0</v>
      </c>
      <c r="K19">
        <v>0</v>
      </c>
      <c r="L19">
        <v>0</v>
      </c>
      <c r="M19">
        <v>10</v>
      </c>
      <c r="N19">
        <v>0</v>
      </c>
      <c r="O19">
        <v>0</v>
      </c>
      <c r="P19" s="75">
        <v>0</v>
      </c>
      <c r="Q19" s="75">
        <v>0</v>
      </c>
      <c r="R19" s="75">
        <v>0</v>
      </c>
      <c r="S19" s="75">
        <v>0</v>
      </c>
      <c r="T19" s="74">
        <v>0.90476190476190499</v>
      </c>
      <c r="U19" s="75">
        <v>19</v>
      </c>
      <c r="V19" s="75">
        <v>0</v>
      </c>
      <c r="W19" s="75">
        <v>19</v>
      </c>
    </row>
    <row r="20" spans="1:23" x14ac:dyDescent="0.25">
      <c r="A20">
        <v>1192601</v>
      </c>
      <c r="B20" t="s">
        <v>1063</v>
      </c>
      <c r="C20" t="s">
        <v>1064</v>
      </c>
      <c r="D20" t="s">
        <v>1065</v>
      </c>
      <c r="E20" s="74">
        <v>0.42770282186948899</v>
      </c>
      <c r="F20" s="74">
        <v>0.406944444444444</v>
      </c>
      <c r="G20">
        <v>126</v>
      </c>
      <c r="H20">
        <v>60</v>
      </c>
      <c r="I20">
        <v>0</v>
      </c>
      <c r="J20">
        <v>54.674999999999997</v>
      </c>
      <c r="K20">
        <v>0.72916666666666696</v>
      </c>
      <c r="L20">
        <v>0</v>
      </c>
      <c r="M20">
        <v>0</v>
      </c>
      <c r="N20">
        <v>0</v>
      </c>
      <c r="O20">
        <v>1.1950000000000001</v>
      </c>
      <c r="P20" s="75">
        <v>5</v>
      </c>
      <c r="Q20" s="75">
        <v>1</v>
      </c>
      <c r="R20" s="75">
        <v>1</v>
      </c>
      <c r="S20" s="75">
        <v>3</v>
      </c>
      <c r="T20" s="74">
        <v>0.56333994708994695</v>
      </c>
      <c r="U20" s="75">
        <v>11</v>
      </c>
      <c r="V20" s="75">
        <v>11</v>
      </c>
      <c r="W20" s="75">
        <v>0</v>
      </c>
    </row>
    <row r="21" spans="1:23" x14ac:dyDescent="0.25">
      <c r="A21">
        <v>1192610</v>
      </c>
      <c r="B21" t="s">
        <v>1066</v>
      </c>
      <c r="C21" t="s">
        <v>1027</v>
      </c>
      <c r="D21" t="s">
        <v>1067</v>
      </c>
      <c r="E21" s="74">
        <v>0.95918181818181802</v>
      </c>
      <c r="F21" s="74">
        <v>0.95918181818181802</v>
      </c>
      <c r="G21">
        <v>110</v>
      </c>
      <c r="H21">
        <v>110</v>
      </c>
      <c r="I21">
        <v>0</v>
      </c>
      <c r="J21">
        <v>104.88611111111101</v>
      </c>
      <c r="K21">
        <v>1.61055555555556</v>
      </c>
      <c r="L21">
        <v>0</v>
      </c>
      <c r="M21">
        <v>0</v>
      </c>
      <c r="N21">
        <v>0</v>
      </c>
      <c r="O21">
        <v>3.69</v>
      </c>
      <c r="P21" s="75">
        <v>21</v>
      </c>
      <c r="Q21" s="75">
        <v>3</v>
      </c>
      <c r="R21" s="75">
        <v>3</v>
      </c>
      <c r="S21" s="75">
        <v>15</v>
      </c>
      <c r="T21" s="74">
        <v>3.53888888888889E-2</v>
      </c>
      <c r="U21" s="75">
        <v>0</v>
      </c>
      <c r="V21" s="75">
        <v>0</v>
      </c>
      <c r="W21" s="75">
        <v>0</v>
      </c>
    </row>
    <row r="22" spans="1:23" x14ac:dyDescent="0.25">
      <c r="A22">
        <v>1192611</v>
      </c>
      <c r="B22" t="s">
        <v>1068</v>
      </c>
      <c r="C22" t="s">
        <v>1027</v>
      </c>
      <c r="D22" t="s">
        <v>1069</v>
      </c>
      <c r="E22" s="74">
        <v>0.94326984126984104</v>
      </c>
      <c r="F22" s="74">
        <v>0.99296464646464599</v>
      </c>
      <c r="G22">
        <v>110</v>
      </c>
      <c r="H22">
        <v>60</v>
      </c>
      <c r="I22">
        <v>5</v>
      </c>
      <c r="J22">
        <v>92.919722222222205</v>
      </c>
      <c r="K22">
        <v>7.1202777777777797</v>
      </c>
      <c r="L22">
        <v>0</v>
      </c>
      <c r="M22">
        <v>0</v>
      </c>
      <c r="N22">
        <v>0</v>
      </c>
      <c r="O22">
        <v>8.6780555555555594</v>
      </c>
      <c r="P22" s="75">
        <v>8</v>
      </c>
      <c r="Q22" s="75">
        <v>4</v>
      </c>
      <c r="R22" s="75">
        <v>2</v>
      </c>
      <c r="S22" s="75">
        <v>2</v>
      </c>
      <c r="T22" s="74">
        <v>5.3415343915343902E-2</v>
      </c>
      <c r="U22" s="75">
        <v>0</v>
      </c>
      <c r="V22" s="75">
        <v>0</v>
      </c>
      <c r="W22" s="75">
        <v>0</v>
      </c>
    </row>
    <row r="23" spans="1:23" x14ac:dyDescent="0.25">
      <c r="A23">
        <v>1193410</v>
      </c>
      <c r="B23" t="s">
        <v>1070</v>
      </c>
      <c r="C23" t="s">
        <v>1071</v>
      </c>
      <c r="D23" t="s">
        <v>1072</v>
      </c>
      <c r="E23" s="74">
        <v>0.60734126984127002</v>
      </c>
      <c r="F23" s="74">
        <v>0.70856481481481504</v>
      </c>
      <c r="G23">
        <v>126</v>
      </c>
      <c r="H23">
        <v>108</v>
      </c>
      <c r="I23">
        <v>0</v>
      </c>
      <c r="J23">
        <v>75.59</v>
      </c>
      <c r="K23">
        <v>1.3783333333333301</v>
      </c>
      <c r="L23">
        <v>0</v>
      </c>
      <c r="M23">
        <v>0</v>
      </c>
      <c r="N23">
        <v>18</v>
      </c>
      <c r="O23">
        <v>0.98138888888888898</v>
      </c>
      <c r="P23" s="75">
        <v>2</v>
      </c>
      <c r="Q23" s="75">
        <v>2</v>
      </c>
      <c r="R23" s="75">
        <v>0</v>
      </c>
      <c r="S23" s="75">
        <v>0</v>
      </c>
      <c r="T23" s="74">
        <v>0.39103615520282198</v>
      </c>
      <c r="U23" s="75">
        <v>8</v>
      </c>
      <c r="V23" s="75">
        <v>8</v>
      </c>
      <c r="W23" s="75">
        <v>0</v>
      </c>
    </row>
    <row r="24" spans="1:23" x14ac:dyDescent="0.25">
      <c r="A24">
        <v>1197668</v>
      </c>
      <c r="B24" t="s">
        <v>1073</v>
      </c>
      <c r="C24" t="s">
        <v>1074</v>
      </c>
      <c r="D24" t="s">
        <v>1075</v>
      </c>
      <c r="E24" s="74">
        <v>0.99439906651108501</v>
      </c>
      <c r="F24" s="74">
        <v>0.99439906651108501</v>
      </c>
      <c r="G24">
        <v>99.983333333333306</v>
      </c>
      <c r="H24">
        <v>99.983333333333306</v>
      </c>
      <c r="I24">
        <v>0</v>
      </c>
      <c r="J24">
        <v>107.91611111111099</v>
      </c>
      <c r="K24">
        <v>2.9063888888888898</v>
      </c>
      <c r="L24">
        <v>0</v>
      </c>
      <c r="M24">
        <v>0</v>
      </c>
      <c r="N24">
        <v>0</v>
      </c>
      <c r="O24">
        <v>0.29249999999999998</v>
      </c>
      <c r="P24" s="75">
        <v>0</v>
      </c>
      <c r="Q24" s="75">
        <v>0</v>
      </c>
      <c r="R24" s="75">
        <v>0</v>
      </c>
      <c r="S24" s="75">
        <v>0</v>
      </c>
      <c r="T24" s="74">
        <v>2.35039173195533E-3</v>
      </c>
      <c r="U24" s="75">
        <v>0</v>
      </c>
      <c r="V24" s="75">
        <v>0</v>
      </c>
      <c r="W24" s="75">
        <v>0</v>
      </c>
    </row>
    <row r="25" spans="1:23" x14ac:dyDescent="0.25">
      <c r="A25">
        <v>1210616</v>
      </c>
      <c r="B25" t="s">
        <v>1076</v>
      </c>
      <c r="C25" t="s">
        <v>1077</v>
      </c>
      <c r="D25" t="s">
        <v>1078</v>
      </c>
      <c r="E25" s="74">
        <v>0.96885141093474403</v>
      </c>
      <c r="F25" s="74">
        <v>0.96729398148148105</v>
      </c>
      <c r="G25">
        <v>126</v>
      </c>
      <c r="H25">
        <v>120</v>
      </c>
      <c r="I25">
        <v>0</v>
      </c>
      <c r="J25">
        <v>115.380555555556</v>
      </c>
      <c r="K25">
        <v>1.27694444444444</v>
      </c>
      <c r="L25">
        <v>0</v>
      </c>
      <c r="M25">
        <v>6</v>
      </c>
      <c r="N25">
        <v>0</v>
      </c>
      <c r="O25">
        <v>0.128888888888889</v>
      </c>
      <c r="P25" s="75">
        <v>1</v>
      </c>
      <c r="Q25" s="75">
        <v>0</v>
      </c>
      <c r="R25" s="75">
        <v>0</v>
      </c>
      <c r="S25" s="75">
        <v>1</v>
      </c>
      <c r="T25" s="74">
        <v>2.90432098765432E-2</v>
      </c>
      <c r="U25" s="75">
        <v>0</v>
      </c>
      <c r="V25" s="75">
        <v>0</v>
      </c>
      <c r="W25" s="75">
        <v>0</v>
      </c>
    </row>
    <row r="26" spans="1:23" x14ac:dyDescent="0.25">
      <c r="A26">
        <v>1215460</v>
      </c>
      <c r="B26" t="s">
        <v>1079</v>
      </c>
      <c r="C26" t="s">
        <v>1059</v>
      </c>
      <c r="D26" t="s">
        <v>1080</v>
      </c>
      <c r="E26" s="74">
        <v>0.29946527777777798</v>
      </c>
      <c r="F26" s="74">
        <v>0.251818181818182</v>
      </c>
      <c r="G26">
        <v>126</v>
      </c>
      <c r="H26">
        <v>72</v>
      </c>
      <c r="I26">
        <v>6</v>
      </c>
      <c r="J26">
        <v>35.94</v>
      </c>
      <c r="K26">
        <v>1.17305555555556</v>
      </c>
      <c r="L26">
        <v>0</v>
      </c>
      <c r="M26">
        <v>0</v>
      </c>
      <c r="N26">
        <v>0</v>
      </c>
      <c r="O26">
        <v>1.7066666666666701</v>
      </c>
      <c r="P26" s="75">
        <v>3</v>
      </c>
      <c r="Q26" s="75">
        <v>2</v>
      </c>
      <c r="R26" s="75">
        <v>0</v>
      </c>
      <c r="S26" s="75">
        <v>1</v>
      </c>
      <c r="T26" s="74">
        <v>0.69287962962963001</v>
      </c>
      <c r="U26" s="75">
        <v>11</v>
      </c>
      <c r="V26" s="75">
        <v>8</v>
      </c>
      <c r="W26" s="75">
        <v>3</v>
      </c>
    </row>
    <row r="27" spans="1:23" x14ac:dyDescent="0.25">
      <c r="A27">
        <v>1277822</v>
      </c>
      <c r="B27" t="s">
        <v>1081</v>
      </c>
      <c r="C27" t="s">
        <v>1082</v>
      </c>
      <c r="D27" t="s">
        <v>1083</v>
      </c>
      <c r="E27" s="74">
        <v>0.95629716981132096</v>
      </c>
      <c r="F27" s="74">
        <v>0.95629716981132096</v>
      </c>
      <c r="G27">
        <v>106</v>
      </c>
      <c r="H27">
        <v>106</v>
      </c>
      <c r="I27">
        <v>0</v>
      </c>
      <c r="J27">
        <v>101.79666666666699</v>
      </c>
      <c r="K27">
        <v>2.7063888888888901</v>
      </c>
      <c r="L27">
        <v>0</v>
      </c>
      <c r="M27">
        <v>0</v>
      </c>
      <c r="N27">
        <v>0</v>
      </c>
      <c r="O27">
        <v>2.0766666666666702</v>
      </c>
      <c r="P27" s="75">
        <v>5</v>
      </c>
      <c r="Q27" s="75">
        <v>3</v>
      </c>
      <c r="R27" s="75">
        <v>1</v>
      </c>
      <c r="S27" s="75">
        <v>1</v>
      </c>
      <c r="T27" s="74">
        <v>1.4638364779874199E-2</v>
      </c>
      <c r="U27" s="75">
        <v>0</v>
      </c>
      <c r="V27" s="75">
        <v>0</v>
      </c>
      <c r="W27" s="75">
        <v>0</v>
      </c>
    </row>
    <row r="28" spans="1:23" x14ac:dyDescent="0.25">
      <c r="A28">
        <v>1278066</v>
      </c>
      <c r="B28" t="s">
        <v>1084</v>
      </c>
      <c r="C28" t="s">
        <v>1085</v>
      </c>
      <c r="D28" t="s">
        <v>1086</v>
      </c>
      <c r="E28" s="74">
        <v>0.99763888888888896</v>
      </c>
      <c r="F28" s="74">
        <v>0.99714181286549697</v>
      </c>
      <c r="G28">
        <v>138</v>
      </c>
      <c r="H28">
        <v>114</v>
      </c>
      <c r="I28">
        <v>0</v>
      </c>
      <c r="J28">
        <v>113.935277777778</v>
      </c>
      <c r="K28">
        <v>4.1772222222222197</v>
      </c>
      <c r="L28">
        <v>0</v>
      </c>
      <c r="M28">
        <v>24</v>
      </c>
      <c r="N28">
        <v>0</v>
      </c>
      <c r="O28">
        <v>0.96555555555555606</v>
      </c>
      <c r="P28" s="75">
        <v>2</v>
      </c>
      <c r="Q28" s="75">
        <v>1</v>
      </c>
      <c r="R28" s="75">
        <v>1</v>
      </c>
      <c r="S28" s="75">
        <v>0</v>
      </c>
      <c r="T28" s="74">
        <v>4.0257648953301098E-6</v>
      </c>
      <c r="U28" s="75">
        <v>0</v>
      </c>
      <c r="V28" s="75">
        <v>0</v>
      </c>
      <c r="W28" s="75">
        <v>0</v>
      </c>
    </row>
    <row r="29" spans="1:23" x14ac:dyDescent="0.25">
      <c r="A29">
        <v>1284148</v>
      </c>
      <c r="B29" t="s">
        <v>1087</v>
      </c>
      <c r="C29" t="s">
        <v>1088</v>
      </c>
      <c r="D29" t="s">
        <v>1089</v>
      </c>
      <c r="E29" s="74">
        <v>0.79076213297092401</v>
      </c>
      <c r="F29" s="74">
        <v>0.79076213297092401</v>
      </c>
      <c r="G29">
        <v>126</v>
      </c>
      <c r="H29">
        <v>126</v>
      </c>
      <c r="I29">
        <v>1.72888888888889</v>
      </c>
      <c r="J29">
        <v>93.416944444444397</v>
      </c>
      <c r="K29">
        <v>2.18472222222222</v>
      </c>
      <c r="L29">
        <v>0</v>
      </c>
      <c r="M29">
        <v>6</v>
      </c>
      <c r="N29">
        <v>0</v>
      </c>
      <c r="O29">
        <v>3.7091666666666701</v>
      </c>
      <c r="P29" s="75">
        <v>13</v>
      </c>
      <c r="Q29" s="75">
        <v>7</v>
      </c>
      <c r="R29" s="75">
        <v>2</v>
      </c>
      <c r="S29" s="75">
        <v>4</v>
      </c>
      <c r="T29" s="74">
        <v>0.18371347591287901</v>
      </c>
      <c r="U29" s="75">
        <v>3</v>
      </c>
      <c r="V29" s="75">
        <v>2</v>
      </c>
      <c r="W29" s="75">
        <v>1</v>
      </c>
    </row>
    <row r="30" spans="1:23" x14ac:dyDescent="0.25">
      <c r="A30">
        <v>1285232</v>
      </c>
      <c r="B30" t="s">
        <v>1090</v>
      </c>
      <c r="C30" t="s">
        <v>1071</v>
      </c>
      <c r="D30" t="s">
        <v>1091</v>
      </c>
      <c r="E30" s="74">
        <v>0.57674823633157002</v>
      </c>
      <c r="F30" s="74">
        <v>0.57674823633157002</v>
      </c>
      <c r="G30">
        <v>126</v>
      </c>
      <c r="H30">
        <v>126</v>
      </c>
      <c r="I30">
        <v>0</v>
      </c>
      <c r="J30">
        <v>72.568888888888907</v>
      </c>
      <c r="K30">
        <v>0.81472222222222201</v>
      </c>
      <c r="L30">
        <v>0</v>
      </c>
      <c r="M30">
        <v>0</v>
      </c>
      <c r="N30">
        <v>18</v>
      </c>
      <c r="O30">
        <v>2.1441666666666701</v>
      </c>
      <c r="P30" s="75">
        <v>5</v>
      </c>
      <c r="Q30" s="75">
        <v>2</v>
      </c>
      <c r="R30" s="75">
        <v>0</v>
      </c>
      <c r="S30" s="75">
        <v>3</v>
      </c>
      <c r="T30" s="74">
        <v>0.41952821869488499</v>
      </c>
      <c r="U30" s="75">
        <v>8</v>
      </c>
      <c r="V30" s="75">
        <v>8</v>
      </c>
      <c r="W30" s="75">
        <v>0</v>
      </c>
    </row>
    <row r="31" spans="1:23" x14ac:dyDescent="0.25">
      <c r="A31">
        <v>1290980</v>
      </c>
      <c r="B31" t="s">
        <v>1092</v>
      </c>
      <c r="C31" t="s">
        <v>1093</v>
      </c>
      <c r="D31" t="s">
        <v>1094</v>
      </c>
      <c r="E31" s="74">
        <v>0</v>
      </c>
      <c r="F31" s="74">
        <v>0</v>
      </c>
      <c r="G31">
        <v>126</v>
      </c>
      <c r="H31">
        <v>60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75">
        <v>0</v>
      </c>
      <c r="Q31" s="75">
        <v>0</v>
      </c>
      <c r="R31" s="75">
        <v>0</v>
      </c>
      <c r="S31" s="75">
        <v>0</v>
      </c>
      <c r="T31" s="74">
        <v>1</v>
      </c>
      <c r="U31" s="75">
        <v>21</v>
      </c>
      <c r="V31" s="75">
        <v>21</v>
      </c>
      <c r="W31" s="75">
        <v>0</v>
      </c>
    </row>
    <row r="32" spans="1:23" x14ac:dyDescent="0.25">
      <c r="A32">
        <v>1291058</v>
      </c>
      <c r="B32" t="s">
        <v>1095</v>
      </c>
      <c r="C32" t="s">
        <v>1064</v>
      </c>
      <c r="D32" t="s">
        <v>1096</v>
      </c>
      <c r="E32" s="74">
        <v>0.80875881834215202</v>
      </c>
      <c r="F32" s="74">
        <v>0.80875881834215202</v>
      </c>
      <c r="G32">
        <v>126</v>
      </c>
      <c r="H32">
        <v>126</v>
      </c>
      <c r="I32">
        <v>0</v>
      </c>
      <c r="J32">
        <v>97.791111111111107</v>
      </c>
      <c r="K32">
        <v>8.1763888888888907</v>
      </c>
      <c r="L32">
        <v>0</v>
      </c>
      <c r="M32">
        <v>0</v>
      </c>
      <c r="N32">
        <v>0</v>
      </c>
      <c r="O32">
        <v>1.89472222222222</v>
      </c>
      <c r="P32" s="75">
        <v>6</v>
      </c>
      <c r="Q32" s="75">
        <v>1</v>
      </c>
      <c r="R32" s="75">
        <v>1</v>
      </c>
      <c r="S32" s="75">
        <v>4</v>
      </c>
      <c r="T32" s="74">
        <v>0.180165343915344</v>
      </c>
      <c r="U32" s="75">
        <v>2</v>
      </c>
      <c r="V32" s="75">
        <v>2</v>
      </c>
      <c r="W32" s="75">
        <v>0</v>
      </c>
    </row>
    <row r="33" spans="1:23" x14ac:dyDescent="0.25">
      <c r="A33">
        <v>1291062</v>
      </c>
      <c r="B33" t="s">
        <v>1097</v>
      </c>
      <c r="C33" t="s">
        <v>1036</v>
      </c>
      <c r="D33" t="s">
        <v>1098</v>
      </c>
      <c r="E33" s="74">
        <v>4.2391203703703702E-2</v>
      </c>
      <c r="F33" s="74">
        <v>0.169564814814815</v>
      </c>
      <c r="G33">
        <v>120</v>
      </c>
      <c r="H33">
        <v>30</v>
      </c>
      <c r="I33">
        <v>0</v>
      </c>
      <c r="J33">
        <v>5.1569444444444397</v>
      </c>
      <c r="K33">
        <v>0</v>
      </c>
      <c r="L33">
        <v>0</v>
      </c>
      <c r="M33">
        <v>0</v>
      </c>
      <c r="N33">
        <v>12</v>
      </c>
      <c r="O33">
        <v>0.359722222222222</v>
      </c>
      <c r="P33" s="75">
        <v>1</v>
      </c>
      <c r="Q33" s="75">
        <v>1</v>
      </c>
      <c r="R33" s="75">
        <v>0</v>
      </c>
      <c r="S33" s="75">
        <v>0</v>
      </c>
      <c r="T33" s="74">
        <v>0.95702546296296298</v>
      </c>
      <c r="U33" s="75">
        <v>19</v>
      </c>
      <c r="V33" s="75">
        <v>19</v>
      </c>
      <c r="W33" s="75">
        <v>0</v>
      </c>
    </row>
    <row r="34" spans="1:23" x14ac:dyDescent="0.25">
      <c r="A34">
        <v>1291086</v>
      </c>
      <c r="B34" t="s">
        <v>1099</v>
      </c>
      <c r="C34" t="s">
        <v>1054</v>
      </c>
      <c r="D34" t="s">
        <v>1100</v>
      </c>
      <c r="E34" s="74">
        <v>0.79051111111111105</v>
      </c>
      <c r="F34" s="74">
        <v>0.79051111111111105</v>
      </c>
      <c r="G34">
        <v>125</v>
      </c>
      <c r="H34">
        <v>125</v>
      </c>
      <c r="I34">
        <v>0</v>
      </c>
      <c r="J34">
        <v>100.803333333333</v>
      </c>
      <c r="K34">
        <v>0.165833333333333</v>
      </c>
      <c r="L34">
        <v>0</v>
      </c>
      <c r="M34">
        <v>0</v>
      </c>
      <c r="N34">
        <v>0</v>
      </c>
      <c r="O34">
        <v>2.0188888888888901</v>
      </c>
      <c r="P34" s="75">
        <v>4</v>
      </c>
      <c r="Q34" s="75">
        <v>3</v>
      </c>
      <c r="R34" s="75">
        <v>0</v>
      </c>
      <c r="S34" s="75">
        <v>1</v>
      </c>
      <c r="T34" s="74">
        <v>0.203175555555556</v>
      </c>
      <c r="U34" s="75">
        <v>4</v>
      </c>
      <c r="V34" s="75">
        <v>0</v>
      </c>
      <c r="W34" s="75">
        <v>4</v>
      </c>
    </row>
    <row r="35" spans="1:23" x14ac:dyDescent="0.25">
      <c r="A35">
        <v>1294123</v>
      </c>
      <c r="B35" t="s">
        <v>1101</v>
      </c>
      <c r="C35" t="s">
        <v>1093</v>
      </c>
      <c r="D35" t="s">
        <v>1102</v>
      </c>
      <c r="E35" s="74">
        <v>0.640074955908289</v>
      </c>
      <c r="F35" s="74">
        <v>0.716338383838384</v>
      </c>
      <c r="G35">
        <v>126</v>
      </c>
      <c r="H35">
        <v>66</v>
      </c>
      <c r="I35">
        <v>0</v>
      </c>
      <c r="J35">
        <v>81.672777777777796</v>
      </c>
      <c r="K35">
        <v>6.56111111111111</v>
      </c>
      <c r="L35">
        <v>0</v>
      </c>
      <c r="M35">
        <v>0</v>
      </c>
      <c r="N35">
        <v>0</v>
      </c>
      <c r="O35">
        <v>1.3886111111111099</v>
      </c>
      <c r="P35" s="75">
        <v>5</v>
      </c>
      <c r="Q35" s="75">
        <v>2</v>
      </c>
      <c r="R35" s="75">
        <v>1</v>
      </c>
      <c r="S35" s="75">
        <v>2</v>
      </c>
      <c r="T35" s="74">
        <v>0.34986772486772499</v>
      </c>
      <c r="U35" s="75">
        <v>7</v>
      </c>
      <c r="V35" s="75">
        <v>6</v>
      </c>
      <c r="W35" s="75">
        <v>1</v>
      </c>
    </row>
    <row r="36" spans="1:23" x14ac:dyDescent="0.25">
      <c r="A36">
        <v>1295755</v>
      </c>
      <c r="B36" t="s">
        <v>1103</v>
      </c>
      <c r="C36" t="s">
        <v>1082</v>
      </c>
      <c r="D36" t="s">
        <v>1104</v>
      </c>
      <c r="E36" s="74">
        <v>0.95443883277216601</v>
      </c>
      <c r="F36" s="74">
        <v>0.95443883277216601</v>
      </c>
      <c r="G36">
        <v>99</v>
      </c>
      <c r="H36">
        <v>99</v>
      </c>
      <c r="I36">
        <v>0</v>
      </c>
      <c r="J36">
        <v>97.52</v>
      </c>
      <c r="K36">
        <v>0</v>
      </c>
      <c r="L36">
        <v>0</v>
      </c>
      <c r="M36">
        <v>0</v>
      </c>
      <c r="N36">
        <v>0</v>
      </c>
      <c r="O36">
        <v>1.97888888888889</v>
      </c>
      <c r="P36" s="75">
        <v>3</v>
      </c>
      <c r="Q36" s="75">
        <v>1</v>
      </c>
      <c r="R36" s="75">
        <v>1</v>
      </c>
      <c r="S36" s="75">
        <v>1</v>
      </c>
      <c r="T36" s="74">
        <v>2.8911335578002201E-2</v>
      </c>
      <c r="U36" s="75">
        <v>0</v>
      </c>
      <c r="V36" s="75">
        <v>0</v>
      </c>
      <c r="W36" s="75">
        <v>0</v>
      </c>
    </row>
    <row r="37" spans="1:23" x14ac:dyDescent="0.25">
      <c r="A37">
        <v>1311839</v>
      </c>
      <c r="B37" t="s">
        <v>1105</v>
      </c>
      <c r="C37" t="s">
        <v>1015</v>
      </c>
      <c r="D37" t="s">
        <v>1106</v>
      </c>
      <c r="E37" s="74">
        <v>0.74599867724867697</v>
      </c>
      <c r="F37" s="74">
        <v>0.86391975308641999</v>
      </c>
      <c r="G37">
        <v>126</v>
      </c>
      <c r="H37">
        <v>90</v>
      </c>
      <c r="I37">
        <v>0</v>
      </c>
      <c r="J37">
        <v>90.915000000000006</v>
      </c>
      <c r="K37">
        <v>3.2580555555555599</v>
      </c>
      <c r="L37">
        <v>0</v>
      </c>
      <c r="M37">
        <v>0</v>
      </c>
      <c r="N37">
        <v>0</v>
      </c>
      <c r="O37">
        <v>0.20833333333333301</v>
      </c>
      <c r="P37" s="75">
        <v>1</v>
      </c>
      <c r="Q37" s="75">
        <v>0</v>
      </c>
      <c r="R37" s="75">
        <v>0</v>
      </c>
      <c r="S37" s="75">
        <v>1</v>
      </c>
      <c r="T37" s="74">
        <v>0.25355379188712501</v>
      </c>
      <c r="U37" s="75">
        <v>4</v>
      </c>
      <c r="V37" s="75">
        <v>4</v>
      </c>
      <c r="W37" s="75">
        <v>0</v>
      </c>
    </row>
    <row r="38" spans="1:23" x14ac:dyDescent="0.25">
      <c r="A38">
        <v>1358563</v>
      </c>
      <c r="B38" t="s">
        <v>1107</v>
      </c>
      <c r="C38" t="s">
        <v>1027</v>
      </c>
      <c r="D38" t="s">
        <v>1108</v>
      </c>
      <c r="E38" s="74">
        <v>0.36969383617193802</v>
      </c>
      <c r="F38" s="74">
        <v>0.33333333333333298</v>
      </c>
      <c r="G38">
        <v>137</v>
      </c>
      <c r="H38">
        <v>3</v>
      </c>
      <c r="I38">
        <v>0</v>
      </c>
      <c r="J38">
        <v>42.907499999999999</v>
      </c>
      <c r="K38">
        <v>6.8202777777777799</v>
      </c>
      <c r="L38">
        <v>1</v>
      </c>
      <c r="M38">
        <v>0</v>
      </c>
      <c r="N38">
        <v>0</v>
      </c>
      <c r="O38">
        <v>1.90055555555556</v>
      </c>
      <c r="P38" s="75">
        <v>5</v>
      </c>
      <c r="Q38" s="75">
        <v>2</v>
      </c>
      <c r="R38" s="75">
        <v>0</v>
      </c>
      <c r="S38" s="75">
        <v>3</v>
      </c>
      <c r="T38" s="74">
        <v>0.63023519870235201</v>
      </c>
      <c r="U38" s="75">
        <v>14</v>
      </c>
      <c r="V38" s="75">
        <v>10</v>
      </c>
      <c r="W38" s="75">
        <v>4</v>
      </c>
    </row>
    <row r="39" spans="1:23" x14ac:dyDescent="0.25">
      <c r="A39">
        <v>1367390</v>
      </c>
      <c r="B39" t="s">
        <v>1109</v>
      </c>
      <c r="C39" t="s">
        <v>1110</v>
      </c>
      <c r="D39" t="s">
        <v>1111</v>
      </c>
      <c r="E39" s="74">
        <v>0.74734848484848504</v>
      </c>
      <c r="F39" s="74">
        <v>0.74734848484848504</v>
      </c>
      <c r="G39">
        <v>132</v>
      </c>
      <c r="H39">
        <v>132</v>
      </c>
      <c r="I39">
        <v>0</v>
      </c>
      <c r="J39">
        <v>96.901388888888903</v>
      </c>
      <c r="K39">
        <v>2.7861111111111101</v>
      </c>
      <c r="L39">
        <v>0</v>
      </c>
      <c r="M39">
        <v>0</v>
      </c>
      <c r="N39">
        <v>18</v>
      </c>
      <c r="O39">
        <v>2.7075</v>
      </c>
      <c r="P39" s="75">
        <v>7</v>
      </c>
      <c r="Q39" s="75">
        <v>3</v>
      </c>
      <c r="R39" s="75">
        <v>0</v>
      </c>
      <c r="S39" s="75">
        <v>4</v>
      </c>
      <c r="T39" s="74">
        <v>0.25251262626262599</v>
      </c>
      <c r="U39" s="75">
        <v>5</v>
      </c>
      <c r="V39" s="75">
        <v>5</v>
      </c>
      <c r="W39" s="75">
        <v>0</v>
      </c>
    </row>
    <row r="40" spans="1:23" x14ac:dyDescent="0.25">
      <c r="A40">
        <v>1378195</v>
      </c>
      <c r="B40" t="s">
        <v>1112</v>
      </c>
      <c r="C40" t="s">
        <v>1015</v>
      </c>
      <c r="D40" t="s">
        <v>1113</v>
      </c>
      <c r="E40" s="74">
        <v>0.80349867724867696</v>
      </c>
      <c r="F40" s="74">
        <v>0.80349867724867696</v>
      </c>
      <c r="G40">
        <v>126</v>
      </c>
      <c r="H40">
        <v>126</v>
      </c>
      <c r="I40">
        <v>0</v>
      </c>
      <c r="J40">
        <v>101.45888888888901</v>
      </c>
      <c r="K40">
        <v>6.0833333333333302E-2</v>
      </c>
      <c r="L40">
        <v>0</v>
      </c>
      <c r="M40">
        <v>0</v>
      </c>
      <c r="N40">
        <v>0</v>
      </c>
      <c r="O40">
        <v>0.55666666666666698</v>
      </c>
      <c r="P40" s="75">
        <v>3</v>
      </c>
      <c r="Q40" s="75">
        <v>0</v>
      </c>
      <c r="R40" s="75">
        <v>1</v>
      </c>
      <c r="S40" s="75">
        <v>2</v>
      </c>
      <c r="T40" s="74">
        <v>0.195515873015873</v>
      </c>
      <c r="U40" s="75">
        <v>4</v>
      </c>
      <c r="V40" s="75">
        <v>3</v>
      </c>
      <c r="W40" s="75">
        <v>1</v>
      </c>
    </row>
    <row r="41" spans="1:23" x14ac:dyDescent="0.25">
      <c r="A41">
        <v>1379895</v>
      </c>
      <c r="B41" t="s">
        <v>1114</v>
      </c>
      <c r="C41" t="s">
        <v>1074</v>
      </c>
      <c r="D41" t="s">
        <v>1115</v>
      </c>
      <c r="E41" s="74">
        <v>0.94521569274788197</v>
      </c>
      <c r="F41" s="74">
        <v>0.94521569274788197</v>
      </c>
      <c r="G41">
        <v>100.966666666667</v>
      </c>
      <c r="H41">
        <v>100.966666666667</v>
      </c>
      <c r="I41">
        <v>0</v>
      </c>
      <c r="J41">
        <v>109.72194444444401</v>
      </c>
      <c r="K41">
        <v>0.31833333333333302</v>
      </c>
      <c r="L41">
        <v>0</v>
      </c>
      <c r="M41">
        <v>0</v>
      </c>
      <c r="N41">
        <v>0</v>
      </c>
      <c r="O41">
        <v>0.121388888888889</v>
      </c>
      <c r="P41" s="75">
        <v>0</v>
      </c>
      <c r="Q41" s="75">
        <v>0</v>
      </c>
      <c r="R41" s="75">
        <v>0</v>
      </c>
      <c r="S41" s="75">
        <v>0</v>
      </c>
      <c r="T41" s="74">
        <v>5.3956201166501599E-2</v>
      </c>
      <c r="U41" s="75">
        <v>0</v>
      </c>
      <c r="V41" s="75">
        <v>0</v>
      </c>
      <c r="W41" s="75">
        <v>0</v>
      </c>
    </row>
    <row r="42" spans="1:23" x14ac:dyDescent="0.25">
      <c r="A42">
        <v>1380208</v>
      </c>
      <c r="B42" t="s">
        <v>1116</v>
      </c>
      <c r="C42" t="s">
        <v>1085</v>
      </c>
      <c r="D42" t="s">
        <v>1117</v>
      </c>
      <c r="E42" s="74">
        <v>0.99115079365079395</v>
      </c>
      <c r="F42" s="74">
        <v>0.99115079365079395</v>
      </c>
      <c r="G42">
        <v>105</v>
      </c>
      <c r="H42">
        <v>105</v>
      </c>
      <c r="I42">
        <v>0</v>
      </c>
      <c r="J42">
        <v>104.70694444444401</v>
      </c>
      <c r="K42">
        <v>2.1308333333333298</v>
      </c>
      <c r="L42">
        <v>0</v>
      </c>
      <c r="M42">
        <v>0</v>
      </c>
      <c r="N42">
        <v>0</v>
      </c>
      <c r="O42">
        <v>0.62055555555555597</v>
      </c>
      <c r="P42" s="75">
        <v>2</v>
      </c>
      <c r="Q42" s="75">
        <v>0</v>
      </c>
      <c r="R42" s="75">
        <v>1</v>
      </c>
      <c r="S42" s="75">
        <v>1</v>
      </c>
      <c r="T42" s="74">
        <v>7.2328042328042297E-3</v>
      </c>
      <c r="U42" s="75">
        <v>0</v>
      </c>
      <c r="V42" s="75">
        <v>0</v>
      </c>
      <c r="W42" s="75">
        <v>0</v>
      </c>
    </row>
    <row r="43" spans="1:23" x14ac:dyDescent="0.25">
      <c r="A43">
        <v>1384836</v>
      </c>
      <c r="B43" t="s">
        <v>1118</v>
      </c>
      <c r="C43" t="s">
        <v>1054</v>
      </c>
      <c r="D43" t="s">
        <v>1119</v>
      </c>
      <c r="E43" s="74">
        <v>0.56770501783568905</v>
      </c>
      <c r="F43" s="74">
        <v>0.56770501783568905</v>
      </c>
      <c r="G43">
        <v>126</v>
      </c>
      <c r="H43">
        <v>126</v>
      </c>
      <c r="I43">
        <v>6.0002777777777796</v>
      </c>
      <c r="J43">
        <v>65.003055555555605</v>
      </c>
      <c r="K43">
        <v>5.4325000000000001</v>
      </c>
      <c r="L43">
        <v>0</v>
      </c>
      <c r="M43">
        <v>0</v>
      </c>
      <c r="N43">
        <v>0</v>
      </c>
      <c r="O43">
        <v>3.27416666666667</v>
      </c>
      <c r="P43" s="75">
        <v>4</v>
      </c>
      <c r="Q43" s="75">
        <v>2</v>
      </c>
      <c r="R43" s="75">
        <v>1</v>
      </c>
      <c r="S43" s="75">
        <v>1</v>
      </c>
      <c r="T43" s="74">
        <v>0.43114451653823299</v>
      </c>
      <c r="U43" s="75">
        <v>10</v>
      </c>
      <c r="V43" s="75">
        <v>5</v>
      </c>
      <c r="W43" s="75">
        <v>5</v>
      </c>
    </row>
    <row r="44" spans="1:23" x14ac:dyDescent="0.25">
      <c r="A44">
        <v>1389080</v>
      </c>
      <c r="B44" t="s">
        <v>1120</v>
      </c>
      <c r="C44" t="s">
        <v>1036</v>
      </c>
      <c r="D44" t="s">
        <v>1121</v>
      </c>
      <c r="E44" s="74">
        <v>0.64736111111111105</v>
      </c>
      <c r="F44" s="74">
        <v>0.65198206018518501</v>
      </c>
      <c r="G44">
        <v>126</v>
      </c>
      <c r="H44">
        <v>96</v>
      </c>
      <c r="I44">
        <v>0</v>
      </c>
      <c r="J44">
        <v>79.351388888888906</v>
      </c>
      <c r="K44">
        <v>5.8324999999999996</v>
      </c>
      <c r="L44">
        <v>0</v>
      </c>
      <c r="M44">
        <v>0</v>
      </c>
      <c r="N44">
        <v>0</v>
      </c>
      <c r="O44">
        <v>11.015833333333299</v>
      </c>
      <c r="P44" s="75">
        <v>13</v>
      </c>
      <c r="Q44" s="75">
        <v>9</v>
      </c>
      <c r="R44" s="75">
        <v>3</v>
      </c>
      <c r="S44" s="75">
        <v>1</v>
      </c>
      <c r="T44" s="74">
        <v>0.342813051146384</v>
      </c>
      <c r="U44" s="75">
        <v>4</v>
      </c>
      <c r="V44" s="75">
        <v>4</v>
      </c>
      <c r="W44" s="75">
        <v>0</v>
      </c>
    </row>
    <row r="45" spans="1:23" x14ac:dyDescent="0.25">
      <c r="A45">
        <v>1390816</v>
      </c>
      <c r="B45" t="s">
        <v>1122</v>
      </c>
      <c r="C45" t="s">
        <v>1093</v>
      </c>
      <c r="D45" t="s">
        <v>1123</v>
      </c>
      <c r="E45" s="74">
        <v>0.28397266313933001</v>
      </c>
      <c r="F45" s="74">
        <v>0.31051793981481501</v>
      </c>
      <c r="G45">
        <v>126</v>
      </c>
      <c r="H45">
        <v>96</v>
      </c>
      <c r="I45">
        <v>0</v>
      </c>
      <c r="J45">
        <v>25.100277777777801</v>
      </c>
      <c r="K45">
        <v>11</v>
      </c>
      <c r="L45">
        <v>0</v>
      </c>
      <c r="M45">
        <v>0</v>
      </c>
      <c r="N45">
        <v>0</v>
      </c>
      <c r="O45">
        <v>5.2194444444444397</v>
      </c>
      <c r="P45" s="75">
        <v>1</v>
      </c>
      <c r="Q45" s="75">
        <v>1</v>
      </c>
      <c r="R45" s="75">
        <v>0</v>
      </c>
      <c r="S45" s="75">
        <v>0</v>
      </c>
      <c r="T45" s="74">
        <v>0.71480158730158705</v>
      </c>
      <c r="U45" s="75">
        <v>15</v>
      </c>
      <c r="V45" s="75">
        <v>15</v>
      </c>
      <c r="W45" s="75">
        <v>0</v>
      </c>
    </row>
    <row r="46" spans="1:23" x14ac:dyDescent="0.25">
      <c r="A46">
        <v>1423026</v>
      </c>
      <c r="B46" t="s">
        <v>1124</v>
      </c>
      <c r="C46" t="s">
        <v>1036</v>
      </c>
      <c r="D46" t="s">
        <v>1125</v>
      </c>
      <c r="E46" s="74">
        <v>0.63988425925925896</v>
      </c>
      <c r="F46" s="74">
        <v>0.58733641975308604</v>
      </c>
      <c r="G46">
        <v>120</v>
      </c>
      <c r="H46">
        <v>90</v>
      </c>
      <c r="I46">
        <v>0</v>
      </c>
      <c r="J46">
        <v>73.022777777777804</v>
      </c>
      <c r="K46">
        <v>4.24583333333333</v>
      </c>
      <c r="L46">
        <v>0</v>
      </c>
      <c r="M46">
        <v>0</v>
      </c>
      <c r="N46">
        <v>0</v>
      </c>
      <c r="O46">
        <v>3.5122222222222201</v>
      </c>
      <c r="P46" s="75">
        <v>5</v>
      </c>
      <c r="Q46" s="75">
        <v>5</v>
      </c>
      <c r="R46" s="75">
        <v>0</v>
      </c>
      <c r="S46" s="75">
        <v>0</v>
      </c>
      <c r="T46" s="74">
        <v>0.35631018518518498</v>
      </c>
      <c r="U46" s="75">
        <v>6</v>
      </c>
      <c r="V46" s="75">
        <v>5</v>
      </c>
      <c r="W46" s="75">
        <v>1</v>
      </c>
    </row>
    <row r="47" spans="1:23" x14ac:dyDescent="0.25">
      <c r="A47">
        <v>1430472</v>
      </c>
      <c r="B47" t="s">
        <v>1126</v>
      </c>
      <c r="C47" t="s">
        <v>1110</v>
      </c>
      <c r="D47" t="s">
        <v>1127</v>
      </c>
      <c r="E47" s="74">
        <v>0.73785353535353504</v>
      </c>
      <c r="F47" s="74">
        <v>0.73785353535353504</v>
      </c>
      <c r="G47">
        <v>132</v>
      </c>
      <c r="H47">
        <v>132</v>
      </c>
      <c r="I47">
        <v>0</v>
      </c>
      <c r="J47">
        <v>94.086388888888905</v>
      </c>
      <c r="K47">
        <v>12.5236111111111</v>
      </c>
      <c r="L47">
        <v>0</v>
      </c>
      <c r="M47">
        <v>0</v>
      </c>
      <c r="N47">
        <v>0</v>
      </c>
      <c r="O47">
        <v>3.5805555555555602</v>
      </c>
      <c r="P47" s="75">
        <v>8</v>
      </c>
      <c r="Q47" s="75">
        <v>6</v>
      </c>
      <c r="R47" s="75">
        <v>1</v>
      </c>
      <c r="S47" s="75">
        <v>1</v>
      </c>
      <c r="T47" s="74">
        <v>0.24186237373737399</v>
      </c>
      <c r="U47" s="75">
        <v>3</v>
      </c>
      <c r="V47" s="75">
        <v>1</v>
      </c>
      <c r="W47" s="75">
        <v>2</v>
      </c>
    </row>
    <row r="48" spans="1:23" x14ac:dyDescent="0.25">
      <c r="A48">
        <v>1453666</v>
      </c>
      <c r="B48" t="s">
        <v>1128</v>
      </c>
      <c r="C48" t="s">
        <v>1129</v>
      </c>
      <c r="D48" t="s">
        <v>1130</v>
      </c>
      <c r="E48" s="74">
        <v>0.67157175925925905</v>
      </c>
      <c r="F48" s="74">
        <v>0.77197390572390601</v>
      </c>
      <c r="G48">
        <v>126</v>
      </c>
      <c r="H48">
        <v>72</v>
      </c>
      <c r="I48">
        <v>6</v>
      </c>
      <c r="J48">
        <v>95.677499999999995</v>
      </c>
      <c r="K48">
        <v>0.65861111111111104</v>
      </c>
      <c r="L48">
        <v>0</v>
      </c>
      <c r="M48">
        <v>0</v>
      </c>
      <c r="N48">
        <v>0</v>
      </c>
      <c r="O48">
        <v>3.1369444444444401</v>
      </c>
      <c r="P48" s="75">
        <v>7</v>
      </c>
      <c r="Q48" s="75">
        <v>3</v>
      </c>
      <c r="R48" s="75">
        <v>2</v>
      </c>
      <c r="S48" s="75">
        <v>2</v>
      </c>
      <c r="T48" s="74">
        <v>0.31164351851851901</v>
      </c>
      <c r="U48" s="75">
        <v>5</v>
      </c>
      <c r="V48" s="75">
        <v>4</v>
      </c>
      <c r="W48" s="75">
        <v>1</v>
      </c>
    </row>
    <row r="49" spans="1:23" x14ac:dyDescent="0.25">
      <c r="A49">
        <v>1453693</v>
      </c>
      <c r="B49" t="s">
        <v>1131</v>
      </c>
      <c r="C49" t="s">
        <v>1015</v>
      </c>
      <c r="D49" t="s">
        <v>1132</v>
      </c>
      <c r="E49" s="74">
        <v>0.99100308641975299</v>
      </c>
      <c r="F49" s="74">
        <v>0.98282407407407402</v>
      </c>
      <c r="G49">
        <v>126</v>
      </c>
      <c r="H49">
        <v>66</v>
      </c>
      <c r="I49">
        <v>0</v>
      </c>
      <c r="J49">
        <v>73.060833333333306</v>
      </c>
      <c r="K49">
        <v>0.200277777777778</v>
      </c>
      <c r="L49">
        <v>0</v>
      </c>
      <c r="M49">
        <v>60</v>
      </c>
      <c r="N49">
        <v>0</v>
      </c>
      <c r="O49">
        <v>0.823888888888889</v>
      </c>
      <c r="P49" s="75">
        <v>4</v>
      </c>
      <c r="Q49" s="75">
        <v>0</v>
      </c>
      <c r="R49" s="75">
        <v>2</v>
      </c>
      <c r="S49" s="75">
        <v>2</v>
      </c>
      <c r="T49" s="74">
        <v>4.2548500881834202E-4</v>
      </c>
      <c r="U49" s="75">
        <v>0</v>
      </c>
      <c r="V49" s="75">
        <v>0</v>
      </c>
      <c r="W49" s="75">
        <v>0</v>
      </c>
    </row>
    <row r="50" spans="1:23" x14ac:dyDescent="0.25">
      <c r="A50">
        <v>1453717</v>
      </c>
      <c r="B50" t="s">
        <v>1133</v>
      </c>
      <c r="C50" t="s">
        <v>1051</v>
      </c>
      <c r="D50" t="s">
        <v>1134</v>
      </c>
      <c r="E50" s="74">
        <v>0.81342063492063499</v>
      </c>
      <c r="F50" s="74">
        <v>0.81342063492063499</v>
      </c>
      <c r="G50">
        <v>105</v>
      </c>
      <c r="H50">
        <v>105</v>
      </c>
      <c r="I50">
        <v>0</v>
      </c>
      <c r="J50">
        <v>82.395555555555504</v>
      </c>
      <c r="K50">
        <v>5.1769444444444401</v>
      </c>
      <c r="L50">
        <v>0</v>
      </c>
      <c r="M50">
        <v>0</v>
      </c>
      <c r="N50">
        <v>0</v>
      </c>
      <c r="O50">
        <v>3.1563888888888898</v>
      </c>
      <c r="P50" s="75">
        <v>10</v>
      </c>
      <c r="Q50" s="75">
        <v>6</v>
      </c>
      <c r="R50" s="75">
        <v>3</v>
      </c>
      <c r="S50" s="75">
        <v>1</v>
      </c>
      <c r="T50" s="74">
        <v>0.16782804232804199</v>
      </c>
      <c r="U50" s="75">
        <v>2</v>
      </c>
      <c r="V50" s="75">
        <v>0</v>
      </c>
      <c r="W50" s="75">
        <v>2</v>
      </c>
    </row>
    <row r="51" spans="1:23" x14ac:dyDescent="0.25">
      <c r="A51">
        <v>1453719</v>
      </c>
      <c r="B51" t="s">
        <v>1135</v>
      </c>
      <c r="C51" t="s">
        <v>1027</v>
      </c>
      <c r="D51" t="s">
        <v>1136</v>
      </c>
      <c r="E51" s="74">
        <v>0.95101010101010097</v>
      </c>
      <c r="F51" s="74">
        <v>0.93263888888888902</v>
      </c>
      <c r="G51">
        <v>132</v>
      </c>
      <c r="H51">
        <v>96</v>
      </c>
      <c r="I51">
        <v>0</v>
      </c>
      <c r="J51">
        <v>90.3552777777778</v>
      </c>
      <c r="K51">
        <v>0.200833333333333</v>
      </c>
      <c r="L51">
        <v>0</v>
      </c>
      <c r="M51">
        <v>36</v>
      </c>
      <c r="N51">
        <v>0</v>
      </c>
      <c r="O51">
        <v>0.31611111111111101</v>
      </c>
      <c r="P51" s="75">
        <v>1</v>
      </c>
      <c r="Q51" s="75">
        <v>0</v>
      </c>
      <c r="R51" s="75">
        <v>0</v>
      </c>
      <c r="S51" s="75">
        <v>1</v>
      </c>
      <c r="T51" s="74">
        <v>4.6140572390572399E-2</v>
      </c>
      <c r="U51" s="75">
        <v>1</v>
      </c>
      <c r="V51" s="75">
        <v>1</v>
      </c>
      <c r="W51" s="75">
        <v>0</v>
      </c>
    </row>
    <row r="52" spans="1:23" x14ac:dyDescent="0.25">
      <c r="A52">
        <v>1467806</v>
      </c>
      <c r="B52" t="s">
        <v>1137</v>
      </c>
      <c r="C52" t="s">
        <v>1024</v>
      </c>
      <c r="D52" t="s">
        <v>1138</v>
      </c>
      <c r="E52" s="74">
        <v>0.89179218106995894</v>
      </c>
      <c r="F52" s="74">
        <v>0.89179218106995894</v>
      </c>
      <c r="G52">
        <v>135</v>
      </c>
      <c r="H52">
        <v>135</v>
      </c>
      <c r="I52">
        <v>0</v>
      </c>
      <c r="J52">
        <v>122.423888888889</v>
      </c>
      <c r="K52">
        <v>0.39833333333333298</v>
      </c>
      <c r="L52">
        <v>0</v>
      </c>
      <c r="M52">
        <v>0</v>
      </c>
      <c r="N52">
        <v>0</v>
      </c>
      <c r="O52">
        <v>2.2138888888888899</v>
      </c>
      <c r="P52" s="75">
        <v>3</v>
      </c>
      <c r="Q52" s="75">
        <v>3</v>
      </c>
      <c r="R52" s="75">
        <v>0</v>
      </c>
      <c r="S52" s="75">
        <v>0</v>
      </c>
      <c r="T52" s="74">
        <v>9.4100823045267498E-2</v>
      </c>
      <c r="U52" s="75">
        <v>2</v>
      </c>
      <c r="V52" s="75">
        <v>2</v>
      </c>
      <c r="W52" s="75">
        <v>0</v>
      </c>
    </row>
    <row r="53" spans="1:23" x14ac:dyDescent="0.25">
      <c r="A53">
        <v>1481690</v>
      </c>
      <c r="B53" t="s">
        <v>1139</v>
      </c>
      <c r="C53" t="s">
        <v>1088</v>
      </c>
      <c r="D53" t="s">
        <v>1140</v>
      </c>
      <c r="E53" s="74">
        <v>0.86594089506862804</v>
      </c>
      <c r="F53" s="74">
        <v>0.85913938084276797</v>
      </c>
      <c r="G53">
        <v>126</v>
      </c>
      <c r="H53">
        <v>120</v>
      </c>
      <c r="I53">
        <v>1.73888888888889</v>
      </c>
      <c r="J53">
        <v>104.236111111111</v>
      </c>
      <c r="K53">
        <v>1.13333333333333</v>
      </c>
      <c r="L53">
        <v>0</v>
      </c>
      <c r="M53">
        <v>6</v>
      </c>
      <c r="N53">
        <v>12</v>
      </c>
      <c r="O53">
        <v>2.7344444444444398</v>
      </c>
      <c r="P53" s="75">
        <v>12</v>
      </c>
      <c r="Q53" s="75">
        <v>3</v>
      </c>
      <c r="R53" s="75">
        <v>4</v>
      </c>
      <c r="S53" s="75">
        <v>5</v>
      </c>
      <c r="T53" s="74">
        <v>0.127104663119775</v>
      </c>
      <c r="U53" s="75">
        <v>2</v>
      </c>
      <c r="V53" s="75">
        <v>2</v>
      </c>
      <c r="W53" s="75">
        <v>0</v>
      </c>
    </row>
    <row r="54" spans="1:23" x14ac:dyDescent="0.25">
      <c r="A54">
        <v>1487548</v>
      </c>
      <c r="B54" t="s">
        <v>1141</v>
      </c>
      <c r="C54" t="s">
        <v>1024</v>
      </c>
      <c r="D54" t="s">
        <v>1142</v>
      </c>
      <c r="E54" s="74">
        <v>0.74208867521367505</v>
      </c>
      <c r="F54" s="74">
        <v>0.77684490740740697</v>
      </c>
      <c r="G54">
        <v>156</v>
      </c>
      <c r="H54">
        <v>120</v>
      </c>
      <c r="I54">
        <v>0</v>
      </c>
      <c r="J54">
        <v>118.129722222222</v>
      </c>
      <c r="K54">
        <v>0.593055555555556</v>
      </c>
      <c r="L54">
        <v>0</v>
      </c>
      <c r="M54">
        <v>0</v>
      </c>
      <c r="N54">
        <v>0</v>
      </c>
      <c r="O54">
        <v>1.46861111111111</v>
      </c>
      <c r="P54" s="75">
        <v>3</v>
      </c>
      <c r="Q54" s="75">
        <v>2</v>
      </c>
      <c r="R54" s="75">
        <v>0</v>
      </c>
      <c r="S54" s="75">
        <v>1</v>
      </c>
      <c r="T54" s="74">
        <v>0.24006232193732199</v>
      </c>
      <c r="U54" s="75">
        <v>6</v>
      </c>
      <c r="V54" s="75">
        <v>6</v>
      </c>
      <c r="W54" s="75">
        <v>0</v>
      </c>
    </row>
    <row r="55" spans="1:23" x14ac:dyDescent="0.25">
      <c r="A55">
        <v>1490802</v>
      </c>
      <c r="B55" t="s">
        <v>1143</v>
      </c>
      <c r="C55" t="s">
        <v>1082</v>
      </c>
      <c r="D55" t="s">
        <v>1144</v>
      </c>
      <c r="E55" s="74">
        <v>0.62780689964157699</v>
      </c>
      <c r="F55" s="74">
        <v>0.33274691358024699</v>
      </c>
      <c r="G55">
        <v>124</v>
      </c>
      <c r="H55">
        <v>36</v>
      </c>
      <c r="I55">
        <v>0</v>
      </c>
      <c r="J55">
        <v>78.109444444444506</v>
      </c>
      <c r="K55">
        <v>0.280555555555556</v>
      </c>
      <c r="L55">
        <v>0</v>
      </c>
      <c r="M55">
        <v>0</v>
      </c>
      <c r="N55">
        <v>0</v>
      </c>
      <c r="O55">
        <v>0.17944444444444399</v>
      </c>
      <c r="P55" s="75">
        <v>0</v>
      </c>
      <c r="Q55" s="75">
        <v>0</v>
      </c>
      <c r="R55" s="75">
        <v>0</v>
      </c>
      <c r="S55" s="75">
        <v>0</v>
      </c>
      <c r="T55" s="74">
        <v>0.37138216845878103</v>
      </c>
      <c r="U55" s="75">
        <v>8</v>
      </c>
      <c r="V55" s="75">
        <v>8</v>
      </c>
      <c r="W55" s="75">
        <v>0</v>
      </c>
    </row>
    <row r="56" spans="1:23" x14ac:dyDescent="0.25">
      <c r="A56">
        <v>1497216</v>
      </c>
      <c r="B56" t="s">
        <v>1145</v>
      </c>
      <c r="C56" t="s">
        <v>1146</v>
      </c>
      <c r="D56" t="s">
        <v>1147</v>
      </c>
      <c r="E56" s="74">
        <v>0.46848544973544998</v>
      </c>
      <c r="F56" s="74">
        <v>0.443127893518519</v>
      </c>
      <c r="G56">
        <v>126</v>
      </c>
      <c r="H56">
        <v>96</v>
      </c>
      <c r="I56">
        <v>0</v>
      </c>
      <c r="J56">
        <v>61.142777777777802</v>
      </c>
      <c r="K56">
        <v>0.60666666666666702</v>
      </c>
      <c r="L56">
        <v>0</v>
      </c>
      <c r="M56">
        <v>0</v>
      </c>
      <c r="N56">
        <v>0</v>
      </c>
      <c r="O56">
        <v>1.9113888888888899</v>
      </c>
      <c r="P56" s="75">
        <v>2</v>
      </c>
      <c r="Q56" s="75">
        <v>1</v>
      </c>
      <c r="R56" s="75">
        <v>1</v>
      </c>
      <c r="S56" s="75">
        <v>0</v>
      </c>
      <c r="T56" s="74">
        <v>0.52954365079365096</v>
      </c>
      <c r="U56" s="75">
        <v>10</v>
      </c>
      <c r="V56" s="75">
        <v>10</v>
      </c>
      <c r="W56" s="75">
        <v>0</v>
      </c>
    </row>
    <row r="57" spans="1:23" x14ac:dyDescent="0.25">
      <c r="A57">
        <v>1506265</v>
      </c>
      <c r="B57" t="s">
        <v>1148</v>
      </c>
      <c r="C57" t="s">
        <v>1021</v>
      </c>
      <c r="D57" t="s">
        <v>1149</v>
      </c>
      <c r="E57" s="74">
        <v>0.95193035426731099</v>
      </c>
      <c r="F57" s="74">
        <v>0.95193035426731099</v>
      </c>
      <c r="G57">
        <v>138</v>
      </c>
      <c r="H57">
        <v>138</v>
      </c>
      <c r="I57">
        <v>0</v>
      </c>
      <c r="J57">
        <v>140.504166666667</v>
      </c>
      <c r="K57">
        <v>3.36944444444444</v>
      </c>
      <c r="L57">
        <v>0</v>
      </c>
      <c r="M57">
        <v>0</v>
      </c>
      <c r="N57">
        <v>0</v>
      </c>
      <c r="O57">
        <v>0.29222222222222199</v>
      </c>
      <c r="P57" s="75">
        <v>1</v>
      </c>
      <c r="Q57" s="75">
        <v>0</v>
      </c>
      <c r="R57" s="75">
        <v>0</v>
      </c>
      <c r="S57" s="75">
        <v>1</v>
      </c>
      <c r="T57" s="74">
        <v>4.0056360708534602E-3</v>
      </c>
      <c r="U57" s="75">
        <v>0</v>
      </c>
      <c r="V57" s="75">
        <v>0</v>
      </c>
      <c r="W57" s="75">
        <v>0</v>
      </c>
    </row>
    <row r="58" spans="1:23" x14ac:dyDescent="0.25">
      <c r="A58">
        <v>1515761</v>
      </c>
      <c r="B58" t="s">
        <v>1150</v>
      </c>
      <c r="C58" t="s">
        <v>1151</v>
      </c>
      <c r="D58" t="s">
        <v>1152</v>
      </c>
      <c r="E58" s="74">
        <v>0.94242634680134696</v>
      </c>
      <c r="F58" s="74">
        <v>0.93968474426807802</v>
      </c>
      <c r="G58">
        <v>132</v>
      </c>
      <c r="H58">
        <v>126</v>
      </c>
      <c r="I58">
        <v>0</v>
      </c>
      <c r="J58">
        <v>119.498888888889</v>
      </c>
      <c r="K58">
        <v>0.224444444444444</v>
      </c>
      <c r="L58">
        <v>0</v>
      </c>
      <c r="M58">
        <v>6</v>
      </c>
      <c r="N58">
        <v>0</v>
      </c>
      <c r="O58">
        <v>0.64944444444444405</v>
      </c>
      <c r="P58" s="75">
        <v>1</v>
      </c>
      <c r="Q58" s="75">
        <v>0</v>
      </c>
      <c r="R58" s="75">
        <v>1</v>
      </c>
      <c r="S58" s="75">
        <v>0</v>
      </c>
      <c r="T58" s="74">
        <v>4.8070286195286201E-2</v>
      </c>
      <c r="U58" s="75">
        <v>1</v>
      </c>
      <c r="V58" s="75">
        <v>0</v>
      </c>
      <c r="W58" s="75">
        <v>1</v>
      </c>
    </row>
    <row r="59" spans="1:23" x14ac:dyDescent="0.25">
      <c r="A59">
        <v>1521567</v>
      </c>
      <c r="B59" t="s">
        <v>1153</v>
      </c>
      <c r="C59" t="s">
        <v>1059</v>
      </c>
      <c r="D59" t="s">
        <v>1154</v>
      </c>
      <c r="E59" s="74">
        <v>0.52747222222222201</v>
      </c>
      <c r="F59" s="74">
        <v>0.52747222222222201</v>
      </c>
      <c r="G59">
        <v>150</v>
      </c>
      <c r="H59">
        <v>150</v>
      </c>
      <c r="I59">
        <v>0</v>
      </c>
      <c r="J59">
        <v>76.077777777777797</v>
      </c>
      <c r="K59">
        <v>6.0350000000000001</v>
      </c>
      <c r="L59">
        <v>0</v>
      </c>
      <c r="M59">
        <v>0</v>
      </c>
      <c r="N59">
        <v>0</v>
      </c>
      <c r="O59">
        <v>1.6033333333333299</v>
      </c>
      <c r="P59" s="75">
        <v>5</v>
      </c>
      <c r="Q59" s="75">
        <v>1</v>
      </c>
      <c r="R59" s="75">
        <v>3</v>
      </c>
      <c r="S59" s="75">
        <v>1</v>
      </c>
      <c r="T59" s="74">
        <v>0.463414814814815</v>
      </c>
      <c r="U59" s="75">
        <v>11</v>
      </c>
      <c r="V59" s="75">
        <v>10</v>
      </c>
      <c r="W59" s="75">
        <v>1</v>
      </c>
    </row>
    <row r="60" spans="1:23" x14ac:dyDescent="0.25">
      <c r="A60">
        <v>1542447</v>
      </c>
      <c r="B60" t="s">
        <v>1155</v>
      </c>
      <c r="C60" t="s">
        <v>1054</v>
      </c>
      <c r="D60" t="s">
        <v>1156</v>
      </c>
      <c r="E60" s="74">
        <v>0.57030555555555595</v>
      </c>
      <c r="F60" s="74">
        <v>0.69833333333333303</v>
      </c>
      <c r="G60">
        <v>126</v>
      </c>
      <c r="H60">
        <v>104</v>
      </c>
      <c r="I60">
        <v>6</v>
      </c>
      <c r="J60">
        <v>70.546111111111102</v>
      </c>
      <c r="K60">
        <v>1.9847222222222201</v>
      </c>
      <c r="L60">
        <v>0</v>
      </c>
      <c r="M60">
        <v>0</v>
      </c>
      <c r="N60">
        <v>0</v>
      </c>
      <c r="O60">
        <v>2.4458333333333302</v>
      </c>
      <c r="P60" s="75">
        <v>6</v>
      </c>
      <c r="Q60" s="75">
        <v>3</v>
      </c>
      <c r="R60" s="75">
        <v>0</v>
      </c>
      <c r="S60" s="75">
        <v>3</v>
      </c>
      <c r="T60" s="74">
        <v>0.41212731481481502</v>
      </c>
      <c r="U60" s="75">
        <v>9</v>
      </c>
      <c r="V60" s="75">
        <v>7</v>
      </c>
      <c r="W60" s="75">
        <v>2</v>
      </c>
    </row>
    <row r="61" spans="1:23" x14ac:dyDescent="0.25">
      <c r="A61">
        <v>1553769</v>
      </c>
      <c r="B61" t="s">
        <v>1157</v>
      </c>
      <c r="C61" t="s">
        <v>1071</v>
      </c>
      <c r="D61" t="s">
        <v>1158</v>
      </c>
      <c r="E61" s="74">
        <v>0.79617807539682495</v>
      </c>
      <c r="F61" s="74">
        <v>0.79617807539682495</v>
      </c>
      <c r="G61">
        <v>112</v>
      </c>
      <c r="H61">
        <v>112</v>
      </c>
      <c r="I61">
        <v>0</v>
      </c>
      <c r="J61">
        <v>91.966666666666697</v>
      </c>
      <c r="K61">
        <v>1.25583333333333</v>
      </c>
      <c r="L61">
        <v>0</v>
      </c>
      <c r="M61">
        <v>0</v>
      </c>
      <c r="N61">
        <v>14.999166666666699</v>
      </c>
      <c r="O61">
        <v>3.2763888888888899</v>
      </c>
      <c r="P61" s="75">
        <v>6</v>
      </c>
      <c r="Q61" s="75">
        <v>3</v>
      </c>
      <c r="R61" s="75">
        <v>1</v>
      </c>
      <c r="S61" s="75">
        <v>2</v>
      </c>
      <c r="T61" s="74">
        <v>0.20181299603174599</v>
      </c>
      <c r="U61" s="75">
        <v>2</v>
      </c>
      <c r="V61" s="75">
        <v>2</v>
      </c>
      <c r="W61" s="75">
        <v>0</v>
      </c>
    </row>
    <row r="62" spans="1:23" x14ac:dyDescent="0.25">
      <c r="A62">
        <v>1567508</v>
      </c>
      <c r="B62" t="s">
        <v>1159</v>
      </c>
      <c r="C62" t="s">
        <v>1054</v>
      </c>
      <c r="D62" t="s">
        <v>1160</v>
      </c>
      <c r="E62" s="74">
        <v>0.55681878306878296</v>
      </c>
      <c r="F62" s="74">
        <v>0.55681878306878296</v>
      </c>
      <c r="G62">
        <v>84</v>
      </c>
      <c r="H62">
        <v>84</v>
      </c>
      <c r="I62">
        <v>0</v>
      </c>
      <c r="J62">
        <v>48.223888888888901</v>
      </c>
      <c r="K62">
        <v>8.2222222222222197E-2</v>
      </c>
      <c r="L62">
        <v>0</v>
      </c>
      <c r="M62">
        <v>0</v>
      </c>
      <c r="N62">
        <v>0</v>
      </c>
      <c r="O62">
        <v>0.86972222222222195</v>
      </c>
      <c r="P62" s="75">
        <v>3</v>
      </c>
      <c r="Q62" s="75">
        <v>1</v>
      </c>
      <c r="R62" s="75">
        <v>0</v>
      </c>
      <c r="S62" s="75">
        <v>2</v>
      </c>
      <c r="T62" s="74">
        <v>0.43669642857142899</v>
      </c>
      <c r="U62" s="75">
        <v>9</v>
      </c>
      <c r="V62" s="75">
        <v>9</v>
      </c>
      <c r="W62" s="75">
        <v>0</v>
      </c>
    </row>
    <row r="63" spans="1:23" x14ac:dyDescent="0.25">
      <c r="A63">
        <v>1590752</v>
      </c>
      <c r="B63" t="s">
        <v>1161</v>
      </c>
      <c r="C63" t="s">
        <v>1030</v>
      </c>
      <c r="D63" t="s">
        <v>1162</v>
      </c>
      <c r="E63" s="74">
        <v>0.99708333333333299</v>
      </c>
      <c r="F63" s="74">
        <v>0.99708333333333299</v>
      </c>
      <c r="G63">
        <v>126</v>
      </c>
      <c r="H63">
        <v>126</v>
      </c>
      <c r="I63">
        <v>0</v>
      </c>
      <c r="J63">
        <v>125.749722222222</v>
      </c>
      <c r="K63">
        <v>0.03</v>
      </c>
      <c r="L63">
        <v>0</v>
      </c>
      <c r="M63">
        <v>0</v>
      </c>
      <c r="N63">
        <v>0</v>
      </c>
      <c r="O63">
        <v>0.31972222222222202</v>
      </c>
      <c r="P63" s="75">
        <v>1</v>
      </c>
      <c r="Q63" s="75">
        <v>0</v>
      </c>
      <c r="R63" s="75">
        <v>0</v>
      </c>
      <c r="S63" s="75">
        <v>1</v>
      </c>
      <c r="T63" s="74">
        <v>2.70282186948854E-3</v>
      </c>
      <c r="U63" s="75">
        <v>0</v>
      </c>
      <c r="V63" s="75">
        <v>0</v>
      </c>
      <c r="W63" s="75">
        <v>0</v>
      </c>
    </row>
    <row r="64" spans="1:23" x14ac:dyDescent="0.25">
      <c r="A64">
        <v>1601680</v>
      </c>
      <c r="B64" t="s">
        <v>1163</v>
      </c>
      <c r="C64" t="s">
        <v>1043</v>
      </c>
      <c r="D64" t="s">
        <v>1164</v>
      </c>
      <c r="E64" s="74">
        <v>0.87847222222222199</v>
      </c>
      <c r="F64" s="74">
        <v>0.87847222222222199</v>
      </c>
      <c r="G64">
        <v>132</v>
      </c>
      <c r="H64">
        <v>132</v>
      </c>
      <c r="I64">
        <v>0</v>
      </c>
      <c r="J64">
        <v>112.128055555556</v>
      </c>
      <c r="K64">
        <v>4.9991666666666701</v>
      </c>
      <c r="L64">
        <v>0</v>
      </c>
      <c r="M64">
        <v>0</v>
      </c>
      <c r="N64">
        <v>0</v>
      </c>
      <c r="O64">
        <v>6.5625</v>
      </c>
      <c r="P64" s="75">
        <v>9</v>
      </c>
      <c r="Q64" s="75">
        <v>7</v>
      </c>
      <c r="R64" s="75">
        <v>2</v>
      </c>
      <c r="S64" s="75">
        <v>0</v>
      </c>
      <c r="T64" s="74">
        <v>0.11928451178451201</v>
      </c>
      <c r="U64" s="75">
        <v>1</v>
      </c>
      <c r="V64" s="75">
        <v>0</v>
      </c>
      <c r="W64" s="75">
        <v>1</v>
      </c>
    </row>
    <row r="65" spans="1:23" x14ac:dyDescent="0.25">
      <c r="A65">
        <v>1603146</v>
      </c>
      <c r="B65" t="s">
        <v>1165</v>
      </c>
      <c r="C65" t="s">
        <v>1093</v>
      </c>
      <c r="D65" t="s">
        <v>1166</v>
      </c>
      <c r="E65" s="74">
        <v>0.76115961199294502</v>
      </c>
      <c r="F65" s="74">
        <v>0.76115961199294502</v>
      </c>
      <c r="G65">
        <v>126</v>
      </c>
      <c r="H65">
        <v>126</v>
      </c>
      <c r="I65">
        <v>0</v>
      </c>
      <c r="J65">
        <v>88.700833333333307</v>
      </c>
      <c r="K65">
        <v>7.5116666666666703</v>
      </c>
      <c r="L65">
        <v>0</v>
      </c>
      <c r="M65">
        <v>0</v>
      </c>
      <c r="N65">
        <v>0</v>
      </c>
      <c r="O65">
        <v>2.8027777777777798</v>
      </c>
      <c r="P65" s="75">
        <v>12</v>
      </c>
      <c r="Q65" s="75">
        <v>4</v>
      </c>
      <c r="R65" s="75">
        <v>0</v>
      </c>
      <c r="S65" s="75">
        <v>8</v>
      </c>
      <c r="T65" s="74">
        <v>0.23640873015873001</v>
      </c>
      <c r="U65" s="75">
        <v>3</v>
      </c>
      <c r="V65" s="75">
        <v>3</v>
      </c>
      <c r="W65" s="75">
        <v>0</v>
      </c>
    </row>
    <row r="66" spans="1:23" x14ac:dyDescent="0.25">
      <c r="A66">
        <v>1625618</v>
      </c>
      <c r="B66" t="s">
        <v>1167</v>
      </c>
      <c r="C66" t="s">
        <v>1085</v>
      </c>
      <c r="D66" t="s">
        <v>1168</v>
      </c>
      <c r="E66" s="74">
        <v>0.88227555555555603</v>
      </c>
      <c r="F66" s="74">
        <v>0.88227555555555603</v>
      </c>
      <c r="G66">
        <v>125</v>
      </c>
      <c r="H66">
        <v>125</v>
      </c>
      <c r="I66">
        <v>0</v>
      </c>
      <c r="J66">
        <v>120.70222222222201</v>
      </c>
      <c r="K66">
        <v>1.07361111111111</v>
      </c>
      <c r="L66">
        <v>0</v>
      </c>
      <c r="M66">
        <v>0</v>
      </c>
      <c r="N66">
        <v>0</v>
      </c>
      <c r="O66">
        <v>0.83055555555555605</v>
      </c>
      <c r="P66" s="75">
        <v>1</v>
      </c>
      <c r="Q66" s="75">
        <v>1</v>
      </c>
      <c r="R66" s="75">
        <v>0</v>
      </c>
      <c r="S66" s="75">
        <v>0</v>
      </c>
      <c r="T66" s="74">
        <v>0.10738</v>
      </c>
      <c r="U66" s="75">
        <v>2</v>
      </c>
      <c r="V66" s="75">
        <v>1</v>
      </c>
      <c r="W66" s="75">
        <v>1</v>
      </c>
    </row>
    <row r="67" spans="1:23" x14ac:dyDescent="0.25">
      <c r="A67">
        <v>1631467</v>
      </c>
      <c r="B67" t="s">
        <v>1169</v>
      </c>
      <c r="C67" t="s">
        <v>1030</v>
      </c>
      <c r="D67" t="s">
        <v>1170</v>
      </c>
      <c r="E67" s="74">
        <v>0.40628086419753101</v>
      </c>
      <c r="F67" s="74">
        <v>0.40628086419753101</v>
      </c>
      <c r="G67">
        <v>126</v>
      </c>
      <c r="H67">
        <v>126</v>
      </c>
      <c r="I67">
        <v>0</v>
      </c>
      <c r="J67">
        <v>50.731388888888901</v>
      </c>
      <c r="K67">
        <v>1.0216666666666701</v>
      </c>
      <c r="L67">
        <v>0</v>
      </c>
      <c r="M67">
        <v>0</v>
      </c>
      <c r="N67">
        <v>0</v>
      </c>
      <c r="O67">
        <v>2.0408333333333299</v>
      </c>
      <c r="P67" s="75">
        <v>7</v>
      </c>
      <c r="Q67" s="75">
        <v>5</v>
      </c>
      <c r="R67" s="75">
        <v>0</v>
      </c>
      <c r="S67" s="75">
        <v>2</v>
      </c>
      <c r="T67" s="74">
        <v>0.58936948853615501</v>
      </c>
      <c r="U67" s="75">
        <v>12</v>
      </c>
      <c r="V67" s="75">
        <v>2</v>
      </c>
      <c r="W67" s="75">
        <v>10</v>
      </c>
    </row>
    <row r="68" spans="1:23" x14ac:dyDescent="0.25">
      <c r="A68">
        <v>1645322</v>
      </c>
      <c r="B68" t="s">
        <v>1171</v>
      </c>
      <c r="C68" t="s">
        <v>1054</v>
      </c>
      <c r="D68" t="s">
        <v>1172</v>
      </c>
      <c r="E68" s="74">
        <v>0.72695138888888899</v>
      </c>
      <c r="F68" s="74">
        <v>0.72695138888888899</v>
      </c>
      <c r="G68">
        <v>120</v>
      </c>
      <c r="H68">
        <v>120</v>
      </c>
      <c r="I68">
        <v>0</v>
      </c>
      <c r="J68">
        <v>81.907222222222202</v>
      </c>
      <c r="K68">
        <v>5.68</v>
      </c>
      <c r="L68">
        <v>0</v>
      </c>
      <c r="M68">
        <v>0</v>
      </c>
      <c r="N68">
        <v>22.998888888888899</v>
      </c>
      <c r="O68">
        <v>2.58388888888889</v>
      </c>
      <c r="P68" s="75">
        <v>13</v>
      </c>
      <c r="Q68" s="75">
        <v>2</v>
      </c>
      <c r="R68" s="75">
        <v>7</v>
      </c>
      <c r="S68" s="75">
        <v>4</v>
      </c>
      <c r="T68" s="74">
        <v>0.270666666666667</v>
      </c>
      <c r="U68" s="75">
        <v>3</v>
      </c>
      <c r="V68" s="75">
        <v>3</v>
      </c>
      <c r="W68" s="75">
        <v>0</v>
      </c>
    </row>
    <row r="69" spans="1:23" x14ac:dyDescent="0.25">
      <c r="A69">
        <v>1771789</v>
      </c>
      <c r="B69" t="s">
        <v>1173</v>
      </c>
      <c r="C69" t="s">
        <v>1110</v>
      </c>
      <c r="D69" t="s">
        <v>1174</v>
      </c>
      <c r="E69" s="74">
        <v>0.98041906130268197</v>
      </c>
      <c r="F69" s="74">
        <v>0.98041906130268197</v>
      </c>
      <c r="G69">
        <v>116</v>
      </c>
      <c r="H69">
        <v>116</v>
      </c>
      <c r="I69">
        <v>0</v>
      </c>
      <c r="J69">
        <v>122.632222222222</v>
      </c>
      <c r="K69">
        <v>4.35805555555556</v>
      </c>
      <c r="L69">
        <v>0</v>
      </c>
      <c r="M69">
        <v>0</v>
      </c>
      <c r="N69">
        <v>0</v>
      </c>
      <c r="O69">
        <v>2.4472222222222202</v>
      </c>
      <c r="P69" s="75">
        <v>12</v>
      </c>
      <c r="Q69" s="75">
        <v>3</v>
      </c>
      <c r="R69" s="75">
        <v>2</v>
      </c>
      <c r="S69" s="75">
        <v>7</v>
      </c>
      <c r="T69" s="74">
        <v>1.38433908045977E-2</v>
      </c>
      <c r="U69" s="75">
        <v>0</v>
      </c>
      <c r="V69" s="75">
        <v>0</v>
      </c>
      <c r="W69" s="75">
        <v>0</v>
      </c>
    </row>
    <row r="70" spans="1:23" x14ac:dyDescent="0.25">
      <c r="A70">
        <v>1793266</v>
      </c>
      <c r="B70" t="s">
        <v>1175</v>
      </c>
      <c r="C70" t="s">
        <v>1085</v>
      </c>
      <c r="D70" t="s">
        <v>1176</v>
      </c>
      <c r="E70" s="74">
        <v>0.96595652173913005</v>
      </c>
      <c r="F70" s="74">
        <v>0.97626470588235303</v>
      </c>
      <c r="G70">
        <v>115</v>
      </c>
      <c r="H70">
        <v>85</v>
      </c>
      <c r="I70">
        <v>0</v>
      </c>
      <c r="J70">
        <v>116.25166666666701</v>
      </c>
      <c r="K70">
        <v>0.153611111111111</v>
      </c>
      <c r="L70">
        <v>0</v>
      </c>
      <c r="M70">
        <v>5</v>
      </c>
      <c r="N70">
        <v>0</v>
      </c>
      <c r="O70">
        <v>2.2200000000000002</v>
      </c>
      <c r="P70" s="75">
        <v>11</v>
      </c>
      <c r="Q70" s="75">
        <v>2</v>
      </c>
      <c r="R70" s="75">
        <v>3</v>
      </c>
      <c r="S70" s="75">
        <v>6</v>
      </c>
      <c r="T70" s="74">
        <v>2.643961352657E-2</v>
      </c>
      <c r="U70" s="75">
        <v>0</v>
      </c>
      <c r="V70" s="75">
        <v>0</v>
      </c>
      <c r="W70" s="75">
        <v>0</v>
      </c>
    </row>
    <row r="71" spans="1:23" x14ac:dyDescent="0.25">
      <c r="A71">
        <v>1817056</v>
      </c>
      <c r="B71" t="s">
        <v>1177</v>
      </c>
      <c r="C71" t="s">
        <v>1085</v>
      </c>
      <c r="D71" t="s">
        <v>1178</v>
      </c>
      <c r="E71" s="74">
        <v>0.95169444444444395</v>
      </c>
      <c r="F71" s="74">
        <v>0.94915204678362597</v>
      </c>
      <c r="G71">
        <v>120</v>
      </c>
      <c r="H71">
        <v>114</v>
      </c>
      <c r="I71">
        <v>0</v>
      </c>
      <c r="J71">
        <v>125.419166666667</v>
      </c>
      <c r="K71">
        <v>0.338055555555556</v>
      </c>
      <c r="L71">
        <v>0</v>
      </c>
      <c r="M71">
        <v>6</v>
      </c>
      <c r="N71">
        <v>0</v>
      </c>
      <c r="O71">
        <v>1.65333333333333</v>
      </c>
      <c r="P71" s="75">
        <v>6</v>
      </c>
      <c r="Q71" s="75">
        <v>2</v>
      </c>
      <c r="R71" s="75">
        <v>1</v>
      </c>
      <c r="S71" s="75">
        <v>3</v>
      </c>
      <c r="T71" s="74">
        <v>3.7087962962963003E-2</v>
      </c>
      <c r="U71" s="75">
        <v>0</v>
      </c>
      <c r="V71" s="75">
        <v>0</v>
      </c>
      <c r="W71" s="75">
        <v>0</v>
      </c>
    </row>
    <row r="72" spans="1:23" x14ac:dyDescent="0.25">
      <c r="A72">
        <v>1819108</v>
      </c>
      <c r="B72" t="s">
        <v>1179</v>
      </c>
      <c r="C72" t="s">
        <v>1082</v>
      </c>
      <c r="D72" t="s">
        <v>1180</v>
      </c>
      <c r="E72" s="74">
        <v>0</v>
      </c>
      <c r="F72" s="74"/>
      <c r="G72">
        <v>85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45</v>
      </c>
      <c r="O72">
        <v>0</v>
      </c>
      <c r="P72" s="75">
        <v>0</v>
      </c>
      <c r="Q72" s="75">
        <v>0</v>
      </c>
      <c r="R72" s="75">
        <v>0</v>
      </c>
      <c r="S72" s="75">
        <v>0</v>
      </c>
      <c r="T72" s="74">
        <v>1</v>
      </c>
      <c r="U72" s="75">
        <v>17</v>
      </c>
      <c r="V72" s="75">
        <v>9</v>
      </c>
      <c r="W72" s="75">
        <v>8</v>
      </c>
    </row>
    <row r="73" spans="1:23" x14ac:dyDescent="0.25">
      <c r="A73">
        <v>1846609</v>
      </c>
      <c r="B73" t="s">
        <v>1181</v>
      </c>
      <c r="C73" t="s">
        <v>1093</v>
      </c>
      <c r="D73" t="s">
        <v>1182</v>
      </c>
      <c r="E73" s="74">
        <v>0.98947916666666702</v>
      </c>
      <c r="F73" s="74">
        <v>0.98947916666666702</v>
      </c>
      <c r="G73">
        <v>120</v>
      </c>
      <c r="H73">
        <v>120</v>
      </c>
      <c r="I73">
        <v>0</v>
      </c>
      <c r="J73">
        <v>123.430277777778</v>
      </c>
      <c r="K73">
        <v>2.5858333333333299</v>
      </c>
      <c r="L73">
        <v>0</v>
      </c>
      <c r="M73">
        <v>0</v>
      </c>
      <c r="N73">
        <v>0</v>
      </c>
      <c r="O73">
        <v>1.15611111111111</v>
      </c>
      <c r="P73" s="75">
        <v>4</v>
      </c>
      <c r="Q73" s="75">
        <v>1</v>
      </c>
      <c r="R73" s="75">
        <v>0</v>
      </c>
      <c r="S73" s="75">
        <v>3</v>
      </c>
      <c r="T73" s="74">
        <v>3.8148148148148099E-3</v>
      </c>
      <c r="U73" s="75">
        <v>0</v>
      </c>
      <c r="V73" s="75">
        <v>0</v>
      </c>
      <c r="W73" s="75">
        <v>0</v>
      </c>
    </row>
    <row r="74" spans="1:23" x14ac:dyDescent="0.25">
      <c r="A74">
        <v>1846986</v>
      </c>
      <c r="B74" t="s">
        <v>1183</v>
      </c>
      <c r="C74" t="s">
        <v>1071</v>
      </c>
      <c r="D74" t="s">
        <v>1184</v>
      </c>
      <c r="E74" s="74">
        <v>0.823089371980676</v>
      </c>
      <c r="F74" s="74">
        <v>0.823089371980676</v>
      </c>
      <c r="G74">
        <v>115</v>
      </c>
      <c r="H74">
        <v>115</v>
      </c>
      <c r="I74">
        <v>0</v>
      </c>
      <c r="J74">
        <v>94.715555555555596</v>
      </c>
      <c r="K74">
        <v>3.1497222222222199</v>
      </c>
      <c r="L74">
        <v>0</v>
      </c>
      <c r="M74">
        <v>0</v>
      </c>
      <c r="N74">
        <v>0</v>
      </c>
      <c r="O74">
        <v>11.391666666666699</v>
      </c>
      <c r="P74" s="75">
        <v>19</v>
      </c>
      <c r="Q74" s="75">
        <v>15</v>
      </c>
      <c r="R74" s="75">
        <v>4</v>
      </c>
      <c r="S74" s="75">
        <v>0</v>
      </c>
      <c r="T74" s="74">
        <v>0.16258695652173899</v>
      </c>
      <c r="U74" s="75">
        <v>2</v>
      </c>
      <c r="V74" s="75">
        <v>0</v>
      </c>
      <c r="W74" s="75">
        <v>2</v>
      </c>
    </row>
    <row r="75" spans="1:23" x14ac:dyDescent="0.25">
      <c r="A75">
        <v>1847111</v>
      </c>
      <c r="B75" t="s">
        <v>1185</v>
      </c>
      <c r="C75" t="s">
        <v>1021</v>
      </c>
      <c r="D75" t="s">
        <v>1186</v>
      </c>
      <c r="E75" s="74">
        <v>0.40711199294532602</v>
      </c>
      <c r="F75" s="74">
        <v>0.40711199294532602</v>
      </c>
      <c r="G75">
        <v>126</v>
      </c>
      <c r="H75">
        <v>126</v>
      </c>
      <c r="I75">
        <v>0</v>
      </c>
      <c r="J75">
        <v>50.716666666666697</v>
      </c>
      <c r="K75">
        <v>1.19166666666667</v>
      </c>
      <c r="L75">
        <v>0</v>
      </c>
      <c r="M75">
        <v>0</v>
      </c>
      <c r="N75">
        <v>0</v>
      </c>
      <c r="O75">
        <v>2.43333333333333</v>
      </c>
      <c r="P75" s="75">
        <v>3</v>
      </c>
      <c r="Q75" s="75">
        <v>2</v>
      </c>
      <c r="R75" s="75">
        <v>0</v>
      </c>
      <c r="S75" s="75">
        <v>1</v>
      </c>
      <c r="T75" s="74">
        <v>0.58802910052910096</v>
      </c>
      <c r="U75" s="75">
        <v>10</v>
      </c>
      <c r="V75" s="75">
        <v>5</v>
      </c>
      <c r="W75" s="75">
        <v>5</v>
      </c>
    </row>
    <row r="76" spans="1:23" x14ac:dyDescent="0.25">
      <c r="A76">
        <v>1847158</v>
      </c>
      <c r="B76" t="s">
        <v>1187</v>
      </c>
      <c r="C76" t="s">
        <v>1129</v>
      </c>
      <c r="D76" t="s">
        <v>1188</v>
      </c>
      <c r="E76" s="74">
        <v>0.65196560846560803</v>
      </c>
      <c r="F76" s="74">
        <v>0.65196560846560803</v>
      </c>
      <c r="G76">
        <v>105</v>
      </c>
      <c r="H76">
        <v>105</v>
      </c>
      <c r="I76">
        <v>0</v>
      </c>
      <c r="J76">
        <v>68.5972222222222</v>
      </c>
      <c r="K76">
        <v>1.2011111111111099</v>
      </c>
      <c r="L76">
        <v>0</v>
      </c>
      <c r="M76">
        <v>0</v>
      </c>
      <c r="N76">
        <v>0</v>
      </c>
      <c r="O76">
        <v>2.9013888888888899</v>
      </c>
      <c r="P76" s="75">
        <v>8</v>
      </c>
      <c r="Q76" s="75">
        <v>2</v>
      </c>
      <c r="R76" s="75">
        <v>3</v>
      </c>
      <c r="S76" s="75">
        <v>3</v>
      </c>
      <c r="T76" s="74">
        <v>0.33767195767195801</v>
      </c>
      <c r="U76" s="75">
        <v>5</v>
      </c>
      <c r="V76" s="75">
        <v>0</v>
      </c>
      <c r="W76" s="75">
        <v>5</v>
      </c>
    </row>
    <row r="77" spans="1:23" x14ac:dyDescent="0.25">
      <c r="A77">
        <v>1879990</v>
      </c>
      <c r="B77" t="s">
        <v>1189</v>
      </c>
      <c r="C77" t="s">
        <v>1129</v>
      </c>
      <c r="D77" t="s">
        <v>1190</v>
      </c>
      <c r="E77" s="74">
        <v>0.99509027777777803</v>
      </c>
      <c r="F77" s="74">
        <v>0.99018055555555595</v>
      </c>
      <c r="G77">
        <v>120</v>
      </c>
      <c r="H77">
        <v>60</v>
      </c>
      <c r="I77">
        <v>0</v>
      </c>
      <c r="J77">
        <v>59.8958333333333</v>
      </c>
      <c r="K77">
        <v>0</v>
      </c>
      <c r="L77">
        <v>0</v>
      </c>
      <c r="M77">
        <v>60</v>
      </c>
      <c r="N77">
        <v>0</v>
      </c>
      <c r="O77">
        <v>0.148611111111111</v>
      </c>
      <c r="P77" s="75">
        <v>0</v>
      </c>
      <c r="Q77" s="75">
        <v>0</v>
      </c>
      <c r="R77" s="75">
        <v>0</v>
      </c>
      <c r="S77" s="75">
        <v>0</v>
      </c>
      <c r="T77" s="74">
        <v>1.6180555555555601E-3</v>
      </c>
      <c r="U77" s="75">
        <v>0</v>
      </c>
      <c r="V77" s="75">
        <v>0</v>
      </c>
      <c r="W77" s="75">
        <v>0</v>
      </c>
    </row>
    <row r="78" spans="1:23" x14ac:dyDescent="0.25">
      <c r="A78">
        <v>1899294</v>
      </c>
      <c r="B78" t="s">
        <v>1191</v>
      </c>
      <c r="C78" t="s">
        <v>1192</v>
      </c>
      <c r="D78" t="s">
        <v>1193</v>
      </c>
      <c r="E78" s="74">
        <v>0</v>
      </c>
      <c r="F78" s="74"/>
      <c r="G78">
        <v>132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s="75">
        <v>0</v>
      </c>
      <c r="Q78" s="75">
        <v>0</v>
      </c>
      <c r="R78" s="75">
        <v>0</v>
      </c>
      <c r="S78" s="75">
        <v>0</v>
      </c>
      <c r="T78" s="74">
        <v>1</v>
      </c>
      <c r="U78" s="75">
        <v>22</v>
      </c>
      <c r="V78" s="75">
        <v>0</v>
      </c>
      <c r="W78" s="75">
        <v>22</v>
      </c>
    </row>
    <row r="79" spans="1:23" x14ac:dyDescent="0.25">
      <c r="A79">
        <v>1905372</v>
      </c>
      <c r="B79" t="s">
        <v>1194</v>
      </c>
      <c r="C79" t="s">
        <v>1015</v>
      </c>
      <c r="D79" t="s">
        <v>1195</v>
      </c>
      <c r="E79" s="74">
        <v>0.72640211640211605</v>
      </c>
      <c r="F79" s="74">
        <v>0.72640211640211605</v>
      </c>
      <c r="G79">
        <v>126</v>
      </c>
      <c r="H79">
        <v>126</v>
      </c>
      <c r="I79">
        <v>0</v>
      </c>
      <c r="J79">
        <v>88.642499999999998</v>
      </c>
      <c r="K79">
        <v>3.05833333333333</v>
      </c>
      <c r="L79">
        <v>0</v>
      </c>
      <c r="M79">
        <v>0</v>
      </c>
      <c r="N79">
        <v>0</v>
      </c>
      <c r="O79">
        <v>3.3541666666666701</v>
      </c>
      <c r="P79" s="75">
        <v>9</v>
      </c>
      <c r="Q79" s="75">
        <v>3</v>
      </c>
      <c r="R79" s="75">
        <v>3</v>
      </c>
      <c r="S79" s="75">
        <v>3</v>
      </c>
      <c r="T79" s="74">
        <v>0.27228615520282201</v>
      </c>
      <c r="U79" s="75">
        <v>5</v>
      </c>
      <c r="V79" s="75">
        <v>5</v>
      </c>
      <c r="W79" s="75">
        <v>0</v>
      </c>
    </row>
    <row r="80" spans="1:23" x14ac:dyDescent="0.25">
      <c r="A80">
        <v>1916242</v>
      </c>
      <c r="B80" t="s">
        <v>1196</v>
      </c>
      <c r="C80" t="s">
        <v>1088</v>
      </c>
      <c r="D80" t="s">
        <v>1197</v>
      </c>
      <c r="E80" s="74">
        <v>0.49598161741583602</v>
      </c>
      <c r="F80" s="74">
        <v>0.49598161741583602</v>
      </c>
      <c r="G80">
        <v>126</v>
      </c>
      <c r="H80">
        <v>126</v>
      </c>
      <c r="I80">
        <v>2.33222222222222</v>
      </c>
      <c r="J80">
        <v>58.828611111111101</v>
      </c>
      <c r="K80">
        <v>3.8344444444444399</v>
      </c>
      <c r="L80">
        <v>0</v>
      </c>
      <c r="M80">
        <v>0</v>
      </c>
      <c r="N80">
        <v>0</v>
      </c>
      <c r="O80">
        <v>0.525555555555556</v>
      </c>
      <c r="P80" s="75">
        <v>0</v>
      </c>
      <c r="Q80" s="75">
        <v>0</v>
      </c>
      <c r="R80" s="75">
        <v>0</v>
      </c>
      <c r="S80" s="75">
        <v>0</v>
      </c>
      <c r="T80" s="74">
        <v>0.499912399708898</v>
      </c>
      <c r="U80" s="75">
        <v>10</v>
      </c>
      <c r="V80" s="75">
        <v>10</v>
      </c>
      <c r="W80" s="75">
        <v>0</v>
      </c>
    </row>
    <row r="81" spans="1:23" x14ac:dyDescent="0.25">
      <c r="A81">
        <v>1919828</v>
      </c>
      <c r="B81" t="s">
        <v>1198</v>
      </c>
      <c r="C81" t="s">
        <v>1146</v>
      </c>
      <c r="D81" t="s">
        <v>1199</v>
      </c>
      <c r="E81" s="74">
        <v>0.896343915343915</v>
      </c>
      <c r="F81" s="74">
        <v>0.896343915343915</v>
      </c>
      <c r="G81">
        <v>105</v>
      </c>
      <c r="H81">
        <v>105</v>
      </c>
      <c r="I81">
        <v>0</v>
      </c>
      <c r="J81">
        <v>88.689166666666694</v>
      </c>
      <c r="K81">
        <v>0.57416666666666705</v>
      </c>
      <c r="L81">
        <v>0</v>
      </c>
      <c r="M81">
        <v>5</v>
      </c>
      <c r="N81">
        <v>0</v>
      </c>
      <c r="O81">
        <v>1.46583333333333</v>
      </c>
      <c r="P81" s="75">
        <v>3</v>
      </c>
      <c r="Q81" s="75">
        <v>1</v>
      </c>
      <c r="R81" s="75">
        <v>1</v>
      </c>
      <c r="S81" s="75">
        <v>1</v>
      </c>
      <c r="T81" s="74">
        <v>0.10273544973545</v>
      </c>
      <c r="U81" s="75">
        <v>1</v>
      </c>
      <c r="V81" s="75">
        <v>1</v>
      </c>
      <c r="W81" s="75">
        <v>0</v>
      </c>
    </row>
    <row r="82" spans="1:23" x14ac:dyDescent="0.25">
      <c r="A82">
        <v>1940857</v>
      </c>
      <c r="B82" t="s">
        <v>1200</v>
      </c>
      <c r="C82" t="s">
        <v>1030</v>
      </c>
      <c r="D82" t="s">
        <v>1201</v>
      </c>
      <c r="E82" s="74">
        <v>0.69970458553791903</v>
      </c>
      <c r="F82" s="74">
        <v>0.69970458553791903</v>
      </c>
      <c r="G82">
        <v>126</v>
      </c>
      <c r="H82">
        <v>126</v>
      </c>
      <c r="I82">
        <v>0</v>
      </c>
      <c r="J82">
        <v>84.624166666666696</v>
      </c>
      <c r="K82">
        <v>3.6555555555555599</v>
      </c>
      <c r="L82">
        <v>0</v>
      </c>
      <c r="M82">
        <v>0</v>
      </c>
      <c r="N82">
        <v>0</v>
      </c>
      <c r="O82">
        <v>2.3333333333333299</v>
      </c>
      <c r="P82" s="75">
        <v>4</v>
      </c>
      <c r="Q82" s="75">
        <v>2</v>
      </c>
      <c r="R82" s="75">
        <v>1</v>
      </c>
      <c r="S82" s="75">
        <v>1</v>
      </c>
      <c r="T82" s="74">
        <v>0.29971560846560802</v>
      </c>
      <c r="U82" s="75">
        <v>6</v>
      </c>
      <c r="V82" s="75">
        <v>5</v>
      </c>
      <c r="W82" s="75">
        <v>1</v>
      </c>
    </row>
    <row r="83" spans="1:23" x14ac:dyDescent="0.25">
      <c r="A83">
        <v>1955738</v>
      </c>
      <c r="B83" t="s">
        <v>1202</v>
      </c>
      <c r="C83" t="s">
        <v>1129</v>
      </c>
      <c r="D83" t="s">
        <v>1203</v>
      </c>
      <c r="E83" s="74">
        <v>0.95473148148148101</v>
      </c>
      <c r="F83" s="74">
        <v>0.95473148148148101</v>
      </c>
      <c r="G83">
        <v>120</v>
      </c>
      <c r="H83">
        <v>120</v>
      </c>
      <c r="I83">
        <v>0</v>
      </c>
      <c r="J83">
        <v>114.236111111111</v>
      </c>
      <c r="K83">
        <v>1.0577777777777799</v>
      </c>
      <c r="L83">
        <v>0</v>
      </c>
      <c r="M83">
        <v>0</v>
      </c>
      <c r="N83">
        <v>0</v>
      </c>
      <c r="O83">
        <v>4.1613888888888901</v>
      </c>
      <c r="P83" s="75">
        <v>15</v>
      </c>
      <c r="Q83" s="75">
        <v>3</v>
      </c>
      <c r="R83" s="75">
        <v>3</v>
      </c>
      <c r="S83" s="75">
        <v>9</v>
      </c>
      <c r="T83" s="74">
        <v>4.2780092592592599E-2</v>
      </c>
      <c r="U83" s="75">
        <v>0</v>
      </c>
      <c r="V83" s="75">
        <v>0</v>
      </c>
      <c r="W83" s="75">
        <v>0</v>
      </c>
    </row>
    <row r="84" spans="1:23" x14ac:dyDescent="0.25">
      <c r="A84">
        <v>1970600</v>
      </c>
      <c r="B84" t="s">
        <v>1204</v>
      </c>
      <c r="C84" t="s">
        <v>1071</v>
      </c>
      <c r="D84" t="s">
        <v>1205</v>
      </c>
      <c r="E84" s="74">
        <v>0.51333994708994701</v>
      </c>
      <c r="F84" s="74">
        <v>0.51333994708994701</v>
      </c>
      <c r="G84">
        <v>126</v>
      </c>
      <c r="H84">
        <v>126</v>
      </c>
      <c r="I84">
        <v>0</v>
      </c>
      <c r="J84">
        <v>73.358055555555595</v>
      </c>
      <c r="K84">
        <v>3.5894444444444402</v>
      </c>
      <c r="L84">
        <v>0</v>
      </c>
      <c r="M84">
        <v>0</v>
      </c>
      <c r="N84">
        <v>0</v>
      </c>
      <c r="O84">
        <v>2.4497222222222201</v>
      </c>
      <c r="P84" s="75">
        <v>11</v>
      </c>
      <c r="Q84" s="75">
        <v>4</v>
      </c>
      <c r="R84" s="75">
        <v>1</v>
      </c>
      <c r="S84" s="75">
        <v>6</v>
      </c>
      <c r="T84" s="74">
        <v>0.45348324514991201</v>
      </c>
      <c r="U84" s="75">
        <v>8</v>
      </c>
      <c r="V84" s="75">
        <v>7</v>
      </c>
      <c r="W84" s="75">
        <v>1</v>
      </c>
    </row>
    <row r="85" spans="1:23" x14ac:dyDescent="0.25">
      <c r="A85">
        <v>1990108</v>
      </c>
      <c r="B85" t="s">
        <v>1206</v>
      </c>
      <c r="C85" t="s">
        <v>1036</v>
      </c>
      <c r="D85" t="s">
        <v>1207</v>
      </c>
      <c r="E85" s="74">
        <v>0.56486552028218695</v>
      </c>
      <c r="F85" s="74">
        <v>0.74138599537036998</v>
      </c>
      <c r="G85">
        <v>126</v>
      </c>
      <c r="H85">
        <v>96</v>
      </c>
      <c r="I85">
        <v>0</v>
      </c>
      <c r="J85">
        <v>77.5138888888889</v>
      </c>
      <c r="K85">
        <v>2.9991666666666701</v>
      </c>
      <c r="L85">
        <v>0</v>
      </c>
      <c r="M85">
        <v>0</v>
      </c>
      <c r="N85">
        <v>0</v>
      </c>
      <c r="O85">
        <v>6.0644444444444403</v>
      </c>
      <c r="P85" s="75">
        <v>13</v>
      </c>
      <c r="Q85" s="75">
        <v>8</v>
      </c>
      <c r="R85" s="75">
        <v>3</v>
      </c>
      <c r="S85" s="75">
        <v>2</v>
      </c>
      <c r="T85" s="74">
        <v>0.39983465608465601</v>
      </c>
      <c r="U85" s="75">
        <v>7</v>
      </c>
      <c r="V85" s="75">
        <v>6</v>
      </c>
      <c r="W85" s="75">
        <v>1</v>
      </c>
    </row>
    <row r="86" spans="1:23" x14ac:dyDescent="0.25">
      <c r="A86">
        <v>2043289</v>
      </c>
      <c r="B86" t="s">
        <v>1208</v>
      </c>
      <c r="C86" t="s">
        <v>1051</v>
      </c>
      <c r="D86" t="s">
        <v>1209</v>
      </c>
      <c r="E86" s="74">
        <v>0.94240740740740703</v>
      </c>
      <c r="F86" s="74">
        <v>0.94240740740740703</v>
      </c>
      <c r="G86">
        <v>105</v>
      </c>
      <c r="H86">
        <v>105</v>
      </c>
      <c r="I86">
        <v>0</v>
      </c>
      <c r="J86">
        <v>99.451666666666696</v>
      </c>
      <c r="K86">
        <v>0.230277777777778</v>
      </c>
      <c r="L86">
        <v>0</v>
      </c>
      <c r="M86">
        <v>0</v>
      </c>
      <c r="N86">
        <v>0</v>
      </c>
      <c r="O86">
        <v>0.67722222222222195</v>
      </c>
      <c r="P86" s="75">
        <v>1</v>
      </c>
      <c r="Q86" s="75">
        <v>0</v>
      </c>
      <c r="R86" s="75">
        <v>0</v>
      </c>
      <c r="S86" s="75">
        <v>1</v>
      </c>
      <c r="T86" s="74">
        <v>5.2420634920634902E-2</v>
      </c>
      <c r="U86" s="75">
        <v>1</v>
      </c>
      <c r="V86" s="75">
        <v>0</v>
      </c>
      <c r="W86" s="75">
        <v>1</v>
      </c>
    </row>
    <row r="87" spans="1:23" x14ac:dyDescent="0.25">
      <c r="A87">
        <v>2043580</v>
      </c>
      <c r="B87" t="s">
        <v>1210</v>
      </c>
      <c r="C87" t="s">
        <v>1043</v>
      </c>
      <c r="D87" t="s">
        <v>1211</v>
      </c>
      <c r="E87" s="74">
        <v>0.63897863247863296</v>
      </c>
      <c r="F87" s="74">
        <v>0.63897863247863296</v>
      </c>
      <c r="G87">
        <v>130</v>
      </c>
      <c r="H87">
        <v>130</v>
      </c>
      <c r="I87">
        <v>0</v>
      </c>
      <c r="J87">
        <v>81.306111111111093</v>
      </c>
      <c r="K87">
        <v>2.5138888888888902</v>
      </c>
      <c r="L87">
        <v>0</v>
      </c>
      <c r="M87">
        <v>0</v>
      </c>
      <c r="N87">
        <v>0</v>
      </c>
      <c r="O87">
        <v>1.05527777777778</v>
      </c>
      <c r="P87" s="75">
        <v>2</v>
      </c>
      <c r="Q87" s="75">
        <v>1</v>
      </c>
      <c r="R87" s="75">
        <v>1</v>
      </c>
      <c r="S87" s="75">
        <v>0</v>
      </c>
      <c r="T87" s="74">
        <v>0.35542094017094</v>
      </c>
      <c r="U87" s="75">
        <v>6</v>
      </c>
      <c r="V87" s="75">
        <v>5</v>
      </c>
      <c r="W87" s="75">
        <v>1</v>
      </c>
    </row>
    <row r="88" spans="1:23" x14ac:dyDescent="0.25">
      <c r="A88">
        <v>2043582</v>
      </c>
      <c r="B88" t="s">
        <v>1212</v>
      </c>
      <c r="C88" t="s">
        <v>1043</v>
      </c>
      <c r="D88" t="s">
        <v>1213</v>
      </c>
      <c r="E88" s="74">
        <v>0.84767387616624301</v>
      </c>
      <c r="F88" s="74">
        <v>0.84767387616624301</v>
      </c>
      <c r="G88">
        <v>131</v>
      </c>
      <c r="H88">
        <v>131</v>
      </c>
      <c r="I88">
        <v>0</v>
      </c>
      <c r="J88">
        <v>116.539166666667</v>
      </c>
      <c r="K88">
        <v>2.84972222222222</v>
      </c>
      <c r="L88">
        <v>0</v>
      </c>
      <c r="M88">
        <v>0</v>
      </c>
      <c r="N88">
        <v>0</v>
      </c>
      <c r="O88">
        <v>7.1913888888888904</v>
      </c>
      <c r="P88" s="75">
        <v>6</v>
      </c>
      <c r="Q88" s="75">
        <v>4</v>
      </c>
      <c r="R88" s="75">
        <v>1</v>
      </c>
      <c r="S88" s="75">
        <v>1</v>
      </c>
      <c r="T88" s="74">
        <v>0.100103901611535</v>
      </c>
      <c r="U88" s="75">
        <v>2</v>
      </c>
      <c r="V88" s="75">
        <v>1</v>
      </c>
      <c r="W88" s="75">
        <v>1</v>
      </c>
    </row>
    <row r="89" spans="1:23" x14ac:dyDescent="0.25">
      <c r="A89">
        <v>2051587</v>
      </c>
      <c r="B89" t="s">
        <v>1214</v>
      </c>
      <c r="C89" t="s">
        <v>1043</v>
      </c>
      <c r="D89" t="s">
        <v>1215</v>
      </c>
      <c r="E89" s="74">
        <v>0.90147095959596002</v>
      </c>
      <c r="F89" s="74">
        <v>0.90147095959596002</v>
      </c>
      <c r="G89">
        <v>132</v>
      </c>
      <c r="H89">
        <v>132</v>
      </c>
      <c r="I89">
        <v>0</v>
      </c>
      <c r="J89">
        <v>115.89388888888899</v>
      </c>
      <c r="K89">
        <v>3.2577777777777799</v>
      </c>
      <c r="L89">
        <v>0</v>
      </c>
      <c r="M89">
        <v>0</v>
      </c>
      <c r="N89">
        <v>0</v>
      </c>
      <c r="O89">
        <v>0.43888888888888899</v>
      </c>
      <c r="P89" s="75">
        <v>1</v>
      </c>
      <c r="Q89" s="75">
        <v>0</v>
      </c>
      <c r="R89" s="75">
        <v>0</v>
      </c>
      <c r="S89" s="75">
        <v>1</v>
      </c>
      <c r="T89" s="74">
        <v>9.7409511784511807E-2</v>
      </c>
      <c r="U89" s="75">
        <v>1</v>
      </c>
      <c r="V89" s="75">
        <v>0</v>
      </c>
      <c r="W89" s="75">
        <v>1</v>
      </c>
    </row>
    <row r="90" spans="1:23" x14ac:dyDescent="0.25">
      <c r="A90">
        <v>2051588</v>
      </c>
      <c r="B90" t="s">
        <v>1216</v>
      </c>
      <c r="C90" t="s">
        <v>1036</v>
      </c>
      <c r="D90" t="s">
        <v>1217</v>
      </c>
      <c r="E90" s="74">
        <v>0.85501984126984099</v>
      </c>
      <c r="F90" s="74">
        <v>0.72321969696969701</v>
      </c>
      <c r="G90">
        <v>126</v>
      </c>
      <c r="H90">
        <v>66</v>
      </c>
      <c r="I90">
        <v>0</v>
      </c>
      <c r="J90">
        <v>45.689722222222201</v>
      </c>
      <c r="K90">
        <v>2.2925</v>
      </c>
      <c r="L90">
        <v>0</v>
      </c>
      <c r="M90">
        <v>60</v>
      </c>
      <c r="N90">
        <v>0</v>
      </c>
      <c r="O90">
        <v>0.22500000000000001</v>
      </c>
      <c r="P90" s="75">
        <v>1</v>
      </c>
      <c r="Q90" s="75">
        <v>0</v>
      </c>
      <c r="R90" s="75">
        <v>0</v>
      </c>
      <c r="S90" s="75">
        <v>1</v>
      </c>
      <c r="T90" s="74">
        <v>0.14420194003527301</v>
      </c>
      <c r="U90" s="75">
        <v>3</v>
      </c>
      <c r="V90" s="75">
        <v>3</v>
      </c>
      <c r="W90" s="75">
        <v>0</v>
      </c>
    </row>
    <row r="91" spans="1:23" x14ac:dyDescent="0.25">
      <c r="A91">
        <v>2052803</v>
      </c>
      <c r="B91" t="s">
        <v>1218</v>
      </c>
      <c r="C91" t="s">
        <v>1151</v>
      </c>
      <c r="D91" t="s">
        <v>1219</v>
      </c>
      <c r="E91" s="74">
        <v>0.549470899470899</v>
      </c>
      <c r="F91" s="74">
        <v>0.549470899470899</v>
      </c>
      <c r="G91">
        <v>126</v>
      </c>
      <c r="H91">
        <v>126</v>
      </c>
      <c r="I91">
        <v>0</v>
      </c>
      <c r="J91">
        <v>69.209999999999994</v>
      </c>
      <c r="K91">
        <v>0.71250000000000002</v>
      </c>
      <c r="L91">
        <v>0</v>
      </c>
      <c r="M91">
        <v>0</v>
      </c>
      <c r="N91">
        <v>30</v>
      </c>
      <c r="O91">
        <v>0.91805555555555496</v>
      </c>
      <c r="P91" s="75">
        <v>2</v>
      </c>
      <c r="Q91" s="75">
        <v>1</v>
      </c>
      <c r="R91" s="75">
        <v>1</v>
      </c>
      <c r="S91" s="75">
        <v>0</v>
      </c>
      <c r="T91" s="74">
        <v>0.44668871252204601</v>
      </c>
      <c r="U91" s="75">
        <v>9</v>
      </c>
      <c r="V91" s="75">
        <v>9</v>
      </c>
      <c r="W91" s="75">
        <v>0</v>
      </c>
    </row>
    <row r="92" spans="1:23" x14ac:dyDescent="0.25">
      <c r="A92">
        <v>2052805</v>
      </c>
      <c r="B92" t="s">
        <v>1220</v>
      </c>
      <c r="C92" t="s">
        <v>1024</v>
      </c>
      <c r="D92" t="s">
        <v>1221</v>
      </c>
      <c r="E92" s="74">
        <v>0.91464444444444404</v>
      </c>
      <c r="F92" s="74">
        <v>0.91464444444444404</v>
      </c>
      <c r="G92">
        <v>100</v>
      </c>
      <c r="H92">
        <v>100</v>
      </c>
      <c r="I92">
        <v>0</v>
      </c>
      <c r="J92">
        <v>93.9177777777778</v>
      </c>
      <c r="K92">
        <v>0</v>
      </c>
      <c r="L92">
        <v>0</v>
      </c>
      <c r="M92">
        <v>0</v>
      </c>
      <c r="N92">
        <v>0</v>
      </c>
      <c r="O92">
        <v>1.03</v>
      </c>
      <c r="P92" s="75">
        <v>2</v>
      </c>
      <c r="Q92" s="75">
        <v>1</v>
      </c>
      <c r="R92" s="75">
        <v>0</v>
      </c>
      <c r="S92" s="75">
        <v>1</v>
      </c>
      <c r="T92" s="74">
        <v>6.8419444444444394E-2</v>
      </c>
      <c r="U92" s="75">
        <v>1</v>
      </c>
      <c r="V92" s="75">
        <v>0</v>
      </c>
      <c r="W92" s="75">
        <v>1</v>
      </c>
    </row>
    <row r="93" spans="1:23" x14ac:dyDescent="0.25">
      <c r="A93">
        <v>2053018</v>
      </c>
      <c r="B93" t="s">
        <v>1222</v>
      </c>
      <c r="C93" t="s">
        <v>1036</v>
      </c>
      <c r="D93" t="s">
        <v>1223</v>
      </c>
      <c r="E93" s="74">
        <v>0.52122134038800705</v>
      </c>
      <c r="F93" s="74">
        <v>0.49728240740740698</v>
      </c>
      <c r="G93">
        <v>126</v>
      </c>
      <c r="H93">
        <v>120</v>
      </c>
      <c r="I93">
        <v>0</v>
      </c>
      <c r="J93">
        <v>61.022222222222197</v>
      </c>
      <c r="K93">
        <v>1.62916666666667</v>
      </c>
      <c r="L93">
        <v>0</v>
      </c>
      <c r="M93">
        <v>6</v>
      </c>
      <c r="N93">
        <v>30</v>
      </c>
      <c r="O93">
        <v>0.28611111111111098</v>
      </c>
      <c r="P93" s="75">
        <v>2</v>
      </c>
      <c r="Q93" s="75">
        <v>0</v>
      </c>
      <c r="R93" s="75">
        <v>0</v>
      </c>
      <c r="S93" s="75">
        <v>2</v>
      </c>
      <c r="T93" s="74">
        <v>0.47708553791887098</v>
      </c>
      <c r="U93" s="75">
        <v>10</v>
      </c>
      <c r="V93" s="75">
        <v>10</v>
      </c>
      <c r="W93" s="75">
        <v>0</v>
      </c>
    </row>
    <row r="94" spans="1:23" x14ac:dyDescent="0.25">
      <c r="A94">
        <v>2110913</v>
      </c>
      <c r="B94" t="s">
        <v>1224</v>
      </c>
      <c r="C94" t="s">
        <v>1192</v>
      </c>
      <c r="D94" t="s">
        <v>1225</v>
      </c>
      <c r="E94" s="74">
        <v>0</v>
      </c>
      <c r="F94" s="74"/>
      <c r="G94">
        <v>126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35</v>
      </c>
      <c r="O94">
        <v>0</v>
      </c>
      <c r="P94" s="75">
        <v>0</v>
      </c>
      <c r="Q94" s="75">
        <v>0</v>
      </c>
      <c r="R94" s="75">
        <v>0</v>
      </c>
      <c r="S94" s="75">
        <v>0</v>
      </c>
      <c r="T94" s="74">
        <v>1</v>
      </c>
      <c r="U94" s="75">
        <v>21</v>
      </c>
      <c r="V94" s="75">
        <v>7</v>
      </c>
      <c r="W94" s="75">
        <v>14</v>
      </c>
    </row>
    <row r="95" spans="1:23" x14ac:dyDescent="0.25">
      <c r="A95">
        <v>2125108</v>
      </c>
      <c r="B95" t="s">
        <v>1226</v>
      </c>
      <c r="C95" t="s">
        <v>1024</v>
      </c>
      <c r="D95" t="s">
        <v>1227</v>
      </c>
      <c r="E95" s="74">
        <v>0.90031565656565704</v>
      </c>
      <c r="F95" s="74">
        <v>0.90031565656565704</v>
      </c>
      <c r="G95">
        <v>110</v>
      </c>
      <c r="H95">
        <v>110</v>
      </c>
      <c r="I95">
        <v>0</v>
      </c>
      <c r="J95">
        <v>79.891666666666694</v>
      </c>
      <c r="K95">
        <v>1.0147222222222201</v>
      </c>
      <c r="L95">
        <v>18.558333333333302</v>
      </c>
      <c r="M95">
        <v>0</v>
      </c>
      <c r="N95">
        <v>0</v>
      </c>
      <c r="O95">
        <v>1.9080555555555601</v>
      </c>
      <c r="P95" s="75">
        <v>4</v>
      </c>
      <c r="Q95" s="75">
        <v>2</v>
      </c>
      <c r="R95" s="75">
        <v>0</v>
      </c>
      <c r="S95" s="75">
        <v>2</v>
      </c>
      <c r="T95" s="74">
        <v>9.5775252525252499E-2</v>
      </c>
      <c r="U95" s="75">
        <v>1</v>
      </c>
      <c r="V95" s="75">
        <v>0</v>
      </c>
      <c r="W95" s="75">
        <v>1</v>
      </c>
    </row>
    <row r="96" spans="1:23" x14ac:dyDescent="0.25">
      <c r="A96">
        <v>2126276</v>
      </c>
      <c r="B96" t="s">
        <v>1228</v>
      </c>
      <c r="C96" t="s">
        <v>1021</v>
      </c>
      <c r="D96" t="s">
        <v>1229</v>
      </c>
      <c r="E96" s="74">
        <v>0.84583112874779498</v>
      </c>
      <c r="F96" s="74">
        <v>0.83812268518518496</v>
      </c>
      <c r="G96">
        <v>126</v>
      </c>
      <c r="H96">
        <v>120</v>
      </c>
      <c r="I96">
        <v>0</v>
      </c>
      <c r="J96">
        <v>103.81777777777801</v>
      </c>
      <c r="K96">
        <v>0.66472222222222199</v>
      </c>
      <c r="L96">
        <v>0</v>
      </c>
      <c r="M96">
        <v>6</v>
      </c>
      <c r="N96">
        <v>5.9161111111111104</v>
      </c>
      <c r="O96">
        <v>0.51194444444444498</v>
      </c>
      <c r="P96" s="75">
        <v>1</v>
      </c>
      <c r="Q96" s="75">
        <v>1</v>
      </c>
      <c r="R96" s="75">
        <v>0</v>
      </c>
      <c r="S96" s="75">
        <v>0</v>
      </c>
      <c r="T96" s="74">
        <v>0.15289021164021199</v>
      </c>
      <c r="U96" s="75">
        <v>2</v>
      </c>
      <c r="V96" s="75">
        <v>2</v>
      </c>
      <c r="W96" s="75">
        <v>0</v>
      </c>
    </row>
    <row r="97" spans="1:23" x14ac:dyDescent="0.25">
      <c r="A97">
        <v>2154237</v>
      </c>
      <c r="B97" t="s">
        <v>1230</v>
      </c>
      <c r="C97" t="s">
        <v>1082</v>
      </c>
      <c r="D97" t="s">
        <v>1231</v>
      </c>
      <c r="E97" s="74">
        <v>0.93694179894179896</v>
      </c>
      <c r="F97" s="74">
        <v>0.93694179894179896</v>
      </c>
      <c r="G97">
        <v>105</v>
      </c>
      <c r="H97">
        <v>105</v>
      </c>
      <c r="I97">
        <v>0</v>
      </c>
      <c r="J97">
        <v>101.062777777778</v>
      </c>
      <c r="K97">
        <v>0.77277777777777801</v>
      </c>
      <c r="L97">
        <v>0</v>
      </c>
      <c r="M97">
        <v>0</v>
      </c>
      <c r="N97">
        <v>0</v>
      </c>
      <c r="O97">
        <v>1.64638888888889</v>
      </c>
      <c r="P97" s="75">
        <v>8</v>
      </c>
      <c r="Q97" s="75">
        <v>1</v>
      </c>
      <c r="R97" s="75">
        <v>2</v>
      </c>
      <c r="S97" s="75">
        <v>5</v>
      </c>
      <c r="T97" s="74">
        <v>5.2801587301587301E-2</v>
      </c>
      <c r="U97" s="75">
        <v>1</v>
      </c>
      <c r="V97" s="75">
        <v>1</v>
      </c>
      <c r="W97" s="75">
        <v>0</v>
      </c>
    </row>
    <row r="98" spans="1:23" x14ac:dyDescent="0.25">
      <c r="A98">
        <v>2181624</v>
      </c>
      <c r="B98" t="s">
        <v>1232</v>
      </c>
      <c r="C98" t="s">
        <v>1024</v>
      </c>
      <c r="D98" t="s">
        <v>1233</v>
      </c>
      <c r="E98" s="74">
        <v>0.46623456790123502</v>
      </c>
      <c r="F98" s="74">
        <v>0.37751736111111101</v>
      </c>
      <c r="G98">
        <v>126</v>
      </c>
      <c r="H98">
        <v>96</v>
      </c>
      <c r="I98">
        <v>0</v>
      </c>
      <c r="J98">
        <v>38.760277777777802</v>
      </c>
      <c r="K98">
        <v>9.9852777777777799</v>
      </c>
      <c r="L98">
        <v>10</v>
      </c>
      <c r="M98">
        <v>0</v>
      </c>
      <c r="N98">
        <v>0</v>
      </c>
      <c r="O98">
        <v>5.8125</v>
      </c>
      <c r="P98" s="75">
        <v>9</v>
      </c>
      <c r="Q98" s="75">
        <v>4</v>
      </c>
      <c r="R98" s="75">
        <v>2</v>
      </c>
      <c r="S98" s="75">
        <v>3</v>
      </c>
      <c r="T98" s="74">
        <v>0.54925705467372099</v>
      </c>
      <c r="U98" s="75">
        <v>10</v>
      </c>
      <c r="V98" s="75">
        <v>10</v>
      </c>
      <c r="W98" s="75">
        <v>0</v>
      </c>
    </row>
    <row r="99" spans="1:23" x14ac:dyDescent="0.25">
      <c r="A99">
        <v>2192077</v>
      </c>
      <c r="B99" t="s">
        <v>1234</v>
      </c>
      <c r="C99" t="s">
        <v>1054</v>
      </c>
      <c r="D99" t="s">
        <v>1235</v>
      </c>
      <c r="E99" s="74">
        <v>0.83230555555555596</v>
      </c>
      <c r="F99" s="74">
        <v>0.83230555555555596</v>
      </c>
      <c r="G99">
        <v>120</v>
      </c>
      <c r="H99">
        <v>120</v>
      </c>
      <c r="I99">
        <v>0</v>
      </c>
      <c r="J99">
        <v>99.041944444444496</v>
      </c>
      <c r="K99">
        <v>0.85361111111111099</v>
      </c>
      <c r="L99">
        <v>0</v>
      </c>
      <c r="M99">
        <v>0</v>
      </c>
      <c r="N99">
        <v>0</v>
      </c>
      <c r="O99">
        <v>0.228333333333333</v>
      </c>
      <c r="P99" s="75">
        <v>0</v>
      </c>
      <c r="Q99" s="75">
        <v>0</v>
      </c>
      <c r="R99" s="75">
        <v>0</v>
      </c>
      <c r="S99" s="75">
        <v>0</v>
      </c>
      <c r="T99" s="74">
        <v>0.16753703703703701</v>
      </c>
      <c r="U99" s="75">
        <v>3</v>
      </c>
      <c r="V99" s="75">
        <v>3</v>
      </c>
      <c r="W99" s="75">
        <v>0</v>
      </c>
    </row>
    <row r="100" spans="1:23" x14ac:dyDescent="0.25">
      <c r="A100">
        <v>2200768</v>
      </c>
      <c r="B100" t="s">
        <v>1236</v>
      </c>
      <c r="C100" t="s">
        <v>1082</v>
      </c>
      <c r="D100" t="s">
        <v>1237</v>
      </c>
      <c r="E100" s="74">
        <v>0.95269179894179901</v>
      </c>
      <c r="F100" s="74">
        <v>0.94771198830409398</v>
      </c>
      <c r="G100">
        <v>138</v>
      </c>
      <c r="H100">
        <v>126</v>
      </c>
      <c r="I100">
        <v>12</v>
      </c>
      <c r="J100">
        <v>107.39166666666701</v>
      </c>
      <c r="K100">
        <v>1.5986111111111101</v>
      </c>
      <c r="L100">
        <v>0</v>
      </c>
      <c r="M100">
        <v>12</v>
      </c>
      <c r="N100">
        <v>0</v>
      </c>
      <c r="O100">
        <v>2.1172222222222201</v>
      </c>
      <c r="P100" s="75">
        <v>9</v>
      </c>
      <c r="Q100" s="75">
        <v>1</v>
      </c>
      <c r="R100" s="75">
        <v>2</v>
      </c>
      <c r="S100" s="75">
        <v>6</v>
      </c>
      <c r="T100" s="74">
        <v>4.0756172839506201E-2</v>
      </c>
      <c r="U100" s="75">
        <v>0</v>
      </c>
      <c r="V100" s="75">
        <v>0</v>
      </c>
      <c r="W100" s="75">
        <v>0</v>
      </c>
    </row>
    <row r="101" spans="1:23" x14ac:dyDescent="0.25">
      <c r="A101">
        <v>2200831</v>
      </c>
      <c r="B101" t="s">
        <v>1238</v>
      </c>
      <c r="C101" t="s">
        <v>1021</v>
      </c>
      <c r="D101" t="s">
        <v>1239</v>
      </c>
      <c r="E101" s="74">
        <v>0.96875</v>
      </c>
      <c r="F101" s="74">
        <v>0.94034090909090895</v>
      </c>
      <c r="G101">
        <v>126</v>
      </c>
      <c r="H101">
        <v>66</v>
      </c>
      <c r="I101">
        <v>0</v>
      </c>
      <c r="J101">
        <v>61.558888888888902</v>
      </c>
      <c r="K101">
        <v>0.99861111111111101</v>
      </c>
      <c r="L101">
        <v>0</v>
      </c>
      <c r="M101">
        <v>60</v>
      </c>
      <c r="N101">
        <v>0</v>
      </c>
      <c r="O101">
        <v>2.125</v>
      </c>
      <c r="P101" s="75">
        <v>8</v>
      </c>
      <c r="Q101" s="75">
        <v>1</v>
      </c>
      <c r="R101" s="75">
        <v>1</v>
      </c>
      <c r="S101" s="75">
        <v>6</v>
      </c>
      <c r="T101" s="74">
        <v>2.7321428571428601E-2</v>
      </c>
      <c r="U101" s="75">
        <v>0</v>
      </c>
      <c r="V101" s="75">
        <v>0</v>
      </c>
      <c r="W101" s="75">
        <v>0</v>
      </c>
    </row>
    <row r="102" spans="1:23" x14ac:dyDescent="0.25">
      <c r="A102">
        <v>2232241</v>
      </c>
      <c r="B102" t="s">
        <v>1240</v>
      </c>
      <c r="C102" t="s">
        <v>1146</v>
      </c>
      <c r="D102" t="s">
        <v>1241</v>
      </c>
      <c r="E102" s="74">
        <v>0.73598484848484802</v>
      </c>
      <c r="F102" s="74">
        <v>0.70958333333333301</v>
      </c>
      <c r="G102">
        <v>132</v>
      </c>
      <c r="H102">
        <v>120</v>
      </c>
      <c r="I102">
        <v>0</v>
      </c>
      <c r="J102">
        <v>103.45166666666699</v>
      </c>
      <c r="K102">
        <v>2.27777777777778E-2</v>
      </c>
      <c r="L102">
        <v>0</v>
      </c>
      <c r="M102">
        <v>12</v>
      </c>
      <c r="N102">
        <v>0</v>
      </c>
      <c r="O102">
        <v>1.5983333333333301</v>
      </c>
      <c r="P102" s="75">
        <v>6</v>
      </c>
      <c r="Q102" s="75">
        <v>2</v>
      </c>
      <c r="R102" s="75">
        <v>3</v>
      </c>
      <c r="S102" s="75">
        <v>1</v>
      </c>
      <c r="T102" s="74">
        <v>0.25113636363636399</v>
      </c>
      <c r="U102" s="75">
        <v>5</v>
      </c>
      <c r="V102" s="75">
        <v>5</v>
      </c>
      <c r="W102" s="75">
        <v>0</v>
      </c>
    </row>
    <row r="103" spans="1:23" x14ac:dyDescent="0.25">
      <c r="A103">
        <v>2233465</v>
      </c>
      <c r="B103" t="s">
        <v>1242</v>
      </c>
      <c r="C103" t="s">
        <v>1146</v>
      </c>
      <c r="D103" t="s">
        <v>1243</v>
      </c>
      <c r="E103" s="74">
        <v>0</v>
      </c>
      <c r="F103" s="74"/>
      <c r="G103">
        <v>84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75">
        <v>0</v>
      </c>
      <c r="Q103" s="75">
        <v>0</v>
      </c>
      <c r="R103" s="75">
        <v>0</v>
      </c>
      <c r="S103" s="75">
        <v>0</v>
      </c>
      <c r="T103" s="74">
        <v>1</v>
      </c>
      <c r="U103" s="75">
        <v>21</v>
      </c>
      <c r="V103" s="75">
        <v>21</v>
      </c>
      <c r="W103" s="75">
        <v>0</v>
      </c>
    </row>
    <row r="104" spans="1:23" x14ac:dyDescent="0.25">
      <c r="A104">
        <v>2233478</v>
      </c>
      <c r="B104" t="s">
        <v>1244</v>
      </c>
      <c r="C104" t="s">
        <v>1074</v>
      </c>
      <c r="D104" t="s">
        <v>1245</v>
      </c>
      <c r="E104" s="74">
        <v>0.58608994708994699</v>
      </c>
      <c r="F104" s="74">
        <v>0.68377160493827205</v>
      </c>
      <c r="G104">
        <v>105</v>
      </c>
      <c r="H104">
        <v>90</v>
      </c>
      <c r="I104">
        <v>0</v>
      </c>
      <c r="J104">
        <v>77.987222222222201</v>
      </c>
      <c r="K104">
        <v>0.24055555555555599</v>
      </c>
      <c r="L104">
        <v>0</v>
      </c>
      <c r="M104">
        <v>0</v>
      </c>
      <c r="N104">
        <v>0</v>
      </c>
      <c r="O104">
        <v>2.3891666666666702</v>
      </c>
      <c r="P104" s="75">
        <v>10</v>
      </c>
      <c r="Q104" s="75">
        <v>3</v>
      </c>
      <c r="R104" s="75">
        <v>4</v>
      </c>
      <c r="S104" s="75">
        <v>3</v>
      </c>
      <c r="T104" s="74">
        <v>0.38789153439153401</v>
      </c>
      <c r="U104" s="75">
        <v>8</v>
      </c>
      <c r="V104" s="75">
        <v>7</v>
      </c>
      <c r="W104" s="75">
        <v>1</v>
      </c>
    </row>
    <row r="105" spans="1:23" x14ac:dyDescent="0.25">
      <c r="A105">
        <v>2233489</v>
      </c>
      <c r="B105" t="s">
        <v>1246</v>
      </c>
      <c r="C105" t="s">
        <v>1110</v>
      </c>
      <c r="D105" t="s">
        <v>1247</v>
      </c>
      <c r="E105" s="74">
        <v>0.704003527336861</v>
      </c>
      <c r="F105" s="74">
        <v>0.704003527336861</v>
      </c>
      <c r="G105">
        <v>126</v>
      </c>
      <c r="H105">
        <v>126</v>
      </c>
      <c r="I105">
        <v>0</v>
      </c>
      <c r="J105">
        <v>88.78</v>
      </c>
      <c r="K105">
        <v>5.52388888888889</v>
      </c>
      <c r="L105">
        <v>0</v>
      </c>
      <c r="M105">
        <v>0</v>
      </c>
      <c r="N105">
        <v>0</v>
      </c>
      <c r="O105">
        <v>1.7077777777777801</v>
      </c>
      <c r="P105" s="75">
        <v>4</v>
      </c>
      <c r="Q105" s="75">
        <v>2</v>
      </c>
      <c r="R105" s="75">
        <v>1</v>
      </c>
      <c r="S105" s="75">
        <v>1</v>
      </c>
      <c r="T105" s="74">
        <v>0.291693121693122</v>
      </c>
      <c r="U105" s="75">
        <v>6</v>
      </c>
      <c r="V105" s="75">
        <v>6</v>
      </c>
      <c r="W105" s="75">
        <v>0</v>
      </c>
    </row>
    <row r="106" spans="1:23" x14ac:dyDescent="0.25">
      <c r="A106">
        <v>2248471</v>
      </c>
      <c r="B106" t="s">
        <v>1248</v>
      </c>
      <c r="C106" t="s">
        <v>1129</v>
      </c>
      <c r="D106" t="s">
        <v>1249</v>
      </c>
      <c r="E106" s="74">
        <v>0.91654888888888897</v>
      </c>
      <c r="F106" s="74">
        <v>0.89856710671067097</v>
      </c>
      <c r="G106">
        <v>125</v>
      </c>
      <c r="H106">
        <v>101</v>
      </c>
      <c r="I106">
        <v>0</v>
      </c>
      <c r="J106">
        <v>118.641111111111</v>
      </c>
      <c r="K106">
        <v>1.8047222222222199</v>
      </c>
      <c r="L106">
        <v>0</v>
      </c>
      <c r="M106">
        <v>6</v>
      </c>
      <c r="N106">
        <v>0</v>
      </c>
      <c r="O106">
        <v>1.1441666666666701</v>
      </c>
      <c r="P106" s="75">
        <v>4</v>
      </c>
      <c r="Q106" s="75">
        <v>1</v>
      </c>
      <c r="R106" s="75">
        <v>1</v>
      </c>
      <c r="S106" s="75">
        <v>2</v>
      </c>
      <c r="T106" s="74">
        <v>7.0166666666666697E-2</v>
      </c>
      <c r="U106" s="75">
        <v>1</v>
      </c>
      <c r="V106" s="75">
        <v>0</v>
      </c>
      <c r="W106" s="75">
        <v>1</v>
      </c>
    </row>
    <row r="107" spans="1:23" x14ac:dyDescent="0.25">
      <c r="A107">
        <v>2294730</v>
      </c>
      <c r="B107" t="s">
        <v>1250</v>
      </c>
      <c r="C107" t="s">
        <v>1129</v>
      </c>
      <c r="D107" t="s">
        <v>1251</v>
      </c>
      <c r="E107" s="74">
        <v>0.51888668430335105</v>
      </c>
      <c r="F107" s="74">
        <v>0.53254273504273497</v>
      </c>
      <c r="G107">
        <v>126</v>
      </c>
      <c r="H107">
        <v>78</v>
      </c>
      <c r="I107">
        <v>0</v>
      </c>
      <c r="J107">
        <v>60.290277777777803</v>
      </c>
      <c r="K107">
        <v>0</v>
      </c>
      <c r="L107">
        <v>0</v>
      </c>
      <c r="M107">
        <v>6</v>
      </c>
      <c r="N107">
        <v>0</v>
      </c>
      <c r="O107">
        <v>0.349444444444444</v>
      </c>
      <c r="P107" s="75">
        <v>1</v>
      </c>
      <c r="Q107" s="75">
        <v>0</v>
      </c>
      <c r="R107" s="75">
        <v>0</v>
      </c>
      <c r="S107" s="75">
        <v>1</v>
      </c>
      <c r="T107" s="74">
        <v>0.47772707231040601</v>
      </c>
      <c r="U107" s="75">
        <v>10</v>
      </c>
      <c r="V107" s="75">
        <v>10</v>
      </c>
      <c r="W107" s="75">
        <v>0</v>
      </c>
    </row>
    <row r="108" spans="1:23" x14ac:dyDescent="0.25">
      <c r="A108">
        <v>2294732</v>
      </c>
      <c r="B108" t="s">
        <v>1252</v>
      </c>
      <c r="C108" t="s">
        <v>1151</v>
      </c>
      <c r="D108" t="s">
        <v>1253</v>
      </c>
      <c r="E108" s="74">
        <v>0.98277557319223996</v>
      </c>
      <c r="F108" s="74">
        <v>0.96802609427609398</v>
      </c>
      <c r="G108">
        <v>126</v>
      </c>
      <c r="H108">
        <v>66</v>
      </c>
      <c r="I108">
        <v>0</v>
      </c>
      <c r="J108">
        <v>94.598333333333301</v>
      </c>
      <c r="K108">
        <v>0.19611111111111099</v>
      </c>
      <c r="L108">
        <v>0</v>
      </c>
      <c r="M108">
        <v>30</v>
      </c>
      <c r="N108">
        <v>0</v>
      </c>
      <c r="O108">
        <v>0.23</v>
      </c>
      <c r="P108" s="75">
        <v>0</v>
      </c>
      <c r="Q108" s="75">
        <v>0</v>
      </c>
      <c r="R108" s="75">
        <v>0</v>
      </c>
      <c r="S108" s="75">
        <v>0</v>
      </c>
      <c r="T108" s="74">
        <v>1.6485890652557299E-2</v>
      </c>
      <c r="U108" s="75">
        <v>0</v>
      </c>
      <c r="V108" s="75">
        <v>0</v>
      </c>
      <c r="W108" s="75">
        <v>0</v>
      </c>
    </row>
    <row r="109" spans="1:23" x14ac:dyDescent="0.25">
      <c r="A109">
        <v>2294866</v>
      </c>
      <c r="B109" t="s">
        <v>1254</v>
      </c>
      <c r="C109" t="s">
        <v>1146</v>
      </c>
      <c r="D109" t="s">
        <v>1255</v>
      </c>
      <c r="E109" s="74">
        <v>0.55993386243386201</v>
      </c>
      <c r="F109" s="74">
        <v>0.61537037037037001</v>
      </c>
      <c r="G109">
        <v>126</v>
      </c>
      <c r="H109">
        <v>96</v>
      </c>
      <c r="I109">
        <v>0</v>
      </c>
      <c r="J109">
        <v>69.578888888888898</v>
      </c>
      <c r="K109">
        <v>1.07361111111111</v>
      </c>
      <c r="L109">
        <v>0</v>
      </c>
      <c r="M109">
        <v>0</v>
      </c>
      <c r="N109">
        <v>0</v>
      </c>
      <c r="O109">
        <v>2.2352777777777799</v>
      </c>
      <c r="P109" s="75">
        <v>4</v>
      </c>
      <c r="Q109" s="75">
        <v>2</v>
      </c>
      <c r="R109" s="75">
        <v>1</v>
      </c>
      <c r="S109" s="75">
        <v>1</v>
      </c>
      <c r="T109" s="74">
        <v>0.43943342151675502</v>
      </c>
      <c r="U109" s="75">
        <v>8</v>
      </c>
      <c r="V109" s="75">
        <v>8</v>
      </c>
      <c r="W109" s="75">
        <v>0</v>
      </c>
    </row>
    <row r="110" spans="1:23" x14ac:dyDescent="0.25">
      <c r="A110">
        <v>2338314</v>
      </c>
      <c r="B110" t="s">
        <v>1256</v>
      </c>
      <c r="C110" t="s">
        <v>1077</v>
      </c>
      <c r="D110" t="s">
        <v>1257</v>
      </c>
      <c r="E110" s="74">
        <v>0.93989153439153394</v>
      </c>
      <c r="F110" s="74">
        <v>0.93989153439153394</v>
      </c>
      <c r="G110">
        <v>105</v>
      </c>
      <c r="H110">
        <v>105</v>
      </c>
      <c r="I110">
        <v>0</v>
      </c>
      <c r="J110">
        <v>101.29694444444399</v>
      </c>
      <c r="K110">
        <v>8.74722222222222</v>
      </c>
      <c r="L110">
        <v>0</v>
      </c>
      <c r="M110">
        <v>0</v>
      </c>
      <c r="N110">
        <v>0</v>
      </c>
      <c r="O110">
        <v>7.6802777777777802</v>
      </c>
      <c r="P110" s="75">
        <v>8</v>
      </c>
      <c r="Q110" s="75">
        <v>3</v>
      </c>
      <c r="R110" s="75">
        <v>1</v>
      </c>
      <c r="S110" s="75">
        <v>4</v>
      </c>
      <c r="T110" s="74">
        <v>5.3052910052910102E-2</v>
      </c>
      <c r="U110" s="75">
        <v>0</v>
      </c>
      <c r="V110" s="75">
        <v>0</v>
      </c>
      <c r="W110" s="75">
        <v>0</v>
      </c>
    </row>
    <row r="111" spans="1:23" x14ac:dyDescent="0.25">
      <c r="A111">
        <v>2338319</v>
      </c>
      <c r="B111" t="s">
        <v>1258</v>
      </c>
      <c r="C111" t="s">
        <v>1093</v>
      </c>
      <c r="D111" t="s">
        <v>1259</v>
      </c>
      <c r="E111" s="74">
        <v>0.90984567901234603</v>
      </c>
      <c r="F111" s="74">
        <v>0.90984567901234603</v>
      </c>
      <c r="G111">
        <v>126</v>
      </c>
      <c r="H111">
        <v>126</v>
      </c>
      <c r="I111">
        <v>0</v>
      </c>
      <c r="J111">
        <v>99.192222222222199</v>
      </c>
      <c r="K111">
        <v>16.4577777777778</v>
      </c>
      <c r="L111">
        <v>0</v>
      </c>
      <c r="M111">
        <v>0</v>
      </c>
      <c r="N111">
        <v>0</v>
      </c>
      <c r="O111">
        <v>0.84972222222222205</v>
      </c>
      <c r="P111" s="75">
        <v>3</v>
      </c>
      <c r="Q111" s="75">
        <v>0</v>
      </c>
      <c r="R111" s="75">
        <v>0</v>
      </c>
      <c r="S111" s="75">
        <v>3</v>
      </c>
      <c r="T111" s="74">
        <v>8.2142857142857101E-2</v>
      </c>
      <c r="U111" s="75">
        <v>0</v>
      </c>
      <c r="V111" s="75">
        <v>0</v>
      </c>
      <c r="W111" s="75">
        <v>0</v>
      </c>
    </row>
    <row r="112" spans="1:23" x14ac:dyDescent="0.25">
      <c r="A112">
        <v>2338580</v>
      </c>
      <c r="B112" t="s">
        <v>1260</v>
      </c>
      <c r="C112" t="s">
        <v>1146</v>
      </c>
      <c r="D112" t="s">
        <v>1261</v>
      </c>
      <c r="E112" s="74">
        <v>0.95309259259259305</v>
      </c>
      <c r="F112" s="74">
        <v>0.95309259259259305</v>
      </c>
      <c r="G112">
        <v>105</v>
      </c>
      <c r="H112">
        <v>105</v>
      </c>
      <c r="I112">
        <v>0</v>
      </c>
      <c r="J112">
        <v>105.025277777778</v>
      </c>
      <c r="K112">
        <v>0.72555555555555595</v>
      </c>
      <c r="L112">
        <v>0</v>
      </c>
      <c r="M112">
        <v>0</v>
      </c>
      <c r="N112">
        <v>0</v>
      </c>
      <c r="O112">
        <v>3.5033333333333299</v>
      </c>
      <c r="P112" s="75">
        <v>9</v>
      </c>
      <c r="Q112" s="75">
        <v>3</v>
      </c>
      <c r="R112" s="75">
        <v>0</v>
      </c>
      <c r="S112" s="75">
        <v>6</v>
      </c>
      <c r="T112" s="74">
        <v>3.62751322751323E-2</v>
      </c>
      <c r="U112" s="75">
        <v>0</v>
      </c>
      <c r="V112" s="75">
        <v>0</v>
      </c>
      <c r="W112" s="75">
        <v>0</v>
      </c>
    </row>
    <row r="113" spans="1:23" x14ac:dyDescent="0.25">
      <c r="A113">
        <v>2339355</v>
      </c>
      <c r="B113" t="s">
        <v>1262</v>
      </c>
      <c r="C113" t="s">
        <v>1015</v>
      </c>
      <c r="D113" t="s">
        <v>1263</v>
      </c>
      <c r="E113" s="74">
        <v>0.88860449735449698</v>
      </c>
      <c r="F113" s="74">
        <v>0.88303472222222201</v>
      </c>
      <c r="G113">
        <v>126</v>
      </c>
      <c r="H113">
        <v>120</v>
      </c>
      <c r="I113">
        <v>0</v>
      </c>
      <c r="J113">
        <v>105.530277777778</v>
      </c>
      <c r="K113">
        <v>1.86666666666667</v>
      </c>
      <c r="L113">
        <v>0</v>
      </c>
      <c r="M113">
        <v>6</v>
      </c>
      <c r="N113">
        <v>0</v>
      </c>
      <c r="O113">
        <v>1.8530555555555599</v>
      </c>
      <c r="P113" s="75">
        <v>5</v>
      </c>
      <c r="Q113" s="75">
        <v>3</v>
      </c>
      <c r="R113" s="75">
        <v>0</v>
      </c>
      <c r="S113" s="75">
        <v>2</v>
      </c>
      <c r="T113" s="74">
        <v>0.108033509700176</v>
      </c>
      <c r="U113" s="75">
        <v>1</v>
      </c>
      <c r="V113" s="75">
        <v>1</v>
      </c>
      <c r="W113" s="75">
        <v>0</v>
      </c>
    </row>
    <row r="114" spans="1:23" x14ac:dyDescent="0.25">
      <c r="A114">
        <v>2339356</v>
      </c>
      <c r="B114" t="s">
        <v>1264</v>
      </c>
      <c r="C114" t="s">
        <v>1192</v>
      </c>
      <c r="D114" t="s">
        <v>1265</v>
      </c>
      <c r="E114" s="74">
        <v>0</v>
      </c>
      <c r="F114" s="74">
        <v>0</v>
      </c>
      <c r="G114">
        <v>110</v>
      </c>
      <c r="H114">
        <v>15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35</v>
      </c>
      <c r="O114">
        <v>0</v>
      </c>
      <c r="P114" s="75">
        <v>0</v>
      </c>
      <c r="Q114" s="75">
        <v>0</v>
      </c>
      <c r="R114" s="75">
        <v>0</v>
      </c>
      <c r="S114" s="75">
        <v>0</v>
      </c>
      <c r="T114" s="74">
        <v>1</v>
      </c>
      <c r="U114" s="75">
        <v>22</v>
      </c>
      <c r="V114" s="75">
        <v>21</v>
      </c>
      <c r="W114" s="75">
        <v>1</v>
      </c>
    </row>
    <row r="115" spans="1:23" x14ac:dyDescent="0.25">
      <c r="A115">
        <v>2344462</v>
      </c>
      <c r="B115" t="s">
        <v>1266</v>
      </c>
      <c r="C115" t="s">
        <v>1054</v>
      </c>
      <c r="D115" t="s">
        <v>1267</v>
      </c>
      <c r="E115" s="74">
        <v>0.71501763668430296</v>
      </c>
      <c r="F115" s="74">
        <v>0.71501763668430296</v>
      </c>
      <c r="G115">
        <v>126</v>
      </c>
      <c r="H115">
        <v>126</v>
      </c>
      <c r="I115">
        <v>0</v>
      </c>
      <c r="J115">
        <v>90.155555555555495</v>
      </c>
      <c r="K115">
        <v>1.78111111111111</v>
      </c>
      <c r="L115">
        <v>0</v>
      </c>
      <c r="M115">
        <v>0</v>
      </c>
      <c r="N115">
        <v>0</v>
      </c>
      <c r="O115">
        <v>0.84888888888888903</v>
      </c>
      <c r="P115" s="75">
        <v>2</v>
      </c>
      <c r="Q115" s="75">
        <v>2</v>
      </c>
      <c r="R115" s="75">
        <v>0</v>
      </c>
      <c r="S115" s="75">
        <v>0</v>
      </c>
      <c r="T115" s="74">
        <v>0.28090608465608502</v>
      </c>
      <c r="U115" s="75">
        <v>5</v>
      </c>
      <c r="V115" s="75">
        <v>5</v>
      </c>
      <c r="W115" s="75">
        <v>0</v>
      </c>
    </row>
    <row r="116" spans="1:23" x14ac:dyDescent="0.25">
      <c r="A116">
        <v>2362835</v>
      </c>
      <c r="B116" t="s">
        <v>1268</v>
      </c>
      <c r="C116" t="s">
        <v>1064</v>
      </c>
      <c r="D116" t="s">
        <v>1269</v>
      </c>
      <c r="E116" s="74">
        <v>0.52334558823529398</v>
      </c>
      <c r="F116" s="74">
        <v>0.33697222222222201</v>
      </c>
      <c r="G116">
        <v>136</v>
      </c>
      <c r="H116">
        <v>40</v>
      </c>
      <c r="I116">
        <v>0</v>
      </c>
      <c r="J116">
        <v>73.478888888888903</v>
      </c>
      <c r="K116">
        <v>0.464166666666667</v>
      </c>
      <c r="L116">
        <v>0</v>
      </c>
      <c r="M116">
        <v>0</v>
      </c>
      <c r="N116">
        <v>0</v>
      </c>
      <c r="O116">
        <v>3.1555555555555599</v>
      </c>
      <c r="P116" s="75">
        <v>2</v>
      </c>
      <c r="Q116" s="75">
        <v>2</v>
      </c>
      <c r="R116" s="75">
        <v>0</v>
      </c>
      <c r="S116" s="75">
        <v>0</v>
      </c>
      <c r="T116" s="74">
        <v>0.461290849673203</v>
      </c>
      <c r="U116" s="75">
        <v>10</v>
      </c>
      <c r="V116" s="75">
        <v>10</v>
      </c>
      <c r="W116" s="75">
        <v>0</v>
      </c>
    </row>
    <row r="117" spans="1:23" x14ac:dyDescent="0.25">
      <c r="A117">
        <v>2363154</v>
      </c>
      <c r="B117" t="s">
        <v>1270</v>
      </c>
      <c r="C117" t="s">
        <v>1048</v>
      </c>
      <c r="D117" t="s">
        <v>1271</v>
      </c>
      <c r="E117" s="74">
        <v>0.88946675591253899</v>
      </c>
      <c r="F117" s="74">
        <v>0.88946675591253899</v>
      </c>
      <c r="G117">
        <v>124.5</v>
      </c>
      <c r="H117">
        <v>124.5</v>
      </c>
      <c r="I117">
        <v>0</v>
      </c>
      <c r="J117">
        <v>128.95055555555601</v>
      </c>
      <c r="K117">
        <v>3.4049999999999998</v>
      </c>
      <c r="L117">
        <v>0</v>
      </c>
      <c r="M117">
        <v>0</v>
      </c>
      <c r="N117">
        <v>0</v>
      </c>
      <c r="O117">
        <v>2.97</v>
      </c>
      <c r="P117" s="75">
        <v>5</v>
      </c>
      <c r="Q117" s="75">
        <v>5</v>
      </c>
      <c r="R117" s="75">
        <v>0</v>
      </c>
      <c r="S117" s="75">
        <v>0</v>
      </c>
      <c r="T117" s="74">
        <v>7.1044176706827306E-2</v>
      </c>
      <c r="U117" s="75">
        <v>0</v>
      </c>
      <c r="V117" s="75">
        <v>0</v>
      </c>
      <c r="W117" s="75">
        <v>0</v>
      </c>
    </row>
    <row r="118" spans="1:23" x14ac:dyDescent="0.25">
      <c r="A118">
        <v>2363172</v>
      </c>
      <c r="B118" t="s">
        <v>1272</v>
      </c>
      <c r="C118" t="s">
        <v>1024</v>
      </c>
      <c r="D118" t="s">
        <v>1273</v>
      </c>
      <c r="E118" s="74">
        <v>0.96587522045855401</v>
      </c>
      <c r="F118" s="74">
        <v>0.96587522045855401</v>
      </c>
      <c r="G118">
        <v>126</v>
      </c>
      <c r="H118">
        <v>126</v>
      </c>
      <c r="I118">
        <v>0</v>
      </c>
      <c r="J118">
        <v>117.499722222222</v>
      </c>
      <c r="K118">
        <v>4.8436111111111098</v>
      </c>
      <c r="L118">
        <v>0</v>
      </c>
      <c r="M118">
        <v>0</v>
      </c>
      <c r="N118">
        <v>0</v>
      </c>
      <c r="O118">
        <v>5.6555555555555603</v>
      </c>
      <c r="P118" s="75">
        <v>9</v>
      </c>
      <c r="Q118" s="75">
        <v>4</v>
      </c>
      <c r="R118" s="75">
        <v>0</v>
      </c>
      <c r="S118" s="75">
        <v>5</v>
      </c>
      <c r="T118" s="74">
        <v>3.0595238095238099E-2</v>
      </c>
      <c r="U118" s="75">
        <v>0</v>
      </c>
      <c r="V118" s="75">
        <v>0</v>
      </c>
      <c r="W118" s="75">
        <v>0</v>
      </c>
    </row>
    <row r="119" spans="1:23" x14ac:dyDescent="0.25">
      <c r="A119">
        <v>2364053</v>
      </c>
      <c r="B119" t="s">
        <v>1274</v>
      </c>
      <c r="C119" t="s">
        <v>1074</v>
      </c>
      <c r="D119" t="s">
        <v>1275</v>
      </c>
      <c r="E119" s="74">
        <v>0.94261994949494998</v>
      </c>
      <c r="F119" s="74">
        <v>0.89480324074074102</v>
      </c>
      <c r="G119">
        <v>132</v>
      </c>
      <c r="H119">
        <v>72</v>
      </c>
      <c r="I119">
        <v>0</v>
      </c>
      <c r="J119">
        <v>69.781388888888898</v>
      </c>
      <c r="K119">
        <v>0.51</v>
      </c>
      <c r="L119">
        <v>0</v>
      </c>
      <c r="M119">
        <v>60</v>
      </c>
      <c r="N119">
        <v>0</v>
      </c>
      <c r="O119">
        <v>0.84499999999999997</v>
      </c>
      <c r="P119" s="75">
        <v>3</v>
      </c>
      <c r="Q119" s="75">
        <v>1</v>
      </c>
      <c r="R119" s="75">
        <v>1</v>
      </c>
      <c r="S119" s="75">
        <v>1</v>
      </c>
      <c r="T119" s="74">
        <v>1.33438552188552E-2</v>
      </c>
      <c r="U119" s="75">
        <v>0</v>
      </c>
      <c r="V119" s="75">
        <v>0</v>
      </c>
      <c r="W119" s="75">
        <v>0</v>
      </c>
    </row>
    <row r="120" spans="1:23" x14ac:dyDescent="0.25">
      <c r="A120">
        <v>2365422</v>
      </c>
      <c r="B120" t="s">
        <v>1276</v>
      </c>
      <c r="C120" t="s">
        <v>1033</v>
      </c>
      <c r="D120" t="s">
        <v>1277</v>
      </c>
      <c r="E120" s="74">
        <v>0.77316077441077402</v>
      </c>
      <c r="F120" s="74">
        <v>0.77316077441077402</v>
      </c>
      <c r="G120">
        <v>132</v>
      </c>
      <c r="H120">
        <v>132</v>
      </c>
      <c r="I120">
        <v>0</v>
      </c>
      <c r="J120">
        <v>101.382222222222</v>
      </c>
      <c r="K120">
        <v>2.06222222222222</v>
      </c>
      <c r="L120">
        <v>0</v>
      </c>
      <c r="M120">
        <v>0</v>
      </c>
      <c r="N120">
        <v>0</v>
      </c>
      <c r="O120">
        <v>0.72</v>
      </c>
      <c r="P120" s="75">
        <v>2</v>
      </c>
      <c r="Q120" s="75">
        <v>1</v>
      </c>
      <c r="R120" s="75">
        <v>0</v>
      </c>
      <c r="S120" s="75">
        <v>1</v>
      </c>
      <c r="T120" s="74">
        <v>0.22364267676767699</v>
      </c>
      <c r="U120" s="75">
        <v>4</v>
      </c>
      <c r="V120" s="75">
        <v>4</v>
      </c>
      <c r="W120" s="75">
        <v>0</v>
      </c>
    </row>
    <row r="121" spans="1:23" x14ac:dyDescent="0.25">
      <c r="A121">
        <v>2366693</v>
      </c>
      <c r="B121" t="s">
        <v>1278</v>
      </c>
      <c r="C121" t="s">
        <v>1033</v>
      </c>
      <c r="D121" t="s">
        <v>1279</v>
      </c>
      <c r="E121" s="74">
        <v>0.64866452991453005</v>
      </c>
      <c r="F121" s="74">
        <v>0.64866452991453005</v>
      </c>
      <c r="G121">
        <v>156</v>
      </c>
      <c r="H121">
        <v>156</v>
      </c>
      <c r="I121">
        <v>0</v>
      </c>
      <c r="J121">
        <v>98.1677777777778</v>
      </c>
      <c r="K121">
        <v>3.7597222222222202</v>
      </c>
      <c r="L121">
        <v>0</v>
      </c>
      <c r="M121">
        <v>0</v>
      </c>
      <c r="N121">
        <v>0</v>
      </c>
      <c r="O121">
        <v>2.3561111111111099</v>
      </c>
      <c r="P121" s="75">
        <v>5</v>
      </c>
      <c r="Q121" s="75">
        <v>3</v>
      </c>
      <c r="R121" s="75">
        <v>1</v>
      </c>
      <c r="S121" s="75">
        <v>1</v>
      </c>
      <c r="T121" s="74">
        <v>0.350263532763533</v>
      </c>
      <c r="U121" s="75">
        <v>9</v>
      </c>
      <c r="V121" s="75">
        <v>9</v>
      </c>
      <c r="W121" s="75">
        <v>0</v>
      </c>
    </row>
    <row r="122" spans="1:23" x14ac:dyDescent="0.25">
      <c r="A122">
        <v>2366715</v>
      </c>
      <c r="B122" t="s">
        <v>1280</v>
      </c>
      <c r="C122" t="s">
        <v>1110</v>
      </c>
      <c r="D122" t="s">
        <v>1281</v>
      </c>
      <c r="E122" s="74">
        <v>0.58593915343915304</v>
      </c>
      <c r="F122" s="74">
        <v>0.56523611111111105</v>
      </c>
      <c r="G122">
        <v>105</v>
      </c>
      <c r="H122">
        <v>100</v>
      </c>
      <c r="I122">
        <v>0</v>
      </c>
      <c r="J122">
        <v>54.7991666666667</v>
      </c>
      <c r="K122">
        <v>2.2583333333333302</v>
      </c>
      <c r="L122">
        <v>0</v>
      </c>
      <c r="M122">
        <v>5</v>
      </c>
      <c r="N122">
        <v>0</v>
      </c>
      <c r="O122">
        <v>2.7661111111111101</v>
      </c>
      <c r="P122" s="75">
        <v>6</v>
      </c>
      <c r="Q122" s="75">
        <v>2</v>
      </c>
      <c r="R122" s="75">
        <v>2</v>
      </c>
      <c r="S122" s="75">
        <v>2</v>
      </c>
      <c r="T122" s="74">
        <v>0.41271428571428598</v>
      </c>
      <c r="U122" s="75">
        <v>7</v>
      </c>
      <c r="V122" s="75">
        <v>7</v>
      </c>
      <c r="W122" s="75">
        <v>0</v>
      </c>
    </row>
    <row r="123" spans="1:23" x14ac:dyDescent="0.25">
      <c r="A123">
        <v>2369798</v>
      </c>
      <c r="B123" t="s">
        <v>1282</v>
      </c>
      <c r="C123" t="s">
        <v>1082</v>
      </c>
      <c r="D123" t="s">
        <v>1283</v>
      </c>
      <c r="E123" s="74">
        <v>0.98917338709677405</v>
      </c>
      <c r="F123" s="74">
        <v>0.98917338709677405</v>
      </c>
      <c r="G123">
        <v>124</v>
      </c>
      <c r="H123">
        <v>124</v>
      </c>
      <c r="I123">
        <v>0</v>
      </c>
      <c r="J123">
        <v>127.098611111111</v>
      </c>
      <c r="K123">
        <v>0.124444444444444</v>
      </c>
      <c r="L123">
        <v>0</v>
      </c>
      <c r="M123">
        <v>0</v>
      </c>
      <c r="N123">
        <v>0</v>
      </c>
      <c r="O123">
        <v>0.23416666666666699</v>
      </c>
      <c r="P123" s="75">
        <v>0</v>
      </c>
      <c r="Q123" s="75">
        <v>0</v>
      </c>
      <c r="R123" s="75">
        <v>0</v>
      </c>
      <c r="S123" s="75">
        <v>0</v>
      </c>
      <c r="T123" s="74">
        <v>1.0586917562724001E-2</v>
      </c>
      <c r="U123" s="75">
        <v>0</v>
      </c>
      <c r="V123" s="75">
        <v>0</v>
      </c>
      <c r="W123" s="75">
        <v>0</v>
      </c>
    </row>
    <row r="124" spans="1:23" x14ac:dyDescent="0.25">
      <c r="A124">
        <v>2374832</v>
      </c>
      <c r="B124" t="s">
        <v>1284</v>
      </c>
      <c r="C124" t="s">
        <v>1064</v>
      </c>
      <c r="D124" t="s">
        <v>1285</v>
      </c>
      <c r="E124" s="74">
        <v>0.96631613756613799</v>
      </c>
      <c r="F124" s="74">
        <v>0.96631613756613799</v>
      </c>
      <c r="G124">
        <v>126</v>
      </c>
      <c r="H124">
        <v>126</v>
      </c>
      <c r="I124">
        <v>0</v>
      </c>
      <c r="J124">
        <v>130.03777777777799</v>
      </c>
      <c r="K124">
        <v>1.18638888888889</v>
      </c>
      <c r="L124">
        <v>0</v>
      </c>
      <c r="M124">
        <v>0</v>
      </c>
      <c r="N124">
        <v>0</v>
      </c>
      <c r="O124">
        <v>1.3022222222222199</v>
      </c>
      <c r="P124" s="75">
        <v>4</v>
      </c>
      <c r="Q124" s="75">
        <v>2</v>
      </c>
      <c r="R124" s="75">
        <v>1</v>
      </c>
      <c r="S124" s="75">
        <v>1</v>
      </c>
      <c r="T124" s="74">
        <v>2.9184303350970001E-2</v>
      </c>
      <c r="U124" s="75">
        <v>0</v>
      </c>
      <c r="V124" s="75">
        <v>0</v>
      </c>
      <c r="W124" s="75">
        <v>0</v>
      </c>
    </row>
    <row r="125" spans="1:23" x14ac:dyDescent="0.25">
      <c r="A125">
        <v>2379977</v>
      </c>
      <c r="B125" t="s">
        <v>1286</v>
      </c>
      <c r="C125" t="s">
        <v>1088</v>
      </c>
      <c r="D125" t="s">
        <v>1287</v>
      </c>
      <c r="E125" s="74">
        <v>0.86964683821673305</v>
      </c>
      <c r="F125" s="74">
        <v>0.86964683821673305</v>
      </c>
      <c r="G125">
        <v>132</v>
      </c>
      <c r="H125">
        <v>132</v>
      </c>
      <c r="I125">
        <v>1.04805555555556</v>
      </c>
      <c r="J125">
        <v>115.79944444444401</v>
      </c>
      <c r="K125">
        <v>1.7347222222222201</v>
      </c>
      <c r="L125">
        <v>0</v>
      </c>
      <c r="M125">
        <v>0</v>
      </c>
      <c r="N125">
        <v>0</v>
      </c>
      <c r="O125">
        <v>10.790277777777799</v>
      </c>
      <c r="P125" s="75">
        <v>12</v>
      </c>
      <c r="Q125" s="75">
        <v>6</v>
      </c>
      <c r="R125" s="75">
        <v>1</v>
      </c>
      <c r="S125" s="75">
        <v>5</v>
      </c>
      <c r="T125" s="74">
        <v>0.126484057977163</v>
      </c>
      <c r="U125" s="75">
        <v>0</v>
      </c>
      <c r="V125" s="75">
        <v>0</v>
      </c>
      <c r="W125" s="75">
        <v>0</v>
      </c>
    </row>
    <row r="126" spans="1:23" x14ac:dyDescent="0.25">
      <c r="A126">
        <v>2382286</v>
      </c>
      <c r="B126" t="s">
        <v>1288</v>
      </c>
      <c r="C126" t="s">
        <v>1054</v>
      </c>
      <c r="D126" t="s">
        <v>1289</v>
      </c>
      <c r="E126" s="74">
        <v>0.69402380952380904</v>
      </c>
      <c r="F126" s="74">
        <v>0.69402380952380904</v>
      </c>
      <c r="G126">
        <v>105</v>
      </c>
      <c r="H126">
        <v>105</v>
      </c>
      <c r="I126">
        <v>0</v>
      </c>
      <c r="J126">
        <v>66.458055555555504</v>
      </c>
      <c r="K126">
        <v>1.6922222222222201</v>
      </c>
      <c r="L126">
        <v>0</v>
      </c>
      <c r="M126">
        <v>5</v>
      </c>
      <c r="N126">
        <v>0</v>
      </c>
      <c r="O126">
        <v>0.13555555555555601</v>
      </c>
      <c r="P126" s="75">
        <v>0</v>
      </c>
      <c r="Q126" s="75">
        <v>0</v>
      </c>
      <c r="R126" s="75">
        <v>0</v>
      </c>
      <c r="S126" s="75">
        <v>0</v>
      </c>
      <c r="T126" s="74">
        <v>0.30503439153439199</v>
      </c>
      <c r="U126" s="75">
        <v>6</v>
      </c>
      <c r="V126" s="75">
        <v>5</v>
      </c>
      <c r="W126" s="75">
        <v>1</v>
      </c>
    </row>
    <row r="127" spans="1:23" x14ac:dyDescent="0.25">
      <c r="A127">
        <v>2389463</v>
      </c>
      <c r="B127" t="s">
        <v>1290</v>
      </c>
      <c r="C127" t="s">
        <v>1021</v>
      </c>
      <c r="D127" t="s">
        <v>1291</v>
      </c>
      <c r="E127" s="74">
        <v>0.70843694885361597</v>
      </c>
      <c r="F127" s="74">
        <v>0.81330808080808104</v>
      </c>
      <c r="G127">
        <v>126</v>
      </c>
      <c r="H127">
        <v>66</v>
      </c>
      <c r="I127">
        <v>0</v>
      </c>
      <c r="J127">
        <v>83.698611111111106</v>
      </c>
      <c r="K127">
        <v>0</v>
      </c>
      <c r="L127">
        <v>0</v>
      </c>
      <c r="M127">
        <v>6</v>
      </c>
      <c r="N127">
        <v>0</v>
      </c>
      <c r="O127">
        <v>0.60138888888888897</v>
      </c>
      <c r="P127" s="75">
        <v>1</v>
      </c>
      <c r="Q127" s="75">
        <v>0</v>
      </c>
      <c r="R127" s="75">
        <v>1</v>
      </c>
      <c r="S127" s="75">
        <v>0</v>
      </c>
      <c r="T127" s="74">
        <v>0.29025573192239901</v>
      </c>
      <c r="U127" s="75">
        <v>6</v>
      </c>
      <c r="V127" s="75">
        <v>6</v>
      </c>
      <c r="W127" s="75">
        <v>0</v>
      </c>
    </row>
    <row r="128" spans="1:23" x14ac:dyDescent="0.25">
      <c r="A128">
        <v>2389714</v>
      </c>
      <c r="B128" t="s">
        <v>1292</v>
      </c>
      <c r="C128" t="s">
        <v>1151</v>
      </c>
      <c r="D128" t="s">
        <v>1293</v>
      </c>
      <c r="E128" s="74">
        <v>0.98938034188034196</v>
      </c>
      <c r="F128" s="74">
        <v>0.98027777777777803</v>
      </c>
      <c r="G128">
        <v>130</v>
      </c>
      <c r="H128">
        <v>70</v>
      </c>
      <c r="I128">
        <v>0</v>
      </c>
      <c r="J128">
        <v>69.026111111111106</v>
      </c>
      <c r="K128">
        <v>0.29944444444444401</v>
      </c>
      <c r="L128">
        <v>0</v>
      </c>
      <c r="M128">
        <v>60</v>
      </c>
      <c r="N128">
        <v>0</v>
      </c>
      <c r="O128">
        <v>0.74472222222222195</v>
      </c>
      <c r="P128" s="75">
        <v>1</v>
      </c>
      <c r="Q128" s="75">
        <v>0</v>
      </c>
      <c r="R128" s="75">
        <v>1</v>
      </c>
      <c r="S128" s="75">
        <v>0</v>
      </c>
      <c r="T128" s="74">
        <v>7.9209401709401696E-3</v>
      </c>
      <c r="U128" s="75">
        <v>0</v>
      </c>
      <c r="V128" s="75">
        <v>0</v>
      </c>
      <c r="W128" s="75">
        <v>0</v>
      </c>
    </row>
    <row r="129" spans="1:23" x14ac:dyDescent="0.25">
      <c r="A129">
        <v>2389885</v>
      </c>
      <c r="B129" t="s">
        <v>1294</v>
      </c>
      <c r="C129" t="s">
        <v>1027</v>
      </c>
      <c r="D129" t="s">
        <v>1295</v>
      </c>
      <c r="E129" s="74">
        <v>0.97634229891679403</v>
      </c>
      <c r="F129" s="74">
        <v>0.96765538363899595</v>
      </c>
      <c r="G129">
        <v>138</v>
      </c>
      <c r="H129">
        <v>102</v>
      </c>
      <c r="I129">
        <v>3.95861111111111</v>
      </c>
      <c r="J129">
        <v>93.735555555555493</v>
      </c>
      <c r="K129">
        <v>4.6394444444444396</v>
      </c>
      <c r="L129">
        <v>0</v>
      </c>
      <c r="M129">
        <v>36</v>
      </c>
      <c r="N129">
        <v>0</v>
      </c>
      <c r="O129">
        <v>2.1769444444444401</v>
      </c>
      <c r="P129" s="75">
        <v>9</v>
      </c>
      <c r="Q129" s="75">
        <v>4</v>
      </c>
      <c r="R129" s="75">
        <v>1</v>
      </c>
      <c r="S129" s="75">
        <v>4</v>
      </c>
      <c r="T129" s="74">
        <v>1.59030481878524E-2</v>
      </c>
      <c r="U129" s="75">
        <v>0</v>
      </c>
      <c r="V129" s="75">
        <v>0</v>
      </c>
      <c r="W129" s="75">
        <v>0</v>
      </c>
    </row>
    <row r="130" spans="1:23" x14ac:dyDescent="0.25">
      <c r="A130">
        <v>2389924</v>
      </c>
      <c r="B130" t="s">
        <v>1296</v>
      </c>
      <c r="C130" t="s">
        <v>1015</v>
      </c>
      <c r="D130" t="s">
        <v>1297</v>
      </c>
      <c r="E130" s="74">
        <v>0.65707936507936504</v>
      </c>
      <c r="F130" s="74">
        <v>0.65707936507936504</v>
      </c>
      <c r="G130">
        <v>105</v>
      </c>
      <c r="H130">
        <v>105</v>
      </c>
      <c r="I130">
        <v>0</v>
      </c>
      <c r="J130">
        <v>63.731944444444402</v>
      </c>
      <c r="K130">
        <v>6.3636111111111102</v>
      </c>
      <c r="L130">
        <v>0</v>
      </c>
      <c r="M130">
        <v>0</v>
      </c>
      <c r="N130">
        <v>0</v>
      </c>
      <c r="O130">
        <v>7.3686111111111101</v>
      </c>
      <c r="P130" s="75">
        <v>20</v>
      </c>
      <c r="Q130" s="75">
        <v>1</v>
      </c>
      <c r="R130" s="75">
        <v>9</v>
      </c>
      <c r="S130" s="75">
        <v>10</v>
      </c>
      <c r="T130" s="74">
        <v>0.33411375661375697</v>
      </c>
      <c r="U130" s="75">
        <v>1</v>
      </c>
      <c r="V130" s="75">
        <v>1</v>
      </c>
      <c r="W130" s="75">
        <v>0</v>
      </c>
    </row>
    <row r="131" spans="1:23" x14ac:dyDescent="0.25">
      <c r="A131">
        <v>2395764</v>
      </c>
      <c r="B131" t="s">
        <v>1298</v>
      </c>
      <c r="C131" t="s">
        <v>1021</v>
      </c>
      <c r="D131" t="s">
        <v>1299</v>
      </c>
      <c r="E131" s="74">
        <v>0.99476410934744297</v>
      </c>
      <c r="F131" s="74">
        <v>0.99476410934744297</v>
      </c>
      <c r="G131">
        <v>126</v>
      </c>
      <c r="H131">
        <v>126</v>
      </c>
      <c r="I131">
        <v>0</v>
      </c>
      <c r="J131">
        <v>77.068888888888907</v>
      </c>
      <c r="K131">
        <v>0.30277777777777798</v>
      </c>
      <c r="L131">
        <v>0</v>
      </c>
      <c r="M131">
        <v>60</v>
      </c>
      <c r="N131">
        <v>0</v>
      </c>
      <c r="O131">
        <v>0.64361111111111102</v>
      </c>
      <c r="P131" s="75">
        <v>3</v>
      </c>
      <c r="Q131" s="75">
        <v>0</v>
      </c>
      <c r="R131" s="75">
        <v>1</v>
      </c>
      <c r="S131" s="75">
        <v>2</v>
      </c>
      <c r="T131" s="74">
        <v>4.4466490299823599E-3</v>
      </c>
      <c r="U131" s="75">
        <v>0</v>
      </c>
      <c r="V131" s="75">
        <v>0</v>
      </c>
      <c r="W131" s="75">
        <v>0</v>
      </c>
    </row>
    <row r="132" spans="1:23" x14ac:dyDescent="0.25">
      <c r="A132">
        <v>2397185</v>
      </c>
      <c r="B132" t="s">
        <v>1300</v>
      </c>
      <c r="C132" t="s">
        <v>1151</v>
      </c>
      <c r="D132" t="s">
        <v>1301</v>
      </c>
      <c r="E132" s="74">
        <v>0.94854232804232796</v>
      </c>
      <c r="F132" s="74">
        <v>0.94854232804232796</v>
      </c>
      <c r="G132">
        <v>105</v>
      </c>
      <c r="H132">
        <v>105</v>
      </c>
      <c r="I132">
        <v>0</v>
      </c>
      <c r="J132">
        <v>100.97027777777799</v>
      </c>
      <c r="K132">
        <v>0.23749999999999999</v>
      </c>
      <c r="L132">
        <v>0</v>
      </c>
      <c r="M132">
        <v>0</v>
      </c>
      <c r="N132">
        <v>0</v>
      </c>
      <c r="O132">
        <v>1.9522222222222201</v>
      </c>
      <c r="P132" s="75">
        <v>3</v>
      </c>
      <c r="Q132" s="75">
        <v>2</v>
      </c>
      <c r="R132" s="75">
        <v>0</v>
      </c>
      <c r="S132" s="75">
        <v>1</v>
      </c>
      <c r="T132" s="74">
        <v>4.6505291005291001E-2</v>
      </c>
      <c r="U132" s="75">
        <v>0</v>
      </c>
      <c r="V132" s="75">
        <v>0</v>
      </c>
      <c r="W132" s="75">
        <v>0</v>
      </c>
    </row>
    <row r="133" spans="1:23" x14ac:dyDescent="0.25">
      <c r="A133">
        <v>2397200</v>
      </c>
      <c r="B133" t="s">
        <v>1302</v>
      </c>
      <c r="C133" t="s">
        <v>1082</v>
      </c>
      <c r="D133" t="s">
        <v>1303</v>
      </c>
      <c r="E133" s="74">
        <v>0.71963403880070498</v>
      </c>
      <c r="F133" s="74">
        <v>0.93963804713804699</v>
      </c>
      <c r="G133">
        <v>126</v>
      </c>
      <c r="H133">
        <v>66</v>
      </c>
      <c r="I133">
        <v>0</v>
      </c>
      <c r="J133">
        <v>91.866666666666703</v>
      </c>
      <c r="K133">
        <v>2.8219444444444401</v>
      </c>
      <c r="L133">
        <v>0</v>
      </c>
      <c r="M133">
        <v>0</v>
      </c>
      <c r="N133">
        <v>0</v>
      </c>
      <c r="O133">
        <v>2.1386111111111101</v>
      </c>
      <c r="P133" s="75">
        <v>7</v>
      </c>
      <c r="Q133" s="75">
        <v>2</v>
      </c>
      <c r="R133" s="75">
        <v>2</v>
      </c>
      <c r="S133" s="75">
        <v>3</v>
      </c>
      <c r="T133" s="74">
        <v>0.27305335097001798</v>
      </c>
      <c r="U133" s="75">
        <v>5</v>
      </c>
      <c r="V133" s="75">
        <v>0</v>
      </c>
      <c r="W133" s="75">
        <v>5</v>
      </c>
    </row>
    <row r="134" spans="1:23" x14ac:dyDescent="0.25">
      <c r="A134">
        <v>2398456</v>
      </c>
      <c r="B134" t="s">
        <v>1304</v>
      </c>
      <c r="C134" t="s">
        <v>1024</v>
      </c>
      <c r="D134" t="s">
        <v>1305</v>
      </c>
      <c r="E134" s="74">
        <v>0.49671075837742501</v>
      </c>
      <c r="F134" s="74">
        <v>0.60220899470899503</v>
      </c>
      <c r="G134">
        <v>132</v>
      </c>
      <c r="H134">
        <v>90</v>
      </c>
      <c r="I134">
        <v>6</v>
      </c>
      <c r="J134">
        <v>34.336666666666702</v>
      </c>
      <c r="K134">
        <v>16.656944444444399</v>
      </c>
      <c r="L134">
        <v>0</v>
      </c>
      <c r="M134">
        <v>12</v>
      </c>
      <c r="N134">
        <v>24</v>
      </c>
      <c r="O134">
        <v>2.48555555555556</v>
      </c>
      <c r="P134" s="75">
        <v>3</v>
      </c>
      <c r="Q134" s="75">
        <v>3</v>
      </c>
      <c r="R134" s="75">
        <v>0</v>
      </c>
      <c r="S134" s="75">
        <v>0</v>
      </c>
      <c r="T134" s="74">
        <v>0.50055335097001796</v>
      </c>
      <c r="U134" s="75">
        <v>10</v>
      </c>
      <c r="V134" s="75">
        <v>10</v>
      </c>
      <c r="W134" s="75">
        <v>0</v>
      </c>
    </row>
    <row r="135" spans="1:23" x14ac:dyDescent="0.25">
      <c r="A135">
        <v>2426251</v>
      </c>
      <c r="B135" t="s">
        <v>1306</v>
      </c>
      <c r="C135" t="s">
        <v>1307</v>
      </c>
      <c r="D135" t="s">
        <v>1308</v>
      </c>
      <c r="E135" s="74">
        <v>0.67758838383838405</v>
      </c>
      <c r="F135" s="74">
        <v>0.70985449735449702</v>
      </c>
      <c r="G135">
        <v>132</v>
      </c>
      <c r="H135">
        <v>126</v>
      </c>
      <c r="I135">
        <v>0</v>
      </c>
      <c r="J135">
        <v>89.415277777777803</v>
      </c>
      <c r="K135">
        <v>0.38472222222222202</v>
      </c>
      <c r="L135">
        <v>0</v>
      </c>
      <c r="M135">
        <v>0</v>
      </c>
      <c r="N135">
        <v>5.9997222222222204</v>
      </c>
      <c r="O135">
        <v>0.62749999999999995</v>
      </c>
      <c r="P135" s="75">
        <v>1</v>
      </c>
      <c r="Q135" s="75">
        <v>0</v>
      </c>
      <c r="R135" s="75">
        <v>0</v>
      </c>
      <c r="S135" s="75">
        <v>1</v>
      </c>
      <c r="T135" s="74">
        <v>0.321334175084175</v>
      </c>
      <c r="U135" s="75">
        <v>7</v>
      </c>
      <c r="V135" s="75">
        <v>6</v>
      </c>
      <c r="W135" s="75">
        <v>1</v>
      </c>
    </row>
    <row r="136" spans="1:23" x14ac:dyDescent="0.25">
      <c r="A136">
        <v>2426252</v>
      </c>
      <c r="B136" t="s">
        <v>1309</v>
      </c>
      <c r="C136" t="s">
        <v>1024</v>
      </c>
      <c r="D136" t="s">
        <v>1310</v>
      </c>
      <c r="E136" s="74">
        <v>0.49330026455026499</v>
      </c>
      <c r="F136" s="74">
        <v>0.38515624999999998</v>
      </c>
      <c r="G136">
        <v>84</v>
      </c>
      <c r="H136">
        <v>64</v>
      </c>
      <c r="I136">
        <v>0</v>
      </c>
      <c r="J136">
        <v>36.077222222222197</v>
      </c>
      <c r="K136">
        <v>1.34916666666667</v>
      </c>
      <c r="L136">
        <v>4.56666666666667</v>
      </c>
      <c r="M136">
        <v>0</v>
      </c>
      <c r="N136">
        <v>0</v>
      </c>
      <c r="O136">
        <v>1.68916666666667</v>
      </c>
      <c r="P136" s="75">
        <v>7</v>
      </c>
      <c r="Q136" s="75">
        <v>2</v>
      </c>
      <c r="R136" s="75">
        <v>3</v>
      </c>
      <c r="S136" s="75">
        <v>2</v>
      </c>
      <c r="T136" s="74">
        <v>0.50107473544973502</v>
      </c>
      <c r="U136" s="75">
        <v>9</v>
      </c>
      <c r="V136" s="75">
        <v>7</v>
      </c>
      <c r="W136" s="75">
        <v>2</v>
      </c>
    </row>
    <row r="137" spans="1:23" x14ac:dyDescent="0.25">
      <c r="A137">
        <v>2426278</v>
      </c>
      <c r="B137" t="s">
        <v>1311</v>
      </c>
      <c r="C137" t="s">
        <v>1146</v>
      </c>
      <c r="D137" t="s">
        <v>1312</v>
      </c>
      <c r="E137" s="74">
        <v>0.47409848484848499</v>
      </c>
      <c r="F137" s="74">
        <v>0.39364052287581702</v>
      </c>
      <c r="G137">
        <v>110</v>
      </c>
      <c r="H137">
        <v>85</v>
      </c>
      <c r="I137">
        <v>0</v>
      </c>
      <c r="J137">
        <v>53.661666666666697</v>
      </c>
      <c r="K137">
        <v>0.25361111111111101</v>
      </c>
      <c r="L137">
        <v>0</v>
      </c>
      <c r="M137">
        <v>0</v>
      </c>
      <c r="N137">
        <v>0</v>
      </c>
      <c r="O137">
        <v>2.8466666666666698</v>
      </c>
      <c r="P137" s="75">
        <v>9</v>
      </c>
      <c r="Q137" s="75">
        <v>7</v>
      </c>
      <c r="R137" s="75">
        <v>2</v>
      </c>
      <c r="S137" s="75">
        <v>0</v>
      </c>
      <c r="T137" s="74">
        <v>0.51650505050505002</v>
      </c>
      <c r="U137" s="75">
        <v>11</v>
      </c>
      <c r="V137" s="75">
        <v>8</v>
      </c>
      <c r="W137" s="75">
        <v>3</v>
      </c>
    </row>
    <row r="138" spans="1:23" x14ac:dyDescent="0.25">
      <c r="A138">
        <v>2426426</v>
      </c>
      <c r="B138" t="s">
        <v>1313</v>
      </c>
      <c r="C138" t="s">
        <v>1051</v>
      </c>
      <c r="D138" t="s">
        <v>1314</v>
      </c>
      <c r="E138" s="74">
        <v>0.93788095238095204</v>
      </c>
      <c r="F138" s="74">
        <v>0.93788095238095204</v>
      </c>
      <c r="G138">
        <v>105</v>
      </c>
      <c r="H138">
        <v>105</v>
      </c>
      <c r="I138">
        <v>0</v>
      </c>
      <c r="J138">
        <v>98.588611111111106</v>
      </c>
      <c r="K138">
        <v>1.3133333333333299</v>
      </c>
      <c r="L138">
        <v>0</v>
      </c>
      <c r="M138">
        <v>0</v>
      </c>
      <c r="N138">
        <v>0</v>
      </c>
      <c r="O138">
        <v>2.3461111111111101</v>
      </c>
      <c r="P138" s="75">
        <v>7</v>
      </c>
      <c r="Q138" s="75">
        <v>4</v>
      </c>
      <c r="R138" s="75">
        <v>0</v>
      </c>
      <c r="S138" s="75">
        <v>3</v>
      </c>
      <c r="T138" s="74">
        <v>5.9293650793650801E-2</v>
      </c>
      <c r="U138" s="75">
        <v>1</v>
      </c>
      <c r="V138" s="75">
        <v>0</v>
      </c>
      <c r="W138" s="75">
        <v>1</v>
      </c>
    </row>
    <row r="139" spans="1:23" x14ac:dyDescent="0.25">
      <c r="A139">
        <v>2426434</v>
      </c>
      <c r="B139" t="s">
        <v>1315</v>
      </c>
      <c r="C139" t="s">
        <v>1054</v>
      </c>
      <c r="D139" t="s">
        <v>1316</v>
      </c>
      <c r="E139" s="74">
        <v>0.84459170013386897</v>
      </c>
      <c r="F139" s="74">
        <v>0.84459170013386897</v>
      </c>
      <c r="G139">
        <v>83</v>
      </c>
      <c r="H139">
        <v>83</v>
      </c>
      <c r="I139">
        <v>0</v>
      </c>
      <c r="J139">
        <v>70.973611111111097</v>
      </c>
      <c r="K139">
        <v>0.59638888888888897</v>
      </c>
      <c r="L139">
        <v>2</v>
      </c>
      <c r="M139">
        <v>0</v>
      </c>
      <c r="N139">
        <v>0</v>
      </c>
      <c r="O139">
        <v>1.67888888888889</v>
      </c>
      <c r="P139" s="75">
        <v>9</v>
      </c>
      <c r="Q139" s="75">
        <v>0</v>
      </c>
      <c r="R139" s="75">
        <v>1</v>
      </c>
      <c r="S139" s="75">
        <v>8</v>
      </c>
      <c r="T139" s="74">
        <v>0.143995983935743</v>
      </c>
      <c r="U139" s="75">
        <v>2</v>
      </c>
      <c r="V139" s="75">
        <v>1</v>
      </c>
      <c r="W139" s="75">
        <v>1</v>
      </c>
    </row>
    <row r="140" spans="1:23" x14ac:dyDescent="0.25">
      <c r="A140">
        <v>2430670</v>
      </c>
      <c r="B140" t="s">
        <v>1317</v>
      </c>
      <c r="C140" t="s">
        <v>1082</v>
      </c>
      <c r="D140" t="s">
        <v>1318</v>
      </c>
      <c r="E140" s="74">
        <v>0.98740079365079403</v>
      </c>
      <c r="F140" s="74">
        <v>0.93351449275362297</v>
      </c>
      <c r="G140">
        <v>126</v>
      </c>
      <c r="H140">
        <v>69</v>
      </c>
      <c r="I140">
        <v>0</v>
      </c>
      <c r="J140">
        <v>63.73</v>
      </c>
      <c r="K140">
        <v>0.97</v>
      </c>
      <c r="L140">
        <v>0</v>
      </c>
      <c r="M140">
        <v>60</v>
      </c>
      <c r="N140">
        <v>0</v>
      </c>
      <c r="O140">
        <v>1.3547222222222199</v>
      </c>
      <c r="P140" s="75">
        <v>5</v>
      </c>
      <c r="Q140" s="75">
        <v>1</v>
      </c>
      <c r="R140" s="75">
        <v>2</v>
      </c>
      <c r="S140" s="75">
        <v>2</v>
      </c>
      <c r="T140" s="74">
        <v>3.5548941798941802E-2</v>
      </c>
      <c r="U140" s="75">
        <v>3</v>
      </c>
      <c r="V140" s="75">
        <v>0</v>
      </c>
      <c r="W140" s="75">
        <v>3</v>
      </c>
    </row>
    <row r="141" spans="1:23" x14ac:dyDescent="0.25">
      <c r="A141">
        <v>2433097</v>
      </c>
      <c r="B141" t="s">
        <v>1319</v>
      </c>
      <c r="C141" t="s">
        <v>1093</v>
      </c>
      <c r="D141" t="s">
        <v>1320</v>
      </c>
      <c r="E141" s="74">
        <v>0</v>
      </c>
      <c r="F141" s="74">
        <v>0</v>
      </c>
      <c r="G141">
        <v>126</v>
      </c>
      <c r="H141">
        <v>60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s="75">
        <v>0</v>
      </c>
      <c r="Q141" s="75">
        <v>0</v>
      </c>
      <c r="R141" s="75">
        <v>0</v>
      </c>
      <c r="S141" s="75">
        <v>0</v>
      </c>
      <c r="T141" s="74">
        <v>1</v>
      </c>
      <c r="U141" s="75">
        <v>21</v>
      </c>
      <c r="V141" s="75">
        <v>21</v>
      </c>
      <c r="W141" s="75">
        <v>0</v>
      </c>
    </row>
    <row r="142" spans="1:23" x14ac:dyDescent="0.25">
      <c r="A142">
        <v>2445604</v>
      </c>
      <c r="B142" t="s">
        <v>1321</v>
      </c>
      <c r="C142" t="s">
        <v>1085</v>
      </c>
      <c r="D142" t="s">
        <v>1322</v>
      </c>
      <c r="E142" s="74">
        <v>0.94526094276094297</v>
      </c>
      <c r="F142" s="74">
        <v>0.94526094276094297</v>
      </c>
      <c r="G142">
        <v>132</v>
      </c>
      <c r="H142">
        <v>132</v>
      </c>
      <c r="I142">
        <v>0</v>
      </c>
      <c r="J142">
        <v>126.009444444444</v>
      </c>
      <c r="K142">
        <v>0.52500000000000002</v>
      </c>
      <c r="L142">
        <v>0</v>
      </c>
      <c r="M142">
        <v>0</v>
      </c>
      <c r="N142">
        <v>0</v>
      </c>
      <c r="O142">
        <v>2.0941666666666698</v>
      </c>
      <c r="P142" s="75">
        <v>10</v>
      </c>
      <c r="Q142" s="75">
        <v>1</v>
      </c>
      <c r="R142" s="75">
        <v>1</v>
      </c>
      <c r="S142" s="75">
        <v>8</v>
      </c>
      <c r="T142" s="74">
        <v>4.2590488215488199E-2</v>
      </c>
      <c r="U142" s="75">
        <v>0</v>
      </c>
      <c r="V142" s="75">
        <v>0</v>
      </c>
      <c r="W142" s="75">
        <v>0</v>
      </c>
    </row>
    <row r="143" spans="1:23" x14ac:dyDescent="0.25">
      <c r="A143">
        <v>2449780</v>
      </c>
      <c r="B143" t="s">
        <v>1323</v>
      </c>
      <c r="C143" t="s">
        <v>1015</v>
      </c>
      <c r="D143" t="s">
        <v>1324</v>
      </c>
      <c r="E143" s="74">
        <v>0.90072751322751299</v>
      </c>
      <c r="F143" s="74">
        <v>0.90072751322751299</v>
      </c>
      <c r="G143">
        <v>105</v>
      </c>
      <c r="H143">
        <v>105</v>
      </c>
      <c r="I143">
        <v>0</v>
      </c>
      <c r="J143">
        <v>94.8888888888889</v>
      </c>
      <c r="K143">
        <v>0.67583333333333295</v>
      </c>
      <c r="L143">
        <v>0</v>
      </c>
      <c r="M143">
        <v>0</v>
      </c>
      <c r="N143">
        <v>0</v>
      </c>
      <c r="O143">
        <v>0.57972222222222203</v>
      </c>
      <c r="P143" s="75">
        <v>4</v>
      </c>
      <c r="Q143" s="75">
        <v>0</v>
      </c>
      <c r="R143" s="75">
        <v>0</v>
      </c>
      <c r="S143" s="75">
        <v>4</v>
      </c>
      <c r="T143" s="74">
        <v>9.6283068783068804E-2</v>
      </c>
      <c r="U143" s="75">
        <v>1</v>
      </c>
      <c r="V143" s="75">
        <v>1</v>
      </c>
      <c r="W143" s="75">
        <v>0</v>
      </c>
    </row>
    <row r="144" spans="1:23" x14ac:dyDescent="0.25">
      <c r="A144">
        <v>2453469</v>
      </c>
      <c r="B144" t="s">
        <v>1325</v>
      </c>
      <c r="C144" t="s">
        <v>1088</v>
      </c>
      <c r="D144" t="s">
        <v>1326</v>
      </c>
      <c r="E144" s="74">
        <v>0.92385979729729695</v>
      </c>
      <c r="F144" s="74">
        <v>0.92006207049434696</v>
      </c>
      <c r="G144">
        <v>106</v>
      </c>
      <c r="H144">
        <v>101</v>
      </c>
      <c r="I144">
        <v>0.75555555555555598</v>
      </c>
      <c r="J144">
        <v>93.187777777777796</v>
      </c>
      <c r="K144">
        <v>0.28805555555555601</v>
      </c>
      <c r="L144">
        <v>0</v>
      </c>
      <c r="M144">
        <v>5</v>
      </c>
      <c r="N144">
        <v>0</v>
      </c>
      <c r="O144">
        <v>5.4766666666666701</v>
      </c>
      <c r="P144" s="75">
        <v>10</v>
      </c>
      <c r="Q144" s="75">
        <v>4</v>
      </c>
      <c r="R144" s="75">
        <v>3</v>
      </c>
      <c r="S144" s="75">
        <v>3</v>
      </c>
      <c r="T144" s="74">
        <v>6.7150548986486494E-2</v>
      </c>
      <c r="U144" s="75">
        <v>0</v>
      </c>
      <c r="V144" s="75">
        <v>0</v>
      </c>
      <c r="W144" s="75">
        <v>0</v>
      </c>
    </row>
    <row r="145" spans="1:23" x14ac:dyDescent="0.25">
      <c r="A145">
        <v>2453666</v>
      </c>
      <c r="B145" t="s">
        <v>1327</v>
      </c>
      <c r="C145" t="s">
        <v>1051</v>
      </c>
      <c r="D145" t="s">
        <v>1328</v>
      </c>
      <c r="E145" s="74">
        <v>0.97958112874779502</v>
      </c>
      <c r="F145" s="74">
        <v>0.97958112874779502</v>
      </c>
      <c r="G145">
        <v>126</v>
      </c>
      <c r="H145">
        <v>126</v>
      </c>
      <c r="I145">
        <v>0</v>
      </c>
      <c r="J145">
        <v>128.55861111111099</v>
      </c>
      <c r="K145">
        <v>0.39583333333333298</v>
      </c>
      <c r="L145">
        <v>0</v>
      </c>
      <c r="M145">
        <v>0</v>
      </c>
      <c r="N145">
        <v>0</v>
      </c>
      <c r="O145">
        <v>1.585</v>
      </c>
      <c r="P145" s="75">
        <v>4</v>
      </c>
      <c r="Q145" s="75">
        <v>2</v>
      </c>
      <c r="R145" s="75">
        <v>0</v>
      </c>
      <c r="S145" s="75">
        <v>2</v>
      </c>
      <c r="T145" s="74">
        <v>1.1565255731922399E-2</v>
      </c>
      <c r="U145" s="75">
        <v>0</v>
      </c>
      <c r="V145" s="75">
        <v>0</v>
      </c>
      <c r="W145" s="75">
        <v>0</v>
      </c>
    </row>
    <row r="146" spans="1:23" x14ac:dyDescent="0.25">
      <c r="A146">
        <v>2453731</v>
      </c>
      <c r="B146" t="s">
        <v>1329</v>
      </c>
      <c r="C146" t="s">
        <v>1051</v>
      </c>
      <c r="D146" t="s">
        <v>1330</v>
      </c>
      <c r="E146" s="74">
        <v>0.89434656084656095</v>
      </c>
      <c r="F146" s="74">
        <v>0.89434656084656095</v>
      </c>
      <c r="G146">
        <v>105</v>
      </c>
      <c r="H146">
        <v>105</v>
      </c>
      <c r="I146">
        <v>0</v>
      </c>
      <c r="J146">
        <v>94.306944444444397</v>
      </c>
      <c r="K146">
        <v>1.0530555555555601</v>
      </c>
      <c r="L146">
        <v>0</v>
      </c>
      <c r="M146">
        <v>0</v>
      </c>
      <c r="N146">
        <v>0</v>
      </c>
      <c r="O146">
        <v>3.3213888888888898</v>
      </c>
      <c r="P146" s="75">
        <v>11</v>
      </c>
      <c r="Q146" s="75">
        <v>3</v>
      </c>
      <c r="R146" s="75">
        <v>2</v>
      </c>
      <c r="S146" s="75">
        <v>6</v>
      </c>
      <c r="T146" s="74">
        <v>9.5608465608465601E-2</v>
      </c>
      <c r="U146" s="75">
        <v>1</v>
      </c>
      <c r="V146" s="75">
        <v>0</v>
      </c>
      <c r="W146" s="75">
        <v>1</v>
      </c>
    </row>
    <row r="147" spans="1:23" x14ac:dyDescent="0.25">
      <c r="A147">
        <v>2475049</v>
      </c>
      <c r="B147" t="s">
        <v>1331</v>
      </c>
      <c r="C147" t="s">
        <v>1015</v>
      </c>
      <c r="D147" t="s">
        <v>1332</v>
      </c>
      <c r="E147" s="74">
        <v>0.87304673721340398</v>
      </c>
      <c r="F147" s="74">
        <v>0.87304673721340398</v>
      </c>
      <c r="G147">
        <v>126</v>
      </c>
      <c r="H147">
        <v>126</v>
      </c>
      <c r="I147">
        <v>0</v>
      </c>
      <c r="J147">
        <v>108.826944444444</v>
      </c>
      <c r="K147">
        <v>2.4397222222222199</v>
      </c>
      <c r="L147">
        <v>0</v>
      </c>
      <c r="M147">
        <v>0</v>
      </c>
      <c r="N147">
        <v>0</v>
      </c>
      <c r="O147">
        <v>6.3480555555555602</v>
      </c>
      <c r="P147" s="75">
        <v>20</v>
      </c>
      <c r="Q147" s="75">
        <v>10</v>
      </c>
      <c r="R147" s="75">
        <v>7</v>
      </c>
      <c r="S147" s="75">
        <v>3</v>
      </c>
      <c r="T147" s="74">
        <v>0.116931216931217</v>
      </c>
      <c r="U147" s="75">
        <v>0</v>
      </c>
      <c r="V147" s="75">
        <v>0</v>
      </c>
      <c r="W147" s="75">
        <v>0</v>
      </c>
    </row>
    <row r="148" spans="1:23" x14ac:dyDescent="0.25">
      <c r="A148">
        <v>2490289</v>
      </c>
      <c r="B148" t="s">
        <v>1333</v>
      </c>
      <c r="C148" t="s">
        <v>1088</v>
      </c>
      <c r="D148" t="s">
        <v>1334</v>
      </c>
      <c r="E148" s="74">
        <v>0.92215992369076105</v>
      </c>
      <c r="F148" s="74">
        <v>0.92215992369076105</v>
      </c>
      <c r="G148">
        <v>126</v>
      </c>
      <c r="H148">
        <v>126</v>
      </c>
      <c r="I148">
        <v>6.6027777777777796</v>
      </c>
      <c r="J148">
        <v>110.478055555556</v>
      </c>
      <c r="K148">
        <v>2.2252777777777801</v>
      </c>
      <c r="L148">
        <v>0</v>
      </c>
      <c r="M148">
        <v>0</v>
      </c>
      <c r="N148">
        <v>5.1330555555555604</v>
      </c>
      <c r="O148">
        <v>3.52111111111111</v>
      </c>
      <c r="P148" s="75">
        <v>16</v>
      </c>
      <c r="Q148" s="75">
        <v>5</v>
      </c>
      <c r="R148" s="75">
        <v>4</v>
      </c>
      <c r="S148" s="75">
        <v>7</v>
      </c>
      <c r="T148" s="74">
        <v>6.5079217365004799E-2</v>
      </c>
      <c r="U148" s="75">
        <v>0</v>
      </c>
      <c r="V148" s="75">
        <v>0</v>
      </c>
      <c r="W148" s="75">
        <v>0</v>
      </c>
    </row>
    <row r="149" spans="1:23" x14ac:dyDescent="0.25">
      <c r="A149">
        <v>2493915</v>
      </c>
      <c r="B149" t="s">
        <v>1335</v>
      </c>
      <c r="C149" t="s">
        <v>1077</v>
      </c>
      <c r="D149" t="s">
        <v>1336</v>
      </c>
      <c r="E149" s="74">
        <v>0.66397794741306204</v>
      </c>
      <c r="F149" s="74">
        <v>0.58578657865786599</v>
      </c>
      <c r="G149">
        <v>131</v>
      </c>
      <c r="H149">
        <v>101</v>
      </c>
      <c r="I149">
        <v>0</v>
      </c>
      <c r="J149">
        <v>87.072222222222194</v>
      </c>
      <c r="K149">
        <v>0.79444444444444395</v>
      </c>
      <c r="L149">
        <v>0</v>
      </c>
      <c r="M149">
        <v>0</v>
      </c>
      <c r="N149">
        <v>0</v>
      </c>
      <c r="O149">
        <v>7.0119444444444401</v>
      </c>
      <c r="P149" s="75">
        <v>10</v>
      </c>
      <c r="Q149" s="75">
        <v>4</v>
      </c>
      <c r="R149" s="75">
        <v>3</v>
      </c>
      <c r="S149" s="75">
        <v>3</v>
      </c>
      <c r="T149" s="74">
        <v>0.33103901611535202</v>
      </c>
      <c r="U149" s="75">
        <v>5</v>
      </c>
      <c r="V149" s="75">
        <v>3</v>
      </c>
      <c r="W149" s="75">
        <v>2</v>
      </c>
    </row>
    <row r="150" spans="1:23" x14ac:dyDescent="0.25">
      <c r="A150">
        <v>2523247</v>
      </c>
      <c r="B150" t="s">
        <v>1337</v>
      </c>
      <c r="C150" t="s">
        <v>1015</v>
      </c>
      <c r="D150" t="s">
        <v>1338</v>
      </c>
      <c r="E150" s="74">
        <v>0.72568954248366002</v>
      </c>
      <c r="F150" s="74">
        <v>0.64305128205128204</v>
      </c>
      <c r="G150">
        <v>85</v>
      </c>
      <c r="H150">
        <v>65</v>
      </c>
      <c r="I150">
        <v>0</v>
      </c>
      <c r="J150">
        <v>61.662500000000001</v>
      </c>
      <c r="K150">
        <v>1.11944444444444</v>
      </c>
      <c r="L150">
        <v>0</v>
      </c>
      <c r="M150">
        <v>0</v>
      </c>
      <c r="N150">
        <v>0</v>
      </c>
      <c r="O150">
        <v>1.82111111111111</v>
      </c>
      <c r="P150" s="75">
        <v>3</v>
      </c>
      <c r="Q150" s="75">
        <v>1</v>
      </c>
      <c r="R150" s="75">
        <v>1</v>
      </c>
      <c r="S150" s="75">
        <v>1</v>
      </c>
      <c r="T150" s="74">
        <v>0.261388888888889</v>
      </c>
      <c r="U150" s="75">
        <v>4</v>
      </c>
      <c r="V150" s="75">
        <v>4</v>
      </c>
      <c r="W150" s="75">
        <v>0</v>
      </c>
    </row>
    <row r="151" spans="1:23" x14ac:dyDescent="0.25">
      <c r="A151">
        <v>2557041</v>
      </c>
      <c r="B151" t="s">
        <v>1339</v>
      </c>
      <c r="C151" t="s">
        <v>1129</v>
      </c>
      <c r="D151" t="s">
        <v>1340</v>
      </c>
      <c r="E151" s="74">
        <v>0.93421388888888901</v>
      </c>
      <c r="F151" s="74">
        <v>0.93421388888888901</v>
      </c>
      <c r="G151">
        <v>100</v>
      </c>
      <c r="H151">
        <v>100</v>
      </c>
      <c r="I151">
        <v>0</v>
      </c>
      <c r="J151">
        <v>94.673888888888897</v>
      </c>
      <c r="K151">
        <v>0.730833333333333</v>
      </c>
      <c r="L151">
        <v>0</v>
      </c>
      <c r="M151">
        <v>0</v>
      </c>
      <c r="N151">
        <v>0</v>
      </c>
      <c r="O151">
        <v>1.56833333333333</v>
      </c>
      <c r="P151" s="75">
        <v>10</v>
      </c>
      <c r="Q151" s="75">
        <v>1</v>
      </c>
      <c r="R151" s="75">
        <v>1</v>
      </c>
      <c r="S151" s="75">
        <v>8</v>
      </c>
      <c r="T151" s="74">
        <v>5.7744444444444397E-2</v>
      </c>
      <c r="U151" s="75">
        <v>0</v>
      </c>
      <c r="V151" s="75">
        <v>0</v>
      </c>
      <c r="W151" s="75">
        <v>0</v>
      </c>
    </row>
    <row r="152" spans="1:23" x14ac:dyDescent="0.25">
      <c r="A152">
        <v>2590270</v>
      </c>
      <c r="B152" t="s">
        <v>1341</v>
      </c>
      <c r="C152" t="s">
        <v>1048</v>
      </c>
      <c r="D152" t="s">
        <v>1342</v>
      </c>
      <c r="E152" s="74">
        <v>0.86651014109347402</v>
      </c>
      <c r="F152" s="74">
        <v>0.86651014109347402</v>
      </c>
      <c r="G152">
        <v>126</v>
      </c>
      <c r="H152">
        <v>126</v>
      </c>
      <c r="I152">
        <v>0</v>
      </c>
      <c r="J152">
        <v>108.635555555556</v>
      </c>
      <c r="K152">
        <v>1.3472222222222201</v>
      </c>
      <c r="L152">
        <v>0</v>
      </c>
      <c r="M152">
        <v>0</v>
      </c>
      <c r="N152">
        <v>0</v>
      </c>
      <c r="O152">
        <v>3.4691666666666698</v>
      </c>
      <c r="P152" s="75">
        <v>8</v>
      </c>
      <c r="Q152" s="75">
        <v>3</v>
      </c>
      <c r="R152" s="75">
        <v>3</v>
      </c>
      <c r="S152" s="75">
        <v>2</v>
      </c>
      <c r="T152" s="74">
        <v>0.12960758377425</v>
      </c>
      <c r="U152" s="75">
        <v>2</v>
      </c>
      <c r="V152" s="75">
        <v>2</v>
      </c>
      <c r="W152" s="75">
        <v>0</v>
      </c>
    </row>
    <row r="153" spans="1:23" x14ac:dyDescent="0.25">
      <c r="A153">
        <v>2592139</v>
      </c>
      <c r="B153" t="s">
        <v>1343</v>
      </c>
      <c r="C153" t="s">
        <v>1059</v>
      </c>
      <c r="D153" t="s">
        <v>1344</v>
      </c>
      <c r="E153" s="74">
        <v>0.78697310405643695</v>
      </c>
      <c r="F153" s="74">
        <v>0.78697310405643695</v>
      </c>
      <c r="G153">
        <v>126</v>
      </c>
      <c r="H153">
        <v>126</v>
      </c>
      <c r="I153">
        <v>0</v>
      </c>
      <c r="J153">
        <v>98.813888888888897</v>
      </c>
      <c r="K153">
        <v>0.418333333333333</v>
      </c>
      <c r="L153">
        <v>0</v>
      </c>
      <c r="M153">
        <v>0</v>
      </c>
      <c r="N153">
        <v>0</v>
      </c>
      <c r="O153">
        <v>3.1358333333333301</v>
      </c>
      <c r="P153" s="75">
        <v>5</v>
      </c>
      <c r="Q153" s="75">
        <v>2</v>
      </c>
      <c r="R153" s="75">
        <v>1</v>
      </c>
      <c r="S153" s="75">
        <v>2</v>
      </c>
      <c r="T153" s="74">
        <v>0.21276455026454999</v>
      </c>
      <c r="U153" s="75">
        <v>4</v>
      </c>
      <c r="V153" s="75">
        <v>4</v>
      </c>
      <c r="W153" s="75">
        <v>0</v>
      </c>
    </row>
    <row r="154" spans="1:23" x14ac:dyDescent="0.25">
      <c r="A154">
        <v>2593943</v>
      </c>
      <c r="B154" t="s">
        <v>1345</v>
      </c>
      <c r="C154" t="s">
        <v>1082</v>
      </c>
      <c r="D154" t="s">
        <v>1346</v>
      </c>
      <c r="E154" s="74">
        <v>0.96490520282186998</v>
      </c>
      <c r="F154" s="74">
        <v>0.96490520282186998</v>
      </c>
      <c r="G154">
        <v>126</v>
      </c>
      <c r="H154">
        <v>126</v>
      </c>
      <c r="I154">
        <v>0</v>
      </c>
      <c r="J154">
        <v>133.736111111111</v>
      </c>
      <c r="K154">
        <v>0</v>
      </c>
      <c r="L154">
        <v>0</v>
      </c>
      <c r="M154">
        <v>0</v>
      </c>
      <c r="N154">
        <v>0</v>
      </c>
      <c r="O154">
        <v>1.5916666666666699</v>
      </c>
      <c r="P154" s="75">
        <v>2</v>
      </c>
      <c r="Q154" s="75">
        <v>1</v>
      </c>
      <c r="R154" s="75">
        <v>0</v>
      </c>
      <c r="S154" s="75">
        <v>1</v>
      </c>
      <c r="T154" s="74">
        <v>1.23655202821869E-2</v>
      </c>
      <c r="U154" s="75">
        <v>0</v>
      </c>
      <c r="V154" s="75">
        <v>0</v>
      </c>
      <c r="W154" s="75">
        <v>0</v>
      </c>
    </row>
    <row r="155" spans="1:23" x14ac:dyDescent="0.25">
      <c r="A155">
        <v>2661431</v>
      </c>
      <c r="B155" t="s">
        <v>1347</v>
      </c>
      <c r="C155" t="s">
        <v>1348</v>
      </c>
      <c r="D155" t="s">
        <v>1349</v>
      </c>
      <c r="E155" s="74">
        <v>0.66666666666666696</v>
      </c>
      <c r="F155" s="74">
        <v>0.625</v>
      </c>
      <c r="G155">
        <v>45</v>
      </c>
      <c r="H155">
        <v>40</v>
      </c>
      <c r="I155">
        <v>0</v>
      </c>
      <c r="J155">
        <v>0</v>
      </c>
      <c r="K155">
        <v>30</v>
      </c>
      <c r="L155">
        <v>0</v>
      </c>
      <c r="M155">
        <v>0</v>
      </c>
      <c r="N155">
        <v>0</v>
      </c>
      <c r="O155">
        <v>0</v>
      </c>
      <c r="P155" s="75">
        <v>0</v>
      </c>
      <c r="Q155" s="75">
        <v>0</v>
      </c>
      <c r="R155" s="75">
        <v>0</v>
      </c>
      <c r="S155" s="75">
        <v>0</v>
      </c>
      <c r="T155" s="74">
        <v>0.33333333333333298</v>
      </c>
      <c r="U155" s="75">
        <v>3</v>
      </c>
      <c r="V155" s="75">
        <v>0</v>
      </c>
      <c r="W155" s="75">
        <v>3</v>
      </c>
    </row>
    <row r="156" spans="1:23" x14ac:dyDescent="0.25">
      <c r="A156">
        <v>2701834</v>
      </c>
      <c r="B156" t="s">
        <v>1350</v>
      </c>
      <c r="C156" t="s">
        <v>1071</v>
      </c>
      <c r="D156" t="s">
        <v>1351</v>
      </c>
      <c r="E156" s="74">
        <v>0.61476039016115303</v>
      </c>
      <c r="F156" s="74">
        <v>0.61476039016115303</v>
      </c>
      <c r="G156">
        <v>131</v>
      </c>
      <c r="H156">
        <v>131</v>
      </c>
      <c r="I156">
        <v>0</v>
      </c>
      <c r="J156">
        <v>75.345833333333303</v>
      </c>
      <c r="K156">
        <v>1.2091666666666701</v>
      </c>
      <c r="L156">
        <v>4</v>
      </c>
      <c r="M156">
        <v>0</v>
      </c>
      <c r="N156">
        <v>0</v>
      </c>
      <c r="O156">
        <v>1.1966666666666701</v>
      </c>
      <c r="P156" s="75">
        <v>4</v>
      </c>
      <c r="Q156" s="75">
        <v>2</v>
      </c>
      <c r="R156" s="75">
        <v>2</v>
      </c>
      <c r="S156" s="75">
        <v>0</v>
      </c>
      <c r="T156" s="74">
        <v>0.38509329940627701</v>
      </c>
      <c r="U156" s="75">
        <v>7</v>
      </c>
      <c r="V156" s="75">
        <v>5</v>
      </c>
      <c r="W156" s="75">
        <v>2</v>
      </c>
    </row>
    <row r="157" spans="1:23" x14ac:dyDescent="0.25">
      <c r="A157">
        <v>2714251</v>
      </c>
      <c r="B157" t="s">
        <v>1352</v>
      </c>
      <c r="C157" t="s">
        <v>1077</v>
      </c>
      <c r="D157" t="s">
        <v>1353</v>
      </c>
      <c r="E157" s="74">
        <v>0.69415564373897698</v>
      </c>
      <c r="F157" s="74">
        <v>0.83861111111111097</v>
      </c>
      <c r="G157">
        <v>126</v>
      </c>
      <c r="H157">
        <v>90</v>
      </c>
      <c r="I157">
        <v>0</v>
      </c>
      <c r="J157">
        <v>80.245277777777801</v>
      </c>
      <c r="K157">
        <v>1.2452777777777799</v>
      </c>
      <c r="L157">
        <v>0</v>
      </c>
      <c r="M157">
        <v>6</v>
      </c>
      <c r="N157">
        <v>0</v>
      </c>
      <c r="O157">
        <v>0.44305555555555498</v>
      </c>
      <c r="P157" s="75">
        <v>2</v>
      </c>
      <c r="Q157" s="75">
        <v>0</v>
      </c>
      <c r="R157" s="75">
        <v>0</v>
      </c>
      <c r="S157" s="75">
        <v>2</v>
      </c>
      <c r="T157" s="74">
        <v>0.30566798941798901</v>
      </c>
      <c r="U157" s="75">
        <v>6</v>
      </c>
      <c r="V157" s="75">
        <v>6</v>
      </c>
      <c r="W157" s="75">
        <v>0</v>
      </c>
    </row>
    <row r="158" spans="1:23" x14ac:dyDescent="0.25">
      <c r="A158">
        <v>2714364</v>
      </c>
      <c r="B158" t="s">
        <v>1354</v>
      </c>
      <c r="C158" t="s">
        <v>1015</v>
      </c>
      <c r="D158" t="s">
        <v>1355</v>
      </c>
      <c r="E158" s="74">
        <v>0.81668491484184902</v>
      </c>
      <c r="F158" s="74">
        <v>0.81668491484184902</v>
      </c>
      <c r="G158">
        <v>137</v>
      </c>
      <c r="H158">
        <v>137</v>
      </c>
      <c r="I158">
        <v>0</v>
      </c>
      <c r="J158">
        <v>107.4225</v>
      </c>
      <c r="K158">
        <v>5.0380555555555597</v>
      </c>
      <c r="L158">
        <v>0</v>
      </c>
      <c r="M158">
        <v>0</v>
      </c>
      <c r="N158">
        <v>6</v>
      </c>
      <c r="O158">
        <v>2.6386111111111101</v>
      </c>
      <c r="P158" s="75">
        <v>14</v>
      </c>
      <c r="Q158" s="75">
        <v>1</v>
      </c>
      <c r="R158" s="75">
        <v>5</v>
      </c>
      <c r="S158" s="75">
        <v>8</v>
      </c>
      <c r="T158" s="74">
        <v>0.17948499594485001</v>
      </c>
      <c r="U158" s="75">
        <v>2</v>
      </c>
      <c r="V158" s="75">
        <v>2</v>
      </c>
      <c r="W158" s="75">
        <v>0</v>
      </c>
    </row>
    <row r="159" spans="1:23" x14ac:dyDescent="0.25">
      <c r="A159">
        <v>2715475</v>
      </c>
      <c r="B159" t="s">
        <v>1356</v>
      </c>
      <c r="C159" t="s">
        <v>1043</v>
      </c>
      <c r="D159" t="s">
        <v>1357</v>
      </c>
      <c r="E159" s="74">
        <v>0.60109848484848505</v>
      </c>
      <c r="F159" s="74">
        <v>0.60109848484848505</v>
      </c>
      <c r="G159">
        <v>132</v>
      </c>
      <c r="H159">
        <v>132</v>
      </c>
      <c r="I159">
        <v>0</v>
      </c>
      <c r="J159">
        <v>75.098888888888894</v>
      </c>
      <c r="K159">
        <v>5.19166666666667</v>
      </c>
      <c r="L159">
        <v>0</v>
      </c>
      <c r="M159">
        <v>0</v>
      </c>
      <c r="N159">
        <v>0</v>
      </c>
      <c r="O159">
        <v>7.0669444444444496</v>
      </c>
      <c r="P159" s="75">
        <v>15</v>
      </c>
      <c r="Q159" s="75">
        <v>10</v>
      </c>
      <c r="R159" s="75">
        <v>3</v>
      </c>
      <c r="S159" s="75">
        <v>2</v>
      </c>
      <c r="T159" s="74">
        <v>0.39173821548821502</v>
      </c>
      <c r="U159" s="75">
        <v>3</v>
      </c>
      <c r="V159" s="75">
        <v>3</v>
      </c>
      <c r="W159" s="75">
        <v>0</v>
      </c>
    </row>
    <row r="160" spans="1:23" x14ac:dyDescent="0.25">
      <c r="A160">
        <v>2715651</v>
      </c>
      <c r="B160" t="s">
        <v>1358</v>
      </c>
      <c r="C160" t="s">
        <v>1059</v>
      </c>
      <c r="D160" t="s">
        <v>1359</v>
      </c>
      <c r="E160" s="74">
        <v>0.92967151675485005</v>
      </c>
      <c r="F160" s="74">
        <v>0.92967151675485005</v>
      </c>
      <c r="G160">
        <v>126</v>
      </c>
      <c r="H160">
        <v>126</v>
      </c>
      <c r="I160">
        <v>0</v>
      </c>
      <c r="J160">
        <v>113.978055555556</v>
      </c>
      <c r="K160">
        <v>3.2949999999999999</v>
      </c>
      <c r="L160">
        <v>0</v>
      </c>
      <c r="M160">
        <v>0</v>
      </c>
      <c r="N160">
        <v>0</v>
      </c>
      <c r="O160">
        <v>3.3</v>
      </c>
      <c r="P160" s="75">
        <v>8</v>
      </c>
      <c r="Q160" s="75">
        <v>3</v>
      </c>
      <c r="R160" s="75">
        <v>2</v>
      </c>
      <c r="S160" s="75">
        <v>3</v>
      </c>
      <c r="T160" s="74">
        <v>6.9898589065255701E-2</v>
      </c>
      <c r="U160" s="75">
        <v>1</v>
      </c>
      <c r="V160" s="75">
        <v>1</v>
      </c>
      <c r="W160" s="75">
        <v>0</v>
      </c>
    </row>
    <row r="161" spans="1:23" x14ac:dyDescent="0.25">
      <c r="A161">
        <v>2715890</v>
      </c>
      <c r="B161" t="s">
        <v>1360</v>
      </c>
      <c r="C161" t="s">
        <v>1021</v>
      </c>
      <c r="D161" t="s">
        <v>1361</v>
      </c>
      <c r="E161" s="74">
        <v>0.98014550264550304</v>
      </c>
      <c r="F161" s="74">
        <v>0.98014550264550304</v>
      </c>
      <c r="G161">
        <v>126</v>
      </c>
      <c r="H161">
        <v>126</v>
      </c>
      <c r="I161">
        <v>0</v>
      </c>
      <c r="J161">
        <v>122.950277777778</v>
      </c>
      <c r="K161">
        <v>0.84361111111111098</v>
      </c>
      <c r="L161">
        <v>0</v>
      </c>
      <c r="M161">
        <v>0</v>
      </c>
      <c r="N161">
        <v>0</v>
      </c>
      <c r="O161">
        <v>2.03944444444444</v>
      </c>
      <c r="P161" s="75">
        <v>4</v>
      </c>
      <c r="Q161" s="75">
        <v>1</v>
      </c>
      <c r="R161" s="75">
        <v>1</v>
      </c>
      <c r="S161" s="75">
        <v>2</v>
      </c>
      <c r="T161" s="74">
        <v>1.8022486772486801E-2</v>
      </c>
      <c r="U161" s="75">
        <v>0</v>
      </c>
      <c r="V161" s="75">
        <v>0</v>
      </c>
      <c r="W161" s="75">
        <v>0</v>
      </c>
    </row>
    <row r="162" spans="1:23" x14ac:dyDescent="0.25">
      <c r="A162">
        <v>2715891</v>
      </c>
      <c r="B162" t="s">
        <v>1362</v>
      </c>
      <c r="C162" t="s">
        <v>1048</v>
      </c>
      <c r="D162" t="s">
        <v>1363</v>
      </c>
      <c r="E162" s="74">
        <v>0.94303341384863104</v>
      </c>
      <c r="F162" s="74">
        <v>0.93448842592592596</v>
      </c>
      <c r="G162">
        <v>138</v>
      </c>
      <c r="H162">
        <v>120</v>
      </c>
      <c r="I162">
        <v>0</v>
      </c>
      <c r="J162">
        <v>119.360555555556</v>
      </c>
      <c r="K162">
        <v>1.36638888888889</v>
      </c>
      <c r="L162">
        <v>0</v>
      </c>
      <c r="M162">
        <v>18</v>
      </c>
      <c r="N162">
        <v>0</v>
      </c>
      <c r="O162">
        <v>0.99138888888888899</v>
      </c>
      <c r="P162" s="75">
        <v>1</v>
      </c>
      <c r="Q162" s="75">
        <v>1</v>
      </c>
      <c r="R162" s="75">
        <v>0</v>
      </c>
      <c r="S162" s="75">
        <v>0</v>
      </c>
      <c r="T162" s="74">
        <v>5.5422705314009703E-2</v>
      </c>
      <c r="U162" s="75">
        <v>1</v>
      </c>
      <c r="V162" s="75">
        <v>1</v>
      </c>
      <c r="W162" s="75">
        <v>0</v>
      </c>
    </row>
    <row r="163" spans="1:23" x14ac:dyDescent="0.25">
      <c r="A163">
        <v>2715908</v>
      </c>
      <c r="B163" t="s">
        <v>1364</v>
      </c>
      <c r="C163" t="s">
        <v>1064</v>
      </c>
      <c r="D163" t="s">
        <v>1365</v>
      </c>
      <c r="E163" s="74">
        <v>0.80218644781144799</v>
      </c>
      <c r="F163" s="74">
        <v>0.80218644781144799</v>
      </c>
      <c r="G163">
        <v>132</v>
      </c>
      <c r="H163">
        <v>132</v>
      </c>
      <c r="I163">
        <v>0</v>
      </c>
      <c r="J163">
        <v>101.614166666667</v>
      </c>
      <c r="K163">
        <v>4.9675000000000002</v>
      </c>
      <c r="L163">
        <v>0</v>
      </c>
      <c r="M163">
        <v>0</v>
      </c>
      <c r="N163">
        <v>0</v>
      </c>
      <c r="O163">
        <v>2.0547222222222201</v>
      </c>
      <c r="P163" s="75">
        <v>5</v>
      </c>
      <c r="Q163" s="75">
        <v>2</v>
      </c>
      <c r="R163" s="75">
        <v>1</v>
      </c>
      <c r="S163" s="75">
        <v>2</v>
      </c>
      <c r="T163" s="74">
        <v>0.19419402356902399</v>
      </c>
      <c r="U163" s="75">
        <v>3</v>
      </c>
      <c r="V163" s="75">
        <v>3</v>
      </c>
      <c r="W163" s="75">
        <v>0</v>
      </c>
    </row>
    <row r="164" spans="1:23" x14ac:dyDescent="0.25">
      <c r="A164">
        <v>2715917</v>
      </c>
      <c r="B164" t="s">
        <v>1366</v>
      </c>
      <c r="C164" t="s">
        <v>1059</v>
      </c>
      <c r="D164" t="s">
        <v>1367</v>
      </c>
      <c r="E164" s="74">
        <v>0.98912698412698397</v>
      </c>
      <c r="F164" s="74">
        <v>0.98912698412698397</v>
      </c>
      <c r="G164">
        <v>126</v>
      </c>
      <c r="H164">
        <v>126</v>
      </c>
      <c r="I164">
        <v>0</v>
      </c>
      <c r="J164">
        <v>122.960555555556</v>
      </c>
      <c r="K164">
        <v>1.7038888888888899</v>
      </c>
      <c r="L164">
        <v>0</v>
      </c>
      <c r="M164">
        <v>0</v>
      </c>
      <c r="N164">
        <v>0</v>
      </c>
      <c r="O164">
        <v>1.34805555555556</v>
      </c>
      <c r="P164" s="75">
        <v>3</v>
      </c>
      <c r="Q164" s="75">
        <v>2</v>
      </c>
      <c r="R164" s="75">
        <v>1</v>
      </c>
      <c r="S164" s="75">
        <v>0</v>
      </c>
      <c r="T164" s="74">
        <v>1.0690035273368601E-2</v>
      </c>
      <c r="U164" s="75">
        <v>0</v>
      </c>
      <c r="V164" s="75">
        <v>0</v>
      </c>
      <c r="W164" s="75">
        <v>0</v>
      </c>
    </row>
    <row r="165" spans="1:23" x14ac:dyDescent="0.25">
      <c r="A165">
        <v>2716147</v>
      </c>
      <c r="B165" t="s">
        <v>1368</v>
      </c>
      <c r="C165" t="s">
        <v>1307</v>
      </c>
      <c r="D165" t="s">
        <v>1369</v>
      </c>
      <c r="E165" s="74">
        <v>0.53605429292929296</v>
      </c>
      <c r="F165" s="74">
        <v>0.53605429292929296</v>
      </c>
      <c r="G165">
        <v>138</v>
      </c>
      <c r="H165">
        <v>138</v>
      </c>
      <c r="I165">
        <v>6</v>
      </c>
      <c r="J165">
        <v>71.384444444444398</v>
      </c>
      <c r="K165">
        <v>1.5505555555555599</v>
      </c>
      <c r="L165">
        <v>0</v>
      </c>
      <c r="M165">
        <v>0</v>
      </c>
      <c r="N165">
        <v>0</v>
      </c>
      <c r="O165">
        <v>0.87972222222222196</v>
      </c>
      <c r="P165" s="75">
        <v>3</v>
      </c>
      <c r="Q165" s="75">
        <v>0</v>
      </c>
      <c r="R165" s="75">
        <v>1</v>
      </c>
      <c r="S165" s="75">
        <v>2</v>
      </c>
      <c r="T165" s="74">
        <v>0.44752314814814798</v>
      </c>
      <c r="U165" s="75">
        <v>9</v>
      </c>
      <c r="V165" s="75">
        <v>7</v>
      </c>
      <c r="W165" s="75">
        <v>2</v>
      </c>
    </row>
    <row r="166" spans="1:23" x14ac:dyDescent="0.25">
      <c r="A166">
        <v>2716153</v>
      </c>
      <c r="B166" t="s">
        <v>1370</v>
      </c>
      <c r="C166" t="s">
        <v>1071</v>
      </c>
      <c r="D166" t="s">
        <v>1371</v>
      </c>
      <c r="E166" s="74">
        <v>0.55319035947712403</v>
      </c>
      <c r="F166" s="74">
        <v>0.608871158392435</v>
      </c>
      <c r="G166">
        <v>136</v>
      </c>
      <c r="H166">
        <v>94</v>
      </c>
      <c r="I166">
        <v>0</v>
      </c>
      <c r="J166">
        <v>50.240833333333299</v>
      </c>
      <c r="K166">
        <v>1.65333333333333</v>
      </c>
      <c r="L166">
        <v>0</v>
      </c>
      <c r="M166">
        <v>24</v>
      </c>
      <c r="N166">
        <v>54</v>
      </c>
      <c r="O166">
        <v>2.41777777777778</v>
      </c>
      <c r="P166" s="75">
        <v>7</v>
      </c>
      <c r="Q166" s="75">
        <v>1</v>
      </c>
      <c r="R166" s="75">
        <v>1</v>
      </c>
      <c r="S166" s="75">
        <v>5</v>
      </c>
      <c r="T166" s="74">
        <v>0.443147467320261</v>
      </c>
      <c r="U166" s="75">
        <v>10</v>
      </c>
      <c r="V166" s="75">
        <v>10</v>
      </c>
      <c r="W166" s="75">
        <v>0</v>
      </c>
    </row>
    <row r="167" spans="1:23" x14ac:dyDescent="0.25">
      <c r="A167">
        <v>2718494</v>
      </c>
      <c r="B167" t="s">
        <v>1372</v>
      </c>
      <c r="C167" t="s">
        <v>1077</v>
      </c>
      <c r="D167" t="s">
        <v>1373</v>
      </c>
      <c r="E167" s="74">
        <v>0.68919753086419799</v>
      </c>
      <c r="F167" s="74">
        <v>0.68919753086419799</v>
      </c>
      <c r="G167">
        <v>126</v>
      </c>
      <c r="H167">
        <v>126</v>
      </c>
      <c r="I167">
        <v>0</v>
      </c>
      <c r="J167">
        <v>86.485833333333304</v>
      </c>
      <c r="K167">
        <v>4.8397222222222203</v>
      </c>
      <c r="L167">
        <v>0</v>
      </c>
      <c r="M167">
        <v>0</v>
      </c>
      <c r="N167">
        <v>6</v>
      </c>
      <c r="O167">
        <v>5.9527777777777802</v>
      </c>
      <c r="P167" s="75">
        <v>11</v>
      </c>
      <c r="Q167" s="75">
        <v>5</v>
      </c>
      <c r="R167" s="75">
        <v>0</v>
      </c>
      <c r="S167" s="75">
        <v>6</v>
      </c>
      <c r="T167" s="74">
        <v>0.28424382716049401</v>
      </c>
      <c r="U167" s="75">
        <v>4</v>
      </c>
      <c r="V167" s="75">
        <v>4</v>
      </c>
      <c r="W167" s="75">
        <v>0</v>
      </c>
    </row>
    <row r="168" spans="1:23" x14ac:dyDescent="0.25">
      <c r="A168">
        <v>2718878</v>
      </c>
      <c r="B168" t="s">
        <v>1374</v>
      </c>
      <c r="C168" t="s">
        <v>1048</v>
      </c>
      <c r="D168" t="s">
        <v>1375</v>
      </c>
      <c r="E168" s="74">
        <v>0.90890432098765395</v>
      </c>
      <c r="F168" s="74">
        <v>0.90890432098765395</v>
      </c>
      <c r="G168">
        <v>126</v>
      </c>
      <c r="H168">
        <v>126</v>
      </c>
      <c r="I168">
        <v>0</v>
      </c>
      <c r="J168">
        <v>119.638611111111</v>
      </c>
      <c r="K168">
        <v>0.441388888888889</v>
      </c>
      <c r="L168">
        <v>0</v>
      </c>
      <c r="M168">
        <v>0</v>
      </c>
      <c r="N168">
        <v>0</v>
      </c>
      <c r="O168">
        <v>3.3580555555555498</v>
      </c>
      <c r="P168" s="75">
        <v>20</v>
      </c>
      <c r="Q168" s="75">
        <v>3</v>
      </c>
      <c r="R168" s="75">
        <v>4</v>
      </c>
      <c r="S168" s="75">
        <v>13</v>
      </c>
      <c r="T168" s="74">
        <v>8.6272045855379204E-2</v>
      </c>
      <c r="U168" s="75">
        <v>1</v>
      </c>
      <c r="V168" s="75">
        <v>1</v>
      </c>
      <c r="W168" s="75">
        <v>0</v>
      </c>
    </row>
    <row r="169" spans="1:23" x14ac:dyDescent="0.25">
      <c r="A169">
        <v>2718919</v>
      </c>
      <c r="B169" t="s">
        <v>1376</v>
      </c>
      <c r="C169" t="s">
        <v>1071</v>
      </c>
      <c r="D169" t="s">
        <v>1377</v>
      </c>
      <c r="E169" s="74">
        <v>0.73493897306397304</v>
      </c>
      <c r="F169" s="74">
        <v>0.73493897306397304</v>
      </c>
      <c r="G169">
        <v>132</v>
      </c>
      <c r="H169">
        <v>132</v>
      </c>
      <c r="I169">
        <v>0</v>
      </c>
      <c r="J169">
        <v>92.66</v>
      </c>
      <c r="K169">
        <v>4.5683333333333298</v>
      </c>
      <c r="L169">
        <v>0</v>
      </c>
      <c r="M169">
        <v>0</v>
      </c>
      <c r="N169">
        <v>0</v>
      </c>
      <c r="O169">
        <v>7.3155555555555596</v>
      </c>
      <c r="P169" s="75">
        <v>17</v>
      </c>
      <c r="Q169" s="75">
        <v>5</v>
      </c>
      <c r="R169" s="75">
        <v>6</v>
      </c>
      <c r="S169" s="75">
        <v>6</v>
      </c>
      <c r="T169" s="74">
        <v>0.263758417508417</v>
      </c>
      <c r="U169" s="75">
        <v>4</v>
      </c>
      <c r="V169" s="75">
        <v>0</v>
      </c>
      <c r="W169" s="75">
        <v>4</v>
      </c>
    </row>
    <row r="170" spans="1:23" x14ac:dyDescent="0.25">
      <c r="A170">
        <v>2723532</v>
      </c>
      <c r="B170" t="s">
        <v>1378</v>
      </c>
      <c r="C170" t="s">
        <v>1018</v>
      </c>
      <c r="D170" t="s">
        <v>1379</v>
      </c>
      <c r="E170" s="74">
        <v>0.470704966329966</v>
      </c>
      <c r="F170" s="74">
        <v>0.60074074074074102</v>
      </c>
      <c r="G170">
        <v>132</v>
      </c>
      <c r="H170">
        <v>84</v>
      </c>
      <c r="I170">
        <v>0</v>
      </c>
      <c r="J170">
        <v>61.774722222222202</v>
      </c>
      <c r="K170">
        <v>0.63444444444444403</v>
      </c>
      <c r="L170">
        <v>0</v>
      </c>
      <c r="M170">
        <v>0</v>
      </c>
      <c r="N170">
        <v>18</v>
      </c>
      <c r="O170">
        <v>1.6327777777777801</v>
      </c>
      <c r="P170" s="75">
        <v>5</v>
      </c>
      <c r="Q170" s="75">
        <v>3</v>
      </c>
      <c r="R170" s="75">
        <v>1</v>
      </c>
      <c r="S170" s="75">
        <v>1</v>
      </c>
      <c r="T170" s="74">
        <v>0.52836489898989902</v>
      </c>
      <c r="U170" s="75">
        <v>11</v>
      </c>
      <c r="V170" s="75">
        <v>8</v>
      </c>
      <c r="W170" s="75">
        <v>3</v>
      </c>
    </row>
    <row r="171" spans="1:23" x14ac:dyDescent="0.25">
      <c r="A171">
        <v>2734904</v>
      </c>
      <c r="B171" t="s">
        <v>1380</v>
      </c>
      <c r="C171" t="s">
        <v>1093</v>
      </c>
      <c r="D171" t="s">
        <v>1381</v>
      </c>
      <c r="E171" s="74">
        <v>0.71395282186948805</v>
      </c>
      <c r="F171" s="74">
        <v>0.83216820987654305</v>
      </c>
      <c r="G171">
        <v>126</v>
      </c>
      <c r="H171">
        <v>36</v>
      </c>
      <c r="I171">
        <v>0</v>
      </c>
      <c r="J171">
        <v>21.246111111111102</v>
      </c>
      <c r="K171">
        <v>5.3397222222222203</v>
      </c>
      <c r="L171">
        <v>3.41222222222222</v>
      </c>
      <c r="M171">
        <v>60</v>
      </c>
      <c r="N171">
        <v>0</v>
      </c>
      <c r="O171">
        <v>1.55277777777778</v>
      </c>
      <c r="P171" s="75">
        <v>3</v>
      </c>
      <c r="Q171" s="75">
        <v>2</v>
      </c>
      <c r="R171" s="75">
        <v>0</v>
      </c>
      <c r="S171" s="75">
        <v>1</v>
      </c>
      <c r="T171" s="74">
        <v>0.28572971781305101</v>
      </c>
      <c r="U171" s="75">
        <v>6</v>
      </c>
      <c r="V171" s="75">
        <v>0</v>
      </c>
      <c r="W171" s="75">
        <v>6</v>
      </c>
    </row>
    <row r="172" spans="1:23" x14ac:dyDescent="0.25">
      <c r="A172">
        <v>2738560</v>
      </c>
      <c r="B172" t="s">
        <v>1382</v>
      </c>
      <c r="C172" t="s">
        <v>1307</v>
      </c>
      <c r="D172" t="s">
        <v>1383</v>
      </c>
      <c r="E172" s="74">
        <v>0.39512415824915798</v>
      </c>
      <c r="F172" s="74">
        <v>0.47805224867724899</v>
      </c>
      <c r="G172">
        <v>132</v>
      </c>
      <c r="H172">
        <v>84</v>
      </c>
      <c r="I172">
        <v>0</v>
      </c>
      <c r="J172">
        <v>37.261388888888902</v>
      </c>
      <c r="K172">
        <v>2.9052777777777798</v>
      </c>
      <c r="L172">
        <v>0</v>
      </c>
      <c r="M172">
        <v>12</v>
      </c>
      <c r="N172">
        <v>0</v>
      </c>
      <c r="O172">
        <v>1.39333333333333</v>
      </c>
      <c r="P172" s="75">
        <v>3</v>
      </c>
      <c r="Q172" s="75">
        <v>1</v>
      </c>
      <c r="R172" s="75">
        <v>1</v>
      </c>
      <c r="S172" s="75">
        <v>1</v>
      </c>
      <c r="T172" s="74">
        <v>0.60479797979798</v>
      </c>
      <c r="U172" s="75">
        <v>13</v>
      </c>
      <c r="V172" s="75">
        <v>2</v>
      </c>
      <c r="W172" s="75">
        <v>11</v>
      </c>
    </row>
    <row r="173" spans="1:23" x14ac:dyDescent="0.25">
      <c r="A173">
        <v>2738761</v>
      </c>
      <c r="B173" t="s">
        <v>1384</v>
      </c>
      <c r="C173" t="s">
        <v>1021</v>
      </c>
      <c r="D173" t="s">
        <v>1385</v>
      </c>
      <c r="E173" s="74">
        <v>0.96819664902998204</v>
      </c>
      <c r="F173" s="74">
        <v>0.96819664902998204</v>
      </c>
      <c r="G173">
        <v>126</v>
      </c>
      <c r="H173">
        <v>126</v>
      </c>
      <c r="I173">
        <v>0</v>
      </c>
      <c r="J173">
        <v>114.08194444444401</v>
      </c>
      <c r="K173">
        <v>8.4116666666666706</v>
      </c>
      <c r="L173">
        <v>0</v>
      </c>
      <c r="M173">
        <v>0</v>
      </c>
      <c r="N173">
        <v>0</v>
      </c>
      <c r="O173">
        <v>4.1827777777777797</v>
      </c>
      <c r="P173" s="75">
        <v>17</v>
      </c>
      <c r="Q173" s="75">
        <v>7</v>
      </c>
      <c r="R173" s="75">
        <v>4</v>
      </c>
      <c r="S173" s="75">
        <v>6</v>
      </c>
      <c r="T173" s="74">
        <v>2.8888888888888901E-2</v>
      </c>
      <c r="U173" s="75">
        <v>0</v>
      </c>
      <c r="V173" s="75">
        <v>0</v>
      </c>
      <c r="W173" s="75">
        <v>0</v>
      </c>
    </row>
    <row r="174" spans="1:23" x14ac:dyDescent="0.25">
      <c r="A174">
        <v>2738769</v>
      </c>
      <c r="B174" t="s">
        <v>1386</v>
      </c>
      <c r="C174" t="s">
        <v>1024</v>
      </c>
      <c r="D174" t="s">
        <v>1387</v>
      </c>
      <c r="E174" s="74">
        <v>0.93522927689594404</v>
      </c>
      <c r="F174" s="74">
        <v>0.93522927689594404</v>
      </c>
      <c r="G174">
        <v>126</v>
      </c>
      <c r="H174">
        <v>126</v>
      </c>
      <c r="I174">
        <v>0</v>
      </c>
      <c r="J174">
        <v>111.023333333333</v>
      </c>
      <c r="K174">
        <v>6.8608333333333302</v>
      </c>
      <c r="L174">
        <v>0</v>
      </c>
      <c r="M174">
        <v>0</v>
      </c>
      <c r="N174">
        <v>0</v>
      </c>
      <c r="O174">
        <v>2.5547222222222201</v>
      </c>
      <c r="P174" s="75">
        <v>12</v>
      </c>
      <c r="Q174" s="75">
        <v>4</v>
      </c>
      <c r="R174" s="75">
        <v>1</v>
      </c>
      <c r="S174" s="75">
        <v>7</v>
      </c>
      <c r="T174" s="74">
        <v>6.4448853615520302E-2</v>
      </c>
      <c r="U174" s="75">
        <v>0</v>
      </c>
      <c r="V174" s="75">
        <v>0</v>
      </c>
      <c r="W174" s="75">
        <v>0</v>
      </c>
    </row>
    <row r="175" spans="1:23" x14ac:dyDescent="0.25">
      <c r="A175">
        <v>2738784</v>
      </c>
      <c r="B175" t="s">
        <v>1388</v>
      </c>
      <c r="C175" t="s">
        <v>1146</v>
      </c>
      <c r="D175" t="s">
        <v>1389</v>
      </c>
      <c r="E175" s="74">
        <v>0.55422839506172805</v>
      </c>
      <c r="F175" s="74">
        <v>0.55422839506172805</v>
      </c>
      <c r="G175">
        <v>126</v>
      </c>
      <c r="H175">
        <v>126</v>
      </c>
      <c r="I175">
        <v>0</v>
      </c>
      <c r="J175">
        <v>70.897222222222197</v>
      </c>
      <c r="K175">
        <v>0</v>
      </c>
      <c r="L175">
        <v>0</v>
      </c>
      <c r="M175">
        <v>0</v>
      </c>
      <c r="N175">
        <v>0</v>
      </c>
      <c r="O175">
        <v>11.2080555555556</v>
      </c>
      <c r="P175" s="75">
        <v>11</v>
      </c>
      <c r="Q175" s="75">
        <v>9</v>
      </c>
      <c r="R175" s="75">
        <v>0</v>
      </c>
      <c r="S175" s="75">
        <v>2</v>
      </c>
      <c r="T175" s="74">
        <v>0.43836860670194</v>
      </c>
      <c r="U175" s="75">
        <v>7</v>
      </c>
      <c r="V175" s="75">
        <v>7</v>
      </c>
      <c r="W175" s="75">
        <v>0</v>
      </c>
    </row>
    <row r="176" spans="1:23" x14ac:dyDescent="0.25">
      <c r="A176">
        <v>2741473</v>
      </c>
      <c r="B176" t="s">
        <v>1390</v>
      </c>
      <c r="C176" t="s">
        <v>1071</v>
      </c>
      <c r="D176" t="s">
        <v>1391</v>
      </c>
      <c r="E176" s="74">
        <v>0.87327651515151505</v>
      </c>
      <c r="F176" s="74">
        <v>0.87327651515151505</v>
      </c>
      <c r="G176">
        <v>132</v>
      </c>
      <c r="H176">
        <v>132</v>
      </c>
      <c r="I176">
        <v>0</v>
      </c>
      <c r="J176">
        <v>100.009444444444</v>
      </c>
      <c r="K176">
        <v>15.4722222222222</v>
      </c>
      <c r="L176">
        <v>0</v>
      </c>
      <c r="M176">
        <v>0</v>
      </c>
      <c r="N176">
        <v>0</v>
      </c>
      <c r="O176">
        <v>7.21277777777778</v>
      </c>
      <c r="P176" s="75">
        <v>21</v>
      </c>
      <c r="Q176" s="75">
        <v>4</v>
      </c>
      <c r="R176" s="75">
        <v>5</v>
      </c>
      <c r="S176" s="75">
        <v>12</v>
      </c>
      <c r="T176" s="74">
        <v>0.12565867003367001</v>
      </c>
      <c r="U176" s="75">
        <v>0</v>
      </c>
      <c r="V176" s="75">
        <v>0</v>
      </c>
      <c r="W176" s="75">
        <v>0</v>
      </c>
    </row>
    <row r="177" spans="1:23" x14ac:dyDescent="0.25">
      <c r="A177">
        <v>2741477</v>
      </c>
      <c r="B177" t="s">
        <v>1392</v>
      </c>
      <c r="C177" t="s">
        <v>1033</v>
      </c>
      <c r="D177" t="s">
        <v>1393</v>
      </c>
      <c r="E177" s="74">
        <v>0.87954987834549903</v>
      </c>
      <c r="F177" s="74">
        <v>0.87954987834549903</v>
      </c>
      <c r="G177">
        <v>137</v>
      </c>
      <c r="H177">
        <v>137</v>
      </c>
      <c r="I177">
        <v>0</v>
      </c>
      <c r="J177">
        <v>117.928333333333</v>
      </c>
      <c r="K177">
        <v>3.4249999999999998</v>
      </c>
      <c r="L177">
        <v>0</v>
      </c>
      <c r="M177">
        <v>0</v>
      </c>
      <c r="N177">
        <v>0</v>
      </c>
      <c r="O177">
        <v>4.6683333333333303</v>
      </c>
      <c r="P177" s="75">
        <v>5</v>
      </c>
      <c r="Q177" s="75">
        <v>3</v>
      </c>
      <c r="R177" s="75">
        <v>1</v>
      </c>
      <c r="S177" s="75">
        <v>1</v>
      </c>
      <c r="T177" s="74">
        <v>0.119251824817518</v>
      </c>
      <c r="U177" s="75">
        <v>2</v>
      </c>
      <c r="V177" s="75">
        <v>2</v>
      </c>
      <c r="W177" s="75">
        <v>0</v>
      </c>
    </row>
    <row r="178" spans="1:23" x14ac:dyDescent="0.25">
      <c r="A178">
        <v>2743754</v>
      </c>
      <c r="B178" t="s">
        <v>1394</v>
      </c>
      <c r="C178" t="s">
        <v>1077</v>
      </c>
      <c r="D178" t="s">
        <v>1395</v>
      </c>
      <c r="E178" s="74">
        <v>0.98804673721340397</v>
      </c>
      <c r="F178" s="74">
        <v>0.98804673721340397</v>
      </c>
      <c r="G178">
        <v>126</v>
      </c>
      <c r="H178">
        <v>126</v>
      </c>
      <c r="I178">
        <v>0</v>
      </c>
      <c r="J178">
        <v>124.597222222222</v>
      </c>
      <c r="K178">
        <v>0.53305555555555595</v>
      </c>
      <c r="L178">
        <v>0</v>
      </c>
      <c r="M178">
        <v>0</v>
      </c>
      <c r="N178">
        <v>0</v>
      </c>
      <c r="O178">
        <v>1.1386111111111099</v>
      </c>
      <c r="P178" s="75">
        <v>5</v>
      </c>
      <c r="Q178" s="75">
        <v>0</v>
      </c>
      <c r="R178" s="75">
        <v>2</v>
      </c>
      <c r="S178" s="75">
        <v>3</v>
      </c>
      <c r="T178" s="74">
        <v>9.7067901234567898E-3</v>
      </c>
      <c r="U178" s="75">
        <v>0</v>
      </c>
      <c r="V178" s="75">
        <v>0</v>
      </c>
      <c r="W178" s="75">
        <v>0</v>
      </c>
    </row>
    <row r="179" spans="1:23" x14ac:dyDescent="0.25">
      <c r="A179">
        <v>2744708</v>
      </c>
      <c r="B179" t="s">
        <v>1396</v>
      </c>
      <c r="C179" t="s">
        <v>1051</v>
      </c>
      <c r="D179" t="s">
        <v>1397</v>
      </c>
      <c r="E179" s="74">
        <v>0.58297089947089897</v>
      </c>
      <c r="F179" s="74">
        <v>0.58297089947089897</v>
      </c>
      <c r="G179">
        <v>105</v>
      </c>
      <c r="H179">
        <v>105</v>
      </c>
      <c r="I179">
        <v>0</v>
      </c>
      <c r="J179">
        <v>51.704166666666701</v>
      </c>
      <c r="K179">
        <v>10.4175</v>
      </c>
      <c r="L179">
        <v>0</v>
      </c>
      <c r="M179">
        <v>0</v>
      </c>
      <c r="N179">
        <v>0</v>
      </c>
      <c r="O179">
        <v>9.0763888888888893</v>
      </c>
      <c r="P179" s="75">
        <v>16</v>
      </c>
      <c r="Q179" s="75">
        <v>10</v>
      </c>
      <c r="R179" s="75">
        <v>2</v>
      </c>
      <c r="S179" s="75">
        <v>4</v>
      </c>
      <c r="T179" s="74">
        <v>0.40836507936507899</v>
      </c>
      <c r="U179" s="75">
        <v>1</v>
      </c>
      <c r="V179" s="75">
        <v>0</v>
      </c>
      <c r="W179" s="75">
        <v>1</v>
      </c>
    </row>
    <row r="180" spans="1:23" x14ac:dyDescent="0.25">
      <c r="A180">
        <v>2746074</v>
      </c>
      <c r="B180" t="s">
        <v>1398</v>
      </c>
      <c r="C180" t="s">
        <v>1071</v>
      </c>
      <c r="D180" t="s">
        <v>1399</v>
      </c>
      <c r="E180" s="74">
        <v>0.76247474747474797</v>
      </c>
      <c r="F180" s="74">
        <v>0.76247474747474797</v>
      </c>
      <c r="G180">
        <v>132</v>
      </c>
      <c r="H180">
        <v>132</v>
      </c>
      <c r="I180">
        <v>0</v>
      </c>
      <c r="J180">
        <v>103.647222222222</v>
      </c>
      <c r="K180">
        <v>0.72916666666666696</v>
      </c>
      <c r="L180">
        <v>0</v>
      </c>
      <c r="M180">
        <v>0</v>
      </c>
      <c r="N180">
        <v>0</v>
      </c>
      <c r="O180">
        <v>0.246111111111111</v>
      </c>
      <c r="P180" s="75">
        <v>0</v>
      </c>
      <c r="Q180" s="75">
        <v>0</v>
      </c>
      <c r="R180" s="75">
        <v>0</v>
      </c>
      <c r="S180" s="75">
        <v>0</v>
      </c>
      <c r="T180" s="74">
        <v>0.23641414141414099</v>
      </c>
      <c r="U180" s="75">
        <v>5</v>
      </c>
      <c r="V180" s="75">
        <v>5</v>
      </c>
      <c r="W180" s="75">
        <v>0</v>
      </c>
    </row>
    <row r="181" spans="1:23" x14ac:dyDescent="0.25">
      <c r="A181">
        <v>2746136</v>
      </c>
      <c r="B181" t="s">
        <v>1400</v>
      </c>
      <c r="C181" t="s">
        <v>1027</v>
      </c>
      <c r="D181" t="s">
        <v>1401</v>
      </c>
      <c r="E181" s="74">
        <v>0.90942129629629598</v>
      </c>
      <c r="F181" s="74">
        <v>0.88278050108932504</v>
      </c>
      <c r="G181">
        <v>132</v>
      </c>
      <c r="H181">
        <v>102</v>
      </c>
      <c r="I181">
        <v>0</v>
      </c>
      <c r="J181">
        <v>88.461944444444498</v>
      </c>
      <c r="K181">
        <v>2.5649999999999999</v>
      </c>
      <c r="L181">
        <v>0</v>
      </c>
      <c r="M181">
        <v>30</v>
      </c>
      <c r="N181">
        <v>0</v>
      </c>
      <c r="O181">
        <v>3.5883333333333298</v>
      </c>
      <c r="P181" s="75">
        <v>15</v>
      </c>
      <c r="Q181" s="75">
        <v>4</v>
      </c>
      <c r="R181" s="75">
        <v>3</v>
      </c>
      <c r="S181" s="75">
        <v>8</v>
      </c>
      <c r="T181" s="74">
        <v>8.4313973063973105E-2</v>
      </c>
      <c r="U181" s="75">
        <v>1</v>
      </c>
      <c r="V181" s="75">
        <v>1</v>
      </c>
      <c r="W181" s="75">
        <v>0</v>
      </c>
    </row>
    <row r="182" spans="1:23" x14ac:dyDescent="0.25">
      <c r="A182">
        <v>2746250</v>
      </c>
      <c r="B182" t="s">
        <v>1402</v>
      </c>
      <c r="C182" t="s">
        <v>1064</v>
      </c>
      <c r="D182" t="s">
        <v>1403</v>
      </c>
      <c r="E182" s="74">
        <v>0.91501102292768999</v>
      </c>
      <c r="F182" s="74">
        <v>0.91501102292768999</v>
      </c>
      <c r="G182">
        <v>126</v>
      </c>
      <c r="H182">
        <v>126</v>
      </c>
      <c r="I182">
        <v>0</v>
      </c>
      <c r="J182">
        <v>120.798888888889</v>
      </c>
      <c r="K182">
        <v>1.62916666666667</v>
      </c>
      <c r="L182">
        <v>0</v>
      </c>
      <c r="M182">
        <v>0</v>
      </c>
      <c r="N182">
        <v>0</v>
      </c>
      <c r="O182">
        <v>1.43583333333333</v>
      </c>
      <c r="P182" s="75">
        <v>4</v>
      </c>
      <c r="Q182" s="75">
        <v>1</v>
      </c>
      <c r="R182" s="75">
        <v>2</v>
      </c>
      <c r="S182" s="75">
        <v>1</v>
      </c>
      <c r="T182" s="74">
        <v>7.9001322751322794E-2</v>
      </c>
      <c r="U182" s="75">
        <v>1</v>
      </c>
      <c r="V182" s="75">
        <v>1</v>
      </c>
      <c r="W182" s="75">
        <v>0</v>
      </c>
    </row>
    <row r="183" spans="1:23" x14ac:dyDescent="0.25">
      <c r="A183">
        <v>2750811</v>
      </c>
      <c r="B183" t="s">
        <v>1404</v>
      </c>
      <c r="C183" t="s">
        <v>1082</v>
      </c>
      <c r="D183" t="s">
        <v>1405</v>
      </c>
      <c r="E183" s="74">
        <v>0.72148589065255697</v>
      </c>
      <c r="F183" s="74">
        <v>0.70756018518518504</v>
      </c>
      <c r="G183">
        <v>126</v>
      </c>
      <c r="H183">
        <v>120</v>
      </c>
      <c r="I183">
        <v>0</v>
      </c>
      <c r="J183">
        <v>84.534166666666707</v>
      </c>
      <c r="K183">
        <v>1.18722222222222</v>
      </c>
      <c r="L183">
        <v>0</v>
      </c>
      <c r="M183">
        <v>6</v>
      </c>
      <c r="N183">
        <v>0</v>
      </c>
      <c r="O183">
        <v>3.0141666666666702</v>
      </c>
      <c r="P183" s="75">
        <v>13</v>
      </c>
      <c r="Q183" s="75">
        <v>2</v>
      </c>
      <c r="R183" s="75">
        <v>4</v>
      </c>
      <c r="S183" s="75">
        <v>7</v>
      </c>
      <c r="T183" s="74">
        <v>0.27207010582010599</v>
      </c>
      <c r="U183" s="75">
        <v>5</v>
      </c>
      <c r="V183" s="75">
        <v>5</v>
      </c>
      <c r="W183" s="75">
        <v>0</v>
      </c>
    </row>
    <row r="184" spans="1:23" x14ac:dyDescent="0.25">
      <c r="A184">
        <v>2751840</v>
      </c>
      <c r="B184" t="s">
        <v>1406</v>
      </c>
      <c r="C184" t="s">
        <v>1059</v>
      </c>
      <c r="D184" t="s">
        <v>1407</v>
      </c>
      <c r="E184" s="74">
        <v>0.697614638447972</v>
      </c>
      <c r="F184" s="74">
        <v>0.697614638447972</v>
      </c>
      <c r="G184">
        <v>126</v>
      </c>
      <c r="H184">
        <v>126</v>
      </c>
      <c r="I184">
        <v>0</v>
      </c>
      <c r="J184">
        <v>82.973888888888894</v>
      </c>
      <c r="K184">
        <v>5.0033333333333303</v>
      </c>
      <c r="L184">
        <v>0</v>
      </c>
      <c r="M184">
        <v>0</v>
      </c>
      <c r="N184">
        <v>3.40055555555556</v>
      </c>
      <c r="O184">
        <v>6.5591666666666697</v>
      </c>
      <c r="P184" s="75">
        <v>6</v>
      </c>
      <c r="Q184" s="75">
        <v>3</v>
      </c>
      <c r="R184" s="75">
        <v>1</v>
      </c>
      <c r="S184" s="75">
        <v>2</v>
      </c>
      <c r="T184" s="74">
        <v>0.30199735449735399</v>
      </c>
      <c r="U184" s="75">
        <v>5</v>
      </c>
      <c r="V184" s="75">
        <v>5</v>
      </c>
      <c r="W184" s="75">
        <v>0</v>
      </c>
    </row>
    <row r="185" spans="1:23" x14ac:dyDescent="0.25">
      <c r="A185">
        <v>2778700</v>
      </c>
      <c r="B185" t="s">
        <v>1408</v>
      </c>
      <c r="C185" t="s">
        <v>1051</v>
      </c>
      <c r="D185" t="s">
        <v>1409</v>
      </c>
      <c r="E185" s="74">
        <v>0.91611992945326304</v>
      </c>
      <c r="F185" s="74">
        <v>0.91611992945326304</v>
      </c>
      <c r="G185">
        <v>126</v>
      </c>
      <c r="H185">
        <v>126</v>
      </c>
      <c r="I185">
        <v>0</v>
      </c>
      <c r="J185">
        <v>115.851666666667</v>
      </c>
      <c r="K185">
        <v>0.419722222222222</v>
      </c>
      <c r="L185">
        <v>0</v>
      </c>
      <c r="M185">
        <v>0</v>
      </c>
      <c r="N185">
        <v>0</v>
      </c>
      <c r="O185">
        <v>1.7688888888888901</v>
      </c>
      <c r="P185" s="75">
        <v>5</v>
      </c>
      <c r="Q185" s="75">
        <v>2</v>
      </c>
      <c r="R185" s="75">
        <v>0</v>
      </c>
      <c r="S185" s="75">
        <v>3</v>
      </c>
      <c r="T185" s="74">
        <v>7.7682980599647303E-2</v>
      </c>
      <c r="U185" s="75">
        <v>0</v>
      </c>
      <c r="V185" s="75">
        <v>0</v>
      </c>
      <c r="W185" s="75">
        <v>0</v>
      </c>
    </row>
    <row r="186" spans="1:23" x14ac:dyDescent="0.25">
      <c r="A186">
        <v>2778705</v>
      </c>
      <c r="B186" t="s">
        <v>1410</v>
      </c>
      <c r="C186" t="s">
        <v>1088</v>
      </c>
      <c r="D186" t="s">
        <v>1411</v>
      </c>
      <c r="E186" s="74">
        <v>0.98512786596119895</v>
      </c>
      <c r="F186" s="74">
        <v>0.98438425925925899</v>
      </c>
      <c r="G186">
        <v>126</v>
      </c>
      <c r="H186">
        <v>120</v>
      </c>
      <c r="I186">
        <v>0</v>
      </c>
      <c r="J186">
        <v>132.51083333333301</v>
      </c>
      <c r="K186">
        <v>0.35416666666666702</v>
      </c>
      <c r="L186">
        <v>0</v>
      </c>
      <c r="M186">
        <v>6</v>
      </c>
      <c r="N186">
        <v>0</v>
      </c>
      <c r="O186">
        <v>0.322777777777778</v>
      </c>
      <c r="P186" s="75">
        <v>0</v>
      </c>
      <c r="Q186" s="75">
        <v>0</v>
      </c>
      <c r="R186" s="75">
        <v>0</v>
      </c>
      <c r="S186" s="75">
        <v>0</v>
      </c>
      <c r="T186" s="74">
        <v>8.9440035273368607E-3</v>
      </c>
      <c r="U186" s="75">
        <v>0</v>
      </c>
      <c r="V186" s="75">
        <v>0</v>
      </c>
      <c r="W186" s="75">
        <v>0</v>
      </c>
    </row>
    <row r="187" spans="1:23" x14ac:dyDescent="0.25">
      <c r="A187">
        <v>2779138</v>
      </c>
      <c r="B187" t="s">
        <v>1412</v>
      </c>
      <c r="C187" t="s">
        <v>1129</v>
      </c>
      <c r="D187" t="s">
        <v>1413</v>
      </c>
      <c r="E187" s="74">
        <v>0.97476620370370404</v>
      </c>
      <c r="F187" s="74">
        <v>0.97476620370370404</v>
      </c>
      <c r="G187">
        <v>120</v>
      </c>
      <c r="H187">
        <v>120</v>
      </c>
      <c r="I187">
        <v>0</v>
      </c>
      <c r="J187">
        <v>118.158333333333</v>
      </c>
      <c r="K187">
        <v>0.59083333333333299</v>
      </c>
      <c r="L187">
        <v>0</v>
      </c>
      <c r="M187">
        <v>0</v>
      </c>
      <c r="N187">
        <v>0</v>
      </c>
      <c r="O187">
        <v>1.93916666666667</v>
      </c>
      <c r="P187" s="75">
        <v>6</v>
      </c>
      <c r="Q187" s="75">
        <v>2</v>
      </c>
      <c r="R187" s="75">
        <v>0</v>
      </c>
      <c r="S187" s="75">
        <v>4</v>
      </c>
      <c r="T187" s="74">
        <v>1.3918981481481499E-2</v>
      </c>
      <c r="U187" s="75">
        <v>0</v>
      </c>
      <c r="V187" s="75">
        <v>0</v>
      </c>
      <c r="W187" s="75">
        <v>0</v>
      </c>
    </row>
    <row r="188" spans="1:23" x14ac:dyDescent="0.25">
      <c r="A188">
        <v>2780719</v>
      </c>
      <c r="B188" t="s">
        <v>1414</v>
      </c>
      <c r="C188" t="s">
        <v>1146</v>
      </c>
      <c r="D188" t="s">
        <v>1415</v>
      </c>
      <c r="E188" s="74">
        <v>0.598946759259259</v>
      </c>
      <c r="F188" s="74">
        <v>0.598946759259259</v>
      </c>
      <c r="G188">
        <v>120</v>
      </c>
      <c r="H188">
        <v>120</v>
      </c>
      <c r="I188">
        <v>0</v>
      </c>
      <c r="J188">
        <v>70.906666666666695</v>
      </c>
      <c r="K188">
        <v>1.0502777777777801</v>
      </c>
      <c r="L188">
        <v>0</v>
      </c>
      <c r="M188">
        <v>0</v>
      </c>
      <c r="N188">
        <v>0</v>
      </c>
      <c r="O188">
        <v>0.286944444444444</v>
      </c>
      <c r="P188" s="75">
        <v>0</v>
      </c>
      <c r="Q188" s="75">
        <v>0</v>
      </c>
      <c r="R188" s="75">
        <v>0</v>
      </c>
      <c r="S188" s="75">
        <v>0</v>
      </c>
      <c r="T188" s="74">
        <v>0.40040972222222199</v>
      </c>
      <c r="U188" s="75">
        <v>6</v>
      </c>
      <c r="V188" s="75">
        <v>6</v>
      </c>
      <c r="W188" s="75">
        <v>0</v>
      </c>
    </row>
    <row r="189" spans="1:23" x14ac:dyDescent="0.25">
      <c r="A189">
        <v>2782115</v>
      </c>
      <c r="B189" t="s">
        <v>1416</v>
      </c>
      <c r="C189" t="s">
        <v>1064</v>
      </c>
      <c r="D189" t="s">
        <v>1417</v>
      </c>
      <c r="E189" s="74">
        <v>0.872623792270531</v>
      </c>
      <c r="F189" s="74">
        <v>0.84580774853801199</v>
      </c>
      <c r="G189">
        <v>92</v>
      </c>
      <c r="H189">
        <v>76</v>
      </c>
      <c r="I189">
        <v>0</v>
      </c>
      <c r="J189">
        <v>67.151388888888903</v>
      </c>
      <c r="K189">
        <v>5.8233333333333297</v>
      </c>
      <c r="L189">
        <v>0</v>
      </c>
      <c r="M189">
        <v>16</v>
      </c>
      <c r="N189">
        <v>0</v>
      </c>
      <c r="O189">
        <v>0.48666666666666702</v>
      </c>
      <c r="P189" s="75">
        <v>1</v>
      </c>
      <c r="Q189" s="75">
        <v>0</v>
      </c>
      <c r="R189" s="75">
        <v>0</v>
      </c>
      <c r="S189" s="75">
        <v>1</v>
      </c>
      <c r="T189" s="74">
        <v>0.116515700483092</v>
      </c>
      <c r="U189" s="75">
        <v>1</v>
      </c>
      <c r="V189" s="75">
        <v>0</v>
      </c>
      <c r="W189" s="75">
        <v>1</v>
      </c>
    </row>
    <row r="190" spans="1:23" x14ac:dyDescent="0.25">
      <c r="A190">
        <v>2801201</v>
      </c>
      <c r="B190" t="s">
        <v>1418</v>
      </c>
      <c r="C190" t="s">
        <v>1064</v>
      </c>
      <c r="D190" t="s">
        <v>1419</v>
      </c>
      <c r="E190" s="74">
        <v>0.99287037037036996</v>
      </c>
      <c r="F190" s="74">
        <v>0.98638888888888898</v>
      </c>
      <c r="G190">
        <v>126</v>
      </c>
      <c r="H190">
        <v>66</v>
      </c>
      <c r="I190">
        <v>0</v>
      </c>
      <c r="J190">
        <v>61.028888888888901</v>
      </c>
      <c r="K190">
        <v>4.6452777777777801</v>
      </c>
      <c r="L190">
        <v>0</v>
      </c>
      <c r="M190">
        <v>60</v>
      </c>
      <c r="N190">
        <v>0</v>
      </c>
      <c r="O190">
        <v>1.37083333333333</v>
      </c>
      <c r="P190" s="75">
        <v>2</v>
      </c>
      <c r="Q190" s="75">
        <v>1</v>
      </c>
      <c r="R190" s="75">
        <v>0</v>
      </c>
      <c r="S190" s="75">
        <v>1</v>
      </c>
      <c r="T190" s="74">
        <v>6.6600529100529103E-3</v>
      </c>
      <c r="U190" s="75">
        <v>0</v>
      </c>
      <c r="V190" s="75">
        <v>0</v>
      </c>
      <c r="W190" s="75">
        <v>0</v>
      </c>
    </row>
    <row r="191" spans="1:23" x14ac:dyDescent="0.25">
      <c r="A191">
        <v>2802208</v>
      </c>
      <c r="B191" t="s">
        <v>1420</v>
      </c>
      <c r="C191" t="s">
        <v>1048</v>
      </c>
      <c r="D191" t="s">
        <v>1421</v>
      </c>
      <c r="E191" s="74">
        <v>0.93076892109500797</v>
      </c>
      <c r="F191" s="74">
        <v>0.92038425925925904</v>
      </c>
      <c r="G191">
        <v>138</v>
      </c>
      <c r="H191">
        <v>120</v>
      </c>
      <c r="I191">
        <v>0</v>
      </c>
      <c r="J191">
        <v>113.298055555556</v>
      </c>
      <c r="K191">
        <v>0.25416666666666698</v>
      </c>
      <c r="L191">
        <v>0</v>
      </c>
      <c r="M191">
        <v>18</v>
      </c>
      <c r="N191">
        <v>0</v>
      </c>
      <c r="O191">
        <v>0.27444444444444399</v>
      </c>
      <c r="P191" s="75">
        <v>1</v>
      </c>
      <c r="Q191" s="75">
        <v>0</v>
      </c>
      <c r="R191" s="75">
        <v>0</v>
      </c>
      <c r="S191" s="75">
        <v>1</v>
      </c>
      <c r="T191" s="74">
        <v>6.1141304347826102E-2</v>
      </c>
      <c r="U191" s="75">
        <v>0</v>
      </c>
      <c r="V191" s="75">
        <v>0</v>
      </c>
      <c r="W191" s="75">
        <v>0</v>
      </c>
    </row>
    <row r="192" spans="1:23" x14ac:dyDescent="0.25">
      <c r="A192">
        <v>2802225</v>
      </c>
      <c r="B192" t="s">
        <v>1422</v>
      </c>
      <c r="C192" t="s">
        <v>1192</v>
      </c>
      <c r="D192" t="s">
        <v>1423</v>
      </c>
      <c r="E192" s="74">
        <v>0</v>
      </c>
      <c r="F192" s="74"/>
      <c r="G192">
        <v>126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66</v>
      </c>
      <c r="O192">
        <v>0</v>
      </c>
      <c r="P192" s="75">
        <v>0</v>
      </c>
      <c r="Q192" s="75">
        <v>0</v>
      </c>
      <c r="R192" s="75">
        <v>0</v>
      </c>
      <c r="S192" s="75">
        <v>0</v>
      </c>
      <c r="T192" s="74">
        <v>1</v>
      </c>
      <c r="U192" s="75">
        <v>21</v>
      </c>
      <c r="V192" s="75">
        <v>18</v>
      </c>
      <c r="W192" s="75">
        <v>3</v>
      </c>
    </row>
    <row r="193" spans="1:23" x14ac:dyDescent="0.25">
      <c r="A193">
        <v>2802533</v>
      </c>
      <c r="B193" t="s">
        <v>1424</v>
      </c>
      <c r="C193" t="s">
        <v>1027</v>
      </c>
      <c r="D193" t="s">
        <v>1425</v>
      </c>
      <c r="E193" s="74">
        <v>0.99018586601307201</v>
      </c>
      <c r="F193" s="74">
        <v>0.99018586601307201</v>
      </c>
      <c r="G193">
        <v>136</v>
      </c>
      <c r="H193">
        <v>136</v>
      </c>
      <c r="I193">
        <v>0</v>
      </c>
      <c r="J193">
        <v>134.944444444444</v>
      </c>
      <c r="K193">
        <v>0.331666666666667</v>
      </c>
      <c r="L193">
        <v>0</v>
      </c>
      <c r="M193">
        <v>0</v>
      </c>
      <c r="N193">
        <v>0</v>
      </c>
      <c r="O193">
        <v>0.77444444444444405</v>
      </c>
      <c r="P193" s="75">
        <v>3</v>
      </c>
      <c r="Q193" s="75">
        <v>1</v>
      </c>
      <c r="R193" s="75">
        <v>0</v>
      </c>
      <c r="S193" s="75">
        <v>2</v>
      </c>
      <c r="T193" s="74">
        <v>9.0931372549019601E-3</v>
      </c>
      <c r="U193" s="75">
        <v>0</v>
      </c>
      <c r="V193" s="75">
        <v>0</v>
      </c>
      <c r="W193" s="75">
        <v>0</v>
      </c>
    </row>
    <row r="194" spans="1:23" x14ac:dyDescent="0.25">
      <c r="A194">
        <v>2802546</v>
      </c>
      <c r="B194" t="s">
        <v>1426</v>
      </c>
      <c r="C194" t="s">
        <v>1307</v>
      </c>
      <c r="D194" t="s">
        <v>1427</v>
      </c>
      <c r="E194" s="74">
        <v>0.46546516754850098</v>
      </c>
      <c r="F194" s="74">
        <v>0.51446150097465904</v>
      </c>
      <c r="G194">
        <v>132</v>
      </c>
      <c r="H194">
        <v>120</v>
      </c>
      <c r="I194">
        <v>6</v>
      </c>
      <c r="J194">
        <v>53.998055555555602</v>
      </c>
      <c r="K194">
        <v>5.6369444444444401</v>
      </c>
      <c r="L194">
        <v>0</v>
      </c>
      <c r="M194">
        <v>0</v>
      </c>
      <c r="N194">
        <v>0</v>
      </c>
      <c r="O194">
        <v>3.3208333333333302</v>
      </c>
      <c r="P194" s="75">
        <v>3</v>
      </c>
      <c r="Q194" s="75">
        <v>2</v>
      </c>
      <c r="R194" s="75">
        <v>1</v>
      </c>
      <c r="S194" s="75">
        <v>0</v>
      </c>
      <c r="T194" s="74">
        <v>0.53172619047619096</v>
      </c>
      <c r="U194" s="75">
        <v>11</v>
      </c>
      <c r="V194" s="75">
        <v>11</v>
      </c>
      <c r="W194" s="75">
        <v>0</v>
      </c>
    </row>
    <row r="195" spans="1:23" x14ac:dyDescent="0.25">
      <c r="A195">
        <v>2802548</v>
      </c>
      <c r="B195" t="s">
        <v>1428</v>
      </c>
      <c r="C195" t="s">
        <v>1093</v>
      </c>
      <c r="D195" t="s">
        <v>1429</v>
      </c>
      <c r="E195" s="74">
        <v>0.51484567901234601</v>
      </c>
      <c r="F195" s="74">
        <v>0</v>
      </c>
      <c r="G195">
        <v>126</v>
      </c>
      <c r="H195">
        <v>30</v>
      </c>
      <c r="I195">
        <v>0</v>
      </c>
      <c r="J195">
        <v>25.906666666666698</v>
      </c>
      <c r="K195">
        <v>39.009722222222202</v>
      </c>
      <c r="L195">
        <v>0</v>
      </c>
      <c r="M195">
        <v>0</v>
      </c>
      <c r="N195">
        <v>0</v>
      </c>
      <c r="O195">
        <v>6.6180555555555598</v>
      </c>
      <c r="P195" s="75">
        <v>2</v>
      </c>
      <c r="Q195" s="75">
        <v>2</v>
      </c>
      <c r="R195" s="75">
        <v>0</v>
      </c>
      <c r="S195" s="75">
        <v>0</v>
      </c>
      <c r="T195" s="74">
        <v>0.48505731922398598</v>
      </c>
      <c r="U195" s="75">
        <v>9</v>
      </c>
      <c r="V195" s="75">
        <v>0</v>
      </c>
      <c r="W195" s="75">
        <v>9</v>
      </c>
    </row>
    <row r="196" spans="1:23" x14ac:dyDescent="0.25">
      <c r="A196">
        <v>2803778</v>
      </c>
      <c r="B196" t="s">
        <v>1430</v>
      </c>
      <c r="C196" t="s">
        <v>1048</v>
      </c>
      <c r="D196" t="s">
        <v>1431</v>
      </c>
      <c r="E196" s="74">
        <v>0.84738846801346801</v>
      </c>
      <c r="F196" s="74">
        <v>0.84738846801346801</v>
      </c>
      <c r="G196">
        <v>132</v>
      </c>
      <c r="H196">
        <v>132</v>
      </c>
      <c r="I196">
        <v>0</v>
      </c>
      <c r="J196">
        <v>100.50638888888901</v>
      </c>
      <c r="K196">
        <v>0</v>
      </c>
      <c r="L196">
        <v>0</v>
      </c>
      <c r="M196">
        <v>12</v>
      </c>
      <c r="N196">
        <v>0</v>
      </c>
      <c r="O196">
        <v>1.67027777777778</v>
      </c>
      <c r="P196" s="75">
        <v>2</v>
      </c>
      <c r="Q196" s="75">
        <v>2</v>
      </c>
      <c r="R196" s="75">
        <v>0</v>
      </c>
      <c r="S196" s="75">
        <v>0</v>
      </c>
      <c r="T196" s="74">
        <v>0.15053030303030299</v>
      </c>
      <c r="U196" s="75">
        <v>3</v>
      </c>
      <c r="V196" s="75">
        <v>2</v>
      </c>
      <c r="W196" s="75">
        <v>1</v>
      </c>
    </row>
    <row r="197" spans="1:23" x14ac:dyDescent="0.25">
      <c r="A197">
        <v>2803779</v>
      </c>
      <c r="B197" t="s">
        <v>1432</v>
      </c>
      <c r="C197" t="s">
        <v>1027</v>
      </c>
      <c r="D197" t="s">
        <v>1433</v>
      </c>
      <c r="E197" s="74">
        <v>0.68097426470588196</v>
      </c>
      <c r="F197" s="74">
        <v>0.68097426470588196</v>
      </c>
      <c r="G197">
        <v>136</v>
      </c>
      <c r="H197">
        <v>136</v>
      </c>
      <c r="I197">
        <v>0</v>
      </c>
      <c r="J197">
        <v>92.524444444444498</v>
      </c>
      <c r="K197">
        <v>1.66166666666667</v>
      </c>
      <c r="L197">
        <v>0</v>
      </c>
      <c r="M197">
        <v>0</v>
      </c>
      <c r="N197">
        <v>0</v>
      </c>
      <c r="O197">
        <v>5.8305555555555602</v>
      </c>
      <c r="P197" s="75">
        <v>12</v>
      </c>
      <c r="Q197" s="75">
        <v>6</v>
      </c>
      <c r="R197" s="75">
        <v>2</v>
      </c>
      <c r="S197" s="75">
        <v>4</v>
      </c>
      <c r="T197" s="74">
        <v>0.30937908496731997</v>
      </c>
      <c r="U197" s="75">
        <v>6</v>
      </c>
      <c r="V197" s="75">
        <v>4</v>
      </c>
      <c r="W197" s="75">
        <v>2</v>
      </c>
    </row>
    <row r="198" spans="1:23" x14ac:dyDescent="0.25">
      <c r="A198">
        <v>2803852</v>
      </c>
      <c r="B198" t="s">
        <v>1434</v>
      </c>
      <c r="C198" t="s">
        <v>1088</v>
      </c>
      <c r="D198" t="s">
        <v>1435</v>
      </c>
      <c r="E198" s="74">
        <v>0.220449584943466</v>
      </c>
      <c r="F198" s="74">
        <v>0.244024279150824</v>
      </c>
      <c r="G198">
        <v>126</v>
      </c>
      <c r="H198">
        <v>114</v>
      </c>
      <c r="I198">
        <v>1.78666666666667</v>
      </c>
      <c r="J198">
        <v>22.338611111111099</v>
      </c>
      <c r="K198">
        <v>7.80555555555556E-2</v>
      </c>
      <c r="L198">
        <v>0</v>
      </c>
      <c r="M198">
        <v>6</v>
      </c>
      <c r="N198">
        <v>0</v>
      </c>
      <c r="O198">
        <v>2.1800000000000002</v>
      </c>
      <c r="P198" s="75">
        <v>4</v>
      </c>
      <c r="Q198" s="75">
        <v>1</v>
      </c>
      <c r="R198" s="75">
        <v>0</v>
      </c>
      <c r="S198" s="75">
        <v>3</v>
      </c>
      <c r="T198" s="74">
        <v>0.77912328252468899</v>
      </c>
      <c r="U198" s="75">
        <v>16</v>
      </c>
      <c r="V198" s="75">
        <v>14</v>
      </c>
      <c r="W198" s="75">
        <v>2</v>
      </c>
    </row>
    <row r="199" spans="1:23" x14ac:dyDescent="0.25">
      <c r="A199">
        <v>2803855</v>
      </c>
      <c r="B199" t="s">
        <v>1436</v>
      </c>
      <c r="C199" t="s">
        <v>1021</v>
      </c>
      <c r="D199" t="s">
        <v>1437</v>
      </c>
      <c r="E199" s="74">
        <v>0.98917328042328001</v>
      </c>
      <c r="F199" s="74">
        <v>0.98917328042328001</v>
      </c>
      <c r="G199">
        <v>126</v>
      </c>
      <c r="H199">
        <v>126</v>
      </c>
      <c r="I199">
        <v>0</v>
      </c>
      <c r="J199">
        <v>64.296388888888899</v>
      </c>
      <c r="K199">
        <v>0.4325</v>
      </c>
      <c r="L199">
        <v>0</v>
      </c>
      <c r="M199">
        <v>60</v>
      </c>
      <c r="N199">
        <v>0</v>
      </c>
      <c r="O199">
        <v>1.3325</v>
      </c>
      <c r="P199" s="75">
        <v>3</v>
      </c>
      <c r="Q199" s="75">
        <v>2</v>
      </c>
      <c r="R199" s="75">
        <v>1</v>
      </c>
      <c r="S199" s="75">
        <v>0</v>
      </c>
      <c r="T199" s="74">
        <v>1.01873897707231E-2</v>
      </c>
      <c r="U199" s="75">
        <v>0</v>
      </c>
      <c r="V199" s="75">
        <v>0</v>
      </c>
      <c r="W199" s="75">
        <v>0</v>
      </c>
    </row>
    <row r="200" spans="1:23" x14ac:dyDescent="0.25">
      <c r="A200">
        <v>2811282</v>
      </c>
      <c r="B200" t="s">
        <v>1438</v>
      </c>
      <c r="C200" t="s">
        <v>1059</v>
      </c>
      <c r="D200" t="s">
        <v>1439</v>
      </c>
      <c r="E200" s="74">
        <v>0.69516203703703705</v>
      </c>
      <c r="F200" s="74">
        <v>0.680648148148148</v>
      </c>
      <c r="G200">
        <v>132</v>
      </c>
      <c r="H200">
        <v>126</v>
      </c>
      <c r="I200">
        <v>0</v>
      </c>
      <c r="J200">
        <v>90.842777777777798</v>
      </c>
      <c r="K200">
        <v>2.8813888888888899</v>
      </c>
      <c r="L200">
        <v>0</v>
      </c>
      <c r="M200">
        <v>0</v>
      </c>
      <c r="N200">
        <v>0</v>
      </c>
      <c r="O200">
        <v>3.1016666666666701</v>
      </c>
      <c r="P200" s="75">
        <v>6</v>
      </c>
      <c r="Q200" s="75">
        <v>2</v>
      </c>
      <c r="R200" s="75">
        <v>1</v>
      </c>
      <c r="S200" s="75">
        <v>3</v>
      </c>
      <c r="T200" s="74">
        <v>0.29827230639730601</v>
      </c>
      <c r="U200" s="75">
        <v>5</v>
      </c>
      <c r="V200" s="75">
        <v>5</v>
      </c>
      <c r="W200" s="75">
        <v>0</v>
      </c>
    </row>
    <row r="201" spans="1:23" x14ac:dyDescent="0.25">
      <c r="A201">
        <v>2811291</v>
      </c>
      <c r="B201" t="s">
        <v>1440</v>
      </c>
      <c r="C201" t="s">
        <v>1059</v>
      </c>
      <c r="D201" t="s">
        <v>1441</v>
      </c>
      <c r="E201" s="74">
        <v>0.98772946859903399</v>
      </c>
      <c r="F201" s="74">
        <v>0.98772946859903399</v>
      </c>
      <c r="G201">
        <v>138</v>
      </c>
      <c r="H201">
        <v>138</v>
      </c>
      <c r="I201">
        <v>0</v>
      </c>
      <c r="J201">
        <v>179.990555555556</v>
      </c>
      <c r="K201">
        <v>0.96861111111111098</v>
      </c>
      <c r="L201">
        <v>0</v>
      </c>
      <c r="M201">
        <v>0</v>
      </c>
      <c r="N201">
        <v>0</v>
      </c>
      <c r="O201">
        <v>0.63027777777777805</v>
      </c>
      <c r="P201" s="75">
        <v>2</v>
      </c>
      <c r="Q201" s="75">
        <v>1</v>
      </c>
      <c r="R201" s="75">
        <v>0</v>
      </c>
      <c r="S201" s="75">
        <v>1</v>
      </c>
      <c r="T201" s="74">
        <v>8.7922705314009697E-3</v>
      </c>
      <c r="U201" s="75">
        <v>0</v>
      </c>
      <c r="V201" s="75">
        <v>0</v>
      </c>
      <c r="W201" s="75">
        <v>0</v>
      </c>
    </row>
    <row r="202" spans="1:23" x14ac:dyDescent="0.25">
      <c r="A202">
        <v>2811354</v>
      </c>
      <c r="B202" t="s">
        <v>1442</v>
      </c>
      <c r="C202" t="s">
        <v>1085</v>
      </c>
      <c r="D202" t="s">
        <v>1443</v>
      </c>
      <c r="E202" s="74">
        <v>0.390625</v>
      </c>
      <c r="F202" s="74">
        <v>0.45066840277777798</v>
      </c>
      <c r="G202">
        <v>84</v>
      </c>
      <c r="H202">
        <v>64</v>
      </c>
      <c r="I202">
        <v>0</v>
      </c>
      <c r="J202">
        <v>32.688333333333297</v>
      </c>
      <c r="K202">
        <v>0.25333333333333302</v>
      </c>
      <c r="L202">
        <v>0</v>
      </c>
      <c r="M202">
        <v>0</v>
      </c>
      <c r="N202">
        <v>0</v>
      </c>
      <c r="O202">
        <v>0.84138888888888896</v>
      </c>
      <c r="P202" s="75">
        <v>4</v>
      </c>
      <c r="Q202" s="75">
        <v>0</v>
      </c>
      <c r="R202" s="75">
        <v>2</v>
      </c>
      <c r="S202" s="75">
        <v>2</v>
      </c>
      <c r="T202" s="74">
        <v>0.60831018518518498</v>
      </c>
      <c r="U202" s="75">
        <v>12</v>
      </c>
      <c r="V202" s="75">
        <v>12</v>
      </c>
      <c r="W202" s="75">
        <v>0</v>
      </c>
    </row>
    <row r="203" spans="1:23" x14ac:dyDescent="0.25">
      <c r="A203">
        <v>2811361</v>
      </c>
      <c r="B203" t="s">
        <v>1444</v>
      </c>
      <c r="C203" t="s">
        <v>1018</v>
      </c>
      <c r="D203" t="s">
        <v>1445</v>
      </c>
      <c r="E203" s="74">
        <v>0.501525673400673</v>
      </c>
      <c r="F203" s="74">
        <v>0.501525673400673</v>
      </c>
      <c r="G203">
        <v>132</v>
      </c>
      <c r="H203">
        <v>132</v>
      </c>
      <c r="I203">
        <v>0</v>
      </c>
      <c r="J203">
        <v>62.333611111111097</v>
      </c>
      <c r="K203">
        <v>4.4427777777777804</v>
      </c>
      <c r="L203">
        <v>0</v>
      </c>
      <c r="M203">
        <v>0</v>
      </c>
      <c r="N203">
        <v>0.78500000000000003</v>
      </c>
      <c r="O203">
        <v>4.9855555555555604</v>
      </c>
      <c r="P203" s="75">
        <v>5</v>
      </c>
      <c r="Q203" s="75">
        <v>2</v>
      </c>
      <c r="R203" s="75">
        <v>1</v>
      </c>
      <c r="S203" s="75">
        <v>2</v>
      </c>
      <c r="T203" s="74">
        <v>0.49510101010100999</v>
      </c>
      <c r="U203" s="75">
        <v>9</v>
      </c>
      <c r="V203" s="75">
        <v>8</v>
      </c>
      <c r="W203" s="75">
        <v>1</v>
      </c>
    </row>
    <row r="204" spans="1:23" x14ac:dyDescent="0.25">
      <c r="A204">
        <v>2811365</v>
      </c>
      <c r="B204" t="s">
        <v>1446</v>
      </c>
      <c r="C204" t="s">
        <v>1129</v>
      </c>
      <c r="D204" t="s">
        <v>1447</v>
      </c>
      <c r="E204" s="74">
        <v>0.98535714285714304</v>
      </c>
      <c r="F204" s="74">
        <v>0.98535714285714304</v>
      </c>
      <c r="G204">
        <v>126</v>
      </c>
      <c r="H204">
        <v>126</v>
      </c>
      <c r="I204">
        <v>0</v>
      </c>
      <c r="J204">
        <v>122.07361111111101</v>
      </c>
      <c r="K204">
        <v>3.3816666666666699</v>
      </c>
      <c r="L204">
        <v>0</v>
      </c>
      <c r="M204">
        <v>0</v>
      </c>
      <c r="N204">
        <v>0</v>
      </c>
      <c r="O204">
        <v>1.08805555555556</v>
      </c>
      <c r="P204" s="75">
        <v>2</v>
      </c>
      <c r="Q204" s="75">
        <v>1</v>
      </c>
      <c r="R204" s="75">
        <v>1</v>
      </c>
      <c r="S204" s="75">
        <v>0</v>
      </c>
      <c r="T204" s="74">
        <v>1.2899029982363299E-2</v>
      </c>
      <c r="U204" s="75">
        <v>0</v>
      </c>
      <c r="V204" s="75">
        <v>0</v>
      </c>
      <c r="W204" s="75">
        <v>0</v>
      </c>
    </row>
    <row r="205" spans="1:23" x14ac:dyDescent="0.25">
      <c r="A205">
        <v>2828835</v>
      </c>
      <c r="B205" t="s">
        <v>1448</v>
      </c>
      <c r="C205" t="s">
        <v>1054</v>
      </c>
      <c r="D205" t="s">
        <v>1449</v>
      </c>
      <c r="E205" s="74">
        <v>0.991893738977072</v>
      </c>
      <c r="F205" s="74">
        <v>0.99148842592592601</v>
      </c>
      <c r="G205">
        <v>126</v>
      </c>
      <c r="H205">
        <v>120</v>
      </c>
      <c r="I205">
        <v>0</v>
      </c>
      <c r="J205">
        <v>119.731388888889</v>
      </c>
      <c r="K205">
        <v>0.18916666666666701</v>
      </c>
      <c r="L205">
        <v>0</v>
      </c>
      <c r="M205">
        <v>6</v>
      </c>
      <c r="N205">
        <v>0</v>
      </c>
      <c r="O205">
        <v>0.77972222222222198</v>
      </c>
      <c r="P205" s="75">
        <v>2</v>
      </c>
      <c r="Q205" s="75">
        <v>0</v>
      </c>
      <c r="R205" s="75">
        <v>1</v>
      </c>
      <c r="S205" s="75">
        <v>1</v>
      </c>
      <c r="T205" s="74">
        <v>5.05731922398589E-3</v>
      </c>
      <c r="U205" s="75">
        <v>0</v>
      </c>
      <c r="V205" s="75">
        <v>0</v>
      </c>
      <c r="W205" s="75">
        <v>0</v>
      </c>
    </row>
    <row r="206" spans="1:23" x14ac:dyDescent="0.25">
      <c r="A206">
        <v>2828842</v>
      </c>
      <c r="B206" t="s">
        <v>1450</v>
      </c>
      <c r="C206" t="s">
        <v>1085</v>
      </c>
      <c r="D206" t="s">
        <v>1451</v>
      </c>
      <c r="E206" s="74">
        <v>0.35614478114478099</v>
      </c>
      <c r="F206" s="74">
        <v>0.35614478114478099</v>
      </c>
      <c r="G206">
        <v>132</v>
      </c>
      <c r="H206">
        <v>132</v>
      </c>
      <c r="I206">
        <v>0</v>
      </c>
      <c r="J206">
        <v>43.608888888888899</v>
      </c>
      <c r="K206">
        <v>3.6786111111111102</v>
      </c>
      <c r="L206">
        <v>0</v>
      </c>
      <c r="M206">
        <v>0</v>
      </c>
      <c r="N206">
        <v>0</v>
      </c>
      <c r="O206">
        <v>0.88555555555555598</v>
      </c>
      <c r="P206" s="75">
        <v>4</v>
      </c>
      <c r="Q206" s="75">
        <v>1</v>
      </c>
      <c r="R206" s="75">
        <v>0</v>
      </c>
      <c r="S206" s="75">
        <v>3</v>
      </c>
      <c r="T206" s="74">
        <v>0.64267045454545502</v>
      </c>
      <c r="U206" s="75">
        <v>14</v>
      </c>
      <c r="V206" s="75">
        <v>11</v>
      </c>
      <c r="W206" s="75">
        <v>3</v>
      </c>
    </row>
    <row r="207" spans="1:23" x14ac:dyDescent="0.25">
      <c r="A207">
        <v>2828890</v>
      </c>
      <c r="B207" t="s">
        <v>1452</v>
      </c>
      <c r="C207" t="s">
        <v>1064</v>
      </c>
      <c r="D207" t="s">
        <v>1453</v>
      </c>
      <c r="E207" s="74">
        <v>0.83353956228956205</v>
      </c>
      <c r="F207" s="74">
        <v>0.83353956228956205</v>
      </c>
      <c r="G207">
        <v>132</v>
      </c>
      <c r="H207">
        <v>132</v>
      </c>
      <c r="I207">
        <v>0</v>
      </c>
      <c r="J207">
        <v>108.51694444444399</v>
      </c>
      <c r="K207">
        <v>2.43611111111111</v>
      </c>
      <c r="L207">
        <v>0</v>
      </c>
      <c r="M207">
        <v>0</v>
      </c>
      <c r="N207">
        <v>0</v>
      </c>
      <c r="O207">
        <v>4.9936111111111101</v>
      </c>
      <c r="P207" s="75">
        <v>9</v>
      </c>
      <c r="Q207" s="75">
        <v>4</v>
      </c>
      <c r="R207" s="75">
        <v>1</v>
      </c>
      <c r="S207" s="75">
        <v>4</v>
      </c>
      <c r="T207" s="74">
        <v>0.15988005050505</v>
      </c>
      <c r="U207" s="75">
        <v>1</v>
      </c>
      <c r="V207" s="75">
        <v>0</v>
      </c>
      <c r="W207" s="75">
        <v>1</v>
      </c>
    </row>
    <row r="208" spans="1:23" x14ac:dyDescent="0.25">
      <c r="A208">
        <v>2831204</v>
      </c>
      <c r="B208" t="s">
        <v>1454</v>
      </c>
      <c r="C208" t="s">
        <v>1021</v>
      </c>
      <c r="D208" t="s">
        <v>1455</v>
      </c>
      <c r="E208" s="74">
        <v>0.36363636363636398</v>
      </c>
      <c r="F208" s="74"/>
      <c r="G208">
        <v>132</v>
      </c>
      <c r="H208">
        <v>0</v>
      </c>
      <c r="I208">
        <v>0</v>
      </c>
      <c r="J208">
        <v>0</v>
      </c>
      <c r="K208">
        <v>48</v>
      </c>
      <c r="L208">
        <v>0</v>
      </c>
      <c r="M208">
        <v>0</v>
      </c>
      <c r="N208">
        <v>0</v>
      </c>
      <c r="O208">
        <v>0</v>
      </c>
      <c r="P208" s="75">
        <v>0</v>
      </c>
      <c r="Q208" s="75">
        <v>0</v>
      </c>
      <c r="R208" s="75">
        <v>0</v>
      </c>
      <c r="S208" s="75">
        <v>0</v>
      </c>
      <c r="T208" s="74">
        <v>0.63636363636363602</v>
      </c>
      <c r="U208" s="75">
        <v>14</v>
      </c>
      <c r="V208" s="75">
        <v>0</v>
      </c>
      <c r="W208" s="75">
        <v>14</v>
      </c>
    </row>
    <row r="209" spans="1:23" x14ac:dyDescent="0.25">
      <c r="A209">
        <v>2832094</v>
      </c>
      <c r="B209" t="s">
        <v>1456</v>
      </c>
      <c r="C209" t="s">
        <v>1015</v>
      </c>
      <c r="D209" t="s">
        <v>1457</v>
      </c>
      <c r="E209" s="74">
        <v>0.72414902998236297</v>
      </c>
      <c r="F209" s="74">
        <v>0.72414902998236297</v>
      </c>
      <c r="G209">
        <v>126</v>
      </c>
      <c r="H209">
        <v>126</v>
      </c>
      <c r="I209">
        <v>0</v>
      </c>
      <c r="J209">
        <v>82.716944444444493</v>
      </c>
      <c r="K209">
        <v>1.73861111111111</v>
      </c>
      <c r="L209">
        <v>19</v>
      </c>
      <c r="M209">
        <v>0</v>
      </c>
      <c r="N209">
        <v>0</v>
      </c>
      <c r="O209">
        <v>10.275</v>
      </c>
      <c r="P209" s="75">
        <v>11</v>
      </c>
      <c r="Q209" s="75">
        <v>6</v>
      </c>
      <c r="R209" s="75">
        <v>3</v>
      </c>
      <c r="S209" s="75">
        <v>2</v>
      </c>
      <c r="T209" s="74">
        <v>0.17892416225749599</v>
      </c>
      <c r="U209" s="75">
        <v>2</v>
      </c>
      <c r="V209" s="75">
        <v>1</v>
      </c>
      <c r="W209" s="75">
        <v>1</v>
      </c>
    </row>
    <row r="210" spans="1:23" x14ac:dyDescent="0.25">
      <c r="A210">
        <v>2832096</v>
      </c>
      <c r="B210" t="s">
        <v>1458</v>
      </c>
      <c r="C210" t="s">
        <v>1027</v>
      </c>
      <c r="D210" t="s">
        <v>1459</v>
      </c>
      <c r="E210" s="74">
        <v>0.716856060606061</v>
      </c>
      <c r="F210" s="74">
        <v>0.716856060606061</v>
      </c>
      <c r="G210">
        <v>110</v>
      </c>
      <c r="H210">
        <v>110</v>
      </c>
      <c r="I210">
        <v>0</v>
      </c>
      <c r="J210">
        <v>77.64</v>
      </c>
      <c r="K210">
        <v>1.35</v>
      </c>
      <c r="L210">
        <v>0</v>
      </c>
      <c r="M210">
        <v>0</v>
      </c>
      <c r="N210">
        <v>0</v>
      </c>
      <c r="O210">
        <v>3.2077777777777801</v>
      </c>
      <c r="P210" s="75">
        <v>12</v>
      </c>
      <c r="Q210" s="75">
        <v>4</v>
      </c>
      <c r="R210" s="75">
        <v>3</v>
      </c>
      <c r="S210" s="75">
        <v>5</v>
      </c>
      <c r="T210" s="74">
        <v>0.281926767676768</v>
      </c>
      <c r="U210" s="75">
        <v>5</v>
      </c>
      <c r="V210" s="75">
        <v>5</v>
      </c>
      <c r="W210" s="75">
        <v>0</v>
      </c>
    </row>
    <row r="211" spans="1:23" x14ac:dyDescent="0.25">
      <c r="A211">
        <v>2832197</v>
      </c>
      <c r="B211" t="s">
        <v>1460</v>
      </c>
      <c r="C211" t="s">
        <v>1071</v>
      </c>
      <c r="D211" t="s">
        <v>1461</v>
      </c>
      <c r="E211" s="74">
        <v>0.91973484848484799</v>
      </c>
      <c r="F211" s="74">
        <v>0.88963541666666701</v>
      </c>
      <c r="G211">
        <v>138</v>
      </c>
      <c r="H211">
        <v>102</v>
      </c>
      <c r="I211">
        <v>6</v>
      </c>
      <c r="J211">
        <v>80.619722222222194</v>
      </c>
      <c r="K211">
        <v>8.9733333333333292</v>
      </c>
      <c r="L211">
        <v>0</v>
      </c>
      <c r="M211">
        <v>36</v>
      </c>
      <c r="N211">
        <v>0</v>
      </c>
      <c r="O211">
        <v>4.7119444444444403</v>
      </c>
      <c r="P211" s="75">
        <v>7</v>
      </c>
      <c r="Q211" s="75">
        <v>4</v>
      </c>
      <c r="R211" s="75">
        <v>0</v>
      </c>
      <c r="S211" s="75">
        <v>3</v>
      </c>
      <c r="T211" s="74">
        <v>7.5736531986532005E-2</v>
      </c>
      <c r="U211" s="75">
        <v>1</v>
      </c>
      <c r="V211" s="75">
        <v>0</v>
      </c>
      <c r="W211" s="75">
        <v>1</v>
      </c>
    </row>
    <row r="212" spans="1:23" x14ac:dyDescent="0.25">
      <c r="A212">
        <v>2832290</v>
      </c>
      <c r="B212" t="s">
        <v>1462</v>
      </c>
      <c r="C212" t="s">
        <v>1027</v>
      </c>
      <c r="D212" t="s">
        <v>1463</v>
      </c>
      <c r="E212" s="74">
        <v>0.30204678362573101</v>
      </c>
      <c r="F212" s="74">
        <v>0.30204678362573101</v>
      </c>
      <c r="G212">
        <v>132</v>
      </c>
      <c r="H212">
        <v>132</v>
      </c>
      <c r="I212">
        <v>18</v>
      </c>
      <c r="J212">
        <v>34.7291666666667</v>
      </c>
      <c r="K212">
        <v>2.5277777777777798E-2</v>
      </c>
      <c r="L212">
        <v>0</v>
      </c>
      <c r="M212">
        <v>0</v>
      </c>
      <c r="N212">
        <v>12</v>
      </c>
      <c r="O212">
        <v>1.64055555555556</v>
      </c>
      <c r="P212" s="75">
        <v>6</v>
      </c>
      <c r="Q212" s="75">
        <v>3</v>
      </c>
      <c r="R212" s="75">
        <v>0</v>
      </c>
      <c r="S212" s="75">
        <v>3</v>
      </c>
      <c r="T212" s="74">
        <v>0.69513645224171505</v>
      </c>
      <c r="U212" s="75">
        <v>12</v>
      </c>
      <c r="V212" s="75">
        <v>9</v>
      </c>
      <c r="W212" s="75">
        <v>3</v>
      </c>
    </row>
    <row r="213" spans="1:23" x14ac:dyDescent="0.25">
      <c r="A213">
        <v>2839151</v>
      </c>
      <c r="B213" t="s">
        <v>1464</v>
      </c>
      <c r="C213" t="s">
        <v>1033</v>
      </c>
      <c r="D213" t="s">
        <v>1465</v>
      </c>
      <c r="E213" s="74">
        <v>0.98024200336700296</v>
      </c>
      <c r="F213" s="74">
        <v>0.96396604938271602</v>
      </c>
      <c r="G213">
        <v>132</v>
      </c>
      <c r="H213">
        <v>72</v>
      </c>
      <c r="I213">
        <v>0</v>
      </c>
      <c r="J213">
        <v>69.760555555555598</v>
      </c>
      <c r="K213">
        <v>0.26361111111111102</v>
      </c>
      <c r="L213">
        <v>0</v>
      </c>
      <c r="M213">
        <v>60</v>
      </c>
      <c r="N213">
        <v>0</v>
      </c>
      <c r="O213">
        <v>0.381388888888889</v>
      </c>
      <c r="P213" s="75">
        <v>0</v>
      </c>
      <c r="Q213" s="75">
        <v>0</v>
      </c>
      <c r="R213" s="75">
        <v>0</v>
      </c>
      <c r="S213" s="75">
        <v>0</v>
      </c>
      <c r="T213" s="74">
        <v>1.79755892255892E-2</v>
      </c>
      <c r="U213" s="75">
        <v>0</v>
      </c>
      <c r="V213" s="75">
        <v>0</v>
      </c>
      <c r="W213" s="75">
        <v>0</v>
      </c>
    </row>
    <row r="214" spans="1:23" x14ac:dyDescent="0.25">
      <c r="A214">
        <v>2841542</v>
      </c>
      <c r="B214" t="s">
        <v>1466</v>
      </c>
      <c r="C214" t="s">
        <v>1033</v>
      </c>
      <c r="D214" t="s">
        <v>1467</v>
      </c>
      <c r="E214" s="74">
        <v>0.94222432659932698</v>
      </c>
      <c r="F214" s="74">
        <v>0.94222432659932698</v>
      </c>
      <c r="G214">
        <v>132</v>
      </c>
      <c r="H214">
        <v>132</v>
      </c>
      <c r="I214">
        <v>0</v>
      </c>
      <c r="J214">
        <v>124.211388888889</v>
      </c>
      <c r="K214">
        <v>0.95055555555555604</v>
      </c>
      <c r="L214">
        <v>0</v>
      </c>
      <c r="M214">
        <v>0</v>
      </c>
      <c r="N214">
        <v>0</v>
      </c>
      <c r="O214">
        <v>1.0463888888888899</v>
      </c>
      <c r="P214" s="75">
        <v>1</v>
      </c>
      <c r="Q214" s="75">
        <v>1</v>
      </c>
      <c r="R214" s="75">
        <v>0</v>
      </c>
      <c r="S214" s="75">
        <v>0</v>
      </c>
      <c r="T214" s="74">
        <v>5.58080808080808E-2</v>
      </c>
      <c r="U214" s="75">
        <v>0</v>
      </c>
      <c r="V214" s="75">
        <v>0</v>
      </c>
      <c r="W214" s="75">
        <v>0</v>
      </c>
    </row>
    <row r="215" spans="1:23" x14ac:dyDescent="0.25">
      <c r="A215">
        <v>2843709</v>
      </c>
      <c r="B215" t="s">
        <v>1468</v>
      </c>
      <c r="C215" t="s">
        <v>1151</v>
      </c>
      <c r="D215" t="s">
        <v>1469</v>
      </c>
      <c r="E215" s="74">
        <v>0.99417962962963002</v>
      </c>
      <c r="F215" s="74">
        <v>0.98880698005697998</v>
      </c>
      <c r="G215">
        <v>150</v>
      </c>
      <c r="H215">
        <v>78</v>
      </c>
      <c r="I215">
        <v>0</v>
      </c>
      <c r="J215">
        <v>77.345833333333303</v>
      </c>
      <c r="K215">
        <v>9.30555555555556E-2</v>
      </c>
      <c r="L215">
        <v>0</v>
      </c>
      <c r="M215">
        <v>72</v>
      </c>
      <c r="N215">
        <v>0</v>
      </c>
      <c r="O215">
        <v>0.27833333333333299</v>
      </c>
      <c r="P215" s="75">
        <v>0</v>
      </c>
      <c r="Q215" s="75">
        <v>0</v>
      </c>
      <c r="R215" s="75">
        <v>0</v>
      </c>
      <c r="S215" s="75">
        <v>0</v>
      </c>
      <c r="T215" s="74">
        <v>4.7148148148148097E-3</v>
      </c>
      <c r="U215" s="75">
        <v>0</v>
      </c>
      <c r="V215" s="75">
        <v>0</v>
      </c>
      <c r="W215" s="75">
        <v>0</v>
      </c>
    </row>
    <row r="216" spans="1:23" x14ac:dyDescent="0.25">
      <c r="A216">
        <v>3118298</v>
      </c>
      <c r="B216" t="s">
        <v>1470</v>
      </c>
      <c r="C216" t="s">
        <v>1043</v>
      </c>
      <c r="D216" t="s">
        <v>1471</v>
      </c>
      <c r="E216" s="74">
        <v>0.78718434343434296</v>
      </c>
      <c r="F216" s="74">
        <v>0.78718434343434296</v>
      </c>
      <c r="G216">
        <v>110</v>
      </c>
      <c r="H216">
        <v>110</v>
      </c>
      <c r="I216">
        <v>0</v>
      </c>
      <c r="J216">
        <v>84.776944444444396</v>
      </c>
      <c r="K216">
        <v>2.42</v>
      </c>
      <c r="L216">
        <v>0</v>
      </c>
      <c r="M216">
        <v>0</v>
      </c>
      <c r="N216">
        <v>0</v>
      </c>
      <c r="O216">
        <v>1.2680555555555599</v>
      </c>
      <c r="P216" s="75">
        <v>4</v>
      </c>
      <c r="Q216" s="75">
        <v>2</v>
      </c>
      <c r="R216" s="75">
        <v>0</v>
      </c>
      <c r="S216" s="75">
        <v>2</v>
      </c>
      <c r="T216" s="74">
        <v>0.209878787878788</v>
      </c>
      <c r="U216" s="75">
        <v>4</v>
      </c>
      <c r="V216" s="75">
        <v>4</v>
      </c>
      <c r="W216" s="75">
        <v>0</v>
      </c>
    </row>
    <row r="217" spans="1:23" x14ac:dyDescent="0.25">
      <c r="A217">
        <v>3118302</v>
      </c>
      <c r="B217" t="s">
        <v>1472</v>
      </c>
      <c r="C217" t="s">
        <v>1071</v>
      </c>
      <c r="D217" t="s">
        <v>1473</v>
      </c>
      <c r="E217" s="74">
        <v>0.99622061965812003</v>
      </c>
      <c r="F217" s="74">
        <v>0.986069444444444</v>
      </c>
      <c r="G217">
        <v>109</v>
      </c>
      <c r="H217">
        <v>105</v>
      </c>
      <c r="I217">
        <v>5</v>
      </c>
      <c r="J217">
        <v>89.831111111111099</v>
      </c>
      <c r="K217">
        <v>4.2308333333333303</v>
      </c>
      <c r="L217">
        <v>0</v>
      </c>
      <c r="M217">
        <v>15</v>
      </c>
      <c r="N217">
        <v>0</v>
      </c>
      <c r="O217">
        <v>4.8319444444444404</v>
      </c>
      <c r="P217" s="75">
        <v>13</v>
      </c>
      <c r="Q217" s="75">
        <v>3</v>
      </c>
      <c r="R217" s="75">
        <v>3</v>
      </c>
      <c r="S217" s="75">
        <v>7</v>
      </c>
      <c r="T217" s="74">
        <v>1.18082264957265E-2</v>
      </c>
      <c r="U217" s="75">
        <v>0</v>
      </c>
      <c r="V217" s="75">
        <v>0</v>
      </c>
      <c r="W217" s="75">
        <v>0</v>
      </c>
    </row>
    <row r="218" spans="1:23" x14ac:dyDescent="0.25">
      <c r="A218">
        <v>3118339</v>
      </c>
      <c r="B218" t="s">
        <v>1474</v>
      </c>
      <c r="C218" t="s">
        <v>1033</v>
      </c>
      <c r="D218" t="s">
        <v>1475</v>
      </c>
      <c r="E218" s="74">
        <v>0.92803030303030298</v>
      </c>
      <c r="F218" s="74">
        <v>0.92803030303030298</v>
      </c>
      <c r="G218">
        <v>110</v>
      </c>
      <c r="H218">
        <v>110</v>
      </c>
      <c r="I218">
        <v>0</v>
      </c>
      <c r="J218">
        <v>104.025833333333</v>
      </c>
      <c r="K218">
        <v>1.905</v>
      </c>
      <c r="L218">
        <v>0</v>
      </c>
      <c r="M218">
        <v>0</v>
      </c>
      <c r="N218">
        <v>0</v>
      </c>
      <c r="O218">
        <v>3.4424999999999999</v>
      </c>
      <c r="P218" s="75">
        <v>7</v>
      </c>
      <c r="Q218" s="75">
        <v>4</v>
      </c>
      <c r="R218" s="75">
        <v>1</v>
      </c>
      <c r="S218" s="75">
        <v>2</v>
      </c>
      <c r="T218" s="74">
        <v>5.8487373737373699E-2</v>
      </c>
      <c r="U218" s="75">
        <v>1</v>
      </c>
      <c r="V218" s="75">
        <v>1</v>
      </c>
      <c r="W218" s="75">
        <v>0</v>
      </c>
    </row>
    <row r="219" spans="1:23" x14ac:dyDescent="0.25">
      <c r="A219">
        <v>3118345</v>
      </c>
      <c r="B219" t="s">
        <v>1476</v>
      </c>
      <c r="C219" t="s">
        <v>1048</v>
      </c>
      <c r="D219" t="s">
        <v>1477</v>
      </c>
      <c r="E219" s="74">
        <v>0.74286596119929404</v>
      </c>
      <c r="F219" s="74">
        <v>0.74286596119929404</v>
      </c>
      <c r="G219">
        <v>126</v>
      </c>
      <c r="H219">
        <v>126</v>
      </c>
      <c r="I219">
        <v>0</v>
      </c>
      <c r="J219">
        <v>93.669444444444494</v>
      </c>
      <c r="K219">
        <v>0.78527777777777796</v>
      </c>
      <c r="L219">
        <v>0</v>
      </c>
      <c r="M219">
        <v>0</v>
      </c>
      <c r="N219">
        <v>0</v>
      </c>
      <c r="O219">
        <v>0.77333333333333298</v>
      </c>
      <c r="P219" s="75">
        <v>4</v>
      </c>
      <c r="Q219" s="75">
        <v>0</v>
      </c>
      <c r="R219" s="75">
        <v>0</v>
      </c>
      <c r="S219" s="75">
        <v>4</v>
      </c>
      <c r="T219" s="74">
        <v>0.25565696649030001</v>
      </c>
      <c r="U219" s="75">
        <v>3</v>
      </c>
      <c r="V219" s="75">
        <v>3</v>
      </c>
      <c r="W219" s="75">
        <v>0</v>
      </c>
    </row>
    <row r="220" spans="1:23" x14ac:dyDescent="0.25">
      <c r="A220">
        <v>3118389</v>
      </c>
      <c r="B220" t="s">
        <v>1478</v>
      </c>
      <c r="C220" t="s">
        <v>1064</v>
      </c>
      <c r="D220" t="s">
        <v>1479</v>
      </c>
      <c r="E220" s="74">
        <v>1.0010793044953299</v>
      </c>
      <c r="F220" s="74">
        <v>0.97647327707454301</v>
      </c>
      <c r="G220">
        <v>131</v>
      </c>
      <c r="H220">
        <v>79</v>
      </c>
      <c r="I220">
        <v>0</v>
      </c>
      <c r="J220">
        <v>75.503888888888895</v>
      </c>
      <c r="K220">
        <v>2.5061111111111098</v>
      </c>
      <c r="L220">
        <v>0</v>
      </c>
      <c r="M220">
        <v>54</v>
      </c>
      <c r="N220">
        <v>0</v>
      </c>
      <c r="O220">
        <v>0.40611111111111098</v>
      </c>
      <c r="P220" s="75">
        <v>1</v>
      </c>
      <c r="Q220" s="75">
        <v>1</v>
      </c>
      <c r="R220" s="75">
        <v>0</v>
      </c>
      <c r="S220" s="75">
        <v>0</v>
      </c>
      <c r="T220" s="74">
        <v>2.1384648006785401E-2</v>
      </c>
      <c r="U220" s="75">
        <v>1</v>
      </c>
      <c r="V220" s="75">
        <v>0</v>
      </c>
      <c r="W220" s="75">
        <v>1</v>
      </c>
    </row>
    <row r="221" spans="1:23" x14ac:dyDescent="0.25">
      <c r="A221">
        <v>3118395</v>
      </c>
      <c r="B221" t="s">
        <v>1480</v>
      </c>
      <c r="C221" t="s">
        <v>1048</v>
      </c>
      <c r="D221" t="s">
        <v>1481</v>
      </c>
      <c r="E221" s="74">
        <v>0.81512222222222197</v>
      </c>
      <c r="F221" s="74">
        <v>0.79351172273190596</v>
      </c>
      <c r="G221">
        <v>125</v>
      </c>
      <c r="H221">
        <v>109</v>
      </c>
      <c r="I221">
        <v>0</v>
      </c>
      <c r="J221">
        <v>103.026388888889</v>
      </c>
      <c r="K221">
        <v>0</v>
      </c>
      <c r="L221">
        <v>0</v>
      </c>
      <c r="M221">
        <v>0</v>
      </c>
      <c r="N221">
        <v>0</v>
      </c>
      <c r="O221">
        <v>1.79111111111111</v>
      </c>
      <c r="P221" s="75">
        <v>7</v>
      </c>
      <c r="Q221" s="75">
        <v>2</v>
      </c>
      <c r="R221" s="75">
        <v>0</v>
      </c>
      <c r="S221" s="75">
        <v>5</v>
      </c>
      <c r="T221" s="74">
        <v>0.18412222222222199</v>
      </c>
      <c r="U221" s="75">
        <v>3</v>
      </c>
      <c r="V221" s="75">
        <v>3</v>
      </c>
      <c r="W221" s="75">
        <v>0</v>
      </c>
    </row>
    <row r="222" spans="1:23" x14ac:dyDescent="0.25">
      <c r="A222">
        <v>3118404</v>
      </c>
      <c r="B222" t="s">
        <v>1482</v>
      </c>
      <c r="C222" t="s">
        <v>1043</v>
      </c>
      <c r="D222" t="s">
        <v>1483</v>
      </c>
      <c r="E222" s="74">
        <v>0.47957936507936499</v>
      </c>
      <c r="F222" s="74">
        <v>0.52400000000000002</v>
      </c>
      <c r="G222">
        <v>110</v>
      </c>
      <c r="H222">
        <v>85</v>
      </c>
      <c r="I222">
        <v>5</v>
      </c>
      <c r="J222">
        <v>41.260277777777802</v>
      </c>
      <c r="K222">
        <v>9.46055555555556</v>
      </c>
      <c r="L222">
        <v>0</v>
      </c>
      <c r="M222">
        <v>0</v>
      </c>
      <c r="N222">
        <v>0</v>
      </c>
      <c r="O222">
        <v>18.372777777777799</v>
      </c>
      <c r="P222" s="75">
        <v>10</v>
      </c>
      <c r="Q222" s="75">
        <v>7</v>
      </c>
      <c r="R222" s="75">
        <v>1</v>
      </c>
      <c r="S222" s="75">
        <v>2</v>
      </c>
      <c r="T222" s="74">
        <v>0.51819576719576699</v>
      </c>
      <c r="U222" s="75">
        <v>7</v>
      </c>
      <c r="V222" s="75">
        <v>5</v>
      </c>
      <c r="W222" s="75">
        <v>2</v>
      </c>
    </row>
    <row r="223" spans="1:23" x14ac:dyDescent="0.25">
      <c r="A223">
        <v>3118405</v>
      </c>
      <c r="B223" t="s">
        <v>1484</v>
      </c>
      <c r="C223" t="s">
        <v>1059</v>
      </c>
      <c r="D223" t="s">
        <v>1485</v>
      </c>
      <c r="E223" s="74">
        <v>0.66594356261022902</v>
      </c>
      <c r="F223" s="74">
        <v>0.99883547008547002</v>
      </c>
      <c r="G223">
        <v>126</v>
      </c>
      <c r="H223">
        <v>78</v>
      </c>
      <c r="I223">
        <v>0</v>
      </c>
      <c r="J223">
        <v>83.468333333333305</v>
      </c>
      <c r="K223">
        <v>0.50111111111111095</v>
      </c>
      <c r="L223">
        <v>0</v>
      </c>
      <c r="M223">
        <v>0</v>
      </c>
      <c r="N223">
        <v>0</v>
      </c>
      <c r="O223">
        <v>0.54222222222222205</v>
      </c>
      <c r="P223" s="75">
        <v>1</v>
      </c>
      <c r="Q223" s="75">
        <v>0</v>
      </c>
      <c r="R223" s="75">
        <v>0</v>
      </c>
      <c r="S223" s="75">
        <v>1</v>
      </c>
      <c r="T223" s="74">
        <v>0.33395282186948899</v>
      </c>
      <c r="U223" s="75">
        <v>7</v>
      </c>
      <c r="V223" s="75">
        <v>7</v>
      </c>
      <c r="W223" s="75">
        <v>0</v>
      </c>
    </row>
    <row r="224" spans="1:23" x14ac:dyDescent="0.25">
      <c r="A224">
        <v>3118415</v>
      </c>
      <c r="B224" t="s">
        <v>1486</v>
      </c>
      <c r="C224" t="s">
        <v>1021</v>
      </c>
      <c r="D224" t="s">
        <v>1487</v>
      </c>
      <c r="E224" s="74">
        <v>0.92162257495590805</v>
      </c>
      <c r="F224" s="74">
        <v>0.92162257495590805</v>
      </c>
      <c r="G224">
        <v>126</v>
      </c>
      <c r="H224">
        <v>126</v>
      </c>
      <c r="I224">
        <v>0</v>
      </c>
      <c r="J224">
        <v>120.183333333333</v>
      </c>
      <c r="K224">
        <v>1.9308333333333301</v>
      </c>
      <c r="L224">
        <v>0</v>
      </c>
      <c r="M224">
        <v>0</v>
      </c>
      <c r="N224">
        <v>0</v>
      </c>
      <c r="O224">
        <v>3.2761111111111099</v>
      </c>
      <c r="P224" s="75">
        <v>16</v>
      </c>
      <c r="Q224" s="75">
        <v>4</v>
      </c>
      <c r="R224" s="75">
        <v>5</v>
      </c>
      <c r="S224" s="75">
        <v>7</v>
      </c>
      <c r="T224" s="74">
        <v>3.0908289241622599E-2</v>
      </c>
      <c r="U224" s="75">
        <v>0</v>
      </c>
      <c r="V224" s="75">
        <v>0</v>
      </c>
      <c r="W224" s="75">
        <v>0</v>
      </c>
    </row>
    <row r="225" spans="1:23" x14ac:dyDescent="0.25">
      <c r="A225">
        <v>3119780</v>
      </c>
      <c r="B225" t="s">
        <v>1488</v>
      </c>
      <c r="C225" t="s">
        <v>1048</v>
      </c>
      <c r="D225" t="s">
        <v>1489</v>
      </c>
      <c r="E225" s="74">
        <v>0.67459656084656106</v>
      </c>
      <c r="F225" s="74">
        <v>0.69768274853801204</v>
      </c>
      <c r="G225">
        <v>126</v>
      </c>
      <c r="H225">
        <v>114</v>
      </c>
      <c r="I225">
        <v>0</v>
      </c>
      <c r="J225">
        <v>95.288611111111095</v>
      </c>
      <c r="K225">
        <v>1.2652777777777799</v>
      </c>
      <c r="L225">
        <v>0</v>
      </c>
      <c r="M225">
        <v>0</v>
      </c>
      <c r="N225">
        <v>0</v>
      </c>
      <c r="O225">
        <v>3.2124999999999999</v>
      </c>
      <c r="P225" s="75">
        <v>13</v>
      </c>
      <c r="Q225" s="75">
        <v>2</v>
      </c>
      <c r="R225" s="75">
        <v>4</v>
      </c>
      <c r="S225" s="75">
        <v>7</v>
      </c>
      <c r="T225" s="74">
        <v>0.25805335097001803</v>
      </c>
      <c r="U225" s="75">
        <v>5</v>
      </c>
      <c r="V225" s="75">
        <v>4</v>
      </c>
      <c r="W225" s="75">
        <v>1</v>
      </c>
    </row>
    <row r="226" spans="1:23" x14ac:dyDescent="0.25">
      <c r="A226">
        <v>3119934</v>
      </c>
      <c r="B226" t="s">
        <v>1490</v>
      </c>
      <c r="C226" t="s">
        <v>1059</v>
      </c>
      <c r="D226" t="s">
        <v>1491</v>
      </c>
      <c r="E226" s="74">
        <v>0</v>
      </c>
      <c r="F226" s="74"/>
      <c r="G226">
        <v>126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s="75">
        <v>0</v>
      </c>
      <c r="Q226" s="75">
        <v>0</v>
      </c>
      <c r="R226" s="75">
        <v>0</v>
      </c>
      <c r="S226" s="75">
        <v>0</v>
      </c>
      <c r="T226" s="74">
        <v>1</v>
      </c>
      <c r="U226" s="75">
        <v>21</v>
      </c>
      <c r="V226" s="75">
        <v>0</v>
      </c>
      <c r="W226" s="75">
        <v>21</v>
      </c>
    </row>
    <row r="227" spans="1:23" x14ac:dyDescent="0.25">
      <c r="A227">
        <v>3119991</v>
      </c>
      <c r="B227" t="s">
        <v>1492</v>
      </c>
      <c r="C227" t="s">
        <v>1307</v>
      </c>
      <c r="D227" t="s">
        <v>1493</v>
      </c>
      <c r="E227" s="74">
        <v>0.92095787049407696</v>
      </c>
      <c r="F227" s="74">
        <v>0.92095787049407696</v>
      </c>
      <c r="G227">
        <v>132</v>
      </c>
      <c r="H227">
        <v>132</v>
      </c>
      <c r="I227">
        <v>1.0149999999999999</v>
      </c>
      <c r="J227">
        <v>117.648055555556</v>
      </c>
      <c r="K227">
        <v>3.46166666666667</v>
      </c>
      <c r="L227">
        <v>0</v>
      </c>
      <c r="M227">
        <v>0</v>
      </c>
      <c r="N227">
        <v>0</v>
      </c>
      <c r="O227">
        <v>3.0219444444444399</v>
      </c>
      <c r="P227" s="75">
        <v>10</v>
      </c>
      <c r="Q227" s="75">
        <v>4</v>
      </c>
      <c r="R227" s="75">
        <v>2</v>
      </c>
      <c r="S227" s="75">
        <v>4</v>
      </c>
      <c r="T227" s="74">
        <v>7.7805770804969199E-2</v>
      </c>
      <c r="U227" s="75">
        <v>0</v>
      </c>
      <c r="V227" s="75">
        <v>0</v>
      </c>
      <c r="W227" s="75">
        <v>0</v>
      </c>
    </row>
    <row r="228" spans="1:23" x14ac:dyDescent="0.25">
      <c r="A228">
        <v>3120398</v>
      </c>
      <c r="B228" t="s">
        <v>1494</v>
      </c>
      <c r="C228" t="s">
        <v>1082</v>
      </c>
      <c r="D228" t="s">
        <v>1495</v>
      </c>
      <c r="E228" s="74">
        <v>0.95652336860670195</v>
      </c>
      <c r="F228" s="74">
        <v>0.91699915824915801</v>
      </c>
      <c r="G228">
        <v>126</v>
      </c>
      <c r="H228">
        <v>66</v>
      </c>
      <c r="I228">
        <v>0</v>
      </c>
      <c r="J228">
        <v>67.166944444444397</v>
      </c>
      <c r="K228">
        <v>7.2222222222222202E-2</v>
      </c>
      <c r="L228">
        <v>0</v>
      </c>
      <c r="M228">
        <v>60</v>
      </c>
      <c r="N228">
        <v>0</v>
      </c>
      <c r="O228">
        <v>0.189444444444444</v>
      </c>
      <c r="P228" s="75">
        <v>0</v>
      </c>
      <c r="Q228" s="75">
        <v>0</v>
      </c>
      <c r="R228" s="75">
        <v>0</v>
      </c>
      <c r="S228" s="75">
        <v>0</v>
      </c>
      <c r="T228" s="74">
        <v>4.1962081128747802E-2</v>
      </c>
      <c r="U228" s="75">
        <v>0</v>
      </c>
      <c r="V228" s="75">
        <v>0</v>
      </c>
      <c r="W228" s="75">
        <v>0</v>
      </c>
    </row>
    <row r="229" spans="1:23" x14ac:dyDescent="0.25">
      <c r="A229">
        <v>3129249</v>
      </c>
      <c r="B229" t="s">
        <v>1496</v>
      </c>
      <c r="C229" t="s">
        <v>1027</v>
      </c>
      <c r="D229" t="s">
        <v>1497</v>
      </c>
      <c r="E229" s="74">
        <v>0.99678661616161601</v>
      </c>
      <c r="F229" s="74">
        <v>0.994108796296296</v>
      </c>
      <c r="G229">
        <v>132</v>
      </c>
      <c r="H229">
        <v>72</v>
      </c>
      <c r="I229">
        <v>0</v>
      </c>
      <c r="J229">
        <v>73.223055555555604</v>
      </c>
      <c r="K229">
        <v>0.61138888888888898</v>
      </c>
      <c r="L229">
        <v>0</v>
      </c>
      <c r="M229">
        <v>60</v>
      </c>
      <c r="N229">
        <v>0</v>
      </c>
      <c r="O229">
        <v>0.19555555555555601</v>
      </c>
      <c r="P229" s="75">
        <v>0</v>
      </c>
      <c r="Q229" s="75">
        <v>0</v>
      </c>
      <c r="R229" s="75">
        <v>0</v>
      </c>
      <c r="S229" s="75">
        <v>0</v>
      </c>
      <c r="T229" s="74">
        <v>8.5058922558922598E-3</v>
      </c>
      <c r="U229" s="75">
        <v>0</v>
      </c>
      <c r="V229" s="75">
        <v>0</v>
      </c>
      <c r="W229" s="75">
        <v>0</v>
      </c>
    </row>
    <row r="230" spans="1:23" x14ac:dyDescent="0.25">
      <c r="A230">
        <v>3132153</v>
      </c>
      <c r="B230" t="s">
        <v>1498</v>
      </c>
      <c r="C230" t="s">
        <v>1064</v>
      </c>
      <c r="D230" t="s">
        <v>1499</v>
      </c>
      <c r="E230" s="74">
        <v>0.952842897842898</v>
      </c>
      <c r="F230" s="74">
        <v>0.952842897842898</v>
      </c>
      <c r="G230">
        <v>136.5</v>
      </c>
      <c r="H230">
        <v>136.5</v>
      </c>
      <c r="I230">
        <v>0</v>
      </c>
      <c r="J230">
        <v>132.736111111111</v>
      </c>
      <c r="K230">
        <v>3.0152777777777802</v>
      </c>
      <c r="L230">
        <v>0</v>
      </c>
      <c r="M230">
        <v>0</v>
      </c>
      <c r="N230">
        <v>0</v>
      </c>
      <c r="O230">
        <v>4.1458333333333304</v>
      </c>
      <c r="P230" s="75">
        <v>7</v>
      </c>
      <c r="Q230" s="75">
        <v>3</v>
      </c>
      <c r="R230" s="75">
        <v>0</v>
      </c>
      <c r="S230" s="75">
        <v>4</v>
      </c>
      <c r="T230" s="74">
        <v>3.8028083028082998E-2</v>
      </c>
      <c r="U230" s="75">
        <v>0</v>
      </c>
      <c r="V230" s="75">
        <v>0</v>
      </c>
      <c r="W230" s="75">
        <v>0</v>
      </c>
    </row>
    <row r="231" spans="1:23" x14ac:dyDescent="0.25">
      <c r="A231">
        <v>3137873</v>
      </c>
      <c r="B231" t="s">
        <v>1500</v>
      </c>
      <c r="C231" t="s">
        <v>1082</v>
      </c>
      <c r="D231" t="s">
        <v>1501</v>
      </c>
      <c r="E231" s="74">
        <v>0.87787659200702695</v>
      </c>
      <c r="F231" s="74">
        <v>0.87787659200702695</v>
      </c>
      <c r="G231">
        <v>126.5</v>
      </c>
      <c r="H231">
        <v>126.5</v>
      </c>
      <c r="I231">
        <v>0</v>
      </c>
      <c r="J231">
        <v>116.263611111111</v>
      </c>
      <c r="K231">
        <v>5.1516666666666699</v>
      </c>
      <c r="L231">
        <v>0</v>
      </c>
      <c r="M231">
        <v>0</v>
      </c>
      <c r="N231">
        <v>0</v>
      </c>
      <c r="O231">
        <v>7.0549999999999997</v>
      </c>
      <c r="P231" s="75">
        <v>15</v>
      </c>
      <c r="Q231" s="75">
        <v>6</v>
      </c>
      <c r="R231" s="75">
        <v>1</v>
      </c>
      <c r="S231" s="75">
        <v>8</v>
      </c>
      <c r="T231" s="74">
        <v>0.114422485726834</v>
      </c>
      <c r="U231" s="75">
        <v>1</v>
      </c>
      <c r="V231" s="75">
        <v>0</v>
      </c>
      <c r="W231" s="75">
        <v>1</v>
      </c>
    </row>
    <row r="232" spans="1:23" x14ac:dyDescent="0.25">
      <c r="A232">
        <v>3138471</v>
      </c>
      <c r="B232" t="s">
        <v>1502</v>
      </c>
      <c r="C232" t="s">
        <v>1071</v>
      </c>
      <c r="D232" t="s">
        <v>1503</v>
      </c>
      <c r="E232" s="74">
        <v>0.76322601010100999</v>
      </c>
      <c r="F232" s="74">
        <v>0.76322601010100999</v>
      </c>
      <c r="G232">
        <v>132</v>
      </c>
      <c r="H232">
        <v>132</v>
      </c>
      <c r="I232">
        <v>0</v>
      </c>
      <c r="J232">
        <v>98.191111111111098</v>
      </c>
      <c r="K232">
        <v>2.5847222222222199</v>
      </c>
      <c r="L232">
        <v>0</v>
      </c>
      <c r="M232">
        <v>0</v>
      </c>
      <c r="N232">
        <v>0</v>
      </c>
      <c r="O232">
        <v>2.8133333333333299</v>
      </c>
      <c r="P232" s="75">
        <v>3</v>
      </c>
      <c r="Q232" s="75">
        <v>2</v>
      </c>
      <c r="R232" s="75">
        <v>0</v>
      </c>
      <c r="S232" s="75">
        <v>1</v>
      </c>
      <c r="T232" s="74">
        <v>0.23657617845117801</v>
      </c>
      <c r="U232" s="75">
        <v>5</v>
      </c>
      <c r="V232" s="75">
        <v>5</v>
      </c>
      <c r="W232" s="75">
        <v>0</v>
      </c>
    </row>
    <row r="233" spans="1:23" x14ac:dyDescent="0.25">
      <c r="A233">
        <v>3138503</v>
      </c>
      <c r="B233" t="s">
        <v>1504</v>
      </c>
      <c r="C233" t="s">
        <v>1054</v>
      </c>
      <c r="D233" t="s">
        <v>1505</v>
      </c>
      <c r="E233" s="74">
        <v>0.93861331569664896</v>
      </c>
      <c r="F233" s="74">
        <v>0.93861331569664896</v>
      </c>
      <c r="G233">
        <v>126</v>
      </c>
      <c r="H233">
        <v>126</v>
      </c>
      <c r="I233">
        <v>0</v>
      </c>
      <c r="J233">
        <v>116.63916666666699</v>
      </c>
      <c r="K233">
        <v>2.7366666666666699</v>
      </c>
      <c r="L233">
        <v>0</v>
      </c>
      <c r="M233">
        <v>0</v>
      </c>
      <c r="N233">
        <v>0</v>
      </c>
      <c r="O233">
        <v>5.9663888888888899</v>
      </c>
      <c r="P233" s="75">
        <v>19</v>
      </c>
      <c r="Q233" s="75">
        <v>11</v>
      </c>
      <c r="R233" s="75">
        <v>4</v>
      </c>
      <c r="S233" s="75">
        <v>4</v>
      </c>
      <c r="T233" s="74">
        <v>5.2687389770723098E-2</v>
      </c>
      <c r="U233" s="75">
        <v>0</v>
      </c>
      <c r="V233" s="75">
        <v>0</v>
      </c>
      <c r="W233" s="75">
        <v>0</v>
      </c>
    </row>
    <row r="234" spans="1:23" x14ac:dyDescent="0.25">
      <c r="A234">
        <v>3138536</v>
      </c>
      <c r="B234" t="s">
        <v>1506</v>
      </c>
      <c r="C234" t="s">
        <v>1043</v>
      </c>
      <c r="D234" t="s">
        <v>1507</v>
      </c>
      <c r="E234" s="74">
        <v>0.52824242424242396</v>
      </c>
      <c r="F234" s="74">
        <v>0.66383333333333305</v>
      </c>
      <c r="G234">
        <v>110</v>
      </c>
      <c r="H234">
        <v>80</v>
      </c>
      <c r="I234">
        <v>0</v>
      </c>
      <c r="J234">
        <v>53.1463888888889</v>
      </c>
      <c r="K234">
        <v>5.2538888888888904</v>
      </c>
      <c r="L234">
        <v>0</v>
      </c>
      <c r="M234">
        <v>0</v>
      </c>
      <c r="N234">
        <v>0</v>
      </c>
      <c r="O234">
        <v>0.82777777777777795</v>
      </c>
      <c r="P234" s="75">
        <v>4</v>
      </c>
      <c r="Q234" s="75">
        <v>1</v>
      </c>
      <c r="R234" s="75">
        <v>0</v>
      </c>
      <c r="S234" s="75">
        <v>3</v>
      </c>
      <c r="T234" s="74">
        <v>0.47014898989899001</v>
      </c>
      <c r="U234" s="75">
        <v>9</v>
      </c>
      <c r="V234" s="75">
        <v>7</v>
      </c>
      <c r="W234" s="75">
        <v>2</v>
      </c>
    </row>
    <row r="235" spans="1:23" x14ac:dyDescent="0.25">
      <c r="A235">
        <v>3138538</v>
      </c>
      <c r="B235" t="s">
        <v>1508</v>
      </c>
      <c r="C235" t="s">
        <v>1030</v>
      </c>
      <c r="D235" t="s">
        <v>1509</v>
      </c>
      <c r="E235" s="74">
        <v>0.96943915343915299</v>
      </c>
      <c r="F235" s="74">
        <v>0.96943915343915299</v>
      </c>
      <c r="G235">
        <v>105</v>
      </c>
      <c r="H235">
        <v>105</v>
      </c>
      <c r="I235">
        <v>0</v>
      </c>
      <c r="J235">
        <v>101.740555555556</v>
      </c>
      <c r="K235">
        <v>0.13305555555555601</v>
      </c>
      <c r="L235">
        <v>0</v>
      </c>
      <c r="M235">
        <v>0</v>
      </c>
      <c r="N235">
        <v>0</v>
      </c>
      <c r="O235">
        <v>3.1172222222222201</v>
      </c>
      <c r="P235" s="75">
        <v>7</v>
      </c>
      <c r="Q235" s="75">
        <v>2</v>
      </c>
      <c r="R235" s="75">
        <v>1</v>
      </c>
      <c r="S235" s="75">
        <v>4</v>
      </c>
      <c r="T235" s="74">
        <v>2.9775132275132302E-2</v>
      </c>
      <c r="U235" s="75">
        <v>0</v>
      </c>
      <c r="V235" s="75">
        <v>0</v>
      </c>
      <c r="W235" s="75">
        <v>0</v>
      </c>
    </row>
    <row r="236" spans="1:23" x14ac:dyDescent="0.25">
      <c r="A236">
        <v>3138551</v>
      </c>
      <c r="B236" t="s">
        <v>1510</v>
      </c>
      <c r="C236" t="s">
        <v>1110</v>
      </c>
      <c r="D236" t="s">
        <v>1511</v>
      </c>
      <c r="E236" s="74">
        <v>0.98957671957672</v>
      </c>
      <c r="F236" s="74">
        <v>0.98882122507122505</v>
      </c>
      <c r="G236">
        <v>126</v>
      </c>
      <c r="H236">
        <v>78</v>
      </c>
      <c r="I236">
        <v>0</v>
      </c>
      <c r="J236">
        <v>125.65666666666699</v>
      </c>
      <c r="K236">
        <v>0.7</v>
      </c>
      <c r="L236">
        <v>0</v>
      </c>
      <c r="M236">
        <v>0</v>
      </c>
      <c r="N236">
        <v>0</v>
      </c>
      <c r="O236">
        <v>9.1666666666666702E-3</v>
      </c>
      <c r="P236" s="75">
        <v>0</v>
      </c>
      <c r="Q236" s="75">
        <v>0</v>
      </c>
      <c r="R236" s="75">
        <v>0</v>
      </c>
      <c r="S236" s="75">
        <v>0</v>
      </c>
      <c r="T236" s="74">
        <v>8.1613756613756593E-3</v>
      </c>
      <c r="U236" s="75">
        <v>0</v>
      </c>
      <c r="V236" s="75">
        <v>0</v>
      </c>
      <c r="W236" s="75">
        <v>0</v>
      </c>
    </row>
    <row r="237" spans="1:23" x14ac:dyDescent="0.25">
      <c r="A237">
        <v>3247225</v>
      </c>
      <c r="B237" t="s">
        <v>1512</v>
      </c>
      <c r="C237" t="s">
        <v>1048</v>
      </c>
      <c r="D237" t="s">
        <v>1513</v>
      </c>
      <c r="E237" s="74">
        <v>0.59514770723104105</v>
      </c>
      <c r="F237" s="74">
        <v>0.59514770723104105</v>
      </c>
      <c r="G237">
        <v>126</v>
      </c>
      <c r="H237">
        <v>126</v>
      </c>
      <c r="I237">
        <v>0</v>
      </c>
      <c r="J237">
        <v>75.344444444444406</v>
      </c>
      <c r="K237">
        <v>0</v>
      </c>
      <c r="L237">
        <v>0</v>
      </c>
      <c r="M237">
        <v>0</v>
      </c>
      <c r="N237">
        <v>0</v>
      </c>
      <c r="O237">
        <v>0.67277777777777803</v>
      </c>
      <c r="P237" s="75">
        <v>2</v>
      </c>
      <c r="Q237" s="75">
        <v>1</v>
      </c>
      <c r="R237" s="75">
        <v>0</v>
      </c>
      <c r="S237" s="75">
        <v>1</v>
      </c>
      <c r="T237" s="74">
        <v>0.40215388007054698</v>
      </c>
      <c r="U237" s="75">
        <v>8</v>
      </c>
      <c r="V237" s="75">
        <v>0</v>
      </c>
      <c r="W237" s="75">
        <v>8</v>
      </c>
    </row>
    <row r="238" spans="1:23" x14ac:dyDescent="0.25">
      <c r="A238">
        <v>3247234</v>
      </c>
      <c r="B238" t="s">
        <v>1514</v>
      </c>
      <c r="C238" t="s">
        <v>1088</v>
      </c>
      <c r="D238" t="s">
        <v>1515</v>
      </c>
      <c r="E238" s="74">
        <v>0.65804031340103897</v>
      </c>
      <c r="F238" s="74">
        <v>0.65804031340103897</v>
      </c>
      <c r="G238">
        <v>126</v>
      </c>
      <c r="H238">
        <v>126</v>
      </c>
      <c r="I238">
        <v>0.56611111111111101</v>
      </c>
      <c r="J238">
        <v>76.053333333333299</v>
      </c>
      <c r="K238">
        <v>7.7702777777777801</v>
      </c>
      <c r="L238">
        <v>0</v>
      </c>
      <c r="M238">
        <v>0</v>
      </c>
      <c r="N238">
        <v>0</v>
      </c>
      <c r="O238">
        <v>2.2891666666666701</v>
      </c>
      <c r="P238" s="75">
        <v>2</v>
      </c>
      <c r="Q238" s="75">
        <v>1</v>
      </c>
      <c r="R238" s="75">
        <v>0</v>
      </c>
      <c r="S238" s="75">
        <v>1</v>
      </c>
      <c r="T238" s="74">
        <v>0.33863345454223298</v>
      </c>
      <c r="U238" s="75">
        <v>6</v>
      </c>
      <c r="V238" s="75">
        <v>6</v>
      </c>
      <c r="W238" s="75">
        <v>0</v>
      </c>
    </row>
    <row r="239" spans="1:23" x14ac:dyDescent="0.25">
      <c r="A239">
        <v>3290784</v>
      </c>
      <c r="B239" t="s">
        <v>1516</v>
      </c>
      <c r="C239" t="s">
        <v>1082</v>
      </c>
      <c r="D239" t="s">
        <v>1517</v>
      </c>
      <c r="E239" s="74">
        <v>0.93264941077441099</v>
      </c>
      <c r="F239" s="74">
        <v>0.93264941077441099</v>
      </c>
      <c r="G239">
        <v>132</v>
      </c>
      <c r="H239">
        <v>132</v>
      </c>
      <c r="I239">
        <v>0</v>
      </c>
      <c r="J239">
        <v>123.441111111111</v>
      </c>
      <c r="K239">
        <v>0.57333333333333303</v>
      </c>
      <c r="L239">
        <v>0</v>
      </c>
      <c r="M239">
        <v>0</v>
      </c>
      <c r="N239">
        <v>0</v>
      </c>
      <c r="O239">
        <v>1.0416666666666701</v>
      </c>
      <c r="P239" s="75">
        <v>5</v>
      </c>
      <c r="Q239" s="75">
        <v>0</v>
      </c>
      <c r="R239" s="75">
        <v>2</v>
      </c>
      <c r="S239" s="75">
        <v>3</v>
      </c>
      <c r="T239" s="74">
        <v>6.39814814814815E-2</v>
      </c>
      <c r="U239" s="75">
        <v>1</v>
      </c>
      <c r="V239" s="75">
        <v>0</v>
      </c>
      <c r="W239" s="75">
        <v>1</v>
      </c>
    </row>
    <row r="240" spans="1:23" x14ac:dyDescent="0.25">
      <c r="A240">
        <v>3290803</v>
      </c>
      <c r="B240" t="s">
        <v>1518</v>
      </c>
      <c r="C240" t="s">
        <v>1082</v>
      </c>
      <c r="D240" t="s">
        <v>1519</v>
      </c>
      <c r="E240" s="74">
        <v>0.77733024691357999</v>
      </c>
      <c r="F240" s="74">
        <v>0.77733024691357999</v>
      </c>
      <c r="G240">
        <v>126</v>
      </c>
      <c r="H240">
        <v>126</v>
      </c>
      <c r="I240">
        <v>0</v>
      </c>
      <c r="J240">
        <v>92.308888888888902</v>
      </c>
      <c r="K240">
        <v>7.3852777777777803</v>
      </c>
      <c r="L240">
        <v>0</v>
      </c>
      <c r="M240">
        <v>0</v>
      </c>
      <c r="N240">
        <v>0</v>
      </c>
      <c r="O240">
        <v>2.8211111111111098</v>
      </c>
      <c r="P240" s="75">
        <v>17</v>
      </c>
      <c r="Q240" s="75">
        <v>1</v>
      </c>
      <c r="R240" s="75">
        <v>3</v>
      </c>
      <c r="S240" s="75">
        <v>13</v>
      </c>
      <c r="T240" s="74">
        <v>0.21166887125220499</v>
      </c>
      <c r="U240" s="75">
        <v>3</v>
      </c>
      <c r="V240" s="75">
        <v>1</v>
      </c>
      <c r="W240" s="75">
        <v>2</v>
      </c>
    </row>
    <row r="241" spans="1:23" x14ac:dyDescent="0.25">
      <c r="A241">
        <v>3293106</v>
      </c>
      <c r="B241" t="s">
        <v>1520</v>
      </c>
      <c r="C241" t="s">
        <v>1054</v>
      </c>
      <c r="D241" t="s">
        <v>1521</v>
      </c>
      <c r="E241" s="74">
        <v>0.97350308641975303</v>
      </c>
      <c r="F241" s="74">
        <v>0.97350308641975303</v>
      </c>
      <c r="G241">
        <v>126</v>
      </c>
      <c r="H241">
        <v>126</v>
      </c>
      <c r="I241">
        <v>0</v>
      </c>
      <c r="J241">
        <v>115.895</v>
      </c>
      <c r="K241">
        <v>6.8047222222222201</v>
      </c>
      <c r="L241">
        <v>0</v>
      </c>
      <c r="M241">
        <v>0</v>
      </c>
      <c r="N241">
        <v>0</v>
      </c>
      <c r="O241">
        <v>7.4011111111111099</v>
      </c>
      <c r="P241" s="75">
        <v>8</v>
      </c>
      <c r="Q241" s="75">
        <v>5</v>
      </c>
      <c r="R241" s="75">
        <v>1</v>
      </c>
      <c r="S241" s="75">
        <v>2</v>
      </c>
      <c r="T241" s="74">
        <v>2.6291887125220501E-2</v>
      </c>
      <c r="U241" s="75">
        <v>0</v>
      </c>
      <c r="V241" s="75">
        <v>0</v>
      </c>
      <c r="W241" s="75">
        <v>0</v>
      </c>
    </row>
    <row r="242" spans="1:23" x14ac:dyDescent="0.25">
      <c r="A242">
        <v>3295419</v>
      </c>
      <c r="B242" t="s">
        <v>1522</v>
      </c>
      <c r="C242" t="s">
        <v>1033</v>
      </c>
      <c r="D242" t="s">
        <v>1523</v>
      </c>
      <c r="E242" s="74">
        <v>0.76517929292929299</v>
      </c>
      <c r="F242" s="74">
        <v>0.76517929292929299</v>
      </c>
      <c r="G242">
        <v>110</v>
      </c>
      <c r="H242">
        <v>110</v>
      </c>
      <c r="I242">
        <v>0</v>
      </c>
      <c r="J242">
        <v>84.749722222222204</v>
      </c>
      <c r="K242">
        <v>7.6111111111111102E-2</v>
      </c>
      <c r="L242">
        <v>0</v>
      </c>
      <c r="M242">
        <v>0</v>
      </c>
      <c r="N242">
        <v>0</v>
      </c>
      <c r="O242">
        <v>0.406944444444444</v>
      </c>
      <c r="P242" s="75">
        <v>1</v>
      </c>
      <c r="Q242" s="75">
        <v>0</v>
      </c>
      <c r="R242" s="75">
        <v>0</v>
      </c>
      <c r="S242" s="75">
        <v>1</v>
      </c>
      <c r="T242" s="74">
        <v>0.23244949494949499</v>
      </c>
      <c r="U242" s="75">
        <v>5</v>
      </c>
      <c r="V242" s="75">
        <v>4</v>
      </c>
      <c r="W242" s="75">
        <v>1</v>
      </c>
    </row>
    <row r="243" spans="1:23" x14ac:dyDescent="0.25">
      <c r="A243">
        <v>3329079</v>
      </c>
      <c r="B243" t="s">
        <v>1524</v>
      </c>
      <c r="C243" t="s">
        <v>1024</v>
      </c>
      <c r="D243" t="s">
        <v>1525</v>
      </c>
      <c r="E243" s="74">
        <v>0.97442393736017896</v>
      </c>
      <c r="F243" s="74">
        <v>0.97442393736017896</v>
      </c>
      <c r="G243">
        <v>155</v>
      </c>
      <c r="H243">
        <v>155</v>
      </c>
      <c r="I243">
        <v>6</v>
      </c>
      <c r="J243">
        <v>147.85944444444399</v>
      </c>
      <c r="K243">
        <v>6.7616666666666703</v>
      </c>
      <c r="L243">
        <v>0</v>
      </c>
      <c r="M243">
        <v>0</v>
      </c>
      <c r="N243">
        <v>0</v>
      </c>
      <c r="O243">
        <v>0.283055555555556</v>
      </c>
      <c r="P243" s="75">
        <v>1</v>
      </c>
      <c r="Q243" s="75">
        <v>0</v>
      </c>
      <c r="R243" s="75">
        <v>0</v>
      </c>
      <c r="S243" s="75">
        <v>1</v>
      </c>
      <c r="T243" s="74">
        <v>8.7248322147650999E-3</v>
      </c>
      <c r="U243" s="75">
        <v>0</v>
      </c>
      <c r="V243" s="75">
        <v>0</v>
      </c>
      <c r="W243" s="75">
        <v>0</v>
      </c>
    </row>
    <row r="244" spans="1:23" x14ac:dyDescent="0.25">
      <c r="A244">
        <v>3333530</v>
      </c>
      <c r="B244" t="s">
        <v>1526</v>
      </c>
      <c r="C244" t="s">
        <v>1048</v>
      </c>
      <c r="D244" t="s">
        <v>1527</v>
      </c>
      <c r="E244" s="74">
        <v>0.83478134761267297</v>
      </c>
      <c r="F244" s="74">
        <v>0.83478134761267297</v>
      </c>
      <c r="G244">
        <v>124.5</v>
      </c>
      <c r="H244">
        <v>124.5</v>
      </c>
      <c r="I244">
        <v>0</v>
      </c>
      <c r="J244">
        <v>99.068611111111096</v>
      </c>
      <c r="K244">
        <v>6.6938888888888899</v>
      </c>
      <c r="L244">
        <v>0</v>
      </c>
      <c r="M244">
        <v>0</v>
      </c>
      <c r="N244">
        <v>0</v>
      </c>
      <c r="O244">
        <v>4.1869444444444399</v>
      </c>
      <c r="P244" s="75">
        <v>6</v>
      </c>
      <c r="Q244" s="75">
        <v>4</v>
      </c>
      <c r="R244" s="75">
        <v>0</v>
      </c>
      <c r="S244" s="75">
        <v>2</v>
      </c>
      <c r="T244" s="74">
        <v>0.153125836680054</v>
      </c>
      <c r="U244" s="75">
        <v>1</v>
      </c>
      <c r="V244" s="75">
        <v>1</v>
      </c>
      <c r="W244" s="75">
        <v>0</v>
      </c>
    </row>
    <row r="245" spans="1:23" x14ac:dyDescent="0.25">
      <c r="A245">
        <v>3397285</v>
      </c>
      <c r="B245" t="s">
        <v>1528</v>
      </c>
      <c r="C245" t="s">
        <v>1192</v>
      </c>
      <c r="D245" t="s">
        <v>1529</v>
      </c>
      <c r="E245" s="74">
        <v>0</v>
      </c>
      <c r="F245" s="74"/>
      <c r="G245">
        <v>110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 s="75">
        <v>0</v>
      </c>
      <c r="Q245" s="75">
        <v>0</v>
      </c>
      <c r="R245" s="75">
        <v>0</v>
      </c>
      <c r="S245" s="75">
        <v>0</v>
      </c>
      <c r="T245" s="74">
        <v>1</v>
      </c>
      <c r="U245" s="75">
        <v>22</v>
      </c>
      <c r="V245" s="75">
        <v>22</v>
      </c>
      <c r="W245" s="75">
        <v>0</v>
      </c>
    </row>
    <row r="246" spans="1:23" x14ac:dyDescent="0.25">
      <c r="A246">
        <v>3397372</v>
      </c>
      <c r="B246" t="s">
        <v>1530</v>
      </c>
      <c r="C246" t="s">
        <v>1082</v>
      </c>
      <c r="D246" t="s">
        <v>1531</v>
      </c>
      <c r="E246" s="74">
        <v>0.94060869565217398</v>
      </c>
      <c r="F246" s="74">
        <v>0.93495238095238098</v>
      </c>
      <c r="G246">
        <v>115</v>
      </c>
      <c r="H246">
        <v>105</v>
      </c>
      <c r="I246">
        <v>0</v>
      </c>
      <c r="J246">
        <v>98.517499999999998</v>
      </c>
      <c r="K246">
        <v>0.168888888888889</v>
      </c>
      <c r="L246">
        <v>0</v>
      </c>
      <c r="M246">
        <v>10</v>
      </c>
      <c r="N246">
        <v>0</v>
      </c>
      <c r="O246">
        <v>0.70499999999999996</v>
      </c>
      <c r="P246" s="75">
        <v>2</v>
      </c>
      <c r="Q246" s="75">
        <v>1</v>
      </c>
      <c r="R246" s="75">
        <v>1</v>
      </c>
      <c r="S246" s="75">
        <v>0</v>
      </c>
      <c r="T246" s="74">
        <v>5.6799516908212597E-2</v>
      </c>
      <c r="U246" s="75">
        <v>1</v>
      </c>
      <c r="V246" s="75">
        <v>1</v>
      </c>
      <c r="W246" s="75">
        <v>0</v>
      </c>
    </row>
    <row r="247" spans="1:23" x14ac:dyDescent="0.25">
      <c r="A247">
        <v>3417590</v>
      </c>
      <c r="B247" t="s">
        <v>1532</v>
      </c>
      <c r="C247" t="s">
        <v>1151</v>
      </c>
      <c r="D247" t="s">
        <v>1533</v>
      </c>
      <c r="E247" s="74">
        <v>0.91039947089947104</v>
      </c>
      <c r="F247" s="74">
        <v>0.91039947089947104</v>
      </c>
      <c r="G247">
        <v>105</v>
      </c>
      <c r="H247">
        <v>105</v>
      </c>
      <c r="I247">
        <v>0</v>
      </c>
      <c r="J247">
        <v>92.168055555555597</v>
      </c>
      <c r="K247">
        <v>3.56083333333333</v>
      </c>
      <c r="L247">
        <v>0</v>
      </c>
      <c r="M247">
        <v>0</v>
      </c>
      <c r="N247">
        <v>0</v>
      </c>
      <c r="O247">
        <v>1.22694444444444</v>
      </c>
      <c r="P247" s="75">
        <v>3</v>
      </c>
      <c r="Q247" s="75">
        <v>1</v>
      </c>
      <c r="R247" s="75">
        <v>0</v>
      </c>
      <c r="S247" s="75">
        <v>2</v>
      </c>
      <c r="T247" s="74">
        <v>8.8296296296296303E-2</v>
      </c>
      <c r="U247" s="75">
        <v>0</v>
      </c>
      <c r="V247" s="75">
        <v>0</v>
      </c>
      <c r="W247" s="75">
        <v>0</v>
      </c>
    </row>
    <row r="248" spans="1:23" x14ac:dyDescent="0.25">
      <c r="A248">
        <v>3419090</v>
      </c>
      <c r="B248" t="s">
        <v>1534</v>
      </c>
      <c r="C248" t="s">
        <v>1018</v>
      </c>
      <c r="D248" t="s">
        <v>1535</v>
      </c>
      <c r="E248" s="74">
        <v>0.97349275362318799</v>
      </c>
      <c r="F248" s="74">
        <v>0.96951666666666703</v>
      </c>
      <c r="G248">
        <v>115</v>
      </c>
      <c r="H248">
        <v>100</v>
      </c>
      <c r="I248">
        <v>0</v>
      </c>
      <c r="J248">
        <v>100.375277777778</v>
      </c>
      <c r="K248">
        <v>0.68027777777777798</v>
      </c>
      <c r="L248">
        <v>0</v>
      </c>
      <c r="M248">
        <v>15</v>
      </c>
      <c r="N248">
        <v>0</v>
      </c>
      <c r="O248">
        <v>2.95861111111111</v>
      </c>
      <c r="P248" s="75">
        <v>4</v>
      </c>
      <c r="Q248" s="75">
        <v>4</v>
      </c>
      <c r="R248" s="75">
        <v>0</v>
      </c>
      <c r="S248" s="75">
        <v>0</v>
      </c>
      <c r="T248" s="74">
        <v>7.2198067632850199E-3</v>
      </c>
      <c r="U248" s="75">
        <v>0</v>
      </c>
      <c r="V248" s="75">
        <v>0</v>
      </c>
      <c r="W248" s="75">
        <v>0</v>
      </c>
    </row>
    <row r="249" spans="1:23" x14ac:dyDescent="0.25">
      <c r="A249">
        <v>3419094</v>
      </c>
      <c r="B249" t="s">
        <v>1536</v>
      </c>
      <c r="C249" t="s">
        <v>1033</v>
      </c>
      <c r="D249" t="s">
        <v>1537</v>
      </c>
      <c r="E249" s="74">
        <v>0.91198470209339799</v>
      </c>
      <c r="F249" s="74">
        <v>0.91198470209339799</v>
      </c>
      <c r="G249">
        <v>138</v>
      </c>
      <c r="H249">
        <v>138</v>
      </c>
      <c r="I249">
        <v>0</v>
      </c>
      <c r="J249">
        <v>129.41361111111101</v>
      </c>
      <c r="K249">
        <v>2.5338888888888902</v>
      </c>
      <c r="L249">
        <v>0</v>
      </c>
      <c r="M249">
        <v>0</v>
      </c>
      <c r="N249">
        <v>0</v>
      </c>
      <c r="O249">
        <v>1.3233333333333299</v>
      </c>
      <c r="P249" s="75">
        <v>4</v>
      </c>
      <c r="Q249" s="75">
        <v>3</v>
      </c>
      <c r="R249" s="75">
        <v>1</v>
      </c>
      <c r="S249" s="75">
        <v>0</v>
      </c>
      <c r="T249" s="74">
        <v>7.9422302737520101E-2</v>
      </c>
      <c r="U249" s="75">
        <v>0</v>
      </c>
      <c r="V249" s="75">
        <v>0</v>
      </c>
      <c r="W249" s="75">
        <v>0</v>
      </c>
    </row>
    <row r="250" spans="1:23" x14ac:dyDescent="0.25">
      <c r="A250">
        <v>3419100</v>
      </c>
      <c r="B250" t="s">
        <v>1538</v>
      </c>
      <c r="C250" t="s">
        <v>1059</v>
      </c>
      <c r="D250" t="s">
        <v>1539</v>
      </c>
      <c r="E250" s="74">
        <v>0.62902538314176204</v>
      </c>
      <c r="F250" s="74">
        <v>0.62902538314176204</v>
      </c>
      <c r="G250">
        <v>116</v>
      </c>
      <c r="H250">
        <v>116</v>
      </c>
      <c r="I250">
        <v>0</v>
      </c>
      <c r="J250">
        <v>74.172777777777796</v>
      </c>
      <c r="K250">
        <v>1.4438888888888901</v>
      </c>
      <c r="L250">
        <v>0</v>
      </c>
      <c r="M250">
        <v>0</v>
      </c>
      <c r="N250">
        <v>0</v>
      </c>
      <c r="O250">
        <v>3.44305555555556</v>
      </c>
      <c r="P250" s="75">
        <v>9</v>
      </c>
      <c r="Q250" s="75">
        <v>5</v>
      </c>
      <c r="R250" s="75">
        <v>2</v>
      </c>
      <c r="S250" s="75">
        <v>2</v>
      </c>
      <c r="T250" s="74">
        <v>0.36150622605364002</v>
      </c>
      <c r="U250" s="75">
        <v>7</v>
      </c>
      <c r="V250" s="75">
        <v>0</v>
      </c>
      <c r="W250" s="75">
        <v>7</v>
      </c>
    </row>
    <row r="251" spans="1:23" x14ac:dyDescent="0.25">
      <c r="A251">
        <v>3446690</v>
      </c>
      <c r="B251" t="s">
        <v>1540</v>
      </c>
      <c r="C251" t="s">
        <v>1348</v>
      </c>
      <c r="D251" t="s">
        <v>1541</v>
      </c>
      <c r="E251" s="74">
        <v>0.70584967320261405</v>
      </c>
      <c r="F251" s="74">
        <v>0.66663580246913601</v>
      </c>
      <c r="G251">
        <v>51</v>
      </c>
      <c r="H251">
        <v>45</v>
      </c>
      <c r="I251">
        <v>0</v>
      </c>
      <c r="J251">
        <v>0</v>
      </c>
      <c r="K251">
        <v>35.998333333333299</v>
      </c>
      <c r="L251">
        <v>0</v>
      </c>
      <c r="M251">
        <v>0</v>
      </c>
      <c r="N251">
        <v>0</v>
      </c>
      <c r="O251">
        <v>0</v>
      </c>
      <c r="P251" s="75">
        <v>0</v>
      </c>
      <c r="Q251" s="75">
        <v>0</v>
      </c>
      <c r="R251" s="75">
        <v>0</v>
      </c>
      <c r="S251" s="75">
        <v>0</v>
      </c>
      <c r="T251" s="74">
        <v>0.29415032679738601</v>
      </c>
      <c r="U251" s="75">
        <v>3</v>
      </c>
      <c r="V251" s="75">
        <v>0</v>
      </c>
      <c r="W251" s="75">
        <v>3</v>
      </c>
    </row>
    <row r="252" spans="1:23" x14ac:dyDescent="0.25">
      <c r="A252">
        <v>3450084</v>
      </c>
      <c r="B252" t="s">
        <v>1542</v>
      </c>
      <c r="C252" t="s">
        <v>1064</v>
      </c>
      <c r="D252" t="s">
        <v>1543</v>
      </c>
      <c r="E252" s="74">
        <v>0.78688624338624302</v>
      </c>
      <c r="F252" s="74">
        <v>0.78688624338624302</v>
      </c>
      <c r="G252">
        <v>105</v>
      </c>
      <c r="H252">
        <v>105</v>
      </c>
      <c r="I252">
        <v>0</v>
      </c>
      <c r="J252">
        <v>88.976111111111095</v>
      </c>
      <c r="K252">
        <v>1.3788888888888899</v>
      </c>
      <c r="L252">
        <v>0</v>
      </c>
      <c r="M252">
        <v>0</v>
      </c>
      <c r="N252">
        <v>0</v>
      </c>
      <c r="O252">
        <v>4.3213888888888903</v>
      </c>
      <c r="P252" s="75">
        <v>14</v>
      </c>
      <c r="Q252" s="75">
        <v>4</v>
      </c>
      <c r="R252" s="75">
        <v>3</v>
      </c>
      <c r="S252" s="75">
        <v>7</v>
      </c>
      <c r="T252" s="74">
        <v>0.18658201058201099</v>
      </c>
      <c r="U252" s="75">
        <v>0</v>
      </c>
      <c r="V252" s="75">
        <v>0</v>
      </c>
      <c r="W252" s="75">
        <v>0</v>
      </c>
    </row>
    <row r="253" spans="1:23" x14ac:dyDescent="0.25">
      <c r="A253">
        <v>3464950</v>
      </c>
      <c r="B253" t="s">
        <v>1544</v>
      </c>
      <c r="C253" t="s">
        <v>1088</v>
      </c>
      <c r="D253" t="s">
        <v>1545</v>
      </c>
      <c r="E253" s="74">
        <v>0.72943795065907802</v>
      </c>
      <c r="F253" s="74">
        <v>0.72943795065907802</v>
      </c>
      <c r="G253">
        <v>126</v>
      </c>
      <c r="H253">
        <v>126</v>
      </c>
      <c r="I253">
        <v>0.95166666666666699</v>
      </c>
      <c r="J253">
        <v>95.716388888888901</v>
      </c>
      <c r="K253">
        <v>0.82083333333333297</v>
      </c>
      <c r="L253">
        <v>0</v>
      </c>
      <c r="M253">
        <v>0</v>
      </c>
      <c r="N253">
        <v>0</v>
      </c>
      <c r="O253">
        <v>8.2850000000000001</v>
      </c>
      <c r="P253" s="75">
        <v>14</v>
      </c>
      <c r="Q253" s="75">
        <v>6</v>
      </c>
      <c r="R253" s="75">
        <v>1</v>
      </c>
      <c r="S253" s="75">
        <v>7</v>
      </c>
      <c r="T253" s="74">
        <v>0.26170547388343202</v>
      </c>
      <c r="U253" s="75">
        <v>4</v>
      </c>
      <c r="V253" s="75">
        <v>0</v>
      </c>
      <c r="W253" s="75">
        <v>4</v>
      </c>
    </row>
    <row r="254" spans="1:23" x14ac:dyDescent="0.25">
      <c r="A254">
        <v>3466897</v>
      </c>
      <c r="B254" t="s">
        <v>1546</v>
      </c>
      <c r="C254" t="s">
        <v>1110</v>
      </c>
      <c r="D254" t="s">
        <v>1547</v>
      </c>
      <c r="E254" s="74">
        <v>0.98615421455938701</v>
      </c>
      <c r="F254" s="74">
        <v>0.98615421455938701</v>
      </c>
      <c r="G254">
        <v>116</v>
      </c>
      <c r="H254">
        <v>116</v>
      </c>
      <c r="I254">
        <v>0</v>
      </c>
      <c r="J254">
        <v>132.67333333333301</v>
      </c>
      <c r="K254">
        <v>1.3686111111111099</v>
      </c>
      <c r="L254">
        <v>0</v>
      </c>
      <c r="M254">
        <v>0</v>
      </c>
      <c r="N254">
        <v>0</v>
      </c>
      <c r="O254">
        <v>7.7777777777777802E-3</v>
      </c>
      <c r="P254" s="75">
        <v>0</v>
      </c>
      <c r="Q254" s="75">
        <v>0</v>
      </c>
      <c r="R254" s="75">
        <v>0</v>
      </c>
      <c r="S254" s="75">
        <v>0</v>
      </c>
      <c r="T254" s="74">
        <v>8.0771072796934906E-3</v>
      </c>
      <c r="U254" s="75">
        <v>0</v>
      </c>
      <c r="V254" s="75">
        <v>0</v>
      </c>
      <c r="W254" s="75">
        <v>0</v>
      </c>
    </row>
    <row r="255" spans="1:23" x14ac:dyDescent="0.25">
      <c r="A255">
        <v>3470418</v>
      </c>
      <c r="B255" t="s">
        <v>1548</v>
      </c>
      <c r="C255" t="s">
        <v>1074</v>
      </c>
      <c r="D255" t="s">
        <v>1549</v>
      </c>
      <c r="E255" s="74">
        <v>0.95484253791825902</v>
      </c>
      <c r="F255" s="74">
        <v>0.95484253791825902</v>
      </c>
      <c r="G255">
        <v>95.966666666666697</v>
      </c>
      <c r="H255">
        <v>95.966666666666697</v>
      </c>
      <c r="I255">
        <v>0</v>
      </c>
      <c r="J255">
        <v>97.292500000000004</v>
      </c>
      <c r="K255">
        <v>1.76444444444444</v>
      </c>
      <c r="L255">
        <v>0</v>
      </c>
      <c r="M255">
        <v>0</v>
      </c>
      <c r="N255">
        <v>0</v>
      </c>
      <c r="O255">
        <v>0.17499999999999999</v>
      </c>
      <c r="P255" s="75">
        <v>0</v>
      </c>
      <c r="Q255" s="75">
        <v>0</v>
      </c>
      <c r="R255" s="75">
        <v>0</v>
      </c>
      <c r="S255" s="75">
        <v>0</v>
      </c>
      <c r="T255" s="74">
        <v>3.8427694801435701E-2</v>
      </c>
      <c r="U255" s="75">
        <v>1</v>
      </c>
      <c r="V255" s="75">
        <v>1</v>
      </c>
      <c r="W255" s="75">
        <v>0</v>
      </c>
    </row>
    <row r="256" spans="1:23" x14ac:dyDescent="0.25">
      <c r="A256">
        <v>3488852</v>
      </c>
      <c r="B256" t="s">
        <v>1550</v>
      </c>
      <c r="C256" t="s">
        <v>1018</v>
      </c>
      <c r="D256" t="s">
        <v>1551</v>
      </c>
      <c r="E256" s="74">
        <v>0.96068840579710102</v>
      </c>
      <c r="F256" s="74">
        <v>0.95479166666666704</v>
      </c>
      <c r="G256">
        <v>115</v>
      </c>
      <c r="H256">
        <v>100</v>
      </c>
      <c r="I256">
        <v>0</v>
      </c>
      <c r="J256">
        <v>97.564166666666694</v>
      </c>
      <c r="K256">
        <v>7.1111111111111097E-2</v>
      </c>
      <c r="L256">
        <v>0</v>
      </c>
      <c r="M256">
        <v>15</v>
      </c>
      <c r="N256">
        <v>0</v>
      </c>
      <c r="O256">
        <v>2.5916666666666699</v>
      </c>
      <c r="P256" s="75">
        <v>5</v>
      </c>
      <c r="Q256" s="75">
        <v>3</v>
      </c>
      <c r="R256" s="75">
        <v>0</v>
      </c>
      <c r="S256" s="75">
        <v>2</v>
      </c>
      <c r="T256" s="74">
        <v>2.3855072463768098E-2</v>
      </c>
      <c r="U256" s="75">
        <v>0</v>
      </c>
      <c r="V256" s="75">
        <v>0</v>
      </c>
      <c r="W256" s="75">
        <v>0</v>
      </c>
    </row>
    <row r="257" spans="1:23" x14ac:dyDescent="0.25">
      <c r="A257">
        <v>3500970</v>
      </c>
      <c r="B257" t="s">
        <v>1552</v>
      </c>
      <c r="C257" t="s">
        <v>1348</v>
      </c>
      <c r="D257" t="s">
        <v>1553</v>
      </c>
      <c r="E257" s="74">
        <v>0.66666666666666696</v>
      </c>
      <c r="F257" s="74">
        <v>0.625</v>
      </c>
      <c r="G257">
        <v>45</v>
      </c>
      <c r="H257">
        <v>40</v>
      </c>
      <c r="I257">
        <v>0</v>
      </c>
      <c r="J257">
        <v>0</v>
      </c>
      <c r="K257">
        <v>30</v>
      </c>
      <c r="L257">
        <v>0</v>
      </c>
      <c r="M257">
        <v>0</v>
      </c>
      <c r="N257">
        <v>0</v>
      </c>
      <c r="O257">
        <v>0</v>
      </c>
      <c r="P257" s="75">
        <v>0</v>
      </c>
      <c r="Q257" s="75">
        <v>0</v>
      </c>
      <c r="R257" s="75">
        <v>0</v>
      </c>
      <c r="S257" s="75">
        <v>0</v>
      </c>
      <c r="T257" s="74">
        <v>0.33333333333333298</v>
      </c>
      <c r="U257" s="75">
        <v>3</v>
      </c>
      <c r="V257" s="75">
        <v>0</v>
      </c>
      <c r="W257" s="75">
        <v>3</v>
      </c>
    </row>
    <row r="258" spans="1:23" x14ac:dyDescent="0.25">
      <c r="A258">
        <v>3523450</v>
      </c>
      <c r="B258" t="s">
        <v>1554</v>
      </c>
      <c r="C258" t="s">
        <v>1018</v>
      </c>
      <c r="D258" t="s">
        <v>1555</v>
      </c>
      <c r="E258" s="74">
        <v>0.827232905982906</v>
      </c>
      <c r="F258" s="74">
        <v>0.827232905982906</v>
      </c>
      <c r="G258">
        <v>156</v>
      </c>
      <c r="H258">
        <v>156</v>
      </c>
      <c r="I258">
        <v>0</v>
      </c>
      <c r="J258">
        <v>128.64444444444399</v>
      </c>
      <c r="K258">
        <v>3.0894444444444402</v>
      </c>
      <c r="L258">
        <v>0</v>
      </c>
      <c r="M258">
        <v>0</v>
      </c>
      <c r="N258">
        <v>0</v>
      </c>
      <c r="O258">
        <v>1.6866666666666701</v>
      </c>
      <c r="P258" s="75">
        <v>4</v>
      </c>
      <c r="Q258" s="75">
        <v>3</v>
      </c>
      <c r="R258" s="75">
        <v>0</v>
      </c>
      <c r="S258" s="75">
        <v>1</v>
      </c>
      <c r="T258" s="74">
        <v>0.160128205128205</v>
      </c>
      <c r="U258" s="75">
        <v>3</v>
      </c>
      <c r="V258" s="75">
        <v>3</v>
      </c>
      <c r="W258" s="75">
        <v>0</v>
      </c>
    </row>
    <row r="259" spans="1:23" x14ac:dyDescent="0.25">
      <c r="A259">
        <v>3523451</v>
      </c>
      <c r="B259" t="s">
        <v>1556</v>
      </c>
      <c r="C259" t="s">
        <v>1151</v>
      </c>
      <c r="D259" t="s">
        <v>1557</v>
      </c>
      <c r="E259" s="74">
        <v>0.70779629629629603</v>
      </c>
      <c r="F259" s="74">
        <v>0.70779629629629603</v>
      </c>
      <c r="G259">
        <v>150</v>
      </c>
      <c r="H259">
        <v>150</v>
      </c>
      <c r="I259">
        <v>0</v>
      </c>
      <c r="J259">
        <v>109.911111111111</v>
      </c>
      <c r="K259">
        <v>0.29277777777777803</v>
      </c>
      <c r="L259">
        <v>0</v>
      </c>
      <c r="M259">
        <v>0</v>
      </c>
      <c r="N259">
        <v>0</v>
      </c>
      <c r="O259">
        <v>0.215555555555556</v>
      </c>
      <c r="P259" s="75">
        <v>0</v>
      </c>
      <c r="Q259" s="75">
        <v>0</v>
      </c>
      <c r="R259" s="75">
        <v>0</v>
      </c>
      <c r="S259" s="75">
        <v>0</v>
      </c>
      <c r="T259" s="74">
        <v>0.28377962962962999</v>
      </c>
      <c r="U259" s="75">
        <v>7</v>
      </c>
      <c r="V259" s="75">
        <v>3</v>
      </c>
      <c r="W259" s="75">
        <v>4</v>
      </c>
    </row>
    <row r="260" spans="1:23" x14ac:dyDescent="0.25">
      <c r="A260">
        <v>3523453</v>
      </c>
      <c r="B260" t="s">
        <v>1558</v>
      </c>
      <c r="C260" t="s">
        <v>1018</v>
      </c>
      <c r="D260" t="s">
        <v>1559</v>
      </c>
      <c r="E260" s="74">
        <v>0.72717592592592595</v>
      </c>
      <c r="F260" s="74">
        <v>0.72717592592592595</v>
      </c>
      <c r="G260">
        <v>162</v>
      </c>
      <c r="H260">
        <v>162</v>
      </c>
      <c r="I260">
        <v>0</v>
      </c>
      <c r="J260">
        <v>123.56888888888901</v>
      </c>
      <c r="K260">
        <v>0.14749999999999999</v>
      </c>
      <c r="L260">
        <v>0</v>
      </c>
      <c r="M260">
        <v>0</v>
      </c>
      <c r="N260">
        <v>0</v>
      </c>
      <c r="O260">
        <v>2.7977777777777799</v>
      </c>
      <c r="P260" s="75">
        <v>12</v>
      </c>
      <c r="Q260" s="75">
        <v>2</v>
      </c>
      <c r="R260" s="75">
        <v>0</v>
      </c>
      <c r="S260" s="75">
        <v>10</v>
      </c>
      <c r="T260" s="74">
        <v>0.25852194787380001</v>
      </c>
      <c r="U260" s="75">
        <v>6</v>
      </c>
      <c r="V260" s="75">
        <v>6</v>
      </c>
      <c r="W260" s="75">
        <v>0</v>
      </c>
    </row>
    <row r="261" spans="1:23" x14ac:dyDescent="0.25">
      <c r="A261">
        <v>3523458</v>
      </c>
      <c r="B261" t="s">
        <v>1560</v>
      </c>
      <c r="C261" t="s">
        <v>1018</v>
      </c>
      <c r="D261" t="s">
        <v>1561</v>
      </c>
      <c r="E261" s="74">
        <v>0.83963134430727004</v>
      </c>
      <c r="F261" s="74">
        <v>0.903301127214171</v>
      </c>
      <c r="G261">
        <v>162</v>
      </c>
      <c r="H261">
        <v>138</v>
      </c>
      <c r="I261">
        <v>0</v>
      </c>
      <c r="J261">
        <v>121.357777777778</v>
      </c>
      <c r="K261">
        <v>15.546388888888901</v>
      </c>
      <c r="L261">
        <v>0</v>
      </c>
      <c r="M261">
        <v>0</v>
      </c>
      <c r="N261">
        <v>0</v>
      </c>
      <c r="O261">
        <v>5.6419444444444498</v>
      </c>
      <c r="P261" s="75">
        <v>16</v>
      </c>
      <c r="Q261" s="75">
        <v>8</v>
      </c>
      <c r="R261" s="75">
        <v>2</v>
      </c>
      <c r="S261" s="75">
        <v>6</v>
      </c>
      <c r="T261" s="74">
        <v>0.15764403292181101</v>
      </c>
      <c r="U261" s="75">
        <v>1</v>
      </c>
      <c r="V261" s="75">
        <v>0</v>
      </c>
      <c r="W261" s="75">
        <v>1</v>
      </c>
    </row>
    <row r="262" spans="1:23" x14ac:dyDescent="0.25">
      <c r="A262">
        <v>3523461</v>
      </c>
      <c r="B262" t="s">
        <v>1562</v>
      </c>
      <c r="C262" t="s">
        <v>1051</v>
      </c>
      <c r="D262" t="s">
        <v>1563</v>
      </c>
      <c r="E262" s="74">
        <v>0.82168888888888902</v>
      </c>
      <c r="F262" s="74">
        <v>0.81425925925925902</v>
      </c>
      <c r="G262">
        <v>150</v>
      </c>
      <c r="H262">
        <v>144</v>
      </c>
      <c r="I262">
        <v>0</v>
      </c>
      <c r="J262">
        <v>117.632777777778</v>
      </c>
      <c r="K262">
        <v>0.6</v>
      </c>
      <c r="L262">
        <v>0</v>
      </c>
      <c r="M262">
        <v>6</v>
      </c>
      <c r="N262">
        <v>0</v>
      </c>
      <c r="O262">
        <v>0.69833333333333303</v>
      </c>
      <c r="P262" s="75">
        <v>2</v>
      </c>
      <c r="Q262" s="75">
        <v>0</v>
      </c>
      <c r="R262" s="75">
        <v>0</v>
      </c>
      <c r="S262" s="75">
        <v>2</v>
      </c>
      <c r="T262" s="74">
        <v>0.172774074074074</v>
      </c>
      <c r="U262" s="75">
        <v>3</v>
      </c>
      <c r="V262" s="75">
        <v>3</v>
      </c>
      <c r="W262" s="75">
        <v>0</v>
      </c>
    </row>
    <row r="263" spans="1:23" x14ac:dyDescent="0.25">
      <c r="A263">
        <v>3523463</v>
      </c>
      <c r="B263" t="s">
        <v>1564</v>
      </c>
      <c r="C263" t="s">
        <v>1051</v>
      </c>
      <c r="D263" t="s">
        <v>1565</v>
      </c>
      <c r="E263" s="74">
        <v>0.90742407407407399</v>
      </c>
      <c r="F263" s="74">
        <v>0.90742407407407399</v>
      </c>
      <c r="G263">
        <v>150</v>
      </c>
      <c r="H263">
        <v>150</v>
      </c>
      <c r="I263">
        <v>0</v>
      </c>
      <c r="J263">
        <v>140.63111111111101</v>
      </c>
      <c r="K263">
        <v>1.74305555555556</v>
      </c>
      <c r="L263">
        <v>0</v>
      </c>
      <c r="M263">
        <v>0</v>
      </c>
      <c r="N263">
        <v>0</v>
      </c>
      <c r="O263">
        <v>2.5930555555555599</v>
      </c>
      <c r="P263" s="75">
        <v>7</v>
      </c>
      <c r="Q263" s="75">
        <v>1</v>
      </c>
      <c r="R263" s="75">
        <v>4</v>
      </c>
      <c r="S263" s="75">
        <v>2</v>
      </c>
      <c r="T263" s="74">
        <v>5.8051851851851903E-2</v>
      </c>
      <c r="U263" s="75">
        <v>1</v>
      </c>
      <c r="V263" s="75">
        <v>0</v>
      </c>
      <c r="W263" s="75">
        <v>1</v>
      </c>
    </row>
    <row r="264" spans="1:23" x14ac:dyDescent="0.25">
      <c r="A264">
        <v>3523464</v>
      </c>
      <c r="B264" t="s">
        <v>1566</v>
      </c>
      <c r="C264" t="s">
        <v>1018</v>
      </c>
      <c r="D264" t="s">
        <v>1567</v>
      </c>
      <c r="E264" s="74">
        <v>0.97669283413848595</v>
      </c>
      <c r="F264" s="74">
        <v>0.97319675925925897</v>
      </c>
      <c r="G264">
        <v>138</v>
      </c>
      <c r="H264">
        <v>120</v>
      </c>
      <c r="I264">
        <v>0</v>
      </c>
      <c r="J264">
        <v>117.685</v>
      </c>
      <c r="K264">
        <v>0.248055555555556</v>
      </c>
      <c r="L264">
        <v>0</v>
      </c>
      <c r="M264">
        <v>18</v>
      </c>
      <c r="N264">
        <v>0</v>
      </c>
      <c r="O264">
        <v>3.2011111111111101</v>
      </c>
      <c r="P264" s="75">
        <v>8</v>
      </c>
      <c r="Q264" s="75">
        <v>4</v>
      </c>
      <c r="R264" s="75">
        <v>0</v>
      </c>
      <c r="S264" s="75">
        <v>4</v>
      </c>
      <c r="T264" s="74">
        <v>1.93800322061192E-2</v>
      </c>
      <c r="U264" s="75">
        <v>0</v>
      </c>
      <c r="V264" s="75">
        <v>0</v>
      </c>
      <c r="W264" s="75">
        <v>0</v>
      </c>
    </row>
    <row r="265" spans="1:23" x14ac:dyDescent="0.25">
      <c r="A265">
        <v>3523465</v>
      </c>
      <c r="B265" t="s">
        <v>1568</v>
      </c>
      <c r="C265" t="s">
        <v>1051</v>
      </c>
      <c r="D265" t="s">
        <v>1569</v>
      </c>
      <c r="E265" s="74">
        <v>0.29711419753086399</v>
      </c>
      <c r="F265" s="74">
        <v>0.53501388888888901</v>
      </c>
      <c r="G265">
        <v>126</v>
      </c>
      <c r="H265">
        <v>60</v>
      </c>
      <c r="I265">
        <v>0</v>
      </c>
      <c r="J265">
        <v>36.823888888888902</v>
      </c>
      <c r="K265">
        <v>0.86527777777777803</v>
      </c>
      <c r="L265">
        <v>0</v>
      </c>
      <c r="M265">
        <v>0</v>
      </c>
      <c r="N265">
        <v>0</v>
      </c>
      <c r="O265">
        <v>2.5319444444444401</v>
      </c>
      <c r="P265" s="75">
        <v>7</v>
      </c>
      <c r="Q265" s="75">
        <v>3</v>
      </c>
      <c r="R265" s="75">
        <v>3</v>
      </c>
      <c r="S265" s="75">
        <v>1</v>
      </c>
      <c r="T265" s="74">
        <v>0.70087962962963002</v>
      </c>
      <c r="U265" s="75">
        <v>13</v>
      </c>
      <c r="V265" s="75">
        <v>10</v>
      </c>
      <c r="W265" s="75">
        <v>3</v>
      </c>
    </row>
    <row r="266" spans="1:23" x14ac:dyDescent="0.25">
      <c r="A266">
        <v>3523536</v>
      </c>
      <c r="B266" t="s">
        <v>1570</v>
      </c>
      <c r="C266" t="s">
        <v>1043</v>
      </c>
      <c r="D266" t="s">
        <v>1571</v>
      </c>
      <c r="E266" s="74">
        <v>0.92065527065527097</v>
      </c>
      <c r="F266" s="74">
        <v>0.92065527065527097</v>
      </c>
      <c r="G266">
        <v>156</v>
      </c>
      <c r="H266">
        <v>156</v>
      </c>
      <c r="I266">
        <v>0</v>
      </c>
      <c r="J266">
        <v>144.400555555556</v>
      </c>
      <c r="K266">
        <v>2.5663888888888899</v>
      </c>
      <c r="L266">
        <v>0</v>
      </c>
      <c r="M266">
        <v>0</v>
      </c>
      <c r="N266">
        <v>0</v>
      </c>
      <c r="O266">
        <v>4.6777777777777798</v>
      </c>
      <c r="P266" s="75">
        <v>10</v>
      </c>
      <c r="Q266" s="75">
        <v>4</v>
      </c>
      <c r="R266" s="75">
        <v>1</v>
      </c>
      <c r="S266" s="75">
        <v>5</v>
      </c>
      <c r="T266" s="74">
        <v>6.8327991452991496E-2</v>
      </c>
      <c r="U266" s="75">
        <v>0</v>
      </c>
      <c r="V266" s="75">
        <v>0</v>
      </c>
      <c r="W266" s="75">
        <v>0</v>
      </c>
    </row>
    <row r="267" spans="1:23" x14ac:dyDescent="0.25">
      <c r="A267">
        <v>3523562</v>
      </c>
      <c r="B267" t="s">
        <v>1572</v>
      </c>
      <c r="C267" t="s">
        <v>1085</v>
      </c>
      <c r="D267" t="s">
        <v>1573</v>
      </c>
      <c r="E267" s="74">
        <v>0.94771326164874503</v>
      </c>
      <c r="F267" s="74">
        <v>0.94771326164874503</v>
      </c>
      <c r="G267">
        <v>155</v>
      </c>
      <c r="H267">
        <v>155</v>
      </c>
      <c r="I267">
        <v>0</v>
      </c>
      <c r="J267">
        <v>109.821666666667</v>
      </c>
      <c r="K267">
        <v>8.5208333333333304</v>
      </c>
      <c r="L267">
        <v>0</v>
      </c>
      <c r="M267">
        <v>30</v>
      </c>
      <c r="N267">
        <v>0</v>
      </c>
      <c r="O267">
        <v>4.4188888888888904</v>
      </c>
      <c r="P267" s="75">
        <v>5</v>
      </c>
      <c r="Q267" s="75">
        <v>3</v>
      </c>
      <c r="R267" s="75">
        <v>1</v>
      </c>
      <c r="S267" s="75">
        <v>1</v>
      </c>
      <c r="T267" s="74">
        <v>5.1435483870967698E-2</v>
      </c>
      <c r="U267" s="75">
        <v>1</v>
      </c>
      <c r="V267" s="75">
        <v>0</v>
      </c>
      <c r="W267" s="75">
        <v>1</v>
      </c>
    </row>
    <row r="268" spans="1:23" x14ac:dyDescent="0.25">
      <c r="A268">
        <v>3525524</v>
      </c>
      <c r="B268" t="s">
        <v>1574</v>
      </c>
      <c r="C268" t="s">
        <v>1048</v>
      </c>
      <c r="D268" t="s">
        <v>1575</v>
      </c>
      <c r="E268" s="74">
        <v>0.55206104252400501</v>
      </c>
      <c r="F268" s="74">
        <v>0</v>
      </c>
      <c r="G268">
        <v>162</v>
      </c>
      <c r="H268">
        <v>24</v>
      </c>
      <c r="I268">
        <v>0</v>
      </c>
      <c r="J268">
        <v>73.125</v>
      </c>
      <c r="K268">
        <v>0.28138888888888902</v>
      </c>
      <c r="L268">
        <v>0</v>
      </c>
      <c r="M268">
        <v>24</v>
      </c>
      <c r="N268">
        <v>0</v>
      </c>
      <c r="O268">
        <v>0.52694444444444399</v>
      </c>
      <c r="P268" s="75">
        <v>2</v>
      </c>
      <c r="Q268" s="75">
        <v>0</v>
      </c>
      <c r="R268" s="75">
        <v>0</v>
      </c>
      <c r="S268" s="75">
        <v>2</v>
      </c>
      <c r="T268" s="74">
        <v>0.44536351165980798</v>
      </c>
      <c r="U268" s="75">
        <v>12</v>
      </c>
      <c r="V268" s="75">
        <v>12</v>
      </c>
      <c r="W268" s="75">
        <v>0</v>
      </c>
    </row>
    <row r="269" spans="1:23" x14ac:dyDescent="0.25">
      <c r="A269">
        <v>3525583</v>
      </c>
      <c r="B269" t="s">
        <v>1576</v>
      </c>
      <c r="C269" t="s">
        <v>1077</v>
      </c>
      <c r="D269" t="s">
        <v>1577</v>
      </c>
      <c r="E269" s="74">
        <v>0.85303130511463798</v>
      </c>
      <c r="F269" s="74">
        <v>0.85303130511463798</v>
      </c>
      <c r="G269">
        <v>126</v>
      </c>
      <c r="H269">
        <v>126</v>
      </c>
      <c r="I269">
        <v>0</v>
      </c>
      <c r="J269">
        <v>104.92083333333299</v>
      </c>
      <c r="K269">
        <v>5.1838888888888901</v>
      </c>
      <c r="L269">
        <v>0</v>
      </c>
      <c r="M269">
        <v>0</v>
      </c>
      <c r="N269">
        <v>0</v>
      </c>
      <c r="O269">
        <v>2.9527777777777802</v>
      </c>
      <c r="P269" s="75">
        <v>4</v>
      </c>
      <c r="Q269" s="75">
        <v>1</v>
      </c>
      <c r="R269" s="75">
        <v>0</v>
      </c>
      <c r="S269" s="75">
        <v>3</v>
      </c>
      <c r="T269" s="74">
        <v>0.13028659611992899</v>
      </c>
      <c r="U269" s="75">
        <v>1</v>
      </c>
      <c r="V269" s="75">
        <v>0</v>
      </c>
      <c r="W269" s="75">
        <v>1</v>
      </c>
    </row>
    <row r="270" spans="1:23" x14ac:dyDescent="0.25">
      <c r="A270">
        <v>3525649</v>
      </c>
      <c r="B270" t="s">
        <v>1578</v>
      </c>
      <c r="C270" t="s">
        <v>1024</v>
      </c>
      <c r="D270" t="s">
        <v>1579</v>
      </c>
      <c r="E270" s="74">
        <v>0.67397927689594395</v>
      </c>
      <c r="F270" s="74">
        <v>0.66434606481481495</v>
      </c>
      <c r="G270">
        <v>126</v>
      </c>
      <c r="H270">
        <v>96</v>
      </c>
      <c r="I270">
        <v>0</v>
      </c>
      <c r="J270">
        <v>84.25</v>
      </c>
      <c r="K270">
        <v>1.7958333333333301</v>
      </c>
      <c r="L270">
        <v>0</v>
      </c>
      <c r="M270">
        <v>0</v>
      </c>
      <c r="N270">
        <v>4.9375</v>
      </c>
      <c r="O270">
        <v>2.6836111111111101</v>
      </c>
      <c r="P270" s="75">
        <v>11</v>
      </c>
      <c r="Q270" s="75">
        <v>2</v>
      </c>
      <c r="R270" s="75">
        <v>6</v>
      </c>
      <c r="S270" s="75">
        <v>3</v>
      </c>
      <c r="T270" s="74">
        <v>0.31913359788359802</v>
      </c>
      <c r="U270" s="75">
        <v>5</v>
      </c>
      <c r="V270" s="75">
        <v>4</v>
      </c>
      <c r="W270" s="75">
        <v>1</v>
      </c>
    </row>
    <row r="271" spans="1:23" x14ac:dyDescent="0.25">
      <c r="A271">
        <v>3525661</v>
      </c>
      <c r="B271" t="s">
        <v>1580</v>
      </c>
      <c r="C271" t="s">
        <v>1051</v>
      </c>
      <c r="D271" t="s">
        <v>1581</v>
      </c>
      <c r="E271" s="74">
        <v>0.99522266313933005</v>
      </c>
      <c r="F271" s="74">
        <v>0.99087962962963005</v>
      </c>
      <c r="G271">
        <v>126</v>
      </c>
      <c r="H271">
        <v>66</v>
      </c>
      <c r="I271">
        <v>0</v>
      </c>
      <c r="J271">
        <v>65.6677777777778</v>
      </c>
      <c r="K271">
        <v>9.0277777777777804E-2</v>
      </c>
      <c r="L271">
        <v>0</v>
      </c>
      <c r="M271">
        <v>60</v>
      </c>
      <c r="N271">
        <v>0</v>
      </c>
      <c r="O271">
        <v>0.41694444444444401</v>
      </c>
      <c r="P271" s="75">
        <v>3</v>
      </c>
      <c r="Q271" s="75">
        <v>0</v>
      </c>
      <c r="R271" s="75">
        <v>1</v>
      </c>
      <c r="S271" s="75">
        <v>2</v>
      </c>
      <c r="T271" s="74">
        <v>4.3540564373897696E-3</v>
      </c>
      <c r="U271" s="75">
        <v>0</v>
      </c>
      <c r="V271" s="75">
        <v>0</v>
      </c>
      <c r="W271" s="75">
        <v>0</v>
      </c>
    </row>
    <row r="272" spans="1:23" x14ac:dyDescent="0.25">
      <c r="A272">
        <v>3525716</v>
      </c>
      <c r="B272" t="s">
        <v>1582</v>
      </c>
      <c r="C272" t="s">
        <v>1043</v>
      </c>
      <c r="D272" t="s">
        <v>1583</v>
      </c>
      <c r="E272" s="74">
        <v>0.89057539682539699</v>
      </c>
      <c r="F272" s="74">
        <v>0.89057539682539699</v>
      </c>
      <c r="G272">
        <v>126</v>
      </c>
      <c r="H272">
        <v>126</v>
      </c>
      <c r="I272">
        <v>0</v>
      </c>
      <c r="J272">
        <v>112.713888888889</v>
      </c>
      <c r="K272">
        <v>0.50916666666666699</v>
      </c>
      <c r="L272">
        <v>0</v>
      </c>
      <c r="M272">
        <v>0</v>
      </c>
      <c r="N272">
        <v>12</v>
      </c>
      <c r="O272">
        <v>0.61694444444444396</v>
      </c>
      <c r="P272" s="75">
        <v>2</v>
      </c>
      <c r="Q272" s="75">
        <v>0</v>
      </c>
      <c r="R272" s="75">
        <v>0</v>
      </c>
      <c r="S272" s="75">
        <v>2</v>
      </c>
      <c r="T272" s="74">
        <v>0.10326719576719599</v>
      </c>
      <c r="U272" s="75">
        <v>2</v>
      </c>
      <c r="V272" s="75">
        <v>2</v>
      </c>
      <c r="W272" s="75">
        <v>0</v>
      </c>
    </row>
    <row r="273" spans="1:23" x14ac:dyDescent="0.25">
      <c r="A273">
        <v>3525806</v>
      </c>
      <c r="B273" t="s">
        <v>1584</v>
      </c>
      <c r="C273" t="s">
        <v>1027</v>
      </c>
      <c r="D273" t="s">
        <v>1585</v>
      </c>
      <c r="E273" s="74">
        <v>0.95000440917107598</v>
      </c>
      <c r="F273" s="74">
        <v>0.94750462962963</v>
      </c>
      <c r="G273">
        <v>126</v>
      </c>
      <c r="H273">
        <v>120</v>
      </c>
      <c r="I273">
        <v>0</v>
      </c>
      <c r="J273">
        <v>110.295</v>
      </c>
      <c r="K273">
        <v>3.9261111111111102</v>
      </c>
      <c r="L273">
        <v>0</v>
      </c>
      <c r="M273">
        <v>6</v>
      </c>
      <c r="N273">
        <v>0</v>
      </c>
      <c r="O273">
        <v>2.3191666666666699</v>
      </c>
      <c r="P273" s="75">
        <v>8</v>
      </c>
      <c r="Q273" s="75">
        <v>1</v>
      </c>
      <c r="R273" s="75">
        <v>4</v>
      </c>
      <c r="S273" s="75">
        <v>3</v>
      </c>
      <c r="T273" s="74">
        <v>4.6884920634920599E-2</v>
      </c>
      <c r="U273" s="75">
        <v>0</v>
      </c>
      <c r="V273" s="75">
        <v>0</v>
      </c>
      <c r="W273" s="75">
        <v>0</v>
      </c>
    </row>
    <row r="274" spans="1:23" x14ac:dyDescent="0.25">
      <c r="A274">
        <v>3525833</v>
      </c>
      <c r="B274" t="s">
        <v>1586</v>
      </c>
      <c r="C274" t="s">
        <v>1064</v>
      </c>
      <c r="D274" t="s">
        <v>1587</v>
      </c>
      <c r="E274" s="74">
        <v>0.53972432659932701</v>
      </c>
      <c r="F274" s="74">
        <v>0.59369675925925902</v>
      </c>
      <c r="G274">
        <v>138</v>
      </c>
      <c r="H274">
        <v>126</v>
      </c>
      <c r="I274">
        <v>6</v>
      </c>
      <c r="J274">
        <v>75.636388888888902</v>
      </c>
      <c r="K274">
        <v>2.2030555555555602</v>
      </c>
      <c r="L274">
        <v>0</v>
      </c>
      <c r="M274">
        <v>0</v>
      </c>
      <c r="N274">
        <v>0</v>
      </c>
      <c r="O274">
        <v>0.36499999999999999</v>
      </c>
      <c r="P274" s="75">
        <v>0</v>
      </c>
      <c r="Q274" s="75">
        <v>0</v>
      </c>
      <c r="R274" s="75">
        <v>0</v>
      </c>
      <c r="S274" s="75">
        <v>0</v>
      </c>
      <c r="T274" s="74">
        <v>0.44499368686868701</v>
      </c>
      <c r="U274" s="75">
        <v>9</v>
      </c>
      <c r="V274" s="75">
        <v>6</v>
      </c>
      <c r="W274" s="75">
        <v>3</v>
      </c>
    </row>
    <row r="275" spans="1:23" x14ac:dyDescent="0.25">
      <c r="A275">
        <v>3525863</v>
      </c>
      <c r="B275" t="s">
        <v>1588</v>
      </c>
      <c r="C275" t="s">
        <v>1054</v>
      </c>
      <c r="D275" t="s">
        <v>1589</v>
      </c>
      <c r="E275" s="74">
        <v>0.914144620811287</v>
      </c>
      <c r="F275" s="74">
        <v>0.90985185185185202</v>
      </c>
      <c r="G275">
        <v>126</v>
      </c>
      <c r="H275">
        <v>120</v>
      </c>
      <c r="I275">
        <v>0</v>
      </c>
      <c r="J275">
        <v>104.29222222222199</v>
      </c>
      <c r="K275">
        <v>5.7988888888888903</v>
      </c>
      <c r="L275">
        <v>0</v>
      </c>
      <c r="M275">
        <v>6</v>
      </c>
      <c r="N275">
        <v>0</v>
      </c>
      <c r="O275">
        <v>1.4408333333333301</v>
      </c>
      <c r="P275" s="75">
        <v>8</v>
      </c>
      <c r="Q275" s="75">
        <v>0</v>
      </c>
      <c r="R275" s="75">
        <v>4</v>
      </c>
      <c r="S275" s="75">
        <v>4</v>
      </c>
      <c r="T275" s="74">
        <v>7.9684744268077604E-2</v>
      </c>
      <c r="U275" s="75">
        <v>1</v>
      </c>
      <c r="V275" s="75">
        <v>0</v>
      </c>
      <c r="W275" s="75">
        <v>1</v>
      </c>
    </row>
    <row r="276" spans="1:23" x14ac:dyDescent="0.25">
      <c r="A276">
        <v>3525914</v>
      </c>
      <c r="B276" t="s">
        <v>1590</v>
      </c>
      <c r="C276" t="s">
        <v>1077</v>
      </c>
      <c r="D276" t="s">
        <v>1591</v>
      </c>
      <c r="E276" s="74">
        <v>0.74317019400352702</v>
      </c>
      <c r="F276" s="74">
        <v>0.97541087962963002</v>
      </c>
      <c r="G276">
        <v>126</v>
      </c>
      <c r="H276">
        <v>96</v>
      </c>
      <c r="I276">
        <v>0</v>
      </c>
      <c r="J276">
        <v>90.665833333333296</v>
      </c>
      <c r="K276">
        <v>3.2569444444444402</v>
      </c>
      <c r="L276">
        <v>0</v>
      </c>
      <c r="M276">
        <v>0</v>
      </c>
      <c r="N276">
        <v>0</v>
      </c>
      <c r="O276">
        <v>2.8630555555555599</v>
      </c>
      <c r="P276" s="75">
        <v>7</v>
      </c>
      <c r="Q276" s="75">
        <v>2</v>
      </c>
      <c r="R276" s="75">
        <v>1</v>
      </c>
      <c r="S276" s="75">
        <v>4</v>
      </c>
      <c r="T276" s="74">
        <v>0.25496252204585501</v>
      </c>
      <c r="U276" s="75">
        <v>5</v>
      </c>
      <c r="V276" s="75">
        <v>5</v>
      </c>
      <c r="W276" s="75">
        <v>0</v>
      </c>
    </row>
    <row r="277" spans="1:23" x14ac:dyDescent="0.25">
      <c r="A277">
        <v>3525933</v>
      </c>
      <c r="B277" t="s">
        <v>1592</v>
      </c>
      <c r="C277" t="s">
        <v>1088</v>
      </c>
      <c r="D277" t="s">
        <v>1593</v>
      </c>
      <c r="E277" s="74">
        <v>0.93395282186948902</v>
      </c>
      <c r="F277" s="74">
        <v>0.93395282186948902</v>
      </c>
      <c r="G277">
        <v>126</v>
      </c>
      <c r="H277">
        <v>126</v>
      </c>
      <c r="I277">
        <v>0</v>
      </c>
      <c r="J277">
        <v>126.78444444444401</v>
      </c>
      <c r="K277">
        <v>2.49972222222222</v>
      </c>
      <c r="L277">
        <v>0</v>
      </c>
      <c r="M277">
        <v>0</v>
      </c>
      <c r="N277">
        <v>0</v>
      </c>
      <c r="O277">
        <v>0.892777777777778</v>
      </c>
      <c r="P277" s="75">
        <v>2</v>
      </c>
      <c r="Q277" s="75">
        <v>1</v>
      </c>
      <c r="R277" s="75">
        <v>1</v>
      </c>
      <c r="S277" s="75">
        <v>0</v>
      </c>
      <c r="T277" s="74">
        <v>2.3447971781305098E-2</v>
      </c>
      <c r="U277" s="75">
        <v>0</v>
      </c>
      <c r="V277" s="75">
        <v>0</v>
      </c>
      <c r="W277" s="75">
        <v>0</v>
      </c>
    </row>
    <row r="278" spans="1:23" x14ac:dyDescent="0.25">
      <c r="A278">
        <v>3525944</v>
      </c>
      <c r="B278" t="s">
        <v>1594</v>
      </c>
      <c r="C278" t="s">
        <v>1129</v>
      </c>
      <c r="D278" t="s">
        <v>1595</v>
      </c>
      <c r="E278" s="74">
        <v>0.61657186948853604</v>
      </c>
      <c r="F278" s="74">
        <v>0.61657186948853604</v>
      </c>
      <c r="G278">
        <v>126</v>
      </c>
      <c r="H278">
        <v>126</v>
      </c>
      <c r="I278">
        <v>0</v>
      </c>
      <c r="J278">
        <v>84.654444444444493</v>
      </c>
      <c r="K278">
        <v>3.1961111111111098</v>
      </c>
      <c r="L278">
        <v>0</v>
      </c>
      <c r="M278">
        <v>0</v>
      </c>
      <c r="N278">
        <v>0</v>
      </c>
      <c r="O278">
        <v>10.373888888888899</v>
      </c>
      <c r="P278" s="75">
        <v>9</v>
      </c>
      <c r="Q278" s="75">
        <v>8</v>
      </c>
      <c r="R278" s="75">
        <v>0</v>
      </c>
      <c r="S278" s="75">
        <v>1</v>
      </c>
      <c r="T278" s="74">
        <v>0.36309523809523803</v>
      </c>
      <c r="U278" s="75">
        <v>4</v>
      </c>
      <c r="V278" s="75">
        <v>3</v>
      </c>
      <c r="W278" s="75">
        <v>1</v>
      </c>
    </row>
    <row r="279" spans="1:23" x14ac:dyDescent="0.25">
      <c r="A279">
        <v>3526293</v>
      </c>
      <c r="B279" t="s">
        <v>1596</v>
      </c>
      <c r="C279" t="s">
        <v>1059</v>
      </c>
      <c r="D279" t="s">
        <v>1597</v>
      </c>
      <c r="E279" s="74">
        <v>0.63281966490299801</v>
      </c>
      <c r="F279" s="74">
        <v>0.63281966490299801</v>
      </c>
      <c r="G279">
        <v>126</v>
      </c>
      <c r="H279">
        <v>126</v>
      </c>
      <c r="I279">
        <v>0</v>
      </c>
      <c r="J279">
        <v>79.641388888888898</v>
      </c>
      <c r="K279">
        <v>1.4127777777777799</v>
      </c>
      <c r="L279">
        <v>0</v>
      </c>
      <c r="M279">
        <v>0</v>
      </c>
      <c r="N279">
        <v>0</v>
      </c>
      <c r="O279">
        <v>4.0563888888888897</v>
      </c>
      <c r="P279" s="75">
        <v>6</v>
      </c>
      <c r="Q279" s="75">
        <v>3</v>
      </c>
      <c r="R279" s="75">
        <v>0</v>
      </c>
      <c r="S279" s="75">
        <v>3</v>
      </c>
      <c r="T279" s="74">
        <v>0.36509920634920601</v>
      </c>
      <c r="U279" s="75">
        <v>7</v>
      </c>
      <c r="V279" s="75">
        <v>7</v>
      </c>
      <c r="W279" s="75">
        <v>0</v>
      </c>
    </row>
    <row r="280" spans="1:23" x14ac:dyDescent="0.25">
      <c r="A280">
        <v>3528314</v>
      </c>
      <c r="B280" t="s">
        <v>1598</v>
      </c>
      <c r="C280" t="s">
        <v>1048</v>
      </c>
      <c r="D280" t="s">
        <v>1599</v>
      </c>
      <c r="E280" s="74">
        <v>0.878957231040564</v>
      </c>
      <c r="F280" s="74">
        <v>0.878957231040564</v>
      </c>
      <c r="G280">
        <v>126</v>
      </c>
      <c r="H280">
        <v>126</v>
      </c>
      <c r="I280">
        <v>0</v>
      </c>
      <c r="J280">
        <v>112.67194444444399</v>
      </c>
      <c r="K280">
        <v>0.52638888888888902</v>
      </c>
      <c r="L280">
        <v>0</v>
      </c>
      <c r="M280">
        <v>0</v>
      </c>
      <c r="N280">
        <v>0</v>
      </c>
      <c r="O280">
        <v>1.1430555555555599</v>
      </c>
      <c r="P280" s="75">
        <v>2</v>
      </c>
      <c r="Q280" s="75">
        <v>1</v>
      </c>
      <c r="R280" s="75">
        <v>1</v>
      </c>
      <c r="S280" s="75">
        <v>0</v>
      </c>
      <c r="T280" s="74">
        <v>0.119329805996473</v>
      </c>
      <c r="U280" s="75">
        <v>0</v>
      </c>
      <c r="V280" s="75">
        <v>0</v>
      </c>
      <c r="W280" s="75">
        <v>0</v>
      </c>
    </row>
    <row r="281" spans="1:23" x14ac:dyDescent="0.25">
      <c r="A281">
        <v>3625046</v>
      </c>
      <c r="B281" t="s">
        <v>1600</v>
      </c>
      <c r="C281" t="s">
        <v>1030</v>
      </c>
      <c r="D281" t="s">
        <v>1601</v>
      </c>
      <c r="E281" s="74">
        <v>0.58722222222222198</v>
      </c>
      <c r="F281" s="74">
        <v>0.58722222222222198</v>
      </c>
      <c r="G281">
        <v>79</v>
      </c>
      <c r="H281">
        <v>79</v>
      </c>
      <c r="I281">
        <v>0</v>
      </c>
      <c r="J281">
        <v>54.969722222222202</v>
      </c>
      <c r="K281">
        <v>0.17333333333333301</v>
      </c>
      <c r="L281">
        <v>0</v>
      </c>
      <c r="M281">
        <v>0</v>
      </c>
      <c r="N281">
        <v>0</v>
      </c>
      <c r="O281">
        <v>5.9597222222222204</v>
      </c>
      <c r="P281" s="75">
        <v>9</v>
      </c>
      <c r="Q281" s="75">
        <v>4</v>
      </c>
      <c r="R281" s="75">
        <v>3</v>
      </c>
      <c r="S281" s="75">
        <v>2</v>
      </c>
      <c r="T281" s="74">
        <v>0.39219760900140599</v>
      </c>
      <c r="U281" s="75">
        <v>4</v>
      </c>
      <c r="V281" s="75">
        <v>4</v>
      </c>
      <c r="W281" s="75">
        <v>0</v>
      </c>
    </row>
    <row r="282" spans="1:23" x14ac:dyDescent="0.25">
      <c r="A282">
        <v>3625139</v>
      </c>
      <c r="B282" t="s">
        <v>1602</v>
      </c>
      <c r="C282" t="s">
        <v>1018</v>
      </c>
      <c r="D282" t="s">
        <v>1603</v>
      </c>
      <c r="E282" s="74">
        <v>0.53581377151799703</v>
      </c>
      <c r="F282" s="74">
        <v>0.53581377151799703</v>
      </c>
      <c r="G282">
        <v>96</v>
      </c>
      <c r="H282">
        <v>96</v>
      </c>
      <c r="I282">
        <v>25</v>
      </c>
      <c r="J282">
        <v>32.524722222222202</v>
      </c>
      <c r="K282">
        <v>6.4522222222222201</v>
      </c>
      <c r="L282">
        <v>0</v>
      </c>
      <c r="M282">
        <v>0</v>
      </c>
      <c r="N282">
        <v>0</v>
      </c>
      <c r="O282">
        <v>4.4727777777777797</v>
      </c>
      <c r="P282" s="75">
        <v>8</v>
      </c>
      <c r="Q282" s="75">
        <v>6</v>
      </c>
      <c r="R282" s="75">
        <v>1</v>
      </c>
      <c r="S282" s="75">
        <v>1</v>
      </c>
      <c r="T282" s="74">
        <v>0.45102895148669803</v>
      </c>
      <c r="U282" s="75">
        <v>4</v>
      </c>
      <c r="V282" s="75">
        <v>4</v>
      </c>
      <c r="W282" s="75">
        <v>0</v>
      </c>
    </row>
    <row r="283" spans="1:23" x14ac:dyDescent="0.25">
      <c r="A283">
        <v>3851475</v>
      </c>
      <c r="B283" t="s">
        <v>1604</v>
      </c>
      <c r="C283" t="s">
        <v>1027</v>
      </c>
      <c r="D283" t="s">
        <v>1605</v>
      </c>
      <c r="E283" s="74">
        <v>0.95684844771241795</v>
      </c>
      <c r="F283" s="74">
        <v>0.905109508547009</v>
      </c>
      <c r="G283">
        <v>136</v>
      </c>
      <c r="H283">
        <v>104</v>
      </c>
      <c r="I283">
        <v>0</v>
      </c>
      <c r="J283">
        <v>93.605000000000004</v>
      </c>
      <c r="K283">
        <v>0.88333333333333297</v>
      </c>
      <c r="L283">
        <v>0</v>
      </c>
      <c r="M283">
        <v>36</v>
      </c>
      <c r="N283">
        <v>0</v>
      </c>
      <c r="O283">
        <v>1.2822222222222199</v>
      </c>
      <c r="P283" s="75">
        <v>5</v>
      </c>
      <c r="Q283" s="75">
        <v>1</v>
      </c>
      <c r="R283" s="75">
        <v>1</v>
      </c>
      <c r="S283" s="75">
        <v>3</v>
      </c>
      <c r="T283" s="74">
        <v>7.1060049019607802E-2</v>
      </c>
      <c r="U283" s="75">
        <v>2</v>
      </c>
      <c r="V283" s="75">
        <v>0</v>
      </c>
      <c r="W283" s="75">
        <v>2</v>
      </c>
    </row>
    <row r="284" spans="1:23" x14ac:dyDescent="0.25">
      <c r="A284">
        <v>3851490</v>
      </c>
      <c r="B284" t="s">
        <v>1606</v>
      </c>
      <c r="C284" t="s">
        <v>1085</v>
      </c>
      <c r="D284" t="s">
        <v>1607</v>
      </c>
      <c r="E284" s="74">
        <v>0.53521043771043797</v>
      </c>
      <c r="F284" s="74">
        <v>0.53521043771043797</v>
      </c>
      <c r="G284">
        <v>132</v>
      </c>
      <c r="H284">
        <v>132</v>
      </c>
      <c r="I284">
        <v>0</v>
      </c>
      <c r="J284">
        <v>69.570277777777804</v>
      </c>
      <c r="K284">
        <v>1.31361111111111</v>
      </c>
      <c r="L284">
        <v>0</v>
      </c>
      <c r="M284">
        <v>0</v>
      </c>
      <c r="N284">
        <v>6</v>
      </c>
      <c r="O284">
        <v>3.4702777777777798</v>
      </c>
      <c r="P284" s="75">
        <v>7</v>
      </c>
      <c r="Q284" s="75">
        <v>4</v>
      </c>
      <c r="R284" s="75">
        <v>1</v>
      </c>
      <c r="S284" s="75">
        <v>2</v>
      </c>
      <c r="T284" s="74">
        <v>0.46344696969697002</v>
      </c>
      <c r="U284" s="75">
        <v>9</v>
      </c>
      <c r="V284" s="75">
        <v>7</v>
      </c>
      <c r="W284" s="75">
        <v>2</v>
      </c>
    </row>
    <row r="285" spans="1:23" x14ac:dyDescent="0.25">
      <c r="A285">
        <v>3851492</v>
      </c>
      <c r="B285" t="s">
        <v>1608</v>
      </c>
      <c r="C285" t="s">
        <v>1071</v>
      </c>
      <c r="D285" t="s">
        <v>1609</v>
      </c>
      <c r="E285" s="74">
        <v>0.58364898989898994</v>
      </c>
      <c r="F285" s="74">
        <v>0.58364898989898994</v>
      </c>
      <c r="G285">
        <v>132</v>
      </c>
      <c r="H285">
        <v>132</v>
      </c>
      <c r="I285">
        <v>0</v>
      </c>
      <c r="J285">
        <v>72.2777777777778</v>
      </c>
      <c r="K285">
        <v>5.7483333333333304</v>
      </c>
      <c r="L285">
        <v>0</v>
      </c>
      <c r="M285">
        <v>0</v>
      </c>
      <c r="N285">
        <v>6</v>
      </c>
      <c r="O285">
        <v>1.2466666666666699</v>
      </c>
      <c r="P285" s="75">
        <v>5</v>
      </c>
      <c r="Q285" s="75">
        <v>1</v>
      </c>
      <c r="R285" s="75">
        <v>2</v>
      </c>
      <c r="S285" s="75">
        <v>2</v>
      </c>
      <c r="T285" s="74">
        <v>0.412516835016835</v>
      </c>
      <c r="U285" s="75">
        <v>9</v>
      </c>
      <c r="V285" s="75">
        <v>9</v>
      </c>
      <c r="W285" s="75">
        <v>0</v>
      </c>
    </row>
    <row r="286" spans="1:23" x14ac:dyDescent="0.25">
      <c r="A286">
        <v>3851497</v>
      </c>
      <c r="B286" t="s">
        <v>1610</v>
      </c>
      <c r="C286" t="s">
        <v>1307</v>
      </c>
      <c r="D286" t="s">
        <v>1611</v>
      </c>
      <c r="E286" s="74">
        <v>0.438348765432099</v>
      </c>
      <c r="F286" s="74">
        <v>0.438348765432099</v>
      </c>
      <c r="G286">
        <v>126</v>
      </c>
      <c r="H286">
        <v>126</v>
      </c>
      <c r="I286">
        <v>0</v>
      </c>
      <c r="J286">
        <v>55.47</v>
      </c>
      <c r="K286">
        <v>0.141666666666667</v>
      </c>
      <c r="L286">
        <v>0</v>
      </c>
      <c r="M286">
        <v>0</v>
      </c>
      <c r="N286">
        <v>0</v>
      </c>
      <c r="O286">
        <v>0.58833333333333304</v>
      </c>
      <c r="P286" s="75">
        <v>2</v>
      </c>
      <c r="Q286" s="75">
        <v>0</v>
      </c>
      <c r="R286" s="75">
        <v>1</v>
      </c>
      <c r="S286" s="75">
        <v>1</v>
      </c>
      <c r="T286" s="74">
        <v>0.56064594356260999</v>
      </c>
      <c r="U286" s="75">
        <v>11</v>
      </c>
      <c r="V286" s="75">
        <v>10</v>
      </c>
      <c r="W286" s="75">
        <v>1</v>
      </c>
    </row>
    <row r="287" spans="1:23" x14ac:dyDescent="0.25">
      <c r="A287">
        <v>3851498</v>
      </c>
      <c r="B287" t="s">
        <v>1612</v>
      </c>
      <c r="C287" t="s">
        <v>1082</v>
      </c>
      <c r="D287" t="s">
        <v>1613</v>
      </c>
      <c r="E287" s="74">
        <v>0.97101410934744303</v>
      </c>
      <c r="F287" s="74">
        <v>0.97101410934744303</v>
      </c>
      <c r="G287">
        <v>126</v>
      </c>
      <c r="H287">
        <v>126</v>
      </c>
      <c r="I287">
        <v>0</v>
      </c>
      <c r="J287">
        <v>121.562777777778</v>
      </c>
      <c r="K287">
        <v>3.1922222222222199</v>
      </c>
      <c r="L287">
        <v>0</v>
      </c>
      <c r="M287">
        <v>0</v>
      </c>
      <c r="N287">
        <v>0</v>
      </c>
      <c r="O287">
        <v>0.544722222222222</v>
      </c>
      <c r="P287" s="75">
        <v>2</v>
      </c>
      <c r="Q287" s="75">
        <v>0</v>
      </c>
      <c r="R287" s="75">
        <v>1</v>
      </c>
      <c r="S287" s="75">
        <v>1</v>
      </c>
      <c r="T287" s="74">
        <v>1.21693121693122E-2</v>
      </c>
      <c r="U287" s="75">
        <v>0</v>
      </c>
      <c r="V287" s="75">
        <v>0</v>
      </c>
      <c r="W287" s="75">
        <v>0</v>
      </c>
    </row>
    <row r="288" spans="1:23" x14ac:dyDescent="0.25">
      <c r="A288">
        <v>3851502</v>
      </c>
      <c r="B288" t="s">
        <v>1614</v>
      </c>
      <c r="C288" t="s">
        <v>1064</v>
      </c>
      <c r="D288" t="s">
        <v>1615</v>
      </c>
      <c r="E288" s="74">
        <v>0.99851851851851803</v>
      </c>
      <c r="F288" s="74">
        <v>0.99717171717171704</v>
      </c>
      <c r="G288">
        <v>126</v>
      </c>
      <c r="H288">
        <v>66</v>
      </c>
      <c r="I288">
        <v>0</v>
      </c>
      <c r="J288">
        <v>74.765555555555594</v>
      </c>
      <c r="K288">
        <v>2.1255555555555601</v>
      </c>
      <c r="L288">
        <v>0</v>
      </c>
      <c r="M288">
        <v>54</v>
      </c>
      <c r="N288">
        <v>0</v>
      </c>
      <c r="O288">
        <v>0.17805555555555599</v>
      </c>
      <c r="P288" s="75">
        <v>1</v>
      </c>
      <c r="Q288" s="75">
        <v>0</v>
      </c>
      <c r="R288" s="75">
        <v>0</v>
      </c>
      <c r="S288" s="75">
        <v>1</v>
      </c>
      <c r="T288" s="74">
        <v>0</v>
      </c>
      <c r="U288" s="75">
        <v>0</v>
      </c>
      <c r="V288" s="75">
        <v>0</v>
      </c>
      <c r="W288" s="75">
        <v>0</v>
      </c>
    </row>
    <row r="289" spans="1:23" x14ac:dyDescent="0.25">
      <c r="A289">
        <v>3851503</v>
      </c>
      <c r="B289" t="s">
        <v>1616</v>
      </c>
      <c r="C289" t="s">
        <v>1059</v>
      </c>
      <c r="D289" t="s">
        <v>1617</v>
      </c>
      <c r="E289" s="74">
        <v>0.189980158730159</v>
      </c>
      <c r="F289" s="74">
        <v>0.20997807017543901</v>
      </c>
      <c r="G289">
        <v>126</v>
      </c>
      <c r="H289">
        <v>114</v>
      </c>
      <c r="I289">
        <v>0</v>
      </c>
      <c r="J289">
        <v>23.953611111111101</v>
      </c>
      <c r="K289">
        <v>0</v>
      </c>
      <c r="L289">
        <v>0</v>
      </c>
      <c r="M289">
        <v>0</v>
      </c>
      <c r="N289">
        <v>0</v>
      </c>
      <c r="O289">
        <v>6.25E-2</v>
      </c>
      <c r="P289" s="75">
        <v>0</v>
      </c>
      <c r="Q289" s="75">
        <v>0</v>
      </c>
      <c r="R289" s="75">
        <v>0</v>
      </c>
      <c r="S289" s="75">
        <v>0</v>
      </c>
      <c r="T289" s="74">
        <v>0.80989197530864199</v>
      </c>
      <c r="U289" s="75">
        <v>17</v>
      </c>
      <c r="V289" s="75">
        <v>16</v>
      </c>
      <c r="W289" s="75">
        <v>1</v>
      </c>
    </row>
    <row r="290" spans="1:23" x14ac:dyDescent="0.25">
      <c r="A290">
        <v>3851512</v>
      </c>
      <c r="B290" t="s">
        <v>1618</v>
      </c>
      <c r="C290" t="s">
        <v>1071</v>
      </c>
      <c r="D290" t="s">
        <v>1619</v>
      </c>
      <c r="E290" s="74">
        <v>0.98549823633156997</v>
      </c>
      <c r="F290" s="74">
        <v>0.98549823633156997</v>
      </c>
      <c r="G290">
        <v>126</v>
      </c>
      <c r="H290">
        <v>126</v>
      </c>
      <c r="I290">
        <v>0</v>
      </c>
      <c r="J290">
        <v>126.092777777778</v>
      </c>
      <c r="K290">
        <v>2.3436111111111102</v>
      </c>
      <c r="L290">
        <v>0</v>
      </c>
      <c r="M290">
        <v>0</v>
      </c>
      <c r="N290">
        <v>0</v>
      </c>
      <c r="O290">
        <v>0.86194444444444396</v>
      </c>
      <c r="P290" s="75">
        <v>1</v>
      </c>
      <c r="Q290" s="75">
        <v>1</v>
      </c>
      <c r="R290" s="75">
        <v>0</v>
      </c>
      <c r="S290" s="75">
        <v>0</v>
      </c>
      <c r="T290" s="74">
        <v>6.0251322751322797E-3</v>
      </c>
      <c r="U290" s="75">
        <v>0</v>
      </c>
      <c r="V290" s="75">
        <v>0</v>
      </c>
      <c r="W290" s="75">
        <v>0</v>
      </c>
    </row>
    <row r="291" spans="1:23" x14ac:dyDescent="0.25">
      <c r="A291">
        <v>3851526</v>
      </c>
      <c r="B291" t="s">
        <v>1620</v>
      </c>
      <c r="C291" t="s">
        <v>1110</v>
      </c>
      <c r="D291" t="s">
        <v>1621</v>
      </c>
      <c r="E291" s="74">
        <v>0</v>
      </c>
      <c r="F291" s="74"/>
      <c r="G291">
        <v>138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 s="75">
        <v>0</v>
      </c>
      <c r="Q291" s="75">
        <v>0</v>
      </c>
      <c r="R291" s="75">
        <v>0</v>
      </c>
      <c r="S291" s="75">
        <v>0</v>
      </c>
      <c r="T291" s="74">
        <v>1</v>
      </c>
      <c r="U291" s="75">
        <v>23</v>
      </c>
      <c r="V291" s="75">
        <v>0</v>
      </c>
      <c r="W291" s="75">
        <v>23</v>
      </c>
    </row>
    <row r="292" spans="1:23" x14ac:dyDescent="0.25">
      <c r="A292">
        <v>3851530</v>
      </c>
      <c r="B292" t="s">
        <v>1622</v>
      </c>
      <c r="C292" t="s">
        <v>1021</v>
      </c>
      <c r="D292" t="s">
        <v>1623</v>
      </c>
      <c r="E292" s="74">
        <v>0.90109722222222199</v>
      </c>
      <c r="F292" s="74">
        <v>0.90109722222222199</v>
      </c>
      <c r="G292">
        <v>120</v>
      </c>
      <c r="H292">
        <v>120</v>
      </c>
      <c r="I292">
        <v>0</v>
      </c>
      <c r="J292">
        <v>111.389444444444</v>
      </c>
      <c r="K292">
        <v>3.08555555555556</v>
      </c>
      <c r="L292">
        <v>0</v>
      </c>
      <c r="M292">
        <v>0</v>
      </c>
      <c r="N292">
        <v>4.6313888888888899</v>
      </c>
      <c r="O292">
        <v>1.4863888888888901</v>
      </c>
      <c r="P292" s="75">
        <v>3</v>
      </c>
      <c r="Q292" s="75">
        <v>2</v>
      </c>
      <c r="R292" s="75">
        <v>1</v>
      </c>
      <c r="S292" s="75">
        <v>0</v>
      </c>
      <c r="T292" s="74">
        <v>9.6120370370370398E-2</v>
      </c>
      <c r="U292" s="75">
        <v>1</v>
      </c>
      <c r="V292" s="75">
        <v>1</v>
      </c>
      <c r="W292" s="75">
        <v>0</v>
      </c>
    </row>
    <row r="293" spans="1:23" x14ac:dyDescent="0.25">
      <c r="A293">
        <v>3851784</v>
      </c>
      <c r="B293" t="s">
        <v>1624</v>
      </c>
      <c r="C293" t="s">
        <v>1024</v>
      </c>
      <c r="D293" t="s">
        <v>1625</v>
      </c>
      <c r="E293" s="74">
        <v>0.99648589065255699</v>
      </c>
      <c r="F293" s="74">
        <v>0.99648589065255699</v>
      </c>
      <c r="G293">
        <v>126</v>
      </c>
      <c r="H293">
        <v>126</v>
      </c>
      <c r="I293">
        <v>0</v>
      </c>
      <c r="J293">
        <v>126.00083333333301</v>
      </c>
      <c r="K293">
        <v>0</v>
      </c>
      <c r="L293">
        <v>0</v>
      </c>
      <c r="M293">
        <v>0</v>
      </c>
      <c r="N293">
        <v>0</v>
      </c>
      <c r="O293">
        <v>0.30638888888888899</v>
      </c>
      <c r="P293" s="75">
        <v>0</v>
      </c>
      <c r="Q293" s="75">
        <v>0</v>
      </c>
      <c r="R293" s="75">
        <v>0</v>
      </c>
      <c r="S293" s="75">
        <v>0</v>
      </c>
      <c r="T293" s="74">
        <v>1.56305114638448E-3</v>
      </c>
      <c r="U293" s="75">
        <v>0</v>
      </c>
      <c r="V293" s="75">
        <v>0</v>
      </c>
      <c r="W293" s="75">
        <v>0</v>
      </c>
    </row>
    <row r="294" spans="1:23" x14ac:dyDescent="0.25">
      <c r="A294">
        <v>3851814</v>
      </c>
      <c r="B294" t="s">
        <v>1626</v>
      </c>
      <c r="C294" t="s">
        <v>1033</v>
      </c>
      <c r="D294" t="s">
        <v>1627</v>
      </c>
      <c r="E294" s="74">
        <v>0.88773148148148195</v>
      </c>
      <c r="F294" s="74">
        <v>0.88773148148148195</v>
      </c>
      <c r="G294">
        <v>132</v>
      </c>
      <c r="H294">
        <v>132</v>
      </c>
      <c r="I294">
        <v>0</v>
      </c>
      <c r="J294">
        <v>114.278611111111</v>
      </c>
      <c r="K294">
        <v>3.9913888888888902</v>
      </c>
      <c r="L294">
        <v>0</v>
      </c>
      <c r="M294">
        <v>0</v>
      </c>
      <c r="N294">
        <v>12</v>
      </c>
      <c r="O294">
        <v>0.204166666666667</v>
      </c>
      <c r="P294" s="75">
        <v>1</v>
      </c>
      <c r="Q294" s="75">
        <v>0</v>
      </c>
      <c r="R294" s="75">
        <v>1</v>
      </c>
      <c r="S294" s="75">
        <v>0</v>
      </c>
      <c r="T294" s="74">
        <v>0.10954124579124599</v>
      </c>
      <c r="U294" s="75">
        <v>2</v>
      </c>
      <c r="V294" s="75">
        <v>2</v>
      </c>
      <c r="W294" s="75">
        <v>0</v>
      </c>
    </row>
    <row r="295" spans="1:23" x14ac:dyDescent="0.25">
      <c r="A295">
        <v>3851816</v>
      </c>
      <c r="B295" t="s">
        <v>1628</v>
      </c>
      <c r="C295" t="s">
        <v>1033</v>
      </c>
      <c r="D295" t="s">
        <v>1629</v>
      </c>
      <c r="E295" s="74">
        <v>0.81678451178451195</v>
      </c>
      <c r="F295" s="74">
        <v>0.81678451178451195</v>
      </c>
      <c r="G295">
        <v>132</v>
      </c>
      <c r="H295">
        <v>132</v>
      </c>
      <c r="I295">
        <v>0</v>
      </c>
      <c r="J295">
        <v>107.971388888889</v>
      </c>
      <c r="K295">
        <v>0.64638888888888901</v>
      </c>
      <c r="L295">
        <v>0</v>
      </c>
      <c r="M295">
        <v>0</v>
      </c>
      <c r="N295">
        <v>0</v>
      </c>
      <c r="O295">
        <v>0.75749999999999995</v>
      </c>
      <c r="P295" s="75">
        <v>2</v>
      </c>
      <c r="Q295" s="75">
        <v>1</v>
      </c>
      <c r="R295" s="75">
        <v>0</v>
      </c>
      <c r="S295" s="75">
        <v>1</v>
      </c>
      <c r="T295" s="74">
        <v>0.18196338383838401</v>
      </c>
      <c r="U295" s="75">
        <v>4</v>
      </c>
      <c r="V295" s="75">
        <v>4</v>
      </c>
      <c r="W295" s="75">
        <v>0</v>
      </c>
    </row>
    <row r="296" spans="1:23" x14ac:dyDescent="0.25">
      <c r="A296">
        <v>3851835</v>
      </c>
      <c r="B296" t="s">
        <v>1630</v>
      </c>
      <c r="C296" t="s">
        <v>1018</v>
      </c>
      <c r="D296" t="s">
        <v>1631</v>
      </c>
      <c r="E296" s="74">
        <v>0.67600168350168399</v>
      </c>
      <c r="F296" s="74">
        <v>0.67600168350168399</v>
      </c>
      <c r="G296">
        <v>132</v>
      </c>
      <c r="H296">
        <v>132</v>
      </c>
      <c r="I296">
        <v>0</v>
      </c>
      <c r="J296">
        <v>88.426944444444402</v>
      </c>
      <c r="K296">
        <v>2.7813888888888898</v>
      </c>
      <c r="L296">
        <v>0</v>
      </c>
      <c r="M296">
        <v>0</v>
      </c>
      <c r="N296">
        <v>0</v>
      </c>
      <c r="O296">
        <v>11.252222222222199</v>
      </c>
      <c r="P296" s="75">
        <v>9</v>
      </c>
      <c r="Q296" s="75">
        <v>5</v>
      </c>
      <c r="R296" s="75">
        <v>0</v>
      </c>
      <c r="S296" s="75">
        <v>4</v>
      </c>
      <c r="T296" s="74">
        <v>0.30952651515151502</v>
      </c>
      <c r="U296" s="75">
        <v>5</v>
      </c>
      <c r="V296" s="75">
        <v>2</v>
      </c>
      <c r="W296" s="75">
        <v>3</v>
      </c>
    </row>
    <row r="297" spans="1:23" x14ac:dyDescent="0.25">
      <c r="A297">
        <v>3852737</v>
      </c>
      <c r="B297" t="s">
        <v>1632</v>
      </c>
      <c r="C297" t="s">
        <v>1093</v>
      </c>
      <c r="D297" t="s">
        <v>1633</v>
      </c>
      <c r="E297" s="74">
        <v>0.80971990740740696</v>
      </c>
      <c r="F297" s="74">
        <v>0.80971990740740696</v>
      </c>
      <c r="G297">
        <v>120</v>
      </c>
      <c r="H297">
        <v>120</v>
      </c>
      <c r="I297">
        <v>0</v>
      </c>
      <c r="J297">
        <v>102.751388888889</v>
      </c>
      <c r="K297">
        <v>0.73888888888888904</v>
      </c>
      <c r="L297">
        <v>0</v>
      </c>
      <c r="M297">
        <v>0</v>
      </c>
      <c r="N297">
        <v>0</v>
      </c>
      <c r="O297">
        <v>0.41249999999999998</v>
      </c>
      <c r="P297" s="75">
        <v>2</v>
      </c>
      <c r="Q297" s="75">
        <v>0</v>
      </c>
      <c r="R297" s="75">
        <v>0</v>
      </c>
      <c r="S297" s="75">
        <v>2</v>
      </c>
      <c r="T297" s="74">
        <v>0.150782407407407</v>
      </c>
      <c r="U297" s="75">
        <v>3</v>
      </c>
      <c r="V297" s="75">
        <v>3</v>
      </c>
      <c r="W297" s="75">
        <v>0</v>
      </c>
    </row>
    <row r="298" spans="1:23" x14ac:dyDescent="0.25">
      <c r="A298">
        <v>3852813</v>
      </c>
      <c r="B298" t="s">
        <v>1634</v>
      </c>
      <c r="C298" t="s">
        <v>1151</v>
      </c>
      <c r="D298" t="s">
        <v>1635</v>
      </c>
      <c r="E298" s="74">
        <v>0.61379629629629595</v>
      </c>
      <c r="F298" s="74">
        <v>0.61379629629629595</v>
      </c>
      <c r="G298">
        <v>126</v>
      </c>
      <c r="H298">
        <v>126</v>
      </c>
      <c r="I298">
        <v>6</v>
      </c>
      <c r="J298">
        <v>75.185555555555595</v>
      </c>
      <c r="K298">
        <v>1.1297222222222201</v>
      </c>
      <c r="L298">
        <v>0</v>
      </c>
      <c r="M298">
        <v>0</v>
      </c>
      <c r="N298">
        <v>0</v>
      </c>
      <c r="O298">
        <v>0.89611111111111097</v>
      </c>
      <c r="P298" s="75">
        <v>3</v>
      </c>
      <c r="Q298" s="75">
        <v>1</v>
      </c>
      <c r="R298" s="75">
        <v>0</v>
      </c>
      <c r="S298" s="75">
        <v>2</v>
      </c>
      <c r="T298" s="74">
        <v>0.37764583333333301</v>
      </c>
      <c r="U298" s="75">
        <v>7</v>
      </c>
      <c r="V298" s="75">
        <v>7</v>
      </c>
      <c r="W298" s="75">
        <v>0</v>
      </c>
    </row>
    <row r="299" spans="1:23" x14ac:dyDescent="0.25">
      <c r="A299">
        <v>3852957</v>
      </c>
      <c r="B299" t="s">
        <v>1636</v>
      </c>
      <c r="C299" t="s">
        <v>1110</v>
      </c>
      <c r="D299" t="s">
        <v>1637</v>
      </c>
      <c r="E299" s="74">
        <v>0.26394444444444398</v>
      </c>
      <c r="F299" s="74">
        <v>0.26394444444444398</v>
      </c>
      <c r="G299">
        <v>132</v>
      </c>
      <c r="H299">
        <v>132</v>
      </c>
      <c r="I299">
        <v>12</v>
      </c>
      <c r="J299">
        <v>28.1816666666667</v>
      </c>
      <c r="K299">
        <v>5.4902777777777798</v>
      </c>
      <c r="L299">
        <v>0</v>
      </c>
      <c r="M299">
        <v>0</v>
      </c>
      <c r="N299">
        <v>0</v>
      </c>
      <c r="O299">
        <v>2.1272222222222199</v>
      </c>
      <c r="P299" s="75">
        <v>4</v>
      </c>
      <c r="Q299" s="75">
        <v>1</v>
      </c>
      <c r="R299" s="75">
        <v>0</v>
      </c>
      <c r="S299" s="75">
        <v>3</v>
      </c>
      <c r="T299" s="74">
        <v>0.71949537037037004</v>
      </c>
      <c r="U299" s="75">
        <v>11</v>
      </c>
      <c r="V299" s="75">
        <v>9</v>
      </c>
      <c r="W299" s="75">
        <v>2</v>
      </c>
    </row>
    <row r="300" spans="1:23" x14ac:dyDescent="0.25">
      <c r="A300">
        <v>3852976</v>
      </c>
      <c r="B300" t="s">
        <v>1638</v>
      </c>
      <c r="C300" t="s">
        <v>1043</v>
      </c>
      <c r="D300" t="s">
        <v>1639</v>
      </c>
      <c r="E300" s="74">
        <v>0.83932028619528598</v>
      </c>
      <c r="F300" s="74">
        <v>0.83932028619528598</v>
      </c>
      <c r="G300">
        <v>132</v>
      </c>
      <c r="H300">
        <v>132</v>
      </c>
      <c r="I300">
        <v>0</v>
      </c>
      <c r="J300">
        <v>112.403888888889</v>
      </c>
      <c r="K300">
        <v>3.7636111111111101</v>
      </c>
      <c r="L300">
        <v>0</v>
      </c>
      <c r="M300">
        <v>0</v>
      </c>
      <c r="N300">
        <v>0</v>
      </c>
      <c r="O300">
        <v>2.2216666666666698</v>
      </c>
      <c r="P300" s="75">
        <v>9</v>
      </c>
      <c r="Q300" s="75">
        <v>2</v>
      </c>
      <c r="R300" s="75">
        <v>1</v>
      </c>
      <c r="S300" s="75">
        <v>6</v>
      </c>
      <c r="T300" s="74">
        <v>0.15191919191919201</v>
      </c>
      <c r="U300" s="75">
        <v>1</v>
      </c>
      <c r="V300" s="75">
        <v>1</v>
      </c>
      <c r="W300" s="75">
        <v>0</v>
      </c>
    </row>
    <row r="301" spans="1:23" x14ac:dyDescent="0.25">
      <c r="A301">
        <v>3852995</v>
      </c>
      <c r="B301" t="s">
        <v>1640</v>
      </c>
      <c r="C301" t="s">
        <v>1064</v>
      </c>
      <c r="D301" t="s">
        <v>1641</v>
      </c>
      <c r="E301" s="74">
        <v>0.99084549878345496</v>
      </c>
      <c r="F301" s="74">
        <v>0.98371212121212104</v>
      </c>
      <c r="G301">
        <v>137</v>
      </c>
      <c r="H301">
        <v>77</v>
      </c>
      <c r="I301">
        <v>0</v>
      </c>
      <c r="J301">
        <v>75.863333333333301</v>
      </c>
      <c r="K301">
        <v>6.6666666666666693E-2</v>
      </c>
      <c r="L301">
        <v>0</v>
      </c>
      <c r="M301">
        <v>60</v>
      </c>
      <c r="N301">
        <v>0</v>
      </c>
      <c r="O301">
        <v>0.71888888888888902</v>
      </c>
      <c r="P301" s="75">
        <v>2</v>
      </c>
      <c r="Q301" s="75">
        <v>1</v>
      </c>
      <c r="R301" s="75">
        <v>0</v>
      </c>
      <c r="S301" s="75">
        <v>1</v>
      </c>
      <c r="T301" s="74">
        <v>7.8933495539335007E-3</v>
      </c>
      <c r="U301" s="75">
        <v>0</v>
      </c>
      <c r="V301" s="75">
        <v>0</v>
      </c>
      <c r="W301" s="75">
        <v>0</v>
      </c>
    </row>
    <row r="302" spans="1:23" x14ac:dyDescent="0.25">
      <c r="A302">
        <v>3853081</v>
      </c>
      <c r="B302" t="s">
        <v>1642</v>
      </c>
      <c r="C302" t="s">
        <v>1018</v>
      </c>
      <c r="D302" t="s">
        <v>1643</v>
      </c>
      <c r="E302" s="74">
        <v>0.65934553872053903</v>
      </c>
      <c r="F302" s="74">
        <v>0.65934553872053903</v>
      </c>
      <c r="G302">
        <v>132</v>
      </c>
      <c r="H302">
        <v>132</v>
      </c>
      <c r="I302">
        <v>0</v>
      </c>
      <c r="J302">
        <v>76.802499999999995</v>
      </c>
      <c r="K302">
        <v>10.593055555555599</v>
      </c>
      <c r="L302">
        <v>0</v>
      </c>
      <c r="M302">
        <v>0</v>
      </c>
      <c r="N302">
        <v>0</v>
      </c>
      <c r="O302">
        <v>11.758333333333301</v>
      </c>
      <c r="P302" s="75">
        <v>16</v>
      </c>
      <c r="Q302" s="75">
        <v>10</v>
      </c>
      <c r="R302" s="75">
        <v>3</v>
      </c>
      <c r="S302" s="75">
        <v>3</v>
      </c>
      <c r="T302" s="74">
        <v>0.33854166666666702</v>
      </c>
      <c r="U302" s="75">
        <v>5</v>
      </c>
      <c r="V302" s="75">
        <v>4</v>
      </c>
      <c r="W302" s="75">
        <v>1</v>
      </c>
    </row>
    <row r="303" spans="1:23" x14ac:dyDescent="0.25">
      <c r="A303">
        <v>3853118</v>
      </c>
      <c r="B303" t="s">
        <v>1644</v>
      </c>
      <c r="C303" t="s">
        <v>1051</v>
      </c>
      <c r="D303" t="s">
        <v>1645</v>
      </c>
      <c r="E303" s="74">
        <v>0.84199745547073801</v>
      </c>
      <c r="F303" s="74">
        <v>0.84199745547073801</v>
      </c>
      <c r="G303">
        <v>131</v>
      </c>
      <c r="H303">
        <v>131</v>
      </c>
      <c r="I303">
        <v>0</v>
      </c>
      <c r="J303">
        <v>99.283888888888896</v>
      </c>
      <c r="K303">
        <v>13.5283333333333</v>
      </c>
      <c r="L303">
        <v>0</v>
      </c>
      <c r="M303">
        <v>0</v>
      </c>
      <c r="N303">
        <v>0</v>
      </c>
      <c r="O303">
        <v>7.7186111111111098</v>
      </c>
      <c r="P303" s="75">
        <v>4</v>
      </c>
      <c r="Q303" s="75">
        <v>4</v>
      </c>
      <c r="R303" s="75">
        <v>0</v>
      </c>
      <c r="S303" s="75">
        <v>0</v>
      </c>
      <c r="T303" s="74">
        <v>0.155578880407125</v>
      </c>
      <c r="U303" s="75">
        <v>2</v>
      </c>
      <c r="V303" s="75">
        <v>1</v>
      </c>
      <c r="W303" s="75">
        <v>1</v>
      </c>
    </row>
    <row r="304" spans="1:23" x14ac:dyDescent="0.25">
      <c r="A304">
        <v>3857518</v>
      </c>
      <c r="B304" t="s">
        <v>1646</v>
      </c>
      <c r="C304" t="s">
        <v>1085</v>
      </c>
      <c r="D304" t="s">
        <v>1647</v>
      </c>
      <c r="E304" s="74">
        <v>0.91571127946127995</v>
      </c>
      <c r="F304" s="74">
        <v>0.91571127946127995</v>
      </c>
      <c r="G304">
        <v>132</v>
      </c>
      <c r="H304">
        <v>132</v>
      </c>
      <c r="I304">
        <v>0</v>
      </c>
      <c r="J304">
        <v>122.13916666666699</v>
      </c>
      <c r="K304">
        <v>3.1638888888888901</v>
      </c>
      <c r="L304">
        <v>0</v>
      </c>
      <c r="M304">
        <v>0</v>
      </c>
      <c r="N304">
        <v>0</v>
      </c>
      <c r="O304">
        <v>2.0375000000000001</v>
      </c>
      <c r="P304" s="75">
        <v>5</v>
      </c>
      <c r="Q304" s="75">
        <v>1</v>
      </c>
      <c r="R304" s="75">
        <v>0</v>
      </c>
      <c r="S304" s="75">
        <v>4</v>
      </c>
      <c r="T304" s="74">
        <v>7.3434343434343394E-2</v>
      </c>
      <c r="U304" s="75">
        <v>1</v>
      </c>
      <c r="V304" s="75">
        <v>1</v>
      </c>
      <c r="W304" s="75">
        <v>0</v>
      </c>
    </row>
    <row r="305" spans="1:23" x14ac:dyDescent="0.25">
      <c r="A305">
        <v>3857574</v>
      </c>
      <c r="B305" t="s">
        <v>1648</v>
      </c>
      <c r="C305" t="s">
        <v>1307</v>
      </c>
      <c r="D305" t="s">
        <v>1649</v>
      </c>
      <c r="E305" s="74">
        <v>0.51102864380791502</v>
      </c>
      <c r="F305" s="74">
        <v>0.51102864380791502</v>
      </c>
      <c r="G305">
        <v>126</v>
      </c>
      <c r="H305">
        <v>126</v>
      </c>
      <c r="I305">
        <v>0.99722222222222201</v>
      </c>
      <c r="J305">
        <v>64.069999999999993</v>
      </c>
      <c r="K305">
        <v>0.34805555555555601</v>
      </c>
      <c r="L305">
        <v>0</v>
      </c>
      <c r="M305">
        <v>0</v>
      </c>
      <c r="N305">
        <v>0</v>
      </c>
      <c r="O305">
        <v>0.98361111111111099</v>
      </c>
      <c r="P305" s="75">
        <v>1</v>
      </c>
      <c r="Q305" s="75">
        <v>1</v>
      </c>
      <c r="R305" s="75">
        <v>0</v>
      </c>
      <c r="S305" s="75">
        <v>0</v>
      </c>
      <c r="T305" s="74">
        <v>0.48869802893268999</v>
      </c>
      <c r="U305" s="75">
        <v>10</v>
      </c>
      <c r="V305" s="75">
        <v>10</v>
      </c>
      <c r="W305" s="75">
        <v>0</v>
      </c>
    </row>
    <row r="306" spans="1:23" x14ac:dyDescent="0.25">
      <c r="A306">
        <v>3857602</v>
      </c>
      <c r="B306" t="s">
        <v>1650</v>
      </c>
      <c r="C306" t="s">
        <v>1043</v>
      </c>
      <c r="D306" t="s">
        <v>1651</v>
      </c>
      <c r="E306" s="74">
        <v>0.92929232804232798</v>
      </c>
      <c r="F306" s="74">
        <v>0.92929232804232798</v>
      </c>
      <c r="G306">
        <v>132</v>
      </c>
      <c r="H306">
        <v>132</v>
      </c>
      <c r="I306">
        <v>6</v>
      </c>
      <c r="J306">
        <v>120.158611111111</v>
      </c>
      <c r="K306">
        <v>1.60388888888889</v>
      </c>
      <c r="L306">
        <v>0</v>
      </c>
      <c r="M306">
        <v>0</v>
      </c>
      <c r="N306">
        <v>0</v>
      </c>
      <c r="O306">
        <v>1.68166666666667</v>
      </c>
      <c r="P306" s="75">
        <v>6</v>
      </c>
      <c r="Q306" s="75">
        <v>2</v>
      </c>
      <c r="R306" s="75">
        <v>0</v>
      </c>
      <c r="S306" s="75">
        <v>4</v>
      </c>
      <c r="T306" s="74">
        <v>6.2552910052910096E-2</v>
      </c>
      <c r="U306" s="75">
        <v>0</v>
      </c>
      <c r="V306" s="75">
        <v>0</v>
      </c>
      <c r="W306" s="75">
        <v>0</v>
      </c>
    </row>
    <row r="307" spans="1:23" x14ac:dyDescent="0.25">
      <c r="A307">
        <v>3888246</v>
      </c>
      <c r="B307" t="s">
        <v>1652</v>
      </c>
      <c r="C307" t="s">
        <v>1110</v>
      </c>
      <c r="D307" t="s">
        <v>1653</v>
      </c>
      <c r="E307" s="74">
        <v>0.95159171075837701</v>
      </c>
      <c r="F307" s="74">
        <v>0.93676504629629598</v>
      </c>
      <c r="G307">
        <v>126</v>
      </c>
      <c r="H307">
        <v>96</v>
      </c>
      <c r="I307">
        <v>0</v>
      </c>
      <c r="J307">
        <v>151.643611111111</v>
      </c>
      <c r="K307">
        <v>0.16027777777777799</v>
      </c>
      <c r="L307">
        <v>0</v>
      </c>
      <c r="M307">
        <v>0</v>
      </c>
      <c r="N307">
        <v>6</v>
      </c>
      <c r="O307">
        <v>0.1925</v>
      </c>
      <c r="P307" s="75">
        <v>0</v>
      </c>
      <c r="Q307" s="75">
        <v>0</v>
      </c>
      <c r="R307" s="75">
        <v>0</v>
      </c>
      <c r="S307" s="75">
        <v>0</v>
      </c>
      <c r="T307" s="74">
        <v>4.7903439153439198E-2</v>
      </c>
      <c r="U307" s="75">
        <v>1</v>
      </c>
      <c r="V307" s="75">
        <v>1</v>
      </c>
      <c r="W307" s="75">
        <v>0</v>
      </c>
    </row>
    <row r="308" spans="1:23" x14ac:dyDescent="0.25">
      <c r="A308">
        <v>3888255</v>
      </c>
      <c r="B308" t="s">
        <v>1654</v>
      </c>
      <c r="C308" t="s">
        <v>1018</v>
      </c>
      <c r="D308" t="s">
        <v>1655</v>
      </c>
      <c r="E308" s="74">
        <v>0.97148569023568998</v>
      </c>
      <c r="F308" s="74">
        <v>0.97148569023568998</v>
      </c>
      <c r="G308">
        <v>132</v>
      </c>
      <c r="H308">
        <v>132</v>
      </c>
      <c r="I308">
        <v>0</v>
      </c>
      <c r="J308">
        <v>117.10916666666699</v>
      </c>
      <c r="K308">
        <v>2.4224999999999999</v>
      </c>
      <c r="L308">
        <v>0</v>
      </c>
      <c r="M308">
        <v>12</v>
      </c>
      <c r="N308">
        <v>0</v>
      </c>
      <c r="O308">
        <v>0.236666666666667</v>
      </c>
      <c r="P308" s="75">
        <v>0</v>
      </c>
      <c r="Q308" s="75">
        <v>0</v>
      </c>
      <c r="R308" s="75">
        <v>0</v>
      </c>
      <c r="S308" s="75">
        <v>0</v>
      </c>
      <c r="T308" s="74">
        <v>1.18644781144781E-2</v>
      </c>
      <c r="U308" s="75">
        <v>0</v>
      </c>
      <c r="V308" s="75">
        <v>0</v>
      </c>
      <c r="W308" s="75">
        <v>0</v>
      </c>
    </row>
    <row r="309" spans="1:23" x14ac:dyDescent="0.25">
      <c r="A309">
        <v>3888256</v>
      </c>
      <c r="B309" t="s">
        <v>1656</v>
      </c>
      <c r="C309" t="s">
        <v>1110</v>
      </c>
      <c r="D309" t="s">
        <v>1657</v>
      </c>
      <c r="E309" s="74">
        <v>0.74576719576719597</v>
      </c>
      <c r="F309" s="74">
        <v>0.74576719576719597</v>
      </c>
      <c r="G309">
        <v>132</v>
      </c>
      <c r="H309">
        <v>132</v>
      </c>
      <c r="I309">
        <v>6</v>
      </c>
      <c r="J309">
        <v>109.30249999999999</v>
      </c>
      <c r="K309">
        <v>2.7958333333333298</v>
      </c>
      <c r="L309">
        <v>0</v>
      </c>
      <c r="M309">
        <v>0</v>
      </c>
      <c r="N309">
        <v>18</v>
      </c>
      <c r="O309">
        <v>0.72499999999999998</v>
      </c>
      <c r="P309" s="75">
        <v>1</v>
      </c>
      <c r="Q309" s="75">
        <v>1</v>
      </c>
      <c r="R309" s="75">
        <v>0</v>
      </c>
      <c r="S309" s="75">
        <v>0</v>
      </c>
      <c r="T309" s="74">
        <v>0.24506613756613799</v>
      </c>
      <c r="U309" s="75">
        <v>5</v>
      </c>
      <c r="V309" s="75">
        <v>4</v>
      </c>
      <c r="W309" s="75">
        <v>1</v>
      </c>
    </row>
    <row r="310" spans="1:23" x14ac:dyDescent="0.25">
      <c r="A310">
        <v>3888257</v>
      </c>
      <c r="B310" t="s">
        <v>1658</v>
      </c>
      <c r="C310" t="s">
        <v>1192</v>
      </c>
      <c r="D310" t="s">
        <v>1659</v>
      </c>
      <c r="E310" s="74">
        <v>0</v>
      </c>
      <c r="F310" s="74"/>
      <c r="G310">
        <v>138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138</v>
      </c>
      <c r="O310">
        <v>0</v>
      </c>
      <c r="P310" s="75">
        <v>0</v>
      </c>
      <c r="Q310" s="75">
        <v>0</v>
      </c>
      <c r="R310" s="75">
        <v>0</v>
      </c>
      <c r="S310" s="75">
        <v>0</v>
      </c>
      <c r="T310" s="74">
        <v>1</v>
      </c>
      <c r="U310" s="75">
        <v>23</v>
      </c>
      <c r="V310" s="75">
        <v>23</v>
      </c>
      <c r="W310" s="75">
        <v>0</v>
      </c>
    </row>
    <row r="311" spans="1:23" x14ac:dyDescent="0.25">
      <c r="A311">
        <v>3888258</v>
      </c>
      <c r="B311" t="s">
        <v>1660</v>
      </c>
      <c r="C311" t="s">
        <v>1085</v>
      </c>
      <c r="D311" t="s">
        <v>1661</v>
      </c>
      <c r="E311" s="74">
        <v>0.86899621212121203</v>
      </c>
      <c r="F311" s="74">
        <v>0.86899621212121203</v>
      </c>
      <c r="G311">
        <v>132</v>
      </c>
      <c r="H311">
        <v>132</v>
      </c>
      <c r="I311">
        <v>0</v>
      </c>
      <c r="J311">
        <v>114.545</v>
      </c>
      <c r="K311">
        <v>0.95972222222222203</v>
      </c>
      <c r="L311">
        <v>0</v>
      </c>
      <c r="M311">
        <v>0</v>
      </c>
      <c r="N311">
        <v>0</v>
      </c>
      <c r="O311">
        <v>1.7141666666666699</v>
      </c>
      <c r="P311" s="75">
        <v>4</v>
      </c>
      <c r="Q311" s="75">
        <v>3</v>
      </c>
      <c r="R311" s="75">
        <v>1</v>
      </c>
      <c r="S311" s="75">
        <v>0</v>
      </c>
      <c r="T311" s="74">
        <v>0.12702441077441101</v>
      </c>
      <c r="U311" s="75">
        <v>1</v>
      </c>
      <c r="V311" s="75">
        <v>0</v>
      </c>
      <c r="W311" s="75">
        <v>1</v>
      </c>
    </row>
    <row r="312" spans="1:23" x14ac:dyDescent="0.25">
      <c r="A312">
        <v>3903473</v>
      </c>
      <c r="B312" t="s">
        <v>1662</v>
      </c>
      <c r="C312" t="s">
        <v>1015</v>
      </c>
      <c r="D312" t="s">
        <v>1663</v>
      </c>
      <c r="E312" s="74">
        <v>0.53558421516754895</v>
      </c>
      <c r="F312" s="74">
        <v>0.42499131944444402</v>
      </c>
      <c r="G312">
        <v>126</v>
      </c>
      <c r="H312">
        <v>96</v>
      </c>
      <c r="I312">
        <v>0</v>
      </c>
      <c r="J312">
        <v>65.489444444444402</v>
      </c>
      <c r="K312">
        <v>5.7236111111111097</v>
      </c>
      <c r="L312">
        <v>0</v>
      </c>
      <c r="M312">
        <v>0</v>
      </c>
      <c r="N312">
        <v>0</v>
      </c>
      <c r="O312">
        <v>5.6058333333333303</v>
      </c>
      <c r="P312" s="75">
        <v>6</v>
      </c>
      <c r="Q312" s="75">
        <v>5</v>
      </c>
      <c r="R312" s="75">
        <v>0</v>
      </c>
      <c r="S312" s="75">
        <v>1</v>
      </c>
      <c r="T312" s="74">
        <v>0.453963844797178</v>
      </c>
      <c r="U312" s="75">
        <v>7</v>
      </c>
      <c r="V312" s="75">
        <v>7</v>
      </c>
      <c r="W312" s="75">
        <v>0</v>
      </c>
    </row>
    <row r="313" spans="1:23" x14ac:dyDescent="0.25">
      <c r="A313">
        <v>3903478</v>
      </c>
      <c r="B313" t="s">
        <v>1664</v>
      </c>
      <c r="C313" t="s">
        <v>1064</v>
      </c>
      <c r="D313" t="s">
        <v>1665</v>
      </c>
      <c r="E313" s="74">
        <v>0.96485890652557305</v>
      </c>
      <c r="F313" s="74">
        <v>0.96485890652557305</v>
      </c>
      <c r="G313">
        <v>126</v>
      </c>
      <c r="H313">
        <v>126</v>
      </c>
      <c r="I313">
        <v>0</v>
      </c>
      <c r="J313">
        <v>126.143333333333</v>
      </c>
      <c r="K313">
        <v>5.2877777777777801</v>
      </c>
      <c r="L313">
        <v>0</v>
      </c>
      <c r="M313">
        <v>0</v>
      </c>
      <c r="N313">
        <v>0</v>
      </c>
      <c r="O313">
        <v>1.29</v>
      </c>
      <c r="P313" s="75">
        <v>4</v>
      </c>
      <c r="Q313" s="75">
        <v>0</v>
      </c>
      <c r="R313" s="75">
        <v>2</v>
      </c>
      <c r="S313" s="75">
        <v>2</v>
      </c>
      <c r="T313" s="74">
        <v>2.1040564373897699E-2</v>
      </c>
      <c r="U313" s="75">
        <v>0</v>
      </c>
      <c r="V313" s="75">
        <v>0</v>
      </c>
      <c r="W313" s="75">
        <v>0</v>
      </c>
    </row>
    <row r="314" spans="1:23" x14ac:dyDescent="0.25">
      <c r="A314">
        <v>3903482</v>
      </c>
      <c r="B314" t="s">
        <v>1666</v>
      </c>
      <c r="C314" t="s">
        <v>1033</v>
      </c>
      <c r="D314" t="s">
        <v>1667</v>
      </c>
      <c r="E314" s="74">
        <v>0.77200757575757595</v>
      </c>
      <c r="F314" s="74">
        <v>0.77200757575757595</v>
      </c>
      <c r="G314">
        <v>132</v>
      </c>
      <c r="H314">
        <v>132</v>
      </c>
      <c r="I314">
        <v>0</v>
      </c>
      <c r="J314">
        <v>102.2925</v>
      </c>
      <c r="K314">
        <v>0.447777777777778</v>
      </c>
      <c r="L314">
        <v>0</v>
      </c>
      <c r="M314">
        <v>0</v>
      </c>
      <c r="N314">
        <v>4.3530555555555601</v>
      </c>
      <c r="O314">
        <v>1.0549999999999999</v>
      </c>
      <c r="P314" s="75">
        <v>3</v>
      </c>
      <c r="Q314" s="75">
        <v>1</v>
      </c>
      <c r="R314" s="75">
        <v>0</v>
      </c>
      <c r="S314" s="75">
        <v>2</v>
      </c>
      <c r="T314" s="74">
        <v>0.22472432659932701</v>
      </c>
      <c r="U314" s="75">
        <v>4</v>
      </c>
      <c r="V314" s="75">
        <v>4</v>
      </c>
      <c r="W314" s="75">
        <v>0</v>
      </c>
    </row>
    <row r="315" spans="1:23" x14ac:dyDescent="0.25">
      <c r="A315">
        <v>3903494</v>
      </c>
      <c r="B315" t="s">
        <v>1668</v>
      </c>
      <c r="C315" t="s">
        <v>1030</v>
      </c>
      <c r="D315" t="s">
        <v>1669</v>
      </c>
      <c r="E315" s="74">
        <v>0.46099426807760102</v>
      </c>
      <c r="F315" s="74">
        <v>0.48404398148148098</v>
      </c>
      <c r="G315">
        <v>126</v>
      </c>
      <c r="H315">
        <v>120</v>
      </c>
      <c r="I315">
        <v>0</v>
      </c>
      <c r="J315">
        <v>57.139722222222197</v>
      </c>
      <c r="K315">
        <v>1.75444444444444</v>
      </c>
      <c r="L315">
        <v>0</v>
      </c>
      <c r="M315">
        <v>0</v>
      </c>
      <c r="N315">
        <v>0</v>
      </c>
      <c r="O315">
        <v>0.65916666666666701</v>
      </c>
      <c r="P315" s="75">
        <v>3</v>
      </c>
      <c r="Q315" s="75">
        <v>0</v>
      </c>
      <c r="R315" s="75">
        <v>1</v>
      </c>
      <c r="S315" s="75">
        <v>2</v>
      </c>
      <c r="T315" s="74">
        <v>0.53436067019400402</v>
      </c>
      <c r="U315" s="75">
        <v>10</v>
      </c>
      <c r="V315" s="75">
        <v>4</v>
      </c>
      <c r="W315" s="75">
        <v>6</v>
      </c>
    </row>
    <row r="316" spans="1:23" x14ac:dyDescent="0.25">
      <c r="A316">
        <v>3903503</v>
      </c>
      <c r="B316" t="s">
        <v>1670</v>
      </c>
      <c r="C316" t="s">
        <v>1027</v>
      </c>
      <c r="D316" t="s">
        <v>1671</v>
      </c>
      <c r="E316" s="74">
        <v>1.0050726495726501</v>
      </c>
      <c r="F316" s="74">
        <v>0.99383230452674898</v>
      </c>
      <c r="G316">
        <v>130</v>
      </c>
      <c r="H316">
        <v>54</v>
      </c>
      <c r="I316">
        <v>0</v>
      </c>
      <c r="J316">
        <v>73.263333333333307</v>
      </c>
      <c r="K316">
        <v>0</v>
      </c>
      <c r="L316">
        <v>0</v>
      </c>
      <c r="M316">
        <v>60</v>
      </c>
      <c r="N316">
        <v>0</v>
      </c>
      <c r="O316">
        <v>0.115</v>
      </c>
      <c r="P316" s="75">
        <v>0</v>
      </c>
      <c r="Q316" s="75">
        <v>0</v>
      </c>
      <c r="R316" s="75">
        <v>0</v>
      </c>
      <c r="S316" s="75">
        <v>0</v>
      </c>
      <c r="T316" s="74">
        <v>6.0726495726495704E-3</v>
      </c>
      <c r="U316" s="75">
        <v>0</v>
      </c>
      <c r="V316" s="75">
        <v>0</v>
      </c>
      <c r="W316" s="75">
        <v>0</v>
      </c>
    </row>
    <row r="317" spans="1:23" x14ac:dyDescent="0.25">
      <c r="A317">
        <v>3903542</v>
      </c>
      <c r="B317" t="s">
        <v>1672</v>
      </c>
      <c r="C317" t="s">
        <v>1059</v>
      </c>
      <c r="D317" t="s">
        <v>1673</v>
      </c>
      <c r="E317" s="74">
        <v>0.76347114556416895</v>
      </c>
      <c r="F317" s="74">
        <v>0.76347114556416895</v>
      </c>
      <c r="G317">
        <v>129</v>
      </c>
      <c r="H317">
        <v>129</v>
      </c>
      <c r="I317">
        <v>0</v>
      </c>
      <c r="J317">
        <v>99.426666666666705</v>
      </c>
      <c r="K317">
        <v>0.338055555555556</v>
      </c>
      <c r="L317">
        <v>0</v>
      </c>
      <c r="M317">
        <v>0</v>
      </c>
      <c r="N317">
        <v>6</v>
      </c>
      <c r="O317">
        <v>0.73833333333333395</v>
      </c>
      <c r="P317" s="75">
        <v>3</v>
      </c>
      <c r="Q317" s="75">
        <v>0</v>
      </c>
      <c r="R317" s="75">
        <v>0</v>
      </c>
      <c r="S317" s="75">
        <v>3</v>
      </c>
      <c r="T317" s="74">
        <v>0.23559216192937099</v>
      </c>
      <c r="U317" s="75">
        <v>5</v>
      </c>
      <c r="V317" s="75">
        <v>4</v>
      </c>
      <c r="W317" s="75">
        <v>1</v>
      </c>
    </row>
    <row r="318" spans="1:23" x14ac:dyDescent="0.25">
      <c r="A318">
        <v>3903544</v>
      </c>
      <c r="B318" t="s">
        <v>1674</v>
      </c>
      <c r="C318" t="s">
        <v>1027</v>
      </c>
      <c r="D318" t="s">
        <v>1675</v>
      </c>
      <c r="E318" s="74">
        <v>0.81022688719253599</v>
      </c>
      <c r="F318" s="74">
        <v>0.98963520749665301</v>
      </c>
      <c r="G318">
        <v>131</v>
      </c>
      <c r="H318">
        <v>83</v>
      </c>
      <c r="I318">
        <v>0</v>
      </c>
      <c r="J318">
        <v>84.398333333333298</v>
      </c>
      <c r="K318">
        <v>7.2777777777777802E-2</v>
      </c>
      <c r="L318">
        <v>0</v>
      </c>
      <c r="M318">
        <v>24</v>
      </c>
      <c r="N318">
        <v>0</v>
      </c>
      <c r="O318">
        <v>0.19805555555555601</v>
      </c>
      <c r="P318" s="75">
        <v>0</v>
      </c>
      <c r="Q318" s="75">
        <v>0</v>
      </c>
      <c r="R318" s="75">
        <v>0</v>
      </c>
      <c r="S318" s="75">
        <v>0</v>
      </c>
      <c r="T318" s="74">
        <v>0.18805979643765899</v>
      </c>
      <c r="U318" s="75">
        <v>4</v>
      </c>
      <c r="V318" s="75">
        <v>0</v>
      </c>
      <c r="W318" s="75">
        <v>4</v>
      </c>
    </row>
    <row r="319" spans="1:23" x14ac:dyDescent="0.25">
      <c r="A319">
        <v>3903551</v>
      </c>
      <c r="B319" t="s">
        <v>1676</v>
      </c>
      <c r="C319" t="s">
        <v>1071</v>
      </c>
      <c r="D319" t="s">
        <v>1677</v>
      </c>
      <c r="E319" s="74">
        <v>0.94240671641790996</v>
      </c>
      <c r="F319" s="74">
        <v>0.94240671641790996</v>
      </c>
      <c r="G319">
        <v>135</v>
      </c>
      <c r="H319">
        <v>135</v>
      </c>
      <c r="I319">
        <v>1</v>
      </c>
      <c r="J319">
        <v>128.30638888888899</v>
      </c>
      <c r="K319">
        <v>0.67694444444444402</v>
      </c>
      <c r="L319">
        <v>0</v>
      </c>
      <c r="M319">
        <v>0</v>
      </c>
      <c r="N319">
        <v>0</v>
      </c>
      <c r="O319">
        <v>1.7863888888888899</v>
      </c>
      <c r="P319" s="75">
        <v>4</v>
      </c>
      <c r="Q319" s="75">
        <v>2</v>
      </c>
      <c r="R319" s="75">
        <v>1</v>
      </c>
      <c r="S319" s="75">
        <v>1</v>
      </c>
      <c r="T319" s="74">
        <v>5.0924543946932001E-2</v>
      </c>
      <c r="U319" s="75">
        <v>1</v>
      </c>
      <c r="V319" s="75">
        <v>0</v>
      </c>
      <c r="W319" s="75">
        <v>1</v>
      </c>
    </row>
    <row r="320" spans="1:23" x14ac:dyDescent="0.25">
      <c r="A320">
        <v>3903554</v>
      </c>
      <c r="B320" t="s">
        <v>1678</v>
      </c>
      <c r="C320" t="s">
        <v>1307</v>
      </c>
      <c r="D320" t="s">
        <v>1679</v>
      </c>
      <c r="E320" s="74">
        <v>0.285246415770609</v>
      </c>
      <c r="F320" s="74">
        <v>0.37628250591016499</v>
      </c>
      <c r="G320">
        <v>124</v>
      </c>
      <c r="H320">
        <v>94</v>
      </c>
      <c r="I320">
        <v>0</v>
      </c>
      <c r="J320">
        <v>35.911111111111097</v>
      </c>
      <c r="K320">
        <v>0</v>
      </c>
      <c r="L320">
        <v>0</v>
      </c>
      <c r="M320">
        <v>0</v>
      </c>
      <c r="N320">
        <v>0</v>
      </c>
      <c r="O320">
        <v>0.61333333333333295</v>
      </c>
      <c r="P320" s="75">
        <v>2</v>
      </c>
      <c r="Q320" s="75">
        <v>2</v>
      </c>
      <c r="R320" s="75">
        <v>0</v>
      </c>
      <c r="S320" s="75">
        <v>0</v>
      </c>
      <c r="T320" s="74">
        <v>0.71452508960573502</v>
      </c>
      <c r="U320" s="75">
        <v>14</v>
      </c>
      <c r="V320" s="75">
        <v>8</v>
      </c>
      <c r="W320" s="75">
        <v>6</v>
      </c>
    </row>
    <row r="321" spans="1:23" x14ac:dyDescent="0.25">
      <c r="A321">
        <v>3903564</v>
      </c>
      <c r="B321" t="s">
        <v>1680</v>
      </c>
      <c r="C321" t="s">
        <v>1054</v>
      </c>
      <c r="D321" t="s">
        <v>1681</v>
      </c>
      <c r="E321" s="74">
        <v>0.94554012345678995</v>
      </c>
      <c r="F321" s="74">
        <v>0.89603114478114498</v>
      </c>
      <c r="G321">
        <v>126</v>
      </c>
      <c r="H321">
        <v>66</v>
      </c>
      <c r="I321">
        <v>0</v>
      </c>
      <c r="J321">
        <v>55.127777777777801</v>
      </c>
      <c r="K321">
        <v>4.47472222222222</v>
      </c>
      <c r="L321">
        <v>0</v>
      </c>
      <c r="M321">
        <v>60</v>
      </c>
      <c r="N321">
        <v>0</v>
      </c>
      <c r="O321">
        <v>5.0591666666666697</v>
      </c>
      <c r="P321" s="75">
        <v>6</v>
      </c>
      <c r="Q321" s="75">
        <v>4</v>
      </c>
      <c r="R321" s="75">
        <v>1</v>
      </c>
      <c r="S321" s="75">
        <v>1</v>
      </c>
      <c r="T321" s="74">
        <v>5.3608906525573201E-2</v>
      </c>
      <c r="U321" s="75">
        <v>0</v>
      </c>
      <c r="V321" s="75">
        <v>0</v>
      </c>
      <c r="W321" s="75">
        <v>0</v>
      </c>
    </row>
    <row r="322" spans="1:23" x14ac:dyDescent="0.25">
      <c r="A322">
        <v>3903566</v>
      </c>
      <c r="B322" t="s">
        <v>1682</v>
      </c>
      <c r="C322" t="s">
        <v>1082</v>
      </c>
      <c r="D322" t="s">
        <v>1683</v>
      </c>
      <c r="E322" s="74">
        <v>0.89551523297490998</v>
      </c>
      <c r="F322" s="74">
        <v>0.89551523297490998</v>
      </c>
      <c r="G322">
        <v>130</v>
      </c>
      <c r="H322">
        <v>130</v>
      </c>
      <c r="I322">
        <v>6</v>
      </c>
      <c r="J322">
        <v>117.974722222222</v>
      </c>
      <c r="K322">
        <v>2.6197222222222201</v>
      </c>
      <c r="L322">
        <v>0</v>
      </c>
      <c r="M322">
        <v>0</v>
      </c>
      <c r="N322">
        <v>0</v>
      </c>
      <c r="O322">
        <v>2.2936111111111099</v>
      </c>
      <c r="P322" s="75">
        <v>4</v>
      </c>
      <c r="Q322" s="75">
        <v>2</v>
      </c>
      <c r="R322" s="75">
        <v>0</v>
      </c>
      <c r="S322" s="75">
        <v>2</v>
      </c>
      <c r="T322" s="74">
        <v>7.6559139784946204E-2</v>
      </c>
      <c r="U322" s="75">
        <v>2</v>
      </c>
      <c r="V322" s="75">
        <v>0</v>
      </c>
      <c r="W322" s="75">
        <v>2</v>
      </c>
    </row>
    <row r="323" spans="1:23" x14ac:dyDescent="0.25">
      <c r="A323">
        <v>3903577</v>
      </c>
      <c r="B323" t="s">
        <v>1684</v>
      </c>
      <c r="C323" t="s">
        <v>1064</v>
      </c>
      <c r="D323" t="s">
        <v>1685</v>
      </c>
      <c r="E323" s="74">
        <v>0.71959742351046696</v>
      </c>
      <c r="F323" s="74">
        <v>0.69867283950617298</v>
      </c>
      <c r="G323">
        <v>138</v>
      </c>
      <c r="H323">
        <v>108</v>
      </c>
      <c r="I323">
        <v>0</v>
      </c>
      <c r="J323">
        <v>87.116111111111096</v>
      </c>
      <c r="K323">
        <v>0.94694444444444403</v>
      </c>
      <c r="L323">
        <v>0</v>
      </c>
      <c r="M323">
        <v>18</v>
      </c>
      <c r="N323">
        <v>0</v>
      </c>
      <c r="O323">
        <v>1.3925000000000001</v>
      </c>
      <c r="P323" s="75">
        <v>6</v>
      </c>
      <c r="Q323" s="75">
        <v>1</v>
      </c>
      <c r="R323" s="75">
        <v>1</v>
      </c>
      <c r="S323" s="75">
        <v>4</v>
      </c>
      <c r="T323" s="74">
        <v>0.27502012882447702</v>
      </c>
      <c r="U323" s="75">
        <v>5</v>
      </c>
      <c r="V323" s="75">
        <v>5</v>
      </c>
      <c r="W323" s="75">
        <v>0</v>
      </c>
    </row>
    <row r="324" spans="1:23" x14ac:dyDescent="0.25">
      <c r="A324">
        <v>3903581</v>
      </c>
      <c r="B324" t="s">
        <v>1686</v>
      </c>
      <c r="C324" t="s">
        <v>1048</v>
      </c>
      <c r="D324" t="s">
        <v>1687</v>
      </c>
      <c r="E324" s="74">
        <v>0.84445347786811198</v>
      </c>
      <c r="F324" s="74">
        <v>0.84445347786811198</v>
      </c>
      <c r="G324">
        <v>123</v>
      </c>
      <c r="H324">
        <v>123</v>
      </c>
      <c r="I324">
        <v>0</v>
      </c>
      <c r="J324">
        <v>109.247777777778</v>
      </c>
      <c r="K324">
        <v>1.0188888888888901</v>
      </c>
      <c r="L324">
        <v>0</v>
      </c>
      <c r="M324">
        <v>0</v>
      </c>
      <c r="N324">
        <v>0</v>
      </c>
      <c r="O324">
        <v>1.0916666666666699</v>
      </c>
      <c r="P324" s="75">
        <v>3</v>
      </c>
      <c r="Q324" s="75">
        <v>1</v>
      </c>
      <c r="R324" s="75">
        <v>1</v>
      </c>
      <c r="S324" s="75">
        <v>1</v>
      </c>
      <c r="T324" s="74">
        <v>0.137669376693767</v>
      </c>
      <c r="U324" s="75">
        <v>1</v>
      </c>
      <c r="V324" s="75">
        <v>0</v>
      </c>
      <c r="W324" s="75">
        <v>1</v>
      </c>
    </row>
    <row r="325" spans="1:23" x14ac:dyDescent="0.25">
      <c r="A325">
        <v>3903591</v>
      </c>
      <c r="B325" t="s">
        <v>1688</v>
      </c>
      <c r="C325" t="s">
        <v>1088</v>
      </c>
      <c r="D325" t="s">
        <v>1689</v>
      </c>
      <c r="E325" s="74">
        <v>0.79705836443359701</v>
      </c>
      <c r="F325" s="74">
        <v>0.79705836443359701</v>
      </c>
      <c r="G325">
        <v>132</v>
      </c>
      <c r="H325">
        <v>132</v>
      </c>
      <c r="I325">
        <v>14.5483333333333</v>
      </c>
      <c r="J325">
        <v>93.699166666666699</v>
      </c>
      <c r="K325">
        <v>0.43027777777777798</v>
      </c>
      <c r="L325">
        <v>0</v>
      </c>
      <c r="M325">
        <v>0</v>
      </c>
      <c r="N325">
        <v>0</v>
      </c>
      <c r="O325">
        <v>2.2186111111111102</v>
      </c>
      <c r="P325" s="75">
        <v>9</v>
      </c>
      <c r="Q325" s="75">
        <v>1</v>
      </c>
      <c r="R325" s="75">
        <v>3</v>
      </c>
      <c r="S325" s="75">
        <v>5</v>
      </c>
      <c r="T325" s="74">
        <v>0.200900606869019</v>
      </c>
      <c r="U325" s="75">
        <v>3</v>
      </c>
      <c r="V325" s="75">
        <v>2</v>
      </c>
      <c r="W325" s="75">
        <v>1</v>
      </c>
    </row>
    <row r="326" spans="1:23" x14ac:dyDescent="0.25">
      <c r="A326">
        <v>3903605</v>
      </c>
      <c r="B326" t="s">
        <v>1690</v>
      </c>
      <c r="C326" t="s">
        <v>1088</v>
      </c>
      <c r="D326" t="s">
        <v>1691</v>
      </c>
      <c r="E326" s="74">
        <v>0.91333164705858205</v>
      </c>
      <c r="F326" s="74">
        <v>0.91333164705858205</v>
      </c>
      <c r="G326">
        <v>136</v>
      </c>
      <c r="H326">
        <v>136</v>
      </c>
      <c r="I326">
        <v>0.92249999999999999</v>
      </c>
      <c r="J326">
        <v>122.69499999999999</v>
      </c>
      <c r="K326">
        <v>0.90277777777777801</v>
      </c>
      <c r="L326">
        <v>0</v>
      </c>
      <c r="M326">
        <v>0</v>
      </c>
      <c r="N326">
        <v>0</v>
      </c>
      <c r="O326">
        <v>2.7450000000000001</v>
      </c>
      <c r="P326" s="75">
        <v>3</v>
      </c>
      <c r="Q326" s="75">
        <v>3</v>
      </c>
      <c r="R326" s="75">
        <v>0</v>
      </c>
      <c r="S326" s="75">
        <v>0</v>
      </c>
      <c r="T326" s="74">
        <v>8.6076100345686302E-2</v>
      </c>
      <c r="U326" s="75">
        <v>1</v>
      </c>
      <c r="V326" s="75">
        <v>1</v>
      </c>
      <c r="W326" s="75">
        <v>0</v>
      </c>
    </row>
    <row r="327" spans="1:23" x14ac:dyDescent="0.25">
      <c r="A327">
        <v>3903611</v>
      </c>
      <c r="B327" t="s">
        <v>1692</v>
      </c>
      <c r="C327" t="s">
        <v>1043</v>
      </c>
      <c r="D327" t="s">
        <v>1693</v>
      </c>
      <c r="E327" s="74">
        <v>0.99690794809407901</v>
      </c>
      <c r="F327" s="74">
        <v>0.99690794809407901</v>
      </c>
      <c r="G327">
        <v>137</v>
      </c>
      <c r="H327">
        <v>137</v>
      </c>
      <c r="I327">
        <v>0</v>
      </c>
      <c r="J327">
        <v>139.228888888889</v>
      </c>
      <c r="K327">
        <v>4.21138888888889</v>
      </c>
      <c r="L327">
        <v>0</v>
      </c>
      <c r="M327">
        <v>0</v>
      </c>
      <c r="N327">
        <v>0</v>
      </c>
      <c r="O327">
        <v>0.17361111111111099</v>
      </c>
      <c r="P327" s="75">
        <v>0</v>
      </c>
      <c r="Q327" s="75">
        <v>0</v>
      </c>
      <c r="R327" s="75">
        <v>0</v>
      </c>
      <c r="S327" s="75">
        <v>0</v>
      </c>
      <c r="T327" s="74">
        <v>2.2222222222222201E-3</v>
      </c>
      <c r="U327" s="75">
        <v>0</v>
      </c>
      <c r="V327" s="75">
        <v>0</v>
      </c>
      <c r="W327" s="75">
        <v>0</v>
      </c>
    </row>
    <row r="328" spans="1:23" x14ac:dyDescent="0.25">
      <c r="A328">
        <v>3903632</v>
      </c>
      <c r="B328" t="s">
        <v>1694</v>
      </c>
      <c r="C328" t="s">
        <v>1021</v>
      </c>
      <c r="D328" t="s">
        <v>1695</v>
      </c>
      <c r="E328" s="74">
        <v>0.76114197530864203</v>
      </c>
      <c r="F328" s="74">
        <v>0.49902777777777801</v>
      </c>
      <c r="G328">
        <v>126</v>
      </c>
      <c r="H328">
        <v>60</v>
      </c>
      <c r="I328">
        <v>0</v>
      </c>
      <c r="J328">
        <v>35.702222222222197</v>
      </c>
      <c r="K328">
        <v>0.20833333333333301</v>
      </c>
      <c r="L328">
        <v>0</v>
      </c>
      <c r="M328">
        <v>60</v>
      </c>
      <c r="N328">
        <v>0</v>
      </c>
      <c r="O328">
        <v>9.5555555555555505E-2</v>
      </c>
      <c r="P328" s="75">
        <v>0</v>
      </c>
      <c r="Q328" s="75">
        <v>0</v>
      </c>
      <c r="R328" s="75">
        <v>0</v>
      </c>
      <c r="S328" s="75">
        <v>0</v>
      </c>
      <c r="T328" s="74">
        <v>0.238805114638448</v>
      </c>
      <c r="U328" s="75">
        <v>5</v>
      </c>
      <c r="V328" s="75">
        <v>5</v>
      </c>
      <c r="W328" s="75">
        <v>0</v>
      </c>
    </row>
    <row r="329" spans="1:23" x14ac:dyDescent="0.25">
      <c r="A329">
        <v>4035890</v>
      </c>
      <c r="B329" t="s">
        <v>1696</v>
      </c>
      <c r="C329" t="s">
        <v>1077</v>
      </c>
      <c r="D329" t="s">
        <v>1697</v>
      </c>
      <c r="E329" s="74">
        <v>0.92656388888888896</v>
      </c>
      <c r="F329" s="74">
        <v>0.92656388888888896</v>
      </c>
      <c r="G329">
        <v>100</v>
      </c>
      <c r="H329">
        <v>100</v>
      </c>
      <c r="I329">
        <v>0</v>
      </c>
      <c r="J329">
        <v>93.628611111111098</v>
      </c>
      <c r="K329">
        <v>1.09527777777778</v>
      </c>
      <c r="L329">
        <v>0</v>
      </c>
      <c r="M329">
        <v>0</v>
      </c>
      <c r="N329">
        <v>0</v>
      </c>
      <c r="O329">
        <v>0.68305555555555597</v>
      </c>
      <c r="P329" s="75">
        <v>4</v>
      </c>
      <c r="Q329" s="75">
        <v>0</v>
      </c>
      <c r="R329" s="75">
        <v>0</v>
      </c>
      <c r="S329" s="75">
        <v>4</v>
      </c>
      <c r="T329" s="74">
        <v>6.4611111111111105E-2</v>
      </c>
      <c r="U329" s="75">
        <v>1</v>
      </c>
      <c r="V329" s="75">
        <v>1</v>
      </c>
      <c r="W329" s="75">
        <v>0</v>
      </c>
    </row>
    <row r="330" spans="1:23" x14ac:dyDescent="0.25">
      <c r="A330">
        <v>4035893</v>
      </c>
      <c r="B330" t="s">
        <v>1698</v>
      </c>
      <c r="C330" t="s">
        <v>1018</v>
      </c>
      <c r="D330" t="s">
        <v>1699</v>
      </c>
      <c r="E330" s="74">
        <v>0.61722465886939604</v>
      </c>
      <c r="F330" s="74">
        <v>0.75926215277777798</v>
      </c>
      <c r="G330">
        <v>114</v>
      </c>
      <c r="H330">
        <v>64</v>
      </c>
      <c r="I330">
        <v>0</v>
      </c>
      <c r="J330">
        <v>80.004722222222199</v>
      </c>
      <c r="K330">
        <v>0.62805555555555603</v>
      </c>
      <c r="L330">
        <v>0</v>
      </c>
      <c r="M330">
        <v>0</v>
      </c>
      <c r="N330">
        <v>0</v>
      </c>
      <c r="O330">
        <v>7.02527777777778</v>
      </c>
      <c r="P330" s="75">
        <v>9</v>
      </c>
      <c r="Q330" s="75">
        <v>6</v>
      </c>
      <c r="R330" s="75">
        <v>1</v>
      </c>
      <c r="S330" s="75">
        <v>2</v>
      </c>
      <c r="T330" s="74">
        <v>0.36634746588694</v>
      </c>
      <c r="U330" s="75">
        <v>6</v>
      </c>
      <c r="V330" s="75">
        <v>5</v>
      </c>
      <c r="W330" s="75">
        <v>1</v>
      </c>
    </row>
    <row r="331" spans="1:23" x14ac:dyDescent="0.25">
      <c r="A331">
        <v>4035895</v>
      </c>
      <c r="B331" t="s">
        <v>1700</v>
      </c>
      <c r="C331" t="s">
        <v>1018</v>
      </c>
      <c r="D331" t="s">
        <v>1701</v>
      </c>
      <c r="E331" s="74">
        <v>0.69644444444444398</v>
      </c>
      <c r="F331" s="74">
        <v>0.69644444444444398</v>
      </c>
      <c r="G331">
        <v>110</v>
      </c>
      <c r="H331">
        <v>110</v>
      </c>
      <c r="I331">
        <v>0</v>
      </c>
      <c r="J331">
        <v>74.63</v>
      </c>
      <c r="K331">
        <v>2.60916666666667</v>
      </c>
      <c r="L331">
        <v>0</v>
      </c>
      <c r="M331">
        <v>0</v>
      </c>
      <c r="N331">
        <v>0</v>
      </c>
      <c r="O331">
        <v>0.45972222222222198</v>
      </c>
      <c r="P331" s="75">
        <v>1</v>
      </c>
      <c r="Q331" s="75">
        <v>0</v>
      </c>
      <c r="R331" s="75">
        <v>1</v>
      </c>
      <c r="S331" s="75">
        <v>0</v>
      </c>
      <c r="T331" s="74">
        <v>0.300328282828283</v>
      </c>
      <c r="U331" s="75">
        <v>6</v>
      </c>
      <c r="V331" s="75">
        <v>5</v>
      </c>
      <c r="W331" s="75">
        <v>1</v>
      </c>
    </row>
    <row r="332" spans="1:23" x14ac:dyDescent="0.25">
      <c r="A332">
        <v>4035906</v>
      </c>
      <c r="B332" t="s">
        <v>1702</v>
      </c>
      <c r="C332" t="s">
        <v>1085</v>
      </c>
      <c r="D332" t="s">
        <v>1703</v>
      </c>
      <c r="E332" s="74">
        <v>0.87540656565656605</v>
      </c>
      <c r="F332" s="74">
        <v>0.87540656565656605</v>
      </c>
      <c r="G332">
        <v>110</v>
      </c>
      <c r="H332">
        <v>110</v>
      </c>
      <c r="I332">
        <v>0</v>
      </c>
      <c r="J332">
        <v>62.765000000000001</v>
      </c>
      <c r="K332">
        <v>0</v>
      </c>
      <c r="L332">
        <v>0</v>
      </c>
      <c r="M332">
        <v>40</v>
      </c>
      <c r="N332">
        <v>0</v>
      </c>
      <c r="O332">
        <v>3.6455555555555601</v>
      </c>
      <c r="P332" s="75">
        <v>3</v>
      </c>
      <c r="Q332" s="75">
        <v>2</v>
      </c>
      <c r="R332" s="75">
        <v>0</v>
      </c>
      <c r="S332" s="75">
        <v>1</v>
      </c>
      <c r="T332" s="74">
        <v>9.8944444444444404E-2</v>
      </c>
      <c r="U332" s="75">
        <v>0</v>
      </c>
      <c r="V332" s="75">
        <v>0</v>
      </c>
      <c r="W332" s="75">
        <v>0</v>
      </c>
    </row>
    <row r="333" spans="1:23" x14ac:dyDescent="0.25">
      <c r="A333">
        <v>4035908</v>
      </c>
      <c r="B333" t="s">
        <v>1704</v>
      </c>
      <c r="C333" t="s">
        <v>1033</v>
      </c>
      <c r="D333" t="s">
        <v>1705</v>
      </c>
      <c r="E333" s="74">
        <v>0.99197222222222203</v>
      </c>
      <c r="F333" s="74">
        <v>0.99197222222222203</v>
      </c>
      <c r="G333">
        <v>110</v>
      </c>
      <c r="H333">
        <v>110</v>
      </c>
      <c r="I333">
        <v>0</v>
      </c>
      <c r="J333">
        <v>109.135555555556</v>
      </c>
      <c r="K333">
        <v>0.12972222222222199</v>
      </c>
      <c r="L333">
        <v>0</v>
      </c>
      <c r="M333">
        <v>0</v>
      </c>
      <c r="N333">
        <v>0</v>
      </c>
      <c r="O333">
        <v>0.126944444444444</v>
      </c>
      <c r="P333" s="75">
        <v>0</v>
      </c>
      <c r="Q333" s="75">
        <v>0</v>
      </c>
      <c r="R333" s="75">
        <v>0</v>
      </c>
      <c r="S333" s="75">
        <v>0</v>
      </c>
      <c r="T333" s="74">
        <v>7.2752525252525197E-3</v>
      </c>
      <c r="U333" s="75">
        <v>0</v>
      </c>
      <c r="V333" s="75">
        <v>0</v>
      </c>
      <c r="W333" s="75">
        <v>0</v>
      </c>
    </row>
    <row r="334" spans="1:23" x14ac:dyDescent="0.25">
      <c r="A334">
        <v>4035912</v>
      </c>
      <c r="B334" t="s">
        <v>1706</v>
      </c>
      <c r="C334" t="s">
        <v>1146</v>
      </c>
      <c r="D334" t="s">
        <v>1707</v>
      </c>
      <c r="E334" s="74">
        <v>0.97201449275362295</v>
      </c>
      <c r="F334" s="74">
        <v>0.97201449275362295</v>
      </c>
      <c r="G334">
        <v>115</v>
      </c>
      <c r="H334">
        <v>115</v>
      </c>
      <c r="I334">
        <v>0</v>
      </c>
      <c r="J334">
        <v>109.185277777778</v>
      </c>
      <c r="K334">
        <v>3.8830555555555599</v>
      </c>
      <c r="L334">
        <v>0</v>
      </c>
      <c r="M334">
        <v>0</v>
      </c>
      <c r="N334">
        <v>0</v>
      </c>
      <c r="O334">
        <v>4.3311111111111096</v>
      </c>
      <c r="P334" s="75">
        <v>13</v>
      </c>
      <c r="Q334" s="75">
        <v>2</v>
      </c>
      <c r="R334" s="75">
        <v>2</v>
      </c>
      <c r="S334" s="75">
        <v>9</v>
      </c>
      <c r="T334" s="74">
        <v>2.2359903381642499E-2</v>
      </c>
      <c r="U334" s="75">
        <v>0</v>
      </c>
      <c r="V334" s="75">
        <v>0</v>
      </c>
      <c r="W334" s="75">
        <v>0</v>
      </c>
    </row>
    <row r="335" spans="1:23" x14ac:dyDescent="0.25">
      <c r="A335">
        <v>4035914</v>
      </c>
      <c r="B335" t="s">
        <v>1708</v>
      </c>
      <c r="C335" t="s">
        <v>1146</v>
      </c>
      <c r="D335" t="s">
        <v>1709</v>
      </c>
      <c r="E335" s="74">
        <v>0.97782367149758498</v>
      </c>
      <c r="F335" s="74">
        <v>0.97782367149758498</v>
      </c>
      <c r="G335">
        <v>115</v>
      </c>
      <c r="H335">
        <v>115</v>
      </c>
      <c r="I335">
        <v>0</v>
      </c>
      <c r="J335">
        <v>109.64083333333301</v>
      </c>
      <c r="K335">
        <v>2.9280555555555599</v>
      </c>
      <c r="L335">
        <v>0</v>
      </c>
      <c r="M335">
        <v>0</v>
      </c>
      <c r="N335">
        <v>0</v>
      </c>
      <c r="O335">
        <v>2.5391666666666701</v>
      </c>
      <c r="P335" s="75">
        <v>10</v>
      </c>
      <c r="Q335" s="75">
        <v>4</v>
      </c>
      <c r="R335" s="75">
        <v>2</v>
      </c>
      <c r="S335" s="75">
        <v>4</v>
      </c>
      <c r="T335" s="74">
        <v>2.1205314009661799E-2</v>
      </c>
      <c r="U335" s="75">
        <v>0</v>
      </c>
      <c r="V335" s="75">
        <v>0</v>
      </c>
      <c r="W335" s="75">
        <v>0</v>
      </c>
    </row>
    <row r="336" spans="1:23" x14ac:dyDescent="0.25">
      <c r="A336">
        <v>4035915</v>
      </c>
      <c r="B336" t="s">
        <v>1710</v>
      </c>
      <c r="C336" t="s">
        <v>1085</v>
      </c>
      <c r="D336" t="s">
        <v>1711</v>
      </c>
      <c r="E336" s="74">
        <v>0.98465656565656601</v>
      </c>
      <c r="F336" s="74">
        <v>0.98465656565656601</v>
      </c>
      <c r="G336">
        <v>110</v>
      </c>
      <c r="H336">
        <v>110</v>
      </c>
      <c r="I336">
        <v>0</v>
      </c>
      <c r="J336">
        <v>109.376111111111</v>
      </c>
      <c r="K336">
        <v>1.48722222222222</v>
      </c>
      <c r="L336">
        <v>0</v>
      </c>
      <c r="M336">
        <v>0</v>
      </c>
      <c r="N336">
        <v>0</v>
      </c>
      <c r="O336">
        <v>0.70250000000000001</v>
      </c>
      <c r="P336" s="75">
        <v>1</v>
      </c>
      <c r="Q336" s="75">
        <v>1</v>
      </c>
      <c r="R336" s="75">
        <v>0</v>
      </c>
      <c r="S336" s="75">
        <v>0</v>
      </c>
      <c r="T336" s="74">
        <v>8.2070707070707096E-3</v>
      </c>
      <c r="U336" s="75">
        <v>0</v>
      </c>
      <c r="V336" s="75">
        <v>0</v>
      </c>
      <c r="W336" s="75">
        <v>0</v>
      </c>
    </row>
    <row r="337" spans="1:23" x14ac:dyDescent="0.25">
      <c r="A337">
        <v>4035948</v>
      </c>
      <c r="B337" t="s">
        <v>1712</v>
      </c>
      <c r="C337" t="s">
        <v>1110</v>
      </c>
      <c r="D337" t="s">
        <v>1713</v>
      </c>
      <c r="E337" s="74">
        <v>0.97408333333333297</v>
      </c>
      <c r="F337" s="74">
        <v>0.97284920634920602</v>
      </c>
      <c r="G337">
        <v>110</v>
      </c>
      <c r="H337">
        <v>105</v>
      </c>
      <c r="I337">
        <v>0</v>
      </c>
      <c r="J337">
        <v>96.198888888888902</v>
      </c>
      <c r="K337">
        <v>2.2477777777777801</v>
      </c>
      <c r="L337">
        <v>0</v>
      </c>
      <c r="M337">
        <v>15</v>
      </c>
      <c r="N337">
        <v>0</v>
      </c>
      <c r="O337">
        <v>0.56416666666666704</v>
      </c>
      <c r="P337" s="75">
        <v>3</v>
      </c>
      <c r="Q337" s="75">
        <v>0</v>
      </c>
      <c r="R337" s="75">
        <v>1</v>
      </c>
      <c r="S337" s="75">
        <v>2</v>
      </c>
      <c r="T337" s="74">
        <v>5.1085858585858601E-3</v>
      </c>
      <c r="U337" s="75">
        <v>0</v>
      </c>
      <c r="V337" s="75">
        <v>0</v>
      </c>
      <c r="W337" s="75">
        <v>0</v>
      </c>
    </row>
    <row r="338" spans="1:23" x14ac:dyDescent="0.25">
      <c r="A338">
        <v>4035957</v>
      </c>
      <c r="B338" t="s">
        <v>1714</v>
      </c>
      <c r="C338" t="s">
        <v>1033</v>
      </c>
      <c r="D338" t="s">
        <v>1715</v>
      </c>
      <c r="E338" s="74">
        <v>0.95929292929292898</v>
      </c>
      <c r="F338" s="74">
        <v>0.95929292929292898</v>
      </c>
      <c r="G338">
        <v>110</v>
      </c>
      <c r="H338">
        <v>110</v>
      </c>
      <c r="I338">
        <v>0</v>
      </c>
      <c r="J338">
        <v>106.408055555556</v>
      </c>
      <c r="K338">
        <v>1.69722222222222</v>
      </c>
      <c r="L338">
        <v>0</v>
      </c>
      <c r="M338">
        <v>0</v>
      </c>
      <c r="N338">
        <v>0</v>
      </c>
      <c r="O338">
        <v>1.32416666666667</v>
      </c>
      <c r="P338" s="75">
        <v>1</v>
      </c>
      <c r="Q338" s="75">
        <v>1</v>
      </c>
      <c r="R338" s="75">
        <v>0</v>
      </c>
      <c r="S338" s="75">
        <v>0</v>
      </c>
      <c r="T338" s="74">
        <v>3.8376262626262599E-2</v>
      </c>
      <c r="U338" s="75">
        <v>0</v>
      </c>
      <c r="V338" s="75">
        <v>0</v>
      </c>
      <c r="W338" s="75">
        <v>0</v>
      </c>
    </row>
    <row r="339" spans="1:23" x14ac:dyDescent="0.25">
      <c r="A339">
        <v>4035958</v>
      </c>
      <c r="B339" t="s">
        <v>1716</v>
      </c>
      <c r="C339" t="s">
        <v>1110</v>
      </c>
      <c r="D339" t="s">
        <v>1717</v>
      </c>
      <c r="E339" s="74">
        <v>0.95478535353535399</v>
      </c>
      <c r="F339" s="74">
        <v>0.95478535353535399</v>
      </c>
      <c r="G339">
        <v>110</v>
      </c>
      <c r="H339">
        <v>110</v>
      </c>
      <c r="I339">
        <v>0</v>
      </c>
      <c r="J339">
        <v>113.481944444444</v>
      </c>
      <c r="K339">
        <v>1.3316666666666701</v>
      </c>
      <c r="L339">
        <v>0</v>
      </c>
      <c r="M339">
        <v>0</v>
      </c>
      <c r="N339">
        <v>0</v>
      </c>
      <c r="O339">
        <v>1.88944444444444</v>
      </c>
      <c r="P339" s="75">
        <v>3</v>
      </c>
      <c r="Q339" s="75">
        <v>3</v>
      </c>
      <c r="R339" s="75">
        <v>0</v>
      </c>
      <c r="S339" s="75">
        <v>0</v>
      </c>
      <c r="T339" s="74">
        <v>1.06843434343434E-2</v>
      </c>
      <c r="U339" s="75">
        <v>0</v>
      </c>
      <c r="V339" s="75">
        <v>0</v>
      </c>
      <c r="W339" s="75">
        <v>0</v>
      </c>
    </row>
    <row r="340" spans="1:23" x14ac:dyDescent="0.25">
      <c r="A340">
        <v>4035967</v>
      </c>
      <c r="B340" t="s">
        <v>1718</v>
      </c>
      <c r="C340" t="s">
        <v>1033</v>
      </c>
      <c r="D340" t="s">
        <v>1719</v>
      </c>
      <c r="E340" s="74">
        <v>0.74924242424242404</v>
      </c>
      <c r="F340" s="74">
        <v>0.74924242424242404</v>
      </c>
      <c r="G340">
        <v>110</v>
      </c>
      <c r="H340">
        <v>110</v>
      </c>
      <c r="I340">
        <v>0</v>
      </c>
      <c r="J340">
        <v>83.387500000000003</v>
      </c>
      <c r="K340">
        <v>5.5555555555555601E-2</v>
      </c>
      <c r="L340">
        <v>0</v>
      </c>
      <c r="M340">
        <v>0</v>
      </c>
      <c r="N340">
        <v>0</v>
      </c>
      <c r="O340">
        <v>0.67972222222222201</v>
      </c>
      <c r="P340" s="75">
        <v>2</v>
      </c>
      <c r="Q340" s="75">
        <v>1</v>
      </c>
      <c r="R340" s="75">
        <v>0</v>
      </c>
      <c r="S340" s="75">
        <v>1</v>
      </c>
      <c r="T340" s="74">
        <v>0.25066161616161597</v>
      </c>
      <c r="U340" s="75">
        <v>5</v>
      </c>
      <c r="V340" s="75">
        <v>5</v>
      </c>
      <c r="W340" s="75">
        <v>0</v>
      </c>
    </row>
    <row r="341" spans="1:23" x14ac:dyDescent="0.25">
      <c r="A341">
        <v>4101029</v>
      </c>
      <c r="B341" t="s">
        <v>1720</v>
      </c>
      <c r="C341" t="s">
        <v>1151</v>
      </c>
      <c r="D341" t="s">
        <v>1721</v>
      </c>
      <c r="E341" s="74">
        <v>0.692534391534392</v>
      </c>
      <c r="F341" s="74">
        <v>0.67937581699346405</v>
      </c>
      <c r="G341">
        <v>105</v>
      </c>
      <c r="H341">
        <v>85</v>
      </c>
      <c r="I341">
        <v>0</v>
      </c>
      <c r="J341">
        <v>74.155555555555594</v>
      </c>
      <c r="K341">
        <v>0.29749999999999999</v>
      </c>
      <c r="L341">
        <v>0</v>
      </c>
      <c r="M341">
        <v>0</v>
      </c>
      <c r="N341">
        <v>0</v>
      </c>
      <c r="O341">
        <v>1.40333333333333</v>
      </c>
      <c r="P341" s="75">
        <v>2</v>
      </c>
      <c r="Q341" s="75">
        <v>2</v>
      </c>
      <c r="R341" s="75">
        <v>0</v>
      </c>
      <c r="S341" s="75">
        <v>0</v>
      </c>
      <c r="T341" s="74">
        <v>0.30612962962962997</v>
      </c>
      <c r="U341" s="75">
        <v>6</v>
      </c>
      <c r="V341" s="75">
        <v>5</v>
      </c>
      <c r="W341" s="75">
        <v>1</v>
      </c>
    </row>
    <row r="342" spans="1:23" x14ac:dyDescent="0.25">
      <c r="A342">
        <v>4101034</v>
      </c>
      <c r="B342" t="s">
        <v>1722</v>
      </c>
      <c r="C342" t="s">
        <v>1151</v>
      </c>
      <c r="D342" t="s">
        <v>1723</v>
      </c>
      <c r="E342" s="74">
        <v>0.99851322751322702</v>
      </c>
      <c r="F342" s="74">
        <v>0.99716161616161603</v>
      </c>
      <c r="G342">
        <v>105</v>
      </c>
      <c r="H342">
        <v>55</v>
      </c>
      <c r="I342">
        <v>0</v>
      </c>
      <c r="J342">
        <v>55.2569444444444</v>
      </c>
      <c r="K342">
        <v>0</v>
      </c>
      <c r="L342">
        <v>0</v>
      </c>
      <c r="M342">
        <v>50</v>
      </c>
      <c r="N342">
        <v>0</v>
      </c>
      <c r="O342">
        <v>0.05</v>
      </c>
      <c r="P342" s="75">
        <v>0</v>
      </c>
      <c r="Q342" s="75">
        <v>0</v>
      </c>
      <c r="R342" s="75">
        <v>0</v>
      </c>
      <c r="S342" s="75">
        <v>0</v>
      </c>
      <c r="T342" s="74">
        <v>7.8835978835978802E-4</v>
      </c>
      <c r="U342" s="75">
        <v>0</v>
      </c>
      <c r="V342" s="75">
        <v>0</v>
      </c>
      <c r="W342" s="75">
        <v>0</v>
      </c>
    </row>
    <row r="343" spans="1:23" x14ac:dyDescent="0.25">
      <c r="A343">
        <v>4101058</v>
      </c>
      <c r="B343" t="s">
        <v>1724</v>
      </c>
      <c r="C343" t="s">
        <v>1151</v>
      </c>
      <c r="D343" t="s">
        <v>1725</v>
      </c>
      <c r="E343" s="74">
        <v>0.98314898989899002</v>
      </c>
      <c r="F343" s="74">
        <v>0.98314898989899002</v>
      </c>
      <c r="G343">
        <v>115</v>
      </c>
      <c r="H343">
        <v>115</v>
      </c>
      <c r="I343">
        <v>5</v>
      </c>
      <c r="J343">
        <v>112.158888888889</v>
      </c>
      <c r="K343">
        <v>0</v>
      </c>
      <c r="L343">
        <v>0</v>
      </c>
      <c r="M343">
        <v>0</v>
      </c>
      <c r="N343">
        <v>0</v>
      </c>
      <c r="O343">
        <v>0.97750000000000004</v>
      </c>
      <c r="P343" s="75">
        <v>2</v>
      </c>
      <c r="Q343" s="75">
        <v>1</v>
      </c>
      <c r="R343" s="75">
        <v>1</v>
      </c>
      <c r="S343" s="75">
        <v>0</v>
      </c>
      <c r="T343" s="74">
        <v>1.1060606060606101E-2</v>
      </c>
      <c r="U343" s="75">
        <v>0</v>
      </c>
      <c r="V343" s="75">
        <v>0</v>
      </c>
      <c r="W343" s="75">
        <v>0</v>
      </c>
    </row>
    <row r="344" spans="1:23" x14ac:dyDescent="0.25">
      <c r="A344">
        <v>4101064</v>
      </c>
      <c r="B344" t="s">
        <v>1726</v>
      </c>
      <c r="C344" t="s">
        <v>1151</v>
      </c>
      <c r="D344" t="s">
        <v>1727</v>
      </c>
      <c r="E344" s="74">
        <v>0.84115079365079404</v>
      </c>
      <c r="F344" s="74">
        <v>0.88868055555555603</v>
      </c>
      <c r="G344">
        <v>105</v>
      </c>
      <c r="H344">
        <v>60</v>
      </c>
      <c r="I344">
        <v>0</v>
      </c>
      <c r="J344">
        <v>64.964444444444396</v>
      </c>
      <c r="K344">
        <v>0</v>
      </c>
      <c r="L344">
        <v>0</v>
      </c>
      <c r="M344">
        <v>35</v>
      </c>
      <c r="N344">
        <v>0</v>
      </c>
      <c r="O344">
        <v>0.321388888888889</v>
      </c>
      <c r="P344" s="75">
        <v>1</v>
      </c>
      <c r="Q344" s="75">
        <v>0</v>
      </c>
      <c r="R344" s="75">
        <v>1</v>
      </c>
      <c r="S344" s="75">
        <v>0</v>
      </c>
      <c r="T344" s="74">
        <v>0.14549206349206401</v>
      </c>
      <c r="U344" s="75">
        <v>3</v>
      </c>
      <c r="V344" s="75">
        <v>0</v>
      </c>
      <c r="W344" s="75">
        <v>3</v>
      </c>
    </row>
    <row r="345" spans="1:23" x14ac:dyDescent="0.25">
      <c r="A345">
        <v>4101068</v>
      </c>
      <c r="B345" t="s">
        <v>1728</v>
      </c>
      <c r="C345" t="s">
        <v>1151</v>
      </c>
      <c r="D345" t="s">
        <v>1729</v>
      </c>
      <c r="E345" s="74">
        <v>0.99060606060606105</v>
      </c>
      <c r="F345" s="74">
        <v>0.99060606060606105</v>
      </c>
      <c r="G345">
        <v>110</v>
      </c>
      <c r="H345">
        <v>110</v>
      </c>
      <c r="I345">
        <v>0</v>
      </c>
      <c r="J345">
        <v>116.104444444444</v>
      </c>
      <c r="K345">
        <v>7.9444444444444401E-2</v>
      </c>
      <c r="L345">
        <v>0</v>
      </c>
      <c r="M345">
        <v>0</v>
      </c>
      <c r="N345">
        <v>0</v>
      </c>
      <c r="O345">
        <v>6.3055555555555601E-2</v>
      </c>
      <c r="P345" s="75">
        <v>0</v>
      </c>
      <c r="Q345" s="75">
        <v>0</v>
      </c>
      <c r="R345" s="75">
        <v>0</v>
      </c>
      <c r="S345" s="75">
        <v>0</v>
      </c>
      <c r="T345" s="74">
        <v>3.3535353535353498E-3</v>
      </c>
      <c r="U345" s="75">
        <v>0</v>
      </c>
      <c r="V345" s="75">
        <v>0</v>
      </c>
      <c r="W345" s="75">
        <v>0</v>
      </c>
    </row>
    <row r="346" spans="1:23" x14ac:dyDescent="0.25">
      <c r="A346">
        <v>4101071</v>
      </c>
      <c r="B346" t="s">
        <v>1730</v>
      </c>
      <c r="C346" t="s">
        <v>1151</v>
      </c>
      <c r="D346" t="s">
        <v>1731</v>
      </c>
      <c r="E346" s="74">
        <v>0.99117424242424201</v>
      </c>
      <c r="F346" s="74">
        <v>0.99117424242424201</v>
      </c>
      <c r="G346">
        <v>110</v>
      </c>
      <c r="H346">
        <v>110</v>
      </c>
      <c r="I346">
        <v>0</v>
      </c>
      <c r="J346">
        <v>108.769166666667</v>
      </c>
      <c r="K346">
        <v>1.6041666666666701</v>
      </c>
      <c r="L346">
        <v>0</v>
      </c>
      <c r="M346">
        <v>0</v>
      </c>
      <c r="N346">
        <v>0</v>
      </c>
      <c r="O346">
        <v>1.3713888888888901</v>
      </c>
      <c r="P346" s="75">
        <v>3</v>
      </c>
      <c r="Q346" s="75">
        <v>2</v>
      </c>
      <c r="R346" s="75">
        <v>0</v>
      </c>
      <c r="S346" s="75">
        <v>1</v>
      </c>
      <c r="T346" s="74">
        <v>5.8888888888888897E-3</v>
      </c>
      <c r="U346" s="75">
        <v>0</v>
      </c>
      <c r="V346" s="75">
        <v>0</v>
      </c>
      <c r="W346" s="75">
        <v>0</v>
      </c>
    </row>
    <row r="347" spans="1:23" x14ac:dyDescent="0.25">
      <c r="A347">
        <v>4101079</v>
      </c>
      <c r="B347" t="s">
        <v>1732</v>
      </c>
      <c r="C347" t="s">
        <v>1151</v>
      </c>
      <c r="D347" t="s">
        <v>1733</v>
      </c>
      <c r="E347" s="74">
        <v>0.79970105820105797</v>
      </c>
      <c r="F347" s="74">
        <v>0.79970105820105797</v>
      </c>
      <c r="G347">
        <v>105</v>
      </c>
      <c r="H347">
        <v>105</v>
      </c>
      <c r="I347">
        <v>0</v>
      </c>
      <c r="J347">
        <v>89.6875</v>
      </c>
      <c r="K347">
        <v>11.9619444444444</v>
      </c>
      <c r="L347">
        <v>0</v>
      </c>
      <c r="M347">
        <v>0</v>
      </c>
      <c r="N347">
        <v>0</v>
      </c>
      <c r="O347">
        <v>5.8011111111111102</v>
      </c>
      <c r="P347" s="75">
        <v>13</v>
      </c>
      <c r="Q347" s="75">
        <v>5</v>
      </c>
      <c r="R347" s="75">
        <v>4</v>
      </c>
      <c r="S347" s="75">
        <v>4</v>
      </c>
      <c r="T347" s="74">
        <v>8.9658730158730202E-2</v>
      </c>
      <c r="U347" s="75">
        <v>0</v>
      </c>
      <c r="V347" s="75">
        <v>0</v>
      </c>
      <c r="W347" s="75">
        <v>0</v>
      </c>
    </row>
    <row r="348" spans="1:23" x14ac:dyDescent="0.25">
      <c r="A348">
        <v>432511</v>
      </c>
      <c r="B348" t="s">
        <v>1734</v>
      </c>
      <c r="C348" t="s">
        <v>1015</v>
      </c>
      <c r="D348" t="s">
        <v>1735</v>
      </c>
      <c r="E348" s="74">
        <v>0.67778218694885395</v>
      </c>
      <c r="F348" s="74">
        <v>0.67778218694885395</v>
      </c>
      <c r="G348">
        <v>126</v>
      </c>
      <c r="H348">
        <v>126</v>
      </c>
      <c r="I348">
        <v>0</v>
      </c>
      <c r="J348">
        <v>79.492222222222196</v>
      </c>
      <c r="K348">
        <v>7.2544444444444398</v>
      </c>
      <c r="L348">
        <v>0</v>
      </c>
      <c r="M348">
        <v>0</v>
      </c>
      <c r="N348">
        <v>0</v>
      </c>
      <c r="O348">
        <v>8.4808333333333294</v>
      </c>
      <c r="P348" s="75">
        <v>14</v>
      </c>
      <c r="Q348" s="75">
        <v>9</v>
      </c>
      <c r="R348" s="75">
        <v>2</v>
      </c>
      <c r="S348" s="75">
        <v>3</v>
      </c>
      <c r="T348" s="74">
        <v>0.311534391534392</v>
      </c>
      <c r="U348" s="75">
        <v>5</v>
      </c>
      <c r="V348" s="75">
        <v>0</v>
      </c>
      <c r="W348" s="75">
        <v>5</v>
      </c>
    </row>
    <row r="349" spans="1:23" x14ac:dyDescent="0.25">
      <c r="A349">
        <v>433262</v>
      </c>
      <c r="B349" t="s">
        <v>1736</v>
      </c>
      <c r="C349" t="s">
        <v>1036</v>
      </c>
      <c r="D349" t="s">
        <v>1737</v>
      </c>
      <c r="E349" s="74">
        <v>0.53680787037037003</v>
      </c>
      <c r="F349" s="74">
        <v>0.53680787037037003</v>
      </c>
      <c r="G349">
        <v>120</v>
      </c>
      <c r="H349">
        <v>120</v>
      </c>
      <c r="I349">
        <v>0</v>
      </c>
      <c r="J349">
        <v>61.228333333333303</v>
      </c>
      <c r="K349">
        <v>3.3533333333333299</v>
      </c>
      <c r="L349">
        <v>0</v>
      </c>
      <c r="M349">
        <v>0</v>
      </c>
      <c r="N349">
        <v>0</v>
      </c>
      <c r="O349">
        <v>2.5761111111111101</v>
      </c>
      <c r="P349" s="75">
        <v>9</v>
      </c>
      <c r="Q349" s="75">
        <v>4</v>
      </c>
      <c r="R349" s="75">
        <v>0</v>
      </c>
      <c r="S349" s="75">
        <v>5</v>
      </c>
      <c r="T349" s="74">
        <v>0.46257407407407403</v>
      </c>
      <c r="U349" s="75">
        <v>8</v>
      </c>
      <c r="V349" s="75">
        <v>8</v>
      </c>
      <c r="W349" s="75">
        <v>0</v>
      </c>
    </row>
    <row r="350" spans="1:23" x14ac:dyDescent="0.25">
      <c r="A350">
        <v>4471974</v>
      </c>
      <c r="B350" t="s">
        <v>1738</v>
      </c>
      <c r="C350" t="s">
        <v>1074</v>
      </c>
      <c r="D350" t="s">
        <v>1739</v>
      </c>
      <c r="E350" s="74">
        <v>0.94378144378144402</v>
      </c>
      <c r="F350" s="74">
        <v>0.94378144378144402</v>
      </c>
      <c r="G350">
        <v>94.966666666666697</v>
      </c>
      <c r="H350">
        <v>94.966666666666697</v>
      </c>
      <c r="I350">
        <v>0</v>
      </c>
      <c r="J350">
        <v>101.7025</v>
      </c>
      <c r="K350">
        <v>0.89</v>
      </c>
      <c r="L350">
        <v>0</v>
      </c>
      <c r="M350">
        <v>0</v>
      </c>
      <c r="N350">
        <v>0</v>
      </c>
      <c r="O350">
        <v>2.17027777777778</v>
      </c>
      <c r="P350" s="75">
        <v>8</v>
      </c>
      <c r="Q350" s="75">
        <v>2</v>
      </c>
      <c r="R350" s="75">
        <v>0</v>
      </c>
      <c r="S350" s="75">
        <v>6</v>
      </c>
      <c r="T350" s="74">
        <v>4.4266994266994299E-2</v>
      </c>
      <c r="U350" s="75">
        <v>0</v>
      </c>
      <c r="V350" s="75">
        <v>0</v>
      </c>
      <c r="W350" s="75">
        <v>0</v>
      </c>
    </row>
    <row r="351" spans="1:23" x14ac:dyDescent="0.25">
      <c r="A351">
        <v>4471979</v>
      </c>
      <c r="B351" t="s">
        <v>1740</v>
      </c>
      <c r="C351" t="s">
        <v>1074</v>
      </c>
      <c r="D351" t="s">
        <v>1741</v>
      </c>
      <c r="E351" s="74">
        <v>0.97839318157529098</v>
      </c>
      <c r="F351" s="74">
        <v>0.97839318157529098</v>
      </c>
      <c r="G351">
        <v>103.966666666667</v>
      </c>
      <c r="H351">
        <v>103.966666666667</v>
      </c>
      <c r="I351">
        <v>0</v>
      </c>
      <c r="J351">
        <v>113.021944444444</v>
      </c>
      <c r="K351">
        <v>1.28527777777778</v>
      </c>
      <c r="L351">
        <v>0</v>
      </c>
      <c r="M351">
        <v>0</v>
      </c>
      <c r="N351">
        <v>0</v>
      </c>
      <c r="O351">
        <v>0.34666666666666701</v>
      </c>
      <c r="P351" s="75">
        <v>1</v>
      </c>
      <c r="Q351" s="75">
        <v>0</v>
      </c>
      <c r="R351" s="75">
        <v>1</v>
      </c>
      <c r="S351" s="75">
        <v>0</v>
      </c>
      <c r="T351" s="74">
        <v>6.1157422250721401E-3</v>
      </c>
      <c r="U351" s="75">
        <v>0</v>
      </c>
      <c r="V351" s="75">
        <v>0</v>
      </c>
      <c r="W351" s="75">
        <v>0</v>
      </c>
    </row>
    <row r="352" spans="1:23" x14ac:dyDescent="0.25">
      <c r="A352">
        <v>4472922</v>
      </c>
      <c r="B352" t="s">
        <v>1742</v>
      </c>
      <c r="C352" t="s">
        <v>1021</v>
      </c>
      <c r="D352" t="s">
        <v>1743</v>
      </c>
      <c r="E352" s="74">
        <v>0.95127525252525302</v>
      </c>
      <c r="F352" s="74">
        <v>0.95127525252525302</v>
      </c>
      <c r="G352">
        <v>132</v>
      </c>
      <c r="H352">
        <v>132</v>
      </c>
      <c r="I352">
        <v>0</v>
      </c>
      <c r="J352">
        <v>131.82527777777801</v>
      </c>
      <c r="K352">
        <v>0.24138888888888901</v>
      </c>
      <c r="L352">
        <v>0</v>
      </c>
      <c r="M352">
        <v>0</v>
      </c>
      <c r="N352">
        <v>0</v>
      </c>
      <c r="O352">
        <v>7.8888888888888897E-2</v>
      </c>
      <c r="P352" s="75">
        <v>0</v>
      </c>
      <c r="Q352" s="75">
        <v>0</v>
      </c>
      <c r="R352" s="75">
        <v>0</v>
      </c>
      <c r="S352" s="75">
        <v>0</v>
      </c>
      <c r="T352" s="74">
        <v>3.1165824915824901E-3</v>
      </c>
      <c r="U352" s="75">
        <v>0</v>
      </c>
      <c r="V352" s="75">
        <v>0</v>
      </c>
      <c r="W352" s="75">
        <v>0</v>
      </c>
    </row>
    <row r="353" spans="1:23" x14ac:dyDescent="0.25">
      <c r="A353">
        <v>4472963</v>
      </c>
      <c r="B353" t="s">
        <v>1744</v>
      </c>
      <c r="C353" t="s">
        <v>1021</v>
      </c>
      <c r="D353" t="s">
        <v>1745</v>
      </c>
      <c r="E353" s="74">
        <v>0.99757447665056398</v>
      </c>
      <c r="F353" s="74">
        <v>0.99757447665056398</v>
      </c>
      <c r="G353">
        <v>138</v>
      </c>
      <c r="H353">
        <v>138</v>
      </c>
      <c r="I353">
        <v>0</v>
      </c>
      <c r="J353">
        <v>137.68388888888899</v>
      </c>
      <c r="K353">
        <v>0.37194444444444402</v>
      </c>
      <c r="L353">
        <v>0</v>
      </c>
      <c r="M353">
        <v>0</v>
      </c>
      <c r="N353">
        <v>0</v>
      </c>
      <c r="O353">
        <v>0.3125</v>
      </c>
      <c r="P353" s="75">
        <v>1</v>
      </c>
      <c r="Q353" s="75">
        <v>0</v>
      </c>
      <c r="R353" s="75">
        <v>1</v>
      </c>
      <c r="S353" s="75">
        <v>0</v>
      </c>
      <c r="T353" s="74">
        <v>1.45531400966184E-3</v>
      </c>
      <c r="U353" s="75">
        <v>0</v>
      </c>
      <c r="V353" s="75">
        <v>0</v>
      </c>
      <c r="W353" s="75">
        <v>0</v>
      </c>
    </row>
    <row r="354" spans="1:23" x14ac:dyDescent="0.25">
      <c r="A354">
        <v>4472974</v>
      </c>
      <c r="B354" t="s">
        <v>1746</v>
      </c>
      <c r="C354" t="s">
        <v>1021</v>
      </c>
      <c r="D354" t="s">
        <v>1747</v>
      </c>
      <c r="E354" s="74">
        <v>0.95686131386861295</v>
      </c>
      <c r="F354" s="74">
        <v>0.95686131386861295</v>
      </c>
      <c r="G354">
        <v>137</v>
      </c>
      <c r="H354">
        <v>137</v>
      </c>
      <c r="I354">
        <v>0</v>
      </c>
      <c r="J354">
        <v>143.89527777777801</v>
      </c>
      <c r="K354">
        <v>0.64500000000000002</v>
      </c>
      <c r="L354">
        <v>0</v>
      </c>
      <c r="M354">
        <v>0</v>
      </c>
      <c r="N354">
        <v>0</v>
      </c>
      <c r="O354">
        <v>0.46638888888888902</v>
      </c>
      <c r="P354" s="75">
        <v>1</v>
      </c>
      <c r="Q354" s="75">
        <v>1</v>
      </c>
      <c r="R354" s="75">
        <v>0</v>
      </c>
      <c r="S354" s="75">
        <v>0</v>
      </c>
      <c r="T354" s="74">
        <v>5.4825628548256303E-3</v>
      </c>
      <c r="U354" s="75">
        <v>0</v>
      </c>
      <c r="V354" s="75">
        <v>0</v>
      </c>
      <c r="W354" s="75">
        <v>0</v>
      </c>
    </row>
    <row r="355" spans="1:23" x14ac:dyDescent="0.25">
      <c r="A355">
        <v>4472994</v>
      </c>
      <c r="B355" t="s">
        <v>1748</v>
      </c>
      <c r="C355" t="s">
        <v>1030</v>
      </c>
      <c r="D355" t="s">
        <v>1749</v>
      </c>
      <c r="E355" s="74">
        <v>0.92360846560846599</v>
      </c>
      <c r="F355" s="74">
        <v>0.92360846560846599</v>
      </c>
      <c r="G355">
        <v>110</v>
      </c>
      <c r="H355">
        <v>110</v>
      </c>
      <c r="I355">
        <v>5</v>
      </c>
      <c r="J355">
        <v>99.560833333333306</v>
      </c>
      <c r="K355">
        <v>0.125555555555556</v>
      </c>
      <c r="L355">
        <v>0</v>
      </c>
      <c r="M355">
        <v>0</v>
      </c>
      <c r="N355">
        <v>0</v>
      </c>
      <c r="O355">
        <v>2.2480555555555601</v>
      </c>
      <c r="P355" s="75">
        <v>6</v>
      </c>
      <c r="Q355" s="75">
        <v>2</v>
      </c>
      <c r="R355" s="75">
        <v>3</v>
      </c>
      <c r="S355" s="75">
        <v>1</v>
      </c>
      <c r="T355" s="74">
        <v>6.3275132275132304E-2</v>
      </c>
      <c r="U355" s="75">
        <v>1</v>
      </c>
      <c r="V355" s="75">
        <v>0</v>
      </c>
      <c r="W355" s="75">
        <v>1</v>
      </c>
    </row>
    <row r="356" spans="1:23" x14ac:dyDescent="0.25">
      <c r="A356">
        <v>4473004</v>
      </c>
      <c r="B356" t="s">
        <v>1750</v>
      </c>
      <c r="C356" t="s">
        <v>1030</v>
      </c>
      <c r="D356" t="s">
        <v>1751</v>
      </c>
      <c r="E356" s="74">
        <v>0.999556992337165</v>
      </c>
      <c r="F356" s="74">
        <v>0.999556992337165</v>
      </c>
      <c r="G356">
        <v>116</v>
      </c>
      <c r="H356">
        <v>116</v>
      </c>
      <c r="I356">
        <v>0</v>
      </c>
      <c r="J356">
        <v>122.84444444444399</v>
      </c>
      <c r="K356">
        <v>0.235277777777778</v>
      </c>
      <c r="L356">
        <v>0</v>
      </c>
      <c r="M356">
        <v>0</v>
      </c>
      <c r="N356">
        <v>0</v>
      </c>
      <c r="O356">
        <v>4.8333333333333298E-2</v>
      </c>
      <c r="P356" s="75">
        <v>0</v>
      </c>
      <c r="Q356" s="75">
        <v>0</v>
      </c>
      <c r="R356" s="75">
        <v>0</v>
      </c>
      <c r="S356" s="75">
        <v>0</v>
      </c>
      <c r="T356" s="74">
        <v>0</v>
      </c>
      <c r="U356" s="75">
        <v>0</v>
      </c>
      <c r="V356" s="75">
        <v>0</v>
      </c>
      <c r="W356" s="75">
        <v>0</v>
      </c>
    </row>
    <row r="357" spans="1:23" x14ac:dyDescent="0.25">
      <c r="A357">
        <v>4473042</v>
      </c>
      <c r="B357" t="s">
        <v>1752</v>
      </c>
      <c r="C357" t="s">
        <v>1085</v>
      </c>
      <c r="D357" t="s">
        <v>1753</v>
      </c>
      <c r="E357" s="74">
        <v>0.99816666666666698</v>
      </c>
      <c r="F357" s="74">
        <v>0.99816666666666698</v>
      </c>
      <c r="G357">
        <v>110</v>
      </c>
      <c r="H357">
        <v>110</v>
      </c>
      <c r="I357">
        <v>0</v>
      </c>
      <c r="J357">
        <v>134.115555555556</v>
      </c>
      <c r="K357">
        <v>0.321388888888889</v>
      </c>
      <c r="L357">
        <v>0</v>
      </c>
      <c r="M357">
        <v>0</v>
      </c>
      <c r="N357">
        <v>0</v>
      </c>
      <c r="O357">
        <v>0.209722222222222</v>
      </c>
      <c r="P357" s="75">
        <v>0</v>
      </c>
      <c r="Q357" s="75">
        <v>0</v>
      </c>
      <c r="R357" s="75">
        <v>0</v>
      </c>
      <c r="S357" s="75">
        <v>0</v>
      </c>
      <c r="T357" s="74">
        <v>0</v>
      </c>
      <c r="U357" s="75">
        <v>0</v>
      </c>
      <c r="V357" s="75">
        <v>0</v>
      </c>
      <c r="W357" s="75">
        <v>0</v>
      </c>
    </row>
    <row r="358" spans="1:23" x14ac:dyDescent="0.25">
      <c r="A358">
        <v>4473057</v>
      </c>
      <c r="B358" t="s">
        <v>1754</v>
      </c>
      <c r="C358" t="s">
        <v>1059</v>
      </c>
      <c r="D358" t="s">
        <v>1755</v>
      </c>
      <c r="E358" s="74">
        <v>0.53796212121212095</v>
      </c>
      <c r="F358" s="74">
        <v>0.84536904761904796</v>
      </c>
      <c r="G358">
        <v>110</v>
      </c>
      <c r="H358">
        <v>70</v>
      </c>
      <c r="I358">
        <v>0</v>
      </c>
      <c r="J358">
        <v>61.753611111111098</v>
      </c>
      <c r="K358">
        <v>2.1111111111111101E-2</v>
      </c>
      <c r="L358">
        <v>0</v>
      </c>
      <c r="M358">
        <v>0</v>
      </c>
      <c r="N358">
        <v>0</v>
      </c>
      <c r="O358">
        <v>0</v>
      </c>
      <c r="P358" s="75">
        <v>0</v>
      </c>
      <c r="Q358" s="75">
        <v>0</v>
      </c>
      <c r="R358" s="75">
        <v>0</v>
      </c>
      <c r="S358" s="75">
        <v>0</v>
      </c>
      <c r="T358" s="74">
        <v>0.45454545454545497</v>
      </c>
      <c r="U358" s="75">
        <v>10</v>
      </c>
      <c r="V358" s="75">
        <v>10</v>
      </c>
      <c r="W358" s="75">
        <v>0</v>
      </c>
    </row>
    <row r="359" spans="1:23" x14ac:dyDescent="0.25">
      <c r="A359">
        <v>4473065</v>
      </c>
      <c r="B359" t="s">
        <v>1756</v>
      </c>
      <c r="C359" t="s">
        <v>1110</v>
      </c>
      <c r="D359" t="s">
        <v>1757</v>
      </c>
      <c r="E359" s="74">
        <v>0.80161411411411398</v>
      </c>
      <c r="F359" s="74">
        <v>0.80161411411411398</v>
      </c>
      <c r="G359">
        <v>111</v>
      </c>
      <c r="H359">
        <v>111</v>
      </c>
      <c r="I359">
        <v>0</v>
      </c>
      <c r="J359">
        <v>105.26472222222201</v>
      </c>
      <c r="K359">
        <v>1.3597222222222201</v>
      </c>
      <c r="L359">
        <v>0</v>
      </c>
      <c r="M359">
        <v>0</v>
      </c>
      <c r="N359">
        <v>0</v>
      </c>
      <c r="O359">
        <v>7.9722222222222194E-2</v>
      </c>
      <c r="P359" s="75">
        <v>0</v>
      </c>
      <c r="Q359" s="75">
        <v>0</v>
      </c>
      <c r="R359" s="75">
        <v>0</v>
      </c>
      <c r="S359" s="75">
        <v>0</v>
      </c>
      <c r="T359" s="74">
        <v>0.187177177177177</v>
      </c>
      <c r="U359" s="75">
        <v>4</v>
      </c>
      <c r="V359" s="75">
        <v>3</v>
      </c>
      <c r="W359" s="75">
        <v>1</v>
      </c>
    </row>
    <row r="360" spans="1:23" x14ac:dyDescent="0.25">
      <c r="A360">
        <v>4473070</v>
      </c>
      <c r="B360" t="s">
        <v>1758</v>
      </c>
      <c r="C360" t="s">
        <v>1074</v>
      </c>
      <c r="D360" t="s">
        <v>1759</v>
      </c>
      <c r="E360" s="74">
        <v>0.98962373737373699</v>
      </c>
      <c r="F360" s="74">
        <v>0.98962373737373699</v>
      </c>
      <c r="G360">
        <v>110</v>
      </c>
      <c r="H360">
        <v>110</v>
      </c>
      <c r="I360">
        <v>0</v>
      </c>
      <c r="J360">
        <v>118.698888888889</v>
      </c>
      <c r="K360">
        <v>1.2916666666666701</v>
      </c>
      <c r="L360">
        <v>0</v>
      </c>
      <c r="M360">
        <v>0</v>
      </c>
      <c r="N360">
        <v>0</v>
      </c>
      <c r="O360">
        <v>1.3755555555555601</v>
      </c>
      <c r="P360" s="75">
        <v>2</v>
      </c>
      <c r="Q360" s="75">
        <v>2</v>
      </c>
      <c r="R360" s="75">
        <v>0</v>
      </c>
      <c r="S360" s="75">
        <v>0</v>
      </c>
      <c r="T360" s="74">
        <v>4.7474747474747503E-3</v>
      </c>
      <c r="U360" s="75">
        <v>0</v>
      </c>
      <c r="V360" s="75">
        <v>0</v>
      </c>
      <c r="W360" s="75">
        <v>0</v>
      </c>
    </row>
    <row r="361" spans="1:23" x14ac:dyDescent="0.25">
      <c r="A361">
        <v>4473078</v>
      </c>
      <c r="B361" t="s">
        <v>1760</v>
      </c>
      <c r="C361" t="s">
        <v>1074</v>
      </c>
      <c r="D361" t="s">
        <v>1761</v>
      </c>
      <c r="E361" s="74">
        <v>0.94761022791583105</v>
      </c>
      <c r="F361" s="74">
        <v>0.94761022791583105</v>
      </c>
      <c r="G361">
        <v>107.98333333333299</v>
      </c>
      <c r="H361">
        <v>107.98333333333299</v>
      </c>
      <c r="I361">
        <v>0</v>
      </c>
      <c r="J361">
        <v>110.586666666667</v>
      </c>
      <c r="K361">
        <v>0.20250000000000001</v>
      </c>
      <c r="L361">
        <v>0</v>
      </c>
      <c r="M361">
        <v>0</v>
      </c>
      <c r="N361">
        <v>0</v>
      </c>
      <c r="O361">
        <v>0.51333333333333298</v>
      </c>
      <c r="P361" s="75">
        <v>2</v>
      </c>
      <c r="Q361" s="75">
        <v>0</v>
      </c>
      <c r="R361" s="75">
        <v>1</v>
      </c>
      <c r="S361" s="75">
        <v>1</v>
      </c>
      <c r="T361" s="74">
        <v>2.27710037557236E-2</v>
      </c>
      <c r="U361" s="75">
        <v>0</v>
      </c>
      <c r="V361" s="75">
        <v>0</v>
      </c>
      <c r="W361" s="75">
        <v>0</v>
      </c>
    </row>
    <row r="362" spans="1:23" x14ac:dyDescent="0.25">
      <c r="A362">
        <v>4473117</v>
      </c>
      <c r="B362" t="s">
        <v>1762</v>
      </c>
      <c r="C362" t="s">
        <v>1074</v>
      </c>
      <c r="D362" t="s">
        <v>1763</v>
      </c>
      <c r="E362" s="74">
        <v>0.97636868686868705</v>
      </c>
      <c r="F362" s="74">
        <v>0.97636868686868705</v>
      </c>
      <c r="G362">
        <v>110</v>
      </c>
      <c r="H362">
        <v>110</v>
      </c>
      <c r="I362">
        <v>0</v>
      </c>
      <c r="J362">
        <v>103.73666666666701</v>
      </c>
      <c r="K362">
        <v>4.5619444444444399</v>
      </c>
      <c r="L362">
        <v>0</v>
      </c>
      <c r="M362">
        <v>0</v>
      </c>
      <c r="N362">
        <v>0</v>
      </c>
      <c r="O362">
        <v>1.2163888888888901</v>
      </c>
      <c r="P362" s="75">
        <v>3</v>
      </c>
      <c r="Q362" s="75">
        <v>1</v>
      </c>
      <c r="R362" s="75">
        <v>0</v>
      </c>
      <c r="S362" s="75">
        <v>2</v>
      </c>
      <c r="T362" s="74">
        <v>1.98888888888889E-2</v>
      </c>
      <c r="U362" s="75">
        <v>0</v>
      </c>
      <c r="V362" s="75">
        <v>0</v>
      </c>
      <c r="W362" s="75">
        <v>0</v>
      </c>
    </row>
    <row r="363" spans="1:23" x14ac:dyDescent="0.25">
      <c r="A363">
        <v>4473123</v>
      </c>
      <c r="B363" t="s">
        <v>1764</v>
      </c>
      <c r="C363" t="s">
        <v>1110</v>
      </c>
      <c r="D363" t="s">
        <v>1765</v>
      </c>
      <c r="E363" s="74">
        <v>0.94287301587301597</v>
      </c>
      <c r="F363" s="74">
        <v>0.94287301587301597</v>
      </c>
      <c r="G363">
        <v>115</v>
      </c>
      <c r="H363">
        <v>115</v>
      </c>
      <c r="I363">
        <v>10</v>
      </c>
      <c r="J363">
        <v>101.632222222222</v>
      </c>
      <c r="K363">
        <v>1.82972222222222</v>
      </c>
      <c r="L363">
        <v>0</v>
      </c>
      <c r="M363">
        <v>0</v>
      </c>
      <c r="N363">
        <v>0</v>
      </c>
      <c r="O363">
        <v>1.5119444444444401</v>
      </c>
      <c r="P363" s="75">
        <v>3</v>
      </c>
      <c r="Q363" s="75">
        <v>1</v>
      </c>
      <c r="R363" s="75">
        <v>1</v>
      </c>
      <c r="S363" s="75">
        <v>1</v>
      </c>
      <c r="T363" s="74">
        <v>4.5743386243386197E-2</v>
      </c>
      <c r="U363" s="75">
        <v>0</v>
      </c>
      <c r="V363" s="75">
        <v>0</v>
      </c>
      <c r="W363" s="75">
        <v>0</v>
      </c>
    </row>
    <row r="364" spans="1:23" x14ac:dyDescent="0.25">
      <c r="A364">
        <v>4473129</v>
      </c>
      <c r="B364" t="s">
        <v>1766</v>
      </c>
      <c r="C364" t="s">
        <v>1074</v>
      </c>
      <c r="D364" t="s">
        <v>1767</v>
      </c>
      <c r="E364" s="74">
        <v>0.97567297836758904</v>
      </c>
      <c r="F364" s="74">
        <v>0.97567297836758904</v>
      </c>
      <c r="G364">
        <v>102.98333333333299</v>
      </c>
      <c r="H364">
        <v>102.98333333333299</v>
      </c>
      <c r="I364">
        <v>0</v>
      </c>
      <c r="J364">
        <v>106.57833333333301</v>
      </c>
      <c r="K364">
        <v>0</v>
      </c>
      <c r="L364">
        <v>0</v>
      </c>
      <c r="M364">
        <v>0</v>
      </c>
      <c r="N364">
        <v>0</v>
      </c>
      <c r="O364">
        <v>0.91055555555555601</v>
      </c>
      <c r="P364" s="75">
        <v>3</v>
      </c>
      <c r="Q364" s="75">
        <v>0</v>
      </c>
      <c r="R364" s="75">
        <v>3</v>
      </c>
      <c r="S364" s="75">
        <v>0</v>
      </c>
      <c r="T364" s="74">
        <v>2.0375465285644899E-2</v>
      </c>
      <c r="U364" s="75">
        <v>0</v>
      </c>
      <c r="V364" s="75">
        <v>0</v>
      </c>
      <c r="W364" s="75">
        <v>0</v>
      </c>
    </row>
    <row r="365" spans="1:23" x14ac:dyDescent="0.25">
      <c r="A365">
        <v>4473133</v>
      </c>
      <c r="B365" t="s">
        <v>1768</v>
      </c>
      <c r="C365" t="s">
        <v>1074</v>
      </c>
      <c r="D365" t="s">
        <v>1769</v>
      </c>
      <c r="E365" s="74">
        <v>0.983562604520688</v>
      </c>
      <c r="F365" s="74">
        <v>0.983562604520688</v>
      </c>
      <c r="G365">
        <v>102.98333333333299</v>
      </c>
      <c r="H365">
        <v>102.98333333333299</v>
      </c>
      <c r="I365">
        <v>0</v>
      </c>
      <c r="J365">
        <v>108.093611111111</v>
      </c>
      <c r="K365">
        <v>0.297222222222222</v>
      </c>
      <c r="L365">
        <v>0</v>
      </c>
      <c r="M365">
        <v>0</v>
      </c>
      <c r="N365">
        <v>0</v>
      </c>
      <c r="O365">
        <v>0.45083333333333298</v>
      </c>
      <c r="P365" s="75">
        <v>1</v>
      </c>
      <c r="Q365" s="75">
        <v>1</v>
      </c>
      <c r="R365" s="75">
        <v>0</v>
      </c>
      <c r="S365" s="75">
        <v>0</v>
      </c>
      <c r="T365" s="74">
        <v>1.3896531261800699E-2</v>
      </c>
      <c r="U365" s="75">
        <v>0</v>
      </c>
      <c r="V365" s="75">
        <v>0</v>
      </c>
      <c r="W365" s="75">
        <v>0</v>
      </c>
    </row>
    <row r="366" spans="1:23" x14ac:dyDescent="0.25">
      <c r="A366">
        <v>4473150</v>
      </c>
      <c r="B366" t="s">
        <v>1770</v>
      </c>
      <c r="C366" t="s">
        <v>1074</v>
      </c>
      <c r="D366" t="s">
        <v>1771</v>
      </c>
      <c r="E366" s="74">
        <v>0.93225806451612903</v>
      </c>
      <c r="F366" s="74">
        <v>0.93225806451612903</v>
      </c>
      <c r="G366">
        <v>91.966666666666697</v>
      </c>
      <c r="H366">
        <v>91.966666666666697</v>
      </c>
      <c r="I366">
        <v>0</v>
      </c>
      <c r="J366">
        <v>125.59333333333301</v>
      </c>
      <c r="K366">
        <v>0.105</v>
      </c>
      <c r="L366">
        <v>0</v>
      </c>
      <c r="M366">
        <v>0</v>
      </c>
      <c r="N366">
        <v>0</v>
      </c>
      <c r="O366">
        <v>0.27222222222222198</v>
      </c>
      <c r="P366" s="75">
        <v>1</v>
      </c>
      <c r="Q366" s="75">
        <v>0</v>
      </c>
      <c r="R366" s="75">
        <v>1</v>
      </c>
      <c r="S366" s="75">
        <v>0</v>
      </c>
      <c r="T366" s="74">
        <v>5.5071281865410202E-2</v>
      </c>
      <c r="U366" s="75">
        <v>1</v>
      </c>
      <c r="V366" s="75">
        <v>0</v>
      </c>
      <c r="W366" s="75">
        <v>1</v>
      </c>
    </row>
    <row r="367" spans="1:23" x14ac:dyDescent="0.25">
      <c r="A367">
        <v>4473155</v>
      </c>
      <c r="B367" t="s">
        <v>1772</v>
      </c>
      <c r="C367" t="s">
        <v>1085</v>
      </c>
      <c r="D367" t="s">
        <v>1773</v>
      </c>
      <c r="E367" s="74">
        <v>0.95765765765765798</v>
      </c>
      <c r="F367" s="74">
        <v>0.95765765765765798</v>
      </c>
      <c r="G367">
        <v>111</v>
      </c>
      <c r="H367">
        <v>111</v>
      </c>
      <c r="I367">
        <v>0</v>
      </c>
      <c r="J367">
        <v>117.328888888889</v>
      </c>
      <c r="K367">
        <v>0.580277777777778</v>
      </c>
      <c r="L367">
        <v>0</v>
      </c>
      <c r="M367">
        <v>0</v>
      </c>
      <c r="N367">
        <v>0</v>
      </c>
      <c r="O367">
        <v>2.4513888888888902</v>
      </c>
      <c r="P367" s="75">
        <v>2</v>
      </c>
      <c r="Q367" s="75">
        <v>2</v>
      </c>
      <c r="R367" s="75">
        <v>0</v>
      </c>
      <c r="S367" s="75">
        <v>0</v>
      </c>
      <c r="T367" s="74">
        <v>2.3573573573573599E-2</v>
      </c>
      <c r="U367" s="75">
        <v>0</v>
      </c>
      <c r="V367" s="75">
        <v>0</v>
      </c>
      <c r="W367" s="75">
        <v>0</v>
      </c>
    </row>
    <row r="368" spans="1:23" x14ac:dyDescent="0.25">
      <c r="A368">
        <v>4473207</v>
      </c>
      <c r="B368" t="s">
        <v>1774</v>
      </c>
      <c r="C368" t="s">
        <v>1030</v>
      </c>
      <c r="D368" t="s">
        <v>1775</v>
      </c>
      <c r="E368" s="74">
        <v>0.83447619047619004</v>
      </c>
      <c r="F368" s="74">
        <v>0.83447619047619004</v>
      </c>
      <c r="G368">
        <v>105</v>
      </c>
      <c r="H368">
        <v>105</v>
      </c>
      <c r="I368">
        <v>0</v>
      </c>
      <c r="J368">
        <v>88.598888888888894</v>
      </c>
      <c r="K368">
        <v>4.1944444444444402E-2</v>
      </c>
      <c r="L368">
        <v>0</v>
      </c>
      <c r="M368">
        <v>0</v>
      </c>
      <c r="N368">
        <v>0</v>
      </c>
      <c r="O368">
        <v>1.68722222222222</v>
      </c>
      <c r="P368" s="75">
        <v>4</v>
      </c>
      <c r="Q368" s="75">
        <v>1</v>
      </c>
      <c r="R368" s="75">
        <v>3</v>
      </c>
      <c r="S368" s="75">
        <v>0</v>
      </c>
      <c r="T368" s="74">
        <v>0.16214814814814801</v>
      </c>
      <c r="U368" s="75">
        <v>3</v>
      </c>
      <c r="V368" s="75">
        <v>3</v>
      </c>
      <c r="W368" s="75">
        <v>0</v>
      </c>
    </row>
    <row r="369" spans="1:23" x14ac:dyDescent="0.25">
      <c r="A369">
        <v>4475985</v>
      </c>
      <c r="B369" t="s">
        <v>1776</v>
      </c>
      <c r="C369" t="s">
        <v>1110</v>
      </c>
      <c r="D369" t="s">
        <v>1777</v>
      </c>
      <c r="E369" s="74">
        <v>0.96374879227053101</v>
      </c>
      <c r="F369" s="74">
        <v>0.96374879227053101</v>
      </c>
      <c r="G369">
        <v>115</v>
      </c>
      <c r="H369">
        <v>115</v>
      </c>
      <c r="I369">
        <v>0</v>
      </c>
      <c r="J369">
        <v>118.88500000000001</v>
      </c>
      <c r="K369">
        <v>1.4213888888888899</v>
      </c>
      <c r="L369">
        <v>0</v>
      </c>
      <c r="M369">
        <v>0</v>
      </c>
      <c r="N369">
        <v>0</v>
      </c>
      <c r="O369">
        <v>0.50333333333333297</v>
      </c>
      <c r="P369" s="75">
        <v>1</v>
      </c>
      <c r="Q369" s="75">
        <v>1</v>
      </c>
      <c r="R369" s="75">
        <v>0</v>
      </c>
      <c r="S369" s="75">
        <v>0</v>
      </c>
      <c r="T369" s="74">
        <v>2.3705314009661801E-2</v>
      </c>
      <c r="U369" s="75">
        <v>0</v>
      </c>
      <c r="V369" s="75">
        <v>0</v>
      </c>
      <c r="W369" s="75">
        <v>0</v>
      </c>
    </row>
    <row r="370" spans="1:23" x14ac:dyDescent="0.25">
      <c r="A370">
        <v>4475993</v>
      </c>
      <c r="B370" t="s">
        <v>1778</v>
      </c>
      <c r="C370" t="s">
        <v>1030</v>
      </c>
      <c r="D370" t="s">
        <v>1779</v>
      </c>
      <c r="E370" s="74">
        <v>0.81244202898550699</v>
      </c>
      <c r="F370" s="74">
        <v>0.81244202898550699</v>
      </c>
      <c r="G370">
        <v>115</v>
      </c>
      <c r="H370">
        <v>115</v>
      </c>
      <c r="I370">
        <v>0</v>
      </c>
      <c r="J370">
        <v>103.18833333333301</v>
      </c>
      <c r="K370">
        <v>7.7777777777777807E-2</v>
      </c>
      <c r="L370">
        <v>0</v>
      </c>
      <c r="M370">
        <v>0</v>
      </c>
      <c r="N370">
        <v>0</v>
      </c>
      <c r="O370">
        <v>2.2005555555555598</v>
      </c>
      <c r="P370" s="75">
        <v>2</v>
      </c>
      <c r="Q370" s="75">
        <v>2</v>
      </c>
      <c r="R370" s="75">
        <v>0</v>
      </c>
      <c r="S370" s="75">
        <v>0</v>
      </c>
      <c r="T370" s="74">
        <v>0.140171497584541</v>
      </c>
      <c r="U370" s="75">
        <v>2</v>
      </c>
      <c r="V370" s="75">
        <v>2</v>
      </c>
      <c r="W370" s="75">
        <v>0</v>
      </c>
    </row>
    <row r="371" spans="1:23" x14ac:dyDescent="0.25">
      <c r="A371">
        <v>4475998</v>
      </c>
      <c r="B371" t="s">
        <v>1780</v>
      </c>
      <c r="C371" t="s">
        <v>1307</v>
      </c>
      <c r="D371" t="s">
        <v>1781</v>
      </c>
      <c r="E371" s="74">
        <v>0.998212121212121</v>
      </c>
      <c r="F371" s="74">
        <v>0.998212121212121</v>
      </c>
      <c r="G371">
        <v>110</v>
      </c>
      <c r="H371">
        <v>110</v>
      </c>
      <c r="I371">
        <v>0</v>
      </c>
      <c r="J371">
        <v>132.94305555555599</v>
      </c>
      <c r="K371">
        <v>0.14527777777777801</v>
      </c>
      <c r="L371">
        <v>0</v>
      </c>
      <c r="M371">
        <v>0</v>
      </c>
      <c r="N371">
        <v>0</v>
      </c>
      <c r="O371">
        <v>0.256388888888889</v>
      </c>
      <c r="P371" s="75">
        <v>1</v>
      </c>
      <c r="Q371" s="75">
        <v>0</v>
      </c>
      <c r="R371" s="75">
        <v>0</v>
      </c>
      <c r="S371" s="75">
        <v>1</v>
      </c>
      <c r="T371" s="74">
        <v>0</v>
      </c>
      <c r="U371" s="75">
        <v>0</v>
      </c>
      <c r="V371" s="75">
        <v>0</v>
      </c>
      <c r="W371" s="75">
        <v>0</v>
      </c>
    </row>
    <row r="372" spans="1:23" x14ac:dyDescent="0.25">
      <c r="A372">
        <v>4476005</v>
      </c>
      <c r="B372" t="s">
        <v>1782</v>
      </c>
      <c r="C372" t="s">
        <v>1030</v>
      </c>
      <c r="D372" t="s">
        <v>1783</v>
      </c>
      <c r="E372" s="74">
        <v>0.99659903381642501</v>
      </c>
      <c r="F372" s="74">
        <v>0.99659903381642501</v>
      </c>
      <c r="G372">
        <v>115</v>
      </c>
      <c r="H372">
        <v>115</v>
      </c>
      <c r="I372">
        <v>0</v>
      </c>
      <c r="J372">
        <v>135.10972222222199</v>
      </c>
      <c r="K372">
        <v>2.0474999999999999</v>
      </c>
      <c r="L372">
        <v>0</v>
      </c>
      <c r="M372">
        <v>0</v>
      </c>
      <c r="N372">
        <v>0</v>
      </c>
      <c r="O372">
        <v>0</v>
      </c>
      <c r="P372" s="75">
        <v>0</v>
      </c>
      <c r="Q372" s="75">
        <v>0</v>
      </c>
      <c r="R372" s="75">
        <v>0</v>
      </c>
      <c r="S372" s="75">
        <v>0</v>
      </c>
      <c r="T372" s="74">
        <v>0</v>
      </c>
      <c r="U372" s="75">
        <v>0</v>
      </c>
      <c r="V372" s="75">
        <v>0</v>
      </c>
      <c r="W372" s="75">
        <v>0</v>
      </c>
    </row>
    <row r="373" spans="1:23" x14ac:dyDescent="0.25">
      <c r="A373">
        <v>4476015</v>
      </c>
      <c r="B373" t="s">
        <v>1784</v>
      </c>
      <c r="C373" t="s">
        <v>1307</v>
      </c>
      <c r="D373" t="s">
        <v>1785</v>
      </c>
      <c r="E373" s="74">
        <v>0.79058212560386498</v>
      </c>
      <c r="F373" s="74">
        <v>0.82651767676767696</v>
      </c>
      <c r="G373">
        <v>115</v>
      </c>
      <c r="H373">
        <v>110</v>
      </c>
      <c r="I373">
        <v>0</v>
      </c>
      <c r="J373">
        <v>108.866111111111</v>
      </c>
      <c r="K373">
        <v>0.27777777777777801</v>
      </c>
      <c r="L373">
        <v>0</v>
      </c>
      <c r="M373">
        <v>0</v>
      </c>
      <c r="N373">
        <v>0</v>
      </c>
      <c r="O373">
        <v>7.7777777777777802E-3</v>
      </c>
      <c r="P373" s="75">
        <v>0</v>
      </c>
      <c r="Q373" s="75">
        <v>0</v>
      </c>
      <c r="R373" s="75">
        <v>0</v>
      </c>
      <c r="S373" s="75">
        <v>0</v>
      </c>
      <c r="T373" s="74">
        <v>0.19773429951690799</v>
      </c>
      <c r="U373" s="75">
        <v>4</v>
      </c>
      <c r="V373" s="75">
        <v>4</v>
      </c>
      <c r="W373" s="75">
        <v>0</v>
      </c>
    </row>
    <row r="374" spans="1:23" x14ac:dyDescent="0.25">
      <c r="A374">
        <v>4476017</v>
      </c>
      <c r="B374" t="s">
        <v>1786</v>
      </c>
      <c r="C374" t="s">
        <v>1307</v>
      </c>
      <c r="D374" t="s">
        <v>1787</v>
      </c>
      <c r="E374" s="74">
        <v>0.77663526570048302</v>
      </c>
      <c r="F374" s="74">
        <v>0.77663526570048302</v>
      </c>
      <c r="G374">
        <v>115</v>
      </c>
      <c r="H374">
        <v>115</v>
      </c>
      <c r="I374">
        <v>0</v>
      </c>
      <c r="J374">
        <v>106.330833333333</v>
      </c>
      <c r="K374">
        <v>0.65194444444444399</v>
      </c>
      <c r="L374">
        <v>0</v>
      </c>
      <c r="M374">
        <v>0</v>
      </c>
      <c r="N374">
        <v>0</v>
      </c>
      <c r="O374">
        <v>0.50138888888888899</v>
      </c>
      <c r="P374" s="75">
        <v>1</v>
      </c>
      <c r="Q374" s="75">
        <v>1</v>
      </c>
      <c r="R374" s="75">
        <v>0</v>
      </c>
      <c r="S374" s="75">
        <v>0</v>
      </c>
      <c r="T374" s="74">
        <v>0.217391304347826</v>
      </c>
      <c r="U374" s="75">
        <v>5</v>
      </c>
      <c r="V374" s="75">
        <v>5</v>
      </c>
      <c r="W374" s="75">
        <v>0</v>
      </c>
    </row>
    <row r="375" spans="1:23" x14ac:dyDescent="0.25">
      <c r="A375">
        <v>4476024</v>
      </c>
      <c r="B375" t="s">
        <v>1788</v>
      </c>
      <c r="C375" t="s">
        <v>1307</v>
      </c>
      <c r="D375" t="s">
        <v>1789</v>
      </c>
      <c r="E375" s="74">
        <v>0.69200873362445403</v>
      </c>
      <c r="F375" s="74">
        <v>0.69200873362445403</v>
      </c>
      <c r="G375">
        <v>115</v>
      </c>
      <c r="H375">
        <v>115</v>
      </c>
      <c r="I375">
        <v>0.5</v>
      </c>
      <c r="J375">
        <v>94.833611111111097</v>
      </c>
      <c r="K375">
        <v>4.9166666666666699E-2</v>
      </c>
      <c r="L375">
        <v>0</v>
      </c>
      <c r="M375">
        <v>0</v>
      </c>
      <c r="N375">
        <v>0</v>
      </c>
      <c r="O375">
        <v>0.71333333333333304</v>
      </c>
      <c r="P375" s="75">
        <v>1</v>
      </c>
      <c r="Q375" s="75">
        <v>1</v>
      </c>
      <c r="R375" s="75">
        <v>0</v>
      </c>
      <c r="S375" s="75">
        <v>0</v>
      </c>
      <c r="T375" s="74">
        <v>0.305676855895196</v>
      </c>
      <c r="U375" s="75">
        <v>7</v>
      </c>
      <c r="V375" s="75">
        <v>5</v>
      </c>
      <c r="W375" s="75">
        <v>2</v>
      </c>
    </row>
    <row r="376" spans="1:23" x14ac:dyDescent="0.25">
      <c r="A376">
        <v>4476079</v>
      </c>
      <c r="B376" t="s">
        <v>1790</v>
      </c>
      <c r="C376" t="s">
        <v>1307</v>
      </c>
      <c r="D376" t="s">
        <v>1791</v>
      </c>
      <c r="E376" s="74">
        <v>0.99402898550724605</v>
      </c>
      <c r="F376" s="74">
        <v>0.99402898550724605</v>
      </c>
      <c r="G376">
        <v>115</v>
      </c>
      <c r="H376">
        <v>115</v>
      </c>
      <c r="I376">
        <v>0</v>
      </c>
      <c r="J376">
        <v>135.47749999999999</v>
      </c>
      <c r="K376">
        <v>0.96416666666666695</v>
      </c>
      <c r="L376">
        <v>0</v>
      </c>
      <c r="M376">
        <v>0</v>
      </c>
      <c r="N376">
        <v>0</v>
      </c>
      <c r="O376">
        <v>0.36638888888888899</v>
      </c>
      <c r="P376" s="75">
        <v>0</v>
      </c>
      <c r="Q376" s="75">
        <v>0</v>
      </c>
      <c r="R376" s="75">
        <v>0</v>
      </c>
      <c r="S376" s="75">
        <v>0</v>
      </c>
      <c r="T376" s="74">
        <v>4.82125603864734E-3</v>
      </c>
      <c r="U376" s="75">
        <v>0</v>
      </c>
      <c r="V376" s="75">
        <v>0</v>
      </c>
      <c r="W376" s="75">
        <v>0</v>
      </c>
    </row>
    <row r="377" spans="1:23" x14ac:dyDescent="0.25">
      <c r="A377">
        <v>4490948</v>
      </c>
      <c r="B377" t="s">
        <v>1792</v>
      </c>
      <c r="C377" t="s">
        <v>1110</v>
      </c>
      <c r="D377" t="s">
        <v>1793</v>
      </c>
      <c r="E377" s="74">
        <v>0.71017632850241497</v>
      </c>
      <c r="F377" s="74">
        <v>0.71017632850241497</v>
      </c>
      <c r="G377">
        <v>115</v>
      </c>
      <c r="H377">
        <v>115</v>
      </c>
      <c r="I377">
        <v>0</v>
      </c>
      <c r="J377">
        <v>91.9375</v>
      </c>
      <c r="K377">
        <v>0.56166666666666698</v>
      </c>
      <c r="L377">
        <v>0</v>
      </c>
      <c r="M377">
        <v>0</v>
      </c>
      <c r="N377">
        <v>0</v>
      </c>
      <c r="O377">
        <v>0.29305555555555601</v>
      </c>
      <c r="P377" s="75">
        <v>0</v>
      </c>
      <c r="Q377" s="75">
        <v>0</v>
      </c>
      <c r="R377" s="75">
        <v>0</v>
      </c>
      <c r="S377" s="75">
        <v>0</v>
      </c>
      <c r="T377" s="74">
        <v>0.270760869565217</v>
      </c>
      <c r="U377" s="75">
        <v>6</v>
      </c>
      <c r="V377" s="75">
        <v>5</v>
      </c>
      <c r="W377" s="75">
        <v>1</v>
      </c>
    </row>
    <row r="378" spans="1:23" x14ac:dyDescent="0.25">
      <c r="A378">
        <v>4561634</v>
      </c>
      <c r="B378" t="s">
        <v>1794</v>
      </c>
      <c r="C378" t="s">
        <v>1129</v>
      </c>
      <c r="D378" t="s">
        <v>1795</v>
      </c>
      <c r="E378" s="74">
        <v>0.66666666666666696</v>
      </c>
      <c r="F378" s="74">
        <v>0.625</v>
      </c>
      <c r="G378">
        <v>45</v>
      </c>
      <c r="H378">
        <v>40</v>
      </c>
      <c r="I378">
        <v>0</v>
      </c>
      <c r="J378">
        <v>0</v>
      </c>
      <c r="K378">
        <v>30</v>
      </c>
      <c r="L378">
        <v>0</v>
      </c>
      <c r="M378">
        <v>0</v>
      </c>
      <c r="N378">
        <v>0</v>
      </c>
      <c r="O378">
        <v>0</v>
      </c>
      <c r="P378" s="75">
        <v>0</v>
      </c>
      <c r="Q378" s="75">
        <v>0</v>
      </c>
      <c r="R378" s="75">
        <v>0</v>
      </c>
      <c r="S378" s="75">
        <v>0</v>
      </c>
      <c r="T378" s="74">
        <v>0.33333333333333298</v>
      </c>
      <c r="U378" s="75">
        <v>3</v>
      </c>
      <c r="V378" s="75">
        <v>0</v>
      </c>
      <c r="W378" s="75">
        <v>3</v>
      </c>
    </row>
    <row r="379" spans="1:23" x14ac:dyDescent="0.25">
      <c r="A379">
        <v>4561638</v>
      </c>
      <c r="B379" t="s">
        <v>1796</v>
      </c>
      <c r="C379" t="s">
        <v>1018</v>
      </c>
      <c r="D379" t="s">
        <v>1797</v>
      </c>
      <c r="E379" s="74">
        <v>0.66666666666666696</v>
      </c>
      <c r="F379" s="74">
        <v>0.625</v>
      </c>
      <c r="G379">
        <v>45</v>
      </c>
      <c r="H379">
        <v>40</v>
      </c>
      <c r="I379">
        <v>0</v>
      </c>
      <c r="J379">
        <v>0</v>
      </c>
      <c r="K379">
        <v>30</v>
      </c>
      <c r="L379">
        <v>0</v>
      </c>
      <c r="M379">
        <v>0</v>
      </c>
      <c r="N379">
        <v>0</v>
      </c>
      <c r="O379">
        <v>0</v>
      </c>
      <c r="P379" s="75">
        <v>0</v>
      </c>
      <c r="Q379" s="75">
        <v>0</v>
      </c>
      <c r="R379" s="75">
        <v>0</v>
      </c>
      <c r="S379" s="75">
        <v>0</v>
      </c>
      <c r="T379" s="74">
        <v>0.33333333333333298</v>
      </c>
      <c r="U379" s="75">
        <v>3</v>
      </c>
      <c r="V379" s="75">
        <v>0</v>
      </c>
      <c r="W379" s="75">
        <v>3</v>
      </c>
    </row>
    <row r="380" spans="1:23" x14ac:dyDescent="0.25">
      <c r="A380">
        <v>4561641</v>
      </c>
      <c r="B380" t="s">
        <v>1798</v>
      </c>
      <c r="C380" t="s">
        <v>1348</v>
      </c>
      <c r="D380" t="s">
        <v>1799</v>
      </c>
      <c r="E380" s="74">
        <v>0.66666666666666696</v>
      </c>
      <c r="F380" s="74">
        <v>0.625</v>
      </c>
      <c r="G380">
        <v>45</v>
      </c>
      <c r="H380">
        <v>40</v>
      </c>
      <c r="I380">
        <v>0</v>
      </c>
      <c r="J380">
        <v>0</v>
      </c>
      <c r="K380">
        <v>30</v>
      </c>
      <c r="L380">
        <v>0</v>
      </c>
      <c r="M380">
        <v>0</v>
      </c>
      <c r="N380">
        <v>0</v>
      </c>
      <c r="O380">
        <v>0</v>
      </c>
      <c r="P380" s="75">
        <v>0</v>
      </c>
      <c r="Q380" s="75">
        <v>0</v>
      </c>
      <c r="R380" s="75">
        <v>0</v>
      </c>
      <c r="S380" s="75">
        <v>0</v>
      </c>
      <c r="T380" s="74">
        <v>0.33333333333333298</v>
      </c>
      <c r="U380" s="75">
        <v>3</v>
      </c>
      <c r="V380" s="75">
        <v>0</v>
      </c>
      <c r="W380" s="75">
        <v>3</v>
      </c>
    </row>
    <row r="381" spans="1:23" x14ac:dyDescent="0.25">
      <c r="A381">
        <v>4561654</v>
      </c>
      <c r="B381" t="s">
        <v>1800</v>
      </c>
      <c r="C381" t="s">
        <v>1307</v>
      </c>
      <c r="D381" t="s">
        <v>1801</v>
      </c>
      <c r="E381" s="74">
        <v>0.66666666666666696</v>
      </c>
      <c r="F381" s="74">
        <v>0.625</v>
      </c>
      <c r="G381">
        <v>45</v>
      </c>
      <c r="H381">
        <v>40</v>
      </c>
      <c r="I381">
        <v>0</v>
      </c>
      <c r="J381">
        <v>0</v>
      </c>
      <c r="K381">
        <v>30</v>
      </c>
      <c r="L381">
        <v>0</v>
      </c>
      <c r="M381">
        <v>0</v>
      </c>
      <c r="N381">
        <v>0</v>
      </c>
      <c r="O381">
        <v>0</v>
      </c>
      <c r="P381" s="75">
        <v>0</v>
      </c>
      <c r="Q381" s="75">
        <v>0</v>
      </c>
      <c r="R381" s="75">
        <v>0</v>
      </c>
      <c r="S381" s="75">
        <v>0</v>
      </c>
      <c r="T381" s="74">
        <v>0.33333333333333298</v>
      </c>
      <c r="U381" s="75">
        <v>3</v>
      </c>
      <c r="V381" s="75">
        <v>0</v>
      </c>
      <c r="W381" s="75">
        <v>3</v>
      </c>
    </row>
    <row r="382" spans="1:23" x14ac:dyDescent="0.25">
      <c r="A382">
        <v>4561656</v>
      </c>
      <c r="B382" t="s">
        <v>1802</v>
      </c>
      <c r="C382" t="s">
        <v>1307</v>
      </c>
      <c r="D382" t="s">
        <v>1803</v>
      </c>
      <c r="E382" s="74">
        <v>0.66666666666666696</v>
      </c>
      <c r="F382" s="74">
        <v>0.625</v>
      </c>
      <c r="G382">
        <v>45</v>
      </c>
      <c r="H382">
        <v>40</v>
      </c>
      <c r="I382">
        <v>0</v>
      </c>
      <c r="J382">
        <v>0</v>
      </c>
      <c r="K382">
        <v>30</v>
      </c>
      <c r="L382">
        <v>0</v>
      </c>
      <c r="M382">
        <v>0</v>
      </c>
      <c r="N382">
        <v>0</v>
      </c>
      <c r="O382">
        <v>0</v>
      </c>
      <c r="P382" s="75">
        <v>0</v>
      </c>
      <c r="Q382" s="75">
        <v>0</v>
      </c>
      <c r="R382" s="75">
        <v>0</v>
      </c>
      <c r="S382" s="75">
        <v>0</v>
      </c>
      <c r="T382" s="74">
        <v>0.33333333333333298</v>
      </c>
      <c r="U382" s="75">
        <v>3</v>
      </c>
      <c r="V382" s="75">
        <v>0</v>
      </c>
      <c r="W382" s="75">
        <v>3</v>
      </c>
    </row>
    <row r="383" spans="1:23" x14ac:dyDescent="0.25">
      <c r="A383">
        <v>4561658</v>
      </c>
      <c r="B383" t="s">
        <v>1804</v>
      </c>
      <c r="C383" t="s">
        <v>1348</v>
      </c>
      <c r="D383" t="s">
        <v>1805</v>
      </c>
      <c r="E383" s="74">
        <v>0.66666666666666696</v>
      </c>
      <c r="F383" s="74">
        <v>0.625</v>
      </c>
      <c r="G383">
        <v>45</v>
      </c>
      <c r="H383">
        <v>40</v>
      </c>
      <c r="I383">
        <v>0</v>
      </c>
      <c r="J383">
        <v>0</v>
      </c>
      <c r="K383">
        <v>30</v>
      </c>
      <c r="L383">
        <v>0</v>
      </c>
      <c r="M383">
        <v>0</v>
      </c>
      <c r="N383">
        <v>0</v>
      </c>
      <c r="O383">
        <v>0</v>
      </c>
      <c r="P383" s="75">
        <v>0</v>
      </c>
      <c r="Q383" s="75">
        <v>0</v>
      </c>
      <c r="R383" s="75">
        <v>0</v>
      </c>
      <c r="S383" s="75">
        <v>0</v>
      </c>
      <c r="T383" s="74">
        <v>0.33333333333333298</v>
      </c>
      <c r="U383" s="75">
        <v>3</v>
      </c>
      <c r="V383" s="75">
        <v>0</v>
      </c>
      <c r="W383" s="75">
        <v>3</v>
      </c>
    </row>
    <row r="384" spans="1:23" x14ac:dyDescent="0.25">
      <c r="A384">
        <v>4561660</v>
      </c>
      <c r="B384" t="s">
        <v>1806</v>
      </c>
      <c r="C384" t="s">
        <v>1348</v>
      </c>
      <c r="D384" t="s">
        <v>1807</v>
      </c>
      <c r="E384" s="74">
        <v>0.66666666666666696</v>
      </c>
      <c r="F384" s="74">
        <v>0.625</v>
      </c>
      <c r="G384">
        <v>45</v>
      </c>
      <c r="H384">
        <v>40</v>
      </c>
      <c r="I384">
        <v>0</v>
      </c>
      <c r="J384">
        <v>0</v>
      </c>
      <c r="K384">
        <v>30</v>
      </c>
      <c r="L384">
        <v>0</v>
      </c>
      <c r="M384">
        <v>0</v>
      </c>
      <c r="N384">
        <v>0</v>
      </c>
      <c r="O384">
        <v>0</v>
      </c>
      <c r="P384" s="75">
        <v>0</v>
      </c>
      <c r="Q384" s="75">
        <v>0</v>
      </c>
      <c r="R384" s="75">
        <v>0</v>
      </c>
      <c r="S384" s="75">
        <v>0</v>
      </c>
      <c r="T384" s="74">
        <v>0.33333333333333298</v>
      </c>
      <c r="U384" s="75">
        <v>3</v>
      </c>
      <c r="V384" s="75">
        <v>0</v>
      </c>
      <c r="W384" s="75">
        <v>3</v>
      </c>
    </row>
    <row r="385" spans="1:23" x14ac:dyDescent="0.25">
      <c r="A385">
        <v>4561664</v>
      </c>
      <c r="B385" t="s">
        <v>1808</v>
      </c>
      <c r="C385" t="s">
        <v>1348</v>
      </c>
      <c r="D385" t="s">
        <v>1809</v>
      </c>
      <c r="E385" s="74">
        <v>0.66666666666666696</v>
      </c>
      <c r="F385" s="74">
        <v>0.625</v>
      </c>
      <c r="G385">
        <v>45</v>
      </c>
      <c r="H385">
        <v>40</v>
      </c>
      <c r="I385">
        <v>0</v>
      </c>
      <c r="J385">
        <v>0</v>
      </c>
      <c r="K385">
        <v>30</v>
      </c>
      <c r="L385">
        <v>0</v>
      </c>
      <c r="M385">
        <v>0</v>
      </c>
      <c r="N385">
        <v>0</v>
      </c>
      <c r="O385">
        <v>0</v>
      </c>
      <c r="P385" s="75">
        <v>0</v>
      </c>
      <c r="Q385" s="75">
        <v>0</v>
      </c>
      <c r="R385" s="75">
        <v>0</v>
      </c>
      <c r="S385" s="75">
        <v>0</v>
      </c>
      <c r="T385" s="74">
        <v>0.33333333333333298</v>
      </c>
      <c r="U385" s="75">
        <v>3</v>
      </c>
      <c r="V385" s="75">
        <v>0</v>
      </c>
      <c r="W385" s="75">
        <v>3</v>
      </c>
    </row>
    <row r="386" spans="1:23" x14ac:dyDescent="0.25">
      <c r="A386">
        <v>4561666</v>
      </c>
      <c r="B386" t="s">
        <v>1810</v>
      </c>
      <c r="C386" t="s">
        <v>1030</v>
      </c>
      <c r="D386" t="s">
        <v>1811</v>
      </c>
      <c r="E386" s="74">
        <v>0.66666666666666696</v>
      </c>
      <c r="F386" s="74">
        <v>0.625</v>
      </c>
      <c r="G386">
        <v>45</v>
      </c>
      <c r="H386">
        <v>40</v>
      </c>
      <c r="I386">
        <v>0</v>
      </c>
      <c r="J386">
        <v>0</v>
      </c>
      <c r="K386">
        <v>30</v>
      </c>
      <c r="L386">
        <v>0</v>
      </c>
      <c r="M386">
        <v>0</v>
      </c>
      <c r="N386">
        <v>0</v>
      </c>
      <c r="O386">
        <v>0</v>
      </c>
      <c r="P386" s="75">
        <v>0</v>
      </c>
      <c r="Q386" s="75">
        <v>0</v>
      </c>
      <c r="R386" s="75">
        <v>0</v>
      </c>
      <c r="S386" s="75">
        <v>0</v>
      </c>
      <c r="T386" s="74">
        <v>0.33333333333333298</v>
      </c>
      <c r="U386" s="75">
        <v>3</v>
      </c>
      <c r="V386" s="75">
        <v>0</v>
      </c>
      <c r="W386" s="75">
        <v>3</v>
      </c>
    </row>
    <row r="387" spans="1:23" x14ac:dyDescent="0.25">
      <c r="A387">
        <v>4561667</v>
      </c>
      <c r="B387" t="s">
        <v>1812</v>
      </c>
      <c r="C387" t="s">
        <v>1082</v>
      </c>
      <c r="D387" t="s">
        <v>1813</v>
      </c>
      <c r="E387" s="74">
        <v>0.66666666666666696</v>
      </c>
      <c r="F387" s="74">
        <v>0.625</v>
      </c>
      <c r="G387">
        <v>45</v>
      </c>
      <c r="H387">
        <v>40</v>
      </c>
      <c r="I387">
        <v>0</v>
      </c>
      <c r="J387">
        <v>0</v>
      </c>
      <c r="K387">
        <v>30</v>
      </c>
      <c r="L387">
        <v>0</v>
      </c>
      <c r="M387">
        <v>0</v>
      </c>
      <c r="N387">
        <v>0</v>
      </c>
      <c r="O387">
        <v>0</v>
      </c>
      <c r="P387" s="75">
        <v>0</v>
      </c>
      <c r="Q387" s="75">
        <v>0</v>
      </c>
      <c r="R387" s="75">
        <v>0</v>
      </c>
      <c r="S387" s="75">
        <v>0</v>
      </c>
      <c r="T387" s="74">
        <v>0.33333333333333298</v>
      </c>
      <c r="U387" s="75">
        <v>3</v>
      </c>
      <c r="V387" s="75">
        <v>0</v>
      </c>
      <c r="W387" s="75">
        <v>3</v>
      </c>
    </row>
    <row r="388" spans="1:23" x14ac:dyDescent="0.25">
      <c r="A388">
        <v>4561668</v>
      </c>
      <c r="B388" t="s">
        <v>1814</v>
      </c>
      <c r="C388" t="s">
        <v>1348</v>
      </c>
      <c r="D388" t="s">
        <v>1815</v>
      </c>
      <c r="E388" s="74">
        <v>0.66666666666666696</v>
      </c>
      <c r="F388" s="74">
        <v>0.625</v>
      </c>
      <c r="G388">
        <v>45</v>
      </c>
      <c r="H388">
        <v>40</v>
      </c>
      <c r="I388">
        <v>0</v>
      </c>
      <c r="J388">
        <v>0</v>
      </c>
      <c r="K388">
        <v>30</v>
      </c>
      <c r="L388">
        <v>0</v>
      </c>
      <c r="M388">
        <v>0</v>
      </c>
      <c r="N388">
        <v>0</v>
      </c>
      <c r="O388">
        <v>0</v>
      </c>
      <c r="P388" s="75">
        <v>0</v>
      </c>
      <c r="Q388" s="75">
        <v>0</v>
      </c>
      <c r="R388" s="75">
        <v>0</v>
      </c>
      <c r="S388" s="75">
        <v>0</v>
      </c>
      <c r="T388" s="74">
        <v>0.33333333333333298</v>
      </c>
      <c r="U388" s="75">
        <v>3</v>
      </c>
      <c r="V388" s="75">
        <v>0</v>
      </c>
      <c r="W388" s="75">
        <v>3</v>
      </c>
    </row>
    <row r="389" spans="1:23" x14ac:dyDescent="0.25">
      <c r="A389">
        <v>4561669</v>
      </c>
      <c r="B389" t="s">
        <v>1816</v>
      </c>
      <c r="C389" t="s">
        <v>1348</v>
      </c>
      <c r="D389" t="s">
        <v>1817</v>
      </c>
      <c r="E389" s="74">
        <v>0.66666666666666696</v>
      </c>
      <c r="F389" s="74">
        <v>0.625</v>
      </c>
      <c r="G389">
        <v>45</v>
      </c>
      <c r="H389">
        <v>40</v>
      </c>
      <c r="I389">
        <v>0</v>
      </c>
      <c r="J389">
        <v>0</v>
      </c>
      <c r="K389">
        <v>30</v>
      </c>
      <c r="L389">
        <v>0</v>
      </c>
      <c r="M389">
        <v>0</v>
      </c>
      <c r="N389">
        <v>0</v>
      </c>
      <c r="O389">
        <v>0</v>
      </c>
      <c r="P389" s="75">
        <v>0</v>
      </c>
      <c r="Q389" s="75">
        <v>0</v>
      </c>
      <c r="R389" s="75">
        <v>0</v>
      </c>
      <c r="S389" s="75">
        <v>0</v>
      </c>
      <c r="T389" s="74">
        <v>0.33333333333333298</v>
      </c>
      <c r="U389" s="75">
        <v>3</v>
      </c>
      <c r="V389" s="75">
        <v>0</v>
      </c>
      <c r="W389" s="75">
        <v>3</v>
      </c>
    </row>
    <row r="390" spans="1:23" x14ac:dyDescent="0.25">
      <c r="A390">
        <v>4561670</v>
      </c>
      <c r="B390" t="s">
        <v>1818</v>
      </c>
      <c r="C390" t="s">
        <v>1348</v>
      </c>
      <c r="D390" t="s">
        <v>1819</v>
      </c>
      <c r="E390" s="74">
        <v>0.66666666666666696</v>
      </c>
      <c r="F390" s="74">
        <v>0.625</v>
      </c>
      <c r="G390">
        <v>45</v>
      </c>
      <c r="H390">
        <v>40</v>
      </c>
      <c r="I390">
        <v>0</v>
      </c>
      <c r="J390">
        <v>0</v>
      </c>
      <c r="K390">
        <v>30</v>
      </c>
      <c r="L390">
        <v>0</v>
      </c>
      <c r="M390">
        <v>0</v>
      </c>
      <c r="N390">
        <v>0</v>
      </c>
      <c r="O390">
        <v>0</v>
      </c>
      <c r="P390" s="75">
        <v>0</v>
      </c>
      <c r="Q390" s="75">
        <v>0</v>
      </c>
      <c r="R390" s="75">
        <v>0</v>
      </c>
      <c r="S390" s="75">
        <v>0</v>
      </c>
      <c r="T390" s="74">
        <v>0.33333333333333298</v>
      </c>
      <c r="U390" s="75">
        <v>3</v>
      </c>
      <c r="V390" s="75">
        <v>0</v>
      </c>
      <c r="W390" s="75">
        <v>3</v>
      </c>
    </row>
    <row r="391" spans="1:23" x14ac:dyDescent="0.25">
      <c r="A391">
        <v>4561672</v>
      </c>
      <c r="B391" t="s">
        <v>1820</v>
      </c>
      <c r="C391" t="s">
        <v>1348</v>
      </c>
      <c r="D391" t="s">
        <v>1821</v>
      </c>
      <c r="E391" s="74">
        <v>0.66666666666666696</v>
      </c>
      <c r="F391" s="74">
        <v>0.625</v>
      </c>
      <c r="G391">
        <v>45</v>
      </c>
      <c r="H391">
        <v>40</v>
      </c>
      <c r="I391">
        <v>0</v>
      </c>
      <c r="J391">
        <v>0</v>
      </c>
      <c r="K391">
        <v>30</v>
      </c>
      <c r="L391">
        <v>0</v>
      </c>
      <c r="M391">
        <v>0</v>
      </c>
      <c r="N391">
        <v>0</v>
      </c>
      <c r="O391">
        <v>0</v>
      </c>
      <c r="P391" s="75">
        <v>0</v>
      </c>
      <c r="Q391" s="75">
        <v>0</v>
      </c>
      <c r="R391" s="75">
        <v>0</v>
      </c>
      <c r="S391" s="75">
        <v>0</v>
      </c>
      <c r="T391" s="74">
        <v>0.33333333333333298</v>
      </c>
      <c r="U391" s="75">
        <v>3</v>
      </c>
      <c r="V391" s="75">
        <v>0</v>
      </c>
      <c r="W391" s="75">
        <v>3</v>
      </c>
    </row>
    <row r="392" spans="1:23" x14ac:dyDescent="0.25">
      <c r="A392">
        <v>4561674</v>
      </c>
      <c r="B392" t="s">
        <v>1822</v>
      </c>
      <c r="C392" t="s">
        <v>1074</v>
      </c>
      <c r="D392" t="s">
        <v>1823</v>
      </c>
      <c r="E392" s="74">
        <v>0.66666666666666696</v>
      </c>
      <c r="F392" s="74">
        <v>0.625</v>
      </c>
      <c r="G392">
        <v>45</v>
      </c>
      <c r="H392">
        <v>40</v>
      </c>
      <c r="I392">
        <v>0</v>
      </c>
      <c r="J392">
        <v>0</v>
      </c>
      <c r="K392">
        <v>30</v>
      </c>
      <c r="L392">
        <v>0</v>
      </c>
      <c r="M392">
        <v>0</v>
      </c>
      <c r="N392">
        <v>0</v>
      </c>
      <c r="O392">
        <v>0</v>
      </c>
      <c r="P392" s="75">
        <v>0</v>
      </c>
      <c r="Q392" s="75">
        <v>0</v>
      </c>
      <c r="R392" s="75">
        <v>0</v>
      </c>
      <c r="S392" s="75">
        <v>0</v>
      </c>
      <c r="T392" s="74">
        <v>0.33333333333333298</v>
      </c>
      <c r="U392" s="75">
        <v>3</v>
      </c>
      <c r="V392" s="75">
        <v>0</v>
      </c>
      <c r="W392" s="75">
        <v>3</v>
      </c>
    </row>
    <row r="393" spans="1:23" x14ac:dyDescent="0.25">
      <c r="A393">
        <v>4561677</v>
      </c>
      <c r="B393" t="s">
        <v>1824</v>
      </c>
      <c r="C393" t="s">
        <v>1074</v>
      </c>
      <c r="D393" t="s">
        <v>1825</v>
      </c>
      <c r="E393" s="74">
        <v>0.66666666666666696</v>
      </c>
      <c r="F393" s="74">
        <v>0.625</v>
      </c>
      <c r="G393">
        <v>45</v>
      </c>
      <c r="H393">
        <v>40</v>
      </c>
      <c r="I393">
        <v>0</v>
      </c>
      <c r="J393">
        <v>0</v>
      </c>
      <c r="K393">
        <v>30</v>
      </c>
      <c r="L393">
        <v>0</v>
      </c>
      <c r="M393">
        <v>0</v>
      </c>
      <c r="N393">
        <v>0</v>
      </c>
      <c r="O393">
        <v>0</v>
      </c>
      <c r="P393" s="75">
        <v>0</v>
      </c>
      <c r="Q393" s="75">
        <v>0</v>
      </c>
      <c r="R393" s="75">
        <v>0</v>
      </c>
      <c r="S393" s="75">
        <v>0</v>
      </c>
      <c r="T393" s="74">
        <v>0.33333333333333298</v>
      </c>
      <c r="U393" s="75">
        <v>3</v>
      </c>
      <c r="V393" s="75">
        <v>0</v>
      </c>
      <c r="W393" s="75">
        <v>3</v>
      </c>
    </row>
    <row r="394" spans="1:23" x14ac:dyDescent="0.25">
      <c r="A394">
        <v>4561682</v>
      </c>
      <c r="B394" t="s">
        <v>1826</v>
      </c>
      <c r="C394" t="s">
        <v>1064</v>
      </c>
      <c r="D394" t="s">
        <v>1827</v>
      </c>
      <c r="E394" s="74">
        <v>0.66666666666666696</v>
      </c>
      <c r="F394" s="74">
        <v>0.625</v>
      </c>
      <c r="G394">
        <v>45</v>
      </c>
      <c r="H394">
        <v>40</v>
      </c>
      <c r="I394">
        <v>0</v>
      </c>
      <c r="J394">
        <v>0</v>
      </c>
      <c r="K394">
        <v>30</v>
      </c>
      <c r="L394">
        <v>0</v>
      </c>
      <c r="M394">
        <v>0</v>
      </c>
      <c r="N394">
        <v>0</v>
      </c>
      <c r="O394">
        <v>0</v>
      </c>
      <c r="P394" s="75">
        <v>0</v>
      </c>
      <c r="Q394" s="75">
        <v>0</v>
      </c>
      <c r="R394" s="75">
        <v>0</v>
      </c>
      <c r="S394" s="75">
        <v>0</v>
      </c>
      <c r="T394" s="74">
        <v>0.33333333333333298</v>
      </c>
      <c r="U394" s="75">
        <v>3</v>
      </c>
      <c r="V394" s="75">
        <v>0</v>
      </c>
      <c r="W394" s="75">
        <v>3</v>
      </c>
    </row>
    <row r="395" spans="1:23" x14ac:dyDescent="0.25">
      <c r="A395">
        <v>4561684</v>
      </c>
      <c r="B395" t="s">
        <v>1828</v>
      </c>
      <c r="C395" t="s">
        <v>1064</v>
      </c>
      <c r="D395" t="s">
        <v>1829</v>
      </c>
      <c r="E395" s="74">
        <v>0.66666666666666696</v>
      </c>
      <c r="F395" s="74">
        <v>0.625</v>
      </c>
      <c r="G395">
        <v>45</v>
      </c>
      <c r="H395">
        <v>40</v>
      </c>
      <c r="I395">
        <v>0</v>
      </c>
      <c r="J395">
        <v>0</v>
      </c>
      <c r="K395">
        <v>30</v>
      </c>
      <c r="L395">
        <v>0</v>
      </c>
      <c r="M395">
        <v>0</v>
      </c>
      <c r="N395">
        <v>0</v>
      </c>
      <c r="O395">
        <v>0</v>
      </c>
      <c r="P395" s="75">
        <v>0</v>
      </c>
      <c r="Q395" s="75">
        <v>0</v>
      </c>
      <c r="R395" s="75">
        <v>0</v>
      </c>
      <c r="S395" s="75">
        <v>0</v>
      </c>
      <c r="T395" s="74">
        <v>0.33333333333333298</v>
      </c>
      <c r="U395" s="75">
        <v>3</v>
      </c>
      <c r="V395" s="75">
        <v>0</v>
      </c>
      <c r="W395" s="75">
        <v>3</v>
      </c>
    </row>
    <row r="396" spans="1:23" x14ac:dyDescent="0.25">
      <c r="A396">
        <v>4561686</v>
      </c>
      <c r="B396" t="s">
        <v>1830</v>
      </c>
      <c r="C396" t="s">
        <v>1348</v>
      </c>
      <c r="D396" t="s">
        <v>1831</v>
      </c>
      <c r="E396" s="74">
        <v>0.66666666666666696</v>
      </c>
      <c r="F396" s="74">
        <v>0.625</v>
      </c>
      <c r="G396">
        <v>45</v>
      </c>
      <c r="H396">
        <v>40</v>
      </c>
      <c r="I396">
        <v>0</v>
      </c>
      <c r="J396">
        <v>0</v>
      </c>
      <c r="K396">
        <v>30</v>
      </c>
      <c r="L396">
        <v>0</v>
      </c>
      <c r="M396">
        <v>0</v>
      </c>
      <c r="N396">
        <v>0</v>
      </c>
      <c r="O396">
        <v>0</v>
      </c>
      <c r="P396" s="75">
        <v>0</v>
      </c>
      <c r="Q396" s="75">
        <v>0</v>
      </c>
      <c r="R396" s="75">
        <v>0</v>
      </c>
      <c r="S396" s="75">
        <v>0</v>
      </c>
      <c r="T396" s="74">
        <v>0.33333333333333298</v>
      </c>
      <c r="U396" s="75">
        <v>3</v>
      </c>
      <c r="V396" s="75">
        <v>0</v>
      </c>
      <c r="W396" s="75">
        <v>3</v>
      </c>
    </row>
    <row r="397" spans="1:23" x14ac:dyDescent="0.25">
      <c r="A397">
        <v>4561688</v>
      </c>
      <c r="B397" t="s">
        <v>1832</v>
      </c>
      <c r="C397" t="s">
        <v>1348</v>
      </c>
      <c r="D397" t="s">
        <v>1833</v>
      </c>
      <c r="E397" s="74">
        <v>0.66666666666666696</v>
      </c>
      <c r="F397" s="74">
        <v>0.625</v>
      </c>
      <c r="G397">
        <v>45</v>
      </c>
      <c r="H397">
        <v>40</v>
      </c>
      <c r="I397">
        <v>0</v>
      </c>
      <c r="J397">
        <v>0</v>
      </c>
      <c r="K397">
        <v>30</v>
      </c>
      <c r="L397">
        <v>0</v>
      </c>
      <c r="M397">
        <v>0</v>
      </c>
      <c r="N397">
        <v>0</v>
      </c>
      <c r="O397">
        <v>0</v>
      </c>
      <c r="P397" s="75">
        <v>0</v>
      </c>
      <c r="Q397" s="75">
        <v>0</v>
      </c>
      <c r="R397" s="75">
        <v>0</v>
      </c>
      <c r="S397" s="75">
        <v>0</v>
      </c>
      <c r="T397" s="74">
        <v>0.33333333333333298</v>
      </c>
      <c r="U397" s="75">
        <v>3</v>
      </c>
      <c r="V397" s="75">
        <v>0</v>
      </c>
      <c r="W397" s="75">
        <v>3</v>
      </c>
    </row>
    <row r="398" spans="1:23" x14ac:dyDescent="0.25">
      <c r="A398">
        <v>4561689</v>
      </c>
      <c r="B398" t="s">
        <v>1834</v>
      </c>
      <c r="C398" t="s">
        <v>1348</v>
      </c>
      <c r="D398" t="s">
        <v>1835</v>
      </c>
      <c r="E398" s="74">
        <v>0.66666666666666696</v>
      </c>
      <c r="F398" s="74">
        <v>0.625</v>
      </c>
      <c r="G398">
        <v>45</v>
      </c>
      <c r="H398">
        <v>40</v>
      </c>
      <c r="I398">
        <v>0</v>
      </c>
      <c r="J398">
        <v>0</v>
      </c>
      <c r="K398">
        <v>30</v>
      </c>
      <c r="L398">
        <v>0</v>
      </c>
      <c r="M398">
        <v>0</v>
      </c>
      <c r="N398">
        <v>0</v>
      </c>
      <c r="O398">
        <v>0</v>
      </c>
      <c r="P398" s="75">
        <v>0</v>
      </c>
      <c r="Q398" s="75">
        <v>0</v>
      </c>
      <c r="R398" s="75">
        <v>0</v>
      </c>
      <c r="S398" s="75">
        <v>0</v>
      </c>
      <c r="T398" s="74">
        <v>0.33333333333333298</v>
      </c>
      <c r="U398" s="75">
        <v>3</v>
      </c>
      <c r="V398" s="75">
        <v>0</v>
      </c>
      <c r="W398" s="75">
        <v>3</v>
      </c>
    </row>
    <row r="399" spans="1:23" x14ac:dyDescent="0.25">
      <c r="A399">
        <v>4561710</v>
      </c>
      <c r="B399" t="s">
        <v>1836</v>
      </c>
      <c r="C399" t="s">
        <v>1074</v>
      </c>
      <c r="D399" t="s">
        <v>1837</v>
      </c>
      <c r="E399" s="74">
        <v>0.66666666666666696</v>
      </c>
      <c r="F399" s="74">
        <v>0.625</v>
      </c>
      <c r="G399">
        <v>45</v>
      </c>
      <c r="H399">
        <v>40</v>
      </c>
      <c r="I399">
        <v>0</v>
      </c>
      <c r="J399">
        <v>0</v>
      </c>
      <c r="K399">
        <v>30</v>
      </c>
      <c r="L399">
        <v>0</v>
      </c>
      <c r="M399">
        <v>0</v>
      </c>
      <c r="N399">
        <v>0</v>
      </c>
      <c r="O399">
        <v>0</v>
      </c>
      <c r="P399" s="75">
        <v>0</v>
      </c>
      <c r="Q399" s="75">
        <v>0</v>
      </c>
      <c r="R399" s="75">
        <v>0</v>
      </c>
      <c r="S399" s="75">
        <v>0</v>
      </c>
      <c r="T399" s="74">
        <v>0.33333333333333298</v>
      </c>
      <c r="U399" s="75">
        <v>3</v>
      </c>
      <c r="V399" s="75">
        <v>0</v>
      </c>
      <c r="W399" s="75">
        <v>3</v>
      </c>
    </row>
    <row r="400" spans="1:23" x14ac:dyDescent="0.25">
      <c r="A400">
        <v>4561711</v>
      </c>
      <c r="B400" t="s">
        <v>1838</v>
      </c>
      <c r="C400" t="s">
        <v>1064</v>
      </c>
      <c r="D400" t="s">
        <v>1839</v>
      </c>
      <c r="E400" s="74">
        <v>0.66666666666666696</v>
      </c>
      <c r="F400" s="74">
        <v>0.625</v>
      </c>
      <c r="G400">
        <v>45</v>
      </c>
      <c r="H400">
        <v>40</v>
      </c>
      <c r="I400">
        <v>0</v>
      </c>
      <c r="J400">
        <v>0</v>
      </c>
      <c r="K400">
        <v>30</v>
      </c>
      <c r="L400">
        <v>0</v>
      </c>
      <c r="M400">
        <v>0</v>
      </c>
      <c r="N400">
        <v>0</v>
      </c>
      <c r="O400">
        <v>0</v>
      </c>
      <c r="P400" s="75">
        <v>0</v>
      </c>
      <c r="Q400" s="75">
        <v>0</v>
      </c>
      <c r="R400" s="75">
        <v>0</v>
      </c>
      <c r="S400" s="75">
        <v>0</v>
      </c>
      <c r="T400" s="74">
        <v>0.33333333333333298</v>
      </c>
      <c r="U400" s="75">
        <v>3</v>
      </c>
      <c r="V400" s="75">
        <v>0</v>
      </c>
      <c r="W400" s="75">
        <v>3</v>
      </c>
    </row>
    <row r="401" spans="1:23" x14ac:dyDescent="0.25">
      <c r="A401">
        <v>4561715</v>
      </c>
      <c r="B401" t="s">
        <v>1840</v>
      </c>
      <c r="C401" t="s">
        <v>1048</v>
      </c>
      <c r="D401" t="s">
        <v>1841</v>
      </c>
      <c r="E401" s="74">
        <v>0.66666666666666696</v>
      </c>
      <c r="F401" s="74">
        <v>0.625</v>
      </c>
      <c r="G401">
        <v>45</v>
      </c>
      <c r="H401">
        <v>40</v>
      </c>
      <c r="I401">
        <v>0</v>
      </c>
      <c r="J401">
        <v>0</v>
      </c>
      <c r="K401">
        <v>30</v>
      </c>
      <c r="L401">
        <v>0</v>
      </c>
      <c r="M401">
        <v>0</v>
      </c>
      <c r="N401">
        <v>0</v>
      </c>
      <c r="O401">
        <v>0</v>
      </c>
      <c r="P401" s="75">
        <v>0</v>
      </c>
      <c r="Q401" s="75">
        <v>0</v>
      </c>
      <c r="R401" s="75">
        <v>0</v>
      </c>
      <c r="S401" s="75">
        <v>0</v>
      </c>
      <c r="T401" s="74">
        <v>0.33333333333333298</v>
      </c>
      <c r="U401" s="75">
        <v>3</v>
      </c>
      <c r="V401" s="75">
        <v>0</v>
      </c>
      <c r="W401" s="75">
        <v>3</v>
      </c>
    </row>
    <row r="402" spans="1:23" x14ac:dyDescent="0.25">
      <c r="A402">
        <v>4561718</v>
      </c>
      <c r="B402" t="s">
        <v>1842</v>
      </c>
      <c r="C402" t="s">
        <v>1027</v>
      </c>
      <c r="D402" t="s">
        <v>1843</v>
      </c>
      <c r="E402" s="74">
        <v>0.66666666666666696</v>
      </c>
      <c r="F402" s="74">
        <v>0.625</v>
      </c>
      <c r="G402">
        <v>45</v>
      </c>
      <c r="H402">
        <v>40</v>
      </c>
      <c r="I402">
        <v>0</v>
      </c>
      <c r="J402">
        <v>0</v>
      </c>
      <c r="K402">
        <v>30</v>
      </c>
      <c r="L402">
        <v>0</v>
      </c>
      <c r="M402">
        <v>0</v>
      </c>
      <c r="N402">
        <v>0</v>
      </c>
      <c r="O402">
        <v>0</v>
      </c>
      <c r="P402" s="75">
        <v>0</v>
      </c>
      <c r="Q402" s="75">
        <v>0</v>
      </c>
      <c r="R402" s="75">
        <v>0</v>
      </c>
      <c r="S402" s="75">
        <v>0</v>
      </c>
      <c r="T402" s="74">
        <v>0.33333333333333298</v>
      </c>
      <c r="U402" s="75">
        <v>3</v>
      </c>
      <c r="V402" s="75">
        <v>0</v>
      </c>
      <c r="W402" s="75">
        <v>3</v>
      </c>
    </row>
    <row r="403" spans="1:23" x14ac:dyDescent="0.25">
      <c r="A403">
        <v>4561722</v>
      </c>
      <c r="B403" t="s">
        <v>1844</v>
      </c>
      <c r="C403" t="s">
        <v>1027</v>
      </c>
      <c r="D403" t="s">
        <v>1845</v>
      </c>
      <c r="E403" s="74">
        <v>0.66666666666666696</v>
      </c>
      <c r="F403" s="74">
        <v>0.625</v>
      </c>
      <c r="G403">
        <v>45</v>
      </c>
      <c r="H403">
        <v>40</v>
      </c>
      <c r="I403">
        <v>0</v>
      </c>
      <c r="J403">
        <v>0</v>
      </c>
      <c r="K403">
        <v>30</v>
      </c>
      <c r="L403">
        <v>0</v>
      </c>
      <c r="M403">
        <v>0</v>
      </c>
      <c r="N403">
        <v>0</v>
      </c>
      <c r="O403">
        <v>0</v>
      </c>
      <c r="P403" s="75">
        <v>0</v>
      </c>
      <c r="Q403" s="75">
        <v>0</v>
      </c>
      <c r="R403" s="75">
        <v>0</v>
      </c>
      <c r="S403" s="75">
        <v>0</v>
      </c>
      <c r="T403" s="74">
        <v>0.33333333333333298</v>
      </c>
      <c r="U403" s="75">
        <v>3</v>
      </c>
      <c r="V403" s="75">
        <v>0</v>
      </c>
      <c r="W403" s="75">
        <v>3</v>
      </c>
    </row>
    <row r="404" spans="1:23" x14ac:dyDescent="0.25">
      <c r="A404">
        <v>457651</v>
      </c>
      <c r="B404" t="s">
        <v>1846</v>
      </c>
      <c r="C404" t="s">
        <v>1146</v>
      </c>
      <c r="D404" t="s">
        <v>1847</v>
      </c>
      <c r="E404" s="74">
        <v>0.997142857142857</v>
      </c>
      <c r="F404" s="74">
        <v>0.99454545454545495</v>
      </c>
      <c r="G404">
        <v>126</v>
      </c>
      <c r="H404">
        <v>66</v>
      </c>
      <c r="I404">
        <v>0</v>
      </c>
      <c r="J404">
        <v>65.705277777777795</v>
      </c>
      <c r="K404">
        <v>0.18083333333333301</v>
      </c>
      <c r="L404">
        <v>0</v>
      </c>
      <c r="M404">
        <v>60</v>
      </c>
      <c r="N404">
        <v>0</v>
      </c>
      <c r="O404">
        <v>0.45944444444444399</v>
      </c>
      <c r="P404" s="75">
        <v>1</v>
      </c>
      <c r="Q404" s="75">
        <v>1</v>
      </c>
      <c r="R404" s="75">
        <v>0</v>
      </c>
      <c r="S404" s="75">
        <v>0</v>
      </c>
      <c r="T404" s="74">
        <v>2.4316578483245198E-3</v>
      </c>
      <c r="U404" s="75">
        <v>0</v>
      </c>
      <c r="V404" s="75">
        <v>0</v>
      </c>
      <c r="W404" s="75">
        <v>0</v>
      </c>
    </row>
    <row r="405" spans="1:23" x14ac:dyDescent="0.25">
      <c r="A405">
        <v>466446</v>
      </c>
      <c r="B405" t="s">
        <v>1848</v>
      </c>
      <c r="C405" t="s">
        <v>1024</v>
      </c>
      <c r="D405" t="s">
        <v>1849</v>
      </c>
      <c r="E405" s="74">
        <v>0.92340277777777802</v>
      </c>
      <c r="F405" s="74">
        <v>0.92340277777777802</v>
      </c>
      <c r="G405">
        <v>108</v>
      </c>
      <c r="H405">
        <v>108</v>
      </c>
      <c r="I405">
        <v>0</v>
      </c>
      <c r="J405">
        <v>103.774722222222</v>
      </c>
      <c r="K405">
        <v>0</v>
      </c>
      <c r="L405">
        <v>0</v>
      </c>
      <c r="M405">
        <v>0</v>
      </c>
      <c r="N405">
        <v>0</v>
      </c>
      <c r="O405">
        <v>1.2949999999999999</v>
      </c>
      <c r="P405" s="75">
        <v>5</v>
      </c>
      <c r="Q405" s="75">
        <v>1</v>
      </c>
      <c r="R405" s="75">
        <v>1</v>
      </c>
      <c r="S405" s="75">
        <v>3</v>
      </c>
      <c r="T405" s="74">
        <v>4.0496399176954703E-2</v>
      </c>
      <c r="U405" s="75">
        <v>0</v>
      </c>
      <c r="V405" s="75">
        <v>0</v>
      </c>
      <c r="W405" s="75">
        <v>0</v>
      </c>
    </row>
    <row r="406" spans="1:23" x14ac:dyDescent="0.25">
      <c r="A406">
        <v>469387</v>
      </c>
      <c r="B406" t="s">
        <v>1850</v>
      </c>
      <c r="C406" t="s">
        <v>1146</v>
      </c>
      <c r="D406" t="s">
        <v>1851</v>
      </c>
      <c r="E406" s="74">
        <v>0.59483611111111101</v>
      </c>
      <c r="F406" s="74">
        <v>0.52105352303523</v>
      </c>
      <c r="G406">
        <v>111</v>
      </c>
      <c r="H406">
        <v>93</v>
      </c>
      <c r="I406">
        <v>11</v>
      </c>
      <c r="J406">
        <v>60.237222222222201</v>
      </c>
      <c r="K406">
        <v>0</v>
      </c>
      <c r="L406">
        <v>0</v>
      </c>
      <c r="M406">
        <v>0</v>
      </c>
      <c r="N406">
        <v>25</v>
      </c>
      <c r="O406">
        <v>0.33138888888888901</v>
      </c>
      <c r="P406" s="75">
        <v>1</v>
      </c>
      <c r="Q406" s="75">
        <v>0</v>
      </c>
      <c r="R406" s="75">
        <v>0</v>
      </c>
      <c r="S406" s="75">
        <v>1</v>
      </c>
      <c r="T406" s="74">
        <v>0.39835555555555602</v>
      </c>
      <c r="U406" s="75">
        <v>7</v>
      </c>
      <c r="V406" s="75">
        <v>5</v>
      </c>
      <c r="W406" s="75">
        <v>2</v>
      </c>
    </row>
    <row r="407" spans="1:23" x14ac:dyDescent="0.25">
      <c r="A407">
        <v>471287</v>
      </c>
      <c r="B407" t="s">
        <v>1852</v>
      </c>
      <c r="C407" t="s">
        <v>1088</v>
      </c>
      <c r="D407" t="s">
        <v>1853</v>
      </c>
      <c r="E407" s="74">
        <v>0.41292592592592597</v>
      </c>
      <c r="F407" s="74">
        <v>0.63928703703703704</v>
      </c>
      <c r="G407">
        <v>105</v>
      </c>
      <c r="H407">
        <v>60</v>
      </c>
      <c r="I407">
        <v>0</v>
      </c>
      <c r="J407">
        <v>41.836666666666702</v>
      </c>
      <c r="K407">
        <v>0</v>
      </c>
      <c r="L407">
        <v>0</v>
      </c>
      <c r="M407">
        <v>5</v>
      </c>
      <c r="N407">
        <v>0</v>
      </c>
      <c r="O407">
        <v>1.6924999999999999</v>
      </c>
      <c r="P407" s="75">
        <v>3</v>
      </c>
      <c r="Q407" s="75">
        <v>3</v>
      </c>
      <c r="R407" s="75">
        <v>0</v>
      </c>
      <c r="S407" s="75">
        <v>0</v>
      </c>
      <c r="T407" s="74">
        <v>0.58675396825396797</v>
      </c>
      <c r="U407" s="75">
        <v>11</v>
      </c>
      <c r="V407" s="75">
        <v>5</v>
      </c>
      <c r="W407" s="75">
        <v>6</v>
      </c>
    </row>
    <row r="408" spans="1:23" x14ac:dyDescent="0.25">
      <c r="A408">
        <v>484559</v>
      </c>
      <c r="B408" t="s">
        <v>1854</v>
      </c>
      <c r="C408" t="s">
        <v>1146</v>
      </c>
      <c r="D408" t="s">
        <v>1855</v>
      </c>
      <c r="E408" s="74">
        <v>0.80017195767195803</v>
      </c>
      <c r="F408" s="74">
        <v>0.988010416666667</v>
      </c>
      <c r="G408">
        <v>105</v>
      </c>
      <c r="H408">
        <v>80</v>
      </c>
      <c r="I408">
        <v>0</v>
      </c>
      <c r="J408">
        <v>82.659166666666707</v>
      </c>
      <c r="K408">
        <v>2.20194444444444</v>
      </c>
      <c r="L408">
        <v>0</v>
      </c>
      <c r="M408">
        <v>0</v>
      </c>
      <c r="N408">
        <v>0</v>
      </c>
      <c r="O408">
        <v>0.55416666666666703</v>
      </c>
      <c r="P408" s="75">
        <v>1</v>
      </c>
      <c r="Q408" s="75">
        <v>0</v>
      </c>
      <c r="R408" s="75">
        <v>0</v>
      </c>
      <c r="S408" s="75">
        <v>1</v>
      </c>
      <c r="T408" s="74">
        <v>0.19502116402116401</v>
      </c>
      <c r="U408" s="75">
        <v>4</v>
      </c>
      <c r="V408" s="75">
        <v>4</v>
      </c>
      <c r="W408" s="75">
        <v>0</v>
      </c>
    </row>
    <row r="409" spans="1:23" x14ac:dyDescent="0.25">
      <c r="A409">
        <v>491085</v>
      </c>
      <c r="B409" t="s">
        <v>1856</v>
      </c>
      <c r="C409" t="s">
        <v>1054</v>
      </c>
      <c r="D409" t="s">
        <v>1857</v>
      </c>
      <c r="E409" s="74">
        <v>0.99431481481481498</v>
      </c>
      <c r="F409" s="74">
        <v>0.98914646464646505</v>
      </c>
      <c r="G409">
        <v>105</v>
      </c>
      <c r="H409">
        <v>55</v>
      </c>
      <c r="I409">
        <v>0</v>
      </c>
      <c r="J409">
        <v>53.008611111111101</v>
      </c>
      <c r="K409">
        <v>1.93</v>
      </c>
      <c r="L409">
        <v>0</v>
      </c>
      <c r="M409">
        <v>50</v>
      </c>
      <c r="N409">
        <v>0</v>
      </c>
      <c r="O409">
        <v>0.61194444444444396</v>
      </c>
      <c r="P409" s="75">
        <v>1</v>
      </c>
      <c r="Q409" s="75">
        <v>1</v>
      </c>
      <c r="R409" s="75">
        <v>0</v>
      </c>
      <c r="S409" s="75">
        <v>0</v>
      </c>
      <c r="T409" s="74">
        <v>3.2195767195767199E-3</v>
      </c>
      <c r="U409" s="75">
        <v>0</v>
      </c>
      <c r="V409" s="75">
        <v>0</v>
      </c>
      <c r="W409" s="75">
        <v>0</v>
      </c>
    </row>
    <row r="410" spans="1:23" x14ac:dyDescent="0.25">
      <c r="A410">
        <v>500605</v>
      </c>
      <c r="B410" t="s">
        <v>1858</v>
      </c>
      <c r="C410" t="s">
        <v>1192</v>
      </c>
      <c r="D410" t="s">
        <v>1859</v>
      </c>
      <c r="E410" s="74">
        <v>0</v>
      </c>
      <c r="F410" s="74"/>
      <c r="G410">
        <v>126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 s="75">
        <v>0</v>
      </c>
      <c r="Q410" s="75">
        <v>0</v>
      </c>
      <c r="R410" s="75">
        <v>0</v>
      </c>
      <c r="S410" s="75">
        <v>0</v>
      </c>
      <c r="T410" s="74">
        <v>1</v>
      </c>
      <c r="U410" s="75">
        <v>21</v>
      </c>
      <c r="V410" s="75">
        <v>21</v>
      </c>
      <c r="W410" s="75">
        <v>0</v>
      </c>
    </row>
    <row r="411" spans="1:23" x14ac:dyDescent="0.25">
      <c r="A411">
        <v>500794</v>
      </c>
      <c r="B411" t="s">
        <v>1860</v>
      </c>
      <c r="C411" t="s">
        <v>1129</v>
      </c>
      <c r="D411" t="s">
        <v>1861</v>
      </c>
      <c r="E411" s="74">
        <v>0.86826058201058198</v>
      </c>
      <c r="F411" s="74">
        <v>0.85861625514403295</v>
      </c>
      <c r="G411">
        <v>126</v>
      </c>
      <c r="H411">
        <v>108</v>
      </c>
      <c r="I411">
        <v>0</v>
      </c>
      <c r="J411">
        <v>108.972222222222</v>
      </c>
      <c r="K411">
        <v>1.22305555555556</v>
      </c>
      <c r="L411">
        <v>0</v>
      </c>
      <c r="M411">
        <v>0</v>
      </c>
      <c r="N411">
        <v>0</v>
      </c>
      <c r="O411">
        <v>7.2002777777777798</v>
      </c>
      <c r="P411" s="75">
        <v>14</v>
      </c>
      <c r="Q411" s="75">
        <v>9</v>
      </c>
      <c r="R411" s="75">
        <v>0</v>
      </c>
      <c r="S411" s="75">
        <v>5</v>
      </c>
      <c r="T411" s="74">
        <v>0.12595238095238101</v>
      </c>
      <c r="U411" s="75">
        <v>1</v>
      </c>
      <c r="V411" s="75">
        <v>1</v>
      </c>
      <c r="W411" s="75">
        <v>0</v>
      </c>
    </row>
    <row r="412" spans="1:23" x14ac:dyDescent="0.25">
      <c r="A412">
        <v>501931</v>
      </c>
      <c r="B412" t="s">
        <v>1862</v>
      </c>
      <c r="C412" t="s">
        <v>1088</v>
      </c>
      <c r="D412" t="s">
        <v>1863</v>
      </c>
      <c r="E412" s="74">
        <v>0.95073002080665503</v>
      </c>
      <c r="F412" s="74">
        <v>0.90474956038591003</v>
      </c>
      <c r="G412">
        <v>126</v>
      </c>
      <c r="H412">
        <v>66</v>
      </c>
      <c r="I412">
        <v>1.7075</v>
      </c>
      <c r="J412">
        <v>63.441111111111098</v>
      </c>
      <c r="K412">
        <v>1.1941666666666699</v>
      </c>
      <c r="L412">
        <v>0</v>
      </c>
      <c r="M412">
        <v>60</v>
      </c>
      <c r="N412">
        <v>0</v>
      </c>
      <c r="O412">
        <v>1.1430555555555599</v>
      </c>
      <c r="P412" s="75">
        <v>4</v>
      </c>
      <c r="Q412" s="75">
        <v>2</v>
      </c>
      <c r="R412" s="75">
        <v>0</v>
      </c>
      <c r="S412" s="75">
        <v>2</v>
      </c>
      <c r="T412" s="74">
        <v>4.8626336173855103E-2</v>
      </c>
      <c r="U412" s="75">
        <v>1</v>
      </c>
      <c r="V412" s="75">
        <v>1</v>
      </c>
      <c r="W412" s="75">
        <v>0</v>
      </c>
    </row>
    <row r="413" spans="1:23" x14ac:dyDescent="0.25">
      <c r="A413">
        <v>502054</v>
      </c>
      <c r="B413" t="s">
        <v>1864</v>
      </c>
      <c r="C413" t="s">
        <v>1077</v>
      </c>
      <c r="D413" t="s">
        <v>1865</v>
      </c>
      <c r="E413" s="74">
        <v>0.95723280423280399</v>
      </c>
      <c r="F413" s="74">
        <v>0.95723280423280399</v>
      </c>
      <c r="G413">
        <v>105</v>
      </c>
      <c r="H413">
        <v>105</v>
      </c>
      <c r="I413">
        <v>0</v>
      </c>
      <c r="J413">
        <v>99.641111111111101</v>
      </c>
      <c r="K413">
        <v>4.4836111111111103</v>
      </c>
      <c r="L413">
        <v>0</v>
      </c>
      <c r="M413">
        <v>0</v>
      </c>
      <c r="N413">
        <v>0</v>
      </c>
      <c r="O413">
        <v>2.4838888888888899</v>
      </c>
      <c r="P413" s="75">
        <v>4</v>
      </c>
      <c r="Q413" s="75">
        <v>2</v>
      </c>
      <c r="R413" s="75">
        <v>0</v>
      </c>
      <c r="S413" s="75">
        <v>2</v>
      </c>
      <c r="T413" s="74">
        <v>3.00740740740741E-2</v>
      </c>
      <c r="U413" s="75">
        <v>0</v>
      </c>
      <c r="V413" s="75">
        <v>0</v>
      </c>
      <c r="W413" s="75">
        <v>0</v>
      </c>
    </row>
    <row r="414" spans="1:23" x14ac:dyDescent="0.25">
      <c r="A414">
        <v>502114</v>
      </c>
      <c r="B414" t="s">
        <v>1866</v>
      </c>
      <c r="C414" t="s">
        <v>1015</v>
      </c>
      <c r="D414" t="s">
        <v>1867</v>
      </c>
      <c r="E414" s="74">
        <v>0.74446296296296299</v>
      </c>
      <c r="F414" s="74">
        <v>0.74446296296296299</v>
      </c>
      <c r="G414">
        <v>105</v>
      </c>
      <c r="H414">
        <v>105</v>
      </c>
      <c r="I414">
        <v>0</v>
      </c>
      <c r="J414">
        <v>78.27</v>
      </c>
      <c r="K414">
        <v>1.3486111111111101</v>
      </c>
      <c r="L414">
        <v>0</v>
      </c>
      <c r="M414">
        <v>0</v>
      </c>
      <c r="N414">
        <v>0</v>
      </c>
      <c r="O414">
        <v>2.2638888888888902</v>
      </c>
      <c r="P414" s="75">
        <v>9</v>
      </c>
      <c r="Q414" s="75">
        <v>2</v>
      </c>
      <c r="R414" s="75">
        <v>0</v>
      </c>
      <c r="S414" s="75">
        <v>7</v>
      </c>
      <c r="T414" s="74">
        <v>0.24729629629629599</v>
      </c>
      <c r="U414" s="75">
        <v>4</v>
      </c>
      <c r="V414" s="75">
        <v>4</v>
      </c>
      <c r="W414" s="75">
        <v>0</v>
      </c>
    </row>
    <row r="415" spans="1:23" x14ac:dyDescent="0.25">
      <c r="A415">
        <v>506300</v>
      </c>
      <c r="B415" t="s">
        <v>1868</v>
      </c>
      <c r="C415" t="s">
        <v>1059</v>
      </c>
      <c r="D415" t="s">
        <v>1869</v>
      </c>
      <c r="E415" s="74">
        <v>0.64801058201058204</v>
      </c>
      <c r="F415" s="74">
        <v>0.59840598290598301</v>
      </c>
      <c r="G415">
        <v>105</v>
      </c>
      <c r="H415">
        <v>65</v>
      </c>
      <c r="I415">
        <v>0</v>
      </c>
      <c r="J415">
        <v>67.651944444444396</v>
      </c>
      <c r="K415">
        <v>0.41749999999999998</v>
      </c>
      <c r="L415">
        <v>0</v>
      </c>
      <c r="M415">
        <v>0</v>
      </c>
      <c r="N415">
        <v>0</v>
      </c>
      <c r="O415">
        <v>1.8225</v>
      </c>
      <c r="P415" s="75">
        <v>6</v>
      </c>
      <c r="Q415" s="75">
        <v>3</v>
      </c>
      <c r="R415" s="75">
        <v>0</v>
      </c>
      <c r="S415" s="75">
        <v>3</v>
      </c>
      <c r="T415" s="74">
        <v>0.35173280423280401</v>
      </c>
      <c r="U415" s="75">
        <v>7</v>
      </c>
      <c r="V415" s="75">
        <v>6</v>
      </c>
      <c r="W415" s="75">
        <v>1</v>
      </c>
    </row>
    <row r="416" spans="1:23" x14ac:dyDescent="0.25">
      <c r="A416">
        <v>518512</v>
      </c>
      <c r="B416" t="s">
        <v>1870</v>
      </c>
      <c r="C416" t="s">
        <v>1093</v>
      </c>
      <c r="D416" t="s">
        <v>1871</v>
      </c>
      <c r="E416" s="74">
        <v>0.83741812865497101</v>
      </c>
      <c r="F416" s="74">
        <v>0.82838580246913596</v>
      </c>
      <c r="G416">
        <v>105</v>
      </c>
      <c r="H416">
        <v>100</v>
      </c>
      <c r="I416">
        <v>10</v>
      </c>
      <c r="J416">
        <v>68.414166666666702</v>
      </c>
      <c r="K416">
        <v>9.21055555555556</v>
      </c>
      <c r="L416">
        <v>0</v>
      </c>
      <c r="M416">
        <v>5</v>
      </c>
      <c r="N416">
        <v>0</v>
      </c>
      <c r="O416">
        <v>1.45722222222222</v>
      </c>
      <c r="P416" s="75">
        <v>4</v>
      </c>
      <c r="Q416" s="75">
        <v>2</v>
      </c>
      <c r="R416" s="75">
        <v>1</v>
      </c>
      <c r="S416" s="75">
        <v>1</v>
      </c>
      <c r="T416" s="74">
        <v>0.13220175438596499</v>
      </c>
      <c r="U416" s="75">
        <v>0</v>
      </c>
      <c r="V416" s="75">
        <v>0</v>
      </c>
      <c r="W416" s="75">
        <v>0</v>
      </c>
    </row>
    <row r="417" spans="1:23" x14ac:dyDescent="0.25">
      <c r="A417">
        <v>518958</v>
      </c>
      <c r="B417" t="s">
        <v>1872</v>
      </c>
      <c r="C417" t="s">
        <v>1093</v>
      </c>
      <c r="D417" t="s">
        <v>1873</v>
      </c>
      <c r="E417" s="74">
        <v>0.64466049382716095</v>
      </c>
      <c r="F417" s="74">
        <v>0.67346643518518501</v>
      </c>
      <c r="G417">
        <v>126</v>
      </c>
      <c r="H417">
        <v>96</v>
      </c>
      <c r="I417">
        <v>0</v>
      </c>
      <c r="J417">
        <v>78.819722222222197</v>
      </c>
      <c r="K417">
        <v>2.5102777777777798</v>
      </c>
      <c r="L417">
        <v>0</v>
      </c>
      <c r="M417">
        <v>0</v>
      </c>
      <c r="N417">
        <v>0</v>
      </c>
      <c r="O417">
        <v>1.10055555555556</v>
      </c>
      <c r="P417" s="75">
        <v>4</v>
      </c>
      <c r="Q417" s="75">
        <v>1</v>
      </c>
      <c r="R417" s="75">
        <v>1</v>
      </c>
      <c r="S417" s="75">
        <v>2</v>
      </c>
      <c r="T417" s="74">
        <v>0.35455687830687799</v>
      </c>
      <c r="U417" s="75">
        <v>6</v>
      </c>
      <c r="V417" s="75">
        <v>6</v>
      </c>
      <c r="W417" s="75">
        <v>0</v>
      </c>
    </row>
    <row r="418" spans="1:23" x14ac:dyDescent="0.25">
      <c r="A418">
        <v>524761</v>
      </c>
      <c r="B418" t="s">
        <v>1874</v>
      </c>
      <c r="C418" t="s">
        <v>1077</v>
      </c>
      <c r="D418" t="s">
        <v>1875</v>
      </c>
      <c r="E418" s="74">
        <v>0.98735229276895897</v>
      </c>
      <c r="F418" s="74">
        <v>0.986719907407407</v>
      </c>
      <c r="G418">
        <v>126</v>
      </c>
      <c r="H418">
        <v>120</v>
      </c>
      <c r="I418">
        <v>0</v>
      </c>
      <c r="J418">
        <v>93.772499999999994</v>
      </c>
      <c r="K418">
        <v>24.739166666666701</v>
      </c>
      <c r="L418">
        <v>0</v>
      </c>
      <c r="M418">
        <v>6</v>
      </c>
      <c r="N418">
        <v>0</v>
      </c>
      <c r="O418">
        <v>0.52777777777777801</v>
      </c>
      <c r="P418" s="75">
        <v>2</v>
      </c>
      <c r="Q418" s="75">
        <v>0</v>
      </c>
      <c r="R418" s="75">
        <v>0</v>
      </c>
      <c r="S418" s="75">
        <v>2</v>
      </c>
      <c r="T418" s="74">
        <v>1.21494708994709E-2</v>
      </c>
      <c r="U418" s="75">
        <v>0</v>
      </c>
      <c r="V418" s="75">
        <v>0</v>
      </c>
      <c r="W418" s="75">
        <v>0</v>
      </c>
    </row>
    <row r="419" spans="1:23" x14ac:dyDescent="0.25">
      <c r="A419">
        <v>538955</v>
      </c>
      <c r="B419" t="s">
        <v>1876</v>
      </c>
      <c r="C419" t="s">
        <v>1093</v>
      </c>
      <c r="D419" t="s">
        <v>1877</v>
      </c>
      <c r="E419" s="74">
        <v>0.96040343915343895</v>
      </c>
      <c r="F419" s="74">
        <v>0.96040343915343895</v>
      </c>
      <c r="G419">
        <v>126</v>
      </c>
      <c r="H419">
        <v>126</v>
      </c>
      <c r="I419">
        <v>0</v>
      </c>
      <c r="J419">
        <v>124.403888888889</v>
      </c>
      <c r="K419">
        <v>1.37083333333333</v>
      </c>
      <c r="L419">
        <v>0</v>
      </c>
      <c r="M419">
        <v>0</v>
      </c>
      <c r="N419">
        <v>0</v>
      </c>
      <c r="O419">
        <v>2.4913888888888902</v>
      </c>
      <c r="P419" s="75">
        <v>9</v>
      </c>
      <c r="Q419" s="75">
        <v>2</v>
      </c>
      <c r="R419" s="75">
        <v>3</v>
      </c>
      <c r="S419" s="75">
        <v>4</v>
      </c>
      <c r="T419" s="74">
        <v>2.8320105820105801E-2</v>
      </c>
      <c r="U419" s="75">
        <v>0</v>
      </c>
      <c r="V419" s="75">
        <v>0</v>
      </c>
      <c r="W419" s="75">
        <v>0</v>
      </c>
    </row>
    <row r="420" spans="1:23" x14ac:dyDescent="0.25">
      <c r="A420">
        <v>550981</v>
      </c>
      <c r="B420" t="s">
        <v>1878</v>
      </c>
      <c r="C420" t="s">
        <v>1129</v>
      </c>
      <c r="D420" t="s">
        <v>1879</v>
      </c>
      <c r="E420" s="74">
        <v>0.92128747795414501</v>
      </c>
      <c r="F420" s="74">
        <v>0.91059670781892998</v>
      </c>
      <c r="G420">
        <v>126</v>
      </c>
      <c r="H420">
        <v>108</v>
      </c>
      <c r="I420">
        <v>0</v>
      </c>
      <c r="J420">
        <v>129.77722222222201</v>
      </c>
      <c r="K420">
        <v>0.35361111111111099</v>
      </c>
      <c r="L420">
        <v>0</v>
      </c>
      <c r="M420">
        <v>0</v>
      </c>
      <c r="N420">
        <v>0</v>
      </c>
      <c r="O420">
        <v>1.58083333333333</v>
      </c>
      <c r="P420" s="75">
        <v>7</v>
      </c>
      <c r="Q420" s="75">
        <v>2</v>
      </c>
      <c r="R420" s="75">
        <v>2</v>
      </c>
      <c r="S420" s="75">
        <v>3</v>
      </c>
      <c r="T420" s="74">
        <v>6.9221781305114596E-2</v>
      </c>
      <c r="U420" s="75">
        <v>1</v>
      </c>
      <c r="V420" s="75">
        <v>1</v>
      </c>
      <c r="W420" s="75">
        <v>0</v>
      </c>
    </row>
    <row r="421" spans="1:23" x14ac:dyDescent="0.25">
      <c r="A421">
        <v>563731</v>
      </c>
      <c r="B421" t="s">
        <v>1880</v>
      </c>
      <c r="C421" t="s">
        <v>1088</v>
      </c>
      <c r="D421" t="s">
        <v>1881</v>
      </c>
      <c r="E421" s="74">
        <v>0.82047263675756099</v>
      </c>
      <c r="F421" s="74">
        <v>0.82047263675756099</v>
      </c>
      <c r="G421">
        <v>120</v>
      </c>
      <c r="H421">
        <v>120</v>
      </c>
      <c r="I421">
        <v>1.59805555555556</v>
      </c>
      <c r="J421">
        <v>96.8333333333333</v>
      </c>
      <c r="K421">
        <v>0.55722222222222195</v>
      </c>
      <c r="L421">
        <v>0</v>
      </c>
      <c r="M421">
        <v>0</v>
      </c>
      <c r="N421">
        <v>0</v>
      </c>
      <c r="O421">
        <v>2.9352777777777801</v>
      </c>
      <c r="P421" s="75">
        <v>2</v>
      </c>
      <c r="Q421" s="75">
        <v>1</v>
      </c>
      <c r="R421" s="75">
        <v>1</v>
      </c>
      <c r="S421" s="75">
        <v>0</v>
      </c>
      <c r="T421" s="74">
        <v>0.17827222244379401</v>
      </c>
      <c r="U421" s="75">
        <v>3</v>
      </c>
      <c r="V421" s="75">
        <v>3</v>
      </c>
      <c r="W421" s="75">
        <v>0</v>
      </c>
    </row>
    <row r="422" spans="1:23" x14ac:dyDescent="0.25">
      <c r="A422">
        <v>573348</v>
      </c>
      <c r="B422" t="s">
        <v>1882</v>
      </c>
      <c r="C422" t="s">
        <v>1036</v>
      </c>
      <c r="D422" t="s">
        <v>1883</v>
      </c>
      <c r="E422" s="74">
        <v>0.59524074074074096</v>
      </c>
      <c r="F422" s="74">
        <v>0.78125347222222197</v>
      </c>
      <c r="G422">
        <v>105</v>
      </c>
      <c r="H422">
        <v>80</v>
      </c>
      <c r="I422">
        <v>0</v>
      </c>
      <c r="J422">
        <v>59.077777777777797</v>
      </c>
      <c r="K422">
        <v>3.6563888888888898</v>
      </c>
      <c r="L422">
        <v>0</v>
      </c>
      <c r="M422">
        <v>0</v>
      </c>
      <c r="N422">
        <v>0</v>
      </c>
      <c r="O422">
        <v>3.42027777777778</v>
      </c>
      <c r="P422" s="75">
        <v>2</v>
      </c>
      <c r="Q422" s="75">
        <v>1</v>
      </c>
      <c r="R422" s="75">
        <v>0</v>
      </c>
      <c r="S422" s="75">
        <v>1</v>
      </c>
      <c r="T422" s="74">
        <v>0.403695767195767</v>
      </c>
      <c r="U422" s="75">
        <v>8</v>
      </c>
      <c r="V422" s="75">
        <v>8</v>
      </c>
      <c r="W422" s="75">
        <v>0</v>
      </c>
    </row>
    <row r="423" spans="1:23" x14ac:dyDescent="0.25">
      <c r="A423">
        <v>578019</v>
      </c>
      <c r="B423" t="s">
        <v>1884</v>
      </c>
      <c r="C423" t="s">
        <v>1051</v>
      </c>
      <c r="D423" t="s">
        <v>1885</v>
      </c>
      <c r="E423" s="74">
        <v>0.30256172839506201</v>
      </c>
      <c r="F423" s="74">
        <v>0.30256172839506201</v>
      </c>
      <c r="G423">
        <v>126</v>
      </c>
      <c r="H423">
        <v>126</v>
      </c>
      <c r="I423">
        <v>0</v>
      </c>
      <c r="J423">
        <v>37.495555555555597</v>
      </c>
      <c r="K423">
        <v>1.5719444444444399</v>
      </c>
      <c r="L423">
        <v>0</v>
      </c>
      <c r="M423">
        <v>0</v>
      </c>
      <c r="N423">
        <v>0</v>
      </c>
      <c r="O423">
        <v>0.25194444444444403</v>
      </c>
      <c r="P423" s="75">
        <v>1</v>
      </c>
      <c r="Q423" s="75">
        <v>0</v>
      </c>
      <c r="R423" s="75">
        <v>1</v>
      </c>
      <c r="S423" s="75">
        <v>0</v>
      </c>
      <c r="T423" s="74">
        <v>0.69053571428571403</v>
      </c>
      <c r="U423" s="75">
        <v>14</v>
      </c>
      <c r="V423" s="75">
        <v>14</v>
      </c>
      <c r="W423" s="75">
        <v>0</v>
      </c>
    </row>
    <row r="424" spans="1:23" x14ac:dyDescent="0.25">
      <c r="A424">
        <v>592737</v>
      </c>
      <c r="B424" t="s">
        <v>1886</v>
      </c>
      <c r="C424" t="s">
        <v>1054</v>
      </c>
      <c r="D424" t="s">
        <v>1887</v>
      </c>
      <c r="E424" s="74">
        <v>0.14108365991587901</v>
      </c>
      <c r="F424" s="74">
        <v>0.74846348831556697</v>
      </c>
      <c r="G424">
        <v>126</v>
      </c>
      <c r="H424">
        <v>14</v>
      </c>
      <c r="I424">
        <v>6.0002777777777796</v>
      </c>
      <c r="J424">
        <v>17.0205555555556</v>
      </c>
      <c r="K424">
        <v>0</v>
      </c>
      <c r="L424">
        <v>0</v>
      </c>
      <c r="M424">
        <v>0</v>
      </c>
      <c r="N424">
        <v>0</v>
      </c>
      <c r="O424">
        <v>7.0000000000000007E-2</v>
      </c>
      <c r="P424" s="75">
        <v>0</v>
      </c>
      <c r="Q424" s="75">
        <v>0</v>
      </c>
      <c r="R424" s="75">
        <v>0</v>
      </c>
      <c r="S424" s="75">
        <v>0</v>
      </c>
      <c r="T424" s="74">
        <v>0.85872883965009195</v>
      </c>
      <c r="U424" s="75">
        <v>26</v>
      </c>
      <c r="V424" s="75">
        <v>17</v>
      </c>
      <c r="W424" s="75">
        <v>9</v>
      </c>
    </row>
    <row r="425" spans="1:23" x14ac:dyDescent="0.25">
      <c r="A425">
        <v>592776</v>
      </c>
      <c r="B425" t="s">
        <v>1888</v>
      </c>
      <c r="C425" t="s">
        <v>1024</v>
      </c>
      <c r="D425" t="s">
        <v>1889</v>
      </c>
      <c r="E425" s="74">
        <v>0.96472883597883596</v>
      </c>
      <c r="F425" s="74">
        <v>0.96472883597883596</v>
      </c>
      <c r="G425">
        <v>126</v>
      </c>
      <c r="H425">
        <v>126</v>
      </c>
      <c r="I425">
        <v>0</v>
      </c>
      <c r="J425">
        <v>132.548611111111</v>
      </c>
      <c r="K425">
        <v>0.42</v>
      </c>
      <c r="L425">
        <v>0</v>
      </c>
      <c r="M425">
        <v>0</v>
      </c>
      <c r="N425">
        <v>0</v>
      </c>
      <c r="O425">
        <v>0.67527777777777798</v>
      </c>
      <c r="P425" s="75">
        <v>2</v>
      </c>
      <c r="Q425" s="75">
        <v>0</v>
      </c>
      <c r="R425" s="75">
        <v>1</v>
      </c>
      <c r="S425" s="75">
        <v>1</v>
      </c>
      <c r="T425" s="74">
        <v>2.4356261022927699E-2</v>
      </c>
      <c r="U425" s="75">
        <v>0</v>
      </c>
      <c r="V425" s="75">
        <v>0</v>
      </c>
      <c r="W425" s="75">
        <v>0</v>
      </c>
    </row>
    <row r="426" spans="1:23" x14ac:dyDescent="0.25">
      <c r="A426">
        <v>595898</v>
      </c>
      <c r="B426" t="s">
        <v>1890</v>
      </c>
      <c r="C426" t="s">
        <v>1059</v>
      </c>
      <c r="D426" t="s">
        <v>1891</v>
      </c>
      <c r="E426" s="74">
        <v>0.85508771929824601</v>
      </c>
      <c r="F426" s="74">
        <v>0.85508771929824601</v>
      </c>
      <c r="G426">
        <v>105</v>
      </c>
      <c r="H426">
        <v>105</v>
      </c>
      <c r="I426">
        <v>10</v>
      </c>
      <c r="J426">
        <v>81.291111111111107</v>
      </c>
      <c r="K426">
        <v>0.32361111111111102</v>
      </c>
      <c r="L426">
        <v>0</v>
      </c>
      <c r="M426">
        <v>0</v>
      </c>
      <c r="N426">
        <v>0</v>
      </c>
      <c r="O426">
        <v>1.135</v>
      </c>
      <c r="P426" s="75">
        <v>3</v>
      </c>
      <c r="Q426" s="75">
        <v>2</v>
      </c>
      <c r="R426" s="75">
        <v>1</v>
      </c>
      <c r="S426" s="75">
        <v>0</v>
      </c>
      <c r="T426" s="74">
        <v>0.14120175438596499</v>
      </c>
      <c r="U426" s="75">
        <v>2</v>
      </c>
      <c r="V426" s="75">
        <v>0</v>
      </c>
      <c r="W426" s="75">
        <v>2</v>
      </c>
    </row>
    <row r="427" spans="1:23" x14ac:dyDescent="0.25">
      <c r="A427">
        <v>595913</v>
      </c>
      <c r="B427" t="s">
        <v>1892</v>
      </c>
      <c r="C427" t="s">
        <v>1054</v>
      </c>
      <c r="D427" t="s">
        <v>1893</v>
      </c>
      <c r="E427" s="74">
        <v>0.67410317460317504</v>
      </c>
      <c r="F427" s="74">
        <v>0.67410317460317504</v>
      </c>
      <c r="G427">
        <v>105</v>
      </c>
      <c r="H427">
        <v>105</v>
      </c>
      <c r="I427">
        <v>0</v>
      </c>
      <c r="J427">
        <v>65.413611111111095</v>
      </c>
      <c r="K427">
        <v>3.0069444444444402</v>
      </c>
      <c r="L427">
        <v>3</v>
      </c>
      <c r="M427">
        <v>0</v>
      </c>
      <c r="N427">
        <v>5.9997222222222204</v>
      </c>
      <c r="O427">
        <v>6.3713888888888901</v>
      </c>
      <c r="P427" s="75">
        <v>10</v>
      </c>
      <c r="Q427" s="75">
        <v>4</v>
      </c>
      <c r="R427" s="75">
        <v>2</v>
      </c>
      <c r="S427" s="75">
        <v>4</v>
      </c>
      <c r="T427" s="74">
        <v>0.32124074074074099</v>
      </c>
      <c r="U427" s="75">
        <v>4</v>
      </c>
      <c r="V427" s="75">
        <v>2</v>
      </c>
      <c r="W427" s="75">
        <v>2</v>
      </c>
    </row>
    <row r="428" spans="1:23" x14ac:dyDescent="0.25">
      <c r="A428">
        <v>596157</v>
      </c>
      <c r="B428" t="s">
        <v>1894</v>
      </c>
      <c r="C428" t="s">
        <v>1051</v>
      </c>
      <c r="D428" t="s">
        <v>1895</v>
      </c>
      <c r="E428" s="74">
        <v>0.66080026455026497</v>
      </c>
      <c r="F428" s="74">
        <v>0.72144965277777795</v>
      </c>
      <c r="G428">
        <v>126</v>
      </c>
      <c r="H428">
        <v>96</v>
      </c>
      <c r="I428">
        <v>0</v>
      </c>
      <c r="J428">
        <v>77.718333333333305</v>
      </c>
      <c r="K428">
        <v>5.6875</v>
      </c>
      <c r="L428">
        <v>0</v>
      </c>
      <c r="M428">
        <v>0</v>
      </c>
      <c r="N428">
        <v>0</v>
      </c>
      <c r="O428">
        <v>1.3441666666666701</v>
      </c>
      <c r="P428" s="75">
        <v>6</v>
      </c>
      <c r="Q428" s="75">
        <v>1</v>
      </c>
      <c r="R428" s="75">
        <v>1</v>
      </c>
      <c r="S428" s="75">
        <v>4</v>
      </c>
      <c r="T428" s="74">
        <v>0.33883156966490302</v>
      </c>
      <c r="U428" s="75">
        <v>4</v>
      </c>
      <c r="V428" s="75">
        <v>3</v>
      </c>
      <c r="W428" s="75">
        <v>1</v>
      </c>
    </row>
    <row r="429" spans="1:23" x14ac:dyDescent="0.25">
      <c r="A429">
        <v>598316</v>
      </c>
      <c r="B429" t="s">
        <v>1896</v>
      </c>
      <c r="C429" t="s">
        <v>1036</v>
      </c>
      <c r="D429" t="s">
        <v>1897</v>
      </c>
      <c r="E429" s="74">
        <v>0.87514583333333296</v>
      </c>
      <c r="F429" s="74">
        <v>0.87514583333333296</v>
      </c>
      <c r="G429">
        <v>120</v>
      </c>
      <c r="H429">
        <v>120</v>
      </c>
      <c r="I429">
        <v>0</v>
      </c>
      <c r="J429">
        <v>99.102222222222196</v>
      </c>
      <c r="K429">
        <v>6.3811111111111103</v>
      </c>
      <c r="L429">
        <v>0</v>
      </c>
      <c r="M429">
        <v>0</v>
      </c>
      <c r="N429">
        <v>0</v>
      </c>
      <c r="O429">
        <v>0.70888888888888901</v>
      </c>
      <c r="P429" s="75">
        <v>1</v>
      </c>
      <c r="Q429" s="75">
        <v>1</v>
      </c>
      <c r="R429" s="75">
        <v>0</v>
      </c>
      <c r="S429" s="75">
        <v>0</v>
      </c>
      <c r="T429" s="74">
        <v>0.120972222222222</v>
      </c>
      <c r="U429" s="75">
        <v>1</v>
      </c>
      <c r="V429" s="75">
        <v>1</v>
      </c>
      <c r="W429" s="75">
        <v>0</v>
      </c>
    </row>
    <row r="430" spans="1:23" x14ac:dyDescent="0.25">
      <c r="A430">
        <v>598335</v>
      </c>
      <c r="B430" t="s">
        <v>1898</v>
      </c>
      <c r="C430" t="s">
        <v>1036</v>
      </c>
      <c r="D430" t="s">
        <v>1899</v>
      </c>
      <c r="E430" s="74">
        <v>0.98885714285714299</v>
      </c>
      <c r="F430" s="74">
        <v>0.98829999999999996</v>
      </c>
      <c r="G430">
        <v>105</v>
      </c>
      <c r="H430">
        <v>100</v>
      </c>
      <c r="I430">
        <v>0</v>
      </c>
      <c r="J430">
        <v>101.403611111111</v>
      </c>
      <c r="K430">
        <v>1.125</v>
      </c>
      <c r="L430">
        <v>0</v>
      </c>
      <c r="M430">
        <v>5</v>
      </c>
      <c r="N430">
        <v>0</v>
      </c>
      <c r="O430">
        <v>1.1686111111111099</v>
      </c>
      <c r="P430" s="75">
        <v>3</v>
      </c>
      <c r="Q430" s="75">
        <v>0</v>
      </c>
      <c r="R430" s="75">
        <v>0</v>
      </c>
      <c r="S430" s="75">
        <v>3</v>
      </c>
      <c r="T430" s="74">
        <v>3.3888888888888901E-3</v>
      </c>
      <c r="U430" s="75">
        <v>0</v>
      </c>
      <c r="V430" s="75">
        <v>0</v>
      </c>
      <c r="W430" s="75">
        <v>0</v>
      </c>
    </row>
    <row r="431" spans="1:23" x14ac:dyDescent="0.25">
      <c r="A431">
        <v>600829</v>
      </c>
      <c r="B431" t="s">
        <v>1900</v>
      </c>
      <c r="C431" t="s">
        <v>1088</v>
      </c>
      <c r="D431" t="s">
        <v>1901</v>
      </c>
      <c r="E431" s="74">
        <v>0.94451322751322797</v>
      </c>
      <c r="F431" s="74">
        <v>0.94451322751322797</v>
      </c>
      <c r="G431">
        <v>105</v>
      </c>
      <c r="H431">
        <v>105</v>
      </c>
      <c r="I431">
        <v>0</v>
      </c>
      <c r="J431">
        <v>103.39638888888901</v>
      </c>
      <c r="K431">
        <v>0.64111111111111097</v>
      </c>
      <c r="L431">
        <v>0</v>
      </c>
      <c r="M431">
        <v>0</v>
      </c>
      <c r="N431">
        <v>0</v>
      </c>
      <c r="O431">
        <v>4.4408333333333303</v>
      </c>
      <c r="P431" s="75">
        <v>12</v>
      </c>
      <c r="Q431" s="75">
        <v>2</v>
      </c>
      <c r="R431" s="75">
        <v>2</v>
      </c>
      <c r="S431" s="75">
        <v>8</v>
      </c>
      <c r="T431" s="74">
        <v>1.9984126984127E-2</v>
      </c>
      <c r="U431" s="75">
        <v>0</v>
      </c>
      <c r="V431" s="75">
        <v>0</v>
      </c>
      <c r="W431" s="75">
        <v>0</v>
      </c>
    </row>
    <row r="432" spans="1:23" x14ac:dyDescent="0.25">
      <c r="A432">
        <v>603960</v>
      </c>
      <c r="B432" t="s">
        <v>1902</v>
      </c>
      <c r="C432" t="s">
        <v>1043</v>
      </c>
      <c r="D432" t="s">
        <v>1903</v>
      </c>
      <c r="E432" s="74">
        <v>0.98818939393939398</v>
      </c>
      <c r="F432" s="74">
        <v>0.98818939393939398</v>
      </c>
      <c r="G432">
        <v>110</v>
      </c>
      <c r="H432">
        <v>110</v>
      </c>
      <c r="I432">
        <v>0</v>
      </c>
      <c r="J432">
        <v>105.964444444444</v>
      </c>
      <c r="K432">
        <v>2.77416666666667</v>
      </c>
      <c r="L432">
        <v>0</v>
      </c>
      <c r="M432">
        <v>0</v>
      </c>
      <c r="N432">
        <v>0</v>
      </c>
      <c r="O432">
        <v>2.8830555555555599</v>
      </c>
      <c r="P432" s="75">
        <v>4</v>
      </c>
      <c r="Q432" s="75">
        <v>2</v>
      </c>
      <c r="R432" s="75">
        <v>1</v>
      </c>
      <c r="S432" s="75">
        <v>1</v>
      </c>
      <c r="T432" s="74">
        <v>1.14722222222222E-2</v>
      </c>
      <c r="U432" s="75">
        <v>0</v>
      </c>
      <c r="V432" s="75">
        <v>0</v>
      </c>
      <c r="W432" s="75">
        <v>0</v>
      </c>
    </row>
    <row r="433" spans="1:23" x14ac:dyDescent="0.25">
      <c r="A433">
        <v>606171</v>
      </c>
      <c r="B433" t="s">
        <v>1904</v>
      </c>
      <c r="C433" t="s">
        <v>1093</v>
      </c>
      <c r="D433" t="s">
        <v>1905</v>
      </c>
      <c r="E433" s="74">
        <v>0.94373677248677201</v>
      </c>
      <c r="F433" s="74">
        <v>0.89258838383838401</v>
      </c>
      <c r="G433">
        <v>84</v>
      </c>
      <c r="H433">
        <v>44</v>
      </c>
      <c r="I433">
        <v>0</v>
      </c>
      <c r="J433">
        <v>39.831111111111099</v>
      </c>
      <c r="K433">
        <v>0</v>
      </c>
      <c r="L433">
        <v>0</v>
      </c>
      <c r="M433">
        <v>40</v>
      </c>
      <c r="N433">
        <v>0</v>
      </c>
      <c r="O433">
        <v>0.72611111111111104</v>
      </c>
      <c r="P433" s="75">
        <v>4</v>
      </c>
      <c r="Q433" s="75">
        <v>0</v>
      </c>
      <c r="R433" s="75">
        <v>0</v>
      </c>
      <c r="S433" s="75">
        <v>4</v>
      </c>
      <c r="T433" s="74">
        <v>5.1511243386243397E-2</v>
      </c>
      <c r="U433" s="75">
        <v>1</v>
      </c>
      <c r="V433" s="75">
        <v>0</v>
      </c>
      <c r="W433" s="75">
        <v>1</v>
      </c>
    </row>
    <row r="434" spans="1:23" x14ac:dyDescent="0.25">
      <c r="A434">
        <v>677773</v>
      </c>
      <c r="B434" t="s">
        <v>1906</v>
      </c>
      <c r="C434" t="s">
        <v>1077</v>
      </c>
      <c r="D434" t="s">
        <v>1907</v>
      </c>
      <c r="E434" s="74">
        <v>0.97900132275132301</v>
      </c>
      <c r="F434" s="74">
        <v>0.97795138888888899</v>
      </c>
      <c r="G434">
        <v>126</v>
      </c>
      <c r="H434">
        <v>120</v>
      </c>
      <c r="I434">
        <v>0</v>
      </c>
      <c r="J434">
        <v>90.246388888888902</v>
      </c>
      <c r="K434">
        <v>1.57416666666667</v>
      </c>
      <c r="L434">
        <v>0</v>
      </c>
      <c r="M434">
        <v>36</v>
      </c>
      <c r="N434">
        <v>0</v>
      </c>
      <c r="O434">
        <v>0.124722222222222</v>
      </c>
      <c r="P434" s="75">
        <v>1</v>
      </c>
      <c r="Q434" s="75">
        <v>0</v>
      </c>
      <c r="R434" s="75">
        <v>0</v>
      </c>
      <c r="S434" s="75">
        <v>1</v>
      </c>
      <c r="T434" s="74">
        <v>1.51146384479718E-2</v>
      </c>
      <c r="U434" s="75">
        <v>0</v>
      </c>
      <c r="V434" s="75">
        <v>0</v>
      </c>
      <c r="W434" s="75">
        <v>0</v>
      </c>
    </row>
    <row r="435" spans="1:23" x14ac:dyDescent="0.25">
      <c r="A435">
        <v>696437</v>
      </c>
      <c r="B435" t="s">
        <v>1908</v>
      </c>
      <c r="C435" t="s">
        <v>1077</v>
      </c>
      <c r="D435" t="s">
        <v>1909</v>
      </c>
      <c r="E435" s="74">
        <v>0.56804232804232802</v>
      </c>
      <c r="F435" s="74">
        <v>0.63128367003367003</v>
      </c>
      <c r="G435">
        <v>126</v>
      </c>
      <c r="H435">
        <v>66</v>
      </c>
      <c r="I435">
        <v>0</v>
      </c>
      <c r="J435">
        <v>71.651666666666699</v>
      </c>
      <c r="K435">
        <v>0.31555555555555598</v>
      </c>
      <c r="L435">
        <v>0</v>
      </c>
      <c r="M435">
        <v>0</v>
      </c>
      <c r="N435">
        <v>0</v>
      </c>
      <c r="O435">
        <v>0.230833333333333</v>
      </c>
      <c r="P435" s="75">
        <v>0</v>
      </c>
      <c r="Q435" s="75">
        <v>0</v>
      </c>
      <c r="R435" s="75">
        <v>0</v>
      </c>
      <c r="S435" s="75">
        <v>0</v>
      </c>
      <c r="T435" s="74">
        <v>0.43126322751322699</v>
      </c>
      <c r="U435" s="75">
        <v>8</v>
      </c>
      <c r="V435" s="75">
        <v>8</v>
      </c>
      <c r="W435" s="75">
        <v>0</v>
      </c>
    </row>
    <row r="436" spans="1:23" x14ac:dyDescent="0.25">
      <c r="A436">
        <v>696477</v>
      </c>
      <c r="B436" t="s">
        <v>1910</v>
      </c>
      <c r="C436" t="s">
        <v>1048</v>
      </c>
      <c r="D436" t="s">
        <v>1911</v>
      </c>
      <c r="E436" s="74">
        <v>0.69766402116402104</v>
      </c>
      <c r="F436" s="74">
        <v>0.69766402116402104</v>
      </c>
      <c r="G436">
        <v>105</v>
      </c>
      <c r="H436">
        <v>105</v>
      </c>
      <c r="I436">
        <v>0</v>
      </c>
      <c r="J436">
        <v>74.284444444444404</v>
      </c>
      <c r="K436">
        <v>0</v>
      </c>
      <c r="L436">
        <v>0</v>
      </c>
      <c r="M436">
        <v>0</v>
      </c>
      <c r="N436">
        <v>0</v>
      </c>
      <c r="O436">
        <v>0.62527777777777804</v>
      </c>
      <c r="P436" s="75">
        <v>1</v>
      </c>
      <c r="Q436" s="75">
        <v>0</v>
      </c>
      <c r="R436" s="75">
        <v>1</v>
      </c>
      <c r="S436" s="75">
        <v>0</v>
      </c>
      <c r="T436" s="74">
        <v>0.30174074074074098</v>
      </c>
      <c r="U436" s="75">
        <v>6</v>
      </c>
      <c r="V436" s="75">
        <v>6</v>
      </c>
      <c r="W436" s="75">
        <v>0</v>
      </c>
    </row>
    <row r="437" spans="1:23" x14ac:dyDescent="0.25">
      <c r="A437">
        <v>706438</v>
      </c>
      <c r="B437" t="s">
        <v>1912</v>
      </c>
      <c r="C437" t="s">
        <v>1036</v>
      </c>
      <c r="D437" t="s">
        <v>1913</v>
      </c>
      <c r="E437" s="74">
        <v>0.97889329805996494</v>
      </c>
      <c r="F437" s="74">
        <v>0.97783796296296299</v>
      </c>
      <c r="G437">
        <v>126</v>
      </c>
      <c r="H437">
        <v>120</v>
      </c>
      <c r="I437">
        <v>0</v>
      </c>
      <c r="J437">
        <v>116.70888888888901</v>
      </c>
      <c r="K437">
        <v>2.1141666666666699</v>
      </c>
      <c r="L437">
        <v>0</v>
      </c>
      <c r="M437">
        <v>6</v>
      </c>
      <c r="N437">
        <v>0</v>
      </c>
      <c r="O437">
        <v>2.1527777777777799</v>
      </c>
      <c r="P437" s="75">
        <v>9</v>
      </c>
      <c r="Q437" s="75">
        <v>2</v>
      </c>
      <c r="R437" s="75">
        <v>3</v>
      </c>
      <c r="S437" s="75">
        <v>4</v>
      </c>
      <c r="T437" s="74">
        <v>1.1331569664903E-2</v>
      </c>
      <c r="U437" s="75">
        <v>0</v>
      </c>
      <c r="V437" s="75">
        <v>0</v>
      </c>
      <c r="W437" s="75">
        <v>0</v>
      </c>
    </row>
    <row r="438" spans="1:23" x14ac:dyDescent="0.25">
      <c r="A438">
        <v>706446</v>
      </c>
      <c r="B438" t="s">
        <v>1914</v>
      </c>
      <c r="C438" t="s">
        <v>1036</v>
      </c>
      <c r="D438" t="s">
        <v>1915</v>
      </c>
      <c r="E438" s="74">
        <v>0.76638227513227497</v>
      </c>
      <c r="F438" s="74">
        <v>0.76638227513227497</v>
      </c>
      <c r="G438">
        <v>126</v>
      </c>
      <c r="H438">
        <v>126</v>
      </c>
      <c r="I438">
        <v>0</v>
      </c>
      <c r="J438">
        <v>95.987222222222201</v>
      </c>
      <c r="K438">
        <v>3.7611111111111102</v>
      </c>
      <c r="L438">
        <v>0</v>
      </c>
      <c r="M438">
        <v>0</v>
      </c>
      <c r="N438">
        <v>0</v>
      </c>
      <c r="O438">
        <v>4.0747222222222197</v>
      </c>
      <c r="P438" s="75">
        <v>3</v>
      </c>
      <c r="Q438" s="75">
        <v>2</v>
      </c>
      <c r="R438" s="75">
        <v>0</v>
      </c>
      <c r="S438" s="75">
        <v>1</v>
      </c>
      <c r="T438" s="74">
        <v>0.21942901234567899</v>
      </c>
      <c r="U438" s="75">
        <v>4</v>
      </c>
      <c r="V438" s="75">
        <v>4</v>
      </c>
      <c r="W438" s="75">
        <v>0</v>
      </c>
    </row>
    <row r="439" spans="1:23" x14ac:dyDescent="0.25">
      <c r="A439">
        <v>714537</v>
      </c>
      <c r="B439" t="s">
        <v>1916</v>
      </c>
      <c r="C439" t="s">
        <v>1048</v>
      </c>
      <c r="D439" t="s">
        <v>1917</v>
      </c>
      <c r="E439" s="74">
        <v>0.94936287477954096</v>
      </c>
      <c r="F439" s="74">
        <v>0.94936287477954096</v>
      </c>
      <c r="G439">
        <v>126</v>
      </c>
      <c r="H439">
        <v>126</v>
      </c>
      <c r="I439">
        <v>0</v>
      </c>
      <c r="J439">
        <v>121.5175</v>
      </c>
      <c r="K439">
        <v>0.39444444444444399</v>
      </c>
      <c r="L439">
        <v>0</v>
      </c>
      <c r="M439">
        <v>0</v>
      </c>
      <c r="N439">
        <v>0</v>
      </c>
      <c r="O439">
        <v>4.2736111111111104</v>
      </c>
      <c r="P439" s="75">
        <v>11</v>
      </c>
      <c r="Q439" s="75">
        <v>6</v>
      </c>
      <c r="R439" s="75">
        <v>4</v>
      </c>
      <c r="S439" s="75">
        <v>1</v>
      </c>
      <c r="T439" s="74">
        <v>3.4510582010581999E-2</v>
      </c>
      <c r="U439" s="75">
        <v>0</v>
      </c>
      <c r="V439" s="75">
        <v>0</v>
      </c>
      <c r="W439" s="75">
        <v>0</v>
      </c>
    </row>
    <row r="440" spans="1:23" x14ac:dyDescent="0.25">
      <c r="A440">
        <v>717226</v>
      </c>
      <c r="B440" t="s">
        <v>1918</v>
      </c>
      <c r="C440" t="s">
        <v>1077</v>
      </c>
      <c r="D440" t="s">
        <v>1919</v>
      </c>
      <c r="E440" s="74">
        <v>0.70913139329805996</v>
      </c>
      <c r="F440" s="74">
        <v>0.58906893004115202</v>
      </c>
      <c r="G440">
        <v>126</v>
      </c>
      <c r="H440">
        <v>54</v>
      </c>
      <c r="I440">
        <v>0</v>
      </c>
      <c r="J440">
        <v>98.378888888888895</v>
      </c>
      <c r="K440">
        <v>1.22583333333333</v>
      </c>
      <c r="L440">
        <v>0</v>
      </c>
      <c r="M440">
        <v>0</v>
      </c>
      <c r="N440">
        <v>0</v>
      </c>
      <c r="O440">
        <v>2.12611111111111</v>
      </c>
      <c r="P440" s="75">
        <v>8</v>
      </c>
      <c r="Q440" s="75">
        <v>3</v>
      </c>
      <c r="R440" s="75">
        <v>3</v>
      </c>
      <c r="S440" s="75">
        <v>2</v>
      </c>
      <c r="T440" s="74">
        <v>0.25847663139329802</v>
      </c>
      <c r="U440" s="75">
        <v>4</v>
      </c>
      <c r="V440" s="75">
        <v>4</v>
      </c>
      <c r="W440" s="75">
        <v>0</v>
      </c>
    </row>
    <row r="441" spans="1:23" x14ac:dyDescent="0.25">
      <c r="A441">
        <v>719781</v>
      </c>
      <c r="B441" t="s">
        <v>1920</v>
      </c>
      <c r="C441" t="s">
        <v>1088</v>
      </c>
      <c r="D441" t="s">
        <v>1921</v>
      </c>
      <c r="E441" s="74">
        <v>0.29523148148148098</v>
      </c>
      <c r="F441" s="74">
        <v>0.41332407407407401</v>
      </c>
      <c r="G441">
        <v>126</v>
      </c>
      <c r="H441">
        <v>90</v>
      </c>
      <c r="I441">
        <v>0</v>
      </c>
      <c r="J441">
        <v>38.2580555555556</v>
      </c>
      <c r="K441">
        <v>0</v>
      </c>
      <c r="L441">
        <v>0</v>
      </c>
      <c r="M441">
        <v>0</v>
      </c>
      <c r="N441">
        <v>12</v>
      </c>
      <c r="O441">
        <v>1.8333333333333299</v>
      </c>
      <c r="P441" s="75">
        <v>7</v>
      </c>
      <c r="Q441" s="75">
        <v>4</v>
      </c>
      <c r="R441" s="75">
        <v>1</v>
      </c>
      <c r="S441" s="75">
        <v>2</v>
      </c>
      <c r="T441" s="74">
        <v>0.69805114638447996</v>
      </c>
      <c r="U441" s="75">
        <v>14</v>
      </c>
      <c r="V441" s="75">
        <v>14</v>
      </c>
      <c r="W441" s="75">
        <v>0</v>
      </c>
    </row>
    <row r="442" spans="1:23" x14ac:dyDescent="0.25">
      <c r="A442">
        <v>741495</v>
      </c>
      <c r="B442" t="s">
        <v>1922</v>
      </c>
      <c r="C442" t="s">
        <v>1307</v>
      </c>
      <c r="D442" t="s">
        <v>1923</v>
      </c>
      <c r="E442" s="74">
        <v>0.31608465608465602</v>
      </c>
      <c r="F442" s="74">
        <v>0.28188888888888902</v>
      </c>
      <c r="G442">
        <v>126</v>
      </c>
      <c r="H442">
        <v>120</v>
      </c>
      <c r="I442">
        <v>0</v>
      </c>
      <c r="J442">
        <v>33.660833333333301</v>
      </c>
      <c r="K442">
        <v>0.275555555555556</v>
      </c>
      <c r="L442">
        <v>0</v>
      </c>
      <c r="M442">
        <v>6</v>
      </c>
      <c r="N442">
        <v>11.9994444444444</v>
      </c>
      <c r="O442">
        <v>1.2322222222222201</v>
      </c>
      <c r="P442" s="75">
        <v>4</v>
      </c>
      <c r="Q442" s="75">
        <v>2</v>
      </c>
      <c r="R442" s="75">
        <v>0</v>
      </c>
      <c r="S442" s="75">
        <v>2</v>
      </c>
      <c r="T442" s="74">
        <v>0.683851410934744</v>
      </c>
      <c r="U442" s="75">
        <v>14</v>
      </c>
      <c r="V442" s="75">
        <v>14</v>
      </c>
      <c r="W442" s="75">
        <v>0</v>
      </c>
    </row>
    <row r="443" spans="1:23" x14ac:dyDescent="0.25">
      <c r="A443">
        <v>795224</v>
      </c>
      <c r="B443" t="s">
        <v>1924</v>
      </c>
      <c r="C443" t="s">
        <v>1093</v>
      </c>
      <c r="D443" t="s">
        <v>1925</v>
      </c>
      <c r="E443" s="74">
        <v>0.86578703703703697</v>
      </c>
      <c r="F443" s="74">
        <v>0.906678849902534</v>
      </c>
      <c r="G443">
        <v>126</v>
      </c>
      <c r="H443">
        <v>114</v>
      </c>
      <c r="I443">
        <v>0</v>
      </c>
      <c r="J443">
        <v>116.655</v>
      </c>
      <c r="K443">
        <v>1.48555555555556</v>
      </c>
      <c r="L443">
        <v>0</v>
      </c>
      <c r="M443">
        <v>0</v>
      </c>
      <c r="N443">
        <v>0</v>
      </c>
      <c r="O443">
        <v>7.8827777777777799</v>
      </c>
      <c r="P443" s="75">
        <v>19</v>
      </c>
      <c r="Q443" s="75">
        <v>8</v>
      </c>
      <c r="R443" s="75">
        <v>8</v>
      </c>
      <c r="S443" s="75">
        <v>3</v>
      </c>
      <c r="T443" s="74">
        <v>8.6732804232804203E-2</v>
      </c>
      <c r="U443" s="75">
        <v>1</v>
      </c>
      <c r="V443" s="75">
        <v>0</v>
      </c>
      <c r="W443" s="75">
        <v>1</v>
      </c>
    </row>
    <row r="444" spans="1:23" x14ac:dyDescent="0.25">
      <c r="A444">
        <v>815166</v>
      </c>
      <c r="B444" t="s">
        <v>1926</v>
      </c>
      <c r="C444" t="s">
        <v>1093</v>
      </c>
      <c r="D444" t="s">
        <v>1927</v>
      </c>
      <c r="E444" s="74">
        <v>0.73754629629629598</v>
      </c>
      <c r="F444" s="74">
        <v>0.73754629629629598</v>
      </c>
      <c r="G444">
        <v>126</v>
      </c>
      <c r="H444">
        <v>126</v>
      </c>
      <c r="I444">
        <v>0</v>
      </c>
      <c r="J444">
        <v>102.31</v>
      </c>
      <c r="K444">
        <v>2.1416666666666702</v>
      </c>
      <c r="L444">
        <v>0</v>
      </c>
      <c r="M444">
        <v>0</v>
      </c>
      <c r="N444">
        <v>0</v>
      </c>
      <c r="O444">
        <v>6.4286111111111097</v>
      </c>
      <c r="P444" s="75">
        <v>11</v>
      </c>
      <c r="Q444" s="75">
        <v>4</v>
      </c>
      <c r="R444" s="75">
        <v>3</v>
      </c>
      <c r="S444" s="75">
        <v>4</v>
      </c>
      <c r="T444" s="74">
        <v>0.23794973544973499</v>
      </c>
      <c r="U444" s="75">
        <v>0</v>
      </c>
      <c r="V444" s="75">
        <v>0</v>
      </c>
      <c r="W444" s="75">
        <v>0</v>
      </c>
    </row>
    <row r="445" spans="1:23" x14ac:dyDescent="0.25">
      <c r="A445">
        <v>896062</v>
      </c>
      <c r="B445" t="s">
        <v>1928</v>
      </c>
      <c r="C445" t="s">
        <v>1093</v>
      </c>
      <c r="D445" t="s">
        <v>1929</v>
      </c>
      <c r="E445" s="74">
        <v>0.68828703703703698</v>
      </c>
      <c r="F445" s="74">
        <v>0.68828703703703698</v>
      </c>
      <c r="G445">
        <v>126</v>
      </c>
      <c r="H445">
        <v>126</v>
      </c>
      <c r="I445">
        <v>0</v>
      </c>
      <c r="J445">
        <v>85.462777777777802</v>
      </c>
      <c r="K445">
        <v>2.0499999999999998</v>
      </c>
      <c r="L445">
        <v>0</v>
      </c>
      <c r="M445">
        <v>0</v>
      </c>
      <c r="N445">
        <v>30</v>
      </c>
      <c r="O445">
        <v>1.3502777777777799</v>
      </c>
      <c r="P445" s="75">
        <v>5</v>
      </c>
      <c r="Q445" s="75">
        <v>1</v>
      </c>
      <c r="R445" s="75">
        <v>1</v>
      </c>
      <c r="S445" s="75">
        <v>3</v>
      </c>
      <c r="T445" s="74">
        <v>0.30899029982363302</v>
      </c>
      <c r="U445" s="75">
        <v>6</v>
      </c>
      <c r="V445" s="75">
        <v>6</v>
      </c>
      <c r="W445" s="75">
        <v>0</v>
      </c>
    </row>
    <row r="446" spans="1:23" x14ac:dyDescent="0.25">
      <c r="A446">
        <v>896123</v>
      </c>
      <c r="B446" t="s">
        <v>1930</v>
      </c>
      <c r="C446" t="s">
        <v>1077</v>
      </c>
      <c r="D446" t="s">
        <v>1931</v>
      </c>
      <c r="E446" s="74">
        <v>0.54574166666666701</v>
      </c>
      <c r="F446" s="74">
        <v>0.72765555555555606</v>
      </c>
      <c r="G446">
        <v>100</v>
      </c>
      <c r="H446">
        <v>75</v>
      </c>
      <c r="I446">
        <v>0</v>
      </c>
      <c r="J446">
        <v>49.058333333333302</v>
      </c>
      <c r="K446">
        <v>5.89805555555556</v>
      </c>
      <c r="L446">
        <v>0</v>
      </c>
      <c r="M446">
        <v>0</v>
      </c>
      <c r="N446">
        <v>0</v>
      </c>
      <c r="O446">
        <v>10.8775</v>
      </c>
      <c r="P446" s="75">
        <v>10</v>
      </c>
      <c r="Q446" s="75">
        <v>7</v>
      </c>
      <c r="R446" s="75">
        <v>2</v>
      </c>
      <c r="S446" s="75">
        <v>1</v>
      </c>
      <c r="T446" s="74">
        <v>0.45061944444444402</v>
      </c>
      <c r="U446" s="75">
        <v>5</v>
      </c>
      <c r="V446" s="75">
        <v>5</v>
      </c>
      <c r="W446" s="75">
        <v>0</v>
      </c>
    </row>
    <row r="447" spans="1:23" x14ac:dyDescent="0.25">
      <c r="A447">
        <v>908613</v>
      </c>
      <c r="B447" t="s">
        <v>1932</v>
      </c>
      <c r="C447" t="s">
        <v>1015</v>
      </c>
      <c r="D447" t="s">
        <v>1933</v>
      </c>
      <c r="E447" s="74">
        <v>0.99126984126984097</v>
      </c>
      <c r="F447" s="74">
        <v>0.99126984126984097</v>
      </c>
      <c r="G447">
        <v>126</v>
      </c>
      <c r="H447">
        <v>126</v>
      </c>
      <c r="I447">
        <v>0</v>
      </c>
      <c r="J447">
        <v>125.319166666667</v>
      </c>
      <c r="K447">
        <v>0.99166666666666703</v>
      </c>
      <c r="L447">
        <v>0</v>
      </c>
      <c r="M447">
        <v>0</v>
      </c>
      <c r="N447">
        <v>0</v>
      </c>
      <c r="O447">
        <v>0.50972222222222197</v>
      </c>
      <c r="P447" s="75">
        <v>2</v>
      </c>
      <c r="Q447" s="75">
        <v>0</v>
      </c>
      <c r="R447" s="75">
        <v>1</v>
      </c>
      <c r="S447" s="75">
        <v>1</v>
      </c>
      <c r="T447" s="74">
        <v>6.9642857142857102E-3</v>
      </c>
      <c r="U447" s="75">
        <v>0</v>
      </c>
      <c r="V447" s="75">
        <v>0</v>
      </c>
      <c r="W447" s="75">
        <v>0</v>
      </c>
    </row>
    <row r="448" spans="1:23" x14ac:dyDescent="0.25">
      <c r="A448">
        <v>908758</v>
      </c>
      <c r="B448" t="s">
        <v>1934</v>
      </c>
      <c r="C448" t="s">
        <v>1146</v>
      </c>
      <c r="D448" t="s">
        <v>1935</v>
      </c>
      <c r="E448" s="74">
        <v>0.92368476430976398</v>
      </c>
      <c r="F448" s="74">
        <v>0.92368476430976398</v>
      </c>
      <c r="G448">
        <v>132</v>
      </c>
      <c r="H448">
        <v>132</v>
      </c>
      <c r="I448">
        <v>0</v>
      </c>
      <c r="J448">
        <v>122.979166666667</v>
      </c>
      <c r="K448">
        <v>1.7366666666666699</v>
      </c>
      <c r="L448">
        <v>0</v>
      </c>
      <c r="M448">
        <v>0</v>
      </c>
      <c r="N448">
        <v>0</v>
      </c>
      <c r="O448">
        <v>3.14083333333333</v>
      </c>
      <c r="P448" s="75">
        <v>5</v>
      </c>
      <c r="Q448" s="75">
        <v>3</v>
      </c>
      <c r="R448" s="75">
        <v>1</v>
      </c>
      <c r="S448" s="75">
        <v>1</v>
      </c>
      <c r="T448" s="74">
        <v>7.3552188552188494E-2</v>
      </c>
      <c r="U448" s="75">
        <v>1</v>
      </c>
      <c r="V448" s="75">
        <v>1</v>
      </c>
      <c r="W448" s="75">
        <v>0</v>
      </c>
    </row>
    <row r="449" spans="1:23" x14ac:dyDescent="0.25">
      <c r="A449">
        <v>908781</v>
      </c>
      <c r="B449" t="s">
        <v>1936</v>
      </c>
      <c r="C449" t="s">
        <v>1027</v>
      </c>
      <c r="D449" t="s">
        <v>1937</v>
      </c>
      <c r="E449" s="74">
        <v>0.93603968253968295</v>
      </c>
      <c r="F449" s="74">
        <v>0.93603968253968295</v>
      </c>
      <c r="G449">
        <v>105</v>
      </c>
      <c r="H449">
        <v>105</v>
      </c>
      <c r="I449">
        <v>0</v>
      </c>
      <c r="J449">
        <v>104.87416666666699</v>
      </c>
      <c r="K449">
        <v>0.16750000000000001</v>
      </c>
      <c r="L449">
        <v>0</v>
      </c>
      <c r="M449">
        <v>0</v>
      </c>
      <c r="N449">
        <v>5</v>
      </c>
      <c r="O449">
        <v>0.71527777777777801</v>
      </c>
      <c r="P449" s="75">
        <v>1</v>
      </c>
      <c r="Q449" s="75">
        <v>0</v>
      </c>
      <c r="R449" s="75">
        <v>1</v>
      </c>
      <c r="S449" s="75">
        <v>0</v>
      </c>
      <c r="T449" s="74">
        <v>5.09973544973545E-2</v>
      </c>
      <c r="U449" s="75">
        <v>1</v>
      </c>
      <c r="V449" s="75">
        <v>1</v>
      </c>
      <c r="W449" s="75">
        <v>0</v>
      </c>
    </row>
    <row r="450" spans="1:23" x14ac:dyDescent="0.25">
      <c r="A450">
        <v>908812</v>
      </c>
      <c r="B450" t="s">
        <v>1938</v>
      </c>
      <c r="C450" t="s">
        <v>1110</v>
      </c>
      <c r="D450" t="s">
        <v>1939</v>
      </c>
      <c r="E450" s="74">
        <v>0.97171119592875299</v>
      </c>
      <c r="F450" s="74">
        <v>0.97035333333333296</v>
      </c>
      <c r="G450">
        <v>131</v>
      </c>
      <c r="H450">
        <v>125</v>
      </c>
      <c r="I450">
        <v>0</v>
      </c>
      <c r="J450">
        <v>110.96472222222199</v>
      </c>
      <c r="K450">
        <v>3.7408333333333301</v>
      </c>
      <c r="L450">
        <v>0</v>
      </c>
      <c r="M450">
        <v>18</v>
      </c>
      <c r="N450">
        <v>0</v>
      </c>
      <c r="O450">
        <v>2.6333333333333302</v>
      </c>
      <c r="P450" s="75">
        <v>8</v>
      </c>
      <c r="Q450" s="75">
        <v>5</v>
      </c>
      <c r="R450" s="75">
        <v>0</v>
      </c>
      <c r="S450" s="75">
        <v>3</v>
      </c>
      <c r="T450" s="74">
        <v>1.51420695504665E-2</v>
      </c>
      <c r="U450" s="75">
        <v>0</v>
      </c>
      <c r="V450" s="75">
        <v>0</v>
      </c>
      <c r="W450" s="75">
        <v>0</v>
      </c>
    </row>
    <row r="451" spans="1:23" x14ac:dyDescent="0.25">
      <c r="A451">
        <v>969915</v>
      </c>
      <c r="B451" t="s">
        <v>1940</v>
      </c>
      <c r="C451" t="s">
        <v>1146</v>
      </c>
      <c r="D451" t="s">
        <v>1941</v>
      </c>
      <c r="E451" s="74">
        <v>0.535901675485009</v>
      </c>
      <c r="F451" s="74">
        <v>0.686654320987654</v>
      </c>
      <c r="G451">
        <v>126</v>
      </c>
      <c r="H451">
        <v>90</v>
      </c>
      <c r="I451">
        <v>0</v>
      </c>
      <c r="J451">
        <v>67.754999999999995</v>
      </c>
      <c r="K451">
        <v>2.8333333333333301E-2</v>
      </c>
      <c r="L451">
        <v>0</v>
      </c>
      <c r="M451">
        <v>0</v>
      </c>
      <c r="N451">
        <v>0</v>
      </c>
      <c r="O451">
        <v>2.4500000000000002</v>
      </c>
      <c r="P451" s="75">
        <v>4</v>
      </c>
      <c r="Q451" s="75">
        <v>1</v>
      </c>
      <c r="R451" s="75">
        <v>0</v>
      </c>
      <c r="S451" s="75">
        <v>3</v>
      </c>
      <c r="T451" s="74">
        <v>0.46203703703703702</v>
      </c>
      <c r="U451" s="75">
        <v>9</v>
      </c>
      <c r="V451" s="75">
        <v>9</v>
      </c>
      <c r="W451" s="75">
        <v>0</v>
      </c>
    </row>
    <row r="452" spans="1:23" x14ac:dyDescent="0.25">
      <c r="A452">
        <v>978664</v>
      </c>
      <c r="B452" t="s">
        <v>1942</v>
      </c>
      <c r="C452" t="s">
        <v>1048</v>
      </c>
      <c r="D452" t="s">
        <v>1943</v>
      </c>
      <c r="E452" s="74">
        <v>0.95174955197132605</v>
      </c>
      <c r="F452" s="74">
        <v>0.95174955197132605</v>
      </c>
      <c r="G452">
        <v>124</v>
      </c>
      <c r="H452">
        <v>124</v>
      </c>
      <c r="I452">
        <v>0</v>
      </c>
      <c r="J452">
        <v>121.864444444444</v>
      </c>
      <c r="K452">
        <v>2.3163888888888899</v>
      </c>
      <c r="L452">
        <v>0</v>
      </c>
      <c r="M452">
        <v>0</v>
      </c>
      <c r="N452">
        <v>0</v>
      </c>
      <c r="O452">
        <v>1.76972222222222</v>
      </c>
      <c r="P452" s="75">
        <v>3</v>
      </c>
      <c r="Q452" s="75">
        <v>2</v>
      </c>
      <c r="R452" s="75">
        <v>1</v>
      </c>
      <c r="S452" s="75">
        <v>0</v>
      </c>
      <c r="T452" s="74">
        <v>4.4314516129032297E-2</v>
      </c>
      <c r="U452" s="75">
        <v>0</v>
      </c>
      <c r="V452" s="75">
        <v>0</v>
      </c>
      <c r="W452" s="75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5"/>
  <sheetViews>
    <sheetView workbookViewId="0">
      <selection activeCell="B9" sqref="B9"/>
    </sheetView>
  </sheetViews>
  <sheetFormatPr baseColWidth="10" defaultRowHeight="15" x14ac:dyDescent="0.25"/>
  <sheetData>
    <row r="1" spans="1:33" x14ac:dyDescent="0.25">
      <c r="A1" t="s">
        <v>992</v>
      </c>
      <c r="B1" t="s">
        <v>993</v>
      </c>
      <c r="C1" t="s">
        <v>1981</v>
      </c>
      <c r="D1" t="s">
        <v>1982</v>
      </c>
      <c r="E1" t="s">
        <v>1983</v>
      </c>
      <c r="F1" t="s">
        <v>1984</v>
      </c>
      <c r="G1" t="s">
        <v>1985</v>
      </c>
      <c r="H1" t="s">
        <v>1986</v>
      </c>
      <c r="I1" t="s">
        <v>1987</v>
      </c>
      <c r="J1" t="s">
        <v>1988</v>
      </c>
      <c r="K1" t="s">
        <v>1989</v>
      </c>
      <c r="M1" t="s">
        <v>54</v>
      </c>
      <c r="N1" t="s">
        <v>1981</v>
      </c>
      <c r="O1" t="s">
        <v>1982</v>
      </c>
      <c r="P1" t="s">
        <v>1983</v>
      </c>
      <c r="Q1" t="s">
        <v>1984</v>
      </c>
      <c r="R1" t="s">
        <v>1985</v>
      </c>
      <c r="S1" t="s">
        <v>1986</v>
      </c>
      <c r="T1" t="s">
        <v>1987</v>
      </c>
      <c r="U1" t="s">
        <v>1988</v>
      </c>
      <c r="V1" t="s">
        <v>1989</v>
      </c>
      <c r="X1" t="s">
        <v>121</v>
      </c>
      <c r="Y1" t="s">
        <v>1981</v>
      </c>
      <c r="Z1" t="s">
        <v>1982</v>
      </c>
      <c r="AA1" t="s">
        <v>1983</v>
      </c>
      <c r="AB1" t="s">
        <v>1984</v>
      </c>
      <c r="AC1" t="s">
        <v>1985</v>
      </c>
      <c r="AD1" t="s">
        <v>1986</v>
      </c>
      <c r="AE1" t="s">
        <v>1987</v>
      </c>
      <c r="AF1" t="s">
        <v>1988</v>
      </c>
      <c r="AG1" t="s">
        <v>1989</v>
      </c>
    </row>
    <row r="2" spans="1:33" x14ac:dyDescent="0.25">
      <c r="A2">
        <v>1004728</v>
      </c>
      <c r="B2" t="s">
        <v>1014</v>
      </c>
      <c r="C2" s="75">
        <v>69</v>
      </c>
      <c r="D2" s="77">
        <v>0.811594202898551</v>
      </c>
      <c r="E2" s="77">
        <v>2.8985507246376802E-2</v>
      </c>
      <c r="F2" s="75">
        <v>65</v>
      </c>
      <c r="G2" s="77">
        <v>0.75384615384615405</v>
      </c>
      <c r="H2">
        <v>61</v>
      </c>
      <c r="I2" s="77">
        <v>0.96825396825396803</v>
      </c>
      <c r="J2" s="77">
        <v>0</v>
      </c>
      <c r="K2" s="74">
        <v>0.105263157894737</v>
      </c>
      <c r="M2" t="s">
        <v>1969</v>
      </c>
      <c r="N2" s="75">
        <v>8742</v>
      </c>
      <c r="O2" s="77">
        <v>0.786890871654084</v>
      </c>
      <c r="P2" s="77">
        <v>9.3800045756119901E-2</v>
      </c>
      <c r="Q2" s="75">
        <v>8386</v>
      </c>
      <c r="R2" s="77">
        <v>0.67886954447889303</v>
      </c>
      <c r="S2">
        <v>7378</v>
      </c>
      <c r="T2" s="77">
        <v>0.90372366487016198</v>
      </c>
      <c r="U2" s="77">
        <v>4.9485546300832899E-2</v>
      </c>
      <c r="V2" s="74">
        <v>0.13506604175543199</v>
      </c>
      <c r="X2" t="s">
        <v>1110</v>
      </c>
      <c r="Y2" s="75">
        <v>1516</v>
      </c>
      <c r="Z2" s="77">
        <v>0.79287598944590998</v>
      </c>
      <c r="AA2" s="77">
        <v>9.82849604221636E-2</v>
      </c>
      <c r="AB2" s="75">
        <v>1457</v>
      </c>
      <c r="AC2" s="77">
        <v>0.710363761153054</v>
      </c>
      <c r="AD2">
        <v>1300</v>
      </c>
      <c r="AE2" s="77">
        <v>0.91292134831460703</v>
      </c>
      <c r="AF2" s="77">
        <v>5.1264044943820197E-2</v>
      </c>
      <c r="AG2" s="74">
        <v>0.18920595533498799</v>
      </c>
    </row>
    <row r="3" spans="1:33" x14ac:dyDescent="0.25">
      <c r="A3">
        <v>1004793</v>
      </c>
      <c r="B3" t="s">
        <v>1990</v>
      </c>
      <c r="C3" s="75"/>
      <c r="D3" s="77"/>
      <c r="E3" s="77"/>
      <c r="F3" s="75"/>
      <c r="G3" s="77"/>
      <c r="I3" s="77"/>
      <c r="J3" s="77">
        <v>0</v>
      </c>
      <c r="K3" s="74"/>
      <c r="M3" t="s">
        <v>1965</v>
      </c>
      <c r="N3" s="75">
        <v>3356</v>
      </c>
      <c r="O3" s="77">
        <v>0.78843861740166898</v>
      </c>
      <c r="P3" s="77">
        <v>9.0286054827175194E-2</v>
      </c>
      <c r="Q3" s="75">
        <v>3225</v>
      </c>
      <c r="R3" s="77">
        <v>0.685581395348837</v>
      </c>
      <c r="S3">
        <v>2873</v>
      </c>
      <c r="T3" s="77">
        <v>0.91380407124681895</v>
      </c>
      <c r="U3" s="77">
        <v>3.7531806615776098E-2</v>
      </c>
      <c r="V3" s="74">
        <v>0.14142259414225899</v>
      </c>
      <c r="X3" t="s">
        <v>1071</v>
      </c>
      <c r="Y3" s="75">
        <v>986</v>
      </c>
      <c r="Z3" s="77">
        <v>0.80933062880324502</v>
      </c>
      <c r="AA3" s="77">
        <v>7.4036511156186605E-2</v>
      </c>
      <c r="AB3" s="75">
        <v>947</v>
      </c>
      <c r="AC3" s="77">
        <v>0.697993664202746</v>
      </c>
      <c r="AD3">
        <v>844</v>
      </c>
      <c r="AE3" s="77">
        <v>0.91243243243243199</v>
      </c>
      <c r="AF3" s="77">
        <v>0.04</v>
      </c>
      <c r="AG3" s="74">
        <v>0.184645286686103</v>
      </c>
    </row>
    <row r="4" spans="1:33" x14ac:dyDescent="0.25">
      <c r="A4">
        <v>1047316</v>
      </c>
      <c r="B4" t="s">
        <v>1017</v>
      </c>
      <c r="C4" s="75">
        <v>97</v>
      </c>
      <c r="D4" s="77">
        <v>0.85567010309278302</v>
      </c>
      <c r="E4" s="77">
        <v>8.2474226804123696E-2</v>
      </c>
      <c r="F4" s="75">
        <v>93</v>
      </c>
      <c r="G4" s="77">
        <v>0.78494623655913998</v>
      </c>
      <c r="H4">
        <v>82</v>
      </c>
      <c r="I4" s="77">
        <v>0.91111111111111098</v>
      </c>
      <c r="J4" s="77">
        <v>3.3333333333333298E-2</v>
      </c>
      <c r="K4" s="74">
        <v>0.28571428571428598</v>
      </c>
      <c r="M4" t="s">
        <v>1971</v>
      </c>
      <c r="N4" s="75">
        <v>8396</v>
      </c>
      <c r="O4" s="77">
        <v>0.80216769890424</v>
      </c>
      <c r="P4" s="77">
        <v>8.6588851834206795E-2</v>
      </c>
      <c r="Q4" s="75">
        <v>8091</v>
      </c>
      <c r="R4" s="77">
        <v>0.68149796069707103</v>
      </c>
      <c r="S4">
        <v>7250</v>
      </c>
      <c r="T4" s="77">
        <v>0.91795391238288204</v>
      </c>
      <c r="U4" s="77">
        <v>4.0389972144846797E-2</v>
      </c>
      <c r="V4" s="74">
        <v>0.173675404350251</v>
      </c>
      <c r="X4" t="s">
        <v>1307</v>
      </c>
      <c r="Y4" s="75">
        <v>1091</v>
      </c>
      <c r="Z4" s="77">
        <v>0.79376718606782803</v>
      </c>
      <c r="AA4" s="77">
        <v>8.5242896425297907E-2</v>
      </c>
      <c r="AB4" s="75">
        <v>1054</v>
      </c>
      <c r="AC4" s="77">
        <v>0.63662239089184103</v>
      </c>
      <c r="AD4">
        <v>940</v>
      </c>
      <c r="AE4" s="77">
        <v>0.91796875</v>
      </c>
      <c r="AF4" s="77">
        <v>3.61328125E-2</v>
      </c>
      <c r="AG4" s="74">
        <v>0.13929492691315601</v>
      </c>
    </row>
    <row r="5" spans="1:33" x14ac:dyDescent="0.25">
      <c r="A5">
        <v>1065057</v>
      </c>
      <c r="B5" t="s">
        <v>1991</v>
      </c>
      <c r="C5" s="75"/>
      <c r="D5" s="77"/>
      <c r="E5" s="77"/>
      <c r="F5" s="75"/>
      <c r="G5" s="77"/>
      <c r="I5" s="77"/>
      <c r="J5" s="77">
        <v>0</v>
      </c>
      <c r="K5" s="74"/>
      <c r="M5" t="s">
        <v>1973</v>
      </c>
      <c r="N5" s="75">
        <v>7902</v>
      </c>
      <c r="O5" s="77">
        <v>0.77258921791951396</v>
      </c>
      <c r="P5" s="77">
        <v>0.104657048848393</v>
      </c>
      <c r="Q5" s="75">
        <v>7636</v>
      </c>
      <c r="R5" s="77">
        <v>0.65322158198009395</v>
      </c>
      <c r="S5">
        <v>6730</v>
      </c>
      <c r="T5" s="77">
        <v>0.90335570469798698</v>
      </c>
      <c r="U5" s="77">
        <v>4.7382550335570497E-2</v>
      </c>
      <c r="V5" s="74">
        <v>0.13040865384615399</v>
      </c>
      <c r="X5" t="s">
        <v>1030</v>
      </c>
      <c r="Y5" s="75">
        <v>786</v>
      </c>
      <c r="Z5" s="77">
        <v>0.80279898218829504</v>
      </c>
      <c r="AA5" s="77">
        <v>0.10050890585241699</v>
      </c>
      <c r="AB5" s="75">
        <v>759</v>
      </c>
      <c r="AC5" s="77">
        <v>0.67061923583662697</v>
      </c>
      <c r="AD5">
        <v>676</v>
      </c>
      <c r="AE5" s="77">
        <v>0.90860215053763405</v>
      </c>
      <c r="AF5" s="77">
        <v>4.8387096774193498E-2</v>
      </c>
      <c r="AG5" s="74">
        <v>0.18661971830985899</v>
      </c>
    </row>
    <row r="6" spans="1:33" x14ac:dyDescent="0.25">
      <c r="A6">
        <v>1079086</v>
      </c>
      <c r="B6" t="s">
        <v>1020</v>
      </c>
      <c r="C6" s="75">
        <v>58</v>
      </c>
      <c r="D6" s="77">
        <v>0.67241379310344795</v>
      </c>
      <c r="E6" s="77">
        <v>0.15517241379310301</v>
      </c>
      <c r="F6" s="75">
        <v>56</v>
      </c>
      <c r="G6" s="77">
        <v>0.48214285714285698</v>
      </c>
      <c r="H6">
        <v>51</v>
      </c>
      <c r="I6" s="77">
        <v>0.92727272727272703</v>
      </c>
      <c r="J6" s="77">
        <v>1.8181818181818198E-2</v>
      </c>
      <c r="K6" s="74">
        <v>8.1967213114754106E-2</v>
      </c>
      <c r="X6" t="s">
        <v>1059</v>
      </c>
      <c r="Y6" s="75">
        <v>1373</v>
      </c>
      <c r="Z6" s="77">
        <v>0.77785870356882703</v>
      </c>
      <c r="AA6" s="77">
        <v>9.6139839766933702E-2</v>
      </c>
      <c r="AB6" s="75">
        <v>1313</v>
      </c>
      <c r="AC6" s="77">
        <v>0.67022086824066995</v>
      </c>
      <c r="AD6">
        <v>1173</v>
      </c>
      <c r="AE6" s="77">
        <v>0.91142191142191098</v>
      </c>
      <c r="AF6" s="77">
        <v>4.0404040404040401E-2</v>
      </c>
      <c r="AG6" s="74">
        <v>0.12677966101694901</v>
      </c>
    </row>
    <row r="7" spans="1:33" x14ac:dyDescent="0.25">
      <c r="A7">
        <v>1081012</v>
      </c>
      <c r="B7" t="s">
        <v>1023</v>
      </c>
      <c r="C7" s="75">
        <v>40</v>
      </c>
      <c r="D7" s="77">
        <v>0.8</v>
      </c>
      <c r="E7" s="77">
        <v>0.1</v>
      </c>
      <c r="F7" s="75">
        <v>40</v>
      </c>
      <c r="G7" s="77">
        <v>0.85</v>
      </c>
      <c r="H7">
        <v>36</v>
      </c>
      <c r="I7" s="77">
        <v>0.92307692307692302</v>
      </c>
      <c r="J7" s="77">
        <v>7.69230769230769E-2</v>
      </c>
      <c r="K7" s="74">
        <v>0.28888888888888897</v>
      </c>
      <c r="X7" t="s">
        <v>1088</v>
      </c>
      <c r="Y7" s="75">
        <v>1259</v>
      </c>
      <c r="Z7" s="77">
        <v>0.83320095313741105</v>
      </c>
      <c r="AA7" s="77">
        <v>7.1485305798252602E-2</v>
      </c>
      <c r="AB7" s="75">
        <v>1210</v>
      </c>
      <c r="AC7" s="77">
        <v>0.68181818181818199</v>
      </c>
      <c r="AD7">
        <v>1099</v>
      </c>
      <c r="AE7" s="77">
        <v>0.92978003384094798</v>
      </c>
      <c r="AF7" s="77">
        <v>2.7072758037225E-2</v>
      </c>
      <c r="AG7" s="74">
        <v>0.232076866223208</v>
      </c>
    </row>
    <row r="8" spans="1:33" x14ac:dyDescent="0.25">
      <c r="A8">
        <v>1081016</v>
      </c>
      <c r="B8" t="s">
        <v>1026</v>
      </c>
      <c r="C8" s="75">
        <v>27</v>
      </c>
      <c r="D8" s="77">
        <v>0.66666666666666696</v>
      </c>
      <c r="E8" s="77">
        <v>0.18518518518518501</v>
      </c>
      <c r="F8" s="75">
        <v>27</v>
      </c>
      <c r="G8" s="77">
        <v>0.55555555555555602</v>
      </c>
      <c r="H8">
        <v>21</v>
      </c>
      <c r="I8" s="77">
        <v>0.84</v>
      </c>
      <c r="J8" s="77">
        <v>0.12</v>
      </c>
      <c r="K8" s="74">
        <v>-0.10344827586206901</v>
      </c>
      <c r="X8" t="s">
        <v>1085</v>
      </c>
      <c r="Y8" s="75">
        <v>1385</v>
      </c>
      <c r="Z8" s="77">
        <v>0.80938628158844805</v>
      </c>
      <c r="AA8" s="77">
        <v>8.0144404332130006E-2</v>
      </c>
      <c r="AB8" s="75">
        <v>1351</v>
      </c>
      <c r="AC8" s="77">
        <v>0.69059955588453004</v>
      </c>
      <c r="AD8">
        <v>1218</v>
      </c>
      <c r="AE8" s="77">
        <v>0.92835365853658502</v>
      </c>
      <c r="AF8" s="77">
        <v>3.9634146341463401E-2</v>
      </c>
      <c r="AG8" s="74">
        <v>0.16205266711681299</v>
      </c>
    </row>
    <row r="9" spans="1:33" x14ac:dyDescent="0.25">
      <c r="A9">
        <v>1094918</v>
      </c>
      <c r="B9" t="s">
        <v>1029</v>
      </c>
      <c r="C9" s="75">
        <v>131</v>
      </c>
      <c r="D9" s="77">
        <v>0.79389312977099202</v>
      </c>
      <c r="E9" s="77">
        <v>9.1603053435114504E-2</v>
      </c>
      <c r="F9" s="75">
        <v>125</v>
      </c>
      <c r="G9" s="77">
        <v>0.64</v>
      </c>
      <c r="H9">
        <v>113</v>
      </c>
      <c r="I9" s="77">
        <v>0.92622950819672101</v>
      </c>
      <c r="J9" s="77">
        <v>8.1967213114754103E-3</v>
      </c>
      <c r="K9" s="74">
        <v>5.7553956834532398E-2</v>
      </c>
    </row>
    <row r="10" spans="1:33" x14ac:dyDescent="0.25">
      <c r="A10">
        <v>1115939</v>
      </c>
      <c r="B10" t="s">
        <v>1032</v>
      </c>
      <c r="C10" s="75">
        <v>39</v>
      </c>
      <c r="D10" s="77">
        <v>0.71794871794871795</v>
      </c>
      <c r="E10" s="77">
        <v>0.102564102564103</v>
      </c>
      <c r="F10" s="75">
        <v>39</v>
      </c>
      <c r="G10" s="77">
        <v>0.58974358974358998</v>
      </c>
      <c r="H10">
        <v>32</v>
      </c>
      <c r="I10" s="77">
        <v>0.84210526315789502</v>
      </c>
      <c r="J10" s="77">
        <v>7.8947368421052599E-2</v>
      </c>
      <c r="K10" s="74">
        <v>0.2</v>
      </c>
    </row>
    <row r="11" spans="1:33" x14ac:dyDescent="0.25">
      <c r="A11">
        <v>1116045</v>
      </c>
      <c r="B11" t="s">
        <v>1035</v>
      </c>
      <c r="C11" s="75">
        <v>97</v>
      </c>
      <c r="D11" s="77">
        <v>0.77319587628866004</v>
      </c>
      <c r="E11" s="77">
        <v>0.123711340206186</v>
      </c>
      <c r="F11" s="75">
        <v>95</v>
      </c>
      <c r="G11" s="77">
        <v>0.63157894736842102</v>
      </c>
      <c r="H11">
        <v>85</v>
      </c>
      <c r="I11" s="77">
        <v>0.93406593406593397</v>
      </c>
      <c r="J11" s="77">
        <v>4.3956043956044001E-2</v>
      </c>
      <c r="K11" s="74">
        <v>8.4905660377358499E-2</v>
      </c>
    </row>
    <row r="12" spans="1:33" x14ac:dyDescent="0.25">
      <c r="A12">
        <v>1117030</v>
      </c>
      <c r="B12" t="s">
        <v>1038</v>
      </c>
      <c r="C12" s="75">
        <v>35</v>
      </c>
      <c r="D12" s="77">
        <v>0.8</v>
      </c>
      <c r="E12" s="77">
        <v>8.5714285714285701E-2</v>
      </c>
      <c r="F12" s="75">
        <v>35</v>
      </c>
      <c r="G12" s="77">
        <v>0.57142857142857095</v>
      </c>
      <c r="H12">
        <v>29</v>
      </c>
      <c r="I12" s="77">
        <v>0.85294117647058798</v>
      </c>
      <c r="J12" s="77">
        <v>8.8235294117647106E-2</v>
      </c>
      <c r="K12" s="74">
        <v>0.18918918918918901</v>
      </c>
    </row>
    <row r="13" spans="1:33" x14ac:dyDescent="0.25">
      <c r="A13">
        <v>1117102</v>
      </c>
      <c r="B13" t="s">
        <v>1992</v>
      </c>
      <c r="C13" s="75"/>
      <c r="D13" s="77"/>
      <c r="E13" s="77"/>
      <c r="F13" s="75"/>
      <c r="G13" s="77"/>
      <c r="I13" s="77"/>
      <c r="J13" s="77">
        <v>0</v>
      </c>
      <c r="K13" s="74"/>
    </row>
    <row r="14" spans="1:33" x14ac:dyDescent="0.25">
      <c r="A14">
        <v>1117110</v>
      </c>
      <c r="B14" t="s">
        <v>1040</v>
      </c>
      <c r="C14" s="75">
        <v>31</v>
      </c>
      <c r="D14" s="77">
        <v>0.87096774193548399</v>
      </c>
      <c r="E14" s="77">
        <v>0</v>
      </c>
      <c r="F14" s="75">
        <v>31</v>
      </c>
      <c r="G14" s="77">
        <v>0.83870967741935498</v>
      </c>
      <c r="H14">
        <v>29</v>
      </c>
      <c r="I14" s="77">
        <v>0.96666666666666701</v>
      </c>
      <c r="J14" s="77">
        <v>0</v>
      </c>
      <c r="K14" s="74">
        <v>0.15625</v>
      </c>
    </row>
    <row r="15" spans="1:33" x14ac:dyDescent="0.25">
      <c r="A15">
        <v>1118334</v>
      </c>
      <c r="B15" t="s">
        <v>1042</v>
      </c>
      <c r="C15" s="75">
        <v>155</v>
      </c>
      <c r="D15" s="77">
        <v>0.81290322580645202</v>
      </c>
      <c r="E15" s="77">
        <v>8.3870967741935504E-2</v>
      </c>
      <c r="F15" s="75">
        <v>150</v>
      </c>
      <c r="G15" s="77">
        <v>0.61333333333333295</v>
      </c>
      <c r="H15">
        <v>129</v>
      </c>
      <c r="I15" s="77">
        <v>0.88356164383561597</v>
      </c>
      <c r="J15" s="77">
        <v>4.7945205479452101E-2</v>
      </c>
      <c r="K15" s="74">
        <v>5.4545454545454501E-2</v>
      </c>
    </row>
    <row r="16" spans="1:33" x14ac:dyDescent="0.25">
      <c r="A16">
        <v>1126136</v>
      </c>
      <c r="B16" t="s">
        <v>1045</v>
      </c>
      <c r="C16" s="75"/>
      <c r="D16" s="77"/>
      <c r="E16" s="77"/>
      <c r="F16" s="75"/>
      <c r="G16" s="77"/>
      <c r="I16" s="77"/>
      <c r="J16" s="77">
        <v>0</v>
      </c>
      <c r="K16" s="74"/>
    </row>
    <row r="17" spans="1:11" x14ac:dyDescent="0.25">
      <c r="A17">
        <v>1168805</v>
      </c>
      <c r="B17" t="s">
        <v>1047</v>
      </c>
      <c r="C17" s="75">
        <v>54</v>
      </c>
      <c r="D17" s="77">
        <v>0.77777777777777801</v>
      </c>
      <c r="E17" s="77">
        <v>0.11111111111111099</v>
      </c>
      <c r="F17" s="75">
        <v>51</v>
      </c>
      <c r="G17" s="77">
        <v>0.74509803921568596</v>
      </c>
      <c r="H17">
        <v>43</v>
      </c>
      <c r="I17" s="77">
        <v>0.91489361702127703</v>
      </c>
      <c r="J17" s="77">
        <v>0</v>
      </c>
      <c r="K17" s="74">
        <v>0.105263157894737</v>
      </c>
    </row>
    <row r="18" spans="1:11" x14ac:dyDescent="0.25">
      <c r="A18">
        <v>1172385</v>
      </c>
      <c r="B18" t="s">
        <v>1050</v>
      </c>
      <c r="C18" s="75">
        <v>81</v>
      </c>
      <c r="D18" s="77">
        <v>0.80246913580246904</v>
      </c>
      <c r="E18" s="77">
        <v>1.2345679012345699E-2</v>
      </c>
      <c r="F18" s="75">
        <v>80</v>
      </c>
      <c r="G18" s="77">
        <v>0.76249999999999996</v>
      </c>
      <c r="H18">
        <v>73</v>
      </c>
      <c r="I18" s="77">
        <v>0.96052631578947401</v>
      </c>
      <c r="J18" s="77">
        <v>1.3157894736842099E-2</v>
      </c>
      <c r="K18" s="74">
        <v>3.4090909090909102E-2</v>
      </c>
    </row>
    <row r="19" spans="1:11" x14ac:dyDescent="0.25">
      <c r="A19">
        <v>1186407</v>
      </c>
      <c r="B19" t="s">
        <v>1053</v>
      </c>
      <c r="C19" s="75">
        <v>50</v>
      </c>
      <c r="D19" s="77">
        <v>0.72</v>
      </c>
      <c r="E19" s="77">
        <v>0.12</v>
      </c>
      <c r="F19" s="75">
        <v>47</v>
      </c>
      <c r="G19" s="77">
        <v>0.659574468085106</v>
      </c>
      <c r="H19">
        <v>40</v>
      </c>
      <c r="I19" s="77">
        <v>0.88888888888888895</v>
      </c>
      <c r="J19" s="77">
        <v>6.6666666666666693E-2</v>
      </c>
      <c r="K19" s="74">
        <v>0.148148148148148</v>
      </c>
    </row>
    <row r="20" spans="1:11" x14ac:dyDescent="0.25">
      <c r="A20">
        <v>1192520</v>
      </c>
      <c r="B20" t="s">
        <v>1056</v>
      </c>
      <c r="C20" s="75">
        <v>116</v>
      </c>
      <c r="D20" s="77">
        <v>0.85344827586206895</v>
      </c>
      <c r="E20" s="77">
        <v>0.11206896551724101</v>
      </c>
      <c r="F20" s="75">
        <v>114</v>
      </c>
      <c r="G20" s="77">
        <v>0.70175438596491202</v>
      </c>
      <c r="H20">
        <v>98</v>
      </c>
      <c r="I20" s="77">
        <v>0.875</v>
      </c>
      <c r="J20" s="77">
        <v>4.4642857142857102E-2</v>
      </c>
      <c r="K20" s="74">
        <v>0.16800000000000001</v>
      </c>
    </row>
    <row r="21" spans="1:11" x14ac:dyDescent="0.25">
      <c r="A21">
        <v>1192542</v>
      </c>
      <c r="B21" t="s">
        <v>1058</v>
      </c>
      <c r="C21" s="75">
        <v>146</v>
      </c>
      <c r="D21" s="77">
        <v>0.74657534246575297</v>
      </c>
      <c r="E21" s="77">
        <v>0.123287671232877</v>
      </c>
      <c r="F21" s="75">
        <v>140</v>
      </c>
      <c r="G21" s="77">
        <v>0.64285714285714302</v>
      </c>
      <c r="H21">
        <v>119</v>
      </c>
      <c r="I21" s="77">
        <v>0.86231884057970998</v>
      </c>
      <c r="J21" s="77">
        <v>9.4202898550724598E-2</v>
      </c>
      <c r="K21" s="74">
        <v>0.118012422360248</v>
      </c>
    </row>
    <row r="22" spans="1:11" x14ac:dyDescent="0.25">
      <c r="A22">
        <v>1192544</v>
      </c>
      <c r="B22" t="s">
        <v>1061</v>
      </c>
      <c r="C22" s="75"/>
      <c r="D22" s="77"/>
      <c r="E22" s="77"/>
      <c r="F22" s="75"/>
      <c r="G22" s="77"/>
      <c r="I22" s="77"/>
      <c r="J22" s="77">
        <v>0</v>
      </c>
      <c r="K22" s="74"/>
    </row>
    <row r="23" spans="1:11" x14ac:dyDescent="0.25">
      <c r="A23">
        <v>1192601</v>
      </c>
      <c r="B23" t="s">
        <v>1063</v>
      </c>
      <c r="C23" s="75">
        <v>37</v>
      </c>
      <c r="D23" s="77">
        <v>0.83783783783783805</v>
      </c>
      <c r="E23" s="77">
        <v>2.7027027027027001E-2</v>
      </c>
      <c r="F23" s="75">
        <v>36</v>
      </c>
      <c r="G23" s="77">
        <v>0.80555555555555602</v>
      </c>
      <c r="H23">
        <v>33</v>
      </c>
      <c r="I23" s="77">
        <v>0.94285714285714295</v>
      </c>
      <c r="J23" s="77">
        <v>2.8571428571428598E-2</v>
      </c>
      <c r="K23" s="74">
        <v>0.30769230769230799</v>
      </c>
    </row>
    <row r="24" spans="1:11" x14ac:dyDescent="0.25">
      <c r="A24">
        <v>1192610</v>
      </c>
      <c r="B24" t="s">
        <v>1066</v>
      </c>
      <c r="C24" s="75">
        <v>50</v>
      </c>
      <c r="D24" s="77">
        <v>0.8</v>
      </c>
      <c r="E24" s="77">
        <v>0.06</v>
      </c>
      <c r="F24" s="75">
        <v>49</v>
      </c>
      <c r="G24" s="77">
        <v>0.63265306122449005</v>
      </c>
      <c r="H24">
        <v>47</v>
      </c>
      <c r="I24" s="77">
        <v>0.97916666666666696</v>
      </c>
      <c r="J24" s="77">
        <v>2.0833333333333301E-2</v>
      </c>
      <c r="K24" s="74">
        <v>0.10344827586206901</v>
      </c>
    </row>
    <row r="25" spans="1:11" x14ac:dyDescent="0.25">
      <c r="A25">
        <v>1192611</v>
      </c>
      <c r="B25" t="s">
        <v>1068</v>
      </c>
      <c r="C25" s="75">
        <v>36</v>
      </c>
      <c r="D25" s="77">
        <v>0.77777777777777801</v>
      </c>
      <c r="E25" s="77">
        <v>0.13888888888888901</v>
      </c>
      <c r="F25" s="75">
        <v>36</v>
      </c>
      <c r="G25" s="77">
        <v>0.72222222222222199</v>
      </c>
      <c r="H25">
        <v>32</v>
      </c>
      <c r="I25" s="77">
        <v>0.88888888888888895</v>
      </c>
      <c r="J25" s="77">
        <v>2.7777777777777801E-2</v>
      </c>
      <c r="K25" s="74">
        <v>7.8947368421052599E-2</v>
      </c>
    </row>
    <row r="26" spans="1:11" x14ac:dyDescent="0.25">
      <c r="A26">
        <v>1193410</v>
      </c>
      <c r="B26" t="s">
        <v>1070</v>
      </c>
      <c r="C26" s="75">
        <v>31</v>
      </c>
      <c r="D26" s="77">
        <v>0.74193548387096797</v>
      </c>
      <c r="E26" s="77">
        <v>9.6774193548387094E-2</v>
      </c>
      <c r="F26" s="75">
        <v>30</v>
      </c>
      <c r="G26" s="77">
        <v>0.7</v>
      </c>
      <c r="H26">
        <v>26</v>
      </c>
      <c r="I26" s="77">
        <v>0.86666666666666703</v>
      </c>
      <c r="J26" s="77">
        <v>6.6666666666666693E-2</v>
      </c>
      <c r="K26" s="74">
        <v>9.375E-2</v>
      </c>
    </row>
    <row r="27" spans="1:11" x14ac:dyDescent="0.25">
      <c r="A27">
        <v>1197668</v>
      </c>
      <c r="B27" t="s">
        <v>1073</v>
      </c>
      <c r="C27" s="75">
        <v>108</v>
      </c>
      <c r="D27" s="77">
        <v>0.77777777777777801</v>
      </c>
      <c r="E27" s="77">
        <v>8.3333333333333301E-2</v>
      </c>
      <c r="F27" s="75">
        <v>107</v>
      </c>
      <c r="G27" s="77">
        <v>0.56074766355140204</v>
      </c>
      <c r="H27">
        <v>94</v>
      </c>
      <c r="I27" s="77">
        <v>0.90384615384615397</v>
      </c>
      <c r="J27" s="77">
        <v>3.8461538461538498E-2</v>
      </c>
      <c r="K27" s="74">
        <v>8.6956521739130401E-3</v>
      </c>
    </row>
    <row r="28" spans="1:11" x14ac:dyDescent="0.25">
      <c r="A28">
        <v>1210616</v>
      </c>
      <c r="B28" t="s">
        <v>1076</v>
      </c>
      <c r="C28" s="75">
        <v>99</v>
      </c>
      <c r="D28" s="77">
        <v>0.76767676767676796</v>
      </c>
      <c r="E28" s="77">
        <v>0.10101010101010099</v>
      </c>
      <c r="F28" s="75">
        <v>92</v>
      </c>
      <c r="G28" s="77">
        <v>0.58695652173913004</v>
      </c>
      <c r="H28">
        <v>80</v>
      </c>
      <c r="I28" s="77">
        <v>0.898876404494382</v>
      </c>
      <c r="J28" s="77">
        <v>3.3707865168539297E-2</v>
      </c>
      <c r="K28" s="74">
        <v>3.77358490566038E-2</v>
      </c>
    </row>
    <row r="29" spans="1:11" x14ac:dyDescent="0.25">
      <c r="A29">
        <v>1215460</v>
      </c>
      <c r="B29" t="s">
        <v>1079</v>
      </c>
      <c r="C29" s="75">
        <v>35</v>
      </c>
      <c r="D29" s="77">
        <v>0.8</v>
      </c>
      <c r="E29" s="77">
        <v>0.114285714285714</v>
      </c>
      <c r="F29" s="75">
        <v>35</v>
      </c>
      <c r="G29" s="77">
        <v>0.68571428571428605</v>
      </c>
      <c r="H29">
        <v>32</v>
      </c>
      <c r="I29" s="77">
        <v>0.91428571428571404</v>
      </c>
      <c r="J29" s="77">
        <v>2.8571428571428598E-2</v>
      </c>
      <c r="K29" s="74">
        <v>0.4</v>
      </c>
    </row>
    <row r="30" spans="1:11" x14ac:dyDescent="0.25">
      <c r="A30">
        <v>1222219</v>
      </c>
      <c r="B30" t="s">
        <v>1993</v>
      </c>
      <c r="C30" s="75"/>
      <c r="D30" s="77"/>
      <c r="E30" s="77"/>
      <c r="F30" s="75"/>
      <c r="G30" s="77"/>
      <c r="I30" s="77"/>
      <c r="J30" s="77">
        <v>0</v>
      </c>
      <c r="K30" s="74"/>
    </row>
    <row r="31" spans="1:11" x14ac:dyDescent="0.25">
      <c r="A31">
        <v>1276958</v>
      </c>
      <c r="B31" t="s">
        <v>1994</v>
      </c>
      <c r="C31" s="75"/>
      <c r="D31" s="77"/>
      <c r="E31" s="77"/>
      <c r="F31" s="75"/>
      <c r="G31" s="77"/>
      <c r="I31" s="77"/>
      <c r="J31" s="77">
        <v>0</v>
      </c>
      <c r="K31" s="74"/>
    </row>
    <row r="32" spans="1:11" x14ac:dyDescent="0.25">
      <c r="A32">
        <v>1277822</v>
      </c>
      <c r="B32" t="s">
        <v>1081</v>
      </c>
      <c r="C32" s="75">
        <v>79</v>
      </c>
      <c r="D32" s="77">
        <v>0.79746835443038</v>
      </c>
      <c r="E32" s="77">
        <v>0.10126582278481</v>
      </c>
      <c r="F32" s="75">
        <v>73</v>
      </c>
      <c r="G32" s="77">
        <v>0.72602739726027399</v>
      </c>
      <c r="H32">
        <v>64</v>
      </c>
      <c r="I32" s="77">
        <v>0.88888888888888895</v>
      </c>
      <c r="J32" s="77">
        <v>2.7777777777777801E-2</v>
      </c>
      <c r="K32" s="74">
        <v>0.126436781609195</v>
      </c>
    </row>
    <row r="33" spans="1:11" x14ac:dyDescent="0.25">
      <c r="A33">
        <v>1278066</v>
      </c>
      <c r="B33" t="s">
        <v>1084</v>
      </c>
      <c r="C33" s="75">
        <v>129</v>
      </c>
      <c r="D33" s="77">
        <v>0.82170542635658905</v>
      </c>
      <c r="E33" s="77">
        <v>8.5271317829457405E-2</v>
      </c>
      <c r="F33" s="75">
        <v>126</v>
      </c>
      <c r="G33" s="77">
        <v>0.69841269841269804</v>
      </c>
      <c r="H33">
        <v>115</v>
      </c>
      <c r="I33" s="77">
        <v>0.92741935483870996</v>
      </c>
      <c r="J33" s="77">
        <v>3.2258064516128997E-2</v>
      </c>
      <c r="K33" s="74">
        <v>0.23741007194244601</v>
      </c>
    </row>
    <row r="34" spans="1:11" x14ac:dyDescent="0.25">
      <c r="A34">
        <v>1284148</v>
      </c>
      <c r="B34" t="s">
        <v>1087</v>
      </c>
      <c r="C34" s="75">
        <v>105</v>
      </c>
      <c r="D34" s="77">
        <v>0.8</v>
      </c>
      <c r="E34" s="77">
        <v>7.6190476190476197E-2</v>
      </c>
      <c r="F34" s="75">
        <v>100</v>
      </c>
      <c r="G34" s="77">
        <v>0.64</v>
      </c>
      <c r="H34">
        <v>91</v>
      </c>
      <c r="I34" s="77">
        <v>0.919191919191919</v>
      </c>
      <c r="J34" s="77">
        <v>1.01010101010101E-2</v>
      </c>
      <c r="K34" s="74">
        <v>0.13636363636363599</v>
      </c>
    </row>
    <row r="35" spans="1:11" x14ac:dyDescent="0.25">
      <c r="A35">
        <v>1285232</v>
      </c>
      <c r="B35" t="s">
        <v>1090</v>
      </c>
      <c r="C35" s="75">
        <v>98</v>
      </c>
      <c r="D35" s="77">
        <v>0.80612244897959195</v>
      </c>
      <c r="E35" s="77">
        <v>2.04081632653061E-2</v>
      </c>
      <c r="F35" s="75">
        <v>93</v>
      </c>
      <c r="G35" s="77">
        <v>0.73118279569892497</v>
      </c>
      <c r="H35">
        <v>89</v>
      </c>
      <c r="I35" s="77">
        <v>0.96739130434782605</v>
      </c>
      <c r="J35" s="77">
        <v>0</v>
      </c>
      <c r="K35" s="74">
        <v>0.17821782178217799</v>
      </c>
    </row>
    <row r="36" spans="1:11" x14ac:dyDescent="0.25">
      <c r="A36">
        <v>1288133</v>
      </c>
      <c r="B36" t="s">
        <v>1995</v>
      </c>
      <c r="C36" s="75"/>
      <c r="D36" s="77"/>
      <c r="E36" s="77"/>
      <c r="F36" s="75"/>
      <c r="G36" s="77"/>
      <c r="I36" s="77"/>
      <c r="J36" s="77">
        <v>0</v>
      </c>
      <c r="K36" s="74"/>
    </row>
    <row r="37" spans="1:11" x14ac:dyDescent="0.25">
      <c r="A37">
        <v>1290980</v>
      </c>
      <c r="B37" t="s">
        <v>1092</v>
      </c>
      <c r="C37" s="75"/>
      <c r="D37" s="77"/>
      <c r="E37" s="77"/>
      <c r="F37" s="75"/>
      <c r="G37" s="77"/>
      <c r="I37" s="77"/>
      <c r="J37" s="77">
        <v>0</v>
      </c>
      <c r="K37" s="74"/>
    </row>
    <row r="38" spans="1:11" x14ac:dyDescent="0.25">
      <c r="A38">
        <v>1291058</v>
      </c>
      <c r="B38" t="s">
        <v>1095</v>
      </c>
      <c r="C38" s="75">
        <v>112</v>
      </c>
      <c r="D38" s="77">
        <v>0.76785714285714302</v>
      </c>
      <c r="E38" s="77">
        <v>7.1428571428571397E-2</v>
      </c>
      <c r="F38" s="75">
        <v>109</v>
      </c>
      <c r="G38" s="77">
        <v>0.65137614678899103</v>
      </c>
      <c r="H38">
        <v>98</v>
      </c>
      <c r="I38" s="77">
        <v>0.907407407407407</v>
      </c>
      <c r="J38" s="77">
        <v>2.7777777777777801E-2</v>
      </c>
      <c r="K38" s="74">
        <v>9.7560975609756101E-2</v>
      </c>
    </row>
    <row r="39" spans="1:11" x14ac:dyDescent="0.25">
      <c r="A39">
        <v>1291062</v>
      </c>
      <c r="B39" t="s">
        <v>1097</v>
      </c>
      <c r="C39" s="75">
        <v>3</v>
      </c>
      <c r="D39" s="77">
        <v>1</v>
      </c>
      <c r="E39" s="77">
        <v>0</v>
      </c>
      <c r="F39" s="75">
        <v>3</v>
      </c>
      <c r="G39" s="77">
        <v>0.66666666666666696</v>
      </c>
      <c r="H39">
        <v>3</v>
      </c>
      <c r="I39" s="77">
        <v>1</v>
      </c>
      <c r="J39" s="77">
        <v>0</v>
      </c>
      <c r="K39" s="74">
        <v>0</v>
      </c>
    </row>
    <row r="40" spans="1:11" x14ac:dyDescent="0.25">
      <c r="A40">
        <v>1291086</v>
      </c>
      <c r="B40" t="s">
        <v>1099</v>
      </c>
      <c r="C40" s="75">
        <v>69</v>
      </c>
      <c r="D40" s="77">
        <v>0.72463768115941996</v>
      </c>
      <c r="E40" s="77">
        <v>0.101449275362319</v>
      </c>
      <c r="F40" s="75">
        <v>66</v>
      </c>
      <c r="G40" s="77">
        <v>0.66666666666666696</v>
      </c>
      <c r="H40">
        <v>55</v>
      </c>
      <c r="I40" s="77">
        <v>0.88709677419354804</v>
      </c>
      <c r="J40" s="77">
        <v>3.2258064516128997E-2</v>
      </c>
      <c r="K40" s="74">
        <v>0.24657534246575299</v>
      </c>
    </row>
    <row r="41" spans="1:11" x14ac:dyDescent="0.25">
      <c r="A41">
        <v>1294123</v>
      </c>
      <c r="B41" t="s">
        <v>1101</v>
      </c>
      <c r="C41" s="75">
        <v>91</v>
      </c>
      <c r="D41" s="77">
        <v>0.81318681318681296</v>
      </c>
      <c r="E41" s="77">
        <v>5.4945054945054903E-2</v>
      </c>
      <c r="F41" s="75">
        <v>88</v>
      </c>
      <c r="G41" s="77">
        <v>0.67045454545454497</v>
      </c>
      <c r="H41">
        <v>80</v>
      </c>
      <c r="I41" s="77">
        <v>0.91954022988505701</v>
      </c>
      <c r="J41" s="77">
        <v>3.4482758620689703E-2</v>
      </c>
      <c r="K41" s="74">
        <v>0.13725490196078399</v>
      </c>
    </row>
    <row r="42" spans="1:11" x14ac:dyDescent="0.25">
      <c r="A42">
        <v>1295755</v>
      </c>
      <c r="B42" t="s">
        <v>1103</v>
      </c>
      <c r="C42" s="75">
        <v>87</v>
      </c>
      <c r="D42" s="77">
        <v>0.79310344827586199</v>
      </c>
      <c r="E42" s="77">
        <v>4.5977011494252901E-2</v>
      </c>
      <c r="F42" s="75">
        <v>83</v>
      </c>
      <c r="G42" s="77">
        <v>0.65060240963855398</v>
      </c>
      <c r="H42">
        <v>73</v>
      </c>
      <c r="I42" s="77">
        <v>0.89024390243902396</v>
      </c>
      <c r="J42" s="77">
        <v>3.65853658536585E-2</v>
      </c>
      <c r="K42" s="74">
        <v>0.108695652173913</v>
      </c>
    </row>
    <row r="43" spans="1:11" x14ac:dyDescent="0.25">
      <c r="A43">
        <v>1311839</v>
      </c>
      <c r="B43" t="s">
        <v>1105</v>
      </c>
      <c r="C43" s="75">
        <v>77</v>
      </c>
      <c r="D43" s="77">
        <v>0.80519480519480502</v>
      </c>
      <c r="E43" s="77">
        <v>7.7922077922077906E-2</v>
      </c>
      <c r="F43" s="75">
        <v>76</v>
      </c>
      <c r="G43" s="77">
        <v>0.59210526315789502</v>
      </c>
      <c r="H43">
        <v>67</v>
      </c>
      <c r="I43" s="77">
        <v>0.89333333333333298</v>
      </c>
      <c r="J43" s="77">
        <v>6.6666666666666693E-2</v>
      </c>
      <c r="K43" s="74">
        <v>0.32098765432098803</v>
      </c>
    </row>
    <row r="44" spans="1:11" x14ac:dyDescent="0.25">
      <c r="A44">
        <v>1358563</v>
      </c>
      <c r="B44" t="s">
        <v>1107</v>
      </c>
      <c r="C44" s="75">
        <v>47</v>
      </c>
      <c r="D44" s="77">
        <v>0.85106382978723405</v>
      </c>
      <c r="E44" s="77">
        <v>4.2553191489361701E-2</v>
      </c>
      <c r="F44" s="75">
        <v>44</v>
      </c>
      <c r="G44" s="77">
        <v>0.79545454545454497</v>
      </c>
      <c r="H44">
        <v>41</v>
      </c>
      <c r="I44" s="77">
        <v>0.95348837209302295</v>
      </c>
      <c r="J44" s="77">
        <v>0</v>
      </c>
      <c r="K44" s="74">
        <v>0.17307692307692299</v>
      </c>
    </row>
    <row r="45" spans="1:11" x14ac:dyDescent="0.25">
      <c r="A45">
        <v>1367390</v>
      </c>
      <c r="B45" t="s">
        <v>1109</v>
      </c>
      <c r="C45" s="75">
        <v>67</v>
      </c>
      <c r="D45" s="77">
        <v>0.80597014925373101</v>
      </c>
      <c r="E45" s="77">
        <v>7.4626865671641798E-2</v>
      </c>
      <c r="F45" s="75">
        <v>66</v>
      </c>
      <c r="G45" s="77">
        <v>0.74242424242424199</v>
      </c>
      <c r="H45">
        <v>62</v>
      </c>
      <c r="I45" s="77">
        <v>0.939393939393939</v>
      </c>
      <c r="J45" s="77">
        <v>0</v>
      </c>
      <c r="K45" s="74">
        <v>0.22857142857142901</v>
      </c>
    </row>
    <row r="46" spans="1:11" x14ac:dyDescent="0.25">
      <c r="A46">
        <v>1378195</v>
      </c>
      <c r="B46" t="s">
        <v>1112</v>
      </c>
      <c r="C46" s="75">
        <v>97</v>
      </c>
      <c r="D46" s="77">
        <v>0.81443298969072198</v>
      </c>
      <c r="E46" s="77">
        <v>4.1237113402061903E-2</v>
      </c>
      <c r="F46" s="75">
        <v>91</v>
      </c>
      <c r="G46" s="77">
        <v>0.68131868131868101</v>
      </c>
      <c r="H46">
        <v>84</v>
      </c>
      <c r="I46" s="77">
        <v>0.94382022471910099</v>
      </c>
      <c r="J46" s="77">
        <v>2.2471910112359501E-2</v>
      </c>
      <c r="K46" s="74">
        <v>0.27522935779816499</v>
      </c>
    </row>
    <row r="47" spans="1:11" x14ac:dyDescent="0.25">
      <c r="A47">
        <v>1379895</v>
      </c>
      <c r="B47" t="s">
        <v>1114</v>
      </c>
      <c r="C47" s="75">
        <v>83</v>
      </c>
      <c r="D47" s="77">
        <v>0.843373493975904</v>
      </c>
      <c r="E47" s="77">
        <v>7.2289156626505993E-2</v>
      </c>
      <c r="F47" s="75">
        <v>81</v>
      </c>
      <c r="G47" s="77">
        <v>0.65432098765432101</v>
      </c>
      <c r="H47">
        <v>72</v>
      </c>
      <c r="I47" s="77">
        <v>0.93506493506493504</v>
      </c>
      <c r="J47" s="77">
        <v>3.8961038961039002E-2</v>
      </c>
      <c r="K47" s="74">
        <v>0.30588235294117599</v>
      </c>
    </row>
    <row r="48" spans="1:11" x14ac:dyDescent="0.25">
      <c r="A48">
        <v>1380208</v>
      </c>
      <c r="B48" t="s">
        <v>1116</v>
      </c>
      <c r="C48" s="75">
        <v>91</v>
      </c>
      <c r="D48" s="77">
        <v>0.84615384615384603</v>
      </c>
      <c r="E48" s="77">
        <v>5.4945054945054903E-2</v>
      </c>
      <c r="F48" s="75">
        <v>90</v>
      </c>
      <c r="G48" s="77">
        <v>0.75555555555555598</v>
      </c>
      <c r="H48">
        <v>85</v>
      </c>
      <c r="I48" s="77">
        <v>0.94444444444444398</v>
      </c>
      <c r="J48" s="77">
        <v>1.1111111111111099E-2</v>
      </c>
      <c r="K48" s="74">
        <v>0.21212121212121199</v>
      </c>
    </row>
    <row r="49" spans="1:11" x14ac:dyDescent="0.25">
      <c r="A49">
        <v>1384836</v>
      </c>
      <c r="B49" t="s">
        <v>1118</v>
      </c>
      <c r="C49" s="75">
        <v>24</v>
      </c>
      <c r="D49" s="77">
        <v>0.83333333333333304</v>
      </c>
      <c r="E49" s="77">
        <v>0.125</v>
      </c>
      <c r="F49" s="75">
        <v>23</v>
      </c>
      <c r="G49" s="77">
        <v>0.69565217391304301</v>
      </c>
      <c r="H49">
        <v>22</v>
      </c>
      <c r="I49" s="77">
        <v>0.95652173913043503</v>
      </c>
      <c r="J49" s="77">
        <v>4.3478260869565202E-2</v>
      </c>
      <c r="K49" s="74">
        <v>0.28000000000000003</v>
      </c>
    </row>
    <row r="50" spans="1:11" x14ac:dyDescent="0.25">
      <c r="A50">
        <v>1389080</v>
      </c>
      <c r="B50" t="s">
        <v>1120</v>
      </c>
      <c r="C50" s="75">
        <v>20</v>
      </c>
      <c r="D50" s="77">
        <v>0.8</v>
      </c>
      <c r="E50" s="77">
        <v>0.15</v>
      </c>
      <c r="F50" s="75">
        <v>19</v>
      </c>
      <c r="G50" s="77">
        <v>0.68421052631578905</v>
      </c>
      <c r="H50">
        <v>16</v>
      </c>
      <c r="I50" s="77">
        <v>0.84210526315789502</v>
      </c>
      <c r="J50" s="77">
        <v>0.157894736842105</v>
      </c>
      <c r="K50" s="74">
        <v>4.7619047619047603E-2</v>
      </c>
    </row>
    <row r="51" spans="1:11" x14ac:dyDescent="0.25">
      <c r="A51">
        <v>1390816</v>
      </c>
      <c r="B51" t="s">
        <v>1122</v>
      </c>
      <c r="C51" s="75">
        <v>26</v>
      </c>
      <c r="D51" s="77">
        <v>0.76923076923076905</v>
      </c>
      <c r="E51" s="77">
        <v>7.69230769230769E-2</v>
      </c>
      <c r="F51" s="75">
        <v>26</v>
      </c>
      <c r="G51" s="77">
        <v>0.57692307692307698</v>
      </c>
      <c r="H51">
        <v>25</v>
      </c>
      <c r="I51" s="77">
        <v>0.96153846153846201</v>
      </c>
      <c r="J51" s="77">
        <v>0</v>
      </c>
      <c r="K51" s="74">
        <v>-7.1428571428571397E-2</v>
      </c>
    </row>
    <row r="52" spans="1:11" x14ac:dyDescent="0.25">
      <c r="A52">
        <v>1423026</v>
      </c>
      <c r="B52" t="s">
        <v>1124</v>
      </c>
      <c r="C52" s="75">
        <v>14</v>
      </c>
      <c r="D52" s="77">
        <v>0.64285714285714302</v>
      </c>
      <c r="E52" s="77">
        <v>0.214285714285714</v>
      </c>
      <c r="F52" s="75">
        <v>14</v>
      </c>
      <c r="G52" s="77">
        <v>0.57142857142857095</v>
      </c>
      <c r="H52">
        <v>10</v>
      </c>
      <c r="I52" s="77">
        <v>0.71428571428571397</v>
      </c>
      <c r="J52" s="77">
        <v>0.214285714285714</v>
      </c>
      <c r="K52" s="74">
        <v>-0.2</v>
      </c>
    </row>
    <row r="53" spans="1:11" x14ac:dyDescent="0.25">
      <c r="A53">
        <v>1428844</v>
      </c>
      <c r="B53" t="s">
        <v>1996</v>
      </c>
      <c r="C53" s="75"/>
      <c r="D53" s="77"/>
      <c r="E53" s="77"/>
      <c r="F53" s="75"/>
      <c r="G53" s="77"/>
      <c r="I53" s="77"/>
      <c r="J53" s="77">
        <v>0</v>
      </c>
      <c r="K53" s="74"/>
    </row>
    <row r="54" spans="1:11" x14ac:dyDescent="0.25">
      <c r="A54">
        <v>1430017</v>
      </c>
      <c r="B54" t="s">
        <v>1997</v>
      </c>
      <c r="C54" s="75"/>
      <c r="D54" s="77"/>
      <c r="E54" s="77"/>
      <c r="F54" s="75"/>
      <c r="G54" s="77"/>
      <c r="I54" s="77"/>
      <c r="J54" s="77">
        <v>0</v>
      </c>
      <c r="K54" s="74"/>
    </row>
    <row r="55" spans="1:11" x14ac:dyDescent="0.25">
      <c r="A55">
        <v>1430472</v>
      </c>
      <c r="B55" t="s">
        <v>1126</v>
      </c>
      <c r="C55" s="75">
        <v>113</v>
      </c>
      <c r="D55" s="77">
        <v>0.77876106194690298</v>
      </c>
      <c r="E55" s="77">
        <v>0.123893805309735</v>
      </c>
      <c r="F55" s="75">
        <v>109</v>
      </c>
      <c r="G55" s="77">
        <v>0.66055045871559603</v>
      </c>
      <c r="H55">
        <v>94</v>
      </c>
      <c r="I55" s="77">
        <v>0.88679245283018904</v>
      </c>
      <c r="J55" s="77">
        <v>6.6037735849056603E-2</v>
      </c>
      <c r="K55" s="74">
        <v>0.218487394957983</v>
      </c>
    </row>
    <row r="56" spans="1:11" x14ac:dyDescent="0.25">
      <c r="A56">
        <v>1436868</v>
      </c>
      <c r="B56" t="s">
        <v>1998</v>
      </c>
      <c r="C56" s="75"/>
      <c r="D56" s="77"/>
      <c r="E56" s="77"/>
      <c r="F56" s="75"/>
      <c r="G56" s="77"/>
      <c r="I56" s="77"/>
      <c r="J56" s="77">
        <v>0</v>
      </c>
      <c r="K56" s="74"/>
    </row>
    <row r="57" spans="1:11" x14ac:dyDescent="0.25">
      <c r="A57">
        <v>1453666</v>
      </c>
      <c r="B57" t="s">
        <v>1128</v>
      </c>
      <c r="C57" s="75">
        <v>24</v>
      </c>
      <c r="D57" s="77">
        <v>0.95833333333333304</v>
      </c>
      <c r="E57" s="77">
        <v>4.1666666666666699E-2</v>
      </c>
      <c r="F57" s="75">
        <v>24</v>
      </c>
      <c r="G57" s="77">
        <v>0.83333333333333304</v>
      </c>
      <c r="H57">
        <v>21</v>
      </c>
      <c r="I57" s="77">
        <v>0.95454545454545503</v>
      </c>
      <c r="J57" s="77">
        <v>4.5454545454545497E-2</v>
      </c>
      <c r="K57" s="74">
        <v>0.5</v>
      </c>
    </row>
    <row r="58" spans="1:11" x14ac:dyDescent="0.25">
      <c r="A58">
        <v>1453693</v>
      </c>
      <c r="B58" t="s">
        <v>1131</v>
      </c>
      <c r="C58" s="75">
        <v>92</v>
      </c>
      <c r="D58" s="77">
        <v>0.82608695652173902</v>
      </c>
      <c r="E58" s="77">
        <v>6.5217391304347797E-2</v>
      </c>
      <c r="F58" s="75">
        <v>87</v>
      </c>
      <c r="G58" s="77">
        <v>0.77011494252873602</v>
      </c>
      <c r="H58">
        <v>77</v>
      </c>
      <c r="I58" s="77">
        <v>0.95061728395061695</v>
      </c>
      <c r="J58" s="77">
        <v>2.4691358024691398E-2</v>
      </c>
      <c r="K58" s="74">
        <v>0.27551020408163301</v>
      </c>
    </row>
    <row r="59" spans="1:11" x14ac:dyDescent="0.25">
      <c r="A59">
        <v>1453717</v>
      </c>
      <c r="B59" t="s">
        <v>1133</v>
      </c>
      <c r="C59" s="75">
        <v>94</v>
      </c>
      <c r="D59" s="77">
        <v>0.87234042553191504</v>
      </c>
      <c r="E59" s="77">
        <v>3.1914893617021302E-2</v>
      </c>
      <c r="F59" s="75">
        <v>92</v>
      </c>
      <c r="G59" s="77">
        <v>0.65217391304347805</v>
      </c>
      <c r="H59">
        <v>83</v>
      </c>
      <c r="I59" s="77">
        <v>0.95402298850574696</v>
      </c>
      <c r="J59" s="77">
        <v>2.2988505747126398E-2</v>
      </c>
      <c r="K59" s="74">
        <v>0.4</v>
      </c>
    </row>
    <row r="60" spans="1:11" x14ac:dyDescent="0.25">
      <c r="A60">
        <v>1453719</v>
      </c>
      <c r="B60" t="s">
        <v>1135</v>
      </c>
      <c r="C60" s="75">
        <v>89</v>
      </c>
      <c r="D60" s="77">
        <v>0.797752808988764</v>
      </c>
      <c r="E60" s="77">
        <v>0.101123595505618</v>
      </c>
      <c r="F60" s="75">
        <v>85</v>
      </c>
      <c r="G60" s="77">
        <v>0.52941176470588203</v>
      </c>
      <c r="H60">
        <v>71</v>
      </c>
      <c r="I60" s="77">
        <v>0.89873417721519</v>
      </c>
      <c r="J60" s="77">
        <v>3.7974683544303799E-2</v>
      </c>
      <c r="K60" s="74">
        <v>7.2164948453608199E-2</v>
      </c>
    </row>
    <row r="61" spans="1:11" x14ac:dyDescent="0.25">
      <c r="A61">
        <v>1467806</v>
      </c>
      <c r="B61" t="s">
        <v>1137</v>
      </c>
      <c r="C61" s="75">
        <v>173</v>
      </c>
      <c r="D61" s="77">
        <v>0.739884393063584</v>
      </c>
      <c r="E61" s="77">
        <v>9.8265895953757204E-2</v>
      </c>
      <c r="F61" s="75">
        <v>166</v>
      </c>
      <c r="G61" s="77">
        <v>0.63253012048192803</v>
      </c>
      <c r="H61">
        <v>137</v>
      </c>
      <c r="I61" s="77">
        <v>0.85093167701863404</v>
      </c>
      <c r="J61" s="77">
        <v>7.4534161490683204E-2</v>
      </c>
      <c r="K61" s="74">
        <v>3.2967032967033003E-2</v>
      </c>
    </row>
    <row r="62" spans="1:11" x14ac:dyDescent="0.25">
      <c r="A62">
        <v>1481690</v>
      </c>
      <c r="B62" t="s">
        <v>1139</v>
      </c>
      <c r="C62" s="75">
        <v>80</v>
      </c>
      <c r="D62" s="77">
        <v>0.77500000000000002</v>
      </c>
      <c r="E62" s="77">
        <v>7.4999999999999997E-2</v>
      </c>
      <c r="F62" s="75">
        <v>79</v>
      </c>
      <c r="G62" s="77">
        <v>0.607594936708861</v>
      </c>
      <c r="H62">
        <v>64</v>
      </c>
      <c r="I62" s="77">
        <v>0.85333333333333306</v>
      </c>
      <c r="J62" s="77">
        <v>5.3333333333333302E-2</v>
      </c>
      <c r="K62" s="74">
        <v>0.180722891566265</v>
      </c>
    </row>
    <row r="63" spans="1:11" x14ac:dyDescent="0.25">
      <c r="A63">
        <v>1487548</v>
      </c>
      <c r="B63" t="s">
        <v>1141</v>
      </c>
      <c r="C63" s="75">
        <v>108</v>
      </c>
      <c r="D63" s="77">
        <v>0.89814814814814803</v>
      </c>
      <c r="E63" s="77">
        <v>4.6296296296296301E-2</v>
      </c>
      <c r="F63" s="75">
        <v>100</v>
      </c>
      <c r="G63" s="77">
        <v>0.71</v>
      </c>
      <c r="H63">
        <v>93</v>
      </c>
      <c r="I63" s="77">
        <v>0.95876288659793796</v>
      </c>
      <c r="J63" s="77">
        <v>1.03092783505155E-2</v>
      </c>
      <c r="K63" s="74">
        <v>0.41964285714285698</v>
      </c>
    </row>
    <row r="64" spans="1:11" x14ac:dyDescent="0.25">
      <c r="A64">
        <v>1490802</v>
      </c>
      <c r="B64" t="s">
        <v>1143</v>
      </c>
      <c r="C64" s="75">
        <v>45</v>
      </c>
      <c r="D64" s="77">
        <v>0.844444444444444</v>
      </c>
      <c r="E64" s="77">
        <v>4.4444444444444398E-2</v>
      </c>
      <c r="F64" s="75">
        <v>44</v>
      </c>
      <c r="G64" s="77">
        <v>0.79545454545454497</v>
      </c>
      <c r="H64">
        <v>42</v>
      </c>
      <c r="I64" s="77">
        <v>0.95454545454545503</v>
      </c>
      <c r="J64" s="77">
        <v>4.5454545454545497E-2</v>
      </c>
      <c r="K64" s="74">
        <v>0.1</v>
      </c>
    </row>
    <row r="65" spans="1:11" x14ac:dyDescent="0.25">
      <c r="A65">
        <v>1497216</v>
      </c>
      <c r="B65" t="s">
        <v>1145</v>
      </c>
      <c r="C65" s="75">
        <v>30</v>
      </c>
      <c r="D65" s="77">
        <v>0.66666666666666696</v>
      </c>
      <c r="E65" s="77">
        <v>0.133333333333333</v>
      </c>
      <c r="F65" s="75">
        <v>29</v>
      </c>
      <c r="G65" s="77">
        <v>0.51724137931034497</v>
      </c>
      <c r="H65">
        <v>26</v>
      </c>
      <c r="I65" s="77">
        <v>0.92857142857142905</v>
      </c>
      <c r="J65" s="77">
        <v>3.5714285714285698E-2</v>
      </c>
      <c r="K65" s="74">
        <v>-0.1</v>
      </c>
    </row>
    <row r="66" spans="1:11" x14ac:dyDescent="0.25">
      <c r="A66">
        <v>1506265</v>
      </c>
      <c r="B66" t="s">
        <v>1148</v>
      </c>
      <c r="C66" s="75">
        <v>70</v>
      </c>
      <c r="D66" s="77">
        <v>0.68571428571428605</v>
      </c>
      <c r="E66" s="77">
        <v>0.185714285714286</v>
      </c>
      <c r="F66" s="75">
        <v>69</v>
      </c>
      <c r="G66" s="77">
        <v>0.52173913043478304</v>
      </c>
      <c r="H66">
        <v>57</v>
      </c>
      <c r="I66" s="77">
        <v>0.85074626865671599</v>
      </c>
      <c r="J66" s="77">
        <v>0.134328358208955</v>
      </c>
      <c r="K66" s="74">
        <v>0.123287671232877</v>
      </c>
    </row>
    <row r="67" spans="1:11" x14ac:dyDescent="0.25">
      <c r="A67">
        <v>1508230</v>
      </c>
      <c r="B67" t="s">
        <v>1999</v>
      </c>
      <c r="C67" s="75">
        <v>44</v>
      </c>
      <c r="D67" s="77">
        <v>0.93181818181818199</v>
      </c>
      <c r="E67" s="77">
        <v>4.5454545454545497E-2</v>
      </c>
      <c r="F67" s="75">
        <v>42</v>
      </c>
      <c r="G67" s="77">
        <v>0.71428571428571397</v>
      </c>
      <c r="H67">
        <v>39</v>
      </c>
      <c r="I67" s="77">
        <v>0.92857142857142905</v>
      </c>
      <c r="J67" s="77">
        <v>7.1428571428571397E-2</v>
      </c>
      <c r="K67" s="74">
        <v>0.36170212765957399</v>
      </c>
    </row>
    <row r="68" spans="1:11" x14ac:dyDescent="0.25">
      <c r="A68">
        <v>1513208</v>
      </c>
      <c r="B68" t="s">
        <v>2000</v>
      </c>
      <c r="C68" s="75"/>
      <c r="D68" s="77"/>
      <c r="E68" s="77"/>
      <c r="F68" s="75"/>
      <c r="G68" s="77"/>
      <c r="I68" s="77"/>
      <c r="J68" s="77">
        <v>0</v>
      </c>
      <c r="K68" s="74"/>
    </row>
    <row r="69" spans="1:11" x14ac:dyDescent="0.25">
      <c r="A69">
        <v>1515761</v>
      </c>
      <c r="B69" t="s">
        <v>1150</v>
      </c>
      <c r="C69" s="75">
        <v>136</v>
      </c>
      <c r="D69" s="77">
        <v>0.78676470588235303</v>
      </c>
      <c r="E69" s="77">
        <v>0.110294117647059</v>
      </c>
      <c r="F69" s="75">
        <v>133</v>
      </c>
      <c r="G69" s="77">
        <v>0.67669172932330801</v>
      </c>
      <c r="H69">
        <v>123</v>
      </c>
      <c r="I69" s="77">
        <v>0.93181818181818199</v>
      </c>
      <c r="J69" s="77">
        <v>2.27272727272727E-2</v>
      </c>
      <c r="K69" s="74">
        <v>7.5342465753424695E-2</v>
      </c>
    </row>
    <row r="70" spans="1:11" x14ac:dyDescent="0.25">
      <c r="A70">
        <v>1521567</v>
      </c>
      <c r="B70" t="s">
        <v>1153</v>
      </c>
      <c r="C70" s="75">
        <v>93</v>
      </c>
      <c r="D70" s="77">
        <v>0.72043010752688197</v>
      </c>
      <c r="E70" s="77">
        <v>0.118279569892473</v>
      </c>
      <c r="F70" s="75">
        <v>86</v>
      </c>
      <c r="G70" s="77">
        <v>0.69767441860465096</v>
      </c>
      <c r="H70">
        <v>76</v>
      </c>
      <c r="I70" s="77">
        <v>0.90476190476190499</v>
      </c>
      <c r="J70" s="77">
        <v>4.7619047619047603E-2</v>
      </c>
      <c r="K70" s="74">
        <v>4.08163265306122E-2</v>
      </c>
    </row>
    <row r="71" spans="1:11" x14ac:dyDescent="0.25">
      <c r="A71">
        <v>1542447</v>
      </c>
      <c r="B71" t="s">
        <v>1155</v>
      </c>
      <c r="C71" s="75">
        <v>82</v>
      </c>
      <c r="D71" s="77">
        <v>0.85365853658536595</v>
      </c>
      <c r="E71" s="77">
        <v>6.0975609756097601E-2</v>
      </c>
      <c r="F71" s="75">
        <v>80</v>
      </c>
      <c r="G71" s="77">
        <v>0.6875</v>
      </c>
      <c r="H71">
        <v>78</v>
      </c>
      <c r="I71" s="77">
        <v>0.97499999999999998</v>
      </c>
      <c r="J71" s="77">
        <v>0</v>
      </c>
      <c r="K71" s="74">
        <v>0.29213483146067398</v>
      </c>
    </row>
    <row r="72" spans="1:11" x14ac:dyDescent="0.25">
      <c r="A72">
        <v>1553769</v>
      </c>
      <c r="B72" t="s">
        <v>1157</v>
      </c>
      <c r="C72" s="75">
        <v>64</v>
      </c>
      <c r="D72" s="77">
        <v>0.703125</v>
      </c>
      <c r="E72" s="77">
        <v>0.125</v>
      </c>
      <c r="F72" s="75">
        <v>59</v>
      </c>
      <c r="G72" s="77">
        <v>0.677966101694915</v>
      </c>
      <c r="H72">
        <v>49</v>
      </c>
      <c r="I72" s="77">
        <v>0.859649122807018</v>
      </c>
      <c r="J72" s="77">
        <v>7.0175438596491196E-2</v>
      </c>
      <c r="K72" s="74">
        <v>-2.7777777777777801E-2</v>
      </c>
    </row>
    <row r="73" spans="1:11" x14ac:dyDescent="0.25">
      <c r="A73">
        <v>1567508</v>
      </c>
      <c r="B73" t="s">
        <v>1159</v>
      </c>
      <c r="C73" s="75">
        <v>20</v>
      </c>
      <c r="D73" s="77">
        <v>0.9</v>
      </c>
      <c r="E73" s="77">
        <v>0</v>
      </c>
      <c r="F73" s="75">
        <v>20</v>
      </c>
      <c r="G73" s="77">
        <v>0.75</v>
      </c>
      <c r="H73">
        <v>20</v>
      </c>
      <c r="I73" s="77">
        <v>1</v>
      </c>
      <c r="J73" s="77">
        <v>0</v>
      </c>
      <c r="K73" s="74">
        <v>0.565217391304348</v>
      </c>
    </row>
    <row r="74" spans="1:11" x14ac:dyDescent="0.25">
      <c r="A74">
        <v>1590752</v>
      </c>
      <c r="B74" t="s">
        <v>1161</v>
      </c>
      <c r="C74" s="75">
        <v>84</v>
      </c>
      <c r="D74" s="77">
        <v>0.86904761904761896</v>
      </c>
      <c r="E74" s="77">
        <v>4.7619047619047603E-2</v>
      </c>
      <c r="F74" s="75">
        <v>82</v>
      </c>
      <c r="G74" s="77">
        <v>0.73170731707317105</v>
      </c>
      <c r="H74">
        <v>78</v>
      </c>
      <c r="I74" s="77">
        <v>0.96296296296296302</v>
      </c>
      <c r="J74" s="77">
        <v>2.4691358024691398E-2</v>
      </c>
      <c r="K74" s="74">
        <v>0.35632183908046</v>
      </c>
    </row>
    <row r="75" spans="1:11" x14ac:dyDescent="0.25">
      <c r="A75">
        <v>1601680</v>
      </c>
      <c r="B75" t="s">
        <v>1163</v>
      </c>
      <c r="C75" s="75">
        <v>111</v>
      </c>
      <c r="D75" s="77">
        <v>0.79279279279279302</v>
      </c>
      <c r="E75" s="77">
        <v>0.108108108108108</v>
      </c>
      <c r="F75" s="75">
        <v>107</v>
      </c>
      <c r="G75" s="77">
        <v>0.73831775700934599</v>
      </c>
      <c r="H75">
        <v>89</v>
      </c>
      <c r="I75" s="77">
        <v>0.87254901960784303</v>
      </c>
      <c r="J75" s="77">
        <v>6.8627450980392204E-2</v>
      </c>
      <c r="K75" s="74">
        <v>0.157894736842105</v>
      </c>
    </row>
    <row r="76" spans="1:11" x14ac:dyDescent="0.25">
      <c r="A76">
        <v>1603146</v>
      </c>
      <c r="B76" t="s">
        <v>1165</v>
      </c>
      <c r="C76" s="75">
        <v>63</v>
      </c>
      <c r="D76" s="77">
        <v>0.77777777777777801</v>
      </c>
      <c r="E76" s="77">
        <v>6.3492063492063502E-2</v>
      </c>
      <c r="F76" s="75">
        <v>62</v>
      </c>
      <c r="G76" s="77">
        <v>0.67741935483870996</v>
      </c>
      <c r="H76">
        <v>55</v>
      </c>
      <c r="I76" s="77">
        <v>0.90163934426229497</v>
      </c>
      <c r="J76" s="77">
        <v>3.2786885245901599E-2</v>
      </c>
      <c r="K76" s="74">
        <v>0.35820895522388102</v>
      </c>
    </row>
    <row r="77" spans="1:11" x14ac:dyDescent="0.25">
      <c r="A77">
        <v>1625618</v>
      </c>
      <c r="B77" t="s">
        <v>1167</v>
      </c>
      <c r="C77" s="75">
        <v>137</v>
      </c>
      <c r="D77" s="77">
        <v>0.85401459854014605</v>
      </c>
      <c r="E77" s="77">
        <v>5.8394160583941597E-2</v>
      </c>
      <c r="F77" s="75">
        <v>132</v>
      </c>
      <c r="G77" s="77">
        <v>0.75</v>
      </c>
      <c r="H77">
        <v>121</v>
      </c>
      <c r="I77" s="77">
        <v>0.96031746031746001</v>
      </c>
      <c r="J77" s="77">
        <v>2.3809523809523801E-2</v>
      </c>
      <c r="K77" s="74">
        <v>0.221476510067114</v>
      </c>
    </row>
    <row r="78" spans="1:11" x14ac:dyDescent="0.25">
      <c r="A78">
        <v>1631467</v>
      </c>
      <c r="B78" t="s">
        <v>1169</v>
      </c>
      <c r="C78" s="75">
        <v>6</v>
      </c>
      <c r="D78" s="77">
        <v>0.66666666666666696</v>
      </c>
      <c r="E78" s="77">
        <v>0.16666666666666699</v>
      </c>
      <c r="F78" s="75">
        <v>6</v>
      </c>
      <c r="G78" s="77">
        <v>0.33333333333333298</v>
      </c>
      <c r="H78">
        <v>5</v>
      </c>
      <c r="I78" s="77">
        <v>0.83333333333333304</v>
      </c>
      <c r="J78" s="77">
        <v>0</v>
      </c>
      <c r="K78" s="74">
        <v>0.14285714285714299</v>
      </c>
    </row>
    <row r="79" spans="1:11" x14ac:dyDescent="0.25">
      <c r="A79">
        <v>1632543</v>
      </c>
      <c r="B79" t="s">
        <v>2001</v>
      </c>
      <c r="C79" s="75"/>
      <c r="D79" s="77"/>
      <c r="E79" s="77"/>
      <c r="F79" s="75"/>
      <c r="G79" s="77"/>
      <c r="I79" s="77"/>
      <c r="J79" s="77">
        <v>0</v>
      </c>
      <c r="K79" s="74"/>
    </row>
    <row r="80" spans="1:11" x14ac:dyDescent="0.25">
      <c r="A80">
        <v>1645136</v>
      </c>
      <c r="B80" t="s">
        <v>2002</v>
      </c>
      <c r="C80" s="75"/>
      <c r="D80" s="77"/>
      <c r="E80" s="77"/>
      <c r="F80" s="75"/>
      <c r="G80" s="77"/>
      <c r="I80" s="77"/>
      <c r="J80" s="77">
        <v>0</v>
      </c>
      <c r="K80" s="74"/>
    </row>
    <row r="81" spans="1:11" x14ac:dyDescent="0.25">
      <c r="A81">
        <v>1645322</v>
      </c>
      <c r="B81" t="s">
        <v>1171</v>
      </c>
      <c r="C81" s="75">
        <v>67</v>
      </c>
      <c r="D81" s="77">
        <v>0.80597014925373101</v>
      </c>
      <c r="E81" s="77">
        <v>0.119402985074627</v>
      </c>
      <c r="F81" s="75">
        <v>64</v>
      </c>
      <c r="G81" s="77">
        <v>0.671875</v>
      </c>
      <c r="H81">
        <v>57</v>
      </c>
      <c r="I81" s="77">
        <v>0.93442622950819698</v>
      </c>
      <c r="J81" s="77">
        <v>3.2786885245901599E-2</v>
      </c>
      <c r="K81" s="74">
        <v>0.231884057971014</v>
      </c>
    </row>
    <row r="82" spans="1:11" x14ac:dyDescent="0.25">
      <c r="A82">
        <v>1654971</v>
      </c>
      <c r="B82" t="s">
        <v>2003</v>
      </c>
      <c r="C82" s="75">
        <v>6</v>
      </c>
      <c r="D82" s="77">
        <v>0.66666666666666696</v>
      </c>
      <c r="E82" s="77">
        <v>0.16666666666666699</v>
      </c>
      <c r="F82" s="75">
        <v>6</v>
      </c>
      <c r="G82" s="77">
        <v>0.66666666666666696</v>
      </c>
      <c r="H82">
        <v>6</v>
      </c>
      <c r="I82" s="77">
        <v>1</v>
      </c>
      <c r="J82" s="77">
        <v>0</v>
      </c>
      <c r="K82" s="74">
        <v>0.33333333333333298</v>
      </c>
    </row>
    <row r="83" spans="1:11" x14ac:dyDescent="0.25">
      <c r="A83">
        <v>1655359</v>
      </c>
      <c r="B83" t="s">
        <v>2004</v>
      </c>
      <c r="C83" s="75"/>
      <c r="D83" s="77"/>
      <c r="E83" s="77"/>
      <c r="F83" s="75"/>
      <c r="G83" s="77"/>
      <c r="I83" s="77"/>
      <c r="J83" s="77">
        <v>0</v>
      </c>
      <c r="K83" s="74"/>
    </row>
    <row r="84" spans="1:11" x14ac:dyDescent="0.25">
      <c r="A84">
        <v>1771789</v>
      </c>
      <c r="B84" t="s">
        <v>1173</v>
      </c>
      <c r="C84" s="75">
        <v>129</v>
      </c>
      <c r="D84" s="77">
        <v>0.76744186046511598</v>
      </c>
      <c r="E84" s="77">
        <v>6.2015503875968998E-2</v>
      </c>
      <c r="F84" s="75">
        <v>124</v>
      </c>
      <c r="G84" s="77">
        <v>0.70967741935483897</v>
      </c>
      <c r="H84">
        <v>112</v>
      </c>
      <c r="I84" s="77">
        <v>0.94117647058823495</v>
      </c>
      <c r="J84" s="77">
        <v>5.8823529411764698E-2</v>
      </c>
      <c r="K84" s="74">
        <v>0.128571428571429</v>
      </c>
    </row>
    <row r="85" spans="1:11" x14ac:dyDescent="0.25">
      <c r="A85">
        <v>1793266</v>
      </c>
      <c r="B85" t="s">
        <v>1175</v>
      </c>
      <c r="C85" s="75">
        <v>72</v>
      </c>
      <c r="D85" s="77">
        <v>0.83333333333333304</v>
      </c>
      <c r="E85" s="77">
        <v>4.1666666666666699E-2</v>
      </c>
      <c r="F85" s="75">
        <v>71</v>
      </c>
      <c r="G85" s="77">
        <v>0.74647887323943696</v>
      </c>
      <c r="H85">
        <v>64</v>
      </c>
      <c r="I85" s="77">
        <v>0.92753623188405798</v>
      </c>
      <c r="J85" s="77">
        <v>5.7971014492753603E-2</v>
      </c>
      <c r="K85" s="74">
        <v>0.118421052631579</v>
      </c>
    </row>
    <row r="86" spans="1:11" x14ac:dyDescent="0.25">
      <c r="A86">
        <v>1793268</v>
      </c>
      <c r="B86" t="s">
        <v>2005</v>
      </c>
      <c r="C86" s="75"/>
      <c r="D86" s="77"/>
      <c r="E86" s="77"/>
      <c r="F86" s="75"/>
      <c r="G86" s="77"/>
      <c r="I86" s="77"/>
      <c r="J86" s="77">
        <v>0</v>
      </c>
      <c r="K86" s="74"/>
    </row>
    <row r="87" spans="1:11" x14ac:dyDescent="0.25">
      <c r="A87">
        <v>1817056</v>
      </c>
      <c r="B87" t="s">
        <v>1177</v>
      </c>
      <c r="C87" s="75">
        <v>87</v>
      </c>
      <c r="D87" s="77">
        <v>0.83908045977011503</v>
      </c>
      <c r="E87" s="77">
        <v>8.04597701149425E-2</v>
      </c>
      <c r="F87" s="75">
        <v>86</v>
      </c>
      <c r="G87" s="77">
        <v>0.79069767441860495</v>
      </c>
      <c r="H87">
        <v>81</v>
      </c>
      <c r="I87" s="77">
        <v>0.97590361445783103</v>
      </c>
      <c r="J87" s="77">
        <v>1.20481927710843E-2</v>
      </c>
      <c r="K87" s="74">
        <v>0.225806451612903</v>
      </c>
    </row>
    <row r="88" spans="1:11" x14ac:dyDescent="0.25">
      <c r="A88">
        <v>1819108</v>
      </c>
      <c r="B88" t="s">
        <v>1179</v>
      </c>
      <c r="C88" s="75"/>
      <c r="D88" s="77"/>
      <c r="E88" s="77"/>
      <c r="F88" s="75"/>
      <c r="G88" s="77"/>
      <c r="I88" s="77"/>
      <c r="J88" s="77">
        <v>0</v>
      </c>
      <c r="K88" s="74"/>
    </row>
    <row r="89" spans="1:11" x14ac:dyDescent="0.25">
      <c r="A89">
        <v>1846609</v>
      </c>
      <c r="B89" t="s">
        <v>1181</v>
      </c>
      <c r="C89" s="75">
        <v>125</v>
      </c>
      <c r="D89" s="77">
        <v>0.80800000000000005</v>
      </c>
      <c r="E89" s="77">
        <v>0.08</v>
      </c>
      <c r="F89" s="75">
        <v>118</v>
      </c>
      <c r="G89" s="77">
        <v>0.70338983050847503</v>
      </c>
      <c r="H89">
        <v>104</v>
      </c>
      <c r="I89" s="77">
        <v>0.91228070175438603</v>
      </c>
      <c r="J89" s="77">
        <v>4.3859649122807001E-2</v>
      </c>
      <c r="K89" s="74">
        <v>1.48148148148148E-2</v>
      </c>
    </row>
    <row r="90" spans="1:11" x14ac:dyDescent="0.25">
      <c r="A90">
        <v>1846986</v>
      </c>
      <c r="B90" t="s">
        <v>1183</v>
      </c>
      <c r="C90" s="75">
        <v>65</v>
      </c>
      <c r="D90" s="77">
        <v>0.8</v>
      </c>
      <c r="E90" s="77">
        <v>0.107692307692308</v>
      </c>
      <c r="F90" s="75">
        <v>63</v>
      </c>
      <c r="G90" s="77">
        <v>0.77777777777777801</v>
      </c>
      <c r="H90">
        <v>56</v>
      </c>
      <c r="I90" s="77">
        <v>0.90322580645161299</v>
      </c>
      <c r="J90" s="77">
        <v>8.0645161290322606E-2</v>
      </c>
      <c r="K90" s="74">
        <v>0.128571428571429</v>
      </c>
    </row>
    <row r="91" spans="1:11" x14ac:dyDescent="0.25">
      <c r="A91">
        <v>1847111</v>
      </c>
      <c r="B91" t="s">
        <v>1185</v>
      </c>
      <c r="C91" s="75">
        <v>23</v>
      </c>
      <c r="D91" s="77">
        <v>0.82608695652173902</v>
      </c>
      <c r="E91" s="77">
        <v>8.6956521739130405E-2</v>
      </c>
      <c r="F91" s="75">
        <v>22</v>
      </c>
      <c r="G91" s="77">
        <v>0.72727272727272696</v>
      </c>
      <c r="H91">
        <v>20</v>
      </c>
      <c r="I91" s="77">
        <v>0.90909090909090895</v>
      </c>
      <c r="J91" s="77">
        <v>4.5454545454545497E-2</v>
      </c>
      <c r="K91" s="74">
        <v>-0.19230769230769201</v>
      </c>
    </row>
    <row r="92" spans="1:11" x14ac:dyDescent="0.25">
      <c r="A92">
        <v>1847158</v>
      </c>
      <c r="B92" t="s">
        <v>1187</v>
      </c>
      <c r="C92" s="75">
        <v>30</v>
      </c>
      <c r="D92" s="77">
        <v>0.8</v>
      </c>
      <c r="E92" s="77">
        <v>6.6666666666666693E-2</v>
      </c>
      <c r="F92" s="75">
        <v>30</v>
      </c>
      <c r="G92" s="77">
        <v>0.66666666666666696</v>
      </c>
      <c r="H92">
        <v>29</v>
      </c>
      <c r="I92" s="77">
        <v>0.96666666666666701</v>
      </c>
      <c r="J92" s="77">
        <v>0</v>
      </c>
      <c r="K92" s="74">
        <v>0.21875</v>
      </c>
    </row>
    <row r="93" spans="1:11" x14ac:dyDescent="0.25">
      <c r="A93">
        <v>1879990</v>
      </c>
      <c r="B93" t="s">
        <v>1189</v>
      </c>
      <c r="C93" s="75">
        <v>31</v>
      </c>
      <c r="D93" s="77">
        <v>0.90322580645161299</v>
      </c>
      <c r="E93" s="77">
        <v>6.4516129032258104E-2</v>
      </c>
      <c r="F93" s="75">
        <v>30</v>
      </c>
      <c r="G93" s="77">
        <v>0.8</v>
      </c>
      <c r="H93">
        <v>29</v>
      </c>
      <c r="I93" s="77">
        <v>1</v>
      </c>
      <c r="J93" s="77">
        <v>0</v>
      </c>
      <c r="K93" s="74">
        <v>0.33333333333333298</v>
      </c>
    </row>
    <row r="94" spans="1:11" x14ac:dyDescent="0.25">
      <c r="A94">
        <v>1880890</v>
      </c>
      <c r="B94" t="s">
        <v>2006</v>
      </c>
      <c r="C94" s="75"/>
      <c r="D94" s="77"/>
      <c r="E94" s="77"/>
      <c r="F94" s="75"/>
      <c r="G94" s="77"/>
      <c r="I94" s="77"/>
      <c r="J94" s="77">
        <v>0</v>
      </c>
      <c r="K94" s="74"/>
    </row>
    <row r="95" spans="1:11" x14ac:dyDescent="0.25">
      <c r="A95">
        <v>1899294</v>
      </c>
      <c r="B95" t="s">
        <v>1191</v>
      </c>
      <c r="C95" s="75"/>
      <c r="D95" s="77"/>
      <c r="E95" s="77"/>
      <c r="F95" s="75"/>
      <c r="G95" s="77"/>
      <c r="I95" s="77"/>
      <c r="J95" s="77">
        <v>0</v>
      </c>
      <c r="K95" s="74"/>
    </row>
    <row r="96" spans="1:11" x14ac:dyDescent="0.25">
      <c r="A96">
        <v>1905372</v>
      </c>
      <c r="B96" t="s">
        <v>1194</v>
      </c>
      <c r="C96" s="75">
        <v>70</v>
      </c>
      <c r="D96" s="77">
        <v>0.72857142857142898</v>
      </c>
      <c r="E96" s="77">
        <v>5.7142857142857099E-2</v>
      </c>
      <c r="F96" s="75">
        <v>66</v>
      </c>
      <c r="G96" s="77">
        <v>0.68181818181818199</v>
      </c>
      <c r="H96">
        <v>56</v>
      </c>
      <c r="I96" s="77">
        <v>0.86153846153846203</v>
      </c>
      <c r="J96" s="77">
        <v>3.0769230769230799E-2</v>
      </c>
      <c r="K96" s="74">
        <v>0.164383561643836</v>
      </c>
    </row>
    <row r="97" spans="1:11" x14ac:dyDescent="0.25">
      <c r="A97">
        <v>1916242</v>
      </c>
      <c r="B97" t="s">
        <v>1196</v>
      </c>
      <c r="C97" s="75">
        <v>34</v>
      </c>
      <c r="D97" s="77">
        <v>0.82352941176470595</v>
      </c>
      <c r="E97" s="77">
        <v>0.11764705882352899</v>
      </c>
      <c r="F97" s="75">
        <v>33</v>
      </c>
      <c r="G97" s="77">
        <v>0.63636363636363602</v>
      </c>
      <c r="H97">
        <v>31</v>
      </c>
      <c r="I97" s="77">
        <v>0.96875</v>
      </c>
      <c r="J97" s="77">
        <v>0</v>
      </c>
      <c r="K97" s="74">
        <v>0.29411764705882398</v>
      </c>
    </row>
    <row r="98" spans="1:11" x14ac:dyDescent="0.25">
      <c r="A98">
        <v>1919828</v>
      </c>
      <c r="B98" t="s">
        <v>1198</v>
      </c>
      <c r="C98" s="75">
        <v>54</v>
      </c>
      <c r="D98" s="77">
        <v>0.79629629629629595</v>
      </c>
      <c r="E98" s="77">
        <v>0.11111111111111099</v>
      </c>
      <c r="F98" s="75">
        <v>54</v>
      </c>
      <c r="G98" s="77">
        <v>0.79629629629629595</v>
      </c>
      <c r="H98">
        <v>51</v>
      </c>
      <c r="I98" s="77">
        <v>0.94444444444444398</v>
      </c>
      <c r="J98" s="77">
        <v>1.85185185185185E-2</v>
      </c>
      <c r="K98" s="74">
        <v>0.23214285714285701</v>
      </c>
    </row>
    <row r="99" spans="1:11" x14ac:dyDescent="0.25">
      <c r="A99">
        <v>1940857</v>
      </c>
      <c r="B99" t="s">
        <v>1200</v>
      </c>
      <c r="C99" s="75">
        <v>60</v>
      </c>
      <c r="D99" s="77">
        <v>0.9</v>
      </c>
      <c r="E99" s="77">
        <v>1.6666666666666701E-2</v>
      </c>
      <c r="F99" s="75">
        <v>58</v>
      </c>
      <c r="G99" s="77">
        <v>0.77586206896551702</v>
      </c>
      <c r="H99">
        <v>56</v>
      </c>
      <c r="I99" s="77">
        <v>0.98245614035087703</v>
      </c>
      <c r="J99" s="77">
        <v>0</v>
      </c>
      <c r="K99" s="74">
        <v>0.49206349206349198</v>
      </c>
    </row>
    <row r="100" spans="1:11" x14ac:dyDescent="0.25">
      <c r="A100">
        <v>1955738</v>
      </c>
      <c r="B100" t="s">
        <v>1202</v>
      </c>
      <c r="C100" s="75">
        <v>107</v>
      </c>
      <c r="D100" s="77">
        <v>0.78504672897196304</v>
      </c>
      <c r="E100" s="77">
        <v>0.11214953271028</v>
      </c>
      <c r="F100" s="75">
        <v>102</v>
      </c>
      <c r="G100" s="77">
        <v>0.72549019607843102</v>
      </c>
      <c r="H100">
        <v>86</v>
      </c>
      <c r="I100" s="77">
        <v>0.84313725490196101</v>
      </c>
      <c r="J100" s="77">
        <v>7.8431372549019607E-2</v>
      </c>
      <c r="K100" s="74">
        <v>0.185840707964602</v>
      </c>
    </row>
    <row r="101" spans="1:11" x14ac:dyDescent="0.25">
      <c r="A101">
        <v>1970600</v>
      </c>
      <c r="B101" t="s">
        <v>1204</v>
      </c>
      <c r="C101" s="75">
        <v>68</v>
      </c>
      <c r="D101" s="77">
        <v>0.69117647058823495</v>
      </c>
      <c r="E101" s="77">
        <v>0.11764705882352899</v>
      </c>
      <c r="F101" s="75">
        <v>66</v>
      </c>
      <c r="G101" s="77">
        <v>0.57575757575757602</v>
      </c>
      <c r="H101">
        <v>56</v>
      </c>
      <c r="I101" s="77">
        <v>0.875</v>
      </c>
      <c r="J101" s="77">
        <v>6.25E-2</v>
      </c>
      <c r="K101" s="74">
        <v>1.4084507042253501E-2</v>
      </c>
    </row>
    <row r="102" spans="1:11" x14ac:dyDescent="0.25">
      <c r="A102">
        <v>1990108</v>
      </c>
      <c r="B102" t="s">
        <v>1206</v>
      </c>
      <c r="C102" s="75">
        <v>22</v>
      </c>
      <c r="D102" s="77">
        <v>0.68181818181818199</v>
      </c>
      <c r="E102" s="77">
        <v>0.22727272727272699</v>
      </c>
      <c r="F102" s="75">
        <v>21</v>
      </c>
      <c r="G102" s="77">
        <v>0.61904761904761896</v>
      </c>
      <c r="H102">
        <v>15</v>
      </c>
      <c r="I102" s="77">
        <v>0.71428571428571397</v>
      </c>
      <c r="J102" s="77">
        <v>0.14285714285714299</v>
      </c>
      <c r="K102" s="74">
        <v>-0.125</v>
      </c>
    </row>
    <row r="103" spans="1:11" x14ac:dyDescent="0.25">
      <c r="A103">
        <v>2001850</v>
      </c>
      <c r="B103" t="s">
        <v>2007</v>
      </c>
      <c r="C103" s="75"/>
      <c r="D103" s="77"/>
      <c r="E103" s="77"/>
      <c r="F103" s="75"/>
      <c r="G103" s="77"/>
      <c r="I103" s="77"/>
      <c r="J103" s="77">
        <v>0</v>
      </c>
      <c r="K103" s="74"/>
    </row>
    <row r="104" spans="1:11" x14ac:dyDescent="0.25">
      <c r="A104">
        <v>2014160</v>
      </c>
      <c r="B104" t="s">
        <v>2008</v>
      </c>
      <c r="C104" s="75"/>
      <c r="D104" s="77"/>
      <c r="E104" s="77"/>
      <c r="F104" s="75"/>
      <c r="G104" s="77"/>
      <c r="I104" s="77"/>
      <c r="J104" s="77">
        <v>0</v>
      </c>
      <c r="K104" s="74"/>
    </row>
    <row r="105" spans="1:11" x14ac:dyDescent="0.25">
      <c r="A105">
        <v>2018980</v>
      </c>
      <c r="B105" t="s">
        <v>2009</v>
      </c>
      <c r="C105" s="75">
        <v>118</v>
      </c>
      <c r="D105" s="77">
        <v>0.70338983050847503</v>
      </c>
      <c r="E105" s="77">
        <v>0.12711864406779699</v>
      </c>
      <c r="F105" s="75">
        <v>116</v>
      </c>
      <c r="G105" s="77">
        <v>0.57758620689655205</v>
      </c>
      <c r="H105">
        <v>106</v>
      </c>
      <c r="I105" s="77">
        <v>0.94642857142857095</v>
      </c>
      <c r="J105" s="77">
        <v>2.6785714285714302E-2</v>
      </c>
      <c r="K105" s="74">
        <v>-7.8740157480314994E-3</v>
      </c>
    </row>
    <row r="106" spans="1:11" x14ac:dyDescent="0.25">
      <c r="A106">
        <v>2043289</v>
      </c>
      <c r="B106" t="s">
        <v>1208</v>
      </c>
      <c r="C106" s="75">
        <v>67</v>
      </c>
      <c r="D106" s="77">
        <v>0.67164179104477595</v>
      </c>
      <c r="E106" s="77">
        <v>0.17910447761194001</v>
      </c>
      <c r="F106" s="75">
        <v>66</v>
      </c>
      <c r="G106" s="77">
        <v>0.65151515151515105</v>
      </c>
      <c r="H106">
        <v>55</v>
      </c>
      <c r="I106" s="77">
        <v>0.84615384615384603</v>
      </c>
      <c r="J106" s="77">
        <v>0.107692307692308</v>
      </c>
      <c r="K106" s="74">
        <v>5.63380281690141E-2</v>
      </c>
    </row>
    <row r="107" spans="1:11" x14ac:dyDescent="0.25">
      <c r="A107">
        <v>2043580</v>
      </c>
      <c r="B107" t="s">
        <v>1210</v>
      </c>
      <c r="C107" s="75">
        <v>40</v>
      </c>
      <c r="D107" s="77">
        <v>0.82499999999999996</v>
      </c>
      <c r="E107" s="77">
        <v>0.1</v>
      </c>
      <c r="F107" s="75">
        <v>36</v>
      </c>
      <c r="G107" s="77">
        <v>0.69444444444444398</v>
      </c>
      <c r="H107">
        <v>28</v>
      </c>
      <c r="I107" s="77">
        <v>0.82352941176470595</v>
      </c>
      <c r="J107" s="77">
        <v>5.8823529411764698E-2</v>
      </c>
      <c r="K107" s="74">
        <v>8.8888888888888906E-2</v>
      </c>
    </row>
    <row r="108" spans="1:11" x14ac:dyDescent="0.25">
      <c r="A108">
        <v>2043582</v>
      </c>
      <c r="B108" t="s">
        <v>1212</v>
      </c>
      <c r="C108" s="75">
        <v>42</v>
      </c>
      <c r="D108" s="77">
        <v>0.80952380952380998</v>
      </c>
      <c r="E108" s="77">
        <v>0</v>
      </c>
      <c r="F108" s="75">
        <v>42</v>
      </c>
      <c r="G108" s="77">
        <v>0.71428571428571397</v>
      </c>
      <c r="H108">
        <v>40</v>
      </c>
      <c r="I108" s="77">
        <v>0.952380952380952</v>
      </c>
      <c r="J108" s="77">
        <v>2.3809523809523801E-2</v>
      </c>
      <c r="K108" s="74">
        <v>0.232558139534884</v>
      </c>
    </row>
    <row r="109" spans="1:11" x14ac:dyDescent="0.25">
      <c r="A109">
        <v>2051587</v>
      </c>
      <c r="B109" t="s">
        <v>1214</v>
      </c>
      <c r="C109" s="75">
        <v>89</v>
      </c>
      <c r="D109" s="77">
        <v>0.80898876404494402</v>
      </c>
      <c r="E109" s="77">
        <v>2.2471910112359501E-2</v>
      </c>
      <c r="F109" s="75">
        <v>87</v>
      </c>
      <c r="G109" s="77">
        <v>0.73563218390804597</v>
      </c>
      <c r="H109">
        <v>83</v>
      </c>
      <c r="I109" s="77">
        <v>0.97647058823529398</v>
      </c>
      <c r="J109" s="77">
        <v>2.3529411764705899E-2</v>
      </c>
      <c r="K109" s="74">
        <v>7.4468085106383003E-2</v>
      </c>
    </row>
    <row r="110" spans="1:11" x14ac:dyDescent="0.25">
      <c r="A110">
        <v>2051588</v>
      </c>
      <c r="B110" t="s">
        <v>1216</v>
      </c>
      <c r="C110" s="75">
        <v>26</v>
      </c>
      <c r="D110" s="77">
        <v>0.84615384615384603</v>
      </c>
      <c r="E110" s="77">
        <v>7.69230769230769E-2</v>
      </c>
      <c r="F110" s="75">
        <v>25</v>
      </c>
      <c r="G110" s="77">
        <v>0.68</v>
      </c>
      <c r="H110">
        <v>23</v>
      </c>
      <c r="I110" s="77">
        <v>0.95833333333333304</v>
      </c>
      <c r="J110" s="77">
        <v>0</v>
      </c>
      <c r="K110" s="74">
        <v>0.107142857142857</v>
      </c>
    </row>
    <row r="111" spans="1:11" x14ac:dyDescent="0.25">
      <c r="A111">
        <v>2052803</v>
      </c>
      <c r="B111" t="s">
        <v>1218</v>
      </c>
      <c r="C111" s="75">
        <v>63</v>
      </c>
      <c r="D111" s="77">
        <v>0.84126984126984095</v>
      </c>
      <c r="E111" s="77">
        <v>4.7619047619047603E-2</v>
      </c>
      <c r="F111" s="75">
        <v>62</v>
      </c>
      <c r="G111" s="77">
        <v>0.70967741935483897</v>
      </c>
      <c r="H111">
        <v>59</v>
      </c>
      <c r="I111" s="77">
        <v>0.98333333333333295</v>
      </c>
      <c r="J111" s="77">
        <v>0</v>
      </c>
      <c r="K111" s="74">
        <v>4.4117647058823498E-2</v>
      </c>
    </row>
    <row r="112" spans="1:11" x14ac:dyDescent="0.25">
      <c r="A112">
        <v>2052805</v>
      </c>
      <c r="B112" t="s">
        <v>1220</v>
      </c>
      <c r="C112" s="75">
        <v>40</v>
      </c>
      <c r="D112" s="77">
        <v>0.75</v>
      </c>
      <c r="E112" s="77">
        <v>0.15</v>
      </c>
      <c r="F112" s="75">
        <v>39</v>
      </c>
      <c r="G112" s="77">
        <v>0.66666666666666696</v>
      </c>
      <c r="H112">
        <v>35</v>
      </c>
      <c r="I112" s="77">
        <v>0.92105263157894701</v>
      </c>
      <c r="J112" s="77">
        <v>5.2631578947368397E-2</v>
      </c>
      <c r="K112" s="74">
        <v>9.3023255813953501E-2</v>
      </c>
    </row>
    <row r="113" spans="1:11" x14ac:dyDescent="0.25">
      <c r="A113">
        <v>2053000</v>
      </c>
      <c r="B113" t="s">
        <v>2010</v>
      </c>
      <c r="C113" s="75"/>
      <c r="D113" s="77"/>
      <c r="E113" s="77"/>
      <c r="F113" s="75"/>
      <c r="G113" s="77"/>
      <c r="I113" s="77"/>
      <c r="J113" s="77">
        <v>0</v>
      </c>
      <c r="K113" s="74"/>
    </row>
    <row r="114" spans="1:11" x14ac:dyDescent="0.25">
      <c r="A114">
        <v>2053018</v>
      </c>
      <c r="B114" t="s">
        <v>1222</v>
      </c>
      <c r="C114" s="75">
        <v>48</v>
      </c>
      <c r="D114" s="77">
        <v>0.79166666666666696</v>
      </c>
      <c r="E114" s="77">
        <v>6.25E-2</v>
      </c>
      <c r="F114" s="75">
        <v>47</v>
      </c>
      <c r="G114" s="77">
        <v>0.680851063829787</v>
      </c>
      <c r="H114">
        <v>43</v>
      </c>
      <c r="I114" s="77">
        <v>0.91489361702127703</v>
      </c>
      <c r="J114" s="77">
        <v>2.1276595744680899E-2</v>
      </c>
      <c r="K114" s="74">
        <v>0.22641509433962301</v>
      </c>
    </row>
    <row r="115" spans="1:11" x14ac:dyDescent="0.25">
      <c r="A115">
        <v>2062041</v>
      </c>
      <c r="B115" t="s">
        <v>2011</v>
      </c>
      <c r="C115" s="75"/>
      <c r="D115" s="77"/>
      <c r="E115" s="77"/>
      <c r="F115" s="75"/>
      <c r="G115" s="77"/>
      <c r="I115" s="77"/>
      <c r="J115" s="77">
        <v>0</v>
      </c>
      <c r="K115" s="74"/>
    </row>
    <row r="116" spans="1:11" x14ac:dyDescent="0.25">
      <c r="A116">
        <v>2110913</v>
      </c>
      <c r="B116" t="s">
        <v>1224</v>
      </c>
      <c r="C116" s="75"/>
      <c r="D116" s="77"/>
      <c r="E116" s="77"/>
      <c r="F116" s="75"/>
      <c r="G116" s="77"/>
      <c r="I116" s="77"/>
      <c r="J116" s="77">
        <v>0</v>
      </c>
      <c r="K116" s="74"/>
    </row>
    <row r="117" spans="1:11" x14ac:dyDescent="0.25">
      <c r="A117">
        <v>2125108</v>
      </c>
      <c r="B117" t="s">
        <v>1226</v>
      </c>
      <c r="C117" s="75">
        <v>88</v>
      </c>
      <c r="D117" s="77">
        <v>0.75</v>
      </c>
      <c r="E117" s="77">
        <v>7.9545454545454503E-2</v>
      </c>
      <c r="F117" s="75">
        <v>84</v>
      </c>
      <c r="G117" s="77">
        <v>0.66666666666666696</v>
      </c>
      <c r="H117">
        <v>72</v>
      </c>
      <c r="I117" s="77">
        <v>0.87804878048780499</v>
      </c>
      <c r="J117" s="77">
        <v>6.0975609756097601E-2</v>
      </c>
      <c r="K117" s="74">
        <v>0.20618556701030899</v>
      </c>
    </row>
    <row r="118" spans="1:11" x14ac:dyDescent="0.25">
      <c r="A118">
        <v>2126276</v>
      </c>
      <c r="B118" t="s">
        <v>1228</v>
      </c>
      <c r="C118" s="75">
        <v>75</v>
      </c>
      <c r="D118" s="77">
        <v>0.81333333333333302</v>
      </c>
      <c r="E118" s="77">
        <v>9.3333333333333296E-2</v>
      </c>
      <c r="F118" s="75">
        <v>72</v>
      </c>
      <c r="G118" s="77">
        <v>0.59722222222222199</v>
      </c>
      <c r="H118">
        <v>66</v>
      </c>
      <c r="I118" s="77">
        <v>0.92957746478873204</v>
      </c>
      <c r="J118" s="77">
        <v>5.63380281690141E-2</v>
      </c>
      <c r="K118" s="74">
        <v>8.7499999999999994E-2</v>
      </c>
    </row>
    <row r="119" spans="1:11" x14ac:dyDescent="0.25">
      <c r="A119">
        <v>2154237</v>
      </c>
      <c r="B119" t="s">
        <v>1230</v>
      </c>
      <c r="C119" s="75">
        <v>39</v>
      </c>
      <c r="D119" s="77">
        <v>0.87179487179487203</v>
      </c>
      <c r="E119" s="77">
        <v>0</v>
      </c>
      <c r="F119" s="75">
        <v>37</v>
      </c>
      <c r="G119" s="77">
        <v>0.891891891891892</v>
      </c>
      <c r="H119">
        <v>35</v>
      </c>
      <c r="I119" s="77">
        <v>0.97222222222222199</v>
      </c>
      <c r="J119" s="77">
        <v>0</v>
      </c>
      <c r="K119" s="74">
        <v>0.19047619047618999</v>
      </c>
    </row>
    <row r="120" spans="1:11" x14ac:dyDescent="0.25">
      <c r="A120">
        <v>2181624</v>
      </c>
      <c r="B120" t="s">
        <v>1232</v>
      </c>
      <c r="C120" s="75">
        <v>14</v>
      </c>
      <c r="D120" s="77">
        <v>0.64285714285714302</v>
      </c>
      <c r="E120" s="77">
        <v>0.14285714285714299</v>
      </c>
      <c r="F120" s="75">
        <v>13</v>
      </c>
      <c r="G120" s="77">
        <v>0.53846153846153799</v>
      </c>
      <c r="H120">
        <v>10</v>
      </c>
      <c r="I120" s="77">
        <v>0.83333333333333304</v>
      </c>
      <c r="J120" s="77">
        <v>0</v>
      </c>
      <c r="K120" s="74">
        <v>0</v>
      </c>
    </row>
    <row r="121" spans="1:11" x14ac:dyDescent="0.25">
      <c r="A121">
        <v>2192069</v>
      </c>
      <c r="B121" t="s">
        <v>2012</v>
      </c>
      <c r="C121" s="75"/>
      <c r="D121" s="77"/>
      <c r="E121" s="77"/>
      <c r="F121" s="75"/>
      <c r="G121" s="77"/>
      <c r="I121" s="77"/>
      <c r="J121" s="77">
        <v>0</v>
      </c>
      <c r="K121" s="74"/>
    </row>
    <row r="122" spans="1:11" x14ac:dyDescent="0.25">
      <c r="A122">
        <v>2192077</v>
      </c>
      <c r="B122" t="s">
        <v>1234</v>
      </c>
      <c r="C122" s="75">
        <v>42</v>
      </c>
      <c r="D122" s="77">
        <v>0.85714285714285698</v>
      </c>
      <c r="E122" s="77">
        <v>2.3809523809523801E-2</v>
      </c>
      <c r="F122" s="75">
        <v>40</v>
      </c>
      <c r="G122" s="77">
        <v>0.72499999999999998</v>
      </c>
      <c r="H122">
        <v>37</v>
      </c>
      <c r="I122" s="77">
        <v>0.94871794871794901</v>
      </c>
      <c r="J122" s="77">
        <v>5.1282051282051301E-2</v>
      </c>
      <c r="K122" s="74">
        <v>9.3023255813953501E-2</v>
      </c>
    </row>
    <row r="123" spans="1:11" x14ac:dyDescent="0.25">
      <c r="A123">
        <v>2192327</v>
      </c>
      <c r="B123" t="s">
        <v>2013</v>
      </c>
      <c r="C123" s="75"/>
      <c r="D123" s="77"/>
      <c r="E123" s="77"/>
      <c r="F123" s="75"/>
      <c r="G123" s="77"/>
      <c r="I123" s="77"/>
      <c r="J123" s="77">
        <v>0</v>
      </c>
      <c r="K123" s="74"/>
    </row>
    <row r="124" spans="1:11" x14ac:dyDescent="0.25">
      <c r="A124">
        <v>2192328</v>
      </c>
      <c r="B124" t="s">
        <v>2014</v>
      </c>
      <c r="C124" s="75"/>
      <c r="D124" s="77"/>
      <c r="E124" s="77"/>
      <c r="F124" s="75"/>
      <c r="G124" s="77"/>
      <c r="I124" s="77"/>
      <c r="J124" s="77">
        <v>0</v>
      </c>
      <c r="K124" s="74"/>
    </row>
    <row r="125" spans="1:11" x14ac:dyDescent="0.25">
      <c r="A125">
        <v>2200768</v>
      </c>
      <c r="B125" t="s">
        <v>1236</v>
      </c>
      <c r="C125" s="75">
        <v>39</v>
      </c>
      <c r="D125" s="77">
        <v>0.82051282051282004</v>
      </c>
      <c r="E125" s="77">
        <v>0.128205128205128</v>
      </c>
      <c r="F125" s="75">
        <v>39</v>
      </c>
      <c r="G125" s="77">
        <v>0.69230769230769196</v>
      </c>
      <c r="H125">
        <v>34</v>
      </c>
      <c r="I125" s="77">
        <v>0.87179487179487203</v>
      </c>
      <c r="J125" s="77">
        <v>0.102564102564103</v>
      </c>
      <c r="K125" s="74">
        <v>0.41025641025641002</v>
      </c>
    </row>
    <row r="126" spans="1:11" x14ac:dyDescent="0.25">
      <c r="A126">
        <v>2200831</v>
      </c>
      <c r="B126" t="s">
        <v>1238</v>
      </c>
      <c r="C126" s="75">
        <v>20</v>
      </c>
      <c r="D126" s="77">
        <v>0.95</v>
      </c>
      <c r="E126" s="77">
        <v>0</v>
      </c>
      <c r="F126" s="75">
        <v>17</v>
      </c>
      <c r="G126" s="77">
        <v>0.76470588235294101</v>
      </c>
      <c r="H126">
        <v>16</v>
      </c>
      <c r="I126" s="77">
        <v>0.94117647058823495</v>
      </c>
      <c r="J126" s="77">
        <v>0</v>
      </c>
      <c r="K126" s="74">
        <v>0.3</v>
      </c>
    </row>
    <row r="127" spans="1:11" x14ac:dyDescent="0.25">
      <c r="A127">
        <v>2200834</v>
      </c>
      <c r="B127" t="s">
        <v>2015</v>
      </c>
      <c r="C127" s="75"/>
      <c r="D127" s="77"/>
      <c r="E127" s="77"/>
      <c r="F127" s="75"/>
      <c r="G127" s="77"/>
      <c r="I127" s="77"/>
      <c r="J127" s="77">
        <v>0</v>
      </c>
      <c r="K127" s="74"/>
    </row>
    <row r="128" spans="1:11" x14ac:dyDescent="0.25">
      <c r="A128">
        <v>2230851</v>
      </c>
      <c r="B128" t="s">
        <v>2016</v>
      </c>
      <c r="C128" s="75"/>
      <c r="D128" s="77"/>
      <c r="E128" s="77"/>
      <c r="F128" s="75"/>
      <c r="G128" s="77"/>
      <c r="I128" s="77"/>
      <c r="J128" s="77">
        <v>0</v>
      </c>
      <c r="K128" s="74"/>
    </row>
    <row r="129" spans="1:11" x14ac:dyDescent="0.25">
      <c r="A129">
        <v>2232241</v>
      </c>
      <c r="B129" t="s">
        <v>1240</v>
      </c>
      <c r="C129" s="75">
        <v>53</v>
      </c>
      <c r="D129" s="77">
        <v>0.77358490566037696</v>
      </c>
      <c r="E129" s="77">
        <v>0.113207547169811</v>
      </c>
      <c r="F129" s="75">
        <v>52</v>
      </c>
      <c r="G129" s="77">
        <v>0.67307692307692302</v>
      </c>
      <c r="H129">
        <v>40</v>
      </c>
      <c r="I129" s="77">
        <v>0.81632653061224503</v>
      </c>
      <c r="J129" s="77">
        <v>8.1632653061224497E-2</v>
      </c>
      <c r="K129" s="74">
        <v>0.125</v>
      </c>
    </row>
    <row r="130" spans="1:11" x14ac:dyDescent="0.25">
      <c r="A130">
        <v>2233465</v>
      </c>
      <c r="B130" t="s">
        <v>1242</v>
      </c>
      <c r="C130" s="75"/>
      <c r="D130" s="77"/>
      <c r="E130" s="77"/>
      <c r="F130" s="75"/>
      <c r="G130" s="77"/>
      <c r="I130" s="77"/>
      <c r="J130" s="77">
        <v>0</v>
      </c>
      <c r="K130" s="74"/>
    </row>
    <row r="131" spans="1:11" x14ac:dyDescent="0.25">
      <c r="A131">
        <v>2233478</v>
      </c>
      <c r="B131" t="s">
        <v>1244</v>
      </c>
      <c r="C131" s="75">
        <v>104</v>
      </c>
      <c r="D131" s="77">
        <v>0.69230769230769196</v>
      </c>
      <c r="E131" s="77">
        <v>0.105769230769231</v>
      </c>
      <c r="F131" s="75">
        <v>99</v>
      </c>
      <c r="G131" s="77">
        <v>0.63636363636363602</v>
      </c>
      <c r="H131">
        <v>88</v>
      </c>
      <c r="I131" s="77">
        <v>0.91666666666666696</v>
      </c>
      <c r="J131" s="77">
        <v>3.125E-2</v>
      </c>
      <c r="K131" s="74">
        <v>-9.0909090909090905E-3</v>
      </c>
    </row>
    <row r="132" spans="1:11" x14ac:dyDescent="0.25">
      <c r="A132">
        <v>2233489</v>
      </c>
      <c r="B132" t="s">
        <v>1246</v>
      </c>
      <c r="C132" s="75">
        <v>65</v>
      </c>
      <c r="D132" s="77">
        <v>0.64615384615384597</v>
      </c>
      <c r="E132" s="77">
        <v>0.21538461538461501</v>
      </c>
      <c r="F132" s="75">
        <v>57</v>
      </c>
      <c r="G132" s="77">
        <v>0.75438596491228105</v>
      </c>
      <c r="H132">
        <v>48</v>
      </c>
      <c r="I132" s="77">
        <v>0.88888888888888895</v>
      </c>
      <c r="J132" s="77">
        <v>9.2592592592592601E-2</v>
      </c>
      <c r="K132" s="74">
        <v>4.47761194029851E-2</v>
      </c>
    </row>
    <row r="133" spans="1:11" x14ac:dyDescent="0.25">
      <c r="A133">
        <v>2233916</v>
      </c>
      <c r="B133" t="s">
        <v>2017</v>
      </c>
      <c r="C133" s="75"/>
      <c r="D133" s="77"/>
      <c r="E133" s="77"/>
      <c r="F133" s="75"/>
      <c r="G133" s="77"/>
      <c r="I133" s="77"/>
      <c r="J133" s="77">
        <v>0</v>
      </c>
      <c r="K133" s="74"/>
    </row>
    <row r="134" spans="1:11" x14ac:dyDescent="0.25">
      <c r="A134">
        <v>2248471</v>
      </c>
      <c r="B134" t="s">
        <v>1248</v>
      </c>
      <c r="C134" s="75">
        <v>47</v>
      </c>
      <c r="D134" s="77">
        <v>0.80851063829787195</v>
      </c>
      <c r="E134" s="77">
        <v>0.12765957446808501</v>
      </c>
      <c r="F134" s="75">
        <v>43</v>
      </c>
      <c r="G134" s="77">
        <v>0.72093023255813904</v>
      </c>
      <c r="H134">
        <v>38</v>
      </c>
      <c r="I134" s="77">
        <v>0.90476190476190499</v>
      </c>
      <c r="J134" s="77">
        <v>4.7619047619047603E-2</v>
      </c>
      <c r="K134" s="74">
        <v>0.29411764705882398</v>
      </c>
    </row>
    <row r="135" spans="1:11" x14ac:dyDescent="0.25">
      <c r="A135">
        <v>2294730</v>
      </c>
      <c r="B135" t="s">
        <v>1250</v>
      </c>
      <c r="C135" s="75">
        <v>23</v>
      </c>
      <c r="D135" s="77">
        <v>0.73913043478260898</v>
      </c>
      <c r="E135" s="77">
        <v>0</v>
      </c>
      <c r="F135" s="75">
        <v>23</v>
      </c>
      <c r="G135" s="77">
        <v>0.78260869565217395</v>
      </c>
      <c r="H135">
        <v>19</v>
      </c>
      <c r="I135" s="77">
        <v>0.82608695652173902</v>
      </c>
      <c r="J135" s="77">
        <v>0</v>
      </c>
      <c r="K135" s="74">
        <v>0.16</v>
      </c>
    </row>
    <row r="136" spans="1:11" x14ac:dyDescent="0.25">
      <c r="A136">
        <v>2294732</v>
      </c>
      <c r="B136" t="s">
        <v>1252</v>
      </c>
      <c r="C136" s="75">
        <v>108</v>
      </c>
      <c r="D136" s="77">
        <v>0.85185185185185197</v>
      </c>
      <c r="E136" s="77">
        <v>4.6296296296296301E-2</v>
      </c>
      <c r="F136" s="75">
        <v>105</v>
      </c>
      <c r="G136" s="77">
        <v>0.72380952380952401</v>
      </c>
      <c r="H136">
        <v>92</v>
      </c>
      <c r="I136" s="77">
        <v>0.90196078431372595</v>
      </c>
      <c r="J136" s="77">
        <v>5.8823529411764698E-2</v>
      </c>
      <c r="K136" s="74">
        <v>0.213114754098361</v>
      </c>
    </row>
    <row r="137" spans="1:11" x14ac:dyDescent="0.25">
      <c r="A137">
        <v>2294866</v>
      </c>
      <c r="B137" t="s">
        <v>1254</v>
      </c>
      <c r="C137" s="75">
        <v>69</v>
      </c>
      <c r="D137" s="77">
        <v>0.811594202898551</v>
      </c>
      <c r="E137" s="77">
        <v>5.7971014492753603E-2</v>
      </c>
      <c r="F137" s="75">
        <v>64</v>
      </c>
      <c r="G137" s="77">
        <v>0.671875</v>
      </c>
      <c r="H137">
        <v>59</v>
      </c>
      <c r="I137" s="77">
        <v>0.95161290322580605</v>
      </c>
      <c r="J137" s="77">
        <v>1.6129032258064498E-2</v>
      </c>
      <c r="K137" s="74">
        <v>0.15277777777777801</v>
      </c>
    </row>
    <row r="138" spans="1:11" x14ac:dyDescent="0.25">
      <c r="A138">
        <v>2338314</v>
      </c>
      <c r="B138" t="s">
        <v>1256</v>
      </c>
      <c r="C138" s="75">
        <v>70</v>
      </c>
      <c r="D138" s="77">
        <v>0.71428571428571397</v>
      </c>
      <c r="E138" s="77">
        <v>0.1</v>
      </c>
      <c r="F138" s="75">
        <v>67</v>
      </c>
      <c r="G138" s="77">
        <v>0.74626865671641796</v>
      </c>
      <c r="H138">
        <v>61</v>
      </c>
      <c r="I138" s="77">
        <v>0.91044776119403004</v>
      </c>
      <c r="J138" s="77">
        <v>1.49253731343284E-2</v>
      </c>
      <c r="K138" s="74">
        <v>-0.04</v>
      </c>
    </row>
    <row r="139" spans="1:11" x14ac:dyDescent="0.25">
      <c r="A139">
        <v>2338319</v>
      </c>
      <c r="B139" t="s">
        <v>1258</v>
      </c>
      <c r="C139" s="75">
        <v>98</v>
      </c>
      <c r="D139" s="77">
        <v>0.82653061224489799</v>
      </c>
      <c r="E139" s="77">
        <v>7.1428571428571397E-2</v>
      </c>
      <c r="F139" s="75">
        <v>90</v>
      </c>
      <c r="G139" s="77">
        <v>0.74444444444444402</v>
      </c>
      <c r="H139">
        <v>83</v>
      </c>
      <c r="I139" s="77">
        <v>0.92222222222222205</v>
      </c>
      <c r="J139" s="77">
        <v>3.3333333333333298E-2</v>
      </c>
      <c r="K139" s="74">
        <v>0.25471698113207503</v>
      </c>
    </row>
    <row r="140" spans="1:11" x14ac:dyDescent="0.25">
      <c r="A140">
        <v>2338580</v>
      </c>
      <c r="B140" t="s">
        <v>1260</v>
      </c>
      <c r="C140" s="75">
        <v>99</v>
      </c>
      <c r="D140" s="77">
        <v>0.75757575757575801</v>
      </c>
      <c r="E140" s="77">
        <v>0.10101010101010099</v>
      </c>
      <c r="F140" s="75">
        <v>92</v>
      </c>
      <c r="G140" s="77">
        <v>0.58695652173913004</v>
      </c>
      <c r="H140">
        <v>82</v>
      </c>
      <c r="I140" s="77">
        <v>0.91111111111111098</v>
      </c>
      <c r="J140" s="77">
        <v>5.5555555555555601E-2</v>
      </c>
      <c r="K140" s="74">
        <v>6.5420560747663503E-2</v>
      </c>
    </row>
    <row r="141" spans="1:11" x14ac:dyDescent="0.25">
      <c r="A141">
        <v>2339355</v>
      </c>
      <c r="B141" t="s">
        <v>1262</v>
      </c>
      <c r="C141" s="75">
        <v>108</v>
      </c>
      <c r="D141" s="77">
        <v>0.75925925925925897</v>
      </c>
      <c r="E141" s="77">
        <v>0.101851851851852</v>
      </c>
      <c r="F141" s="75">
        <v>104</v>
      </c>
      <c r="G141" s="77">
        <v>0.67307692307692302</v>
      </c>
      <c r="H141">
        <v>96</v>
      </c>
      <c r="I141" s="77">
        <v>0.92307692307692302</v>
      </c>
      <c r="J141" s="77">
        <v>2.8846153846153799E-2</v>
      </c>
      <c r="K141" s="74">
        <v>0.11304347826087</v>
      </c>
    </row>
    <row r="142" spans="1:11" x14ac:dyDescent="0.25">
      <c r="A142">
        <v>2339356</v>
      </c>
      <c r="B142" t="s">
        <v>1264</v>
      </c>
      <c r="C142" s="75"/>
      <c r="D142" s="77"/>
      <c r="E142" s="77"/>
      <c r="F142" s="75"/>
      <c r="G142" s="77"/>
      <c r="I142" s="77"/>
      <c r="J142" s="77">
        <v>0</v>
      </c>
      <c r="K142" s="74"/>
    </row>
    <row r="143" spans="1:11" x14ac:dyDescent="0.25">
      <c r="A143">
        <v>2344462</v>
      </c>
      <c r="B143" t="s">
        <v>1266</v>
      </c>
      <c r="C143" s="75">
        <v>29</v>
      </c>
      <c r="D143" s="77">
        <v>0.75862068965517204</v>
      </c>
      <c r="E143" s="77">
        <v>0.10344827586206901</v>
      </c>
      <c r="F143" s="75">
        <v>29</v>
      </c>
      <c r="G143" s="77">
        <v>0.68965517241379304</v>
      </c>
      <c r="H143">
        <v>24</v>
      </c>
      <c r="I143" s="77">
        <v>0.85714285714285698</v>
      </c>
      <c r="J143" s="77">
        <v>3.5714285714285698E-2</v>
      </c>
      <c r="K143" s="74">
        <v>-3.4482758620689703E-2</v>
      </c>
    </row>
    <row r="144" spans="1:11" x14ac:dyDescent="0.25">
      <c r="A144">
        <v>2362835</v>
      </c>
      <c r="B144" t="s">
        <v>1268</v>
      </c>
      <c r="C144" s="75">
        <v>31</v>
      </c>
      <c r="D144" s="77">
        <v>0.87096774193548399</v>
      </c>
      <c r="E144" s="77">
        <v>6.4516129032258104E-2</v>
      </c>
      <c r="F144" s="75">
        <v>29</v>
      </c>
      <c r="G144" s="77">
        <v>0.68965517241379304</v>
      </c>
      <c r="H144">
        <v>28</v>
      </c>
      <c r="I144" s="77">
        <v>0.96551724137931005</v>
      </c>
      <c r="J144" s="77">
        <v>3.4482758620689703E-2</v>
      </c>
      <c r="K144" s="74">
        <v>2.9411764705882401E-2</v>
      </c>
    </row>
    <row r="145" spans="1:11" x14ac:dyDescent="0.25">
      <c r="A145">
        <v>2363154</v>
      </c>
      <c r="B145" t="s">
        <v>1270</v>
      </c>
      <c r="C145" s="75">
        <v>118</v>
      </c>
      <c r="D145" s="77">
        <v>0.77966101694915302</v>
      </c>
      <c r="E145" s="77">
        <v>8.4745762711864403E-2</v>
      </c>
      <c r="F145" s="75">
        <v>114</v>
      </c>
      <c r="G145" s="77">
        <v>0.68421052631578905</v>
      </c>
      <c r="H145">
        <v>106</v>
      </c>
      <c r="I145" s="77">
        <v>0.94642857142857095</v>
      </c>
      <c r="J145" s="77">
        <v>2.6785714285714302E-2</v>
      </c>
      <c r="K145" s="74">
        <v>0.146341463414634</v>
      </c>
    </row>
    <row r="146" spans="1:11" x14ac:dyDescent="0.25">
      <c r="A146">
        <v>2363172</v>
      </c>
      <c r="B146" t="s">
        <v>1272</v>
      </c>
      <c r="C146" s="75">
        <v>68</v>
      </c>
      <c r="D146" s="77">
        <v>0.77941176470588203</v>
      </c>
      <c r="E146" s="77">
        <v>8.8235294117647106E-2</v>
      </c>
      <c r="F146" s="75">
        <v>63</v>
      </c>
      <c r="G146" s="77">
        <v>0.71428571428571397</v>
      </c>
      <c r="H146">
        <v>51</v>
      </c>
      <c r="I146" s="77">
        <v>0.86440677966101698</v>
      </c>
      <c r="J146" s="77">
        <v>3.3898305084745797E-2</v>
      </c>
      <c r="K146" s="74">
        <v>0.150684931506849</v>
      </c>
    </row>
    <row r="147" spans="1:11" x14ac:dyDescent="0.25">
      <c r="A147">
        <v>2364053</v>
      </c>
      <c r="B147" t="s">
        <v>1274</v>
      </c>
      <c r="C147" s="75">
        <v>30</v>
      </c>
      <c r="D147" s="77">
        <v>0.96666666666666701</v>
      </c>
      <c r="E147" s="77">
        <v>3.3333333333333298E-2</v>
      </c>
      <c r="F147" s="75">
        <v>29</v>
      </c>
      <c r="G147" s="77">
        <v>0.82758620689655205</v>
      </c>
      <c r="H147">
        <v>26</v>
      </c>
      <c r="I147" s="77">
        <v>0.92857142857142905</v>
      </c>
      <c r="J147" s="77">
        <v>3.5714285714285698E-2</v>
      </c>
      <c r="K147" s="74">
        <v>0.4375</v>
      </c>
    </row>
    <row r="148" spans="1:11" x14ac:dyDescent="0.25">
      <c r="A148">
        <v>2365422</v>
      </c>
      <c r="B148" t="s">
        <v>1276</v>
      </c>
      <c r="C148" s="75">
        <v>79</v>
      </c>
      <c r="D148" s="77">
        <v>0.79746835443038</v>
      </c>
      <c r="E148" s="77">
        <v>7.5949367088607597E-2</v>
      </c>
      <c r="F148" s="75">
        <v>76</v>
      </c>
      <c r="G148" s="77">
        <v>0.67105263157894701</v>
      </c>
      <c r="H148">
        <v>70</v>
      </c>
      <c r="I148" s="77">
        <v>0.93333333333333302</v>
      </c>
      <c r="J148" s="77">
        <v>1.3333333333333299E-2</v>
      </c>
      <c r="K148" s="74">
        <v>-7.69230769230769E-2</v>
      </c>
    </row>
    <row r="149" spans="1:11" x14ac:dyDescent="0.25">
      <c r="A149">
        <v>2366693</v>
      </c>
      <c r="B149" t="s">
        <v>1278</v>
      </c>
      <c r="C149" s="75">
        <v>60</v>
      </c>
      <c r="D149" s="77">
        <v>0.81666666666666698</v>
      </c>
      <c r="E149" s="77">
        <v>6.6666666666666693E-2</v>
      </c>
      <c r="F149" s="75">
        <v>58</v>
      </c>
      <c r="G149" s="77">
        <v>0.70689655172413801</v>
      </c>
      <c r="H149">
        <v>52</v>
      </c>
      <c r="I149" s="77">
        <v>0.94545454545454499</v>
      </c>
      <c r="J149" s="77">
        <v>5.4545454545454501E-2</v>
      </c>
      <c r="K149" s="74">
        <v>6.3492063492063502E-2</v>
      </c>
    </row>
    <row r="150" spans="1:11" x14ac:dyDescent="0.25">
      <c r="A150">
        <v>2366715</v>
      </c>
      <c r="B150" t="s">
        <v>1280</v>
      </c>
      <c r="C150" s="75">
        <v>49</v>
      </c>
      <c r="D150" s="77">
        <v>0.65306122448979598</v>
      </c>
      <c r="E150" s="77">
        <v>8.1632653061224497E-2</v>
      </c>
      <c r="F150" s="75">
        <v>48</v>
      </c>
      <c r="G150" s="77">
        <v>0.64583333333333304</v>
      </c>
      <c r="H150">
        <v>43</v>
      </c>
      <c r="I150" s="77">
        <v>0.89583333333333304</v>
      </c>
      <c r="J150" s="77">
        <v>0</v>
      </c>
      <c r="K150" s="74">
        <v>3.7037037037037E-2</v>
      </c>
    </row>
    <row r="151" spans="1:11" x14ac:dyDescent="0.25">
      <c r="A151">
        <v>2369798</v>
      </c>
      <c r="B151" t="s">
        <v>1282</v>
      </c>
      <c r="C151" s="75">
        <v>40</v>
      </c>
      <c r="D151" s="77">
        <v>0.92500000000000004</v>
      </c>
      <c r="E151" s="77">
        <v>2.5000000000000001E-2</v>
      </c>
      <c r="F151" s="75">
        <v>40</v>
      </c>
      <c r="G151" s="77">
        <v>0.875</v>
      </c>
      <c r="H151">
        <v>39</v>
      </c>
      <c r="I151" s="77">
        <v>1</v>
      </c>
      <c r="J151" s="77">
        <v>0</v>
      </c>
      <c r="K151" s="74">
        <v>0.547619047619048</v>
      </c>
    </row>
    <row r="152" spans="1:11" x14ac:dyDescent="0.25">
      <c r="A152">
        <v>2374832</v>
      </c>
      <c r="B152" t="s">
        <v>1284</v>
      </c>
      <c r="C152" s="75">
        <v>70</v>
      </c>
      <c r="D152" s="77">
        <v>0.77142857142857102</v>
      </c>
      <c r="E152" s="77">
        <v>0.14285714285714299</v>
      </c>
      <c r="F152" s="75">
        <v>67</v>
      </c>
      <c r="G152" s="77">
        <v>0.64179104477611904</v>
      </c>
      <c r="H152">
        <v>58</v>
      </c>
      <c r="I152" s="77">
        <v>0.87878787878787901</v>
      </c>
      <c r="J152" s="77">
        <v>4.5454545454545497E-2</v>
      </c>
      <c r="K152" s="74">
        <v>0.10666666666666701</v>
      </c>
    </row>
    <row r="153" spans="1:11" x14ac:dyDescent="0.25">
      <c r="A153">
        <v>2379977</v>
      </c>
      <c r="B153" t="s">
        <v>1286</v>
      </c>
      <c r="C153" s="75">
        <v>57</v>
      </c>
      <c r="D153" s="77">
        <v>0.84210526315789502</v>
      </c>
      <c r="E153" s="77">
        <v>8.7719298245614002E-2</v>
      </c>
      <c r="F153" s="75">
        <v>55</v>
      </c>
      <c r="G153" s="77">
        <v>0.763636363636364</v>
      </c>
      <c r="H153">
        <v>49</v>
      </c>
      <c r="I153" s="77">
        <v>0.94230769230769196</v>
      </c>
      <c r="J153" s="77">
        <v>3.8461538461538498E-2</v>
      </c>
      <c r="K153" s="74">
        <v>0.38596491228070201</v>
      </c>
    </row>
    <row r="154" spans="1:11" x14ac:dyDescent="0.25">
      <c r="A154">
        <v>2379979</v>
      </c>
      <c r="B154" t="s">
        <v>2018</v>
      </c>
      <c r="C154" s="75"/>
      <c r="D154" s="77"/>
      <c r="E154" s="77"/>
      <c r="F154" s="75"/>
      <c r="G154" s="77"/>
      <c r="I154" s="77"/>
      <c r="J154" s="77">
        <v>0</v>
      </c>
      <c r="K154" s="74"/>
    </row>
    <row r="155" spans="1:11" x14ac:dyDescent="0.25">
      <c r="A155">
        <v>2382286</v>
      </c>
      <c r="B155" t="s">
        <v>1288</v>
      </c>
      <c r="C155" s="75">
        <v>51</v>
      </c>
      <c r="D155" s="77">
        <v>0.76470588235294101</v>
      </c>
      <c r="E155" s="77">
        <v>7.8431372549019607E-2</v>
      </c>
      <c r="F155" s="75">
        <v>50</v>
      </c>
      <c r="G155" s="77">
        <v>0.8</v>
      </c>
      <c r="H155">
        <v>45</v>
      </c>
      <c r="I155" s="77">
        <v>0.91836734693877597</v>
      </c>
      <c r="J155" s="77">
        <v>2.04081632653061E-2</v>
      </c>
      <c r="K155" s="74">
        <v>0.17647058823529399</v>
      </c>
    </row>
    <row r="156" spans="1:11" x14ac:dyDescent="0.25">
      <c r="A156">
        <v>2389463</v>
      </c>
      <c r="B156" t="s">
        <v>1290</v>
      </c>
      <c r="C156" s="75">
        <v>24</v>
      </c>
      <c r="D156" s="77">
        <v>0.95833333333333304</v>
      </c>
      <c r="E156" s="77">
        <v>4.1666666666666699E-2</v>
      </c>
      <c r="F156" s="75">
        <v>23</v>
      </c>
      <c r="G156" s="77">
        <v>0.73913043478260898</v>
      </c>
      <c r="H156">
        <v>22</v>
      </c>
      <c r="I156" s="77">
        <v>1</v>
      </c>
      <c r="J156" s="77">
        <v>0</v>
      </c>
      <c r="K156" s="74">
        <v>0.08</v>
      </c>
    </row>
    <row r="157" spans="1:11" x14ac:dyDescent="0.25">
      <c r="A157">
        <v>2389714</v>
      </c>
      <c r="B157" t="s">
        <v>1292</v>
      </c>
      <c r="C157" s="75">
        <v>62</v>
      </c>
      <c r="D157" s="77">
        <v>0.82258064516129004</v>
      </c>
      <c r="E157" s="77">
        <v>3.2258064516128997E-2</v>
      </c>
      <c r="F157" s="75">
        <v>60</v>
      </c>
      <c r="G157" s="77">
        <v>0.63333333333333297</v>
      </c>
      <c r="H157">
        <v>56</v>
      </c>
      <c r="I157" s="77">
        <v>0.94915254237288105</v>
      </c>
      <c r="J157" s="77">
        <v>3.3898305084745797E-2</v>
      </c>
      <c r="K157" s="74">
        <v>6.9444444444444406E-2</v>
      </c>
    </row>
    <row r="158" spans="1:11" x14ac:dyDescent="0.25">
      <c r="A158">
        <v>2389885</v>
      </c>
      <c r="B158" t="s">
        <v>1294</v>
      </c>
      <c r="C158" s="75">
        <v>31</v>
      </c>
      <c r="D158" s="77">
        <v>0.80645161290322598</v>
      </c>
      <c r="E158" s="77">
        <v>0.12903225806451599</v>
      </c>
      <c r="F158" s="75">
        <v>31</v>
      </c>
      <c r="G158" s="77">
        <v>0.80645161290322598</v>
      </c>
      <c r="H158">
        <v>27</v>
      </c>
      <c r="I158" s="77">
        <v>0.87096774193548399</v>
      </c>
      <c r="J158" s="77">
        <v>3.2258064516128997E-2</v>
      </c>
      <c r="K158" s="74">
        <v>0.32258064516128998</v>
      </c>
    </row>
    <row r="159" spans="1:11" x14ac:dyDescent="0.25">
      <c r="A159">
        <v>2389924</v>
      </c>
      <c r="B159" t="s">
        <v>1296</v>
      </c>
      <c r="C159" s="75">
        <v>17</v>
      </c>
      <c r="D159" s="77">
        <v>0.64705882352941202</v>
      </c>
      <c r="E159" s="77">
        <v>0.29411764705882398</v>
      </c>
      <c r="F159" s="75">
        <v>14</v>
      </c>
      <c r="G159" s="77">
        <v>0.42857142857142899</v>
      </c>
      <c r="H159">
        <v>9</v>
      </c>
      <c r="I159" s="77">
        <v>0.64285714285714302</v>
      </c>
      <c r="J159" s="77">
        <v>0.28571428571428598</v>
      </c>
      <c r="K159" s="74">
        <v>-0.157894736842105</v>
      </c>
    </row>
    <row r="160" spans="1:11" x14ac:dyDescent="0.25">
      <c r="A160">
        <v>2395764</v>
      </c>
      <c r="B160" t="s">
        <v>1298</v>
      </c>
      <c r="C160" s="75">
        <v>36</v>
      </c>
      <c r="D160" s="77">
        <v>0.97222222222222199</v>
      </c>
      <c r="E160" s="77">
        <v>2.7777777777777801E-2</v>
      </c>
      <c r="F160" s="75">
        <v>36</v>
      </c>
      <c r="G160" s="77">
        <v>0.80555555555555602</v>
      </c>
      <c r="H160">
        <v>35</v>
      </c>
      <c r="I160" s="77">
        <v>0.97222222222222199</v>
      </c>
      <c r="J160" s="77">
        <v>2.7777777777777801E-2</v>
      </c>
      <c r="K160" s="74">
        <v>0.75675675675675702</v>
      </c>
    </row>
    <row r="161" spans="1:11" x14ac:dyDescent="0.25">
      <c r="A161">
        <v>2396945</v>
      </c>
      <c r="B161" t="s">
        <v>2019</v>
      </c>
      <c r="C161" s="75">
        <v>1</v>
      </c>
      <c r="D161" s="77"/>
      <c r="E161" s="77">
        <v>0</v>
      </c>
      <c r="F161" s="75">
        <v>1</v>
      </c>
      <c r="G161" s="77">
        <v>1</v>
      </c>
      <c r="H161">
        <v>1</v>
      </c>
      <c r="I161" s="77">
        <v>1</v>
      </c>
      <c r="J161" s="77">
        <v>0</v>
      </c>
      <c r="K161" s="74">
        <v>-1</v>
      </c>
    </row>
    <row r="162" spans="1:11" x14ac:dyDescent="0.25">
      <c r="A162">
        <v>2397141</v>
      </c>
      <c r="B162" t="s">
        <v>2020</v>
      </c>
      <c r="C162" s="75"/>
      <c r="D162" s="77"/>
      <c r="E162" s="77"/>
      <c r="F162" s="75"/>
      <c r="G162" s="77"/>
      <c r="I162" s="77"/>
      <c r="J162" s="77">
        <v>0</v>
      </c>
      <c r="K162" s="74"/>
    </row>
    <row r="163" spans="1:11" x14ac:dyDescent="0.25">
      <c r="A163">
        <v>2397185</v>
      </c>
      <c r="B163" t="s">
        <v>1300</v>
      </c>
      <c r="C163" s="75">
        <v>114</v>
      </c>
      <c r="D163" s="77">
        <v>0.79824561403508798</v>
      </c>
      <c r="E163" s="77">
        <v>5.2631578947368397E-2</v>
      </c>
      <c r="F163" s="75">
        <v>108</v>
      </c>
      <c r="G163" s="77">
        <v>0.63888888888888895</v>
      </c>
      <c r="H163">
        <v>99</v>
      </c>
      <c r="I163" s="77">
        <v>0.92523364485981296</v>
      </c>
      <c r="J163" s="77">
        <v>1.86915887850467E-2</v>
      </c>
      <c r="K163" s="74">
        <v>9.0909090909090898E-2</v>
      </c>
    </row>
    <row r="164" spans="1:11" x14ac:dyDescent="0.25">
      <c r="A164">
        <v>2397200</v>
      </c>
      <c r="B164" t="s">
        <v>1302</v>
      </c>
      <c r="C164" s="75">
        <v>83</v>
      </c>
      <c r="D164" s="77">
        <v>0.77108433734939796</v>
      </c>
      <c r="E164" s="77">
        <v>8.4337349397590397E-2</v>
      </c>
      <c r="F164" s="75">
        <v>79</v>
      </c>
      <c r="G164" s="77">
        <v>0.759493670886076</v>
      </c>
      <c r="H164">
        <v>69</v>
      </c>
      <c r="I164" s="77">
        <v>0.88461538461538503</v>
      </c>
      <c r="J164" s="77">
        <v>3.8461538461538498E-2</v>
      </c>
      <c r="K164" s="74">
        <v>0.29545454545454503</v>
      </c>
    </row>
    <row r="165" spans="1:11" x14ac:dyDescent="0.25">
      <c r="A165">
        <v>2398456</v>
      </c>
      <c r="B165" t="s">
        <v>1304</v>
      </c>
      <c r="C165" s="75">
        <v>29</v>
      </c>
      <c r="D165" s="77">
        <v>0.79310344827586199</v>
      </c>
      <c r="E165" s="77">
        <v>0.13793103448275901</v>
      </c>
      <c r="F165" s="75">
        <v>28</v>
      </c>
      <c r="G165" s="77">
        <v>0.67857142857142905</v>
      </c>
      <c r="H165">
        <v>22</v>
      </c>
      <c r="I165" s="77">
        <v>0.78571428571428603</v>
      </c>
      <c r="J165" s="77">
        <v>7.1428571428571397E-2</v>
      </c>
      <c r="K165" s="74">
        <v>0.27586206896551702</v>
      </c>
    </row>
    <row r="166" spans="1:11" x14ac:dyDescent="0.25">
      <c r="A166">
        <v>2426251</v>
      </c>
      <c r="B166" t="s">
        <v>1306</v>
      </c>
      <c r="C166" s="75">
        <v>90</v>
      </c>
      <c r="D166" s="77">
        <v>0.87777777777777799</v>
      </c>
      <c r="E166" s="77">
        <v>5.5555555555555601E-2</v>
      </c>
      <c r="F166" s="75">
        <v>87</v>
      </c>
      <c r="G166" s="77">
        <v>0.68965517241379304</v>
      </c>
      <c r="H166">
        <v>82</v>
      </c>
      <c r="I166" s="77">
        <v>0.96470588235294097</v>
      </c>
      <c r="J166" s="77">
        <v>2.3529411764705899E-2</v>
      </c>
      <c r="K166" s="74">
        <v>0.1875</v>
      </c>
    </row>
    <row r="167" spans="1:11" x14ac:dyDescent="0.25">
      <c r="A167">
        <v>2426252</v>
      </c>
      <c r="B167" t="s">
        <v>1309</v>
      </c>
      <c r="C167" s="75">
        <v>23</v>
      </c>
      <c r="D167" s="77">
        <v>0.82608695652173902</v>
      </c>
      <c r="E167" s="77">
        <v>0.13043478260869601</v>
      </c>
      <c r="F167" s="75">
        <v>22</v>
      </c>
      <c r="G167" s="77">
        <v>0.68181818181818199</v>
      </c>
      <c r="H167">
        <v>21</v>
      </c>
      <c r="I167" s="77">
        <v>0.95454545454545503</v>
      </c>
      <c r="J167" s="77">
        <v>4.5454545454545497E-2</v>
      </c>
      <c r="K167" s="74">
        <v>4.1666666666666699E-2</v>
      </c>
    </row>
    <row r="168" spans="1:11" x14ac:dyDescent="0.25">
      <c r="A168">
        <v>2426278</v>
      </c>
      <c r="B168" t="s">
        <v>1311</v>
      </c>
      <c r="C168" s="75">
        <v>29</v>
      </c>
      <c r="D168" s="77">
        <v>0.79310344827586199</v>
      </c>
      <c r="E168" s="77">
        <v>6.8965517241379296E-2</v>
      </c>
      <c r="F168" s="75">
        <v>29</v>
      </c>
      <c r="G168" s="77">
        <v>0.75862068965517204</v>
      </c>
      <c r="H168">
        <v>24</v>
      </c>
      <c r="I168" s="77">
        <v>0.88888888888888895</v>
      </c>
      <c r="J168" s="77">
        <v>0</v>
      </c>
      <c r="K168" s="74">
        <v>9.6774193548387094E-2</v>
      </c>
    </row>
    <row r="169" spans="1:11" x14ac:dyDescent="0.25">
      <c r="A169">
        <v>2426390</v>
      </c>
      <c r="B169" t="s">
        <v>2021</v>
      </c>
      <c r="C169" s="75">
        <v>1</v>
      </c>
      <c r="D169" s="77"/>
      <c r="E169" s="77">
        <v>0</v>
      </c>
      <c r="F169" s="75">
        <v>1</v>
      </c>
      <c r="G169" s="77">
        <v>0</v>
      </c>
      <c r="I169" s="77">
        <v>0</v>
      </c>
      <c r="J169" s="77">
        <v>1</v>
      </c>
      <c r="K169" s="74">
        <v>-1</v>
      </c>
    </row>
    <row r="170" spans="1:11" x14ac:dyDescent="0.25">
      <c r="A170">
        <v>2426394</v>
      </c>
      <c r="B170" t="s">
        <v>2022</v>
      </c>
      <c r="C170" s="75"/>
      <c r="D170" s="77"/>
      <c r="E170" s="77"/>
      <c r="F170" s="75"/>
      <c r="G170" s="77"/>
      <c r="I170" s="77"/>
      <c r="J170" s="77">
        <v>0</v>
      </c>
      <c r="K170" s="74"/>
    </row>
    <row r="171" spans="1:11" x14ac:dyDescent="0.25">
      <c r="A171">
        <v>2426395</v>
      </c>
      <c r="B171" t="s">
        <v>2023</v>
      </c>
      <c r="C171" s="75"/>
      <c r="D171" s="77"/>
      <c r="E171" s="77"/>
      <c r="F171" s="75"/>
      <c r="G171" s="77"/>
      <c r="I171" s="77"/>
      <c r="J171" s="77">
        <v>0</v>
      </c>
      <c r="K171" s="74"/>
    </row>
    <row r="172" spans="1:11" x14ac:dyDescent="0.25">
      <c r="A172">
        <v>2426426</v>
      </c>
      <c r="B172" t="s">
        <v>1313</v>
      </c>
      <c r="C172" s="75">
        <v>92</v>
      </c>
      <c r="D172" s="77">
        <v>0.80434782608695699</v>
      </c>
      <c r="E172" s="77">
        <v>9.7826086956521702E-2</v>
      </c>
      <c r="F172" s="75">
        <v>89</v>
      </c>
      <c r="G172" s="77">
        <v>0.71910112359550604</v>
      </c>
      <c r="H172">
        <v>81</v>
      </c>
      <c r="I172" s="77">
        <v>0.94186046511627897</v>
      </c>
      <c r="J172" s="77">
        <v>3.4883720930232599E-2</v>
      </c>
      <c r="K172" s="74">
        <v>0.183673469387755</v>
      </c>
    </row>
    <row r="173" spans="1:11" x14ac:dyDescent="0.25">
      <c r="A173">
        <v>2426434</v>
      </c>
      <c r="B173" t="s">
        <v>1315</v>
      </c>
      <c r="C173" s="75">
        <v>33</v>
      </c>
      <c r="D173" s="77">
        <v>0.87878787878787901</v>
      </c>
      <c r="E173" s="77">
        <v>6.0606060606060601E-2</v>
      </c>
      <c r="F173" s="75">
        <v>33</v>
      </c>
      <c r="G173" s="77">
        <v>0.75757575757575801</v>
      </c>
      <c r="H173">
        <v>31</v>
      </c>
      <c r="I173" s="77">
        <v>0.939393939393939</v>
      </c>
      <c r="J173" s="77">
        <v>6.0606060606060601E-2</v>
      </c>
      <c r="K173" s="74">
        <v>5.7142857142857099E-2</v>
      </c>
    </row>
    <row r="174" spans="1:11" x14ac:dyDescent="0.25">
      <c r="A174">
        <v>2430670</v>
      </c>
      <c r="B174" t="s">
        <v>1317</v>
      </c>
      <c r="C174" s="75">
        <v>57</v>
      </c>
      <c r="D174" s="77">
        <v>0.59649122807017496</v>
      </c>
      <c r="E174" s="77">
        <v>0.157894736842105</v>
      </c>
      <c r="F174" s="75">
        <v>55</v>
      </c>
      <c r="G174" s="77">
        <v>0.54545454545454497</v>
      </c>
      <c r="H174">
        <v>47</v>
      </c>
      <c r="I174" s="77">
        <v>0.88679245283018904</v>
      </c>
      <c r="J174" s="77">
        <v>3.77358490566038E-2</v>
      </c>
      <c r="K174" s="74">
        <v>-0.133333333333333</v>
      </c>
    </row>
    <row r="175" spans="1:11" x14ac:dyDescent="0.25">
      <c r="A175">
        <v>2433097</v>
      </c>
      <c r="B175" t="s">
        <v>1319</v>
      </c>
      <c r="C175" s="75"/>
      <c r="D175" s="77"/>
      <c r="E175" s="77"/>
      <c r="F175" s="75"/>
      <c r="G175" s="77"/>
      <c r="I175" s="77"/>
      <c r="J175" s="77">
        <v>0</v>
      </c>
      <c r="K175" s="74"/>
    </row>
    <row r="176" spans="1:11" x14ac:dyDescent="0.25">
      <c r="A176">
        <v>2445452</v>
      </c>
      <c r="B176" t="s">
        <v>2024</v>
      </c>
      <c r="C176" s="75"/>
      <c r="D176" s="77"/>
      <c r="E176" s="77"/>
      <c r="F176" s="75"/>
      <c r="G176" s="77"/>
      <c r="I176" s="77"/>
      <c r="J176" s="77">
        <v>0</v>
      </c>
      <c r="K176" s="74"/>
    </row>
    <row r="177" spans="1:11" x14ac:dyDescent="0.25">
      <c r="A177">
        <v>2445604</v>
      </c>
      <c r="B177" t="s">
        <v>1321</v>
      </c>
      <c r="C177" s="75">
        <v>127</v>
      </c>
      <c r="D177" s="77">
        <v>0.85826771653543299</v>
      </c>
      <c r="E177" s="77">
        <v>3.1496062992125998E-2</v>
      </c>
      <c r="F177" s="75">
        <v>125</v>
      </c>
      <c r="G177" s="77">
        <v>0.70399999999999996</v>
      </c>
      <c r="H177">
        <v>113</v>
      </c>
      <c r="I177" s="77">
        <v>0.95762711864406802</v>
      </c>
      <c r="J177" s="77">
        <v>1.6949152542372899E-2</v>
      </c>
      <c r="K177" s="74">
        <v>0.215827338129496</v>
      </c>
    </row>
    <row r="178" spans="1:11" x14ac:dyDescent="0.25">
      <c r="A178">
        <v>2449780</v>
      </c>
      <c r="B178" t="s">
        <v>1323</v>
      </c>
      <c r="C178" s="75">
        <v>45</v>
      </c>
      <c r="D178" s="77">
        <v>0.66666666666666696</v>
      </c>
      <c r="E178" s="77">
        <v>0.22222222222222199</v>
      </c>
      <c r="F178" s="75">
        <v>44</v>
      </c>
      <c r="G178" s="77">
        <v>0.61363636363636398</v>
      </c>
      <c r="H178">
        <v>31</v>
      </c>
      <c r="I178" s="77">
        <v>0.73809523809523803</v>
      </c>
      <c r="J178" s="77">
        <v>0.238095238095238</v>
      </c>
      <c r="K178" s="74">
        <v>-4.08163265306122E-2</v>
      </c>
    </row>
    <row r="179" spans="1:11" x14ac:dyDescent="0.25">
      <c r="A179">
        <v>2453469</v>
      </c>
      <c r="B179" t="s">
        <v>1325</v>
      </c>
      <c r="C179" s="75">
        <v>60</v>
      </c>
      <c r="D179" s="77">
        <v>0.83333333333333304</v>
      </c>
      <c r="E179" s="77">
        <v>0.1</v>
      </c>
      <c r="F179" s="75">
        <v>57</v>
      </c>
      <c r="G179" s="77">
        <v>0.68421052631578905</v>
      </c>
      <c r="H179">
        <v>50</v>
      </c>
      <c r="I179" s="77">
        <v>0.90909090909090895</v>
      </c>
      <c r="J179" s="77">
        <v>5.4545454545454501E-2</v>
      </c>
      <c r="K179" s="74">
        <v>0.16666666666666699</v>
      </c>
    </row>
    <row r="180" spans="1:11" x14ac:dyDescent="0.25">
      <c r="A180">
        <v>2453666</v>
      </c>
      <c r="B180" t="s">
        <v>1327</v>
      </c>
      <c r="C180" s="75">
        <v>95</v>
      </c>
      <c r="D180" s="77">
        <v>0.768421052631579</v>
      </c>
      <c r="E180" s="77">
        <v>5.2631578947368397E-2</v>
      </c>
      <c r="F180" s="75">
        <v>90</v>
      </c>
      <c r="G180" s="77">
        <v>0.63333333333333297</v>
      </c>
      <c r="H180">
        <v>78</v>
      </c>
      <c r="I180" s="77">
        <v>0.87640449438202295</v>
      </c>
      <c r="J180" s="77">
        <v>5.6179775280898903E-2</v>
      </c>
      <c r="K180" s="74">
        <v>3.7383177570093497E-2</v>
      </c>
    </row>
    <row r="181" spans="1:11" x14ac:dyDescent="0.25">
      <c r="A181">
        <v>2453731</v>
      </c>
      <c r="B181" t="s">
        <v>1329</v>
      </c>
      <c r="C181" s="75">
        <v>74</v>
      </c>
      <c r="D181" s="77">
        <v>0.75675675675675702</v>
      </c>
      <c r="E181" s="77">
        <v>8.1081081081081099E-2</v>
      </c>
      <c r="F181" s="75">
        <v>72</v>
      </c>
      <c r="G181" s="77">
        <v>0.63888888888888895</v>
      </c>
      <c r="H181">
        <v>63</v>
      </c>
      <c r="I181" s="77">
        <v>0.88732394366197198</v>
      </c>
      <c r="J181" s="77">
        <v>2.8169014084507001E-2</v>
      </c>
      <c r="K181" s="74">
        <v>-3.7499999999999999E-2</v>
      </c>
    </row>
    <row r="182" spans="1:11" x14ac:dyDescent="0.25">
      <c r="A182">
        <v>2475049</v>
      </c>
      <c r="B182" t="s">
        <v>1331</v>
      </c>
      <c r="C182" s="75">
        <v>20</v>
      </c>
      <c r="D182" s="77">
        <v>0.8</v>
      </c>
      <c r="E182" s="77">
        <v>0.1</v>
      </c>
      <c r="F182" s="75">
        <v>19</v>
      </c>
      <c r="G182" s="77">
        <v>0.73684210526315796</v>
      </c>
      <c r="H182">
        <v>18</v>
      </c>
      <c r="I182" s="77">
        <v>1</v>
      </c>
      <c r="J182" s="77">
        <v>0</v>
      </c>
      <c r="K182" s="74">
        <v>-0.15</v>
      </c>
    </row>
    <row r="183" spans="1:11" x14ac:dyDescent="0.25">
      <c r="A183">
        <v>2489829</v>
      </c>
      <c r="B183" t="s">
        <v>2025</v>
      </c>
      <c r="C183" s="75"/>
      <c r="D183" s="77"/>
      <c r="E183" s="77"/>
      <c r="F183" s="75"/>
      <c r="G183" s="77"/>
      <c r="I183" s="77"/>
      <c r="J183" s="77">
        <v>0</v>
      </c>
      <c r="K183" s="74"/>
    </row>
    <row r="184" spans="1:11" x14ac:dyDescent="0.25">
      <c r="A184">
        <v>2490289</v>
      </c>
      <c r="B184" t="s">
        <v>1333</v>
      </c>
      <c r="C184" s="75">
        <v>55</v>
      </c>
      <c r="D184" s="77">
        <v>0.8</v>
      </c>
      <c r="E184" s="77">
        <v>0.12727272727272701</v>
      </c>
      <c r="F184" s="75">
        <v>52</v>
      </c>
      <c r="G184" s="77">
        <v>0.71153846153846201</v>
      </c>
      <c r="H184">
        <v>48</v>
      </c>
      <c r="I184" s="77">
        <v>0.94117647058823495</v>
      </c>
      <c r="J184" s="77">
        <v>3.9215686274509803E-2</v>
      </c>
      <c r="K184" s="74">
        <v>0.234375</v>
      </c>
    </row>
    <row r="185" spans="1:11" x14ac:dyDescent="0.25">
      <c r="A185">
        <v>2493915</v>
      </c>
      <c r="B185" t="s">
        <v>1335</v>
      </c>
      <c r="C185" s="75">
        <v>88</v>
      </c>
      <c r="D185" s="77">
        <v>0.82954545454545503</v>
      </c>
      <c r="E185" s="77">
        <v>0.102272727272727</v>
      </c>
      <c r="F185" s="75">
        <v>81</v>
      </c>
      <c r="G185" s="77">
        <v>0.66666666666666696</v>
      </c>
      <c r="H185">
        <v>71</v>
      </c>
      <c r="I185" s="77">
        <v>0.88749999999999996</v>
      </c>
      <c r="J185" s="77">
        <v>7.4999999999999997E-2</v>
      </c>
      <c r="K185" s="74">
        <v>-3.1914893617021302E-2</v>
      </c>
    </row>
    <row r="186" spans="1:11" x14ac:dyDescent="0.25">
      <c r="A186">
        <v>2523247</v>
      </c>
      <c r="B186" t="s">
        <v>1337</v>
      </c>
      <c r="C186" s="75">
        <v>21</v>
      </c>
      <c r="D186" s="77">
        <v>0.66666666666666696</v>
      </c>
      <c r="E186" s="77">
        <v>9.5238095238095205E-2</v>
      </c>
      <c r="F186" s="75">
        <v>20</v>
      </c>
      <c r="G186" s="77">
        <v>0.75</v>
      </c>
      <c r="H186">
        <v>20</v>
      </c>
      <c r="I186" s="77">
        <v>1</v>
      </c>
      <c r="J186" s="77">
        <v>0</v>
      </c>
      <c r="K186" s="74">
        <v>-8.6956521739130405E-2</v>
      </c>
    </row>
    <row r="187" spans="1:11" x14ac:dyDescent="0.25">
      <c r="A187">
        <v>2556748</v>
      </c>
      <c r="B187" t="s">
        <v>2026</v>
      </c>
      <c r="C187" s="75">
        <v>20</v>
      </c>
      <c r="D187" s="77">
        <v>0.85</v>
      </c>
      <c r="E187" s="77">
        <v>0.05</v>
      </c>
      <c r="F187" s="75">
        <v>20</v>
      </c>
      <c r="G187" s="77">
        <v>0.7</v>
      </c>
      <c r="H187">
        <v>20</v>
      </c>
      <c r="I187" s="77">
        <v>1</v>
      </c>
      <c r="J187" s="77">
        <v>0</v>
      </c>
      <c r="K187" s="74">
        <v>0.6</v>
      </c>
    </row>
    <row r="188" spans="1:11" x14ac:dyDescent="0.25">
      <c r="A188">
        <v>2557041</v>
      </c>
      <c r="B188" t="s">
        <v>1339</v>
      </c>
      <c r="C188" s="75">
        <v>24</v>
      </c>
      <c r="D188" s="77">
        <v>0.70833333333333304</v>
      </c>
      <c r="E188" s="77">
        <v>8.3333333333333301E-2</v>
      </c>
      <c r="F188" s="75">
        <v>23</v>
      </c>
      <c r="G188" s="77">
        <v>0.60869565217391297</v>
      </c>
      <c r="H188">
        <v>20</v>
      </c>
      <c r="I188" s="77">
        <v>0.90909090909090895</v>
      </c>
      <c r="J188" s="77">
        <v>4.5454545454545497E-2</v>
      </c>
      <c r="K188" s="74">
        <v>0.269230769230769</v>
      </c>
    </row>
    <row r="189" spans="1:11" x14ac:dyDescent="0.25">
      <c r="A189">
        <v>2590258</v>
      </c>
      <c r="B189" t="s">
        <v>2027</v>
      </c>
      <c r="C189" s="75"/>
      <c r="D189" s="77"/>
      <c r="E189" s="77"/>
      <c r="F189" s="75"/>
      <c r="G189" s="77"/>
      <c r="I189" s="77"/>
      <c r="J189" s="77">
        <v>0</v>
      </c>
      <c r="K189" s="74"/>
    </row>
    <row r="190" spans="1:11" x14ac:dyDescent="0.25">
      <c r="A190">
        <v>2590270</v>
      </c>
      <c r="B190" t="s">
        <v>1341</v>
      </c>
      <c r="C190" s="75">
        <v>45</v>
      </c>
      <c r="D190" s="77">
        <v>0.75555555555555598</v>
      </c>
      <c r="E190" s="77">
        <v>0.11111111111111099</v>
      </c>
      <c r="F190" s="75">
        <v>44</v>
      </c>
      <c r="G190" s="77">
        <v>0.63636363636363602</v>
      </c>
      <c r="H190">
        <v>39</v>
      </c>
      <c r="I190" s="77">
        <v>0.92857142857142905</v>
      </c>
      <c r="J190" s="77">
        <v>0</v>
      </c>
      <c r="K190" s="74">
        <v>0.19148936170212799</v>
      </c>
    </row>
    <row r="191" spans="1:11" x14ac:dyDescent="0.25">
      <c r="A191">
        <v>2592139</v>
      </c>
      <c r="B191" t="s">
        <v>1343</v>
      </c>
      <c r="C191" s="75">
        <v>128</v>
      </c>
      <c r="D191" s="77">
        <v>0.890625</v>
      </c>
      <c r="E191" s="77">
        <v>3.125E-2</v>
      </c>
      <c r="F191" s="75">
        <v>126</v>
      </c>
      <c r="G191" s="77">
        <v>0.72222222222222199</v>
      </c>
      <c r="H191">
        <v>117</v>
      </c>
      <c r="I191" s="77">
        <v>0.95121951219512202</v>
      </c>
      <c r="J191" s="77">
        <v>2.4390243902439001E-2</v>
      </c>
      <c r="K191" s="74">
        <v>0.25</v>
      </c>
    </row>
    <row r="192" spans="1:11" x14ac:dyDescent="0.25">
      <c r="A192">
        <v>2593943</v>
      </c>
      <c r="B192" t="s">
        <v>1345</v>
      </c>
      <c r="C192" s="75">
        <v>63</v>
      </c>
      <c r="D192" s="77">
        <v>0.77777777777777801</v>
      </c>
      <c r="E192" s="77">
        <v>0.11111111111111099</v>
      </c>
      <c r="F192" s="75">
        <v>60</v>
      </c>
      <c r="G192" s="77">
        <v>0.71666666666666701</v>
      </c>
      <c r="H192">
        <v>54</v>
      </c>
      <c r="I192" s="77">
        <v>0.91525423728813604</v>
      </c>
      <c r="J192" s="77">
        <v>3.3898305084745797E-2</v>
      </c>
      <c r="K192" s="74">
        <v>0.107692307692308</v>
      </c>
    </row>
    <row r="193" spans="1:11" x14ac:dyDescent="0.25">
      <c r="A193">
        <v>2650579</v>
      </c>
      <c r="B193" t="s">
        <v>2028</v>
      </c>
      <c r="C193" s="75"/>
      <c r="D193" s="77"/>
      <c r="E193" s="77"/>
      <c r="F193" s="75"/>
      <c r="G193" s="77"/>
      <c r="I193" s="77"/>
      <c r="J193" s="77">
        <v>0</v>
      </c>
      <c r="K193" s="74"/>
    </row>
    <row r="194" spans="1:11" x14ac:dyDescent="0.25">
      <c r="A194">
        <v>2661431</v>
      </c>
      <c r="B194" t="s">
        <v>1347</v>
      </c>
      <c r="C194" s="75"/>
      <c r="D194" s="77"/>
      <c r="E194" s="77"/>
      <c r="F194" s="75"/>
      <c r="G194" s="77"/>
      <c r="I194" s="77"/>
      <c r="J194" s="77">
        <v>0</v>
      </c>
      <c r="K194" s="74"/>
    </row>
    <row r="195" spans="1:11" x14ac:dyDescent="0.25">
      <c r="A195">
        <v>2699911</v>
      </c>
      <c r="B195" t="s">
        <v>2029</v>
      </c>
      <c r="C195" s="75"/>
      <c r="D195" s="77"/>
      <c r="E195" s="77"/>
      <c r="F195" s="75"/>
      <c r="G195" s="77"/>
      <c r="I195" s="77"/>
      <c r="J195" s="77">
        <v>0</v>
      </c>
      <c r="K195" s="74"/>
    </row>
    <row r="196" spans="1:11" x14ac:dyDescent="0.25">
      <c r="A196">
        <v>2701834</v>
      </c>
      <c r="B196" t="s">
        <v>1350</v>
      </c>
      <c r="C196" s="75">
        <v>44</v>
      </c>
      <c r="D196" s="77">
        <v>0.79545454545454497</v>
      </c>
      <c r="E196" s="77">
        <v>0.11363636363636399</v>
      </c>
      <c r="F196" s="75">
        <v>43</v>
      </c>
      <c r="G196" s="77">
        <v>0.65116279069767402</v>
      </c>
      <c r="H196">
        <v>36</v>
      </c>
      <c r="I196" s="77">
        <v>0.85714285714285698</v>
      </c>
      <c r="J196" s="77">
        <v>7.1428571428571397E-2</v>
      </c>
      <c r="K196" s="74">
        <v>0.33333333333333298</v>
      </c>
    </row>
    <row r="197" spans="1:11" x14ac:dyDescent="0.25">
      <c r="A197">
        <v>2714251</v>
      </c>
      <c r="B197" t="s">
        <v>1352</v>
      </c>
      <c r="C197" s="75">
        <v>58</v>
      </c>
      <c r="D197" s="77">
        <v>0.84482758620689702</v>
      </c>
      <c r="E197" s="77">
        <v>0.10344827586206901</v>
      </c>
      <c r="F197" s="75">
        <v>56</v>
      </c>
      <c r="G197" s="77">
        <v>0.76785714285714302</v>
      </c>
      <c r="H197">
        <v>54</v>
      </c>
      <c r="I197" s="77">
        <v>0.98181818181818203</v>
      </c>
      <c r="J197" s="77">
        <v>1.8181818181818198E-2</v>
      </c>
      <c r="K197" s="74">
        <v>0.35384615384615398</v>
      </c>
    </row>
    <row r="198" spans="1:11" x14ac:dyDescent="0.25">
      <c r="A198">
        <v>2714364</v>
      </c>
      <c r="B198" t="s">
        <v>1354</v>
      </c>
      <c r="C198" s="75">
        <v>102</v>
      </c>
      <c r="D198" s="77">
        <v>0.74509803921568596</v>
      </c>
      <c r="E198" s="77">
        <v>0.10784313725490199</v>
      </c>
      <c r="F198" s="75">
        <v>96</v>
      </c>
      <c r="G198" s="77">
        <v>0.61458333333333304</v>
      </c>
      <c r="H198">
        <v>81</v>
      </c>
      <c r="I198" s="77">
        <v>0.87096774193548399</v>
      </c>
      <c r="J198" s="77">
        <v>5.3763440860215103E-2</v>
      </c>
      <c r="K198" s="74">
        <v>2.7522935779816501E-2</v>
      </c>
    </row>
    <row r="199" spans="1:11" x14ac:dyDescent="0.25">
      <c r="A199">
        <v>2715475</v>
      </c>
      <c r="B199" t="s">
        <v>1356</v>
      </c>
      <c r="C199" s="75">
        <v>74</v>
      </c>
      <c r="D199" s="77">
        <v>0.83783783783783805</v>
      </c>
      <c r="E199" s="77">
        <v>4.0540540540540501E-2</v>
      </c>
      <c r="F199" s="75">
        <v>70</v>
      </c>
      <c r="G199" s="77">
        <v>0.8</v>
      </c>
      <c r="H199">
        <v>66</v>
      </c>
      <c r="I199" s="77">
        <v>0.97058823529411797</v>
      </c>
      <c r="J199" s="77">
        <v>1.4705882352941201E-2</v>
      </c>
      <c r="K199" s="74">
        <v>0.20512820512820501</v>
      </c>
    </row>
    <row r="200" spans="1:11" x14ac:dyDescent="0.25">
      <c r="A200">
        <v>2715651</v>
      </c>
      <c r="B200" t="s">
        <v>1358</v>
      </c>
      <c r="C200" s="75">
        <v>87</v>
      </c>
      <c r="D200" s="77">
        <v>0.64367816091954</v>
      </c>
      <c r="E200" s="77">
        <v>0.18390804597701099</v>
      </c>
      <c r="F200" s="75">
        <v>84</v>
      </c>
      <c r="G200" s="77">
        <v>0.53571428571428603</v>
      </c>
      <c r="H200">
        <v>66</v>
      </c>
      <c r="I200" s="77">
        <v>0.79518072289156605</v>
      </c>
      <c r="J200" s="77">
        <v>8.4337349397590397E-2</v>
      </c>
      <c r="K200" s="74">
        <v>-0.11111111111111099</v>
      </c>
    </row>
    <row r="201" spans="1:11" x14ac:dyDescent="0.25">
      <c r="A201">
        <v>2715672</v>
      </c>
      <c r="B201" t="s">
        <v>2030</v>
      </c>
      <c r="C201" s="75"/>
      <c r="D201" s="77"/>
      <c r="E201" s="77"/>
      <c r="F201" s="75"/>
      <c r="G201" s="77"/>
      <c r="I201" s="77"/>
      <c r="J201" s="77">
        <v>0</v>
      </c>
      <c r="K201" s="74"/>
    </row>
    <row r="202" spans="1:11" x14ac:dyDescent="0.25">
      <c r="A202">
        <v>2715890</v>
      </c>
      <c r="B202" t="s">
        <v>1360</v>
      </c>
      <c r="C202" s="75">
        <v>72</v>
      </c>
      <c r="D202" s="77">
        <v>0.79166666666666696</v>
      </c>
      <c r="E202" s="77">
        <v>0.15277777777777801</v>
      </c>
      <c r="F202" s="75">
        <v>72</v>
      </c>
      <c r="G202" s="77">
        <v>0.61111111111111105</v>
      </c>
      <c r="H202">
        <v>63</v>
      </c>
      <c r="I202" s="77">
        <v>0.875</v>
      </c>
      <c r="J202" s="77">
        <v>6.9444444444444406E-2</v>
      </c>
      <c r="K202" s="74">
        <v>0.194444444444444</v>
      </c>
    </row>
    <row r="203" spans="1:11" x14ac:dyDescent="0.25">
      <c r="A203">
        <v>2715891</v>
      </c>
      <c r="B203" t="s">
        <v>1362</v>
      </c>
      <c r="C203" s="75">
        <v>81</v>
      </c>
      <c r="D203" s="77">
        <v>0.69135802469135799</v>
      </c>
      <c r="E203" s="77">
        <v>0.172839506172839</v>
      </c>
      <c r="F203" s="75">
        <v>74</v>
      </c>
      <c r="G203" s="77">
        <v>0.58108108108108103</v>
      </c>
      <c r="H203">
        <v>59</v>
      </c>
      <c r="I203" s="77">
        <v>0.81944444444444398</v>
      </c>
      <c r="J203" s="77">
        <v>0.125</v>
      </c>
      <c r="K203" s="74">
        <v>3.65853658536585E-2</v>
      </c>
    </row>
    <row r="204" spans="1:11" x14ac:dyDescent="0.25">
      <c r="A204">
        <v>2715908</v>
      </c>
      <c r="B204" t="s">
        <v>1364</v>
      </c>
      <c r="C204" s="75">
        <v>114</v>
      </c>
      <c r="D204" s="77">
        <v>0.86842105263157898</v>
      </c>
      <c r="E204" s="77">
        <v>5.2631578947368397E-2</v>
      </c>
      <c r="F204" s="75">
        <v>111</v>
      </c>
      <c r="G204" s="77">
        <v>0.73873873873873896</v>
      </c>
      <c r="H204">
        <v>101</v>
      </c>
      <c r="I204" s="77">
        <v>0.93518518518518501</v>
      </c>
      <c r="J204" s="77">
        <v>9.2592592592592605E-3</v>
      </c>
      <c r="K204" s="74">
        <v>0.25</v>
      </c>
    </row>
    <row r="205" spans="1:11" x14ac:dyDescent="0.25">
      <c r="A205">
        <v>2715917</v>
      </c>
      <c r="B205" t="s">
        <v>1366</v>
      </c>
      <c r="C205" s="75">
        <v>147</v>
      </c>
      <c r="D205" s="77">
        <v>0.74149659863945605</v>
      </c>
      <c r="E205" s="77">
        <v>0.129251700680272</v>
      </c>
      <c r="F205" s="75">
        <v>141</v>
      </c>
      <c r="G205" s="77">
        <v>0.64539007092198597</v>
      </c>
      <c r="H205">
        <v>123</v>
      </c>
      <c r="I205" s="77">
        <v>0.90441176470588203</v>
      </c>
      <c r="J205" s="77">
        <v>3.6764705882352901E-2</v>
      </c>
      <c r="K205" s="74">
        <v>0</v>
      </c>
    </row>
    <row r="206" spans="1:11" x14ac:dyDescent="0.25">
      <c r="A206">
        <v>2716147</v>
      </c>
      <c r="B206" t="s">
        <v>1368</v>
      </c>
      <c r="C206" s="75">
        <v>35</v>
      </c>
      <c r="D206" s="77">
        <v>0.68571428571428605</v>
      </c>
      <c r="E206" s="77">
        <v>0.114285714285714</v>
      </c>
      <c r="F206" s="75">
        <v>33</v>
      </c>
      <c r="G206" s="77">
        <v>0.72727272727272696</v>
      </c>
      <c r="H206">
        <v>30</v>
      </c>
      <c r="I206" s="77">
        <v>0.9375</v>
      </c>
      <c r="J206" s="77">
        <v>0</v>
      </c>
      <c r="K206" s="74">
        <v>-2.7027027027027001E-2</v>
      </c>
    </row>
    <row r="207" spans="1:11" x14ac:dyDescent="0.25">
      <c r="A207">
        <v>2716153</v>
      </c>
      <c r="B207" t="s">
        <v>1370</v>
      </c>
      <c r="C207" s="75">
        <v>30</v>
      </c>
      <c r="D207" s="77">
        <v>0.9</v>
      </c>
      <c r="E207" s="77">
        <v>3.3333333333333298E-2</v>
      </c>
      <c r="F207" s="75">
        <v>29</v>
      </c>
      <c r="G207" s="77">
        <v>0.75862068965517204</v>
      </c>
      <c r="H207">
        <v>29</v>
      </c>
      <c r="I207" s="77">
        <v>1</v>
      </c>
      <c r="J207" s="77">
        <v>0</v>
      </c>
      <c r="K207" s="74">
        <v>0.60606060606060597</v>
      </c>
    </row>
    <row r="208" spans="1:11" x14ac:dyDescent="0.25">
      <c r="A208">
        <v>2718494</v>
      </c>
      <c r="B208" t="s">
        <v>1372</v>
      </c>
      <c r="C208" s="75">
        <v>76</v>
      </c>
      <c r="D208" s="77">
        <v>0.84210526315789502</v>
      </c>
      <c r="E208" s="77">
        <v>6.5789473684210495E-2</v>
      </c>
      <c r="F208" s="75">
        <v>72</v>
      </c>
      <c r="G208" s="77">
        <v>0.59722222222222199</v>
      </c>
      <c r="H208">
        <v>66</v>
      </c>
      <c r="I208" s="77">
        <v>0.94285714285714295</v>
      </c>
      <c r="J208" s="77">
        <v>1.4285714285714299E-2</v>
      </c>
      <c r="K208" s="74">
        <v>7.1428571428571397E-2</v>
      </c>
    </row>
    <row r="209" spans="1:11" x14ac:dyDescent="0.25">
      <c r="A209">
        <v>2718878</v>
      </c>
      <c r="B209" t="s">
        <v>1374</v>
      </c>
      <c r="C209" s="75">
        <v>67</v>
      </c>
      <c r="D209" s="77">
        <v>0.82089552238805996</v>
      </c>
      <c r="E209" s="77">
        <v>8.9552238805970102E-2</v>
      </c>
      <c r="F209" s="75">
        <v>65</v>
      </c>
      <c r="G209" s="77">
        <v>0.64615384615384597</v>
      </c>
      <c r="H209">
        <v>61</v>
      </c>
      <c r="I209" s="77">
        <v>0.953125</v>
      </c>
      <c r="J209" s="77">
        <v>3.125E-2</v>
      </c>
      <c r="K209" s="74">
        <v>0.188405797101449</v>
      </c>
    </row>
    <row r="210" spans="1:11" x14ac:dyDescent="0.25">
      <c r="A210">
        <v>2718884</v>
      </c>
      <c r="B210" t="s">
        <v>2031</v>
      </c>
      <c r="C210" s="75">
        <v>1</v>
      </c>
      <c r="D210" s="77"/>
      <c r="E210" s="77">
        <v>1</v>
      </c>
      <c r="F210" s="75">
        <v>1</v>
      </c>
      <c r="G210" s="77">
        <v>0</v>
      </c>
      <c r="I210" s="77">
        <v>0</v>
      </c>
      <c r="J210" s="77">
        <v>1</v>
      </c>
      <c r="K210" s="74">
        <v>-1</v>
      </c>
    </row>
    <row r="211" spans="1:11" x14ac:dyDescent="0.25">
      <c r="A211">
        <v>2718919</v>
      </c>
      <c r="B211" t="s">
        <v>1376</v>
      </c>
      <c r="C211" s="75">
        <v>46</v>
      </c>
      <c r="D211" s="77">
        <v>0.76086956521739102</v>
      </c>
      <c r="E211" s="77">
        <v>0.108695652173913</v>
      </c>
      <c r="F211" s="75">
        <v>42</v>
      </c>
      <c r="G211" s="77">
        <v>0.61904761904761896</v>
      </c>
      <c r="H211">
        <v>36</v>
      </c>
      <c r="I211" s="77">
        <v>0.85714285714285698</v>
      </c>
      <c r="J211" s="77">
        <v>4.7619047619047603E-2</v>
      </c>
      <c r="K211" s="74">
        <v>8.5106382978723402E-2</v>
      </c>
    </row>
    <row r="212" spans="1:11" x14ac:dyDescent="0.25">
      <c r="A212">
        <v>2718937</v>
      </c>
      <c r="B212" t="s">
        <v>2032</v>
      </c>
      <c r="C212" s="75"/>
      <c r="D212" s="77"/>
      <c r="E212" s="77"/>
      <c r="F212" s="75"/>
      <c r="G212" s="77"/>
      <c r="I212" s="77"/>
      <c r="J212" s="77">
        <v>0</v>
      </c>
      <c r="K212" s="74"/>
    </row>
    <row r="213" spans="1:11" x14ac:dyDescent="0.25">
      <c r="A213">
        <v>2723532</v>
      </c>
      <c r="B213" t="s">
        <v>1378</v>
      </c>
      <c r="C213" s="75">
        <v>47</v>
      </c>
      <c r="D213" s="77">
        <v>0.87234042553191504</v>
      </c>
      <c r="E213" s="77">
        <v>8.5106382978723402E-2</v>
      </c>
      <c r="F213" s="75">
        <v>44</v>
      </c>
      <c r="G213" s="77">
        <v>0.81818181818181801</v>
      </c>
      <c r="H213">
        <v>42</v>
      </c>
      <c r="I213" s="77">
        <v>0.97674418604651203</v>
      </c>
      <c r="J213" s="77">
        <v>2.32558139534884E-2</v>
      </c>
      <c r="K213" s="74">
        <v>0.115384615384615</v>
      </c>
    </row>
    <row r="214" spans="1:11" x14ac:dyDescent="0.25">
      <c r="A214">
        <v>2723548</v>
      </c>
      <c r="B214" t="s">
        <v>2033</v>
      </c>
      <c r="C214" s="75">
        <v>12</v>
      </c>
      <c r="D214" s="77">
        <v>0.91666666666666696</v>
      </c>
      <c r="E214" s="77">
        <v>8.3333333333333301E-2</v>
      </c>
      <c r="F214" s="75">
        <v>12</v>
      </c>
      <c r="G214" s="77">
        <v>0.75</v>
      </c>
      <c r="H214">
        <v>9</v>
      </c>
      <c r="I214" s="77">
        <v>0.81818181818181801</v>
      </c>
      <c r="J214" s="77">
        <v>0</v>
      </c>
      <c r="K214" s="74">
        <v>0.46666666666666701</v>
      </c>
    </row>
    <row r="215" spans="1:11" x14ac:dyDescent="0.25">
      <c r="A215">
        <v>2734762</v>
      </c>
      <c r="B215" t="s">
        <v>2034</v>
      </c>
      <c r="C215" s="75"/>
      <c r="D215" s="77"/>
      <c r="E215" s="77"/>
      <c r="F215" s="75"/>
      <c r="G215" s="77"/>
      <c r="I215" s="77"/>
      <c r="J215" s="77">
        <v>0</v>
      </c>
      <c r="K215" s="74"/>
    </row>
    <row r="216" spans="1:11" x14ac:dyDescent="0.25">
      <c r="A216">
        <v>2734904</v>
      </c>
      <c r="B216" t="s">
        <v>1380</v>
      </c>
      <c r="C216" s="75">
        <v>4</v>
      </c>
      <c r="D216" s="77">
        <v>0.5</v>
      </c>
      <c r="E216" s="77">
        <v>0.5</v>
      </c>
      <c r="F216" s="75">
        <v>3</v>
      </c>
      <c r="G216" s="77">
        <v>1</v>
      </c>
      <c r="H216">
        <v>2</v>
      </c>
      <c r="I216" s="77">
        <v>0.66666666666666696</v>
      </c>
      <c r="J216" s="77">
        <v>0</v>
      </c>
      <c r="K216" s="74">
        <v>0.5</v>
      </c>
    </row>
    <row r="217" spans="1:11" x14ac:dyDescent="0.25">
      <c r="A217">
        <v>2738560</v>
      </c>
      <c r="B217" t="s">
        <v>1382</v>
      </c>
      <c r="C217" s="75">
        <v>31</v>
      </c>
      <c r="D217" s="77">
        <v>0.74193548387096797</v>
      </c>
      <c r="E217" s="77">
        <v>0.12903225806451599</v>
      </c>
      <c r="F217" s="75">
        <v>29</v>
      </c>
      <c r="G217" s="77">
        <v>0.55172413793103403</v>
      </c>
      <c r="H217">
        <v>28</v>
      </c>
      <c r="I217" s="77">
        <v>0.96551724137931005</v>
      </c>
      <c r="J217" s="77">
        <v>0</v>
      </c>
      <c r="K217" s="74">
        <v>0.18181818181818199</v>
      </c>
    </row>
    <row r="218" spans="1:11" x14ac:dyDescent="0.25">
      <c r="A218">
        <v>2738761</v>
      </c>
      <c r="B218" t="s">
        <v>1384</v>
      </c>
      <c r="C218" s="75">
        <v>79</v>
      </c>
      <c r="D218" s="77">
        <v>0.708860759493671</v>
      </c>
      <c r="E218" s="77">
        <v>0.139240506329114</v>
      </c>
      <c r="F218" s="75">
        <v>76</v>
      </c>
      <c r="G218" s="77">
        <v>0.59210526315789502</v>
      </c>
      <c r="H218">
        <v>63</v>
      </c>
      <c r="I218" s="77">
        <v>0.84</v>
      </c>
      <c r="J218" s="77">
        <v>9.3333333333333296E-2</v>
      </c>
      <c r="K218" s="74">
        <v>4.9382716049382699E-2</v>
      </c>
    </row>
    <row r="219" spans="1:11" x14ac:dyDescent="0.25">
      <c r="A219">
        <v>2738769</v>
      </c>
      <c r="B219" t="s">
        <v>1386</v>
      </c>
      <c r="C219" s="75">
        <v>81</v>
      </c>
      <c r="D219" s="77">
        <v>0.77777777777777801</v>
      </c>
      <c r="E219" s="77">
        <v>7.4074074074074098E-2</v>
      </c>
      <c r="F219" s="75">
        <v>78</v>
      </c>
      <c r="G219" s="77">
        <v>0.74358974358974395</v>
      </c>
      <c r="H219">
        <v>74</v>
      </c>
      <c r="I219" s="77">
        <v>0.97368421052631604</v>
      </c>
      <c r="J219" s="77">
        <v>0</v>
      </c>
      <c r="K219" s="74">
        <v>0.14606741573033699</v>
      </c>
    </row>
    <row r="220" spans="1:11" x14ac:dyDescent="0.25">
      <c r="A220">
        <v>2738784</v>
      </c>
      <c r="B220" t="s">
        <v>1388</v>
      </c>
      <c r="C220" s="75">
        <v>8</v>
      </c>
      <c r="D220" s="77">
        <v>0.75</v>
      </c>
      <c r="E220" s="77">
        <v>0.125</v>
      </c>
      <c r="F220" s="75">
        <v>8</v>
      </c>
      <c r="G220" s="77">
        <v>0.875</v>
      </c>
      <c r="H220">
        <v>7</v>
      </c>
      <c r="I220" s="77">
        <v>0.875</v>
      </c>
      <c r="J220" s="77">
        <v>0</v>
      </c>
      <c r="K220" s="74">
        <v>0</v>
      </c>
    </row>
    <row r="221" spans="1:11" x14ac:dyDescent="0.25">
      <c r="A221">
        <v>2738834</v>
      </c>
      <c r="B221" t="s">
        <v>2035</v>
      </c>
      <c r="C221" s="75"/>
      <c r="D221" s="77"/>
      <c r="E221" s="77"/>
      <c r="F221" s="75"/>
      <c r="G221" s="77"/>
      <c r="I221" s="77"/>
      <c r="J221" s="77">
        <v>0</v>
      </c>
      <c r="K221" s="74"/>
    </row>
    <row r="222" spans="1:11" x14ac:dyDescent="0.25">
      <c r="A222">
        <v>2741457</v>
      </c>
      <c r="B222" t="s">
        <v>2036</v>
      </c>
      <c r="C222" s="75"/>
      <c r="D222" s="77"/>
      <c r="E222" s="77"/>
      <c r="F222" s="75"/>
      <c r="G222" s="77"/>
      <c r="I222" s="77"/>
      <c r="J222" s="77">
        <v>0</v>
      </c>
      <c r="K222" s="74"/>
    </row>
    <row r="223" spans="1:11" x14ac:dyDescent="0.25">
      <c r="A223">
        <v>2741473</v>
      </c>
      <c r="B223" t="s">
        <v>1390</v>
      </c>
      <c r="C223" s="75">
        <v>10</v>
      </c>
      <c r="D223" s="77">
        <v>0.6</v>
      </c>
      <c r="E223" s="77">
        <v>0.3</v>
      </c>
      <c r="F223" s="75">
        <v>10</v>
      </c>
      <c r="G223" s="77">
        <v>0.9</v>
      </c>
      <c r="H223">
        <v>8</v>
      </c>
      <c r="I223" s="77">
        <v>0.8</v>
      </c>
      <c r="J223" s="77">
        <v>0</v>
      </c>
      <c r="K223" s="74">
        <v>0.3</v>
      </c>
    </row>
    <row r="224" spans="1:11" x14ac:dyDescent="0.25">
      <c r="A224">
        <v>2741475</v>
      </c>
      <c r="B224" t="s">
        <v>2037</v>
      </c>
      <c r="C224" s="75"/>
      <c r="D224" s="77"/>
      <c r="E224" s="77"/>
      <c r="F224" s="75"/>
      <c r="G224" s="77"/>
      <c r="I224" s="77"/>
      <c r="J224" s="77">
        <v>0</v>
      </c>
      <c r="K224" s="74"/>
    </row>
    <row r="225" spans="1:11" x14ac:dyDescent="0.25">
      <c r="A225">
        <v>2741477</v>
      </c>
      <c r="B225" t="s">
        <v>1392</v>
      </c>
      <c r="C225" s="75">
        <v>50</v>
      </c>
      <c r="D225" s="77">
        <v>0.84</v>
      </c>
      <c r="E225" s="77">
        <v>0.02</v>
      </c>
      <c r="F225" s="75">
        <v>47</v>
      </c>
      <c r="G225" s="77">
        <v>0.78723404255319196</v>
      </c>
      <c r="H225">
        <v>43</v>
      </c>
      <c r="I225" s="77">
        <v>0.934782608695652</v>
      </c>
      <c r="J225" s="77">
        <v>0</v>
      </c>
      <c r="K225" s="74">
        <v>0.31481481481481499</v>
      </c>
    </row>
    <row r="226" spans="1:11" x14ac:dyDescent="0.25">
      <c r="A226">
        <v>2743754</v>
      </c>
      <c r="B226" t="s">
        <v>1394</v>
      </c>
      <c r="C226" s="75">
        <v>151</v>
      </c>
      <c r="D226" s="77">
        <v>0.887417218543046</v>
      </c>
      <c r="E226" s="77">
        <v>5.2980132450331098E-2</v>
      </c>
      <c r="F226" s="75">
        <v>144</v>
      </c>
      <c r="G226" s="77">
        <v>0.67361111111111105</v>
      </c>
      <c r="H226">
        <v>135</v>
      </c>
      <c r="I226" s="77">
        <v>0.95070422535211296</v>
      </c>
      <c r="J226" s="77">
        <v>2.1126760563380299E-2</v>
      </c>
      <c r="K226" s="74">
        <v>0.203703703703704</v>
      </c>
    </row>
    <row r="227" spans="1:11" x14ac:dyDescent="0.25">
      <c r="A227">
        <v>2744708</v>
      </c>
      <c r="B227" t="s">
        <v>1396</v>
      </c>
      <c r="C227" s="75">
        <v>111</v>
      </c>
      <c r="D227" s="77">
        <v>0.76576576576576605</v>
      </c>
      <c r="E227" s="77">
        <v>0.171171171171171</v>
      </c>
      <c r="F227" s="75">
        <v>107</v>
      </c>
      <c r="G227" s="77">
        <v>0.65420560747663503</v>
      </c>
      <c r="H227">
        <v>79</v>
      </c>
      <c r="I227" s="77">
        <v>0.79797979797979801</v>
      </c>
      <c r="J227" s="77">
        <v>0.15151515151515199</v>
      </c>
      <c r="K227" s="74">
        <v>7.4999999999999997E-2</v>
      </c>
    </row>
    <row r="228" spans="1:11" x14ac:dyDescent="0.25">
      <c r="A228">
        <v>2746074</v>
      </c>
      <c r="B228" t="s">
        <v>1398</v>
      </c>
      <c r="C228" s="75">
        <v>101</v>
      </c>
      <c r="D228" s="77">
        <v>0.88118811881188097</v>
      </c>
      <c r="E228" s="77">
        <v>3.9603960396039598E-2</v>
      </c>
      <c r="F228" s="75">
        <v>96</v>
      </c>
      <c r="G228" s="77">
        <v>0.67708333333333304</v>
      </c>
      <c r="H228">
        <v>85</v>
      </c>
      <c r="I228" s="77">
        <v>0.91397849462365599</v>
      </c>
      <c r="J228" s="77">
        <v>2.1505376344085999E-2</v>
      </c>
      <c r="K228" s="74">
        <v>9.7087378640776698E-2</v>
      </c>
    </row>
    <row r="229" spans="1:11" x14ac:dyDescent="0.25">
      <c r="A229">
        <v>2746136</v>
      </c>
      <c r="B229" t="s">
        <v>1400</v>
      </c>
      <c r="C229" s="75">
        <v>67</v>
      </c>
      <c r="D229" s="77">
        <v>0.77611940298507498</v>
      </c>
      <c r="E229" s="77">
        <v>0.14925373134328401</v>
      </c>
      <c r="F229" s="75">
        <v>65</v>
      </c>
      <c r="G229" s="77">
        <v>0.6</v>
      </c>
      <c r="H229">
        <v>59</v>
      </c>
      <c r="I229" s="77">
        <v>0.921875</v>
      </c>
      <c r="J229" s="77">
        <v>6.25E-2</v>
      </c>
      <c r="K229" s="74">
        <v>0.154929577464789</v>
      </c>
    </row>
    <row r="230" spans="1:11" x14ac:dyDescent="0.25">
      <c r="A230">
        <v>2746250</v>
      </c>
      <c r="B230" t="s">
        <v>1402</v>
      </c>
      <c r="C230" s="75">
        <v>86</v>
      </c>
      <c r="D230" s="77">
        <v>0.79069767441860495</v>
      </c>
      <c r="E230" s="77">
        <v>6.9767441860465101E-2</v>
      </c>
      <c r="F230" s="75">
        <v>82</v>
      </c>
      <c r="G230" s="77">
        <v>0.65853658536585402</v>
      </c>
      <c r="H230">
        <v>73</v>
      </c>
      <c r="I230" s="77">
        <v>0.924050632911392</v>
      </c>
      <c r="J230" s="77">
        <v>2.53164556962025E-2</v>
      </c>
      <c r="K230" s="74">
        <v>6.6666666666666693E-2</v>
      </c>
    </row>
    <row r="231" spans="1:11" x14ac:dyDescent="0.25">
      <c r="A231">
        <v>2750811</v>
      </c>
      <c r="B231" t="s">
        <v>1404</v>
      </c>
      <c r="C231" s="75">
        <v>70</v>
      </c>
      <c r="D231" s="77">
        <v>0.77142857142857102</v>
      </c>
      <c r="E231" s="77">
        <v>8.5714285714285701E-2</v>
      </c>
      <c r="F231" s="75">
        <v>68</v>
      </c>
      <c r="G231" s="77">
        <v>0.67647058823529405</v>
      </c>
      <c r="H231">
        <v>63</v>
      </c>
      <c r="I231" s="77">
        <v>0.92647058823529405</v>
      </c>
      <c r="J231" s="77">
        <v>4.4117647058823498E-2</v>
      </c>
      <c r="K231" s="74">
        <v>7.4999999999999997E-2</v>
      </c>
    </row>
    <row r="232" spans="1:11" x14ac:dyDescent="0.25">
      <c r="A232">
        <v>2751840</v>
      </c>
      <c r="B232" t="s">
        <v>1406</v>
      </c>
      <c r="C232" s="75">
        <v>89</v>
      </c>
      <c r="D232" s="77">
        <v>0.76404494382022503</v>
      </c>
      <c r="E232" s="77">
        <v>0.112359550561798</v>
      </c>
      <c r="F232" s="75">
        <v>85</v>
      </c>
      <c r="G232" s="77">
        <v>0.67058823529411804</v>
      </c>
      <c r="H232">
        <v>75</v>
      </c>
      <c r="I232" s="77">
        <v>0.89285714285714302</v>
      </c>
      <c r="J232" s="77">
        <v>5.95238095238095E-2</v>
      </c>
      <c r="K232" s="74">
        <v>9.375E-2</v>
      </c>
    </row>
    <row r="233" spans="1:11" x14ac:dyDescent="0.25">
      <c r="A233">
        <v>2778700</v>
      </c>
      <c r="B233" t="s">
        <v>1408</v>
      </c>
      <c r="C233" s="75">
        <v>37</v>
      </c>
      <c r="D233" s="77">
        <v>0.83783783783783805</v>
      </c>
      <c r="E233" s="77">
        <v>8.1081081081081099E-2</v>
      </c>
      <c r="F233" s="75">
        <v>37</v>
      </c>
      <c r="G233" s="77">
        <v>0.78378378378378399</v>
      </c>
      <c r="H233">
        <v>35</v>
      </c>
      <c r="I233" s="77">
        <v>0.97222222222222199</v>
      </c>
      <c r="J233" s="77">
        <v>2.7777777777777801E-2</v>
      </c>
      <c r="K233" s="74">
        <v>0.30769230769230799</v>
      </c>
    </row>
    <row r="234" spans="1:11" x14ac:dyDescent="0.25">
      <c r="A234">
        <v>2778705</v>
      </c>
      <c r="B234" t="s">
        <v>1410</v>
      </c>
      <c r="C234" s="75">
        <v>84</v>
      </c>
      <c r="D234" s="77">
        <v>0.91666666666666696</v>
      </c>
      <c r="E234" s="77">
        <v>3.5714285714285698E-2</v>
      </c>
      <c r="F234" s="75">
        <v>83</v>
      </c>
      <c r="G234" s="77">
        <v>0.69879518072289204</v>
      </c>
      <c r="H234">
        <v>81</v>
      </c>
      <c r="I234" s="77">
        <v>0.98780487804878003</v>
      </c>
      <c r="J234" s="77">
        <v>0</v>
      </c>
      <c r="K234" s="74">
        <v>0.17204301075268799</v>
      </c>
    </row>
    <row r="235" spans="1:11" x14ac:dyDescent="0.25">
      <c r="A235">
        <v>2778981</v>
      </c>
      <c r="B235" t="s">
        <v>2038</v>
      </c>
      <c r="C235" s="75"/>
      <c r="D235" s="77"/>
      <c r="E235" s="77"/>
      <c r="F235" s="75"/>
      <c r="G235" s="77"/>
      <c r="I235" s="77"/>
      <c r="J235" s="77">
        <v>0</v>
      </c>
      <c r="K235" s="74"/>
    </row>
    <row r="236" spans="1:11" x14ac:dyDescent="0.25">
      <c r="A236">
        <v>2779138</v>
      </c>
      <c r="B236" t="s">
        <v>1412</v>
      </c>
      <c r="C236" s="75">
        <v>46</v>
      </c>
      <c r="D236" s="77">
        <v>0.80434782608695699</v>
      </c>
      <c r="E236" s="77">
        <v>8.6956521739130405E-2</v>
      </c>
      <c r="F236" s="75">
        <v>45</v>
      </c>
      <c r="G236" s="77">
        <v>0.62222222222222201</v>
      </c>
      <c r="H236">
        <v>41</v>
      </c>
      <c r="I236" s="77">
        <v>0.97619047619047605</v>
      </c>
      <c r="J236" s="77">
        <v>0</v>
      </c>
      <c r="K236" s="74">
        <v>0.27659574468085102</v>
      </c>
    </row>
    <row r="237" spans="1:11" x14ac:dyDescent="0.25">
      <c r="A237">
        <v>2780692</v>
      </c>
      <c r="B237" t="s">
        <v>2039</v>
      </c>
      <c r="C237" s="75">
        <v>17</v>
      </c>
      <c r="D237" s="77">
        <v>0.70588235294117696</v>
      </c>
      <c r="E237" s="77">
        <v>5.8823529411764698E-2</v>
      </c>
      <c r="F237" s="75">
        <v>16</v>
      </c>
      <c r="G237" s="77">
        <v>0.8125</v>
      </c>
      <c r="H237">
        <v>13</v>
      </c>
      <c r="I237" s="77">
        <v>0.86666666666666703</v>
      </c>
      <c r="J237" s="77">
        <v>0</v>
      </c>
      <c r="K237" s="74">
        <v>-0.26315789473684198</v>
      </c>
    </row>
    <row r="238" spans="1:11" x14ac:dyDescent="0.25">
      <c r="A238">
        <v>2780719</v>
      </c>
      <c r="B238" t="s">
        <v>1414</v>
      </c>
      <c r="C238" s="75">
        <v>51</v>
      </c>
      <c r="D238" s="77">
        <v>0.76470588235294101</v>
      </c>
      <c r="E238" s="77">
        <v>7.8431372549019607E-2</v>
      </c>
      <c r="F238" s="75">
        <v>48</v>
      </c>
      <c r="G238" s="77">
        <v>0.64583333333333304</v>
      </c>
      <c r="H238">
        <v>42</v>
      </c>
      <c r="I238" s="77">
        <v>0.89361702127659604</v>
      </c>
      <c r="J238" s="77">
        <v>4.2553191489361701E-2</v>
      </c>
      <c r="K238" s="74">
        <v>5.3571428571428603E-2</v>
      </c>
    </row>
    <row r="239" spans="1:11" x14ac:dyDescent="0.25">
      <c r="A239">
        <v>2782115</v>
      </c>
      <c r="B239" t="s">
        <v>1416</v>
      </c>
      <c r="C239" s="75">
        <v>78</v>
      </c>
      <c r="D239" s="77">
        <v>0.79487179487179505</v>
      </c>
      <c r="E239" s="77">
        <v>0.115384615384615</v>
      </c>
      <c r="F239" s="75">
        <v>72</v>
      </c>
      <c r="G239" s="77">
        <v>0.68055555555555602</v>
      </c>
      <c r="H239">
        <v>61</v>
      </c>
      <c r="I239" s="77">
        <v>0.84722222222222199</v>
      </c>
      <c r="J239" s="77">
        <v>5.5555555555555601E-2</v>
      </c>
      <c r="K239" s="74">
        <v>0.27058823529411802</v>
      </c>
    </row>
    <row r="240" spans="1:11" x14ac:dyDescent="0.25">
      <c r="A240">
        <v>2801201</v>
      </c>
      <c r="B240" t="s">
        <v>1418</v>
      </c>
      <c r="C240" s="75">
        <v>70</v>
      </c>
      <c r="D240" s="77">
        <v>0.8</v>
      </c>
      <c r="E240" s="77">
        <v>5.7142857142857099E-2</v>
      </c>
      <c r="F240" s="75">
        <v>69</v>
      </c>
      <c r="G240" s="77">
        <v>0.75362318840579701</v>
      </c>
      <c r="H240">
        <v>61</v>
      </c>
      <c r="I240" s="77">
        <v>0.92424242424242398</v>
      </c>
      <c r="J240" s="77">
        <v>1.5151515151515201E-2</v>
      </c>
      <c r="K240" s="74">
        <v>0.24324324324324301</v>
      </c>
    </row>
    <row r="241" spans="1:11" x14ac:dyDescent="0.25">
      <c r="A241">
        <v>2802208</v>
      </c>
      <c r="B241" t="s">
        <v>1420</v>
      </c>
      <c r="C241" s="75">
        <v>79</v>
      </c>
      <c r="D241" s="77">
        <v>0.746835443037975</v>
      </c>
      <c r="E241" s="77">
        <v>0.139240506329114</v>
      </c>
      <c r="F241" s="75">
        <v>78</v>
      </c>
      <c r="G241" s="77">
        <v>0.62820512820512797</v>
      </c>
      <c r="H241">
        <v>65</v>
      </c>
      <c r="I241" s="77">
        <v>0.87837837837837796</v>
      </c>
      <c r="J241" s="77">
        <v>4.0540540540540501E-2</v>
      </c>
      <c r="K241" s="74">
        <v>0.18518518518518501</v>
      </c>
    </row>
    <row r="242" spans="1:11" x14ac:dyDescent="0.25">
      <c r="A242">
        <v>2802225</v>
      </c>
      <c r="B242" t="s">
        <v>1422</v>
      </c>
      <c r="C242" s="75"/>
      <c r="D242" s="77"/>
      <c r="E242" s="77"/>
      <c r="F242" s="75"/>
      <c r="G242" s="77"/>
      <c r="I242" s="77"/>
      <c r="J242" s="77">
        <v>0</v>
      </c>
      <c r="K242" s="74"/>
    </row>
    <row r="243" spans="1:11" x14ac:dyDescent="0.25">
      <c r="A243">
        <v>2802533</v>
      </c>
      <c r="B243" t="s">
        <v>1424</v>
      </c>
      <c r="C243" s="75">
        <v>132</v>
      </c>
      <c r="D243" s="77">
        <v>0.65909090909090895</v>
      </c>
      <c r="E243" s="77">
        <v>0.12878787878787901</v>
      </c>
      <c r="F243" s="75">
        <v>127</v>
      </c>
      <c r="G243" s="77">
        <v>0.66929133858267698</v>
      </c>
      <c r="H243">
        <v>107</v>
      </c>
      <c r="I243" s="77">
        <v>0.87704918032786905</v>
      </c>
      <c r="J243" s="77">
        <v>4.0983606557376998E-2</v>
      </c>
      <c r="K243" s="74">
        <v>-1.41843971631206E-2</v>
      </c>
    </row>
    <row r="244" spans="1:11" x14ac:dyDescent="0.25">
      <c r="A244">
        <v>2802546</v>
      </c>
      <c r="B244" t="s">
        <v>1426</v>
      </c>
      <c r="C244" s="75">
        <v>53</v>
      </c>
      <c r="D244" s="77">
        <v>0.79245283018867896</v>
      </c>
      <c r="E244" s="77">
        <v>0.113207547169811</v>
      </c>
      <c r="F244" s="75">
        <v>52</v>
      </c>
      <c r="G244" s="77">
        <v>0.67307692307692302</v>
      </c>
      <c r="H244">
        <v>45</v>
      </c>
      <c r="I244" s="77">
        <v>0.86538461538461497</v>
      </c>
      <c r="J244" s="77">
        <v>7.69230769230769E-2</v>
      </c>
      <c r="K244" s="74">
        <v>0.186440677966102</v>
      </c>
    </row>
    <row r="245" spans="1:11" x14ac:dyDescent="0.25">
      <c r="A245">
        <v>2802548</v>
      </c>
      <c r="B245" t="s">
        <v>1428</v>
      </c>
      <c r="C245" s="75">
        <v>16</v>
      </c>
      <c r="D245" s="77">
        <v>0.8125</v>
      </c>
      <c r="E245" s="77">
        <v>0.125</v>
      </c>
      <c r="F245" s="75">
        <v>16</v>
      </c>
      <c r="G245" s="77">
        <v>0.5625</v>
      </c>
      <c r="H245">
        <v>14</v>
      </c>
      <c r="I245" s="77">
        <v>0.875</v>
      </c>
      <c r="J245" s="77">
        <v>0.125</v>
      </c>
      <c r="K245" s="74">
        <v>0</v>
      </c>
    </row>
    <row r="246" spans="1:11" x14ac:dyDescent="0.25">
      <c r="A246">
        <v>2803777</v>
      </c>
      <c r="B246" t="s">
        <v>2040</v>
      </c>
      <c r="C246" s="75"/>
      <c r="D246" s="77"/>
      <c r="E246" s="77"/>
      <c r="F246" s="75"/>
      <c r="G246" s="77"/>
      <c r="I246" s="77"/>
      <c r="J246" s="77">
        <v>0</v>
      </c>
      <c r="K246" s="74"/>
    </row>
    <row r="247" spans="1:11" x14ac:dyDescent="0.25">
      <c r="A247">
        <v>2803778</v>
      </c>
      <c r="B247" t="s">
        <v>1430</v>
      </c>
      <c r="C247" s="75">
        <v>41</v>
      </c>
      <c r="D247" s="77">
        <v>0.85365853658536595</v>
      </c>
      <c r="E247" s="77">
        <v>7.3170731707317097E-2</v>
      </c>
      <c r="F247" s="75">
        <v>39</v>
      </c>
      <c r="G247" s="77">
        <v>0.74358974358974395</v>
      </c>
      <c r="H247">
        <v>31</v>
      </c>
      <c r="I247" s="77">
        <v>0.79487179487179505</v>
      </c>
      <c r="J247" s="77">
        <v>0.128205128205128</v>
      </c>
      <c r="K247" s="74">
        <v>0.372093023255814</v>
      </c>
    </row>
    <row r="248" spans="1:11" x14ac:dyDescent="0.25">
      <c r="A248">
        <v>2803779</v>
      </c>
      <c r="B248" t="s">
        <v>1432</v>
      </c>
      <c r="C248" s="75">
        <v>39</v>
      </c>
      <c r="D248" s="77">
        <v>0.82051282051282004</v>
      </c>
      <c r="E248" s="77">
        <v>0.102564102564103</v>
      </c>
      <c r="F248" s="75">
        <v>37</v>
      </c>
      <c r="G248" s="77">
        <v>0.78378378378378399</v>
      </c>
      <c r="H248">
        <v>34</v>
      </c>
      <c r="I248" s="77">
        <v>0.91891891891891897</v>
      </c>
      <c r="J248" s="77">
        <v>2.7027027027027001E-2</v>
      </c>
      <c r="K248" s="74">
        <v>0.26829268292682901</v>
      </c>
    </row>
    <row r="249" spans="1:11" x14ac:dyDescent="0.25">
      <c r="A249">
        <v>2803852</v>
      </c>
      <c r="B249" t="s">
        <v>1434</v>
      </c>
      <c r="C249" s="75">
        <v>7</v>
      </c>
      <c r="D249" s="77">
        <v>0.85714285714285698</v>
      </c>
      <c r="E249" s="77">
        <v>0.14285714285714299</v>
      </c>
      <c r="F249" s="75">
        <v>7</v>
      </c>
      <c r="G249" s="77">
        <v>0.71428571428571397</v>
      </c>
      <c r="H249">
        <v>5</v>
      </c>
      <c r="I249" s="77">
        <v>0.71428571428571397</v>
      </c>
      <c r="J249" s="77">
        <v>0.28571428571428598</v>
      </c>
      <c r="K249" s="74">
        <v>0</v>
      </c>
    </row>
    <row r="250" spans="1:11" x14ac:dyDescent="0.25">
      <c r="A250">
        <v>2803855</v>
      </c>
      <c r="B250" t="s">
        <v>1436</v>
      </c>
      <c r="C250" s="75">
        <v>23</v>
      </c>
      <c r="D250" s="77">
        <v>0.565217391304348</v>
      </c>
      <c r="E250" s="77">
        <v>0.173913043478261</v>
      </c>
      <c r="F250" s="75">
        <v>23</v>
      </c>
      <c r="G250" s="77">
        <v>0.52173913043478304</v>
      </c>
      <c r="H250">
        <v>21</v>
      </c>
      <c r="I250" s="77">
        <v>0.91304347826086996</v>
      </c>
      <c r="J250" s="77">
        <v>4.3478260869565202E-2</v>
      </c>
      <c r="K250" s="74">
        <v>0.08</v>
      </c>
    </row>
    <row r="251" spans="1:11" x14ac:dyDescent="0.25">
      <c r="A251">
        <v>2811220</v>
      </c>
      <c r="B251" t="s">
        <v>2041</v>
      </c>
      <c r="C251" s="75">
        <v>36</v>
      </c>
      <c r="D251" s="77">
        <v>0.75</v>
      </c>
      <c r="E251" s="77">
        <v>8.3333333333333301E-2</v>
      </c>
      <c r="F251" s="75">
        <v>35</v>
      </c>
      <c r="G251" s="77">
        <v>0.71428571428571397</v>
      </c>
      <c r="H251">
        <v>27</v>
      </c>
      <c r="I251" s="77">
        <v>0.81818181818181801</v>
      </c>
      <c r="J251" s="77">
        <v>6.0606060606060601E-2</v>
      </c>
      <c r="K251" s="74">
        <v>0.128205128205128</v>
      </c>
    </row>
    <row r="252" spans="1:11" x14ac:dyDescent="0.25">
      <c r="A252">
        <v>2811282</v>
      </c>
      <c r="B252" t="s">
        <v>1438</v>
      </c>
      <c r="C252" s="75">
        <v>38</v>
      </c>
      <c r="D252" s="77">
        <v>0.84210526315789502</v>
      </c>
      <c r="E252" s="77">
        <v>5.2631578947368397E-2</v>
      </c>
      <c r="F252" s="75">
        <v>37</v>
      </c>
      <c r="G252" s="77">
        <v>0.64864864864864902</v>
      </c>
      <c r="H252">
        <v>34</v>
      </c>
      <c r="I252" s="77">
        <v>0.94444444444444398</v>
      </c>
      <c r="J252" s="77">
        <v>0</v>
      </c>
      <c r="K252" s="74">
        <v>0.17499999999999999</v>
      </c>
    </row>
    <row r="253" spans="1:11" x14ac:dyDescent="0.25">
      <c r="A253">
        <v>2811291</v>
      </c>
      <c r="B253" t="s">
        <v>1440</v>
      </c>
      <c r="C253" s="75">
        <v>84</v>
      </c>
      <c r="D253" s="77">
        <v>0.69047619047619002</v>
      </c>
      <c r="E253" s="77">
        <v>0.15476190476190499</v>
      </c>
      <c r="F253" s="75">
        <v>81</v>
      </c>
      <c r="G253" s="77">
        <v>0.592592592592593</v>
      </c>
      <c r="H253">
        <v>71</v>
      </c>
      <c r="I253" s="77">
        <v>0.92207792207792205</v>
      </c>
      <c r="J253" s="77">
        <v>2.5974025974026E-2</v>
      </c>
      <c r="K253" s="74">
        <v>5.4347826086956499E-2</v>
      </c>
    </row>
    <row r="254" spans="1:11" x14ac:dyDescent="0.25">
      <c r="A254">
        <v>2811354</v>
      </c>
      <c r="B254" t="s">
        <v>1442</v>
      </c>
      <c r="C254" s="75">
        <v>18</v>
      </c>
      <c r="D254" s="77">
        <v>0.88888888888888895</v>
      </c>
      <c r="E254" s="77">
        <v>0.11111111111111099</v>
      </c>
      <c r="F254" s="75">
        <v>17</v>
      </c>
      <c r="G254" s="77">
        <v>0.64705882352941202</v>
      </c>
      <c r="H254">
        <v>14</v>
      </c>
      <c r="I254" s="77">
        <v>0.875</v>
      </c>
      <c r="J254" s="77">
        <v>6.25E-2</v>
      </c>
      <c r="K254" s="74">
        <v>0.16666666666666699</v>
      </c>
    </row>
    <row r="255" spans="1:11" x14ac:dyDescent="0.25">
      <c r="A255">
        <v>2811361</v>
      </c>
      <c r="B255" t="s">
        <v>1444</v>
      </c>
      <c r="C255" s="75">
        <v>85</v>
      </c>
      <c r="D255" s="77">
        <v>0.82352941176470595</v>
      </c>
      <c r="E255" s="77">
        <v>5.8823529411764698E-2</v>
      </c>
      <c r="F255" s="75">
        <v>84</v>
      </c>
      <c r="G255" s="77">
        <v>0.65476190476190499</v>
      </c>
      <c r="H255">
        <v>78</v>
      </c>
      <c r="I255" s="77">
        <v>0.96296296296296302</v>
      </c>
      <c r="J255" s="77">
        <v>1.2345679012345699E-2</v>
      </c>
      <c r="K255" s="74">
        <v>0.25531914893617003</v>
      </c>
    </row>
    <row r="256" spans="1:11" x14ac:dyDescent="0.25">
      <c r="A256">
        <v>2811365</v>
      </c>
      <c r="B256" t="s">
        <v>1446</v>
      </c>
      <c r="C256" s="75">
        <v>46</v>
      </c>
      <c r="D256" s="77">
        <v>0.80434782608695699</v>
      </c>
      <c r="E256" s="77">
        <v>0.108695652173913</v>
      </c>
      <c r="F256" s="75">
        <v>44</v>
      </c>
      <c r="G256" s="77">
        <v>0.72727272727272696</v>
      </c>
      <c r="H256">
        <v>40</v>
      </c>
      <c r="I256" s="77">
        <v>0.952380952380952</v>
      </c>
      <c r="J256" s="77">
        <v>2.3809523809523801E-2</v>
      </c>
      <c r="K256" s="74">
        <v>0.18</v>
      </c>
    </row>
    <row r="257" spans="1:11" x14ac:dyDescent="0.25">
      <c r="A257">
        <v>2821249</v>
      </c>
      <c r="B257" t="s">
        <v>2042</v>
      </c>
      <c r="C257" s="75"/>
      <c r="D257" s="77"/>
      <c r="E257" s="77"/>
      <c r="F257" s="75"/>
      <c r="G257" s="77"/>
      <c r="I257" s="77"/>
      <c r="J257" s="77">
        <v>0</v>
      </c>
      <c r="K257" s="74"/>
    </row>
    <row r="258" spans="1:11" x14ac:dyDescent="0.25">
      <c r="A258">
        <v>2828835</v>
      </c>
      <c r="B258" t="s">
        <v>1448</v>
      </c>
      <c r="C258" s="75">
        <v>121</v>
      </c>
      <c r="D258" s="77">
        <v>0.76033057851239705</v>
      </c>
      <c r="E258" s="77">
        <v>0.12396694214876</v>
      </c>
      <c r="F258" s="75">
        <v>116</v>
      </c>
      <c r="G258" s="77">
        <v>0.60344827586206895</v>
      </c>
      <c r="H258">
        <v>105</v>
      </c>
      <c r="I258" s="77">
        <v>0.92105263157894701</v>
      </c>
      <c r="J258" s="77">
        <v>3.5087719298245598E-2</v>
      </c>
      <c r="K258" s="74">
        <v>0.120967741935484</v>
      </c>
    </row>
    <row r="259" spans="1:11" x14ac:dyDescent="0.25">
      <c r="A259">
        <v>2828842</v>
      </c>
      <c r="B259" t="s">
        <v>1450</v>
      </c>
      <c r="C259" s="75">
        <v>37</v>
      </c>
      <c r="D259" s="77">
        <v>0.67567567567567599</v>
      </c>
      <c r="E259" s="77">
        <v>0.162162162162162</v>
      </c>
      <c r="F259" s="75">
        <v>37</v>
      </c>
      <c r="G259" s="77">
        <v>0.67567567567567599</v>
      </c>
      <c r="H259">
        <v>32</v>
      </c>
      <c r="I259" s="77">
        <v>0.86486486486486502</v>
      </c>
      <c r="J259" s="77">
        <v>5.4054054054054099E-2</v>
      </c>
      <c r="K259" s="74">
        <v>0.19047619047618999</v>
      </c>
    </row>
    <row r="260" spans="1:11" x14ac:dyDescent="0.25">
      <c r="A260">
        <v>2828890</v>
      </c>
      <c r="B260" t="s">
        <v>1452</v>
      </c>
      <c r="C260" s="75">
        <v>119</v>
      </c>
      <c r="D260" s="77">
        <v>0.77310924369747902</v>
      </c>
      <c r="E260" s="77">
        <v>5.8823529411764698E-2</v>
      </c>
      <c r="F260" s="75">
        <v>116</v>
      </c>
      <c r="G260" s="77">
        <v>0.65517241379310298</v>
      </c>
      <c r="H260">
        <v>102</v>
      </c>
      <c r="I260" s="77">
        <v>0.91891891891891897</v>
      </c>
      <c r="J260" s="77">
        <v>2.7027027027027001E-2</v>
      </c>
      <c r="K260" s="74">
        <v>0.128</v>
      </c>
    </row>
    <row r="261" spans="1:11" x14ac:dyDescent="0.25">
      <c r="A261">
        <v>2831204</v>
      </c>
      <c r="B261" t="s">
        <v>1454</v>
      </c>
      <c r="C261" s="75"/>
      <c r="D261" s="77"/>
      <c r="E261" s="77"/>
      <c r="F261" s="75"/>
      <c r="G261" s="77"/>
      <c r="I261" s="77"/>
      <c r="J261" s="77">
        <v>0</v>
      </c>
      <c r="K261" s="74"/>
    </row>
    <row r="262" spans="1:11" x14ac:dyDescent="0.25">
      <c r="A262">
        <v>2832094</v>
      </c>
      <c r="B262" t="s">
        <v>1456</v>
      </c>
      <c r="C262" s="75">
        <v>85</v>
      </c>
      <c r="D262" s="77">
        <v>0.70588235294117696</v>
      </c>
      <c r="E262" s="77">
        <v>0.16470588235294101</v>
      </c>
      <c r="F262" s="75">
        <v>82</v>
      </c>
      <c r="G262" s="77">
        <v>0.63414634146341498</v>
      </c>
      <c r="H262">
        <v>66</v>
      </c>
      <c r="I262" s="77">
        <v>0.86842105263157898</v>
      </c>
      <c r="J262" s="77">
        <v>0.105263157894737</v>
      </c>
      <c r="K262" s="74">
        <v>-1.1494252873563199E-2</v>
      </c>
    </row>
    <row r="263" spans="1:11" x14ac:dyDescent="0.25">
      <c r="A263">
        <v>2832096</v>
      </c>
      <c r="B263" t="s">
        <v>1458</v>
      </c>
      <c r="C263" s="75">
        <v>122</v>
      </c>
      <c r="D263" s="77">
        <v>0.75409836065573799</v>
      </c>
      <c r="E263" s="77">
        <v>8.1967213114754106E-2</v>
      </c>
      <c r="F263" s="75">
        <v>115</v>
      </c>
      <c r="G263" s="77">
        <v>0.66086956521739104</v>
      </c>
      <c r="H263">
        <v>102</v>
      </c>
      <c r="I263" s="77">
        <v>0.90265486725663702</v>
      </c>
      <c r="J263" s="77">
        <v>4.4247787610619503E-2</v>
      </c>
      <c r="K263" s="74">
        <v>1.50375939849624E-2</v>
      </c>
    </row>
    <row r="264" spans="1:11" x14ac:dyDescent="0.25">
      <c r="A264">
        <v>2832194</v>
      </c>
      <c r="B264" t="s">
        <v>2043</v>
      </c>
      <c r="C264" s="75"/>
      <c r="D264" s="77"/>
      <c r="E264" s="77"/>
      <c r="F264" s="75"/>
      <c r="G264" s="77"/>
      <c r="I264" s="77"/>
      <c r="J264" s="77">
        <v>0</v>
      </c>
      <c r="K264" s="74"/>
    </row>
    <row r="265" spans="1:11" x14ac:dyDescent="0.25">
      <c r="A265">
        <v>2832197</v>
      </c>
      <c r="B265" t="s">
        <v>1460</v>
      </c>
      <c r="C265" s="75">
        <v>24</v>
      </c>
      <c r="D265" s="77">
        <v>0.79166666666666696</v>
      </c>
      <c r="E265" s="77">
        <v>8.3333333333333301E-2</v>
      </c>
      <c r="F265" s="75">
        <v>24</v>
      </c>
      <c r="G265" s="77">
        <v>0.70833333333333304</v>
      </c>
      <c r="H265">
        <v>19</v>
      </c>
      <c r="I265" s="77">
        <v>0.82608695652173902</v>
      </c>
      <c r="J265" s="77">
        <v>8.6956521739130405E-2</v>
      </c>
      <c r="K265" s="74">
        <v>0.16666666666666699</v>
      </c>
    </row>
    <row r="266" spans="1:11" x14ac:dyDescent="0.25">
      <c r="A266">
        <v>2832290</v>
      </c>
      <c r="B266" t="s">
        <v>1462</v>
      </c>
      <c r="C266" s="75">
        <v>13</v>
      </c>
      <c r="D266" s="77">
        <v>0.84615384615384603</v>
      </c>
      <c r="E266" s="77">
        <v>7.69230769230769E-2</v>
      </c>
      <c r="F266" s="75">
        <v>13</v>
      </c>
      <c r="G266" s="77">
        <v>0.61538461538461497</v>
      </c>
      <c r="H266">
        <v>11</v>
      </c>
      <c r="I266" s="77">
        <v>0.84615384615384603</v>
      </c>
      <c r="J266" s="77">
        <v>7.69230769230769E-2</v>
      </c>
      <c r="K266" s="74">
        <v>0</v>
      </c>
    </row>
    <row r="267" spans="1:11" x14ac:dyDescent="0.25">
      <c r="A267">
        <v>2839151</v>
      </c>
      <c r="B267" t="s">
        <v>1464</v>
      </c>
      <c r="C267" s="75">
        <v>40</v>
      </c>
      <c r="D267" s="77">
        <v>0.8</v>
      </c>
      <c r="E267" s="77">
        <v>0.05</v>
      </c>
      <c r="F267" s="75">
        <v>38</v>
      </c>
      <c r="G267" s="77">
        <v>0.76315789473684204</v>
      </c>
      <c r="H267">
        <v>34</v>
      </c>
      <c r="I267" s="77">
        <v>0.91891891891891897</v>
      </c>
      <c r="J267" s="77">
        <v>2.7027027027027001E-2</v>
      </c>
      <c r="K267" s="74">
        <v>0.26829268292682901</v>
      </c>
    </row>
    <row r="268" spans="1:11" x14ac:dyDescent="0.25">
      <c r="A268">
        <v>2841542</v>
      </c>
      <c r="B268" t="s">
        <v>1466</v>
      </c>
      <c r="C268" s="75">
        <v>66</v>
      </c>
      <c r="D268" s="77">
        <v>0.65151515151515105</v>
      </c>
      <c r="E268" s="77">
        <v>0.24242424242424199</v>
      </c>
      <c r="F268" s="75">
        <v>65</v>
      </c>
      <c r="G268" s="77">
        <v>0.56923076923076898</v>
      </c>
      <c r="H268">
        <v>51</v>
      </c>
      <c r="I268" s="77">
        <v>0.78461538461538505</v>
      </c>
      <c r="J268" s="77">
        <v>0.16923076923076899</v>
      </c>
      <c r="K268" s="74">
        <v>-0.114285714285714</v>
      </c>
    </row>
    <row r="269" spans="1:11" x14ac:dyDescent="0.25">
      <c r="A269">
        <v>2843709</v>
      </c>
      <c r="B269" t="s">
        <v>1468</v>
      </c>
      <c r="C269" s="75">
        <v>91</v>
      </c>
      <c r="D269" s="77">
        <v>0.84615384615384603</v>
      </c>
      <c r="E269" s="77">
        <v>6.5934065934065894E-2</v>
      </c>
      <c r="F269" s="75">
        <v>82</v>
      </c>
      <c r="G269" s="77">
        <v>0.69512195121951204</v>
      </c>
      <c r="H269">
        <v>70</v>
      </c>
      <c r="I269" s="77">
        <v>0.89743589743589702</v>
      </c>
      <c r="J269" s="77">
        <v>2.5641025641025599E-2</v>
      </c>
      <c r="K269" s="74">
        <v>-1.9607843137254902E-2</v>
      </c>
    </row>
    <row r="270" spans="1:11" x14ac:dyDescent="0.25">
      <c r="A270">
        <v>3118298</v>
      </c>
      <c r="B270" t="s">
        <v>1470</v>
      </c>
      <c r="C270" s="75">
        <v>95</v>
      </c>
      <c r="D270" s="77">
        <v>0.71578947368421098</v>
      </c>
      <c r="E270" s="77">
        <v>0.17894736842105299</v>
      </c>
      <c r="F270" s="75">
        <v>93</v>
      </c>
      <c r="G270" s="77">
        <v>0.65591397849462396</v>
      </c>
      <c r="H270">
        <v>78</v>
      </c>
      <c r="I270" s="77">
        <v>0.84782608695652195</v>
      </c>
      <c r="J270" s="77">
        <v>9.7826086956521702E-2</v>
      </c>
      <c r="K270" s="74">
        <v>-9.7087378640776708E-3</v>
      </c>
    </row>
    <row r="271" spans="1:11" x14ac:dyDescent="0.25">
      <c r="A271">
        <v>3118302</v>
      </c>
      <c r="B271" t="s">
        <v>1472</v>
      </c>
      <c r="C271" s="75">
        <v>48</v>
      </c>
      <c r="D271" s="77">
        <v>0.75</v>
      </c>
      <c r="E271" s="77">
        <v>0.104166666666667</v>
      </c>
      <c r="F271" s="75">
        <v>45</v>
      </c>
      <c r="G271" s="77">
        <v>0.71111111111111103</v>
      </c>
      <c r="H271">
        <v>38</v>
      </c>
      <c r="I271" s="77">
        <v>0.86363636363636398</v>
      </c>
      <c r="J271" s="77">
        <v>4.5454545454545497E-2</v>
      </c>
      <c r="K271" s="74">
        <v>0.04</v>
      </c>
    </row>
    <row r="272" spans="1:11" x14ac:dyDescent="0.25">
      <c r="A272">
        <v>3118339</v>
      </c>
      <c r="B272" t="s">
        <v>1474</v>
      </c>
      <c r="C272" s="75">
        <v>93</v>
      </c>
      <c r="D272" s="77">
        <v>0.82795698924731198</v>
      </c>
      <c r="E272" s="77">
        <v>0.12903225806451599</v>
      </c>
      <c r="F272" s="75">
        <v>87</v>
      </c>
      <c r="G272" s="77">
        <v>0.63218390804597702</v>
      </c>
      <c r="H272">
        <v>76</v>
      </c>
      <c r="I272" s="77">
        <v>0.89411764705882402</v>
      </c>
      <c r="J272" s="77">
        <v>0.105882352941176</v>
      </c>
      <c r="K272" s="74">
        <v>0.104166666666667</v>
      </c>
    </row>
    <row r="273" spans="1:11" x14ac:dyDescent="0.25">
      <c r="A273">
        <v>3118345</v>
      </c>
      <c r="B273" t="s">
        <v>1476</v>
      </c>
      <c r="C273" s="75">
        <v>50</v>
      </c>
      <c r="D273" s="77">
        <v>0.74</v>
      </c>
      <c r="E273" s="77">
        <v>0.08</v>
      </c>
      <c r="F273" s="75">
        <v>48</v>
      </c>
      <c r="G273" s="77">
        <v>0.70833333333333304</v>
      </c>
      <c r="H273">
        <v>41</v>
      </c>
      <c r="I273" s="77">
        <v>0.85416666666666696</v>
      </c>
      <c r="J273" s="77">
        <v>6.25E-2</v>
      </c>
      <c r="K273" s="74">
        <v>0.18</v>
      </c>
    </row>
    <row r="274" spans="1:11" x14ac:dyDescent="0.25">
      <c r="A274">
        <v>3118381</v>
      </c>
      <c r="B274" t="s">
        <v>2044</v>
      </c>
      <c r="C274" s="75"/>
      <c r="D274" s="77"/>
      <c r="E274" s="77"/>
      <c r="F274" s="75"/>
      <c r="G274" s="77"/>
      <c r="I274" s="77"/>
      <c r="J274" s="77">
        <v>0</v>
      </c>
      <c r="K274" s="74"/>
    </row>
    <row r="275" spans="1:11" x14ac:dyDescent="0.25">
      <c r="A275">
        <v>3118389</v>
      </c>
      <c r="B275" t="s">
        <v>1478</v>
      </c>
      <c r="C275" s="75">
        <v>76</v>
      </c>
      <c r="D275" s="77">
        <v>0.76315789473684204</v>
      </c>
      <c r="E275" s="77">
        <v>9.2105263157894704E-2</v>
      </c>
      <c r="F275" s="75">
        <v>74</v>
      </c>
      <c r="G275" s="77">
        <v>0.66216216216216195</v>
      </c>
      <c r="H275">
        <v>62</v>
      </c>
      <c r="I275" s="77">
        <v>0.87323943661971803</v>
      </c>
      <c r="J275" s="77">
        <v>2.8169014084507001E-2</v>
      </c>
      <c r="K275" s="74">
        <v>8.8607594936708903E-2</v>
      </c>
    </row>
    <row r="276" spans="1:11" x14ac:dyDescent="0.25">
      <c r="A276">
        <v>3118395</v>
      </c>
      <c r="B276" t="s">
        <v>1480</v>
      </c>
      <c r="C276" s="75">
        <v>52</v>
      </c>
      <c r="D276" s="77">
        <v>0.78846153846153799</v>
      </c>
      <c r="E276" s="77">
        <v>0.115384615384615</v>
      </c>
      <c r="F276" s="75">
        <v>52</v>
      </c>
      <c r="G276" s="77">
        <v>0.59615384615384603</v>
      </c>
      <c r="H276">
        <v>44</v>
      </c>
      <c r="I276" s="77">
        <v>0.88</v>
      </c>
      <c r="J276" s="77">
        <v>0.04</v>
      </c>
      <c r="K276" s="74">
        <v>0.28301886792452802</v>
      </c>
    </row>
    <row r="277" spans="1:11" x14ac:dyDescent="0.25">
      <c r="A277">
        <v>3118404</v>
      </c>
      <c r="B277" t="s">
        <v>1482</v>
      </c>
      <c r="C277" s="75">
        <v>14</v>
      </c>
      <c r="D277" s="77">
        <v>0.71428571428571397</v>
      </c>
      <c r="E277" s="77">
        <v>7.1428571428571397E-2</v>
      </c>
      <c r="F277" s="75">
        <v>13</v>
      </c>
      <c r="G277" s="77">
        <v>0.53846153846153799</v>
      </c>
      <c r="H277">
        <v>12</v>
      </c>
      <c r="I277" s="77">
        <v>0.92307692307692302</v>
      </c>
      <c r="J277" s="77">
        <v>7.69230769230769E-2</v>
      </c>
      <c r="K277" s="74">
        <v>-0.1875</v>
      </c>
    </row>
    <row r="278" spans="1:11" x14ac:dyDescent="0.25">
      <c r="A278">
        <v>3118405</v>
      </c>
      <c r="B278" t="s">
        <v>1484</v>
      </c>
      <c r="C278" s="75">
        <v>49</v>
      </c>
      <c r="D278" s="77">
        <v>0.75510204081632604</v>
      </c>
      <c r="E278" s="77">
        <v>0.102040816326531</v>
      </c>
      <c r="F278" s="75">
        <v>49</v>
      </c>
      <c r="G278" s="77">
        <v>0.75510204081632604</v>
      </c>
      <c r="H278">
        <v>43</v>
      </c>
      <c r="I278" s="77">
        <v>0.91489361702127703</v>
      </c>
      <c r="J278" s="77">
        <v>2.1276595744680899E-2</v>
      </c>
      <c r="K278" s="74">
        <v>-9.8039215686274495E-2</v>
      </c>
    </row>
    <row r="279" spans="1:11" x14ac:dyDescent="0.25">
      <c r="A279">
        <v>3118415</v>
      </c>
      <c r="B279" t="s">
        <v>1486</v>
      </c>
      <c r="C279" s="75">
        <v>165</v>
      </c>
      <c r="D279" s="77">
        <v>0.72727272727272696</v>
      </c>
      <c r="E279" s="77">
        <v>0.133333333333333</v>
      </c>
      <c r="F279" s="75">
        <v>161</v>
      </c>
      <c r="G279" s="77">
        <v>0.565217391304348</v>
      </c>
      <c r="H279">
        <v>140</v>
      </c>
      <c r="I279" s="77">
        <v>0.886075949367089</v>
      </c>
      <c r="J279" s="77">
        <v>1.8987341772151899E-2</v>
      </c>
      <c r="K279" s="74">
        <v>8.8757396449704096E-2</v>
      </c>
    </row>
    <row r="280" spans="1:11" x14ac:dyDescent="0.25">
      <c r="A280">
        <v>3119780</v>
      </c>
      <c r="B280" t="s">
        <v>1488</v>
      </c>
      <c r="C280" s="75">
        <v>62</v>
      </c>
      <c r="D280" s="77">
        <v>0.82258064516129004</v>
      </c>
      <c r="E280" s="77">
        <v>9.6774193548387094E-2</v>
      </c>
      <c r="F280" s="75">
        <v>61</v>
      </c>
      <c r="G280" s="77">
        <v>0.68852459016393397</v>
      </c>
      <c r="H280">
        <v>56</v>
      </c>
      <c r="I280" s="77">
        <v>0.91803278688524603</v>
      </c>
      <c r="J280" s="77">
        <v>8.1967213114754106E-2</v>
      </c>
      <c r="K280" s="74">
        <v>0.27272727272727298</v>
      </c>
    </row>
    <row r="281" spans="1:11" x14ac:dyDescent="0.25">
      <c r="A281">
        <v>3119934</v>
      </c>
      <c r="B281" t="s">
        <v>1490</v>
      </c>
      <c r="C281" s="75"/>
      <c r="D281" s="77"/>
      <c r="E281" s="77"/>
      <c r="F281" s="75"/>
      <c r="G281" s="77"/>
      <c r="I281" s="77"/>
      <c r="J281" s="77">
        <v>0</v>
      </c>
      <c r="K281" s="74"/>
    </row>
    <row r="282" spans="1:11" x14ac:dyDescent="0.25">
      <c r="A282">
        <v>3119991</v>
      </c>
      <c r="B282" t="s">
        <v>1492</v>
      </c>
      <c r="C282" s="75">
        <v>134</v>
      </c>
      <c r="D282" s="77">
        <v>0.82835820895522405</v>
      </c>
      <c r="E282" s="77">
        <v>7.4626865671641798E-2</v>
      </c>
      <c r="F282" s="75">
        <v>128</v>
      </c>
      <c r="G282" s="77">
        <v>0.640625</v>
      </c>
      <c r="H282">
        <v>115</v>
      </c>
      <c r="I282" s="77">
        <v>0.93495934959349603</v>
      </c>
      <c r="J282" s="77">
        <v>2.4390243902439001E-2</v>
      </c>
      <c r="K282" s="74">
        <v>0.13888888888888901</v>
      </c>
    </row>
    <row r="283" spans="1:11" x14ac:dyDescent="0.25">
      <c r="A283">
        <v>3120398</v>
      </c>
      <c r="B283" t="s">
        <v>1494</v>
      </c>
      <c r="C283" s="75">
        <v>29</v>
      </c>
      <c r="D283" s="77">
        <v>0.82758620689655205</v>
      </c>
      <c r="E283" s="77">
        <v>0.10344827586206901</v>
      </c>
      <c r="F283" s="75">
        <v>28</v>
      </c>
      <c r="G283" s="77">
        <v>0.71428571428571397</v>
      </c>
      <c r="H283">
        <v>24</v>
      </c>
      <c r="I283" s="77">
        <v>0.85714285714285698</v>
      </c>
      <c r="J283" s="77">
        <v>0.107142857142857</v>
      </c>
      <c r="K283" s="74">
        <v>0.41935483870967699</v>
      </c>
    </row>
    <row r="284" spans="1:11" x14ac:dyDescent="0.25">
      <c r="A284">
        <v>3129249</v>
      </c>
      <c r="B284" t="s">
        <v>1496</v>
      </c>
      <c r="C284" s="75">
        <v>70</v>
      </c>
      <c r="D284" s="77">
        <v>0.78571428571428603</v>
      </c>
      <c r="E284" s="77">
        <v>0.128571428571429</v>
      </c>
      <c r="F284" s="75">
        <v>68</v>
      </c>
      <c r="G284" s="77">
        <v>0.52941176470588203</v>
      </c>
      <c r="H284">
        <v>62</v>
      </c>
      <c r="I284" s="77">
        <v>0.92537313432835799</v>
      </c>
      <c r="J284" s="77">
        <v>2.9850746268656699E-2</v>
      </c>
      <c r="K284" s="74">
        <v>0.168831168831169</v>
      </c>
    </row>
    <row r="285" spans="1:11" x14ac:dyDescent="0.25">
      <c r="A285">
        <v>3130854</v>
      </c>
      <c r="B285" t="s">
        <v>2045</v>
      </c>
      <c r="C285" s="75"/>
      <c r="D285" s="77"/>
      <c r="E285" s="77"/>
      <c r="F285" s="75"/>
      <c r="G285" s="77"/>
      <c r="I285" s="77"/>
      <c r="J285" s="77">
        <v>0</v>
      </c>
      <c r="K285" s="74"/>
    </row>
    <row r="286" spans="1:11" x14ac:dyDescent="0.25">
      <c r="A286">
        <v>3132153</v>
      </c>
      <c r="B286" t="s">
        <v>1498</v>
      </c>
      <c r="C286" s="75">
        <v>52</v>
      </c>
      <c r="D286" s="77">
        <v>0.78846153846153799</v>
      </c>
      <c r="E286" s="77">
        <v>9.6153846153846201E-2</v>
      </c>
      <c r="F286" s="75">
        <v>52</v>
      </c>
      <c r="G286" s="77">
        <v>0.69230769230769196</v>
      </c>
      <c r="H286">
        <v>45</v>
      </c>
      <c r="I286" s="77">
        <v>0.88235294117647101</v>
      </c>
      <c r="J286" s="77">
        <v>5.8823529411764698E-2</v>
      </c>
      <c r="K286" s="74">
        <v>9.6153846153846201E-2</v>
      </c>
    </row>
    <row r="287" spans="1:11" x14ac:dyDescent="0.25">
      <c r="A287">
        <v>3133502</v>
      </c>
      <c r="B287" t="s">
        <v>2046</v>
      </c>
      <c r="C287" s="75"/>
      <c r="D287" s="77"/>
      <c r="E287" s="77"/>
      <c r="F287" s="75"/>
      <c r="G287" s="77"/>
      <c r="I287" s="77"/>
      <c r="J287" s="77">
        <v>0</v>
      </c>
      <c r="K287" s="74"/>
    </row>
    <row r="288" spans="1:11" x14ac:dyDescent="0.25">
      <c r="A288">
        <v>3137873</v>
      </c>
      <c r="B288" t="s">
        <v>1500</v>
      </c>
      <c r="C288" s="75">
        <v>30</v>
      </c>
      <c r="D288" s="77">
        <v>0.66666666666666696</v>
      </c>
      <c r="E288" s="77">
        <v>0.133333333333333</v>
      </c>
      <c r="F288" s="75">
        <v>30</v>
      </c>
      <c r="G288" s="77">
        <v>0.66666666666666696</v>
      </c>
      <c r="H288">
        <v>23</v>
      </c>
      <c r="I288" s="77">
        <v>0.85185185185185197</v>
      </c>
      <c r="J288" s="77">
        <v>0.11111111111111099</v>
      </c>
      <c r="K288" s="74">
        <v>0.133333333333333</v>
      </c>
    </row>
    <row r="289" spans="1:11" x14ac:dyDescent="0.25">
      <c r="A289">
        <v>3138453</v>
      </c>
      <c r="B289" t="s">
        <v>2047</v>
      </c>
      <c r="C289" s="75"/>
      <c r="D289" s="77"/>
      <c r="E289" s="77"/>
      <c r="F289" s="75"/>
      <c r="G289" s="77"/>
      <c r="I289" s="77"/>
      <c r="J289" s="77">
        <v>0</v>
      </c>
      <c r="K289" s="74"/>
    </row>
    <row r="290" spans="1:11" x14ac:dyDescent="0.25">
      <c r="A290">
        <v>3138469</v>
      </c>
      <c r="B290" t="s">
        <v>2048</v>
      </c>
      <c r="C290" s="75">
        <v>64</v>
      </c>
      <c r="D290" s="77">
        <v>0.859375</v>
      </c>
      <c r="E290" s="77">
        <v>6.25E-2</v>
      </c>
      <c r="F290" s="75">
        <v>63</v>
      </c>
      <c r="G290" s="77">
        <v>0.71428571428571397</v>
      </c>
      <c r="H290">
        <v>57</v>
      </c>
      <c r="I290" s="77">
        <v>0.93442622950819698</v>
      </c>
      <c r="J290" s="77">
        <v>4.91803278688525E-2</v>
      </c>
      <c r="K290" s="74">
        <v>7.5757575757575801E-2</v>
      </c>
    </row>
    <row r="291" spans="1:11" x14ac:dyDescent="0.25">
      <c r="A291">
        <v>3138471</v>
      </c>
      <c r="B291" t="s">
        <v>1502</v>
      </c>
      <c r="C291" s="75">
        <v>87</v>
      </c>
      <c r="D291" s="77">
        <v>0.78160919540229901</v>
      </c>
      <c r="E291" s="77">
        <v>5.7471264367816098E-2</v>
      </c>
      <c r="F291" s="75">
        <v>82</v>
      </c>
      <c r="G291" s="77">
        <v>0.62195121951219501</v>
      </c>
      <c r="H291">
        <v>76</v>
      </c>
      <c r="I291" s="77">
        <v>0.938271604938272</v>
      </c>
      <c r="J291" s="77">
        <v>2.4691358024691398E-2</v>
      </c>
      <c r="K291" s="74">
        <v>5.4347826086956499E-2</v>
      </c>
    </row>
    <row r="292" spans="1:11" x14ac:dyDescent="0.25">
      <c r="A292">
        <v>3138503</v>
      </c>
      <c r="B292" t="s">
        <v>1504</v>
      </c>
      <c r="C292" s="75">
        <v>79</v>
      </c>
      <c r="D292" s="77">
        <v>0.79746835443038</v>
      </c>
      <c r="E292" s="77">
        <v>0.126582278481013</v>
      </c>
      <c r="F292" s="75">
        <v>72</v>
      </c>
      <c r="G292" s="77">
        <v>0.75</v>
      </c>
      <c r="H292">
        <v>62</v>
      </c>
      <c r="I292" s="77">
        <v>0.89855072463768104</v>
      </c>
      <c r="J292" s="77">
        <v>8.6956521739130405E-2</v>
      </c>
      <c r="K292" s="74">
        <v>0.14606741573033699</v>
      </c>
    </row>
    <row r="293" spans="1:11" x14ac:dyDescent="0.25">
      <c r="A293">
        <v>3138536</v>
      </c>
      <c r="B293" t="s">
        <v>1506</v>
      </c>
      <c r="C293" s="75">
        <v>49</v>
      </c>
      <c r="D293" s="77">
        <v>0.69387755102040805</v>
      </c>
      <c r="E293" s="77">
        <v>0.102040816326531</v>
      </c>
      <c r="F293" s="75">
        <v>46</v>
      </c>
      <c r="G293" s="77">
        <v>0.71739130434782605</v>
      </c>
      <c r="H293">
        <v>37</v>
      </c>
      <c r="I293" s="77">
        <v>0.84090909090909105</v>
      </c>
      <c r="J293" s="77">
        <v>2.27272727272727E-2</v>
      </c>
      <c r="K293" s="74">
        <v>5.7692307692307702E-2</v>
      </c>
    </row>
    <row r="294" spans="1:11" x14ac:dyDescent="0.25">
      <c r="A294">
        <v>3138538</v>
      </c>
      <c r="B294" t="s">
        <v>1508</v>
      </c>
      <c r="C294" s="75">
        <v>46</v>
      </c>
      <c r="D294" s="77">
        <v>0.89130434782608703</v>
      </c>
      <c r="E294" s="77">
        <v>2.1739130434782601E-2</v>
      </c>
      <c r="F294" s="75">
        <v>44</v>
      </c>
      <c r="G294" s="77">
        <v>0.79545454545454497</v>
      </c>
      <c r="H294">
        <v>42</v>
      </c>
      <c r="I294" s="77">
        <v>0.95454545454545503</v>
      </c>
      <c r="J294" s="77">
        <v>0</v>
      </c>
      <c r="K294" s="74">
        <v>0.15384615384615399</v>
      </c>
    </row>
    <row r="295" spans="1:11" x14ac:dyDescent="0.25">
      <c r="A295">
        <v>3138547</v>
      </c>
      <c r="B295" t="s">
        <v>2049</v>
      </c>
      <c r="C295" s="75"/>
      <c r="D295" s="77"/>
      <c r="E295" s="77"/>
      <c r="F295" s="75"/>
      <c r="G295" s="77"/>
      <c r="I295" s="77"/>
      <c r="J295" s="77">
        <v>0</v>
      </c>
      <c r="K295" s="74"/>
    </row>
    <row r="296" spans="1:11" x14ac:dyDescent="0.25">
      <c r="A296">
        <v>3138548</v>
      </c>
      <c r="B296" t="s">
        <v>2050</v>
      </c>
      <c r="C296" s="75"/>
      <c r="D296" s="77"/>
      <c r="E296" s="77"/>
      <c r="F296" s="75"/>
      <c r="G296" s="77"/>
      <c r="I296" s="77"/>
      <c r="J296" s="77">
        <v>0</v>
      </c>
      <c r="K296" s="74"/>
    </row>
    <row r="297" spans="1:11" x14ac:dyDescent="0.25">
      <c r="A297">
        <v>3138551</v>
      </c>
      <c r="B297" t="s">
        <v>1510</v>
      </c>
      <c r="C297" s="75">
        <v>109</v>
      </c>
      <c r="D297" s="77">
        <v>0.84403669724770602</v>
      </c>
      <c r="E297" s="77">
        <v>8.2568807339449504E-2</v>
      </c>
      <c r="F297" s="75">
        <v>104</v>
      </c>
      <c r="G297" s="77">
        <v>0.73076923076923095</v>
      </c>
      <c r="H297">
        <v>90</v>
      </c>
      <c r="I297" s="77">
        <v>0.9</v>
      </c>
      <c r="J297" s="77">
        <v>0.05</v>
      </c>
      <c r="K297" s="74">
        <v>0.23931623931623899</v>
      </c>
    </row>
    <row r="298" spans="1:11" x14ac:dyDescent="0.25">
      <c r="A298">
        <v>3247225</v>
      </c>
      <c r="B298" t="s">
        <v>1512</v>
      </c>
      <c r="C298" s="75">
        <v>57</v>
      </c>
      <c r="D298" s="77">
        <v>0.84210526315789502</v>
      </c>
      <c r="E298" s="77">
        <v>8.7719298245614002E-2</v>
      </c>
      <c r="F298" s="75">
        <v>57</v>
      </c>
      <c r="G298" s="77">
        <v>0.77192982456140302</v>
      </c>
      <c r="H298">
        <v>53</v>
      </c>
      <c r="I298" s="77">
        <v>0.929824561403509</v>
      </c>
      <c r="J298" s="77">
        <v>5.2631578947368397E-2</v>
      </c>
      <c r="K298" s="74">
        <v>0.27868852459016402</v>
      </c>
    </row>
    <row r="299" spans="1:11" x14ac:dyDescent="0.25">
      <c r="A299">
        <v>3247234</v>
      </c>
      <c r="B299" t="s">
        <v>1514</v>
      </c>
      <c r="C299" s="75">
        <v>33</v>
      </c>
      <c r="D299" s="77">
        <v>0.96969696969696995</v>
      </c>
      <c r="E299" s="77">
        <v>0</v>
      </c>
      <c r="F299" s="75">
        <v>32</v>
      </c>
      <c r="G299" s="77">
        <v>0.75</v>
      </c>
      <c r="H299">
        <v>31</v>
      </c>
      <c r="I299" s="77">
        <v>1</v>
      </c>
      <c r="J299" s="77">
        <v>0</v>
      </c>
      <c r="K299" s="74">
        <v>0.5</v>
      </c>
    </row>
    <row r="300" spans="1:11" x14ac:dyDescent="0.25">
      <c r="A300">
        <v>3271700</v>
      </c>
      <c r="B300" t="s">
        <v>2051</v>
      </c>
      <c r="C300" s="75"/>
      <c r="D300" s="77"/>
      <c r="E300" s="77"/>
      <c r="F300" s="75"/>
      <c r="G300" s="77"/>
      <c r="I300" s="77"/>
      <c r="J300" s="77">
        <v>0</v>
      </c>
      <c r="K300" s="74"/>
    </row>
    <row r="301" spans="1:11" x14ac:dyDescent="0.25">
      <c r="A301">
        <v>3290784</v>
      </c>
      <c r="B301" t="s">
        <v>1516</v>
      </c>
      <c r="C301" s="75">
        <v>95</v>
      </c>
      <c r="D301" s="77">
        <v>0.673684210526316</v>
      </c>
      <c r="E301" s="77">
        <v>0.18947368421052599</v>
      </c>
      <c r="F301" s="75">
        <v>93</v>
      </c>
      <c r="G301" s="77">
        <v>0.55913978494623695</v>
      </c>
      <c r="H301">
        <v>75</v>
      </c>
      <c r="I301" s="77">
        <v>0.815217391304348</v>
      </c>
      <c r="J301" s="77">
        <v>0.119565217391304</v>
      </c>
      <c r="K301" s="74">
        <v>1.01010101010101E-2</v>
      </c>
    </row>
    <row r="302" spans="1:11" x14ac:dyDescent="0.25">
      <c r="A302">
        <v>3290803</v>
      </c>
      <c r="B302" t="s">
        <v>1518</v>
      </c>
      <c r="C302" s="75">
        <v>55</v>
      </c>
      <c r="D302" s="77">
        <v>0.92727272727272703</v>
      </c>
      <c r="E302" s="77">
        <v>1.8181818181818198E-2</v>
      </c>
      <c r="F302" s="75">
        <v>53</v>
      </c>
      <c r="G302" s="77">
        <v>0.660377358490566</v>
      </c>
      <c r="H302">
        <v>50</v>
      </c>
      <c r="I302" s="77">
        <v>0.96153846153846201</v>
      </c>
      <c r="J302" s="77">
        <v>0</v>
      </c>
      <c r="K302" s="74">
        <v>0.41071428571428598</v>
      </c>
    </row>
    <row r="303" spans="1:11" x14ac:dyDescent="0.25">
      <c r="A303">
        <v>3290806</v>
      </c>
      <c r="B303" t="s">
        <v>2052</v>
      </c>
      <c r="C303" s="75"/>
      <c r="D303" s="77"/>
      <c r="E303" s="77"/>
      <c r="F303" s="75"/>
      <c r="G303" s="77"/>
      <c r="I303" s="77"/>
      <c r="J303" s="77">
        <v>0</v>
      </c>
      <c r="K303" s="74"/>
    </row>
    <row r="304" spans="1:11" x14ac:dyDescent="0.25">
      <c r="A304">
        <v>3293105</v>
      </c>
      <c r="B304" t="s">
        <v>2053</v>
      </c>
      <c r="C304" s="75"/>
      <c r="D304" s="77"/>
      <c r="E304" s="77"/>
      <c r="F304" s="75"/>
      <c r="G304" s="77"/>
      <c r="I304" s="77"/>
      <c r="J304" s="77">
        <v>0</v>
      </c>
      <c r="K304" s="74"/>
    </row>
    <row r="305" spans="1:11" x14ac:dyDescent="0.25">
      <c r="A305">
        <v>3293106</v>
      </c>
      <c r="B305" t="s">
        <v>1520</v>
      </c>
      <c r="C305" s="75">
        <v>66</v>
      </c>
      <c r="D305" s="77">
        <v>0.81818181818181801</v>
      </c>
      <c r="E305" s="77">
        <v>0.10606060606060599</v>
      </c>
      <c r="F305" s="75">
        <v>66</v>
      </c>
      <c r="G305" s="77">
        <v>0.71212121212121204</v>
      </c>
      <c r="H305">
        <v>59</v>
      </c>
      <c r="I305" s="77">
        <v>0.89393939393939403</v>
      </c>
      <c r="J305" s="77">
        <v>6.0606060606060601E-2</v>
      </c>
      <c r="K305" s="74">
        <v>0.29577464788732399</v>
      </c>
    </row>
    <row r="306" spans="1:11" x14ac:dyDescent="0.25">
      <c r="A306">
        <v>3295419</v>
      </c>
      <c r="B306" t="s">
        <v>1522</v>
      </c>
      <c r="C306" s="75">
        <v>88</v>
      </c>
      <c r="D306" s="77">
        <v>0.71590909090909105</v>
      </c>
      <c r="E306" s="77">
        <v>0.170454545454545</v>
      </c>
      <c r="F306" s="75">
        <v>86</v>
      </c>
      <c r="G306" s="77">
        <v>0.72093023255813904</v>
      </c>
      <c r="H306">
        <v>72</v>
      </c>
      <c r="I306" s="77">
        <v>0.84705882352941197</v>
      </c>
      <c r="J306" s="77">
        <v>5.8823529411764698E-2</v>
      </c>
      <c r="K306" s="74">
        <v>8.42105263157895E-2</v>
      </c>
    </row>
    <row r="307" spans="1:11" x14ac:dyDescent="0.25">
      <c r="A307">
        <v>3303784</v>
      </c>
      <c r="B307" t="s">
        <v>2054</v>
      </c>
      <c r="C307" s="75"/>
      <c r="D307" s="77"/>
      <c r="E307" s="77"/>
      <c r="F307" s="75"/>
      <c r="G307" s="77"/>
      <c r="I307" s="77"/>
      <c r="J307" s="77">
        <v>0</v>
      </c>
      <c r="K307" s="74"/>
    </row>
    <row r="308" spans="1:11" x14ac:dyDescent="0.25">
      <c r="A308">
        <v>3308487</v>
      </c>
      <c r="B308" t="s">
        <v>2055</v>
      </c>
      <c r="C308" s="75"/>
      <c r="D308" s="77"/>
      <c r="E308" s="77"/>
      <c r="F308" s="75"/>
      <c r="G308" s="77"/>
      <c r="I308" s="77"/>
      <c r="J308" s="77">
        <v>0</v>
      </c>
      <c r="K308" s="74"/>
    </row>
    <row r="309" spans="1:11" x14ac:dyDescent="0.25">
      <c r="A309">
        <v>3329079</v>
      </c>
      <c r="B309" t="s">
        <v>1524</v>
      </c>
      <c r="C309" s="75">
        <v>188</v>
      </c>
      <c r="D309" s="77">
        <v>0.77127659574468099</v>
      </c>
      <c r="E309" s="77">
        <v>9.5744680851063801E-2</v>
      </c>
      <c r="F309" s="75">
        <v>178</v>
      </c>
      <c r="G309" s="77">
        <v>0.66853932584269704</v>
      </c>
      <c r="H309">
        <v>158</v>
      </c>
      <c r="I309" s="77">
        <v>0.91329479768786104</v>
      </c>
      <c r="J309" s="77">
        <v>3.4682080924855502E-2</v>
      </c>
      <c r="K309" s="74">
        <v>0.2</v>
      </c>
    </row>
    <row r="310" spans="1:11" x14ac:dyDescent="0.25">
      <c r="A310">
        <v>3333530</v>
      </c>
      <c r="B310" t="s">
        <v>1526</v>
      </c>
      <c r="C310" s="75">
        <v>48</v>
      </c>
      <c r="D310" s="77">
        <v>0.83333333333333304</v>
      </c>
      <c r="E310" s="77">
        <v>0.14583333333333301</v>
      </c>
      <c r="F310" s="75">
        <v>45</v>
      </c>
      <c r="G310" s="77">
        <v>0.75555555555555598</v>
      </c>
      <c r="H310">
        <v>42</v>
      </c>
      <c r="I310" s="77">
        <v>0.95454545454545503</v>
      </c>
      <c r="J310" s="77">
        <v>2.27272727272727E-2</v>
      </c>
      <c r="K310" s="74">
        <v>0.25</v>
      </c>
    </row>
    <row r="311" spans="1:11" x14ac:dyDescent="0.25">
      <c r="A311">
        <v>3397285</v>
      </c>
      <c r="B311" t="s">
        <v>1528</v>
      </c>
      <c r="C311" s="75"/>
      <c r="D311" s="77"/>
      <c r="E311" s="77"/>
      <c r="F311" s="75"/>
      <c r="G311" s="77"/>
      <c r="I311" s="77"/>
      <c r="J311" s="77">
        <v>0</v>
      </c>
      <c r="K311" s="74"/>
    </row>
    <row r="312" spans="1:11" x14ac:dyDescent="0.25">
      <c r="A312">
        <v>3397372</v>
      </c>
      <c r="B312" t="s">
        <v>1530</v>
      </c>
      <c r="C312" s="75">
        <v>119</v>
      </c>
      <c r="D312" s="77">
        <v>0.83193277310924396</v>
      </c>
      <c r="E312" s="77">
        <v>4.20168067226891E-2</v>
      </c>
      <c r="F312" s="75">
        <v>111</v>
      </c>
      <c r="G312" s="77">
        <v>0.72972972972973005</v>
      </c>
      <c r="H312">
        <v>97</v>
      </c>
      <c r="I312" s="77">
        <v>0.91509433962264197</v>
      </c>
      <c r="J312" s="77">
        <v>5.6603773584905703E-2</v>
      </c>
      <c r="K312" s="74">
        <v>-1.50375939849624E-2</v>
      </c>
    </row>
    <row r="313" spans="1:11" x14ac:dyDescent="0.25">
      <c r="A313">
        <v>3417590</v>
      </c>
      <c r="B313" t="s">
        <v>1532</v>
      </c>
      <c r="C313" s="75">
        <v>81</v>
      </c>
      <c r="D313" s="77">
        <v>0.58024691358024705</v>
      </c>
      <c r="E313" s="77">
        <v>0.30864197530864201</v>
      </c>
      <c r="F313" s="75">
        <v>79</v>
      </c>
      <c r="G313" s="77">
        <v>0.506329113924051</v>
      </c>
      <c r="H313">
        <v>53</v>
      </c>
      <c r="I313" s="77">
        <v>0.67948717948717996</v>
      </c>
      <c r="J313" s="77">
        <v>0.19230769230769201</v>
      </c>
      <c r="K313" s="74">
        <v>-0.168421052631579</v>
      </c>
    </row>
    <row r="314" spans="1:11" x14ac:dyDescent="0.25">
      <c r="A314">
        <v>3419090</v>
      </c>
      <c r="B314" t="s">
        <v>1534</v>
      </c>
      <c r="C314" s="75">
        <v>100</v>
      </c>
      <c r="D314" s="77">
        <v>0.79</v>
      </c>
      <c r="E314" s="77">
        <v>0.08</v>
      </c>
      <c r="F314" s="75">
        <v>94</v>
      </c>
      <c r="G314" s="77">
        <v>0.53191489361702105</v>
      </c>
      <c r="H314">
        <v>86</v>
      </c>
      <c r="I314" s="77">
        <v>0.91489361702127703</v>
      </c>
      <c r="J314" s="77">
        <v>2.1276595744680899E-2</v>
      </c>
      <c r="K314" s="74">
        <v>0.157407407407407</v>
      </c>
    </row>
    <row r="315" spans="1:11" x14ac:dyDescent="0.25">
      <c r="A315">
        <v>3419094</v>
      </c>
      <c r="B315" t="s">
        <v>1536</v>
      </c>
      <c r="C315" s="75">
        <v>21</v>
      </c>
      <c r="D315" s="77">
        <v>0.90476190476190499</v>
      </c>
      <c r="E315" s="77">
        <v>4.7619047619047603E-2</v>
      </c>
      <c r="F315" s="75">
        <v>21</v>
      </c>
      <c r="G315" s="77">
        <v>0.90476190476190499</v>
      </c>
      <c r="H315">
        <v>20</v>
      </c>
      <c r="I315" s="77">
        <v>0.952380952380952</v>
      </c>
      <c r="J315" s="77">
        <v>4.7619047619047603E-2</v>
      </c>
      <c r="K315" s="74">
        <v>0.33333333333333298</v>
      </c>
    </row>
    <row r="316" spans="1:11" x14ac:dyDescent="0.25">
      <c r="A316">
        <v>3419100</v>
      </c>
      <c r="B316" t="s">
        <v>1538</v>
      </c>
      <c r="C316" s="75">
        <v>63</v>
      </c>
      <c r="D316" s="77">
        <v>0.90476190476190499</v>
      </c>
      <c r="E316" s="77">
        <v>1.58730158730159E-2</v>
      </c>
      <c r="F316" s="75">
        <v>59</v>
      </c>
      <c r="G316" s="77">
        <v>0.71186440677966101</v>
      </c>
      <c r="H316">
        <v>56</v>
      </c>
      <c r="I316" s="77">
        <v>0.96551724137931005</v>
      </c>
      <c r="J316" s="77">
        <v>3.4482758620689703E-2</v>
      </c>
      <c r="K316" s="74">
        <v>0.19402985074626899</v>
      </c>
    </row>
    <row r="317" spans="1:11" x14ac:dyDescent="0.25">
      <c r="A317">
        <v>3442061</v>
      </c>
      <c r="B317" t="s">
        <v>2056</v>
      </c>
      <c r="C317" s="75"/>
      <c r="D317" s="77"/>
      <c r="E317" s="77"/>
      <c r="F317" s="75"/>
      <c r="G317" s="77"/>
      <c r="I317" s="77"/>
      <c r="J317" s="77">
        <v>0</v>
      </c>
      <c r="K317" s="74"/>
    </row>
    <row r="318" spans="1:11" x14ac:dyDescent="0.25">
      <c r="A318">
        <v>3446690</v>
      </c>
      <c r="B318" t="s">
        <v>1540</v>
      </c>
      <c r="C318" s="75"/>
      <c r="D318" s="77"/>
      <c r="E318" s="77"/>
      <c r="F318" s="75"/>
      <c r="G318" s="77"/>
      <c r="I318" s="77"/>
      <c r="J318" s="77">
        <v>0</v>
      </c>
      <c r="K318" s="74"/>
    </row>
    <row r="319" spans="1:11" x14ac:dyDescent="0.25">
      <c r="A319">
        <v>3450084</v>
      </c>
      <c r="B319" t="s">
        <v>1542</v>
      </c>
      <c r="C319" s="75">
        <v>28</v>
      </c>
      <c r="D319" s="77">
        <v>0.78571428571428603</v>
      </c>
      <c r="E319" s="77">
        <v>7.1428571428571397E-2</v>
      </c>
      <c r="F319" s="75">
        <v>28</v>
      </c>
      <c r="G319" s="77">
        <v>0.71428571428571397</v>
      </c>
      <c r="H319">
        <v>25</v>
      </c>
      <c r="I319" s="77">
        <v>0.92592592592592604</v>
      </c>
      <c r="J319" s="77">
        <v>0</v>
      </c>
      <c r="K319" s="74">
        <v>3.3333333333333298E-2</v>
      </c>
    </row>
    <row r="320" spans="1:11" x14ac:dyDescent="0.25">
      <c r="A320">
        <v>3464950</v>
      </c>
      <c r="B320" t="s">
        <v>1544</v>
      </c>
      <c r="C320" s="75">
        <v>73</v>
      </c>
      <c r="D320" s="77">
        <v>0.80821917808219201</v>
      </c>
      <c r="E320" s="77">
        <v>5.4794520547945202E-2</v>
      </c>
      <c r="F320" s="75">
        <v>72</v>
      </c>
      <c r="G320" s="77">
        <v>0.70833333333333304</v>
      </c>
      <c r="H320">
        <v>63</v>
      </c>
      <c r="I320" s="77">
        <v>0.88732394366197198</v>
      </c>
      <c r="J320" s="77">
        <v>5.63380281690141E-2</v>
      </c>
      <c r="K320" s="74">
        <v>0.172839506172839</v>
      </c>
    </row>
    <row r="321" spans="1:11" x14ac:dyDescent="0.25">
      <c r="A321">
        <v>3466897</v>
      </c>
      <c r="B321" t="s">
        <v>1546</v>
      </c>
      <c r="C321" s="75">
        <v>149</v>
      </c>
      <c r="D321" s="77">
        <v>0.74496644295301995</v>
      </c>
      <c r="E321" s="77">
        <v>0.10738255033557</v>
      </c>
      <c r="F321" s="75">
        <v>141</v>
      </c>
      <c r="G321" s="77">
        <v>0.64539007092198597</v>
      </c>
      <c r="H321">
        <v>126</v>
      </c>
      <c r="I321" s="77">
        <v>0.90647482014388503</v>
      </c>
      <c r="J321" s="77">
        <v>7.1942446043165506E-2</v>
      </c>
      <c r="K321" s="74">
        <v>0.170886075949367</v>
      </c>
    </row>
    <row r="322" spans="1:11" x14ac:dyDescent="0.25">
      <c r="A322">
        <v>3470418</v>
      </c>
      <c r="B322" t="s">
        <v>1548</v>
      </c>
      <c r="C322" s="75">
        <v>96</v>
      </c>
      <c r="D322" s="77">
        <v>0.78125</v>
      </c>
      <c r="E322" s="77">
        <v>0.16666666666666699</v>
      </c>
      <c r="F322" s="75">
        <v>92</v>
      </c>
      <c r="G322" s="77">
        <v>0.48913043478260898</v>
      </c>
      <c r="H322">
        <v>76</v>
      </c>
      <c r="I322" s="77">
        <v>0.83516483516483497</v>
      </c>
      <c r="J322" s="77">
        <v>9.8901098901098897E-2</v>
      </c>
      <c r="K322" s="74">
        <v>0</v>
      </c>
    </row>
    <row r="323" spans="1:11" x14ac:dyDescent="0.25">
      <c r="A323">
        <v>3488852</v>
      </c>
      <c r="B323" t="s">
        <v>1550</v>
      </c>
      <c r="C323" s="75">
        <v>106</v>
      </c>
      <c r="D323" s="77">
        <v>0.660377358490566</v>
      </c>
      <c r="E323" s="77">
        <v>0.160377358490566</v>
      </c>
      <c r="F323" s="75">
        <v>103</v>
      </c>
      <c r="G323" s="77">
        <v>0.68932038834951503</v>
      </c>
      <c r="H323">
        <v>82</v>
      </c>
      <c r="I323" s="77">
        <v>0.80392156862745101</v>
      </c>
      <c r="J323" s="77">
        <v>0.10784313725490199</v>
      </c>
      <c r="K323" s="74">
        <v>-0.126126126126126</v>
      </c>
    </row>
    <row r="324" spans="1:11" x14ac:dyDescent="0.25">
      <c r="A324">
        <v>3490184</v>
      </c>
      <c r="B324" t="s">
        <v>2057</v>
      </c>
      <c r="C324" s="75"/>
      <c r="D324" s="77"/>
      <c r="E324" s="77"/>
      <c r="F324" s="75"/>
      <c r="G324" s="77"/>
      <c r="I324" s="77"/>
      <c r="J324" s="77">
        <v>0</v>
      </c>
      <c r="K324" s="74"/>
    </row>
    <row r="325" spans="1:11" x14ac:dyDescent="0.25">
      <c r="A325">
        <v>3490252</v>
      </c>
      <c r="B325" t="s">
        <v>2058</v>
      </c>
      <c r="C325" s="75"/>
      <c r="D325" s="77"/>
      <c r="E325" s="77"/>
      <c r="F325" s="75"/>
      <c r="G325" s="77"/>
      <c r="I325" s="77"/>
      <c r="J325" s="77">
        <v>0</v>
      </c>
      <c r="K325" s="74"/>
    </row>
    <row r="326" spans="1:11" x14ac:dyDescent="0.25">
      <c r="A326">
        <v>3500970</v>
      </c>
      <c r="B326" t="s">
        <v>1552</v>
      </c>
      <c r="C326" s="75"/>
      <c r="D326" s="77"/>
      <c r="E326" s="77"/>
      <c r="F326" s="75"/>
      <c r="G326" s="77"/>
      <c r="I326" s="77"/>
      <c r="J326" s="77">
        <v>0</v>
      </c>
      <c r="K326" s="74"/>
    </row>
    <row r="327" spans="1:11" x14ac:dyDescent="0.25">
      <c r="A327">
        <v>3523450</v>
      </c>
      <c r="B327" t="s">
        <v>1554</v>
      </c>
      <c r="C327" s="75">
        <v>125</v>
      </c>
      <c r="D327" s="77">
        <v>0.84799999999999998</v>
      </c>
      <c r="E327" s="77">
        <v>5.6000000000000001E-2</v>
      </c>
      <c r="F327" s="75">
        <v>118</v>
      </c>
      <c r="G327" s="77">
        <v>0.66101694915254205</v>
      </c>
      <c r="H327">
        <v>104</v>
      </c>
      <c r="I327" s="77">
        <v>0.90434782608695696</v>
      </c>
      <c r="J327" s="77">
        <v>3.4782608695652202E-2</v>
      </c>
      <c r="K327" s="74">
        <v>0.171641791044776</v>
      </c>
    </row>
    <row r="328" spans="1:11" x14ac:dyDescent="0.25">
      <c r="A328">
        <v>3523451</v>
      </c>
      <c r="B328" t="s">
        <v>1556</v>
      </c>
      <c r="C328" s="75">
        <v>188</v>
      </c>
      <c r="D328" s="77">
        <v>0.87765957446808496</v>
      </c>
      <c r="E328" s="77">
        <v>4.7872340425531901E-2</v>
      </c>
      <c r="F328" s="75">
        <v>180</v>
      </c>
      <c r="G328" s="77">
        <v>0.71111111111111103</v>
      </c>
      <c r="H328">
        <v>168</v>
      </c>
      <c r="I328" s="77">
        <v>0.95454545454545503</v>
      </c>
      <c r="J328" s="77">
        <v>2.8409090909090901E-2</v>
      </c>
      <c r="K328" s="74">
        <v>0.33333333333333298</v>
      </c>
    </row>
    <row r="329" spans="1:11" x14ac:dyDescent="0.25">
      <c r="A329">
        <v>3523453</v>
      </c>
      <c r="B329" t="s">
        <v>1558</v>
      </c>
      <c r="C329" s="75">
        <v>40</v>
      </c>
      <c r="D329" s="77">
        <v>0.82499999999999996</v>
      </c>
      <c r="E329" s="77">
        <v>0.125</v>
      </c>
      <c r="F329" s="75">
        <v>39</v>
      </c>
      <c r="G329" s="77">
        <v>0.84615384615384603</v>
      </c>
      <c r="H329">
        <v>35</v>
      </c>
      <c r="I329" s="77">
        <v>0.94594594594594605</v>
      </c>
      <c r="J329" s="77">
        <v>2.7027027027027001E-2</v>
      </c>
      <c r="K329" s="74">
        <v>0.36585365853658502</v>
      </c>
    </row>
    <row r="330" spans="1:11" x14ac:dyDescent="0.25">
      <c r="A330">
        <v>3523458</v>
      </c>
      <c r="B330" t="s">
        <v>1560</v>
      </c>
      <c r="C330" s="75">
        <v>92</v>
      </c>
      <c r="D330" s="77">
        <v>0.64130434782608703</v>
      </c>
      <c r="E330" s="77">
        <v>0.108695652173913</v>
      </c>
      <c r="F330" s="75">
        <v>88</v>
      </c>
      <c r="G330" s="77">
        <v>0.64772727272727304</v>
      </c>
      <c r="H330">
        <v>68</v>
      </c>
      <c r="I330" s="77">
        <v>0.8</v>
      </c>
      <c r="J330" s="77">
        <v>5.8823529411764698E-2</v>
      </c>
      <c r="K330" s="74">
        <v>-4.95049504950495E-2</v>
      </c>
    </row>
    <row r="331" spans="1:11" x14ac:dyDescent="0.25">
      <c r="A331">
        <v>3523461</v>
      </c>
      <c r="B331" t="s">
        <v>1562</v>
      </c>
      <c r="C331" s="75">
        <v>144</v>
      </c>
      <c r="D331" s="77">
        <v>0.76388888888888895</v>
      </c>
      <c r="E331" s="77">
        <v>8.3333333333333301E-2</v>
      </c>
      <c r="F331" s="75">
        <v>136</v>
      </c>
      <c r="G331" s="77">
        <v>0.63235294117647101</v>
      </c>
      <c r="H331">
        <v>120</v>
      </c>
      <c r="I331" s="77">
        <v>0.90225563909774398</v>
      </c>
      <c r="J331" s="77">
        <v>3.00751879699248E-2</v>
      </c>
      <c r="K331" s="74">
        <v>3.125E-2</v>
      </c>
    </row>
    <row r="332" spans="1:11" x14ac:dyDescent="0.25">
      <c r="A332">
        <v>3523463</v>
      </c>
      <c r="B332" t="s">
        <v>1564</v>
      </c>
      <c r="C332" s="75">
        <v>75</v>
      </c>
      <c r="D332" s="77">
        <v>0.88</v>
      </c>
      <c r="E332" s="77">
        <v>2.66666666666667E-2</v>
      </c>
      <c r="F332" s="75">
        <v>74</v>
      </c>
      <c r="G332" s="77">
        <v>0.78378378378378399</v>
      </c>
      <c r="H332">
        <v>69</v>
      </c>
      <c r="I332" s="77">
        <v>0.93243243243243201</v>
      </c>
      <c r="J332" s="77">
        <v>1.35135135135135E-2</v>
      </c>
      <c r="K332" s="74">
        <v>0.207792207792208</v>
      </c>
    </row>
    <row r="333" spans="1:11" x14ac:dyDescent="0.25">
      <c r="A333">
        <v>3523464</v>
      </c>
      <c r="B333" t="s">
        <v>1566</v>
      </c>
      <c r="C333" s="75">
        <v>62</v>
      </c>
      <c r="D333" s="77">
        <v>0.80645161290322598</v>
      </c>
      <c r="E333" s="77">
        <v>6.4516129032258104E-2</v>
      </c>
      <c r="F333" s="75">
        <v>57</v>
      </c>
      <c r="G333" s="77">
        <v>0.63157894736842102</v>
      </c>
      <c r="H333">
        <v>48</v>
      </c>
      <c r="I333" s="77">
        <v>0.88888888888888895</v>
      </c>
      <c r="J333" s="77">
        <v>5.5555555555555601E-2</v>
      </c>
      <c r="K333" s="74">
        <v>0.18461538461538499</v>
      </c>
    </row>
    <row r="334" spans="1:11" x14ac:dyDescent="0.25">
      <c r="A334">
        <v>3523465</v>
      </c>
      <c r="B334" t="s">
        <v>1568</v>
      </c>
      <c r="C334" s="75">
        <v>30</v>
      </c>
      <c r="D334" s="77">
        <v>0.53333333333333299</v>
      </c>
      <c r="E334" s="77">
        <v>0.2</v>
      </c>
      <c r="F334" s="75">
        <v>28</v>
      </c>
      <c r="G334" s="77">
        <v>0.75</v>
      </c>
      <c r="H334">
        <v>22</v>
      </c>
      <c r="I334" s="77">
        <v>0.78571428571428603</v>
      </c>
      <c r="J334" s="77">
        <v>0.14285714285714299</v>
      </c>
      <c r="K334" s="74">
        <v>-0.108108108108108</v>
      </c>
    </row>
    <row r="335" spans="1:11" x14ac:dyDescent="0.25">
      <c r="A335">
        <v>3523511</v>
      </c>
      <c r="B335" t="s">
        <v>2059</v>
      </c>
      <c r="C335" s="75">
        <v>71</v>
      </c>
      <c r="D335" s="77">
        <v>0.83098591549295797</v>
      </c>
      <c r="E335" s="77">
        <v>9.85915492957746E-2</v>
      </c>
      <c r="F335" s="75">
        <v>71</v>
      </c>
      <c r="G335" s="77">
        <v>0.676056338028169</v>
      </c>
      <c r="H335">
        <v>65</v>
      </c>
      <c r="I335" s="77">
        <v>0.91549295774647899</v>
      </c>
      <c r="J335" s="77">
        <v>7.0422535211267595E-2</v>
      </c>
      <c r="K335" s="74">
        <v>0.28048780487804897</v>
      </c>
    </row>
    <row r="336" spans="1:11" x14ac:dyDescent="0.25">
      <c r="A336">
        <v>3523529</v>
      </c>
      <c r="B336" t="s">
        <v>2060</v>
      </c>
      <c r="C336" s="75"/>
      <c r="D336" s="77"/>
      <c r="E336" s="77"/>
      <c r="F336" s="75"/>
      <c r="G336" s="77"/>
      <c r="I336" s="77"/>
      <c r="J336" s="77">
        <v>0</v>
      </c>
      <c r="K336" s="74"/>
    </row>
    <row r="337" spans="1:11" x14ac:dyDescent="0.25">
      <c r="A337">
        <v>3523536</v>
      </c>
      <c r="B337" t="s">
        <v>1570</v>
      </c>
      <c r="C337" s="75">
        <v>128</v>
      </c>
      <c r="D337" s="77">
        <v>0.7890625</v>
      </c>
      <c r="E337" s="77">
        <v>0.1015625</v>
      </c>
      <c r="F337" s="75">
        <v>123</v>
      </c>
      <c r="G337" s="77">
        <v>0.65040650406504097</v>
      </c>
      <c r="H337">
        <v>110</v>
      </c>
      <c r="I337" s="77">
        <v>0.90909090909090895</v>
      </c>
      <c r="J337" s="77">
        <v>7.43801652892562E-2</v>
      </c>
      <c r="K337" s="74">
        <v>0.17647058823529399</v>
      </c>
    </row>
    <row r="338" spans="1:11" x14ac:dyDescent="0.25">
      <c r="A338">
        <v>3523557</v>
      </c>
      <c r="B338" t="s">
        <v>2061</v>
      </c>
      <c r="C338" s="75"/>
      <c r="D338" s="77"/>
      <c r="E338" s="77"/>
      <c r="F338" s="75"/>
      <c r="G338" s="77"/>
      <c r="I338" s="77"/>
      <c r="J338" s="77">
        <v>0</v>
      </c>
      <c r="K338" s="74"/>
    </row>
    <row r="339" spans="1:11" x14ac:dyDescent="0.25">
      <c r="A339">
        <v>3523562</v>
      </c>
      <c r="B339" t="s">
        <v>1572</v>
      </c>
      <c r="C339" s="75">
        <v>108</v>
      </c>
      <c r="D339" s="77">
        <v>0.842592592592593</v>
      </c>
      <c r="E339" s="77">
        <v>7.4074074074074098E-2</v>
      </c>
      <c r="F339" s="75">
        <v>104</v>
      </c>
      <c r="G339" s="77">
        <v>0.71153846153846201</v>
      </c>
      <c r="H339">
        <v>98</v>
      </c>
      <c r="I339" s="77">
        <v>0.95145631067961201</v>
      </c>
      <c r="J339" s="77">
        <v>3.8834951456310697E-2</v>
      </c>
      <c r="K339" s="74">
        <v>0.107142857142857</v>
      </c>
    </row>
    <row r="340" spans="1:11" x14ac:dyDescent="0.25">
      <c r="A340">
        <v>3525524</v>
      </c>
      <c r="B340" t="s">
        <v>1574</v>
      </c>
      <c r="C340" s="75">
        <v>40</v>
      </c>
      <c r="D340" s="77">
        <v>0.77500000000000002</v>
      </c>
      <c r="E340" s="77">
        <v>0.05</v>
      </c>
      <c r="F340" s="75">
        <v>40</v>
      </c>
      <c r="G340" s="77">
        <v>0.8</v>
      </c>
      <c r="H340">
        <v>35</v>
      </c>
      <c r="I340" s="77">
        <v>0.92105263157894701</v>
      </c>
      <c r="J340" s="77">
        <v>5.2631578947368397E-2</v>
      </c>
      <c r="K340" s="74">
        <v>0.28571428571428598</v>
      </c>
    </row>
    <row r="341" spans="1:11" x14ac:dyDescent="0.25">
      <c r="A341">
        <v>3525533</v>
      </c>
      <c r="B341" t="s">
        <v>2062</v>
      </c>
      <c r="C341" s="75"/>
      <c r="D341" s="77"/>
      <c r="E341" s="77"/>
      <c r="F341" s="75"/>
      <c r="G341" s="77"/>
      <c r="I341" s="77"/>
      <c r="J341" s="77">
        <v>0</v>
      </c>
      <c r="K341" s="74"/>
    </row>
    <row r="342" spans="1:11" x14ac:dyDescent="0.25">
      <c r="A342">
        <v>3525583</v>
      </c>
      <c r="B342" t="s">
        <v>1576</v>
      </c>
      <c r="C342" s="75">
        <v>136</v>
      </c>
      <c r="D342" s="77">
        <v>0.78676470588235303</v>
      </c>
      <c r="E342" s="77">
        <v>7.3529411764705899E-2</v>
      </c>
      <c r="F342" s="75">
        <v>129</v>
      </c>
      <c r="G342" s="77">
        <v>0.68992248062015504</v>
      </c>
      <c r="H342">
        <v>111</v>
      </c>
      <c r="I342" s="77">
        <v>0.90243902439024404</v>
      </c>
      <c r="J342" s="77">
        <v>2.4390243902439001E-2</v>
      </c>
      <c r="K342" s="74">
        <v>0.21379310344827601</v>
      </c>
    </row>
    <row r="343" spans="1:11" x14ac:dyDescent="0.25">
      <c r="A343">
        <v>3525649</v>
      </c>
      <c r="B343" t="s">
        <v>1578</v>
      </c>
      <c r="C343" s="75">
        <v>41</v>
      </c>
      <c r="D343" s="77">
        <v>0.707317073170732</v>
      </c>
      <c r="E343" s="77">
        <v>0.146341463414634</v>
      </c>
      <c r="F343" s="75">
        <v>39</v>
      </c>
      <c r="G343" s="77">
        <v>0.66666666666666696</v>
      </c>
      <c r="H343">
        <v>33</v>
      </c>
      <c r="I343" s="77">
        <v>0.891891891891892</v>
      </c>
      <c r="J343" s="77">
        <v>8.1081081081081099E-2</v>
      </c>
      <c r="K343" s="74">
        <v>4.3478260869565202E-2</v>
      </c>
    </row>
    <row r="344" spans="1:11" x14ac:dyDescent="0.25">
      <c r="A344">
        <v>3525661</v>
      </c>
      <c r="B344" t="s">
        <v>1580</v>
      </c>
      <c r="C344" s="75">
        <v>86</v>
      </c>
      <c r="D344" s="77">
        <v>0.88372093023255804</v>
      </c>
      <c r="E344" s="77">
        <v>5.8139534883720902E-2</v>
      </c>
      <c r="F344" s="75">
        <v>83</v>
      </c>
      <c r="G344" s="77">
        <v>0.69879518072289204</v>
      </c>
      <c r="H344">
        <v>74</v>
      </c>
      <c r="I344" s="77">
        <v>0.96103896103896103</v>
      </c>
      <c r="J344" s="77">
        <v>1.2987012987013E-2</v>
      </c>
      <c r="K344" s="74">
        <v>0.31182795698924698</v>
      </c>
    </row>
    <row r="345" spans="1:11" x14ac:dyDescent="0.25">
      <c r="A345">
        <v>3525716</v>
      </c>
      <c r="B345" t="s">
        <v>1582</v>
      </c>
      <c r="C345" s="75">
        <v>97</v>
      </c>
      <c r="D345" s="77">
        <v>0.76288659793814395</v>
      </c>
      <c r="E345" s="77">
        <v>0.11340206185567001</v>
      </c>
      <c r="F345" s="75">
        <v>93</v>
      </c>
      <c r="G345" s="77">
        <v>0.76344086021505397</v>
      </c>
      <c r="H345">
        <v>83</v>
      </c>
      <c r="I345" s="77">
        <v>0.89247311827956999</v>
      </c>
      <c r="J345" s="77">
        <v>5.3763440860215103E-2</v>
      </c>
      <c r="K345" s="74">
        <v>0.23</v>
      </c>
    </row>
    <row r="346" spans="1:11" x14ac:dyDescent="0.25">
      <c r="A346">
        <v>3525806</v>
      </c>
      <c r="B346" t="s">
        <v>1584</v>
      </c>
      <c r="C346" s="75">
        <v>87</v>
      </c>
      <c r="D346" s="77">
        <v>0.83908045977011503</v>
      </c>
      <c r="E346" s="77">
        <v>4.5977011494252901E-2</v>
      </c>
      <c r="F346" s="75">
        <v>86</v>
      </c>
      <c r="G346" s="77">
        <v>0.80232558139534904</v>
      </c>
      <c r="H346">
        <v>76</v>
      </c>
      <c r="I346" s="77">
        <v>0.91566265060241003</v>
      </c>
      <c r="J346" s="77">
        <v>4.81927710843374E-2</v>
      </c>
      <c r="K346" s="74">
        <v>0.13186813186813201</v>
      </c>
    </row>
    <row r="347" spans="1:11" x14ac:dyDescent="0.25">
      <c r="A347">
        <v>3525833</v>
      </c>
      <c r="B347" t="s">
        <v>1586</v>
      </c>
      <c r="C347" s="75">
        <v>66</v>
      </c>
      <c r="D347" s="77">
        <v>0.78787878787878796</v>
      </c>
      <c r="E347" s="77">
        <v>6.0606060606060601E-2</v>
      </c>
      <c r="F347" s="75">
        <v>63</v>
      </c>
      <c r="G347" s="77">
        <v>0.55555555555555602</v>
      </c>
      <c r="H347">
        <v>57</v>
      </c>
      <c r="I347" s="77">
        <v>0.90476190476190499</v>
      </c>
      <c r="J347" s="77">
        <v>3.1746031746031703E-2</v>
      </c>
      <c r="K347" s="74">
        <v>8.8235294117647106E-2</v>
      </c>
    </row>
    <row r="348" spans="1:11" x14ac:dyDescent="0.25">
      <c r="A348">
        <v>3525863</v>
      </c>
      <c r="B348" t="s">
        <v>1588</v>
      </c>
      <c r="C348" s="75">
        <v>131</v>
      </c>
      <c r="D348" s="77">
        <v>0.83206106870229002</v>
      </c>
      <c r="E348" s="77">
        <v>0.106870229007634</v>
      </c>
      <c r="F348" s="75">
        <v>127</v>
      </c>
      <c r="G348" s="77">
        <v>0.70866141732283505</v>
      </c>
      <c r="H348">
        <v>117</v>
      </c>
      <c r="I348" s="77">
        <v>0.93600000000000005</v>
      </c>
      <c r="J348" s="77">
        <v>4.8000000000000001E-2</v>
      </c>
      <c r="K348" s="74">
        <v>0.233082706766917</v>
      </c>
    </row>
    <row r="349" spans="1:11" x14ac:dyDescent="0.25">
      <c r="A349">
        <v>3525914</v>
      </c>
      <c r="B349" t="s">
        <v>1590</v>
      </c>
      <c r="C349" s="75">
        <v>64</v>
      </c>
      <c r="D349" s="77">
        <v>0.765625</v>
      </c>
      <c r="E349" s="77">
        <v>9.375E-2</v>
      </c>
      <c r="F349" s="75">
        <v>60</v>
      </c>
      <c r="G349" s="77">
        <v>0.61666666666666703</v>
      </c>
      <c r="H349">
        <v>47</v>
      </c>
      <c r="I349" s="77">
        <v>0.81034482758620696</v>
      </c>
      <c r="J349" s="77">
        <v>6.8965517241379296E-2</v>
      </c>
      <c r="K349" s="74">
        <v>0.15151515151515199</v>
      </c>
    </row>
    <row r="350" spans="1:11" x14ac:dyDescent="0.25">
      <c r="A350">
        <v>3525933</v>
      </c>
      <c r="B350" t="s">
        <v>1592</v>
      </c>
      <c r="C350" s="75">
        <v>171</v>
      </c>
      <c r="D350" s="77">
        <v>0.84795321637426901</v>
      </c>
      <c r="E350" s="77">
        <v>7.0175438596491196E-2</v>
      </c>
      <c r="F350" s="75">
        <v>165</v>
      </c>
      <c r="G350" s="77">
        <v>0.69090909090909103</v>
      </c>
      <c r="H350">
        <v>154</v>
      </c>
      <c r="I350" s="77">
        <v>0.95061728395061695</v>
      </c>
      <c r="J350" s="77">
        <v>2.4691358024691398E-2</v>
      </c>
      <c r="K350" s="74">
        <v>0.27222222222222198</v>
      </c>
    </row>
    <row r="351" spans="1:11" x14ac:dyDescent="0.25">
      <c r="A351">
        <v>3525944</v>
      </c>
      <c r="B351" t="s">
        <v>1594</v>
      </c>
      <c r="C351" s="75">
        <v>66</v>
      </c>
      <c r="D351" s="77">
        <v>0.78787878787878796</v>
      </c>
      <c r="E351" s="77">
        <v>0.10606060606060599</v>
      </c>
      <c r="F351" s="75">
        <v>62</v>
      </c>
      <c r="G351" s="77">
        <v>0.67741935483870996</v>
      </c>
      <c r="H351">
        <v>55</v>
      </c>
      <c r="I351" s="77">
        <v>0.90163934426229497</v>
      </c>
      <c r="J351" s="77">
        <v>3.2786885245901599E-2</v>
      </c>
      <c r="K351" s="74">
        <v>0.15942028985507201</v>
      </c>
    </row>
    <row r="352" spans="1:11" x14ac:dyDescent="0.25">
      <c r="A352">
        <v>3526051</v>
      </c>
      <c r="B352" t="s">
        <v>2063</v>
      </c>
      <c r="C352" s="75"/>
      <c r="D352" s="77"/>
      <c r="E352" s="77"/>
      <c r="F352" s="75"/>
      <c r="G352" s="77"/>
      <c r="I352" s="77"/>
      <c r="J352" s="77">
        <v>0</v>
      </c>
      <c r="K352" s="74"/>
    </row>
    <row r="353" spans="1:11" x14ac:dyDescent="0.25">
      <c r="A353">
        <v>3526293</v>
      </c>
      <c r="B353" t="s">
        <v>1596</v>
      </c>
      <c r="C353" s="75">
        <v>77</v>
      </c>
      <c r="D353" s="77">
        <v>0.76623376623376604</v>
      </c>
      <c r="E353" s="77">
        <v>0.103896103896104</v>
      </c>
      <c r="F353" s="75">
        <v>70</v>
      </c>
      <c r="G353" s="77">
        <v>0.65714285714285703</v>
      </c>
      <c r="H353">
        <v>65</v>
      </c>
      <c r="I353" s="77">
        <v>0.95588235294117696</v>
      </c>
      <c r="J353" s="77">
        <v>1.4705882352941201E-2</v>
      </c>
      <c r="K353" s="74">
        <v>0.148148148148148</v>
      </c>
    </row>
    <row r="354" spans="1:11" x14ac:dyDescent="0.25">
      <c r="A354">
        <v>3528314</v>
      </c>
      <c r="B354" t="s">
        <v>1598</v>
      </c>
      <c r="C354" s="75">
        <v>76</v>
      </c>
      <c r="D354" s="77">
        <v>0.78947368421052599</v>
      </c>
      <c r="E354" s="77">
        <v>0.105263157894737</v>
      </c>
      <c r="F354" s="75">
        <v>74</v>
      </c>
      <c r="G354" s="77">
        <v>0.67567567567567599</v>
      </c>
      <c r="H354">
        <v>69</v>
      </c>
      <c r="I354" s="77">
        <v>0.94520547945205502</v>
      </c>
      <c r="J354" s="77">
        <v>5.4794520547945202E-2</v>
      </c>
      <c r="K354" s="74">
        <v>8.7499999999999994E-2</v>
      </c>
    </row>
    <row r="355" spans="1:11" x14ac:dyDescent="0.25">
      <c r="A355">
        <v>3625046</v>
      </c>
      <c r="B355" t="s">
        <v>1600</v>
      </c>
      <c r="C355" s="75">
        <v>36</v>
      </c>
      <c r="D355" s="77">
        <v>0.77777777777777801</v>
      </c>
      <c r="E355" s="77">
        <v>0.194444444444444</v>
      </c>
      <c r="F355" s="75">
        <v>36</v>
      </c>
      <c r="G355" s="77">
        <v>0.55555555555555602</v>
      </c>
      <c r="H355">
        <v>31</v>
      </c>
      <c r="I355" s="77">
        <v>0.86111111111111105</v>
      </c>
      <c r="J355" s="77">
        <v>5.5555555555555601E-2</v>
      </c>
      <c r="K355" s="74">
        <v>-8.1081081081081099E-2</v>
      </c>
    </row>
    <row r="356" spans="1:11" x14ac:dyDescent="0.25">
      <c r="A356">
        <v>3625139</v>
      </c>
      <c r="B356" t="s">
        <v>1602</v>
      </c>
      <c r="C356" s="75">
        <v>5</v>
      </c>
      <c r="D356" s="77">
        <v>0.6</v>
      </c>
      <c r="E356" s="77">
        <v>0.2</v>
      </c>
      <c r="F356" s="75">
        <v>5</v>
      </c>
      <c r="G356" s="77">
        <v>0.6</v>
      </c>
      <c r="H356">
        <v>4</v>
      </c>
      <c r="I356" s="77">
        <v>0.8</v>
      </c>
      <c r="J356" s="77">
        <v>0.2</v>
      </c>
      <c r="K356" s="74">
        <v>0</v>
      </c>
    </row>
    <row r="357" spans="1:11" x14ac:dyDescent="0.25">
      <c r="A357">
        <v>3851475</v>
      </c>
      <c r="B357" t="s">
        <v>1604</v>
      </c>
      <c r="C357" s="75">
        <v>55</v>
      </c>
      <c r="D357" s="77">
        <v>0.65454545454545499</v>
      </c>
      <c r="E357" s="77">
        <v>0.2</v>
      </c>
      <c r="F357" s="75">
        <v>55</v>
      </c>
      <c r="G357" s="77">
        <v>0.67272727272727295</v>
      </c>
      <c r="H357">
        <v>43</v>
      </c>
      <c r="I357" s="77">
        <v>0.82692307692307698</v>
      </c>
      <c r="J357" s="77">
        <v>0.115384615384615</v>
      </c>
      <c r="K357" s="74">
        <v>-0.15</v>
      </c>
    </row>
    <row r="358" spans="1:11" x14ac:dyDescent="0.25">
      <c r="A358">
        <v>3851490</v>
      </c>
      <c r="B358" t="s">
        <v>1606</v>
      </c>
      <c r="C358" s="75">
        <v>16</v>
      </c>
      <c r="D358" s="77">
        <v>0.8125</v>
      </c>
      <c r="E358" s="77">
        <v>0.125</v>
      </c>
      <c r="F358" s="75">
        <v>16</v>
      </c>
      <c r="G358" s="77">
        <v>0.8125</v>
      </c>
      <c r="H358">
        <v>14</v>
      </c>
      <c r="I358" s="77">
        <v>0.875</v>
      </c>
      <c r="J358" s="77">
        <v>0.125</v>
      </c>
      <c r="K358" s="74">
        <v>0.35294117647058798</v>
      </c>
    </row>
    <row r="359" spans="1:11" x14ac:dyDescent="0.25">
      <c r="A359">
        <v>3851492</v>
      </c>
      <c r="B359" t="s">
        <v>1608</v>
      </c>
      <c r="C359" s="75">
        <v>21</v>
      </c>
      <c r="D359" s="77">
        <v>0.85714285714285698</v>
      </c>
      <c r="E359" s="77">
        <v>9.5238095238095205E-2</v>
      </c>
      <c r="F359" s="75">
        <v>19</v>
      </c>
      <c r="G359" s="77">
        <v>0.52631578947368396</v>
      </c>
      <c r="H359">
        <v>17</v>
      </c>
      <c r="I359" s="77">
        <v>0.94444444444444398</v>
      </c>
      <c r="J359" s="77">
        <v>5.5555555555555601E-2</v>
      </c>
      <c r="K359" s="74">
        <v>0.38095238095238099</v>
      </c>
    </row>
    <row r="360" spans="1:11" x14ac:dyDescent="0.25">
      <c r="A360">
        <v>3851497</v>
      </c>
      <c r="B360" t="s">
        <v>1610</v>
      </c>
      <c r="C360" s="75">
        <v>53</v>
      </c>
      <c r="D360" s="77">
        <v>0.79245283018867896</v>
      </c>
      <c r="E360" s="77">
        <v>9.4339622641509399E-2</v>
      </c>
      <c r="F360" s="75">
        <v>51</v>
      </c>
      <c r="G360" s="77">
        <v>0.68627450980392202</v>
      </c>
      <c r="H360">
        <v>45</v>
      </c>
      <c r="I360" s="77">
        <v>0.9</v>
      </c>
      <c r="J360" s="77">
        <v>0.04</v>
      </c>
      <c r="K360" s="74">
        <v>5.3571428571428603E-2</v>
      </c>
    </row>
    <row r="361" spans="1:11" x14ac:dyDescent="0.25">
      <c r="A361">
        <v>3851498</v>
      </c>
      <c r="B361" t="s">
        <v>1612</v>
      </c>
      <c r="C361" s="75">
        <v>71</v>
      </c>
      <c r="D361" s="77">
        <v>0.80281690140845097</v>
      </c>
      <c r="E361" s="77">
        <v>0.12676056338028199</v>
      </c>
      <c r="F361" s="75">
        <v>68</v>
      </c>
      <c r="G361" s="77">
        <v>0.75</v>
      </c>
      <c r="H361">
        <v>61</v>
      </c>
      <c r="I361" s="77">
        <v>0.89705882352941202</v>
      </c>
      <c r="J361" s="77">
        <v>7.3529411764705899E-2</v>
      </c>
      <c r="K361" s="74">
        <v>0.11267605633802801</v>
      </c>
    </row>
    <row r="362" spans="1:11" x14ac:dyDescent="0.25">
      <c r="A362">
        <v>3851501</v>
      </c>
      <c r="B362" t="s">
        <v>2064</v>
      </c>
      <c r="C362" s="75"/>
      <c r="D362" s="77"/>
      <c r="E362" s="77"/>
      <c r="F362" s="75"/>
      <c r="G362" s="77"/>
      <c r="I362" s="77"/>
      <c r="J362" s="77">
        <v>0</v>
      </c>
      <c r="K362" s="74"/>
    </row>
    <row r="363" spans="1:11" x14ac:dyDescent="0.25">
      <c r="A363">
        <v>3851502</v>
      </c>
      <c r="B363" t="s">
        <v>1614</v>
      </c>
      <c r="C363" s="75">
        <v>89</v>
      </c>
      <c r="D363" s="77">
        <v>0.73033707865168496</v>
      </c>
      <c r="E363" s="77">
        <v>0.13483146067415699</v>
      </c>
      <c r="F363" s="75">
        <v>88</v>
      </c>
      <c r="G363" s="77">
        <v>0.59090909090909105</v>
      </c>
      <c r="H363">
        <v>77</v>
      </c>
      <c r="I363" s="77">
        <v>0.89534883720930203</v>
      </c>
      <c r="J363" s="77">
        <v>6.9767441860465101E-2</v>
      </c>
      <c r="K363" s="74">
        <v>6.5217391304347797E-2</v>
      </c>
    </row>
    <row r="364" spans="1:11" x14ac:dyDescent="0.25">
      <c r="A364">
        <v>3851503</v>
      </c>
      <c r="B364" t="s">
        <v>1616</v>
      </c>
      <c r="C364" s="75">
        <v>40</v>
      </c>
      <c r="D364" s="77">
        <v>0.72499999999999998</v>
      </c>
      <c r="E364" s="77">
        <v>7.4999999999999997E-2</v>
      </c>
      <c r="F364" s="75">
        <v>40</v>
      </c>
      <c r="G364" s="77">
        <v>0.55000000000000004</v>
      </c>
      <c r="H364">
        <v>37</v>
      </c>
      <c r="I364" s="77">
        <v>0.92500000000000004</v>
      </c>
      <c r="J364" s="77">
        <v>0.05</v>
      </c>
      <c r="K364" s="74">
        <v>-0.155555555555556</v>
      </c>
    </row>
    <row r="365" spans="1:11" x14ac:dyDescent="0.25">
      <c r="A365">
        <v>3851512</v>
      </c>
      <c r="B365" t="s">
        <v>1618</v>
      </c>
      <c r="C365" s="75">
        <v>138</v>
      </c>
      <c r="D365" s="77">
        <v>0.86231884057970998</v>
      </c>
      <c r="E365" s="77">
        <v>6.5217391304347797E-2</v>
      </c>
      <c r="F365" s="75">
        <v>136</v>
      </c>
      <c r="G365" s="77">
        <v>0.72058823529411797</v>
      </c>
      <c r="H365">
        <v>125</v>
      </c>
      <c r="I365" s="77">
        <v>0.94696969696969702</v>
      </c>
      <c r="J365" s="77">
        <v>3.7878787878787901E-2</v>
      </c>
      <c r="K365" s="74">
        <v>0.33793103448275902</v>
      </c>
    </row>
    <row r="366" spans="1:11" x14ac:dyDescent="0.25">
      <c r="A366">
        <v>3851526</v>
      </c>
      <c r="B366" t="s">
        <v>1620</v>
      </c>
      <c r="C366" s="75"/>
      <c r="D366" s="77"/>
      <c r="E366" s="77"/>
      <c r="F366" s="75"/>
      <c r="G366" s="77"/>
      <c r="I366" s="77"/>
      <c r="J366" s="77">
        <v>0</v>
      </c>
      <c r="K366" s="74"/>
    </row>
    <row r="367" spans="1:11" x14ac:dyDescent="0.25">
      <c r="A367">
        <v>3851530</v>
      </c>
      <c r="B367" t="s">
        <v>1622</v>
      </c>
      <c r="C367" s="75">
        <v>55</v>
      </c>
      <c r="D367" s="77">
        <v>0.69090909090909103</v>
      </c>
      <c r="E367" s="77">
        <v>0.12727272727272701</v>
      </c>
      <c r="F367" s="75">
        <v>53</v>
      </c>
      <c r="G367" s="77">
        <v>0.58490566037735803</v>
      </c>
      <c r="H367">
        <v>43</v>
      </c>
      <c r="I367" s="77">
        <v>0.87755102040816302</v>
      </c>
      <c r="J367" s="77">
        <v>8.1632653061224497E-2</v>
      </c>
      <c r="K367" s="74">
        <v>-1.63934426229508E-2</v>
      </c>
    </row>
    <row r="368" spans="1:11" x14ac:dyDescent="0.25">
      <c r="A368">
        <v>3851537</v>
      </c>
      <c r="B368" t="s">
        <v>2065</v>
      </c>
      <c r="C368" s="75"/>
      <c r="D368" s="77"/>
      <c r="E368" s="77"/>
      <c r="F368" s="75"/>
      <c r="G368" s="77"/>
      <c r="I368" s="77"/>
      <c r="J368" s="77">
        <v>0</v>
      </c>
      <c r="K368" s="74"/>
    </row>
    <row r="369" spans="1:11" x14ac:dyDescent="0.25">
      <c r="A369">
        <v>3851784</v>
      </c>
      <c r="B369" t="s">
        <v>1624</v>
      </c>
      <c r="C369" s="75">
        <v>53</v>
      </c>
      <c r="D369" s="77">
        <v>0.79245283018867896</v>
      </c>
      <c r="E369" s="77">
        <v>7.5471698113207503E-2</v>
      </c>
      <c r="F369" s="75">
        <v>53</v>
      </c>
      <c r="G369" s="77">
        <v>0.56603773584905703</v>
      </c>
      <c r="H369">
        <v>47</v>
      </c>
      <c r="I369" s="77">
        <v>0.92156862745098</v>
      </c>
      <c r="J369" s="77">
        <v>5.8823529411764698E-2</v>
      </c>
      <c r="K369" s="74">
        <v>0.21052631578947401</v>
      </c>
    </row>
    <row r="370" spans="1:11" x14ac:dyDescent="0.25">
      <c r="A370">
        <v>3851814</v>
      </c>
      <c r="B370" t="s">
        <v>1626</v>
      </c>
      <c r="C370" s="75">
        <v>113</v>
      </c>
      <c r="D370" s="77">
        <v>0.75221238938053103</v>
      </c>
      <c r="E370" s="77">
        <v>9.7345132743362803E-2</v>
      </c>
      <c r="F370" s="75">
        <v>109</v>
      </c>
      <c r="G370" s="77">
        <v>0.74311926605504597</v>
      </c>
      <c r="H370">
        <v>97</v>
      </c>
      <c r="I370" s="77">
        <v>0.92380952380952397</v>
      </c>
      <c r="J370" s="77">
        <v>2.8571428571428598E-2</v>
      </c>
      <c r="K370" s="74">
        <v>0.15384615384615399</v>
      </c>
    </row>
    <row r="371" spans="1:11" x14ac:dyDescent="0.25">
      <c r="A371">
        <v>3851816</v>
      </c>
      <c r="B371" t="s">
        <v>1628</v>
      </c>
      <c r="C371" s="75">
        <v>43</v>
      </c>
      <c r="D371" s="77">
        <v>0.76744186046511598</v>
      </c>
      <c r="E371" s="77">
        <v>6.9767441860465101E-2</v>
      </c>
      <c r="F371" s="75">
        <v>41</v>
      </c>
      <c r="G371" s="77">
        <v>0.707317073170732</v>
      </c>
      <c r="H371">
        <v>38</v>
      </c>
      <c r="I371" s="77">
        <v>0.95</v>
      </c>
      <c r="J371" s="77">
        <v>0.05</v>
      </c>
      <c r="K371" s="74">
        <v>0.17777777777777801</v>
      </c>
    </row>
    <row r="372" spans="1:11" x14ac:dyDescent="0.25">
      <c r="A372">
        <v>3851835</v>
      </c>
      <c r="B372" t="s">
        <v>1630</v>
      </c>
      <c r="C372" s="75">
        <v>24</v>
      </c>
      <c r="D372" s="77">
        <v>0.79166666666666696</v>
      </c>
      <c r="E372" s="77">
        <v>0.16666666666666699</v>
      </c>
      <c r="F372" s="75">
        <v>23</v>
      </c>
      <c r="G372" s="77">
        <v>0.69565217391304301</v>
      </c>
      <c r="H372">
        <v>18</v>
      </c>
      <c r="I372" s="77">
        <v>0.81818181818181801</v>
      </c>
      <c r="J372" s="77">
        <v>0.13636363636363599</v>
      </c>
      <c r="K372" s="74">
        <v>6.8965517241379296E-2</v>
      </c>
    </row>
    <row r="373" spans="1:11" x14ac:dyDescent="0.25">
      <c r="A373">
        <v>3852737</v>
      </c>
      <c r="B373" t="s">
        <v>1632</v>
      </c>
      <c r="C373" s="75">
        <v>33</v>
      </c>
      <c r="D373" s="77">
        <v>0.66666666666666696</v>
      </c>
      <c r="E373" s="77">
        <v>0.27272727272727298</v>
      </c>
      <c r="F373" s="75">
        <v>33</v>
      </c>
      <c r="G373" s="77">
        <v>0.51515151515151503</v>
      </c>
      <c r="H373">
        <v>28</v>
      </c>
      <c r="I373" s="77">
        <v>0.875</v>
      </c>
      <c r="J373" s="77">
        <v>0.125</v>
      </c>
      <c r="K373" s="74">
        <v>0.14705882352941199</v>
      </c>
    </row>
    <row r="374" spans="1:11" x14ac:dyDescent="0.25">
      <c r="A374">
        <v>3852813</v>
      </c>
      <c r="B374" t="s">
        <v>1634</v>
      </c>
      <c r="C374" s="75">
        <v>43</v>
      </c>
      <c r="D374" s="77">
        <v>0.79069767441860495</v>
      </c>
      <c r="E374" s="77">
        <v>0.186046511627907</v>
      </c>
      <c r="F374" s="75">
        <v>42</v>
      </c>
      <c r="G374" s="77">
        <v>0.78571428571428603</v>
      </c>
      <c r="H374">
        <v>34</v>
      </c>
      <c r="I374" s="77">
        <v>0.87179487179487203</v>
      </c>
      <c r="J374" s="77">
        <v>0.128205128205128</v>
      </c>
      <c r="K374" s="74">
        <v>0.27272727272727298</v>
      </c>
    </row>
    <row r="375" spans="1:11" x14ac:dyDescent="0.25">
      <c r="A375">
        <v>3852957</v>
      </c>
      <c r="B375" t="s">
        <v>1636</v>
      </c>
      <c r="C375" s="75">
        <v>35</v>
      </c>
      <c r="D375" s="77">
        <v>0.74285714285714299</v>
      </c>
      <c r="E375" s="77">
        <v>0.2</v>
      </c>
      <c r="F375" s="75">
        <v>35</v>
      </c>
      <c r="G375" s="77">
        <v>0.628571428571429</v>
      </c>
      <c r="H375">
        <v>28</v>
      </c>
      <c r="I375" s="77">
        <v>0.82352941176470595</v>
      </c>
      <c r="J375" s="77">
        <v>0.14705882352941199</v>
      </c>
      <c r="K375" s="74">
        <v>0</v>
      </c>
    </row>
    <row r="376" spans="1:11" x14ac:dyDescent="0.25">
      <c r="A376">
        <v>3852976</v>
      </c>
      <c r="B376" t="s">
        <v>1638</v>
      </c>
      <c r="C376" s="75">
        <v>122</v>
      </c>
      <c r="D376" s="77">
        <v>0.76229508196721296</v>
      </c>
      <c r="E376" s="77">
        <v>8.1967213114754106E-2</v>
      </c>
      <c r="F376" s="75">
        <v>117</v>
      </c>
      <c r="G376" s="77">
        <v>0.658119658119658</v>
      </c>
      <c r="H376">
        <v>107</v>
      </c>
      <c r="I376" s="77">
        <v>0.92241379310344795</v>
      </c>
      <c r="J376" s="77">
        <v>2.5862068965517199E-2</v>
      </c>
      <c r="K376" s="74">
        <v>0.13953488372093001</v>
      </c>
    </row>
    <row r="377" spans="1:11" x14ac:dyDescent="0.25">
      <c r="A377">
        <v>3852995</v>
      </c>
      <c r="B377" t="s">
        <v>1640</v>
      </c>
      <c r="C377" s="75">
        <v>45</v>
      </c>
      <c r="D377" s="77">
        <v>0.66666666666666696</v>
      </c>
      <c r="E377" s="77">
        <v>0.155555555555556</v>
      </c>
      <c r="F377" s="75">
        <v>43</v>
      </c>
      <c r="G377" s="77">
        <v>0.53488372093023295</v>
      </c>
      <c r="H377">
        <v>38</v>
      </c>
      <c r="I377" s="77">
        <v>0.90476190476190499</v>
      </c>
      <c r="J377" s="77">
        <v>0</v>
      </c>
      <c r="K377" s="74">
        <v>-6.3829787234042507E-2</v>
      </c>
    </row>
    <row r="378" spans="1:11" x14ac:dyDescent="0.25">
      <c r="A378">
        <v>3853006</v>
      </c>
      <c r="B378" t="s">
        <v>2066</v>
      </c>
      <c r="C378" s="75"/>
      <c r="D378" s="77"/>
      <c r="E378" s="77"/>
      <c r="F378" s="75"/>
      <c r="G378" s="77"/>
      <c r="I378" s="77"/>
      <c r="J378" s="77">
        <v>0</v>
      </c>
      <c r="K378" s="74"/>
    </row>
    <row r="379" spans="1:11" x14ac:dyDescent="0.25">
      <c r="A379">
        <v>3853081</v>
      </c>
      <c r="B379" t="s">
        <v>1642</v>
      </c>
      <c r="C379" s="75">
        <v>25</v>
      </c>
      <c r="D379" s="77">
        <v>0.84</v>
      </c>
      <c r="E379" s="77">
        <v>0.08</v>
      </c>
      <c r="F379" s="75">
        <v>24</v>
      </c>
      <c r="G379" s="77">
        <v>0.83333333333333304</v>
      </c>
      <c r="H379">
        <v>23</v>
      </c>
      <c r="I379" s="77">
        <v>0.95833333333333304</v>
      </c>
      <c r="J379" s="77">
        <v>0</v>
      </c>
      <c r="K379" s="74">
        <v>0.19230769230769201</v>
      </c>
    </row>
    <row r="380" spans="1:11" x14ac:dyDescent="0.25">
      <c r="A380">
        <v>3853118</v>
      </c>
      <c r="B380" t="s">
        <v>1644</v>
      </c>
      <c r="C380" s="75">
        <v>36</v>
      </c>
      <c r="D380" s="77">
        <v>0.80555555555555602</v>
      </c>
      <c r="E380" s="77">
        <v>5.5555555555555601E-2</v>
      </c>
      <c r="F380" s="75">
        <v>36</v>
      </c>
      <c r="G380" s="77">
        <v>0.63888888888888895</v>
      </c>
      <c r="H380">
        <v>34</v>
      </c>
      <c r="I380" s="77">
        <v>0.94444444444444398</v>
      </c>
      <c r="J380" s="77">
        <v>2.7777777777777801E-2</v>
      </c>
      <c r="K380" s="74">
        <v>0.230769230769231</v>
      </c>
    </row>
    <row r="381" spans="1:11" x14ac:dyDescent="0.25">
      <c r="A381">
        <v>3857518</v>
      </c>
      <c r="B381" t="s">
        <v>1646</v>
      </c>
      <c r="C381" s="75">
        <v>83</v>
      </c>
      <c r="D381" s="77">
        <v>0.77108433734939796</v>
      </c>
      <c r="E381" s="77">
        <v>6.02409638554217E-2</v>
      </c>
      <c r="F381" s="75">
        <v>83</v>
      </c>
      <c r="G381" s="77">
        <v>0.71084337349397597</v>
      </c>
      <c r="H381">
        <v>79</v>
      </c>
      <c r="I381" s="77">
        <v>0.97530864197530898</v>
      </c>
      <c r="J381" s="77">
        <v>2.4691358024691398E-2</v>
      </c>
      <c r="K381" s="74">
        <v>0.11363636363636399</v>
      </c>
    </row>
    <row r="382" spans="1:11" x14ac:dyDescent="0.25">
      <c r="A382">
        <v>3857574</v>
      </c>
      <c r="B382" t="s">
        <v>1648</v>
      </c>
      <c r="C382" s="75">
        <v>41</v>
      </c>
      <c r="D382" s="77">
        <v>0.82926829268292701</v>
      </c>
      <c r="E382" s="77">
        <v>7.3170731707317097E-2</v>
      </c>
      <c r="F382" s="75">
        <v>39</v>
      </c>
      <c r="G382" s="77">
        <v>0.69230769230769196</v>
      </c>
      <c r="H382">
        <v>35</v>
      </c>
      <c r="I382" s="77">
        <v>0.89743589743589702</v>
      </c>
      <c r="J382" s="77">
        <v>0</v>
      </c>
      <c r="K382" s="74">
        <v>0.48837209302325602</v>
      </c>
    </row>
    <row r="383" spans="1:11" x14ac:dyDescent="0.25">
      <c r="A383">
        <v>3857602</v>
      </c>
      <c r="B383" t="s">
        <v>1650</v>
      </c>
      <c r="C383" s="75">
        <v>137</v>
      </c>
      <c r="D383" s="77">
        <v>0.83211678832116798</v>
      </c>
      <c r="E383" s="77">
        <v>5.1094890510948898E-2</v>
      </c>
      <c r="F383" s="75">
        <v>132</v>
      </c>
      <c r="G383" s="77">
        <v>0.70454545454545503</v>
      </c>
      <c r="H383">
        <v>120</v>
      </c>
      <c r="I383" s="77">
        <v>0.93023255813953498</v>
      </c>
      <c r="J383" s="77">
        <v>1.5503875968992199E-2</v>
      </c>
      <c r="K383" s="74">
        <v>0.15333333333333299</v>
      </c>
    </row>
    <row r="384" spans="1:11" x14ac:dyDescent="0.25">
      <c r="A384">
        <v>3888246</v>
      </c>
      <c r="B384" t="s">
        <v>1652</v>
      </c>
      <c r="C384" s="75">
        <v>63</v>
      </c>
      <c r="D384" s="77">
        <v>0.87301587301587302</v>
      </c>
      <c r="E384" s="77">
        <v>6.3492063492063502E-2</v>
      </c>
      <c r="F384" s="75">
        <v>62</v>
      </c>
      <c r="G384" s="77">
        <v>0.80645161290322598</v>
      </c>
      <c r="H384">
        <v>57</v>
      </c>
      <c r="I384" s="77">
        <v>0.95</v>
      </c>
      <c r="J384" s="77">
        <v>0</v>
      </c>
      <c r="K384" s="74">
        <v>0.39705882352941202</v>
      </c>
    </row>
    <row r="385" spans="1:11" x14ac:dyDescent="0.25">
      <c r="A385">
        <v>3888248</v>
      </c>
      <c r="B385" t="s">
        <v>2067</v>
      </c>
      <c r="C385" s="75"/>
      <c r="D385" s="77"/>
      <c r="E385" s="77"/>
      <c r="F385" s="75"/>
      <c r="G385" s="77"/>
      <c r="I385" s="77"/>
      <c r="J385" s="77">
        <v>0</v>
      </c>
      <c r="K385" s="74"/>
    </row>
    <row r="386" spans="1:11" x14ac:dyDescent="0.25">
      <c r="A386">
        <v>3888254</v>
      </c>
      <c r="B386" t="s">
        <v>2068</v>
      </c>
      <c r="C386" s="75"/>
      <c r="D386" s="77"/>
      <c r="E386" s="77"/>
      <c r="F386" s="75"/>
      <c r="G386" s="77"/>
      <c r="I386" s="77"/>
      <c r="J386" s="77">
        <v>0</v>
      </c>
      <c r="K386" s="74"/>
    </row>
    <row r="387" spans="1:11" x14ac:dyDescent="0.25">
      <c r="A387">
        <v>3888255</v>
      </c>
      <c r="B387" t="s">
        <v>1654</v>
      </c>
      <c r="C387" s="75">
        <v>67</v>
      </c>
      <c r="D387" s="77">
        <v>0.80597014925373101</v>
      </c>
      <c r="E387" s="77">
        <v>0.134328358208955</v>
      </c>
      <c r="F387" s="75">
        <v>62</v>
      </c>
      <c r="G387" s="77">
        <v>0.74193548387096797</v>
      </c>
      <c r="H387">
        <v>54</v>
      </c>
      <c r="I387" s="77">
        <v>0.91525423728813604</v>
      </c>
      <c r="J387" s="77">
        <v>5.0847457627118599E-2</v>
      </c>
      <c r="K387" s="74">
        <v>9.5890410958904104E-2</v>
      </c>
    </row>
    <row r="388" spans="1:11" x14ac:dyDescent="0.25">
      <c r="A388">
        <v>3888256</v>
      </c>
      <c r="B388" t="s">
        <v>1656</v>
      </c>
      <c r="C388" s="75">
        <v>172</v>
      </c>
      <c r="D388" s="77">
        <v>0.93604651162790697</v>
      </c>
      <c r="E388" s="77">
        <v>2.9069767441860499E-2</v>
      </c>
      <c r="F388" s="75">
        <v>167</v>
      </c>
      <c r="G388" s="77">
        <v>0.86826347305389195</v>
      </c>
      <c r="H388">
        <v>160</v>
      </c>
      <c r="I388" s="77">
        <v>0.96385542168674698</v>
      </c>
      <c r="J388" s="77">
        <v>1.8072289156626498E-2</v>
      </c>
      <c r="K388" s="74">
        <v>0.409836065573771</v>
      </c>
    </row>
    <row r="389" spans="1:11" x14ac:dyDescent="0.25">
      <c r="A389">
        <v>3888257</v>
      </c>
      <c r="B389" t="s">
        <v>1658</v>
      </c>
      <c r="C389" s="75"/>
      <c r="D389" s="77"/>
      <c r="E389" s="77"/>
      <c r="F389" s="75"/>
      <c r="G389" s="77"/>
      <c r="I389" s="77"/>
      <c r="J389" s="77">
        <v>0</v>
      </c>
      <c r="K389" s="74"/>
    </row>
    <row r="390" spans="1:11" x14ac:dyDescent="0.25">
      <c r="A390">
        <v>3888258</v>
      </c>
      <c r="B390" t="s">
        <v>1660</v>
      </c>
      <c r="C390" s="75">
        <v>93</v>
      </c>
      <c r="D390" s="77">
        <v>0.68817204301075297</v>
      </c>
      <c r="E390" s="77">
        <v>0.16129032258064499</v>
      </c>
      <c r="F390" s="75">
        <v>91</v>
      </c>
      <c r="G390" s="77">
        <v>0.49450549450549502</v>
      </c>
      <c r="H390">
        <v>68</v>
      </c>
      <c r="I390" s="77">
        <v>0.79069767441860495</v>
      </c>
      <c r="J390" s="77">
        <v>9.3023255813953501E-2</v>
      </c>
      <c r="K390" s="74">
        <v>6.0606060606060601E-2</v>
      </c>
    </row>
    <row r="391" spans="1:11" x14ac:dyDescent="0.25">
      <c r="A391">
        <v>3903405</v>
      </c>
      <c r="B391" t="s">
        <v>2069</v>
      </c>
      <c r="C391" s="75"/>
      <c r="D391" s="77"/>
      <c r="E391" s="77"/>
      <c r="F391" s="75"/>
      <c r="G391" s="77"/>
      <c r="I391" s="77"/>
      <c r="J391" s="77">
        <v>0</v>
      </c>
      <c r="K391" s="74"/>
    </row>
    <row r="392" spans="1:11" x14ac:dyDescent="0.25">
      <c r="A392">
        <v>3903410</v>
      </c>
      <c r="B392" t="s">
        <v>2070</v>
      </c>
      <c r="C392" s="75"/>
      <c r="D392" s="77"/>
      <c r="E392" s="77"/>
      <c r="F392" s="75"/>
      <c r="G392" s="77"/>
      <c r="I392" s="77"/>
      <c r="J392" s="77">
        <v>0</v>
      </c>
      <c r="K392" s="74"/>
    </row>
    <row r="393" spans="1:11" x14ac:dyDescent="0.25">
      <c r="A393">
        <v>3903458</v>
      </c>
      <c r="B393" t="s">
        <v>2071</v>
      </c>
      <c r="C393" s="75"/>
      <c r="D393" s="77"/>
      <c r="E393" s="77"/>
      <c r="F393" s="75"/>
      <c r="G393" s="77"/>
      <c r="I393" s="77"/>
      <c r="J393" s="77">
        <v>0</v>
      </c>
      <c r="K393" s="74"/>
    </row>
    <row r="394" spans="1:11" x14ac:dyDescent="0.25">
      <c r="A394">
        <v>3903465</v>
      </c>
      <c r="B394" t="s">
        <v>2072</v>
      </c>
      <c r="C394" s="75"/>
      <c r="D394" s="77"/>
      <c r="E394" s="77"/>
      <c r="F394" s="75"/>
      <c r="G394" s="77"/>
      <c r="I394" s="77"/>
      <c r="J394" s="77">
        <v>0</v>
      </c>
      <c r="K394" s="74"/>
    </row>
    <row r="395" spans="1:11" x14ac:dyDescent="0.25">
      <c r="A395">
        <v>3903469</v>
      </c>
      <c r="B395" t="s">
        <v>2073</v>
      </c>
      <c r="C395" s="75"/>
      <c r="D395" s="77"/>
      <c r="E395" s="77"/>
      <c r="F395" s="75"/>
      <c r="G395" s="77"/>
      <c r="I395" s="77"/>
      <c r="J395" s="77">
        <v>0</v>
      </c>
      <c r="K395" s="74"/>
    </row>
    <row r="396" spans="1:11" x14ac:dyDescent="0.25">
      <c r="A396">
        <v>3903473</v>
      </c>
      <c r="B396" t="s">
        <v>1662</v>
      </c>
      <c r="C396" s="75">
        <v>72</v>
      </c>
      <c r="D396" s="77">
        <v>0.81944444444444398</v>
      </c>
      <c r="E396" s="77">
        <v>6.9444444444444406E-2</v>
      </c>
      <c r="F396" s="75">
        <v>68</v>
      </c>
      <c r="G396" s="77">
        <v>0.60294117647058798</v>
      </c>
      <c r="H396">
        <v>64</v>
      </c>
      <c r="I396" s="77">
        <v>0.96969696969696995</v>
      </c>
      <c r="J396" s="77">
        <v>3.03030303030303E-2</v>
      </c>
      <c r="K396" s="74">
        <v>5.3333333333333302E-2</v>
      </c>
    </row>
    <row r="397" spans="1:11" x14ac:dyDescent="0.25">
      <c r="A397">
        <v>3903477</v>
      </c>
      <c r="B397" t="s">
        <v>2074</v>
      </c>
      <c r="C397" s="75"/>
      <c r="D397" s="77"/>
      <c r="E397" s="77"/>
      <c r="F397" s="75"/>
      <c r="G397" s="77"/>
      <c r="I397" s="77"/>
      <c r="J397" s="77">
        <v>0</v>
      </c>
      <c r="K397" s="74"/>
    </row>
    <row r="398" spans="1:11" x14ac:dyDescent="0.25">
      <c r="A398">
        <v>3903478</v>
      </c>
      <c r="B398" t="s">
        <v>1664</v>
      </c>
      <c r="C398" s="75">
        <v>41</v>
      </c>
      <c r="D398" s="77">
        <v>0.82926829268292701</v>
      </c>
      <c r="E398" s="77">
        <v>0.146341463414634</v>
      </c>
      <c r="F398" s="75">
        <v>40</v>
      </c>
      <c r="G398" s="77">
        <v>0.625</v>
      </c>
      <c r="H398">
        <v>35</v>
      </c>
      <c r="I398" s="77">
        <v>0.89743589743589702</v>
      </c>
      <c r="J398" s="77">
        <v>7.69230769230769E-2</v>
      </c>
      <c r="K398" s="74">
        <v>0.39024390243902402</v>
      </c>
    </row>
    <row r="399" spans="1:11" x14ac:dyDescent="0.25">
      <c r="A399">
        <v>3903482</v>
      </c>
      <c r="B399" t="s">
        <v>1666</v>
      </c>
      <c r="C399" s="75">
        <v>69</v>
      </c>
      <c r="D399" s="77">
        <v>0.75362318840579701</v>
      </c>
      <c r="E399" s="77">
        <v>0.13043478260869601</v>
      </c>
      <c r="F399" s="75">
        <v>67</v>
      </c>
      <c r="G399" s="77">
        <v>0.74626865671641796</v>
      </c>
      <c r="H399">
        <v>61</v>
      </c>
      <c r="I399" s="77">
        <v>0.92424242424242398</v>
      </c>
      <c r="J399" s="77">
        <v>3.03030303030303E-2</v>
      </c>
      <c r="K399" s="74">
        <v>6.8493150684931503E-2</v>
      </c>
    </row>
    <row r="400" spans="1:11" x14ac:dyDescent="0.25">
      <c r="A400">
        <v>3903489</v>
      </c>
      <c r="B400" t="s">
        <v>2075</v>
      </c>
      <c r="C400" s="75"/>
      <c r="D400" s="77"/>
      <c r="E400" s="77"/>
      <c r="F400" s="75"/>
      <c r="G400" s="77"/>
      <c r="I400" s="77"/>
      <c r="J400" s="77">
        <v>0</v>
      </c>
      <c r="K400" s="74"/>
    </row>
    <row r="401" spans="1:11" x14ac:dyDescent="0.25">
      <c r="A401">
        <v>3903494</v>
      </c>
      <c r="B401" t="s">
        <v>1668</v>
      </c>
      <c r="C401" s="75">
        <v>32</v>
      </c>
      <c r="D401" s="77">
        <v>0.9375</v>
      </c>
      <c r="E401" s="77">
        <v>3.125E-2</v>
      </c>
      <c r="F401" s="75">
        <v>32</v>
      </c>
      <c r="G401" s="77">
        <v>0.78125</v>
      </c>
      <c r="H401">
        <v>31</v>
      </c>
      <c r="I401" s="77">
        <v>0.96875</v>
      </c>
      <c r="J401" s="77">
        <v>3.125E-2</v>
      </c>
      <c r="K401" s="74">
        <v>0.43243243243243201</v>
      </c>
    </row>
    <row r="402" spans="1:11" x14ac:dyDescent="0.25">
      <c r="A402">
        <v>3903503</v>
      </c>
      <c r="B402" t="s">
        <v>1670</v>
      </c>
      <c r="C402" s="75">
        <v>94</v>
      </c>
      <c r="D402" s="77">
        <v>0.78723404255319196</v>
      </c>
      <c r="E402" s="77">
        <v>8.5106382978723402E-2</v>
      </c>
      <c r="F402" s="75">
        <v>91</v>
      </c>
      <c r="G402" s="77">
        <v>0.68131868131868101</v>
      </c>
      <c r="H402">
        <v>85</v>
      </c>
      <c r="I402" s="77">
        <v>0.95505617977528101</v>
      </c>
      <c r="J402" s="77">
        <v>1.1235955056179799E-2</v>
      </c>
      <c r="K402" s="74">
        <v>0.22916666666666699</v>
      </c>
    </row>
    <row r="403" spans="1:11" x14ac:dyDescent="0.25">
      <c r="A403">
        <v>3903542</v>
      </c>
      <c r="B403" t="s">
        <v>1672</v>
      </c>
      <c r="C403" s="75">
        <v>60</v>
      </c>
      <c r="D403" s="77">
        <v>0.78333333333333299</v>
      </c>
      <c r="E403" s="77">
        <v>0.1</v>
      </c>
      <c r="F403" s="75">
        <v>59</v>
      </c>
      <c r="G403" s="77">
        <v>0.59322033898305104</v>
      </c>
      <c r="H403">
        <v>53</v>
      </c>
      <c r="I403" s="77">
        <v>0.89830508474576298</v>
      </c>
      <c r="J403" s="77">
        <v>1.6949152542372899E-2</v>
      </c>
      <c r="K403" s="74">
        <v>7.8125E-2</v>
      </c>
    </row>
    <row r="404" spans="1:11" x14ac:dyDescent="0.25">
      <c r="A404">
        <v>3903544</v>
      </c>
      <c r="B404" t="s">
        <v>1674</v>
      </c>
      <c r="C404" s="75">
        <v>48</v>
      </c>
      <c r="D404" s="77">
        <v>0.8125</v>
      </c>
      <c r="E404" s="77">
        <v>6.25E-2</v>
      </c>
      <c r="F404" s="75">
        <v>43</v>
      </c>
      <c r="G404" s="77">
        <v>0.81395348837209303</v>
      </c>
      <c r="H404">
        <v>39</v>
      </c>
      <c r="I404" s="77">
        <v>0.92857142857142905</v>
      </c>
      <c r="J404" s="77">
        <v>4.7619047619047603E-2</v>
      </c>
      <c r="K404" s="74">
        <v>0.33333333333333298</v>
      </c>
    </row>
    <row r="405" spans="1:11" x14ac:dyDescent="0.25">
      <c r="A405">
        <v>3903548</v>
      </c>
      <c r="B405" t="s">
        <v>2076</v>
      </c>
      <c r="C405" s="75"/>
      <c r="D405" s="77"/>
      <c r="E405" s="77"/>
      <c r="F405" s="75"/>
      <c r="G405" s="77"/>
      <c r="I405" s="77"/>
      <c r="J405" s="77">
        <v>0</v>
      </c>
      <c r="K405" s="74"/>
    </row>
    <row r="406" spans="1:11" x14ac:dyDescent="0.25">
      <c r="A406">
        <v>3903551</v>
      </c>
      <c r="B406" t="s">
        <v>1676</v>
      </c>
      <c r="C406" s="75">
        <v>75</v>
      </c>
      <c r="D406" s="77">
        <v>0.97333333333333305</v>
      </c>
      <c r="E406" s="77">
        <v>1.3333333333333299E-2</v>
      </c>
      <c r="F406" s="75">
        <v>75</v>
      </c>
      <c r="G406" s="77">
        <v>0.82666666666666699</v>
      </c>
      <c r="H406">
        <v>72</v>
      </c>
      <c r="I406" s="77">
        <v>0.98630136986301398</v>
      </c>
      <c r="J406" s="77">
        <v>1.3698630136986301E-2</v>
      </c>
      <c r="K406" s="74">
        <v>0.48648648648648701</v>
      </c>
    </row>
    <row r="407" spans="1:11" x14ac:dyDescent="0.25">
      <c r="A407">
        <v>3903554</v>
      </c>
      <c r="B407" t="s">
        <v>1678</v>
      </c>
      <c r="C407" s="75">
        <v>22</v>
      </c>
      <c r="D407" s="77">
        <v>0.77272727272727304</v>
      </c>
      <c r="E407" s="77">
        <v>4.5454545454545497E-2</v>
      </c>
      <c r="F407" s="75">
        <v>22</v>
      </c>
      <c r="G407" s="77">
        <v>0.72727272727272696</v>
      </c>
      <c r="H407">
        <v>21</v>
      </c>
      <c r="I407" s="77">
        <v>0.95454545454545503</v>
      </c>
      <c r="J407" s="77">
        <v>4.5454545454545497E-2</v>
      </c>
      <c r="K407" s="74">
        <v>0.18181818181818199</v>
      </c>
    </row>
    <row r="408" spans="1:11" x14ac:dyDescent="0.25">
      <c r="A408">
        <v>3903564</v>
      </c>
      <c r="B408" t="s">
        <v>1680</v>
      </c>
      <c r="C408" s="75">
        <v>36</v>
      </c>
      <c r="D408" s="77">
        <v>0.72222222222222199</v>
      </c>
      <c r="E408" s="77">
        <v>0.16666666666666699</v>
      </c>
      <c r="F408" s="75">
        <v>35</v>
      </c>
      <c r="G408" s="77">
        <v>0.74285714285714299</v>
      </c>
      <c r="H408">
        <v>30</v>
      </c>
      <c r="I408" s="77">
        <v>0.88235294117647101</v>
      </c>
      <c r="J408" s="77">
        <v>5.8823529411764698E-2</v>
      </c>
      <c r="K408" s="74">
        <v>0.32432432432432401</v>
      </c>
    </row>
    <row r="409" spans="1:11" x14ac:dyDescent="0.25">
      <c r="A409">
        <v>3903566</v>
      </c>
      <c r="B409" t="s">
        <v>1682</v>
      </c>
      <c r="C409" s="75">
        <v>92</v>
      </c>
      <c r="D409" s="77">
        <v>0.86956521739130399</v>
      </c>
      <c r="E409" s="77">
        <v>5.4347826086956499E-2</v>
      </c>
      <c r="F409" s="75">
        <v>88</v>
      </c>
      <c r="G409" s="77">
        <v>0.69318181818181801</v>
      </c>
      <c r="H409">
        <v>85</v>
      </c>
      <c r="I409" s="77">
        <v>0.97701149425287404</v>
      </c>
      <c r="J409" s="77">
        <v>1.1494252873563199E-2</v>
      </c>
      <c r="K409" s="74">
        <v>0.4</v>
      </c>
    </row>
    <row r="410" spans="1:11" x14ac:dyDescent="0.25">
      <c r="A410">
        <v>3903571</v>
      </c>
      <c r="B410" t="s">
        <v>2077</v>
      </c>
      <c r="C410" s="75"/>
      <c r="D410" s="77"/>
      <c r="E410" s="77"/>
      <c r="F410" s="75"/>
      <c r="G410" s="77"/>
      <c r="I410" s="77"/>
      <c r="J410" s="77">
        <v>0</v>
      </c>
      <c r="K410" s="74"/>
    </row>
    <row r="411" spans="1:11" x14ac:dyDescent="0.25">
      <c r="A411">
        <v>3903577</v>
      </c>
      <c r="B411" t="s">
        <v>1684</v>
      </c>
      <c r="C411" s="75">
        <v>66</v>
      </c>
      <c r="D411" s="77">
        <v>0.78787878787878796</v>
      </c>
      <c r="E411" s="77">
        <v>0.15151515151515199</v>
      </c>
      <c r="F411" s="75">
        <v>65</v>
      </c>
      <c r="G411" s="77">
        <v>0.69230769230769196</v>
      </c>
      <c r="H411">
        <v>53</v>
      </c>
      <c r="I411" s="77">
        <v>0.84126984126984095</v>
      </c>
      <c r="J411" s="77">
        <v>0.11111111111111099</v>
      </c>
      <c r="K411" s="74">
        <v>2.8571428571428598E-2</v>
      </c>
    </row>
    <row r="412" spans="1:11" x14ac:dyDescent="0.25">
      <c r="A412">
        <v>3903581</v>
      </c>
      <c r="B412" t="s">
        <v>1686</v>
      </c>
      <c r="C412" s="75">
        <v>34</v>
      </c>
      <c r="D412" s="77">
        <v>0.76470588235294101</v>
      </c>
      <c r="E412" s="77">
        <v>8.8235294117647106E-2</v>
      </c>
      <c r="F412" s="75">
        <v>32</v>
      </c>
      <c r="G412" s="77">
        <v>0.5625</v>
      </c>
      <c r="H412">
        <v>27</v>
      </c>
      <c r="I412" s="77">
        <v>0.87096774193548399</v>
      </c>
      <c r="J412" s="77">
        <v>3.2258064516128997E-2</v>
      </c>
      <c r="K412" s="74">
        <v>2.8571428571428598E-2</v>
      </c>
    </row>
    <row r="413" spans="1:11" x14ac:dyDescent="0.25">
      <c r="A413">
        <v>3903583</v>
      </c>
      <c r="B413" t="s">
        <v>2078</v>
      </c>
      <c r="C413" s="75"/>
      <c r="D413" s="77"/>
      <c r="E413" s="77"/>
      <c r="F413" s="75"/>
      <c r="G413" s="77"/>
      <c r="I413" s="77"/>
      <c r="J413" s="77">
        <v>0</v>
      </c>
      <c r="K413" s="74"/>
    </row>
    <row r="414" spans="1:11" x14ac:dyDescent="0.25">
      <c r="A414">
        <v>3903589</v>
      </c>
      <c r="B414" t="s">
        <v>2079</v>
      </c>
      <c r="C414" s="75">
        <v>8</v>
      </c>
      <c r="D414" s="77">
        <v>0.75</v>
      </c>
      <c r="E414" s="77">
        <v>0.25</v>
      </c>
      <c r="F414" s="75">
        <v>8</v>
      </c>
      <c r="G414" s="77">
        <v>0.625</v>
      </c>
      <c r="H414">
        <v>6</v>
      </c>
      <c r="I414" s="77">
        <v>0.75</v>
      </c>
      <c r="J414" s="77">
        <v>0.25</v>
      </c>
      <c r="K414" s="74">
        <v>0.22222222222222199</v>
      </c>
    </row>
    <row r="415" spans="1:11" x14ac:dyDescent="0.25">
      <c r="A415">
        <v>3903591</v>
      </c>
      <c r="B415" t="s">
        <v>1688</v>
      </c>
      <c r="C415" s="75">
        <v>42</v>
      </c>
      <c r="D415" s="77">
        <v>0.80952380952380998</v>
      </c>
      <c r="E415" s="77">
        <v>2.3809523809523801E-2</v>
      </c>
      <c r="F415" s="75">
        <v>39</v>
      </c>
      <c r="G415" s="77">
        <v>0.74358974358974395</v>
      </c>
      <c r="H415">
        <v>38</v>
      </c>
      <c r="I415" s="77">
        <v>1</v>
      </c>
      <c r="J415" s="77">
        <v>0</v>
      </c>
      <c r="K415" s="74">
        <v>0.266666666666667</v>
      </c>
    </row>
    <row r="416" spans="1:11" x14ac:dyDescent="0.25">
      <c r="A416">
        <v>3903605</v>
      </c>
      <c r="B416" t="s">
        <v>1690</v>
      </c>
      <c r="C416" s="75">
        <v>122</v>
      </c>
      <c r="D416" s="77">
        <v>0.86065573770491799</v>
      </c>
      <c r="E416" s="77">
        <v>5.7377049180327898E-2</v>
      </c>
      <c r="F416" s="75">
        <v>118</v>
      </c>
      <c r="G416" s="77">
        <v>0.72033898305084698</v>
      </c>
      <c r="H416">
        <v>111</v>
      </c>
      <c r="I416" s="77">
        <v>0.94871794871794901</v>
      </c>
      <c r="J416" s="77">
        <v>0</v>
      </c>
      <c r="K416" s="74">
        <v>0.20895522388059701</v>
      </c>
    </row>
    <row r="417" spans="1:11" x14ac:dyDescent="0.25">
      <c r="A417">
        <v>3903611</v>
      </c>
      <c r="B417" t="s">
        <v>1692</v>
      </c>
      <c r="C417" s="75">
        <v>55</v>
      </c>
      <c r="D417" s="77">
        <v>0.85454545454545405</v>
      </c>
      <c r="E417" s="77">
        <v>5.4545454545454501E-2</v>
      </c>
      <c r="F417" s="75">
        <v>52</v>
      </c>
      <c r="G417" s="77">
        <v>0.55769230769230804</v>
      </c>
      <c r="H417">
        <v>48</v>
      </c>
      <c r="I417" s="77">
        <v>0.94117647058823495</v>
      </c>
      <c r="J417" s="77">
        <v>1.9607843137254902E-2</v>
      </c>
      <c r="K417" s="74">
        <v>0.19298245614035101</v>
      </c>
    </row>
    <row r="418" spans="1:11" x14ac:dyDescent="0.25">
      <c r="A418">
        <v>3903632</v>
      </c>
      <c r="B418" t="s">
        <v>1694</v>
      </c>
      <c r="C418" s="75">
        <v>14</v>
      </c>
      <c r="D418" s="77">
        <v>0.71428571428571397</v>
      </c>
      <c r="E418" s="77">
        <v>0.214285714285714</v>
      </c>
      <c r="F418" s="75">
        <v>13</v>
      </c>
      <c r="G418" s="77">
        <v>0.53846153846153799</v>
      </c>
      <c r="H418">
        <v>12</v>
      </c>
      <c r="I418" s="77">
        <v>0.92307692307692302</v>
      </c>
      <c r="J418" s="77">
        <v>7.69230769230769E-2</v>
      </c>
      <c r="K418" s="74">
        <v>0.214285714285714</v>
      </c>
    </row>
    <row r="419" spans="1:11" x14ac:dyDescent="0.25">
      <c r="A419">
        <v>4035884</v>
      </c>
      <c r="B419" t="s">
        <v>2080</v>
      </c>
      <c r="C419" s="75"/>
      <c r="D419" s="77"/>
      <c r="E419" s="77"/>
      <c r="F419" s="75"/>
      <c r="G419" s="77"/>
      <c r="I419" s="77"/>
      <c r="J419" s="77">
        <v>0</v>
      </c>
      <c r="K419" s="74"/>
    </row>
    <row r="420" spans="1:11" x14ac:dyDescent="0.25">
      <c r="A420">
        <v>4035890</v>
      </c>
      <c r="B420" t="s">
        <v>1696</v>
      </c>
      <c r="C420" s="75">
        <v>62</v>
      </c>
      <c r="D420" s="77">
        <v>0.82258064516129004</v>
      </c>
      <c r="E420" s="77">
        <v>6.4516129032258104E-2</v>
      </c>
      <c r="F420" s="75">
        <v>61</v>
      </c>
      <c r="G420" s="77">
        <v>0.77049180327868805</v>
      </c>
      <c r="H420">
        <v>56</v>
      </c>
      <c r="I420" s="77">
        <v>0.94915254237288105</v>
      </c>
      <c r="J420" s="77">
        <v>5.0847457627118599E-2</v>
      </c>
      <c r="K420" s="74">
        <v>0.317460317460317</v>
      </c>
    </row>
    <row r="421" spans="1:11" x14ac:dyDescent="0.25">
      <c r="A421">
        <v>4035893</v>
      </c>
      <c r="B421" t="s">
        <v>1698</v>
      </c>
      <c r="C421" s="75">
        <v>57</v>
      </c>
      <c r="D421" s="77">
        <v>0.859649122807018</v>
      </c>
      <c r="E421" s="77">
        <v>8.7719298245614002E-2</v>
      </c>
      <c r="F421" s="75">
        <v>53</v>
      </c>
      <c r="G421" s="77">
        <v>0.79245283018867896</v>
      </c>
      <c r="H421">
        <v>48</v>
      </c>
      <c r="I421" s="77">
        <v>0.90566037735849103</v>
      </c>
      <c r="J421" s="77">
        <v>3.77358490566038E-2</v>
      </c>
      <c r="K421" s="74">
        <v>0.25423728813559299</v>
      </c>
    </row>
    <row r="422" spans="1:11" x14ac:dyDescent="0.25">
      <c r="A422">
        <v>4035895</v>
      </c>
      <c r="B422" t="s">
        <v>1700</v>
      </c>
      <c r="C422" s="75">
        <v>55</v>
      </c>
      <c r="D422" s="77">
        <v>0.72727272727272696</v>
      </c>
      <c r="E422" s="77">
        <v>0.12727272727272701</v>
      </c>
      <c r="F422" s="75">
        <v>51</v>
      </c>
      <c r="G422" s="77">
        <v>0.60784313725490202</v>
      </c>
      <c r="H422">
        <v>46</v>
      </c>
      <c r="I422" s="77">
        <v>0.93877551020408201</v>
      </c>
      <c r="J422" s="77">
        <v>4.08163265306122E-2</v>
      </c>
      <c r="K422" s="74">
        <v>5.1724137931034503E-2</v>
      </c>
    </row>
    <row r="423" spans="1:11" x14ac:dyDescent="0.25">
      <c r="A423">
        <v>4035906</v>
      </c>
      <c r="B423" t="s">
        <v>1702</v>
      </c>
      <c r="C423" s="75">
        <v>36</v>
      </c>
      <c r="D423" s="77">
        <v>0.91666666666666696</v>
      </c>
      <c r="E423" s="77">
        <v>0</v>
      </c>
      <c r="F423" s="75">
        <v>34</v>
      </c>
      <c r="G423" s="77">
        <v>0.55882352941176505</v>
      </c>
      <c r="H423">
        <v>34</v>
      </c>
      <c r="I423" s="77">
        <v>1</v>
      </c>
      <c r="J423" s="77">
        <v>0</v>
      </c>
      <c r="K423" s="74">
        <v>0.36585365853658502</v>
      </c>
    </row>
    <row r="424" spans="1:11" x14ac:dyDescent="0.25">
      <c r="A424">
        <v>4035908</v>
      </c>
      <c r="B424" t="s">
        <v>1704</v>
      </c>
      <c r="C424" s="75">
        <v>57</v>
      </c>
      <c r="D424" s="77">
        <v>0.77192982456140302</v>
      </c>
      <c r="E424" s="77">
        <v>0.140350877192982</v>
      </c>
      <c r="F424" s="75">
        <v>55</v>
      </c>
      <c r="G424" s="77">
        <v>0.65454545454545499</v>
      </c>
      <c r="H424">
        <v>46</v>
      </c>
      <c r="I424" s="77">
        <v>0.83636363636363598</v>
      </c>
      <c r="J424" s="77">
        <v>0.109090909090909</v>
      </c>
      <c r="K424" s="74">
        <v>0.116666666666667</v>
      </c>
    </row>
    <row r="425" spans="1:11" x14ac:dyDescent="0.25">
      <c r="A425">
        <v>4035912</v>
      </c>
      <c r="B425" t="s">
        <v>1706</v>
      </c>
      <c r="C425" s="75">
        <v>74</v>
      </c>
      <c r="D425" s="77">
        <v>0.81081081081081097</v>
      </c>
      <c r="E425" s="77">
        <v>6.7567567567567599E-2</v>
      </c>
      <c r="F425" s="75">
        <v>73</v>
      </c>
      <c r="G425" s="77">
        <v>0.72602739726027399</v>
      </c>
      <c r="H425">
        <v>67</v>
      </c>
      <c r="I425" s="77">
        <v>0.93055555555555602</v>
      </c>
      <c r="J425" s="77">
        <v>2.7777777777777801E-2</v>
      </c>
      <c r="K425" s="74">
        <v>0.20253164556962</v>
      </c>
    </row>
    <row r="426" spans="1:11" x14ac:dyDescent="0.25">
      <c r="A426">
        <v>4035914</v>
      </c>
      <c r="B426" t="s">
        <v>1708</v>
      </c>
      <c r="C426" s="75">
        <v>101</v>
      </c>
      <c r="D426" s="77">
        <v>0.88118811881188097</v>
      </c>
      <c r="E426" s="77">
        <v>6.9306930693069299E-2</v>
      </c>
      <c r="F426" s="75">
        <v>94</v>
      </c>
      <c r="G426" s="77">
        <v>0.74468085106382997</v>
      </c>
      <c r="H426">
        <v>89</v>
      </c>
      <c r="I426" s="77">
        <v>0.96739130434782605</v>
      </c>
      <c r="J426" s="77">
        <v>3.2608695652173898E-2</v>
      </c>
      <c r="K426" s="74">
        <v>0.162162162162162</v>
      </c>
    </row>
    <row r="427" spans="1:11" x14ac:dyDescent="0.25">
      <c r="A427">
        <v>4035915</v>
      </c>
      <c r="B427" t="s">
        <v>1710</v>
      </c>
      <c r="C427" s="75">
        <v>58</v>
      </c>
      <c r="D427" s="77">
        <v>0.81034482758620696</v>
      </c>
      <c r="E427" s="77">
        <v>0.12068965517241401</v>
      </c>
      <c r="F427" s="75">
        <v>53</v>
      </c>
      <c r="G427" s="77">
        <v>0.64150943396226401</v>
      </c>
      <c r="H427">
        <v>42</v>
      </c>
      <c r="I427" s="77">
        <v>0.84</v>
      </c>
      <c r="J427" s="77">
        <v>0.08</v>
      </c>
      <c r="K427" s="74">
        <v>-1.58730158730159E-2</v>
      </c>
    </row>
    <row r="428" spans="1:11" x14ac:dyDescent="0.25">
      <c r="A428">
        <v>4035948</v>
      </c>
      <c r="B428" t="s">
        <v>1712</v>
      </c>
      <c r="C428" s="75">
        <v>87</v>
      </c>
      <c r="D428" s="77">
        <v>0.77011494252873602</v>
      </c>
      <c r="E428" s="77">
        <v>9.1954022988505704E-2</v>
      </c>
      <c r="F428" s="75">
        <v>83</v>
      </c>
      <c r="G428" s="77">
        <v>0.66265060240963902</v>
      </c>
      <c r="H428">
        <v>75</v>
      </c>
      <c r="I428" s="77">
        <v>0.9375</v>
      </c>
      <c r="J428" s="77">
        <v>2.5000000000000001E-2</v>
      </c>
      <c r="K428" s="74">
        <v>0.13829787234042601</v>
      </c>
    </row>
    <row r="429" spans="1:11" x14ac:dyDescent="0.25">
      <c r="A429">
        <v>4035957</v>
      </c>
      <c r="B429" t="s">
        <v>1714</v>
      </c>
      <c r="C429" s="75">
        <v>60</v>
      </c>
      <c r="D429" s="77">
        <v>0.76666666666666705</v>
      </c>
      <c r="E429" s="77">
        <v>0.18333333333333299</v>
      </c>
      <c r="F429" s="75">
        <v>56</v>
      </c>
      <c r="G429" s="77">
        <v>0.67857142857142905</v>
      </c>
      <c r="H429">
        <v>49</v>
      </c>
      <c r="I429" s="77">
        <v>0.89090909090909098</v>
      </c>
      <c r="J429" s="77">
        <v>5.4545454545454501E-2</v>
      </c>
      <c r="K429" s="74">
        <v>0.27692307692307699</v>
      </c>
    </row>
    <row r="430" spans="1:11" x14ac:dyDescent="0.25">
      <c r="A430">
        <v>4035958</v>
      </c>
      <c r="B430" t="s">
        <v>1716</v>
      </c>
      <c r="C430" s="75">
        <v>61</v>
      </c>
      <c r="D430" s="77">
        <v>0.73770491803278704</v>
      </c>
      <c r="E430" s="77">
        <v>0.213114754098361</v>
      </c>
      <c r="F430" s="75">
        <v>60</v>
      </c>
      <c r="G430" s="77">
        <v>0.63333333333333297</v>
      </c>
      <c r="H430">
        <v>48</v>
      </c>
      <c r="I430" s="77">
        <v>0.81355932203389802</v>
      </c>
      <c r="J430" s="77">
        <v>0.11864406779661001</v>
      </c>
      <c r="K430" s="74">
        <v>0.15625</v>
      </c>
    </row>
    <row r="431" spans="1:11" x14ac:dyDescent="0.25">
      <c r="A431">
        <v>4035967</v>
      </c>
      <c r="B431" t="s">
        <v>1718</v>
      </c>
      <c r="C431" s="75">
        <v>34</v>
      </c>
      <c r="D431" s="77">
        <v>0.88235294117647101</v>
      </c>
      <c r="E431" s="77">
        <v>5.8823529411764698E-2</v>
      </c>
      <c r="F431" s="75">
        <v>34</v>
      </c>
      <c r="G431" s="77">
        <v>0.85294117647058798</v>
      </c>
      <c r="H431">
        <v>31</v>
      </c>
      <c r="I431" s="77">
        <v>0.939393939393939</v>
      </c>
      <c r="J431" s="77">
        <v>6.0606060606060601E-2</v>
      </c>
      <c r="K431" s="74">
        <v>0.20512820512820501</v>
      </c>
    </row>
    <row r="432" spans="1:11" x14ac:dyDescent="0.25">
      <c r="A432">
        <v>4101029</v>
      </c>
      <c r="B432" t="s">
        <v>1720</v>
      </c>
      <c r="C432" s="75">
        <v>73</v>
      </c>
      <c r="D432" s="77">
        <v>0.82191780821917804</v>
      </c>
      <c r="E432" s="77">
        <v>0.10958904109589</v>
      </c>
      <c r="F432" s="75">
        <v>69</v>
      </c>
      <c r="G432" s="77">
        <v>0.66666666666666696</v>
      </c>
      <c r="H432">
        <v>64</v>
      </c>
      <c r="I432" s="77">
        <v>0.94117647058823495</v>
      </c>
      <c r="J432" s="77">
        <v>2.9411764705882401E-2</v>
      </c>
      <c r="K432" s="74">
        <v>0.15384615384615399</v>
      </c>
    </row>
    <row r="433" spans="1:11" x14ac:dyDescent="0.25">
      <c r="A433">
        <v>4101034</v>
      </c>
      <c r="B433" t="s">
        <v>1722</v>
      </c>
      <c r="C433" s="75">
        <v>46</v>
      </c>
      <c r="D433" s="77">
        <v>0.84782608695652195</v>
      </c>
      <c r="E433" s="77">
        <v>4.3478260869565202E-2</v>
      </c>
      <c r="F433" s="75">
        <v>44</v>
      </c>
      <c r="G433" s="77">
        <v>0.77272727272727304</v>
      </c>
      <c r="H433">
        <v>43</v>
      </c>
      <c r="I433" s="77">
        <v>1</v>
      </c>
      <c r="J433" s="77">
        <v>0</v>
      </c>
      <c r="K433" s="74">
        <v>0.10638297872340401</v>
      </c>
    </row>
    <row r="434" spans="1:11" x14ac:dyDescent="0.25">
      <c r="A434">
        <v>4101039</v>
      </c>
      <c r="B434" t="s">
        <v>2081</v>
      </c>
      <c r="C434" s="75"/>
      <c r="D434" s="77"/>
      <c r="E434" s="77"/>
      <c r="F434" s="75"/>
      <c r="G434" s="77"/>
      <c r="I434" s="77"/>
      <c r="J434" s="77">
        <v>0</v>
      </c>
      <c r="K434" s="74"/>
    </row>
    <row r="435" spans="1:11" x14ac:dyDescent="0.25">
      <c r="A435">
        <v>4101046</v>
      </c>
      <c r="B435" t="s">
        <v>2082</v>
      </c>
      <c r="C435" s="75"/>
      <c r="D435" s="77"/>
      <c r="E435" s="77"/>
      <c r="F435" s="75"/>
      <c r="G435" s="77"/>
      <c r="I435" s="77"/>
      <c r="J435" s="77">
        <v>0</v>
      </c>
      <c r="K435" s="74"/>
    </row>
    <row r="436" spans="1:11" x14ac:dyDescent="0.25">
      <c r="A436">
        <v>4101054</v>
      </c>
      <c r="B436" t="s">
        <v>2083</v>
      </c>
      <c r="C436" s="75">
        <v>20</v>
      </c>
      <c r="D436" s="77">
        <v>0.65</v>
      </c>
      <c r="E436" s="77">
        <v>0.3</v>
      </c>
      <c r="F436" s="75">
        <v>20</v>
      </c>
      <c r="G436" s="77">
        <v>0.4</v>
      </c>
      <c r="H436">
        <v>15</v>
      </c>
      <c r="I436" s="77">
        <v>0.75</v>
      </c>
      <c r="J436" s="77">
        <v>0.15</v>
      </c>
      <c r="K436" s="74">
        <v>-9.0909090909090898E-2</v>
      </c>
    </row>
    <row r="437" spans="1:11" x14ac:dyDescent="0.25">
      <c r="A437">
        <v>4101058</v>
      </c>
      <c r="B437" t="s">
        <v>1724</v>
      </c>
      <c r="C437" s="75">
        <v>70</v>
      </c>
      <c r="D437" s="77">
        <v>0.74285714285714299</v>
      </c>
      <c r="E437" s="77">
        <v>0.114285714285714</v>
      </c>
      <c r="F437" s="75">
        <v>68</v>
      </c>
      <c r="G437" s="77">
        <v>0.72058823529411797</v>
      </c>
      <c r="H437">
        <v>64</v>
      </c>
      <c r="I437" s="77">
        <v>0.96969696969696995</v>
      </c>
      <c r="J437" s="77">
        <v>1.5151515151515201E-2</v>
      </c>
      <c r="K437" s="74">
        <v>0.14864864864864899</v>
      </c>
    </row>
    <row r="438" spans="1:11" x14ac:dyDescent="0.25">
      <c r="A438">
        <v>4101064</v>
      </c>
      <c r="B438" t="s">
        <v>1726</v>
      </c>
      <c r="C438" s="75">
        <v>77</v>
      </c>
      <c r="D438" s="77">
        <v>0.88311688311688297</v>
      </c>
      <c r="E438" s="77">
        <v>7.7922077922077906E-2</v>
      </c>
      <c r="F438" s="75">
        <v>75</v>
      </c>
      <c r="G438" s="77">
        <v>0.77333333333333298</v>
      </c>
      <c r="H438">
        <v>68</v>
      </c>
      <c r="I438" s="77">
        <v>0.91891891891891897</v>
      </c>
      <c r="J438" s="77">
        <v>2.7027027027027001E-2</v>
      </c>
      <c r="K438" s="74">
        <v>0.25925925925925902</v>
      </c>
    </row>
    <row r="439" spans="1:11" x14ac:dyDescent="0.25">
      <c r="A439">
        <v>4101068</v>
      </c>
      <c r="B439" t="s">
        <v>1728</v>
      </c>
      <c r="C439" s="75">
        <v>155</v>
      </c>
      <c r="D439" s="77">
        <v>0.74193548387096797</v>
      </c>
      <c r="E439" s="77">
        <v>0.109677419354839</v>
      </c>
      <c r="F439" s="75">
        <v>151</v>
      </c>
      <c r="G439" s="77">
        <v>0.53642384105960295</v>
      </c>
      <c r="H439">
        <v>126</v>
      </c>
      <c r="I439" s="77">
        <v>0.86896551724137905</v>
      </c>
      <c r="J439" s="77">
        <v>5.5172413793103399E-2</v>
      </c>
      <c r="K439" s="74">
        <v>-2.3809523809523801E-2</v>
      </c>
    </row>
    <row r="440" spans="1:11" x14ac:dyDescent="0.25">
      <c r="A440">
        <v>4101071</v>
      </c>
      <c r="B440" t="s">
        <v>1730</v>
      </c>
      <c r="C440" s="75">
        <v>38</v>
      </c>
      <c r="D440" s="77">
        <v>0.84210526315789502</v>
      </c>
      <c r="E440" s="77">
        <v>7.8947368421052599E-2</v>
      </c>
      <c r="F440" s="75">
        <v>38</v>
      </c>
      <c r="G440" s="77">
        <v>0.78947368421052599</v>
      </c>
      <c r="H440">
        <v>32</v>
      </c>
      <c r="I440" s="77">
        <v>0.86486486486486502</v>
      </c>
      <c r="J440" s="77">
        <v>8.1081081081081099E-2</v>
      </c>
      <c r="K440" s="74">
        <v>0.35897435897435898</v>
      </c>
    </row>
    <row r="441" spans="1:11" x14ac:dyDescent="0.25">
      <c r="A441">
        <v>4101073</v>
      </c>
      <c r="B441" t="s">
        <v>2084</v>
      </c>
      <c r="C441" s="75"/>
      <c r="D441" s="77"/>
      <c r="E441" s="77"/>
      <c r="F441" s="75"/>
      <c r="G441" s="77"/>
      <c r="I441" s="77"/>
      <c r="J441" s="77">
        <v>0</v>
      </c>
      <c r="K441" s="74"/>
    </row>
    <row r="442" spans="1:11" x14ac:dyDescent="0.25">
      <c r="A442">
        <v>4101079</v>
      </c>
      <c r="B442" t="s">
        <v>1732</v>
      </c>
      <c r="C442" s="75">
        <v>74</v>
      </c>
      <c r="D442" s="77">
        <v>0.55405405405405395</v>
      </c>
      <c r="E442" s="77">
        <v>0.337837837837838</v>
      </c>
      <c r="F442" s="75">
        <v>69</v>
      </c>
      <c r="G442" s="77">
        <v>0.52173913043478304</v>
      </c>
      <c r="H442">
        <v>46</v>
      </c>
      <c r="I442" s="77">
        <v>0.68656716417910402</v>
      </c>
      <c r="J442" s="77">
        <v>0.26865671641791</v>
      </c>
      <c r="K442" s="74">
        <v>-0.25</v>
      </c>
    </row>
    <row r="443" spans="1:11" x14ac:dyDescent="0.25">
      <c r="A443">
        <v>4101097</v>
      </c>
      <c r="B443" t="s">
        <v>2085</v>
      </c>
      <c r="C443" s="75"/>
      <c r="D443" s="77"/>
      <c r="E443" s="77"/>
      <c r="F443" s="75"/>
      <c r="G443" s="77"/>
      <c r="I443" s="77"/>
      <c r="J443" s="77">
        <v>0</v>
      </c>
      <c r="K443" s="74"/>
    </row>
    <row r="444" spans="1:11" x14ac:dyDescent="0.25">
      <c r="A444">
        <v>4101098</v>
      </c>
      <c r="B444" t="s">
        <v>2086</v>
      </c>
      <c r="C444" s="75"/>
      <c r="D444" s="77"/>
      <c r="E444" s="77"/>
      <c r="F444" s="75"/>
      <c r="G444" s="77"/>
      <c r="I444" s="77"/>
      <c r="J444" s="77">
        <v>0</v>
      </c>
      <c r="K444" s="74"/>
    </row>
    <row r="445" spans="1:11" x14ac:dyDescent="0.25">
      <c r="A445">
        <v>4101114</v>
      </c>
      <c r="B445" t="s">
        <v>2087</v>
      </c>
      <c r="C445" s="75"/>
      <c r="D445" s="77"/>
      <c r="E445" s="77"/>
      <c r="F445" s="75"/>
      <c r="G445" s="77"/>
      <c r="I445" s="77"/>
      <c r="J445" s="77">
        <v>0</v>
      </c>
      <c r="K445" s="74"/>
    </row>
    <row r="446" spans="1:11" x14ac:dyDescent="0.25">
      <c r="A446">
        <v>432511</v>
      </c>
      <c r="B446" t="s">
        <v>1734</v>
      </c>
      <c r="C446" s="75">
        <v>54</v>
      </c>
      <c r="D446" s="77">
        <v>0.77777777777777801</v>
      </c>
      <c r="E446" s="77">
        <v>0.203703703703704</v>
      </c>
      <c r="F446" s="75">
        <v>52</v>
      </c>
      <c r="G446" s="77">
        <v>0.65384615384615397</v>
      </c>
      <c r="H446">
        <v>39</v>
      </c>
      <c r="I446" s="77">
        <v>0.82978723404255295</v>
      </c>
      <c r="J446" s="77">
        <v>0.14893617021276601</v>
      </c>
      <c r="K446" s="74">
        <v>0.116666666666667</v>
      </c>
    </row>
    <row r="447" spans="1:11" x14ac:dyDescent="0.25">
      <c r="A447">
        <v>432825</v>
      </c>
      <c r="B447" t="s">
        <v>2088</v>
      </c>
      <c r="C447" s="75"/>
      <c r="D447" s="77"/>
      <c r="E447" s="77"/>
      <c r="F447" s="75"/>
      <c r="G447" s="77"/>
      <c r="I447" s="77"/>
      <c r="J447" s="77">
        <v>0</v>
      </c>
      <c r="K447" s="74"/>
    </row>
    <row r="448" spans="1:11" x14ac:dyDescent="0.25">
      <c r="A448">
        <v>432901</v>
      </c>
      <c r="B448" t="s">
        <v>2089</v>
      </c>
      <c r="C448" s="75"/>
      <c r="D448" s="77"/>
      <c r="E448" s="77"/>
      <c r="F448" s="75"/>
      <c r="G448" s="77"/>
      <c r="I448" s="77"/>
      <c r="J448" s="77">
        <v>0</v>
      </c>
      <c r="K448" s="74"/>
    </row>
    <row r="449" spans="1:11" x14ac:dyDescent="0.25">
      <c r="A449">
        <v>433262</v>
      </c>
      <c r="B449" t="s">
        <v>1736</v>
      </c>
      <c r="C449" s="75">
        <v>21</v>
      </c>
      <c r="D449" s="77">
        <v>0.80952380952380998</v>
      </c>
      <c r="E449" s="77">
        <v>4.7619047619047603E-2</v>
      </c>
      <c r="F449" s="75">
        <v>21</v>
      </c>
      <c r="G449" s="77">
        <v>0.66666666666666696</v>
      </c>
      <c r="H449">
        <v>21</v>
      </c>
      <c r="I449" s="77">
        <v>1</v>
      </c>
      <c r="J449" s="77">
        <v>0</v>
      </c>
      <c r="K449" s="74">
        <v>0</v>
      </c>
    </row>
    <row r="450" spans="1:11" x14ac:dyDescent="0.25">
      <c r="A450">
        <v>4471974</v>
      </c>
      <c r="B450" t="s">
        <v>1738</v>
      </c>
      <c r="C450" s="75">
        <v>33</v>
      </c>
      <c r="D450" s="77">
        <v>0.78787878787878796</v>
      </c>
      <c r="E450" s="77">
        <v>9.0909090909090898E-2</v>
      </c>
      <c r="F450" s="75">
        <v>33</v>
      </c>
      <c r="G450" s="77">
        <v>0.60606060606060597</v>
      </c>
      <c r="H450">
        <v>29</v>
      </c>
      <c r="I450" s="77">
        <v>0.90625</v>
      </c>
      <c r="J450" s="77">
        <v>6.25E-2</v>
      </c>
      <c r="K450" s="74">
        <v>0.24242424242424199</v>
      </c>
    </row>
    <row r="451" spans="1:11" x14ac:dyDescent="0.25">
      <c r="A451">
        <v>4471979</v>
      </c>
      <c r="B451" t="s">
        <v>1740</v>
      </c>
      <c r="C451" s="75">
        <v>64</v>
      </c>
      <c r="D451" s="77">
        <v>0.75</v>
      </c>
      <c r="E451" s="77">
        <v>0.109375</v>
      </c>
      <c r="F451" s="75">
        <v>61</v>
      </c>
      <c r="G451" s="77">
        <v>0.62295081967213095</v>
      </c>
      <c r="H451">
        <v>56</v>
      </c>
      <c r="I451" s="77">
        <v>0.93333333333333302</v>
      </c>
      <c r="J451" s="77">
        <v>1.6666666666666701E-2</v>
      </c>
      <c r="K451" s="74">
        <v>0.15151515151515199</v>
      </c>
    </row>
    <row r="452" spans="1:11" x14ac:dyDescent="0.25">
      <c r="A452">
        <v>4472922</v>
      </c>
      <c r="B452" t="s">
        <v>1742</v>
      </c>
      <c r="C452" s="75">
        <v>51</v>
      </c>
      <c r="D452" s="77">
        <v>0.62745098039215697</v>
      </c>
      <c r="E452" s="77">
        <v>0.21568627450980399</v>
      </c>
      <c r="F452" s="75">
        <v>48</v>
      </c>
      <c r="G452" s="77">
        <v>0.45833333333333298</v>
      </c>
      <c r="H452">
        <v>39</v>
      </c>
      <c r="I452" s="77">
        <v>0.8125</v>
      </c>
      <c r="J452" s="77">
        <v>0.16666666666666699</v>
      </c>
      <c r="K452" s="74">
        <v>3.9215686274509803E-2</v>
      </c>
    </row>
    <row r="453" spans="1:11" x14ac:dyDescent="0.25">
      <c r="A453">
        <v>4472929</v>
      </c>
      <c r="B453" t="s">
        <v>2090</v>
      </c>
      <c r="C453" s="75">
        <v>42</v>
      </c>
      <c r="D453" s="77">
        <v>0.88095238095238104</v>
      </c>
      <c r="E453" s="77">
        <v>2.3809523809523801E-2</v>
      </c>
      <c r="F453" s="75">
        <v>42</v>
      </c>
      <c r="G453" s="77">
        <v>0.66666666666666696</v>
      </c>
      <c r="H453">
        <v>40</v>
      </c>
      <c r="I453" s="77">
        <v>0.97560975609756095</v>
      </c>
      <c r="J453" s="77">
        <v>2.4390243902439001E-2</v>
      </c>
      <c r="K453" s="74">
        <v>0.19047619047618999</v>
      </c>
    </row>
    <row r="454" spans="1:11" x14ac:dyDescent="0.25">
      <c r="A454">
        <v>4472963</v>
      </c>
      <c r="B454" t="s">
        <v>1744</v>
      </c>
      <c r="C454" s="75">
        <v>126</v>
      </c>
      <c r="D454" s="77">
        <v>0.71428571428571397</v>
      </c>
      <c r="E454" s="77">
        <v>0.182539682539683</v>
      </c>
      <c r="F454" s="75">
        <v>126</v>
      </c>
      <c r="G454" s="77">
        <v>0.57936507936507897</v>
      </c>
      <c r="H454">
        <v>103</v>
      </c>
      <c r="I454" s="77">
        <v>0.85123966942148799</v>
      </c>
      <c r="J454" s="77">
        <v>6.6115702479338803E-2</v>
      </c>
      <c r="K454" s="74">
        <v>7.03125E-2</v>
      </c>
    </row>
    <row r="455" spans="1:11" x14ac:dyDescent="0.25">
      <c r="A455">
        <v>4472974</v>
      </c>
      <c r="B455" t="s">
        <v>1746</v>
      </c>
      <c r="C455" s="75">
        <v>44</v>
      </c>
      <c r="D455" s="77">
        <v>0.70454545454545503</v>
      </c>
      <c r="E455" s="77">
        <v>0.204545454545455</v>
      </c>
      <c r="F455" s="75">
        <v>42</v>
      </c>
      <c r="G455" s="77">
        <v>0.52380952380952395</v>
      </c>
      <c r="H455">
        <v>35</v>
      </c>
      <c r="I455" s="77">
        <v>0.875</v>
      </c>
      <c r="J455" s="77">
        <v>0.05</v>
      </c>
      <c r="K455" s="74">
        <v>-4.3478260869565202E-2</v>
      </c>
    </row>
    <row r="456" spans="1:11" x14ac:dyDescent="0.25">
      <c r="A456">
        <v>4472992</v>
      </c>
      <c r="B456" t="s">
        <v>2091</v>
      </c>
      <c r="C456" s="75">
        <v>3</v>
      </c>
      <c r="D456" s="77">
        <v>1</v>
      </c>
      <c r="E456" s="77">
        <v>0</v>
      </c>
      <c r="F456" s="75">
        <v>3</v>
      </c>
      <c r="G456" s="77">
        <v>1</v>
      </c>
      <c r="H456">
        <v>3</v>
      </c>
      <c r="I456" s="77">
        <v>1</v>
      </c>
      <c r="J456" s="77">
        <v>0</v>
      </c>
      <c r="K456" s="74">
        <v>-0.33333333333333298</v>
      </c>
    </row>
    <row r="457" spans="1:11" x14ac:dyDescent="0.25">
      <c r="A457">
        <v>4472994</v>
      </c>
      <c r="B457" t="s">
        <v>1748</v>
      </c>
      <c r="C457" s="75">
        <v>37</v>
      </c>
      <c r="D457" s="77">
        <v>0.75675675675675702</v>
      </c>
      <c r="E457" s="77">
        <v>0.21621621621621601</v>
      </c>
      <c r="F457" s="75">
        <v>33</v>
      </c>
      <c r="G457" s="77">
        <v>0.66666666666666696</v>
      </c>
      <c r="H457">
        <v>25</v>
      </c>
      <c r="I457" s="77">
        <v>0.78125</v>
      </c>
      <c r="J457" s="77">
        <v>0.1875</v>
      </c>
      <c r="K457" s="74">
        <v>0.2</v>
      </c>
    </row>
    <row r="458" spans="1:11" x14ac:dyDescent="0.25">
      <c r="A458">
        <v>4472997</v>
      </c>
      <c r="B458" t="s">
        <v>2092</v>
      </c>
      <c r="C458" s="75">
        <v>20</v>
      </c>
      <c r="D458" s="77">
        <v>0.45</v>
      </c>
      <c r="E458" s="77">
        <v>0.55000000000000004</v>
      </c>
      <c r="F458" s="75">
        <v>20</v>
      </c>
      <c r="G458" s="77">
        <v>0.45</v>
      </c>
      <c r="H458">
        <v>11</v>
      </c>
      <c r="I458" s="77">
        <v>0.55000000000000004</v>
      </c>
      <c r="J458" s="77">
        <v>0.4</v>
      </c>
      <c r="K458" s="74">
        <v>-0.22727272727272699</v>
      </c>
    </row>
    <row r="459" spans="1:11" x14ac:dyDescent="0.25">
      <c r="A459">
        <v>4473004</v>
      </c>
      <c r="B459" t="s">
        <v>1750</v>
      </c>
      <c r="C459" s="75">
        <v>56</v>
      </c>
      <c r="D459" s="77">
        <v>0.83928571428571397</v>
      </c>
      <c r="E459" s="77">
        <v>8.9285714285714302E-2</v>
      </c>
      <c r="F459" s="75">
        <v>54</v>
      </c>
      <c r="G459" s="77">
        <v>0.64814814814814803</v>
      </c>
      <c r="H459">
        <v>51</v>
      </c>
      <c r="I459" s="77">
        <v>0.96226415094339601</v>
      </c>
      <c r="J459" s="77">
        <v>3.77358490566038E-2</v>
      </c>
      <c r="K459" s="74">
        <v>0.26229508196721302</v>
      </c>
    </row>
    <row r="460" spans="1:11" x14ac:dyDescent="0.25">
      <c r="A460">
        <v>4473042</v>
      </c>
      <c r="B460" t="s">
        <v>1752</v>
      </c>
      <c r="C460" s="75">
        <v>119</v>
      </c>
      <c r="D460" s="77">
        <v>0.73949579831932799</v>
      </c>
      <c r="E460" s="77">
        <v>7.5630252100840303E-2</v>
      </c>
      <c r="F460" s="75">
        <v>117</v>
      </c>
      <c r="G460" s="77">
        <v>0.59829059829059805</v>
      </c>
      <c r="H460">
        <v>106</v>
      </c>
      <c r="I460" s="77">
        <v>0.93805309734513298</v>
      </c>
      <c r="J460" s="77">
        <v>2.6548672566371698E-2</v>
      </c>
      <c r="K460" s="74">
        <v>8.7999999999999995E-2</v>
      </c>
    </row>
    <row r="461" spans="1:11" x14ac:dyDescent="0.25">
      <c r="A461">
        <v>4473045</v>
      </c>
      <c r="B461" t="s">
        <v>2093</v>
      </c>
      <c r="C461" s="75"/>
      <c r="D461" s="77"/>
      <c r="E461" s="77"/>
      <c r="F461" s="75"/>
      <c r="G461" s="77"/>
      <c r="I461" s="77"/>
      <c r="J461" s="77">
        <v>0</v>
      </c>
      <c r="K461" s="74"/>
    </row>
    <row r="462" spans="1:11" x14ac:dyDescent="0.25">
      <c r="A462">
        <v>4473057</v>
      </c>
      <c r="B462" t="s">
        <v>1754</v>
      </c>
      <c r="C462" s="75">
        <v>63</v>
      </c>
      <c r="D462" s="77">
        <v>0.77777777777777801</v>
      </c>
      <c r="E462" s="77">
        <v>6.3492063492063502E-2</v>
      </c>
      <c r="F462" s="75">
        <v>61</v>
      </c>
      <c r="G462" s="77">
        <v>0.63934426229508201</v>
      </c>
      <c r="H462">
        <v>55</v>
      </c>
      <c r="I462" s="77">
        <v>0.90163934426229497</v>
      </c>
      <c r="J462" s="77">
        <v>1.63934426229508E-2</v>
      </c>
      <c r="K462" s="74">
        <v>0.17910447761194001</v>
      </c>
    </row>
    <row r="463" spans="1:11" x14ac:dyDescent="0.25">
      <c r="A463">
        <v>4473065</v>
      </c>
      <c r="B463" t="s">
        <v>1756</v>
      </c>
      <c r="C463" s="75">
        <v>89</v>
      </c>
      <c r="D463" s="77">
        <v>0.797752808988764</v>
      </c>
      <c r="E463" s="77">
        <v>0.123595505617978</v>
      </c>
      <c r="F463" s="75">
        <v>88</v>
      </c>
      <c r="G463" s="77">
        <v>0.61363636363636398</v>
      </c>
      <c r="H463">
        <v>76</v>
      </c>
      <c r="I463" s="77">
        <v>0.88372093023255804</v>
      </c>
      <c r="J463" s="77">
        <v>8.1395348837209294E-2</v>
      </c>
      <c r="K463" s="74">
        <v>3.125E-2</v>
      </c>
    </row>
    <row r="464" spans="1:11" x14ac:dyDescent="0.25">
      <c r="A464">
        <v>4473070</v>
      </c>
      <c r="B464" t="s">
        <v>1758</v>
      </c>
      <c r="C464" s="75">
        <v>96</v>
      </c>
      <c r="D464" s="77">
        <v>0.82291666666666696</v>
      </c>
      <c r="E464" s="77">
        <v>6.25E-2</v>
      </c>
      <c r="F464" s="75">
        <v>92</v>
      </c>
      <c r="G464" s="77">
        <v>0.60869565217391297</v>
      </c>
      <c r="H464">
        <v>89</v>
      </c>
      <c r="I464" s="77">
        <v>0.96739130434782605</v>
      </c>
      <c r="J464" s="77">
        <v>2.1739130434782601E-2</v>
      </c>
      <c r="K464" s="74">
        <v>0.118811881188119</v>
      </c>
    </row>
    <row r="465" spans="1:11" x14ac:dyDescent="0.25">
      <c r="A465">
        <v>4473078</v>
      </c>
      <c r="B465" t="s">
        <v>1760</v>
      </c>
      <c r="C465" s="75">
        <v>57</v>
      </c>
      <c r="D465" s="77">
        <v>0.57894736842105299</v>
      </c>
      <c r="E465" s="77">
        <v>0.157894736842105</v>
      </c>
      <c r="F465" s="75">
        <v>56</v>
      </c>
      <c r="G465" s="77">
        <v>0.41071428571428598</v>
      </c>
      <c r="H465">
        <v>46</v>
      </c>
      <c r="I465" s="77">
        <v>0.86792452830188704</v>
      </c>
      <c r="J465" s="77">
        <v>5.6603773584905703E-2</v>
      </c>
      <c r="K465" s="74">
        <v>-0.13559322033898299</v>
      </c>
    </row>
    <row r="466" spans="1:11" x14ac:dyDescent="0.25">
      <c r="A466">
        <v>4473082</v>
      </c>
      <c r="B466" t="s">
        <v>2094</v>
      </c>
      <c r="C466" s="75">
        <v>20</v>
      </c>
      <c r="D466" s="77">
        <v>0.45</v>
      </c>
      <c r="E466" s="77">
        <v>0.5</v>
      </c>
      <c r="F466" s="75">
        <v>20</v>
      </c>
      <c r="G466" s="77">
        <v>0.2</v>
      </c>
      <c r="H466">
        <v>13</v>
      </c>
      <c r="I466" s="77">
        <v>0.65</v>
      </c>
      <c r="J466" s="77">
        <v>0.2</v>
      </c>
      <c r="K466" s="74">
        <v>-0.28571428571428598</v>
      </c>
    </row>
    <row r="467" spans="1:11" x14ac:dyDescent="0.25">
      <c r="A467">
        <v>4473094</v>
      </c>
      <c r="B467" t="s">
        <v>2095</v>
      </c>
      <c r="C467" s="75">
        <v>25</v>
      </c>
      <c r="D467" s="77">
        <v>0.28000000000000003</v>
      </c>
      <c r="E467" s="77">
        <v>0.52</v>
      </c>
      <c r="F467" s="75">
        <v>23</v>
      </c>
      <c r="G467" s="77">
        <v>0.26086956521739102</v>
      </c>
      <c r="H467">
        <v>11</v>
      </c>
      <c r="I467" s="77">
        <v>0.55000000000000004</v>
      </c>
      <c r="J467" s="77">
        <v>0.3</v>
      </c>
      <c r="K467" s="74">
        <v>-0.53333333333333299</v>
      </c>
    </row>
    <row r="468" spans="1:11" x14ac:dyDescent="0.25">
      <c r="A468">
        <v>4473117</v>
      </c>
      <c r="B468" t="s">
        <v>1762</v>
      </c>
      <c r="C468" s="75">
        <v>98</v>
      </c>
      <c r="D468" s="77">
        <v>0.77551020408163296</v>
      </c>
      <c r="E468" s="77">
        <v>0.13265306122449</v>
      </c>
      <c r="F468" s="75">
        <v>94</v>
      </c>
      <c r="G468" s="77">
        <v>0.58510638297872297</v>
      </c>
      <c r="H468">
        <v>84</v>
      </c>
      <c r="I468" s="77">
        <v>0.90322580645161299</v>
      </c>
      <c r="J468" s="77">
        <v>4.3010752688171998E-2</v>
      </c>
      <c r="K468" s="74">
        <v>0.18</v>
      </c>
    </row>
    <row r="469" spans="1:11" x14ac:dyDescent="0.25">
      <c r="A469">
        <v>4473118</v>
      </c>
      <c r="B469" t="s">
        <v>2096</v>
      </c>
      <c r="C469" s="75"/>
      <c r="D469" s="77"/>
      <c r="E469" s="77"/>
      <c r="F469" s="75"/>
      <c r="G469" s="77"/>
      <c r="I469" s="77"/>
      <c r="J469" s="77">
        <v>0</v>
      </c>
      <c r="K469" s="74"/>
    </row>
    <row r="470" spans="1:11" x14ac:dyDescent="0.25">
      <c r="A470">
        <v>4473123</v>
      </c>
      <c r="B470" t="s">
        <v>1764</v>
      </c>
      <c r="C470" s="75">
        <v>114</v>
      </c>
      <c r="D470" s="77">
        <v>0.75438596491228105</v>
      </c>
      <c r="E470" s="77">
        <v>8.7719298245614002E-2</v>
      </c>
      <c r="F470" s="75">
        <v>108</v>
      </c>
      <c r="G470" s="77">
        <v>0.66666666666666696</v>
      </c>
      <c r="H470">
        <v>101</v>
      </c>
      <c r="I470" s="77">
        <v>0.94392523364486003</v>
      </c>
      <c r="J470" s="77">
        <v>9.3457943925233603E-3</v>
      </c>
      <c r="K470" s="74">
        <v>0.152542372881356</v>
      </c>
    </row>
    <row r="471" spans="1:11" x14ac:dyDescent="0.25">
      <c r="A471">
        <v>4473129</v>
      </c>
      <c r="B471" t="s">
        <v>1766</v>
      </c>
      <c r="C471" s="75">
        <v>147</v>
      </c>
      <c r="D471" s="77">
        <v>0.69387755102040805</v>
      </c>
      <c r="E471" s="77">
        <v>0.102040816326531</v>
      </c>
      <c r="F471" s="75">
        <v>145</v>
      </c>
      <c r="G471" s="77">
        <v>0.59310344827586203</v>
      </c>
      <c r="H471">
        <v>121</v>
      </c>
      <c r="I471" s="77">
        <v>0.85815602836879401</v>
      </c>
      <c r="J471" s="77">
        <v>7.09219858156028E-2</v>
      </c>
      <c r="K471" s="74">
        <v>-4.5161290322580601E-2</v>
      </c>
    </row>
    <row r="472" spans="1:11" x14ac:dyDescent="0.25">
      <c r="A472">
        <v>4473133</v>
      </c>
      <c r="B472" t="s">
        <v>1768</v>
      </c>
      <c r="C472" s="75">
        <v>169</v>
      </c>
      <c r="D472" s="77">
        <v>0.74556213017751505</v>
      </c>
      <c r="E472" s="77">
        <v>7.69230769230769E-2</v>
      </c>
      <c r="F472" s="75">
        <v>169</v>
      </c>
      <c r="G472" s="77">
        <v>0.633136094674556</v>
      </c>
      <c r="H472">
        <v>142</v>
      </c>
      <c r="I472" s="77">
        <v>0.86060606060606104</v>
      </c>
      <c r="J472" s="77">
        <v>4.8484848484848499E-2</v>
      </c>
      <c r="K472" s="74">
        <v>6.3583815028901702E-2</v>
      </c>
    </row>
    <row r="473" spans="1:11" x14ac:dyDescent="0.25">
      <c r="A473">
        <v>4473134</v>
      </c>
      <c r="B473" t="s">
        <v>1792</v>
      </c>
      <c r="C473" s="75"/>
      <c r="D473" s="77"/>
      <c r="E473" s="77"/>
      <c r="F473" s="75"/>
      <c r="G473" s="77"/>
      <c r="I473" s="77"/>
      <c r="J473" s="77">
        <v>0</v>
      </c>
      <c r="K473" s="74"/>
    </row>
    <row r="474" spans="1:11" x14ac:dyDescent="0.25">
      <c r="A474">
        <v>4473139</v>
      </c>
      <c r="B474" t="s">
        <v>2097</v>
      </c>
      <c r="C474" s="75"/>
      <c r="D474" s="77"/>
      <c r="E474" s="77"/>
      <c r="F474" s="75"/>
      <c r="G474" s="77"/>
      <c r="I474" s="77"/>
      <c r="J474" s="77">
        <v>0</v>
      </c>
      <c r="K474" s="74"/>
    </row>
    <row r="475" spans="1:11" x14ac:dyDescent="0.25">
      <c r="A475">
        <v>4473150</v>
      </c>
      <c r="B475" t="s">
        <v>1770</v>
      </c>
      <c r="C475" s="75">
        <v>79</v>
      </c>
      <c r="D475" s="77">
        <v>0.79746835443038</v>
      </c>
      <c r="E475" s="77">
        <v>8.8607594936708903E-2</v>
      </c>
      <c r="F475" s="75">
        <v>75</v>
      </c>
      <c r="G475" s="77">
        <v>0.66666666666666696</v>
      </c>
      <c r="H475">
        <v>69</v>
      </c>
      <c r="I475" s="77">
        <v>0.93243243243243201</v>
      </c>
      <c r="J475" s="77">
        <v>2.7027027027027001E-2</v>
      </c>
      <c r="K475" s="74">
        <v>0.40243902439024398</v>
      </c>
    </row>
    <row r="476" spans="1:11" x14ac:dyDescent="0.25">
      <c r="A476">
        <v>4473155</v>
      </c>
      <c r="B476" t="s">
        <v>1772</v>
      </c>
      <c r="C476" s="75">
        <v>127</v>
      </c>
      <c r="D476" s="77">
        <v>0.81102362204724399</v>
      </c>
      <c r="E476" s="77">
        <v>0.12598425196850399</v>
      </c>
      <c r="F476" s="75">
        <v>123</v>
      </c>
      <c r="G476" s="77">
        <v>0.73983739837398399</v>
      </c>
      <c r="H476">
        <v>107</v>
      </c>
      <c r="I476" s="77">
        <v>0.89166666666666705</v>
      </c>
      <c r="J476" s="77">
        <v>8.3333333333333301E-2</v>
      </c>
      <c r="K476" s="74">
        <v>0.157894736842105</v>
      </c>
    </row>
    <row r="477" spans="1:11" x14ac:dyDescent="0.25">
      <c r="A477">
        <v>4473162</v>
      </c>
      <c r="B477" t="s">
        <v>2098</v>
      </c>
      <c r="C477" s="75">
        <v>24</v>
      </c>
      <c r="D477" s="77">
        <v>0.75</v>
      </c>
      <c r="E477" s="77">
        <v>8.3333333333333301E-2</v>
      </c>
      <c r="F477" s="75">
        <v>24</v>
      </c>
      <c r="G477" s="77">
        <v>0.66666666666666696</v>
      </c>
      <c r="H477">
        <v>19</v>
      </c>
      <c r="I477" s="77">
        <v>0.86363636363636398</v>
      </c>
      <c r="J477" s="77">
        <v>0</v>
      </c>
      <c r="K477" s="74">
        <v>0</v>
      </c>
    </row>
    <row r="478" spans="1:11" x14ac:dyDescent="0.25">
      <c r="A478">
        <v>4473164</v>
      </c>
      <c r="B478" t="s">
        <v>2099</v>
      </c>
      <c r="C478" s="75"/>
      <c r="D478" s="77"/>
      <c r="E478" s="77"/>
      <c r="F478" s="75"/>
      <c r="G478" s="77"/>
      <c r="I478" s="77"/>
      <c r="J478" s="77">
        <v>0</v>
      </c>
      <c r="K478" s="74"/>
    </row>
    <row r="479" spans="1:11" x14ac:dyDescent="0.25">
      <c r="A479">
        <v>4473170</v>
      </c>
      <c r="B479" t="s">
        <v>2100</v>
      </c>
      <c r="C479" s="75">
        <v>47</v>
      </c>
      <c r="D479" s="77">
        <v>0.74468085106382997</v>
      </c>
      <c r="E479" s="77">
        <v>6.3829787234042507E-2</v>
      </c>
      <c r="F479" s="75">
        <v>46</v>
      </c>
      <c r="G479" s="77">
        <v>0.60869565217391297</v>
      </c>
      <c r="H479">
        <v>45</v>
      </c>
      <c r="I479" s="77">
        <v>0.97826086956521696</v>
      </c>
      <c r="J479" s="77">
        <v>2.1739130434782601E-2</v>
      </c>
      <c r="K479" s="74">
        <v>4.1666666666666699E-2</v>
      </c>
    </row>
    <row r="480" spans="1:11" x14ac:dyDescent="0.25">
      <c r="A480">
        <v>4473181</v>
      </c>
      <c r="B480" t="s">
        <v>2101</v>
      </c>
      <c r="C480" s="75"/>
      <c r="D480" s="77"/>
      <c r="E480" s="77"/>
      <c r="F480" s="75"/>
      <c r="G480" s="77"/>
      <c r="I480" s="77"/>
      <c r="J480" s="77">
        <v>0</v>
      </c>
      <c r="K480" s="74"/>
    </row>
    <row r="481" spans="1:11" x14ac:dyDescent="0.25">
      <c r="A481">
        <v>4473189</v>
      </c>
      <c r="B481" t="s">
        <v>2102</v>
      </c>
      <c r="C481" s="75"/>
      <c r="D481" s="77"/>
      <c r="E481" s="77"/>
      <c r="F481" s="75"/>
      <c r="G481" s="77"/>
      <c r="I481" s="77"/>
      <c r="J481" s="77">
        <v>0</v>
      </c>
      <c r="K481" s="74"/>
    </row>
    <row r="482" spans="1:11" x14ac:dyDescent="0.25">
      <c r="A482">
        <v>4473207</v>
      </c>
      <c r="B482" t="s">
        <v>1774</v>
      </c>
      <c r="C482" s="75">
        <v>47</v>
      </c>
      <c r="D482" s="77">
        <v>0.74468085106382997</v>
      </c>
      <c r="E482" s="77">
        <v>8.5106382978723402E-2</v>
      </c>
      <c r="F482" s="75">
        <v>45</v>
      </c>
      <c r="G482" s="77">
        <v>0.55555555555555602</v>
      </c>
      <c r="H482">
        <v>40</v>
      </c>
      <c r="I482" s="77">
        <v>0.90909090909090895</v>
      </c>
      <c r="J482" s="77">
        <v>0</v>
      </c>
      <c r="K482" s="74">
        <v>-1.9230769230769201E-2</v>
      </c>
    </row>
    <row r="483" spans="1:11" x14ac:dyDescent="0.25">
      <c r="A483">
        <v>4475985</v>
      </c>
      <c r="B483" t="s">
        <v>1776</v>
      </c>
      <c r="C483" s="75">
        <v>125</v>
      </c>
      <c r="D483" s="77">
        <v>0.74399999999999999</v>
      </c>
      <c r="E483" s="77">
        <v>0.12</v>
      </c>
      <c r="F483" s="75">
        <v>119</v>
      </c>
      <c r="G483" s="77">
        <v>0.69747899159663895</v>
      </c>
      <c r="H483">
        <v>102</v>
      </c>
      <c r="I483" s="77">
        <v>0.87931034482758597</v>
      </c>
      <c r="J483" s="77">
        <v>6.8965517241379296E-2</v>
      </c>
      <c r="K483" s="74">
        <v>0.119402985074627</v>
      </c>
    </row>
    <row r="484" spans="1:11" x14ac:dyDescent="0.25">
      <c r="A484">
        <v>4475989</v>
      </c>
      <c r="B484" t="s">
        <v>2103</v>
      </c>
      <c r="C484" s="75">
        <v>5</v>
      </c>
      <c r="D484" s="77">
        <v>1</v>
      </c>
      <c r="E484" s="77">
        <v>0</v>
      </c>
      <c r="F484" s="75">
        <v>5</v>
      </c>
      <c r="G484" s="77">
        <v>0.6</v>
      </c>
      <c r="H484">
        <v>5</v>
      </c>
      <c r="I484" s="77">
        <v>1</v>
      </c>
      <c r="J484" s="77">
        <v>0</v>
      </c>
      <c r="K484" s="74">
        <v>0.6</v>
      </c>
    </row>
    <row r="485" spans="1:11" x14ac:dyDescent="0.25">
      <c r="A485">
        <v>4475993</v>
      </c>
      <c r="B485" t="s">
        <v>1778</v>
      </c>
      <c r="C485" s="75">
        <v>47</v>
      </c>
      <c r="D485" s="77">
        <v>0.82978723404255295</v>
      </c>
      <c r="E485" s="77">
        <v>2.1276595744680899E-2</v>
      </c>
      <c r="F485" s="75">
        <v>46</v>
      </c>
      <c r="G485" s="77">
        <v>0.78260869565217395</v>
      </c>
      <c r="H485">
        <v>38</v>
      </c>
      <c r="I485" s="77">
        <v>0.86363636363636398</v>
      </c>
      <c r="J485" s="77">
        <v>6.8181818181818205E-2</v>
      </c>
      <c r="K485" s="74">
        <v>0.4</v>
      </c>
    </row>
    <row r="486" spans="1:11" x14ac:dyDescent="0.25">
      <c r="A486">
        <v>4475998</v>
      </c>
      <c r="B486" t="s">
        <v>1780</v>
      </c>
      <c r="C486" s="75">
        <v>174</v>
      </c>
      <c r="D486" s="77">
        <v>0.81034482758620696</v>
      </c>
      <c r="E486" s="77">
        <v>6.8965517241379296E-2</v>
      </c>
      <c r="F486" s="75">
        <v>169</v>
      </c>
      <c r="G486" s="77">
        <v>0.62130177514792895</v>
      </c>
      <c r="H486">
        <v>150</v>
      </c>
      <c r="I486" s="77">
        <v>0.92024539877300604</v>
      </c>
      <c r="J486" s="77">
        <v>3.0674846625766899E-2</v>
      </c>
      <c r="K486" s="74">
        <v>0.22826086956521699</v>
      </c>
    </row>
    <row r="487" spans="1:11" x14ac:dyDescent="0.25">
      <c r="A487">
        <v>4476005</v>
      </c>
      <c r="B487" t="s">
        <v>1782</v>
      </c>
      <c r="C487" s="75">
        <v>83</v>
      </c>
      <c r="D487" s="77">
        <v>0.78313253012048201</v>
      </c>
      <c r="E487" s="77">
        <v>7.2289156626505993E-2</v>
      </c>
      <c r="F487" s="75">
        <v>81</v>
      </c>
      <c r="G487" s="77">
        <v>0.70370370370370405</v>
      </c>
      <c r="H487">
        <v>78</v>
      </c>
      <c r="I487" s="77">
        <v>0.96296296296296302</v>
      </c>
      <c r="J487" s="77">
        <v>2.4691358024691398E-2</v>
      </c>
      <c r="K487" s="74">
        <v>0.266666666666667</v>
      </c>
    </row>
    <row r="488" spans="1:11" x14ac:dyDescent="0.25">
      <c r="A488">
        <v>4476015</v>
      </c>
      <c r="B488" t="s">
        <v>1784</v>
      </c>
      <c r="C488" s="75">
        <v>110</v>
      </c>
      <c r="D488" s="77">
        <v>0.8</v>
      </c>
      <c r="E488" s="77">
        <v>8.1818181818181804E-2</v>
      </c>
      <c r="F488" s="75">
        <v>106</v>
      </c>
      <c r="G488" s="77">
        <v>0.61320754716981096</v>
      </c>
      <c r="H488">
        <v>93</v>
      </c>
      <c r="I488" s="77">
        <v>0.93</v>
      </c>
      <c r="J488" s="77">
        <v>0.03</v>
      </c>
      <c r="K488" s="74">
        <v>5.21739130434783E-2</v>
      </c>
    </row>
    <row r="489" spans="1:11" x14ac:dyDescent="0.25">
      <c r="A489">
        <v>4476017</v>
      </c>
      <c r="B489" t="s">
        <v>1786</v>
      </c>
      <c r="C489" s="75">
        <v>87</v>
      </c>
      <c r="D489" s="77">
        <v>0.68965517241379304</v>
      </c>
      <c r="E489" s="77">
        <v>0.10344827586206901</v>
      </c>
      <c r="F489" s="75">
        <v>84</v>
      </c>
      <c r="G489" s="77">
        <v>0.476190476190476</v>
      </c>
      <c r="H489">
        <v>72</v>
      </c>
      <c r="I489" s="77">
        <v>0.9</v>
      </c>
      <c r="J489" s="77">
        <v>0.05</v>
      </c>
      <c r="K489" s="74">
        <v>-2.1052631578947399E-2</v>
      </c>
    </row>
    <row r="490" spans="1:11" x14ac:dyDescent="0.25">
      <c r="A490">
        <v>4476024</v>
      </c>
      <c r="B490" t="s">
        <v>1788</v>
      </c>
      <c r="C490" s="75">
        <v>84</v>
      </c>
      <c r="D490" s="77">
        <v>0.82142857142857095</v>
      </c>
      <c r="E490" s="77">
        <v>4.7619047619047603E-2</v>
      </c>
      <c r="F490" s="75">
        <v>81</v>
      </c>
      <c r="G490" s="77">
        <v>0.72839506172839497</v>
      </c>
      <c r="H490">
        <v>76</v>
      </c>
      <c r="I490" s="77">
        <v>0.95</v>
      </c>
      <c r="J490" s="77">
        <v>1.2500000000000001E-2</v>
      </c>
      <c r="K490" s="74">
        <v>0.30232558139534899</v>
      </c>
    </row>
    <row r="491" spans="1:11" x14ac:dyDescent="0.25">
      <c r="A491">
        <v>4476079</v>
      </c>
      <c r="B491" t="s">
        <v>1790</v>
      </c>
      <c r="C491" s="75">
        <v>141</v>
      </c>
      <c r="D491" s="77">
        <v>0.75886524822695001</v>
      </c>
      <c r="E491" s="77">
        <v>0.11347517730496499</v>
      </c>
      <c r="F491" s="75">
        <v>137</v>
      </c>
      <c r="G491" s="77">
        <v>0.64233576642335799</v>
      </c>
      <c r="H491">
        <v>120</v>
      </c>
      <c r="I491" s="77">
        <v>0.89552238805970197</v>
      </c>
      <c r="J491" s="77">
        <v>5.9701492537313397E-2</v>
      </c>
      <c r="K491" s="74">
        <v>4.6666666666666697E-2</v>
      </c>
    </row>
    <row r="492" spans="1:11" x14ac:dyDescent="0.25">
      <c r="A492">
        <v>4490948</v>
      </c>
      <c r="B492" t="s">
        <v>1792</v>
      </c>
      <c r="C492" s="75">
        <v>43</v>
      </c>
      <c r="D492" s="77">
        <v>0.837209302325581</v>
      </c>
      <c r="E492" s="77">
        <v>0.13953488372093001</v>
      </c>
      <c r="F492" s="75">
        <v>41</v>
      </c>
      <c r="G492" s="77">
        <v>0.73170731707317105</v>
      </c>
      <c r="H492">
        <v>34</v>
      </c>
      <c r="I492" s="77">
        <v>0.85</v>
      </c>
      <c r="J492" s="77">
        <v>0.15</v>
      </c>
      <c r="K492" s="74">
        <v>0.2</v>
      </c>
    </row>
    <row r="493" spans="1:11" x14ac:dyDescent="0.25">
      <c r="A493">
        <v>4561634</v>
      </c>
      <c r="B493" t="s">
        <v>1794</v>
      </c>
      <c r="C493" s="75"/>
      <c r="D493" s="77"/>
      <c r="E493" s="77"/>
      <c r="F493" s="75"/>
      <c r="G493" s="77"/>
      <c r="I493" s="77"/>
      <c r="J493" s="77">
        <v>0</v>
      </c>
      <c r="K493" s="74"/>
    </row>
    <row r="494" spans="1:11" x14ac:dyDescent="0.25">
      <c r="A494">
        <v>4561638</v>
      </c>
      <c r="B494" t="s">
        <v>1796</v>
      </c>
      <c r="C494" s="75"/>
      <c r="D494" s="77"/>
      <c r="E494" s="77"/>
      <c r="F494" s="75"/>
      <c r="G494" s="77"/>
      <c r="I494" s="77"/>
      <c r="J494" s="77">
        <v>0</v>
      </c>
      <c r="K494" s="74"/>
    </row>
    <row r="495" spans="1:11" x14ac:dyDescent="0.25">
      <c r="A495">
        <v>4561641</v>
      </c>
      <c r="B495" t="s">
        <v>1798</v>
      </c>
      <c r="C495" s="75"/>
      <c r="D495" s="77"/>
      <c r="E495" s="77"/>
      <c r="F495" s="75"/>
      <c r="G495" s="77"/>
      <c r="I495" s="77"/>
      <c r="J495" s="77">
        <v>0</v>
      </c>
      <c r="K495" s="74"/>
    </row>
    <row r="496" spans="1:11" x14ac:dyDescent="0.25">
      <c r="A496">
        <v>4561645</v>
      </c>
      <c r="B496" t="s">
        <v>2104</v>
      </c>
      <c r="C496" s="75"/>
      <c r="D496" s="77"/>
      <c r="E496" s="77"/>
      <c r="F496" s="75"/>
      <c r="G496" s="77"/>
      <c r="I496" s="77"/>
      <c r="J496" s="77">
        <v>0</v>
      </c>
      <c r="K496" s="74"/>
    </row>
    <row r="497" spans="1:11" x14ac:dyDescent="0.25">
      <c r="A497">
        <v>4561654</v>
      </c>
      <c r="B497" t="s">
        <v>1800</v>
      </c>
      <c r="C497" s="75"/>
      <c r="D497" s="77"/>
      <c r="E497" s="77"/>
      <c r="F497" s="75"/>
      <c r="G497" s="77"/>
      <c r="I497" s="77"/>
      <c r="J497" s="77">
        <v>0</v>
      </c>
      <c r="K497" s="74"/>
    </row>
    <row r="498" spans="1:11" x14ac:dyDescent="0.25">
      <c r="A498">
        <v>4561656</v>
      </c>
      <c r="B498" t="s">
        <v>1802</v>
      </c>
      <c r="C498" s="75"/>
      <c r="D498" s="77"/>
      <c r="E498" s="77"/>
      <c r="F498" s="75"/>
      <c r="G498" s="77"/>
      <c r="I498" s="77"/>
      <c r="J498" s="77">
        <v>0</v>
      </c>
      <c r="K498" s="74"/>
    </row>
    <row r="499" spans="1:11" x14ac:dyDescent="0.25">
      <c r="A499">
        <v>4561658</v>
      </c>
      <c r="B499" t="s">
        <v>1804</v>
      </c>
      <c r="C499" s="75"/>
      <c r="D499" s="77"/>
      <c r="E499" s="77"/>
      <c r="F499" s="75"/>
      <c r="G499" s="77"/>
      <c r="I499" s="77"/>
      <c r="J499" s="77">
        <v>0</v>
      </c>
      <c r="K499" s="74"/>
    </row>
    <row r="500" spans="1:11" x14ac:dyDescent="0.25">
      <c r="A500">
        <v>4561660</v>
      </c>
      <c r="B500" t="s">
        <v>1806</v>
      </c>
      <c r="C500" s="75"/>
      <c r="D500" s="77"/>
      <c r="E500" s="77"/>
      <c r="F500" s="75"/>
      <c r="G500" s="77"/>
      <c r="I500" s="77"/>
      <c r="J500" s="77">
        <v>0</v>
      </c>
      <c r="K500" s="74"/>
    </row>
    <row r="501" spans="1:11" x14ac:dyDescent="0.25">
      <c r="A501">
        <v>4561664</v>
      </c>
      <c r="B501" t="s">
        <v>1808</v>
      </c>
      <c r="C501" s="75"/>
      <c r="D501" s="77"/>
      <c r="E501" s="77"/>
      <c r="F501" s="75"/>
      <c r="G501" s="77"/>
      <c r="I501" s="77"/>
      <c r="J501" s="77">
        <v>0</v>
      </c>
      <c r="K501" s="74"/>
    </row>
    <row r="502" spans="1:11" x14ac:dyDescent="0.25">
      <c r="A502">
        <v>4561666</v>
      </c>
      <c r="B502" t="s">
        <v>1810</v>
      </c>
      <c r="C502" s="75"/>
      <c r="D502" s="77"/>
      <c r="E502" s="77"/>
      <c r="F502" s="75"/>
      <c r="G502" s="77"/>
      <c r="I502" s="77"/>
      <c r="J502" s="77">
        <v>0</v>
      </c>
      <c r="K502" s="74"/>
    </row>
    <row r="503" spans="1:11" x14ac:dyDescent="0.25">
      <c r="A503">
        <v>4561667</v>
      </c>
      <c r="B503" t="s">
        <v>1812</v>
      </c>
      <c r="C503" s="75"/>
      <c r="D503" s="77"/>
      <c r="E503" s="77"/>
      <c r="F503" s="75"/>
      <c r="G503" s="77"/>
      <c r="I503" s="77"/>
      <c r="J503" s="77">
        <v>0</v>
      </c>
      <c r="K503" s="74"/>
    </row>
    <row r="504" spans="1:11" x14ac:dyDescent="0.25">
      <c r="A504">
        <v>4561668</v>
      </c>
      <c r="B504" t="s">
        <v>1814</v>
      </c>
      <c r="C504" s="75"/>
      <c r="D504" s="77"/>
      <c r="E504" s="77"/>
      <c r="F504" s="75"/>
      <c r="G504" s="77"/>
      <c r="I504" s="77"/>
      <c r="J504" s="77">
        <v>0</v>
      </c>
      <c r="K504" s="74"/>
    </row>
    <row r="505" spans="1:11" x14ac:dyDescent="0.25">
      <c r="A505">
        <v>4561669</v>
      </c>
      <c r="B505" t="s">
        <v>1816</v>
      </c>
      <c r="C505" s="75"/>
      <c r="D505" s="77"/>
      <c r="E505" s="77"/>
      <c r="F505" s="75"/>
      <c r="G505" s="77"/>
      <c r="I505" s="77"/>
      <c r="J505" s="77">
        <v>0</v>
      </c>
      <c r="K505" s="74"/>
    </row>
    <row r="506" spans="1:11" x14ac:dyDescent="0.25">
      <c r="A506">
        <v>4561670</v>
      </c>
      <c r="B506" t="s">
        <v>1818</v>
      </c>
      <c r="C506" s="75"/>
      <c r="D506" s="77"/>
      <c r="E506" s="77"/>
      <c r="F506" s="75"/>
      <c r="G506" s="77"/>
      <c r="I506" s="77"/>
      <c r="J506" s="77">
        <v>0</v>
      </c>
      <c r="K506" s="74"/>
    </row>
    <row r="507" spans="1:11" x14ac:dyDescent="0.25">
      <c r="A507">
        <v>4561672</v>
      </c>
      <c r="B507" t="s">
        <v>1820</v>
      </c>
      <c r="C507" s="75"/>
      <c r="D507" s="77"/>
      <c r="E507" s="77"/>
      <c r="F507" s="75"/>
      <c r="G507" s="77"/>
      <c r="I507" s="77"/>
      <c r="J507" s="77">
        <v>0</v>
      </c>
      <c r="K507" s="74"/>
    </row>
    <row r="508" spans="1:11" x14ac:dyDescent="0.25">
      <c r="A508">
        <v>4561674</v>
      </c>
      <c r="B508" t="s">
        <v>1822</v>
      </c>
      <c r="C508" s="75"/>
      <c r="D508" s="77"/>
      <c r="E508" s="77"/>
      <c r="F508" s="75"/>
      <c r="G508" s="77"/>
      <c r="I508" s="77"/>
      <c r="J508" s="77">
        <v>0</v>
      </c>
      <c r="K508" s="74"/>
    </row>
    <row r="509" spans="1:11" x14ac:dyDescent="0.25">
      <c r="A509">
        <v>4561677</v>
      </c>
      <c r="B509" t="s">
        <v>1824</v>
      </c>
      <c r="C509" s="75"/>
      <c r="D509" s="77"/>
      <c r="E509" s="77"/>
      <c r="F509" s="75"/>
      <c r="G509" s="77"/>
      <c r="I509" s="77"/>
      <c r="J509" s="77">
        <v>0</v>
      </c>
      <c r="K509" s="74"/>
    </row>
    <row r="510" spans="1:11" x14ac:dyDescent="0.25">
      <c r="A510">
        <v>4561682</v>
      </c>
      <c r="B510" t="s">
        <v>1826</v>
      </c>
      <c r="C510" s="75"/>
      <c r="D510" s="77"/>
      <c r="E510" s="77"/>
      <c r="F510" s="75"/>
      <c r="G510" s="77"/>
      <c r="I510" s="77"/>
      <c r="J510" s="77">
        <v>0</v>
      </c>
      <c r="K510" s="74"/>
    </row>
    <row r="511" spans="1:11" x14ac:dyDescent="0.25">
      <c r="A511">
        <v>4561684</v>
      </c>
      <c r="B511" t="s">
        <v>1828</v>
      </c>
      <c r="C511" s="75"/>
      <c r="D511" s="77"/>
      <c r="E511" s="77"/>
      <c r="F511" s="75"/>
      <c r="G511" s="77"/>
      <c r="I511" s="77"/>
      <c r="J511" s="77">
        <v>0</v>
      </c>
      <c r="K511" s="74"/>
    </row>
    <row r="512" spans="1:11" x14ac:dyDescent="0.25">
      <c r="A512">
        <v>4561686</v>
      </c>
      <c r="B512" t="s">
        <v>1830</v>
      </c>
      <c r="C512" s="75"/>
      <c r="D512" s="77"/>
      <c r="E512" s="77"/>
      <c r="F512" s="75"/>
      <c r="G512" s="77"/>
      <c r="I512" s="77"/>
      <c r="J512" s="77">
        <v>0</v>
      </c>
      <c r="K512" s="74"/>
    </row>
    <row r="513" spans="1:11" x14ac:dyDescent="0.25">
      <c r="A513">
        <v>4561688</v>
      </c>
      <c r="B513" t="s">
        <v>1832</v>
      </c>
      <c r="C513" s="75"/>
      <c r="D513" s="77"/>
      <c r="E513" s="77"/>
      <c r="F513" s="75"/>
      <c r="G513" s="77"/>
      <c r="I513" s="77"/>
      <c r="J513" s="77">
        <v>0</v>
      </c>
      <c r="K513" s="74"/>
    </row>
    <row r="514" spans="1:11" x14ac:dyDescent="0.25">
      <c r="A514">
        <v>4561689</v>
      </c>
      <c r="B514" t="s">
        <v>1834</v>
      </c>
      <c r="C514" s="75"/>
      <c r="D514" s="77"/>
      <c r="E514" s="77"/>
      <c r="F514" s="75"/>
      <c r="G514" s="77"/>
      <c r="I514" s="77"/>
      <c r="J514" s="77">
        <v>0</v>
      </c>
      <c r="K514" s="74"/>
    </row>
    <row r="515" spans="1:11" x14ac:dyDescent="0.25">
      <c r="A515">
        <v>4561710</v>
      </c>
      <c r="B515" t="s">
        <v>1836</v>
      </c>
      <c r="C515" s="75"/>
      <c r="D515" s="77"/>
      <c r="E515" s="77"/>
      <c r="F515" s="75"/>
      <c r="G515" s="77"/>
      <c r="I515" s="77"/>
      <c r="J515" s="77">
        <v>0</v>
      </c>
      <c r="K515" s="74"/>
    </row>
    <row r="516" spans="1:11" x14ac:dyDescent="0.25">
      <c r="A516">
        <v>4561711</v>
      </c>
      <c r="B516" t="s">
        <v>1838</v>
      </c>
      <c r="C516" s="75"/>
      <c r="D516" s="77"/>
      <c r="E516" s="77"/>
      <c r="F516" s="75"/>
      <c r="G516" s="77"/>
      <c r="I516" s="77"/>
      <c r="J516" s="77">
        <v>0</v>
      </c>
      <c r="K516" s="74"/>
    </row>
    <row r="517" spans="1:11" x14ac:dyDescent="0.25">
      <c r="A517">
        <v>4561715</v>
      </c>
      <c r="B517" t="s">
        <v>1840</v>
      </c>
      <c r="C517" s="75"/>
      <c r="D517" s="77"/>
      <c r="E517" s="77"/>
      <c r="F517" s="75"/>
      <c r="G517" s="77"/>
      <c r="I517" s="77"/>
      <c r="J517" s="77">
        <v>0</v>
      </c>
      <c r="K517" s="74"/>
    </row>
    <row r="518" spans="1:11" x14ac:dyDescent="0.25">
      <c r="A518">
        <v>4561718</v>
      </c>
      <c r="B518" t="s">
        <v>1842</v>
      </c>
      <c r="C518" s="75"/>
      <c r="D518" s="77"/>
      <c r="E518" s="77"/>
      <c r="F518" s="75"/>
      <c r="G518" s="77"/>
      <c r="I518" s="77"/>
      <c r="J518" s="77">
        <v>0</v>
      </c>
      <c r="K518" s="74"/>
    </row>
    <row r="519" spans="1:11" x14ac:dyDescent="0.25">
      <c r="A519">
        <v>4561722</v>
      </c>
      <c r="B519" t="s">
        <v>1844</v>
      </c>
      <c r="C519" s="75"/>
      <c r="D519" s="77"/>
      <c r="E519" s="77"/>
      <c r="F519" s="75"/>
      <c r="G519" s="77"/>
      <c r="I519" s="77"/>
      <c r="J519" s="77">
        <v>0</v>
      </c>
      <c r="K519" s="74"/>
    </row>
    <row r="520" spans="1:11" x14ac:dyDescent="0.25">
      <c r="A520">
        <v>457651</v>
      </c>
      <c r="B520" t="s">
        <v>1846</v>
      </c>
      <c r="C520" s="75">
        <v>61</v>
      </c>
      <c r="D520" s="77">
        <v>0.81967213114754101</v>
      </c>
      <c r="E520" s="77">
        <v>4.91803278688525E-2</v>
      </c>
      <c r="F520" s="75">
        <v>57</v>
      </c>
      <c r="G520" s="77">
        <v>0.66666666666666696</v>
      </c>
      <c r="H520">
        <v>56</v>
      </c>
      <c r="I520" s="77">
        <v>0.98245614035087703</v>
      </c>
      <c r="J520" s="77">
        <v>0</v>
      </c>
      <c r="K520" s="74">
        <v>7.9365079365079402E-2</v>
      </c>
    </row>
    <row r="521" spans="1:11" x14ac:dyDescent="0.25">
      <c r="A521">
        <v>4587951</v>
      </c>
      <c r="B521" t="s">
        <v>2105</v>
      </c>
      <c r="C521" s="75"/>
      <c r="D521" s="77"/>
      <c r="E521" s="77"/>
      <c r="F521" s="75"/>
      <c r="G521" s="77"/>
      <c r="I521" s="77"/>
      <c r="J521" s="77">
        <v>0</v>
      </c>
      <c r="K521" s="74"/>
    </row>
    <row r="522" spans="1:11" x14ac:dyDescent="0.25">
      <c r="A522">
        <v>4587958</v>
      </c>
      <c r="B522" t="s">
        <v>2106</v>
      </c>
      <c r="C522" s="75"/>
      <c r="D522" s="77"/>
      <c r="E522" s="77"/>
      <c r="F522" s="75"/>
      <c r="G522" s="77"/>
      <c r="I522" s="77"/>
      <c r="J522" s="77">
        <v>0</v>
      </c>
      <c r="K522" s="74"/>
    </row>
    <row r="523" spans="1:11" x14ac:dyDescent="0.25">
      <c r="A523">
        <v>4587959</v>
      </c>
      <c r="B523" t="s">
        <v>2107</v>
      </c>
      <c r="C523" s="75"/>
      <c r="D523" s="77"/>
      <c r="E523" s="77"/>
      <c r="F523" s="75"/>
      <c r="G523" s="77"/>
      <c r="I523" s="77"/>
      <c r="J523" s="77">
        <v>0</v>
      </c>
      <c r="K523" s="74"/>
    </row>
    <row r="524" spans="1:11" x14ac:dyDescent="0.25">
      <c r="A524">
        <v>4587967</v>
      </c>
      <c r="B524" t="s">
        <v>2108</v>
      </c>
      <c r="C524" s="75"/>
      <c r="D524" s="77"/>
      <c r="E524" s="77"/>
      <c r="F524" s="75"/>
      <c r="G524" s="77"/>
      <c r="I524" s="77"/>
      <c r="J524" s="77">
        <v>0</v>
      </c>
      <c r="K524" s="74"/>
    </row>
    <row r="525" spans="1:11" x14ac:dyDescent="0.25">
      <c r="A525">
        <v>4587969</v>
      </c>
      <c r="B525" t="s">
        <v>2109</v>
      </c>
      <c r="C525" s="75"/>
      <c r="D525" s="77"/>
      <c r="E525" s="77"/>
      <c r="F525" s="75"/>
      <c r="G525" s="77"/>
      <c r="I525" s="77"/>
      <c r="J525" s="77">
        <v>0</v>
      </c>
      <c r="K525" s="74"/>
    </row>
    <row r="526" spans="1:11" x14ac:dyDescent="0.25">
      <c r="A526">
        <v>4587975</v>
      </c>
      <c r="B526" t="s">
        <v>2110</v>
      </c>
      <c r="C526" s="75"/>
      <c r="D526" s="77"/>
      <c r="E526" s="77"/>
      <c r="F526" s="75"/>
      <c r="G526" s="77"/>
      <c r="I526" s="77"/>
      <c r="J526" s="77">
        <v>0</v>
      </c>
      <c r="K526" s="74"/>
    </row>
    <row r="527" spans="1:11" x14ac:dyDescent="0.25">
      <c r="A527">
        <v>4587977</v>
      </c>
      <c r="B527" t="s">
        <v>2111</v>
      </c>
      <c r="C527" s="75"/>
      <c r="D527" s="77"/>
      <c r="E527" s="77"/>
      <c r="F527" s="75"/>
      <c r="G527" s="77"/>
      <c r="I527" s="77"/>
      <c r="J527" s="77">
        <v>0</v>
      </c>
      <c r="K527" s="74"/>
    </row>
    <row r="528" spans="1:11" x14ac:dyDescent="0.25">
      <c r="A528">
        <v>4587983</v>
      </c>
      <c r="B528" t="s">
        <v>2112</v>
      </c>
      <c r="C528" s="75"/>
      <c r="D528" s="77"/>
      <c r="E528" s="77"/>
      <c r="F528" s="75"/>
      <c r="G528" s="77"/>
      <c r="I528" s="77"/>
      <c r="J528" s="77">
        <v>0</v>
      </c>
      <c r="K528" s="74"/>
    </row>
    <row r="529" spans="1:11" x14ac:dyDescent="0.25">
      <c r="A529">
        <v>4587987</v>
      </c>
      <c r="B529" t="s">
        <v>2113</v>
      </c>
      <c r="C529" s="75"/>
      <c r="D529" s="77"/>
      <c r="E529" s="77"/>
      <c r="F529" s="75"/>
      <c r="G529" s="77"/>
      <c r="I529" s="77"/>
      <c r="J529" s="77">
        <v>0</v>
      </c>
      <c r="K529" s="74"/>
    </row>
    <row r="530" spans="1:11" x14ac:dyDescent="0.25">
      <c r="A530">
        <v>4587991</v>
      </c>
      <c r="B530" t="s">
        <v>2114</v>
      </c>
      <c r="C530" s="75"/>
      <c r="D530" s="77"/>
      <c r="E530" s="77"/>
      <c r="F530" s="75"/>
      <c r="G530" s="77"/>
      <c r="I530" s="77"/>
      <c r="J530" s="77">
        <v>0</v>
      </c>
      <c r="K530" s="74"/>
    </row>
    <row r="531" spans="1:11" x14ac:dyDescent="0.25">
      <c r="A531">
        <v>4587994</v>
      </c>
      <c r="B531" t="s">
        <v>2115</v>
      </c>
      <c r="C531" s="75"/>
      <c r="D531" s="77"/>
      <c r="E531" s="77"/>
      <c r="F531" s="75"/>
      <c r="G531" s="77"/>
      <c r="I531" s="77"/>
      <c r="J531" s="77">
        <v>0</v>
      </c>
      <c r="K531" s="74"/>
    </row>
    <row r="532" spans="1:11" x14ac:dyDescent="0.25">
      <c r="A532">
        <v>4588001</v>
      </c>
      <c r="B532" t="s">
        <v>2116</v>
      </c>
      <c r="C532" s="75"/>
      <c r="D532" s="77"/>
      <c r="E532" s="77"/>
      <c r="F532" s="75"/>
      <c r="G532" s="77"/>
      <c r="I532" s="77"/>
      <c r="J532" s="77">
        <v>0</v>
      </c>
      <c r="K532" s="74"/>
    </row>
    <row r="533" spans="1:11" x14ac:dyDescent="0.25">
      <c r="A533">
        <v>4588008</v>
      </c>
      <c r="B533" t="s">
        <v>2117</v>
      </c>
      <c r="C533" s="75"/>
      <c r="D533" s="77"/>
      <c r="E533" s="77"/>
      <c r="F533" s="75"/>
      <c r="G533" s="77"/>
      <c r="I533" s="77"/>
      <c r="J533" s="77">
        <v>0</v>
      </c>
      <c r="K533" s="74"/>
    </row>
    <row r="534" spans="1:11" x14ac:dyDescent="0.25">
      <c r="A534">
        <v>4588019</v>
      </c>
      <c r="B534" t="s">
        <v>2118</v>
      </c>
      <c r="C534" s="75"/>
      <c r="D534" s="77"/>
      <c r="E534" s="77"/>
      <c r="F534" s="75"/>
      <c r="G534" s="77"/>
      <c r="I534" s="77"/>
      <c r="J534" s="77">
        <v>0</v>
      </c>
      <c r="K534" s="74"/>
    </row>
    <row r="535" spans="1:11" x14ac:dyDescent="0.25">
      <c r="A535">
        <v>4588028</v>
      </c>
      <c r="B535" t="s">
        <v>2119</v>
      </c>
      <c r="C535" s="75"/>
      <c r="D535" s="77"/>
      <c r="E535" s="77"/>
      <c r="F535" s="75"/>
      <c r="G535" s="77"/>
      <c r="I535" s="77"/>
      <c r="J535" s="77">
        <v>0</v>
      </c>
      <c r="K535" s="74"/>
    </row>
    <row r="536" spans="1:11" x14ac:dyDescent="0.25">
      <c r="A536">
        <v>4588033</v>
      </c>
      <c r="B536" t="s">
        <v>2120</v>
      </c>
      <c r="C536" s="75"/>
      <c r="D536" s="77"/>
      <c r="E536" s="77"/>
      <c r="F536" s="75"/>
      <c r="G536" s="77"/>
      <c r="I536" s="77"/>
      <c r="J536" s="77">
        <v>0</v>
      </c>
      <c r="K536" s="74"/>
    </row>
    <row r="537" spans="1:11" x14ac:dyDescent="0.25">
      <c r="A537">
        <v>4588037</v>
      </c>
      <c r="B537" t="s">
        <v>2121</v>
      </c>
      <c r="C537" s="75"/>
      <c r="D537" s="77"/>
      <c r="E537" s="77"/>
      <c r="F537" s="75"/>
      <c r="G537" s="77"/>
      <c r="I537" s="77"/>
      <c r="J537" s="77">
        <v>0</v>
      </c>
      <c r="K537" s="74"/>
    </row>
    <row r="538" spans="1:11" x14ac:dyDescent="0.25">
      <c r="A538">
        <v>4588049</v>
      </c>
      <c r="B538" t="s">
        <v>2122</v>
      </c>
      <c r="C538" s="75"/>
      <c r="D538" s="77"/>
      <c r="E538" s="77"/>
      <c r="F538" s="75"/>
      <c r="G538" s="77"/>
      <c r="I538" s="77"/>
      <c r="J538" s="77">
        <v>0</v>
      </c>
      <c r="K538" s="74"/>
    </row>
    <row r="539" spans="1:11" x14ac:dyDescent="0.25">
      <c r="A539">
        <v>4588052</v>
      </c>
      <c r="B539" t="s">
        <v>2123</v>
      </c>
      <c r="C539" s="75"/>
      <c r="D539" s="77"/>
      <c r="E539" s="77"/>
      <c r="F539" s="75"/>
      <c r="G539" s="77"/>
      <c r="I539" s="77"/>
      <c r="J539" s="77">
        <v>0</v>
      </c>
      <c r="K539" s="74"/>
    </row>
    <row r="540" spans="1:11" x14ac:dyDescent="0.25">
      <c r="A540">
        <v>4588053</v>
      </c>
      <c r="B540" t="s">
        <v>2124</v>
      </c>
      <c r="C540" s="75"/>
      <c r="D540" s="77"/>
      <c r="E540" s="77"/>
      <c r="F540" s="75"/>
      <c r="G540" s="77"/>
      <c r="I540" s="77"/>
      <c r="J540" s="77">
        <v>0</v>
      </c>
      <c r="K540" s="74"/>
    </row>
    <row r="541" spans="1:11" x14ac:dyDescent="0.25">
      <c r="A541">
        <v>4590665</v>
      </c>
      <c r="B541" t="s">
        <v>2125</v>
      </c>
      <c r="C541" s="75"/>
      <c r="D541" s="77"/>
      <c r="E541" s="77"/>
      <c r="F541" s="75"/>
      <c r="G541" s="77"/>
      <c r="I541" s="77"/>
      <c r="J541" s="77">
        <v>0</v>
      </c>
      <c r="K541" s="74"/>
    </row>
    <row r="542" spans="1:11" x14ac:dyDescent="0.25">
      <c r="A542">
        <v>4592772</v>
      </c>
      <c r="B542" t="s">
        <v>2126</v>
      </c>
      <c r="C542" s="75"/>
      <c r="D542" s="77"/>
      <c r="E542" s="77"/>
      <c r="F542" s="75"/>
      <c r="G542" s="77"/>
      <c r="I542" s="77"/>
      <c r="J542" s="77">
        <v>0</v>
      </c>
      <c r="K542" s="74"/>
    </row>
    <row r="543" spans="1:11" x14ac:dyDescent="0.25">
      <c r="A543">
        <v>466446</v>
      </c>
      <c r="B543" t="s">
        <v>1848</v>
      </c>
      <c r="C543" s="75">
        <v>108</v>
      </c>
      <c r="D543" s="77">
        <v>0.80555555555555602</v>
      </c>
      <c r="E543" s="77">
        <v>5.5555555555555601E-2</v>
      </c>
      <c r="F543" s="75">
        <v>104</v>
      </c>
      <c r="G543" s="77">
        <v>0.69230769230769196</v>
      </c>
      <c r="H543">
        <v>98</v>
      </c>
      <c r="I543" s="77">
        <v>0.96078431372549</v>
      </c>
      <c r="J543" s="77">
        <v>3.9215686274509803E-2</v>
      </c>
      <c r="K543" s="74">
        <v>0.18421052631578899</v>
      </c>
    </row>
    <row r="544" spans="1:11" x14ac:dyDescent="0.25">
      <c r="A544">
        <v>469387</v>
      </c>
      <c r="B544" t="s">
        <v>1850</v>
      </c>
      <c r="C544" s="75">
        <v>32</v>
      </c>
      <c r="D544" s="77">
        <v>0.65625</v>
      </c>
      <c r="E544" s="77">
        <v>6.25E-2</v>
      </c>
      <c r="F544" s="75">
        <v>29</v>
      </c>
      <c r="G544" s="77">
        <v>0.55172413793103403</v>
      </c>
      <c r="H544">
        <v>25</v>
      </c>
      <c r="I544" s="77">
        <v>0.86206896551724099</v>
      </c>
      <c r="J544" s="77">
        <v>0</v>
      </c>
      <c r="K544" s="74">
        <v>0.12121212121212099</v>
      </c>
    </row>
    <row r="545" spans="1:11" x14ac:dyDescent="0.25">
      <c r="A545">
        <v>471287</v>
      </c>
      <c r="B545" t="s">
        <v>1852</v>
      </c>
      <c r="C545" s="75">
        <v>45</v>
      </c>
      <c r="D545" s="77">
        <v>0.75555555555555598</v>
      </c>
      <c r="E545" s="77">
        <v>0.11111111111111099</v>
      </c>
      <c r="F545" s="75">
        <v>41</v>
      </c>
      <c r="G545" s="77">
        <v>0.75609756097560998</v>
      </c>
      <c r="H545">
        <v>37</v>
      </c>
      <c r="I545" s="77">
        <v>0.92500000000000004</v>
      </c>
      <c r="J545" s="77">
        <v>2.5000000000000001E-2</v>
      </c>
      <c r="K545" s="74">
        <v>0.20408163265306101</v>
      </c>
    </row>
    <row r="546" spans="1:11" x14ac:dyDescent="0.25">
      <c r="A546">
        <v>484503</v>
      </c>
      <c r="B546" t="s">
        <v>2127</v>
      </c>
      <c r="C546" s="75"/>
      <c r="D546" s="77"/>
      <c r="E546" s="77"/>
      <c r="F546" s="75"/>
      <c r="G546" s="77"/>
      <c r="I546" s="77"/>
      <c r="J546" s="77">
        <v>0</v>
      </c>
      <c r="K546" s="74"/>
    </row>
    <row r="547" spans="1:11" x14ac:dyDescent="0.25">
      <c r="A547">
        <v>484559</v>
      </c>
      <c r="B547" t="s">
        <v>1854</v>
      </c>
      <c r="C547" s="75">
        <v>53</v>
      </c>
      <c r="D547" s="77">
        <v>0.81132075471698095</v>
      </c>
      <c r="E547" s="77">
        <v>9.4339622641509399E-2</v>
      </c>
      <c r="F547" s="75">
        <v>51</v>
      </c>
      <c r="G547" s="77">
        <v>0.78431372549019596</v>
      </c>
      <c r="H547">
        <v>46</v>
      </c>
      <c r="I547" s="77">
        <v>0.93877551020408201</v>
      </c>
      <c r="J547" s="77">
        <v>2.04081632653061E-2</v>
      </c>
      <c r="K547" s="74">
        <v>0.266666666666667</v>
      </c>
    </row>
    <row r="548" spans="1:11" x14ac:dyDescent="0.25">
      <c r="A548">
        <v>491085</v>
      </c>
      <c r="B548" t="s">
        <v>1856</v>
      </c>
      <c r="C548" s="75">
        <v>58</v>
      </c>
      <c r="D548" s="77">
        <v>0.63793103448275901</v>
      </c>
      <c r="E548" s="77">
        <v>0.12068965517241401</v>
      </c>
      <c r="F548" s="75">
        <v>54</v>
      </c>
      <c r="G548" s="77">
        <v>0.62962962962962998</v>
      </c>
      <c r="H548">
        <v>41</v>
      </c>
      <c r="I548" s="77">
        <v>0.78846153846153799</v>
      </c>
      <c r="J548" s="77">
        <v>9.6153846153846201E-2</v>
      </c>
      <c r="K548" s="74">
        <v>-8.0645161290322606E-2</v>
      </c>
    </row>
    <row r="549" spans="1:11" x14ac:dyDescent="0.25">
      <c r="A549">
        <v>500605</v>
      </c>
      <c r="B549" t="s">
        <v>1858</v>
      </c>
      <c r="C549" s="75"/>
      <c r="D549" s="77"/>
      <c r="E549" s="77"/>
      <c r="F549" s="75"/>
      <c r="G549" s="77"/>
      <c r="I549" s="77"/>
      <c r="J549" s="77">
        <v>0</v>
      </c>
      <c r="K549" s="74"/>
    </row>
    <row r="550" spans="1:11" x14ac:dyDescent="0.25">
      <c r="A550">
        <v>500794</v>
      </c>
      <c r="B550" t="s">
        <v>1860</v>
      </c>
      <c r="C550" s="75">
        <v>46</v>
      </c>
      <c r="D550" s="77">
        <v>0.67391304347826098</v>
      </c>
      <c r="E550" s="77">
        <v>0.15217391304347799</v>
      </c>
      <c r="F550" s="75">
        <v>43</v>
      </c>
      <c r="G550" s="77">
        <v>0.72093023255813904</v>
      </c>
      <c r="H550">
        <v>35</v>
      </c>
      <c r="I550" s="77">
        <v>0.83333333333333304</v>
      </c>
      <c r="J550" s="77">
        <v>7.1428571428571397E-2</v>
      </c>
      <c r="K550" s="74">
        <v>0</v>
      </c>
    </row>
    <row r="551" spans="1:11" x14ac:dyDescent="0.25">
      <c r="A551">
        <v>501931</v>
      </c>
      <c r="B551" t="s">
        <v>1862</v>
      </c>
      <c r="C551" s="75">
        <v>68</v>
      </c>
      <c r="D551" s="77">
        <v>0.80882352941176505</v>
      </c>
      <c r="E551" s="77">
        <v>5.8823529411764698E-2</v>
      </c>
      <c r="F551" s="75">
        <v>63</v>
      </c>
      <c r="G551" s="77">
        <v>0.634920634920635</v>
      </c>
      <c r="H551">
        <v>56</v>
      </c>
      <c r="I551" s="77">
        <v>0.91803278688524603</v>
      </c>
      <c r="J551" s="77">
        <v>1.63934426229508E-2</v>
      </c>
      <c r="K551" s="74">
        <v>0.31506849315068503</v>
      </c>
    </row>
    <row r="552" spans="1:11" x14ac:dyDescent="0.25">
      <c r="A552">
        <v>502054</v>
      </c>
      <c r="B552" t="s">
        <v>1864</v>
      </c>
      <c r="C552" s="75">
        <v>71</v>
      </c>
      <c r="D552" s="77">
        <v>0.78873239436619702</v>
      </c>
      <c r="E552" s="77">
        <v>5.63380281690141E-2</v>
      </c>
      <c r="F552" s="75">
        <v>66</v>
      </c>
      <c r="G552" s="77">
        <v>0.59090909090909105</v>
      </c>
      <c r="H552">
        <v>59</v>
      </c>
      <c r="I552" s="77">
        <v>0.921875</v>
      </c>
      <c r="J552" s="77">
        <v>4.6875E-2</v>
      </c>
      <c r="K552" s="74">
        <v>5.4794520547945202E-2</v>
      </c>
    </row>
    <row r="553" spans="1:11" x14ac:dyDescent="0.25">
      <c r="A553">
        <v>502114</v>
      </c>
      <c r="B553" t="s">
        <v>1866</v>
      </c>
      <c r="C553" s="75">
        <v>22</v>
      </c>
      <c r="D553" s="77">
        <v>0.63636363636363602</v>
      </c>
      <c r="E553" s="77">
        <v>0.13636363636363599</v>
      </c>
      <c r="F553" s="75">
        <v>19</v>
      </c>
      <c r="G553" s="77">
        <v>0.73684210526315796</v>
      </c>
      <c r="H553">
        <v>17</v>
      </c>
      <c r="I553" s="77">
        <v>0.89473684210526305</v>
      </c>
      <c r="J553" s="77">
        <v>5.2631578947368397E-2</v>
      </c>
      <c r="K553" s="74">
        <v>0.173913043478261</v>
      </c>
    </row>
    <row r="554" spans="1:11" x14ac:dyDescent="0.25">
      <c r="A554">
        <v>506300</v>
      </c>
      <c r="B554" t="s">
        <v>1868</v>
      </c>
      <c r="C554" s="75">
        <v>75</v>
      </c>
      <c r="D554" s="77">
        <v>0.8</v>
      </c>
      <c r="E554" s="77">
        <v>0.04</v>
      </c>
      <c r="F554" s="75">
        <v>71</v>
      </c>
      <c r="G554" s="77">
        <v>0.83098591549295797</v>
      </c>
      <c r="H554">
        <v>65</v>
      </c>
      <c r="I554" s="77">
        <v>0.92857142857142905</v>
      </c>
      <c r="J554" s="77">
        <v>4.2857142857142899E-2</v>
      </c>
      <c r="K554" s="74">
        <v>0.367088607594937</v>
      </c>
    </row>
    <row r="555" spans="1:11" x14ac:dyDescent="0.25">
      <c r="A555">
        <v>516837</v>
      </c>
      <c r="B555" t="s">
        <v>2128</v>
      </c>
      <c r="C555" s="75"/>
      <c r="D555" s="77"/>
      <c r="E555" s="77"/>
      <c r="F555" s="75"/>
      <c r="G555" s="77"/>
      <c r="I555" s="77"/>
      <c r="J555" s="77">
        <v>0</v>
      </c>
      <c r="K555" s="74"/>
    </row>
    <row r="556" spans="1:11" x14ac:dyDescent="0.25">
      <c r="A556">
        <v>518512</v>
      </c>
      <c r="B556" t="s">
        <v>1870</v>
      </c>
      <c r="C556" s="75">
        <v>15</v>
      </c>
      <c r="D556" s="77">
        <v>0.73333333333333295</v>
      </c>
      <c r="E556" s="77">
        <v>6.6666666666666693E-2</v>
      </c>
      <c r="F556" s="75">
        <v>15</v>
      </c>
      <c r="G556" s="77">
        <v>0.8</v>
      </c>
      <c r="H556">
        <v>12</v>
      </c>
      <c r="I556" s="77">
        <v>0.8</v>
      </c>
      <c r="J556" s="77">
        <v>6.6666666666666693E-2</v>
      </c>
      <c r="K556" s="74">
        <v>-0.3</v>
      </c>
    </row>
    <row r="557" spans="1:11" x14ac:dyDescent="0.25">
      <c r="A557">
        <v>518958</v>
      </c>
      <c r="B557" t="s">
        <v>1872</v>
      </c>
      <c r="C557" s="75">
        <v>24</v>
      </c>
      <c r="D557" s="77">
        <v>0.83333333333333304</v>
      </c>
      <c r="E557" s="77">
        <v>0.125</v>
      </c>
      <c r="F557" s="75">
        <v>24</v>
      </c>
      <c r="G557" s="77">
        <v>0.75</v>
      </c>
      <c r="H557">
        <v>20</v>
      </c>
      <c r="I557" s="77">
        <v>0.83333333333333304</v>
      </c>
      <c r="J557" s="77">
        <v>4.1666666666666699E-2</v>
      </c>
      <c r="K557" s="74">
        <v>0.38461538461538503</v>
      </c>
    </row>
    <row r="558" spans="1:11" x14ac:dyDescent="0.25">
      <c r="A558">
        <v>524761</v>
      </c>
      <c r="B558" t="s">
        <v>1874</v>
      </c>
      <c r="C558" s="75">
        <v>64</v>
      </c>
      <c r="D558" s="77">
        <v>0.828125</v>
      </c>
      <c r="E558" s="77">
        <v>4.6875E-2</v>
      </c>
      <c r="F558" s="75">
        <v>61</v>
      </c>
      <c r="G558" s="77">
        <v>0.70491803278688503</v>
      </c>
      <c r="H558">
        <v>52</v>
      </c>
      <c r="I558" s="77">
        <v>0.88135593220339004</v>
      </c>
      <c r="J558" s="77">
        <v>6.7796610169491497E-2</v>
      </c>
      <c r="K558" s="74">
        <v>0.18181818181818199</v>
      </c>
    </row>
    <row r="559" spans="1:11" x14ac:dyDescent="0.25">
      <c r="A559">
        <v>524762</v>
      </c>
      <c r="B559" t="s">
        <v>2129</v>
      </c>
      <c r="C559" s="75"/>
      <c r="D559" s="77"/>
      <c r="E559" s="77"/>
      <c r="F559" s="75"/>
      <c r="G559" s="77"/>
      <c r="I559" s="77"/>
      <c r="J559" s="77">
        <v>0</v>
      </c>
      <c r="K559" s="74"/>
    </row>
    <row r="560" spans="1:11" x14ac:dyDescent="0.25">
      <c r="A560">
        <v>538918</v>
      </c>
      <c r="B560" t="s">
        <v>2130</v>
      </c>
      <c r="C560" s="75">
        <v>14</v>
      </c>
      <c r="D560" s="77">
        <v>0.92857142857142905</v>
      </c>
      <c r="E560" s="77">
        <v>7.1428571428571397E-2</v>
      </c>
      <c r="F560" s="75">
        <v>13</v>
      </c>
      <c r="G560" s="77">
        <v>0.84615384615384603</v>
      </c>
      <c r="H560">
        <v>11</v>
      </c>
      <c r="I560" s="77">
        <v>0.91666666666666696</v>
      </c>
      <c r="J560" s="77">
        <v>8.3333333333333301E-2</v>
      </c>
      <c r="K560" s="74">
        <v>0.14285714285714299</v>
      </c>
    </row>
    <row r="561" spans="1:11" x14ac:dyDescent="0.25">
      <c r="A561">
        <v>538955</v>
      </c>
      <c r="B561" t="s">
        <v>1876</v>
      </c>
      <c r="C561" s="75">
        <v>38</v>
      </c>
      <c r="D561" s="77">
        <v>0.81578947368421095</v>
      </c>
      <c r="E561" s="77">
        <v>0.13157894736842099</v>
      </c>
      <c r="F561" s="75">
        <v>38</v>
      </c>
      <c r="G561" s="77">
        <v>0.78947368421052599</v>
      </c>
      <c r="H561">
        <v>36</v>
      </c>
      <c r="I561" s="77">
        <v>0.94736842105263197</v>
      </c>
      <c r="J561" s="77">
        <v>5.2631578947368397E-2</v>
      </c>
      <c r="K561" s="74">
        <v>0.219512195121951</v>
      </c>
    </row>
    <row r="562" spans="1:11" x14ac:dyDescent="0.25">
      <c r="A562">
        <v>543265</v>
      </c>
      <c r="B562" t="s">
        <v>2131</v>
      </c>
      <c r="C562" s="75"/>
      <c r="D562" s="77"/>
      <c r="E562" s="77"/>
      <c r="F562" s="75"/>
      <c r="G562" s="77"/>
      <c r="I562" s="77"/>
      <c r="J562" s="77">
        <v>0</v>
      </c>
      <c r="K562" s="74"/>
    </row>
    <row r="563" spans="1:11" x14ac:dyDescent="0.25">
      <c r="A563">
        <v>545957</v>
      </c>
      <c r="B563" t="s">
        <v>2132</v>
      </c>
      <c r="C563" s="75"/>
      <c r="D563" s="77"/>
      <c r="E563" s="77"/>
      <c r="F563" s="75"/>
      <c r="G563" s="77"/>
      <c r="I563" s="77"/>
      <c r="J563" s="77">
        <v>0</v>
      </c>
      <c r="K563" s="74"/>
    </row>
    <row r="564" spans="1:11" x14ac:dyDescent="0.25">
      <c r="A564">
        <v>550981</v>
      </c>
      <c r="B564" t="s">
        <v>1878</v>
      </c>
      <c r="C564" s="75">
        <v>12</v>
      </c>
      <c r="D564" s="77">
        <v>0.66666666666666696</v>
      </c>
      <c r="E564" s="77">
        <v>0.16666666666666699</v>
      </c>
      <c r="F564" s="75">
        <v>12</v>
      </c>
      <c r="G564" s="77">
        <v>0.91666666666666696</v>
      </c>
      <c r="H564">
        <v>12</v>
      </c>
      <c r="I564" s="77">
        <v>1</v>
      </c>
      <c r="J564" s="77">
        <v>0</v>
      </c>
      <c r="K564" s="74">
        <v>0.41666666666666702</v>
      </c>
    </row>
    <row r="565" spans="1:11" x14ac:dyDescent="0.25">
      <c r="A565">
        <v>563699</v>
      </c>
      <c r="B565" t="s">
        <v>2133</v>
      </c>
      <c r="C565" s="75"/>
      <c r="D565" s="77"/>
      <c r="E565" s="77"/>
      <c r="F565" s="75"/>
      <c r="G565" s="77"/>
      <c r="I565" s="77"/>
      <c r="J565" s="77">
        <v>0</v>
      </c>
      <c r="K565" s="74"/>
    </row>
    <row r="566" spans="1:11" x14ac:dyDescent="0.25">
      <c r="A566">
        <v>563731</v>
      </c>
      <c r="B566" t="s">
        <v>1880</v>
      </c>
      <c r="C566" s="75">
        <v>108</v>
      </c>
      <c r="D566" s="77">
        <v>0.88888888888888895</v>
      </c>
      <c r="E566" s="77">
        <v>1.85185185185185E-2</v>
      </c>
      <c r="F566" s="75">
        <v>101</v>
      </c>
      <c r="G566" s="77">
        <v>0.683168316831683</v>
      </c>
      <c r="H566">
        <v>92</v>
      </c>
      <c r="I566" s="77">
        <v>0.94845360824742297</v>
      </c>
      <c r="J566" s="77">
        <v>2.06185567010309E-2</v>
      </c>
      <c r="K566" s="74">
        <v>0.26315789473684198</v>
      </c>
    </row>
    <row r="567" spans="1:11" x14ac:dyDescent="0.25">
      <c r="A567">
        <v>567338</v>
      </c>
      <c r="B567" t="s">
        <v>2134</v>
      </c>
      <c r="C567" s="75"/>
      <c r="D567" s="77"/>
      <c r="E567" s="77"/>
      <c r="F567" s="75"/>
      <c r="G567" s="77"/>
      <c r="I567" s="77"/>
      <c r="J567" s="77">
        <v>0</v>
      </c>
      <c r="K567" s="74"/>
    </row>
    <row r="568" spans="1:11" x14ac:dyDescent="0.25">
      <c r="A568">
        <v>573348</v>
      </c>
      <c r="B568" t="s">
        <v>1882</v>
      </c>
      <c r="C568" s="75">
        <v>72</v>
      </c>
      <c r="D568" s="77">
        <v>0.65277777777777801</v>
      </c>
      <c r="E568" s="77">
        <v>0.11111111111111099</v>
      </c>
      <c r="F568" s="75">
        <v>70</v>
      </c>
      <c r="G568" s="77">
        <v>0.54285714285714304</v>
      </c>
      <c r="H568">
        <v>60</v>
      </c>
      <c r="I568" s="77">
        <v>0.88235294117647101</v>
      </c>
      <c r="J568" s="77">
        <v>2.9411764705882401E-2</v>
      </c>
      <c r="K568" s="74">
        <v>-9.0909090909090898E-2</v>
      </c>
    </row>
    <row r="569" spans="1:11" x14ac:dyDescent="0.25">
      <c r="A569">
        <v>578019</v>
      </c>
      <c r="B569" t="s">
        <v>1884</v>
      </c>
      <c r="C569" s="75">
        <v>39</v>
      </c>
      <c r="D569" s="77">
        <v>0.79487179487179505</v>
      </c>
      <c r="E569" s="77">
        <v>0.128205128205128</v>
      </c>
      <c r="F569" s="75">
        <v>39</v>
      </c>
      <c r="G569" s="77">
        <v>0.71794871794871795</v>
      </c>
      <c r="H569">
        <v>36</v>
      </c>
      <c r="I569" s="77">
        <v>0.97297297297297303</v>
      </c>
      <c r="J569" s="77">
        <v>2.7027027027027001E-2</v>
      </c>
      <c r="K569" s="74">
        <v>0.39534883720930197</v>
      </c>
    </row>
    <row r="570" spans="1:11" x14ac:dyDescent="0.25">
      <c r="A570">
        <v>578164</v>
      </c>
      <c r="B570" t="s">
        <v>2135</v>
      </c>
      <c r="C570" s="75"/>
      <c r="D570" s="77"/>
      <c r="E570" s="77"/>
      <c r="F570" s="75"/>
      <c r="G570" s="77"/>
      <c r="I570" s="77"/>
      <c r="J570" s="77">
        <v>0</v>
      </c>
      <c r="K570" s="74"/>
    </row>
    <row r="571" spans="1:11" x14ac:dyDescent="0.25">
      <c r="A571">
        <v>592737</v>
      </c>
      <c r="B571" t="s">
        <v>1886</v>
      </c>
      <c r="C571" s="75">
        <v>5</v>
      </c>
      <c r="D571" s="77">
        <v>0.4</v>
      </c>
      <c r="E571" s="77">
        <v>0.6</v>
      </c>
      <c r="F571" s="75">
        <v>4</v>
      </c>
      <c r="G571" s="77">
        <v>0.75</v>
      </c>
      <c r="H571">
        <v>3</v>
      </c>
      <c r="I571" s="77">
        <v>0.75</v>
      </c>
      <c r="J571" s="77">
        <v>0.25</v>
      </c>
      <c r="K571" s="74">
        <v>0.2</v>
      </c>
    </row>
    <row r="572" spans="1:11" x14ac:dyDescent="0.25">
      <c r="A572">
        <v>592742</v>
      </c>
      <c r="B572" t="s">
        <v>2136</v>
      </c>
      <c r="C572" s="75"/>
      <c r="D572" s="77"/>
      <c r="E572" s="77"/>
      <c r="F572" s="75"/>
      <c r="G572" s="77"/>
      <c r="I572" s="77"/>
      <c r="J572" s="77">
        <v>0</v>
      </c>
      <c r="K572" s="74"/>
    </row>
    <row r="573" spans="1:11" x14ac:dyDescent="0.25">
      <c r="A573">
        <v>592776</v>
      </c>
      <c r="B573" t="s">
        <v>1888</v>
      </c>
      <c r="C573" s="75">
        <v>149</v>
      </c>
      <c r="D573" s="77">
        <v>0.75167785234899298</v>
      </c>
      <c r="E573" s="77">
        <v>6.7114093959731502E-2</v>
      </c>
      <c r="F573" s="75">
        <v>146</v>
      </c>
      <c r="G573" s="77">
        <v>0.71917808219178103</v>
      </c>
      <c r="H573">
        <v>130</v>
      </c>
      <c r="I573" s="77">
        <v>0.90909090909090895</v>
      </c>
      <c r="J573" s="77">
        <v>5.5944055944055902E-2</v>
      </c>
      <c r="K573" s="74">
        <v>0.103896103896104</v>
      </c>
    </row>
    <row r="574" spans="1:11" x14ac:dyDescent="0.25">
      <c r="A574">
        <v>595898</v>
      </c>
      <c r="B574" t="s">
        <v>1890</v>
      </c>
      <c r="C574" s="75">
        <v>99</v>
      </c>
      <c r="D574" s="77">
        <v>0.89898989898989901</v>
      </c>
      <c r="E574" s="77">
        <v>5.0505050505050497E-2</v>
      </c>
      <c r="F574" s="75">
        <v>89</v>
      </c>
      <c r="G574" s="77">
        <v>0.78651685393258397</v>
      </c>
      <c r="H574">
        <v>86</v>
      </c>
      <c r="I574" s="77">
        <v>0.97727272727272696</v>
      </c>
      <c r="J574" s="77">
        <v>1.13636363636364E-2</v>
      </c>
      <c r="K574" s="74">
        <v>0.43137254901960798</v>
      </c>
    </row>
    <row r="575" spans="1:11" x14ac:dyDescent="0.25">
      <c r="A575">
        <v>595913</v>
      </c>
      <c r="B575" t="s">
        <v>1892</v>
      </c>
      <c r="C575" s="75">
        <v>20</v>
      </c>
      <c r="D575" s="77">
        <v>0.7</v>
      </c>
      <c r="E575" s="77">
        <v>0.1</v>
      </c>
      <c r="F575" s="75">
        <v>20</v>
      </c>
      <c r="G575" s="77">
        <v>0.65</v>
      </c>
      <c r="H575">
        <v>18</v>
      </c>
      <c r="I575" s="77">
        <v>0.94736842105263197</v>
      </c>
      <c r="J575" s="77">
        <v>0</v>
      </c>
      <c r="K575" s="74">
        <v>-0.1</v>
      </c>
    </row>
    <row r="576" spans="1:11" x14ac:dyDescent="0.25">
      <c r="A576">
        <v>596157</v>
      </c>
      <c r="B576" t="s">
        <v>1894</v>
      </c>
      <c r="C576" s="75">
        <v>91</v>
      </c>
      <c r="D576" s="77">
        <v>0.81318681318681296</v>
      </c>
      <c r="E576" s="77">
        <v>6.5934065934065894E-2</v>
      </c>
      <c r="F576" s="75">
        <v>84</v>
      </c>
      <c r="G576" s="77">
        <v>0.69047619047619002</v>
      </c>
      <c r="H576">
        <v>75</v>
      </c>
      <c r="I576" s="77">
        <v>0.90361445783132499</v>
      </c>
      <c r="J576" s="77">
        <v>3.6144578313252997E-2</v>
      </c>
      <c r="K576" s="74">
        <v>0.27</v>
      </c>
    </row>
    <row r="577" spans="1:11" x14ac:dyDescent="0.25">
      <c r="A577">
        <v>598316</v>
      </c>
      <c r="B577" t="s">
        <v>1896</v>
      </c>
      <c r="C577" s="75">
        <v>87</v>
      </c>
      <c r="D577" s="77">
        <v>0.82758620689655205</v>
      </c>
      <c r="E577" s="77">
        <v>5.7471264367816098E-2</v>
      </c>
      <c r="F577" s="75">
        <v>83</v>
      </c>
      <c r="G577" s="77">
        <v>0.67469879518072295</v>
      </c>
      <c r="H577">
        <v>78</v>
      </c>
      <c r="I577" s="77">
        <v>0.96296296296296302</v>
      </c>
      <c r="J577" s="77">
        <v>0</v>
      </c>
      <c r="K577" s="74">
        <v>0.20879120879120899</v>
      </c>
    </row>
    <row r="578" spans="1:11" x14ac:dyDescent="0.25">
      <c r="A578">
        <v>598335</v>
      </c>
      <c r="B578" t="s">
        <v>1898</v>
      </c>
      <c r="C578" s="75">
        <v>80</v>
      </c>
      <c r="D578" s="77">
        <v>0.8</v>
      </c>
      <c r="E578" s="77">
        <v>8.7499999999999994E-2</v>
      </c>
      <c r="F578" s="75">
        <v>78</v>
      </c>
      <c r="G578" s="77">
        <v>0.74358974358974395</v>
      </c>
      <c r="H578">
        <v>71</v>
      </c>
      <c r="I578" s="77">
        <v>0.97260273972602695</v>
      </c>
      <c r="J578" s="77">
        <v>1.3698630136986301E-2</v>
      </c>
      <c r="K578" s="74">
        <v>0.223529411764706</v>
      </c>
    </row>
    <row r="579" spans="1:11" x14ac:dyDescent="0.25">
      <c r="A579">
        <v>600829</v>
      </c>
      <c r="B579" t="s">
        <v>1900</v>
      </c>
      <c r="C579" s="75">
        <v>75</v>
      </c>
      <c r="D579" s="77">
        <v>0.76</v>
      </c>
      <c r="E579" s="77">
        <v>0.146666666666667</v>
      </c>
      <c r="F579" s="75">
        <v>73</v>
      </c>
      <c r="G579" s="77">
        <v>0.54794520547945202</v>
      </c>
      <c r="H579">
        <v>63</v>
      </c>
      <c r="I579" s="77">
        <v>0.875</v>
      </c>
      <c r="J579" s="77">
        <v>8.3333333333333301E-2</v>
      </c>
      <c r="K579" s="74">
        <v>0.146341463414634</v>
      </c>
    </row>
    <row r="580" spans="1:11" x14ac:dyDescent="0.25">
      <c r="A580">
        <v>603960</v>
      </c>
      <c r="B580" t="s">
        <v>1902</v>
      </c>
      <c r="C580" s="75">
        <v>60</v>
      </c>
      <c r="D580" s="77">
        <v>0.85</v>
      </c>
      <c r="E580" s="77">
        <v>0.1</v>
      </c>
      <c r="F580" s="75">
        <v>59</v>
      </c>
      <c r="G580" s="77">
        <v>0.61016949152542399</v>
      </c>
      <c r="H580">
        <v>55</v>
      </c>
      <c r="I580" s="77">
        <v>0.93220338983050799</v>
      </c>
      <c r="J580" s="77">
        <v>6.7796610169491497E-2</v>
      </c>
      <c r="K580" s="74">
        <v>0.44615384615384601</v>
      </c>
    </row>
    <row r="581" spans="1:11" x14ac:dyDescent="0.25">
      <c r="A581">
        <v>606171</v>
      </c>
      <c r="B581" t="s">
        <v>1904</v>
      </c>
      <c r="C581" s="75">
        <v>15</v>
      </c>
      <c r="D581" s="77">
        <v>0.53333333333333299</v>
      </c>
      <c r="E581" s="77">
        <v>0.2</v>
      </c>
      <c r="F581" s="75">
        <v>14</v>
      </c>
      <c r="G581" s="77">
        <v>0.57142857142857095</v>
      </c>
      <c r="H581">
        <v>12</v>
      </c>
      <c r="I581" s="77">
        <v>0.92307692307692302</v>
      </c>
      <c r="J581" s="77">
        <v>7.69230769230769E-2</v>
      </c>
      <c r="K581" s="74">
        <v>-6.6666666666666693E-2</v>
      </c>
    </row>
    <row r="582" spans="1:11" x14ac:dyDescent="0.25">
      <c r="A582">
        <v>625157</v>
      </c>
      <c r="B582" t="s">
        <v>2137</v>
      </c>
      <c r="C582" s="75"/>
      <c r="D582" s="77"/>
      <c r="E582" s="77"/>
      <c r="F582" s="75"/>
      <c r="G582" s="77"/>
      <c r="I582" s="77"/>
      <c r="J582" s="77">
        <v>0</v>
      </c>
      <c r="K582" s="74"/>
    </row>
    <row r="583" spans="1:11" x14ac:dyDescent="0.25">
      <c r="A583">
        <v>677773</v>
      </c>
      <c r="B583" t="s">
        <v>1906</v>
      </c>
      <c r="C583" s="75">
        <v>74</v>
      </c>
      <c r="D583" s="77">
        <v>0.83783783783783805</v>
      </c>
      <c r="E583" s="77">
        <v>8.1081081081081099E-2</v>
      </c>
      <c r="F583" s="75">
        <v>74</v>
      </c>
      <c r="G583" s="77">
        <v>0.71621621621621601</v>
      </c>
      <c r="H583">
        <v>69</v>
      </c>
      <c r="I583" s="77">
        <v>0.95833333333333304</v>
      </c>
      <c r="J583" s="77">
        <v>2.7777777777777801E-2</v>
      </c>
      <c r="K583" s="74">
        <v>0.3125</v>
      </c>
    </row>
    <row r="584" spans="1:11" x14ac:dyDescent="0.25">
      <c r="A584">
        <v>696437</v>
      </c>
      <c r="B584" t="s">
        <v>1908</v>
      </c>
      <c r="C584" s="75">
        <v>76</v>
      </c>
      <c r="D584" s="77">
        <v>0.75</v>
      </c>
      <c r="E584" s="77">
        <v>5.2631578947368397E-2</v>
      </c>
      <c r="F584" s="75">
        <v>75</v>
      </c>
      <c r="G584" s="77">
        <v>0.65333333333333299</v>
      </c>
      <c r="H584">
        <v>69</v>
      </c>
      <c r="I584" s="77">
        <v>0.971830985915493</v>
      </c>
      <c r="J584" s="77">
        <v>1.4084507042253501E-2</v>
      </c>
      <c r="K584" s="74">
        <v>0.14457831325301199</v>
      </c>
    </row>
    <row r="585" spans="1:11" x14ac:dyDescent="0.25">
      <c r="A585">
        <v>696477</v>
      </c>
      <c r="B585" t="s">
        <v>1910</v>
      </c>
      <c r="C585" s="75">
        <v>111</v>
      </c>
      <c r="D585" s="77">
        <v>0.75675675675675702</v>
      </c>
      <c r="E585" s="77">
        <v>9.90990990990991E-2</v>
      </c>
      <c r="F585" s="75">
        <v>104</v>
      </c>
      <c r="G585" s="77">
        <v>0.64423076923076905</v>
      </c>
      <c r="H585">
        <v>90</v>
      </c>
      <c r="I585" s="77">
        <v>0.89108910891089099</v>
      </c>
      <c r="J585" s="77">
        <v>6.9306930693069299E-2</v>
      </c>
      <c r="K585" s="74">
        <v>-1.6666666666666701E-2</v>
      </c>
    </row>
    <row r="586" spans="1:11" x14ac:dyDescent="0.25">
      <c r="A586">
        <v>701067</v>
      </c>
      <c r="B586" t="s">
        <v>2138</v>
      </c>
      <c r="C586" s="75"/>
      <c r="D586" s="77"/>
      <c r="E586" s="77"/>
      <c r="F586" s="75"/>
      <c r="G586" s="77"/>
      <c r="I586" s="77"/>
      <c r="J586" s="77">
        <v>0</v>
      </c>
      <c r="K586" s="74"/>
    </row>
    <row r="587" spans="1:11" x14ac:dyDescent="0.25">
      <c r="A587">
        <v>706438</v>
      </c>
      <c r="B587" t="s">
        <v>1912</v>
      </c>
      <c r="C587" s="75">
        <v>67</v>
      </c>
      <c r="D587" s="77">
        <v>0.80597014925373101</v>
      </c>
      <c r="E587" s="77">
        <v>8.9552238805970102E-2</v>
      </c>
      <c r="F587" s="75">
        <v>63</v>
      </c>
      <c r="G587" s="77">
        <v>0.76190476190476197</v>
      </c>
      <c r="H587">
        <v>50</v>
      </c>
      <c r="I587" s="77">
        <v>0.87719298245613997</v>
      </c>
      <c r="J587" s="77">
        <v>1.7543859649122799E-2</v>
      </c>
      <c r="K587" s="74">
        <v>9.45945945945946E-2</v>
      </c>
    </row>
    <row r="588" spans="1:11" x14ac:dyDescent="0.25">
      <c r="A588">
        <v>706446</v>
      </c>
      <c r="B588" t="s">
        <v>1914</v>
      </c>
      <c r="C588" s="75">
        <v>40</v>
      </c>
      <c r="D588" s="77">
        <v>0.7</v>
      </c>
      <c r="E588" s="77">
        <v>0.17499999999999999</v>
      </c>
      <c r="F588" s="75">
        <v>38</v>
      </c>
      <c r="G588" s="77">
        <v>0.55263157894736803</v>
      </c>
      <c r="H588">
        <v>32</v>
      </c>
      <c r="I588" s="77">
        <v>0.84210526315789502</v>
      </c>
      <c r="J588" s="77">
        <v>0</v>
      </c>
      <c r="K588" s="74">
        <v>-0.31707317073170699</v>
      </c>
    </row>
    <row r="589" spans="1:11" x14ac:dyDescent="0.25">
      <c r="A589">
        <v>714537</v>
      </c>
      <c r="B589" t="s">
        <v>1916</v>
      </c>
      <c r="C589" s="75">
        <v>64</v>
      </c>
      <c r="D589" s="77">
        <v>0.765625</v>
      </c>
      <c r="E589" s="77">
        <v>4.6875E-2</v>
      </c>
      <c r="F589" s="75">
        <v>61</v>
      </c>
      <c r="G589" s="77">
        <v>0.68852459016393397</v>
      </c>
      <c r="H589">
        <v>57</v>
      </c>
      <c r="I589" s="77">
        <v>0.95</v>
      </c>
      <c r="J589" s="77">
        <v>1.6666666666666701E-2</v>
      </c>
      <c r="K589" s="74">
        <v>0.12121212121212099</v>
      </c>
    </row>
    <row r="590" spans="1:11" x14ac:dyDescent="0.25">
      <c r="A590">
        <v>717226</v>
      </c>
      <c r="B590" t="s">
        <v>1918</v>
      </c>
      <c r="C590" s="75">
        <v>73</v>
      </c>
      <c r="D590" s="77">
        <v>0.76712328767123295</v>
      </c>
      <c r="E590" s="77">
        <v>2.7397260273972601E-2</v>
      </c>
      <c r="F590" s="75">
        <v>72</v>
      </c>
      <c r="G590" s="77">
        <v>0.55555555555555602</v>
      </c>
      <c r="H590">
        <v>65</v>
      </c>
      <c r="I590" s="77">
        <v>0.91549295774647899</v>
      </c>
      <c r="J590" s="77">
        <v>1.4084507042253501E-2</v>
      </c>
      <c r="K590" s="74">
        <v>6.25E-2</v>
      </c>
    </row>
    <row r="591" spans="1:11" x14ac:dyDescent="0.25">
      <c r="A591">
        <v>719781</v>
      </c>
      <c r="B591" t="s">
        <v>1920</v>
      </c>
      <c r="C591" s="75">
        <v>40</v>
      </c>
      <c r="D591" s="77">
        <v>0.82499999999999996</v>
      </c>
      <c r="E591" s="77">
        <v>0.1</v>
      </c>
      <c r="F591" s="75">
        <v>40</v>
      </c>
      <c r="G591" s="77">
        <v>0.7</v>
      </c>
      <c r="H591">
        <v>35</v>
      </c>
      <c r="I591" s="77">
        <v>0.875</v>
      </c>
      <c r="J591" s="77">
        <v>0</v>
      </c>
      <c r="K591" s="74">
        <v>0.31111111111111101</v>
      </c>
    </row>
    <row r="592" spans="1:11" x14ac:dyDescent="0.25">
      <c r="A592">
        <v>741495</v>
      </c>
      <c r="B592" t="s">
        <v>1922</v>
      </c>
      <c r="C592" s="75">
        <v>28</v>
      </c>
      <c r="D592" s="77">
        <v>0.82142857142857095</v>
      </c>
      <c r="E592" s="77">
        <v>0.107142857142857</v>
      </c>
      <c r="F592" s="75">
        <v>28</v>
      </c>
      <c r="G592" s="77">
        <v>0.5</v>
      </c>
      <c r="H592">
        <v>22</v>
      </c>
      <c r="I592" s="77">
        <v>0.81481481481481499</v>
      </c>
      <c r="J592" s="77">
        <v>7.4074074074074098E-2</v>
      </c>
      <c r="K592" s="74">
        <v>-2.9411764705882401E-2</v>
      </c>
    </row>
    <row r="593" spans="1:11" x14ac:dyDescent="0.25">
      <c r="A593">
        <v>746125</v>
      </c>
      <c r="B593" t="s">
        <v>2139</v>
      </c>
      <c r="C593" s="75"/>
      <c r="D593" s="77"/>
      <c r="E593" s="77"/>
      <c r="F593" s="75"/>
      <c r="G593" s="77"/>
      <c r="I593" s="77"/>
      <c r="J593" s="77">
        <v>0</v>
      </c>
      <c r="K593" s="74"/>
    </row>
    <row r="594" spans="1:11" x14ac:dyDescent="0.25">
      <c r="A594">
        <v>795224</v>
      </c>
      <c r="B594" t="s">
        <v>1924</v>
      </c>
      <c r="C594" s="75">
        <v>18</v>
      </c>
      <c r="D594" s="77">
        <v>0.77777777777777801</v>
      </c>
      <c r="E594" s="77">
        <v>0.11111111111111099</v>
      </c>
      <c r="F594" s="75">
        <v>18</v>
      </c>
      <c r="G594" s="77">
        <v>0.72222222222222199</v>
      </c>
      <c r="H594">
        <v>16</v>
      </c>
      <c r="I594" s="77">
        <v>0.88888888888888895</v>
      </c>
      <c r="J594" s="77">
        <v>5.5555555555555601E-2</v>
      </c>
      <c r="K594" s="74">
        <v>0.25</v>
      </c>
    </row>
    <row r="595" spans="1:11" x14ac:dyDescent="0.25">
      <c r="A595">
        <v>815166</v>
      </c>
      <c r="B595" t="s">
        <v>1926</v>
      </c>
      <c r="C595" s="75">
        <v>39</v>
      </c>
      <c r="D595" s="77">
        <v>0.71794871794871795</v>
      </c>
      <c r="E595" s="77">
        <v>0.102564102564103</v>
      </c>
      <c r="F595" s="75">
        <v>38</v>
      </c>
      <c r="G595" s="77">
        <v>0.73684210526315796</v>
      </c>
      <c r="H595">
        <v>34</v>
      </c>
      <c r="I595" s="77">
        <v>0.89473684210526305</v>
      </c>
      <c r="J595" s="77">
        <v>7.8947368421052599E-2</v>
      </c>
      <c r="K595" s="74">
        <v>0.15</v>
      </c>
    </row>
    <row r="596" spans="1:11" x14ac:dyDescent="0.25">
      <c r="A596">
        <v>824489</v>
      </c>
      <c r="B596" t="s">
        <v>2140</v>
      </c>
      <c r="C596" s="75"/>
      <c r="D596" s="77"/>
      <c r="E596" s="77"/>
      <c r="F596" s="75"/>
      <c r="G596" s="77"/>
      <c r="I596" s="77"/>
      <c r="J596" s="77">
        <v>0</v>
      </c>
      <c r="K596" s="74"/>
    </row>
    <row r="597" spans="1:11" x14ac:dyDescent="0.25">
      <c r="A597">
        <v>824495</v>
      </c>
      <c r="B597" t="s">
        <v>2141</v>
      </c>
      <c r="C597" s="75"/>
      <c r="D597" s="77"/>
      <c r="E597" s="77"/>
      <c r="F597" s="75"/>
      <c r="G597" s="77"/>
      <c r="I597" s="77"/>
      <c r="J597" s="77">
        <v>0</v>
      </c>
      <c r="K597" s="74"/>
    </row>
    <row r="598" spans="1:11" x14ac:dyDescent="0.25">
      <c r="A598">
        <v>896062</v>
      </c>
      <c r="B598" t="s">
        <v>1928</v>
      </c>
      <c r="C598" s="75">
        <v>56</v>
      </c>
      <c r="D598" s="77">
        <v>0.73214285714285698</v>
      </c>
      <c r="E598" s="77">
        <v>0.107142857142857</v>
      </c>
      <c r="F598" s="75">
        <v>53</v>
      </c>
      <c r="G598" s="77">
        <v>0.69811320754716999</v>
      </c>
      <c r="H598">
        <v>43</v>
      </c>
      <c r="I598" s="77">
        <v>0.82692307692307698</v>
      </c>
      <c r="J598" s="77">
        <v>9.6153846153846201E-2</v>
      </c>
      <c r="K598" s="74">
        <v>5.0847457627118599E-2</v>
      </c>
    </row>
    <row r="599" spans="1:11" x14ac:dyDescent="0.25">
      <c r="A599">
        <v>896123</v>
      </c>
      <c r="B599" t="s">
        <v>1930</v>
      </c>
      <c r="C599" s="75">
        <v>8</v>
      </c>
      <c r="D599" s="77">
        <v>0.875</v>
      </c>
      <c r="E599" s="77">
        <v>0</v>
      </c>
      <c r="F599" s="75">
        <v>7</v>
      </c>
      <c r="G599" s="77">
        <v>1</v>
      </c>
      <c r="H599">
        <v>7</v>
      </c>
      <c r="I599" s="77">
        <v>1</v>
      </c>
      <c r="J599" s="77">
        <v>0</v>
      </c>
      <c r="K599" s="74">
        <v>0.44444444444444398</v>
      </c>
    </row>
    <row r="600" spans="1:11" x14ac:dyDescent="0.25">
      <c r="A600">
        <v>908613</v>
      </c>
      <c r="B600" t="s">
        <v>1932</v>
      </c>
      <c r="C600" s="75">
        <v>76</v>
      </c>
      <c r="D600" s="77">
        <v>0.82894736842105299</v>
      </c>
      <c r="E600" s="77">
        <v>1.3157894736842099E-2</v>
      </c>
      <c r="F600" s="75">
        <v>74</v>
      </c>
      <c r="G600" s="77">
        <v>0.63513513513513498</v>
      </c>
      <c r="H600">
        <v>66</v>
      </c>
      <c r="I600" s="77">
        <v>0.91666666666666696</v>
      </c>
      <c r="J600" s="77">
        <v>1.38888888888889E-2</v>
      </c>
      <c r="K600" s="74">
        <v>0.125</v>
      </c>
    </row>
    <row r="601" spans="1:11" x14ac:dyDescent="0.25">
      <c r="A601">
        <v>908758</v>
      </c>
      <c r="B601" t="s">
        <v>1934</v>
      </c>
      <c r="C601" s="75">
        <v>120</v>
      </c>
      <c r="D601" s="77">
        <v>0.79166666666666696</v>
      </c>
      <c r="E601" s="77">
        <v>0.1</v>
      </c>
      <c r="F601" s="75">
        <v>113</v>
      </c>
      <c r="G601" s="77">
        <v>0.65486725663716805</v>
      </c>
      <c r="H601">
        <v>104</v>
      </c>
      <c r="I601" s="77">
        <v>0.95412844036697297</v>
      </c>
      <c r="J601" s="77">
        <v>1.8348623853211E-2</v>
      </c>
      <c r="K601" s="74">
        <v>0.25757575757575801</v>
      </c>
    </row>
    <row r="602" spans="1:11" x14ac:dyDescent="0.25">
      <c r="A602">
        <v>908781</v>
      </c>
      <c r="B602" t="s">
        <v>1936</v>
      </c>
      <c r="C602" s="75">
        <v>167</v>
      </c>
      <c r="D602" s="77">
        <v>0.76646706586826396</v>
      </c>
      <c r="E602" s="77">
        <v>0.11377245508981999</v>
      </c>
      <c r="F602" s="75">
        <v>154</v>
      </c>
      <c r="G602" s="77">
        <v>0.65584415584415601</v>
      </c>
      <c r="H602">
        <v>139</v>
      </c>
      <c r="I602" s="77">
        <v>0.94557823129251695</v>
      </c>
      <c r="J602" s="77">
        <v>2.04081632653061E-2</v>
      </c>
      <c r="K602" s="74">
        <v>0.106145251396648</v>
      </c>
    </row>
    <row r="603" spans="1:11" x14ac:dyDescent="0.25">
      <c r="A603">
        <v>908812</v>
      </c>
      <c r="B603" t="s">
        <v>1938</v>
      </c>
      <c r="C603" s="75">
        <v>46</v>
      </c>
      <c r="D603" s="77">
        <v>0.95652173913043503</v>
      </c>
      <c r="E603" s="77">
        <v>0</v>
      </c>
      <c r="F603" s="75">
        <v>45</v>
      </c>
      <c r="G603" s="77">
        <v>0.8</v>
      </c>
      <c r="H603">
        <v>44</v>
      </c>
      <c r="I603" s="77">
        <v>1</v>
      </c>
      <c r="J603" s="77">
        <v>0</v>
      </c>
      <c r="K603" s="74">
        <v>0.29166666666666702</v>
      </c>
    </row>
    <row r="604" spans="1:11" x14ac:dyDescent="0.25">
      <c r="A604">
        <v>969915</v>
      </c>
      <c r="B604" t="s">
        <v>1940</v>
      </c>
      <c r="C604" s="75">
        <v>35</v>
      </c>
      <c r="D604" s="77">
        <v>0.68571428571428605</v>
      </c>
      <c r="E604" s="77">
        <v>0.14285714285714299</v>
      </c>
      <c r="F604" s="75">
        <v>35</v>
      </c>
      <c r="G604" s="77">
        <v>0.68571428571428605</v>
      </c>
      <c r="H604">
        <v>30</v>
      </c>
      <c r="I604" s="77">
        <v>0.90909090909090895</v>
      </c>
      <c r="J604" s="77">
        <v>0</v>
      </c>
      <c r="K604" s="74">
        <v>2.8571428571428598E-2</v>
      </c>
    </row>
    <row r="605" spans="1:11" x14ac:dyDescent="0.25">
      <c r="A605">
        <v>978664</v>
      </c>
      <c r="B605" t="s">
        <v>1942</v>
      </c>
      <c r="C605" s="75">
        <v>38</v>
      </c>
      <c r="D605" s="77">
        <v>0.68421052631578905</v>
      </c>
      <c r="E605" s="77">
        <v>0.23684210526315799</v>
      </c>
      <c r="F605" s="75">
        <v>37</v>
      </c>
      <c r="G605" s="77">
        <v>0.54054054054054101</v>
      </c>
      <c r="H605">
        <v>27</v>
      </c>
      <c r="I605" s="77">
        <v>0.72972972972973005</v>
      </c>
      <c r="J605" s="77">
        <v>0.18918918918918901</v>
      </c>
      <c r="K605" s="74">
        <v>0.17499999999999999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9"/>
  <sheetViews>
    <sheetView workbookViewId="0">
      <selection activeCell="B2" sqref="B2"/>
    </sheetView>
  </sheetViews>
  <sheetFormatPr baseColWidth="10" defaultRowHeight="15" x14ac:dyDescent="0.25"/>
  <sheetData>
    <row r="1" spans="1:21" x14ac:dyDescent="0.25">
      <c r="A1" t="s">
        <v>32</v>
      </c>
      <c r="B1" t="s">
        <v>2142</v>
      </c>
      <c r="C1" t="s">
        <v>2143</v>
      </c>
      <c r="D1" t="s">
        <v>2144</v>
      </c>
      <c r="E1" t="s">
        <v>2145</v>
      </c>
      <c r="F1" t="s">
        <v>2146</v>
      </c>
      <c r="G1" t="s">
        <v>2147</v>
      </c>
      <c r="I1" s="82" t="s">
        <v>2636</v>
      </c>
      <c r="J1" s="80" t="s">
        <v>2143</v>
      </c>
      <c r="K1" s="80" t="s">
        <v>2144</v>
      </c>
      <c r="L1" s="80" t="s">
        <v>2145</v>
      </c>
      <c r="M1" s="80" t="s">
        <v>2637</v>
      </c>
      <c r="N1" s="81" t="s">
        <v>2147</v>
      </c>
      <c r="P1" t="s">
        <v>121</v>
      </c>
      <c r="Q1" t="s">
        <v>2143</v>
      </c>
      <c r="R1" t="s">
        <v>2144</v>
      </c>
      <c r="S1" t="s">
        <v>2145</v>
      </c>
      <c r="T1" t="s">
        <v>2637</v>
      </c>
      <c r="U1" t="s">
        <v>2147</v>
      </c>
    </row>
    <row r="2" spans="1:21" x14ac:dyDescent="0.25">
      <c r="A2" t="s">
        <v>2148</v>
      </c>
      <c r="B2" s="75">
        <v>1817056</v>
      </c>
      <c r="C2" s="75">
        <v>166</v>
      </c>
      <c r="D2" s="75">
        <v>165</v>
      </c>
      <c r="E2" s="75">
        <v>252</v>
      </c>
      <c r="F2" s="74">
        <v>0.99397590361445798</v>
      </c>
      <c r="G2" s="75">
        <v>353.246987951807</v>
      </c>
      <c r="I2" s="84" t="s">
        <v>1969</v>
      </c>
      <c r="J2" s="85">
        <v>5386</v>
      </c>
      <c r="K2" s="85">
        <v>5229</v>
      </c>
      <c r="L2" s="85">
        <v>8040</v>
      </c>
      <c r="M2" s="89">
        <v>0.97085035276643195</v>
      </c>
      <c r="N2" s="90">
        <v>330.22651318232499</v>
      </c>
      <c r="P2" t="s">
        <v>1110</v>
      </c>
      <c r="Q2" s="75">
        <v>1211</v>
      </c>
      <c r="R2" s="75">
        <v>1157</v>
      </c>
      <c r="S2" s="75">
        <v>1918</v>
      </c>
      <c r="T2" s="74">
        <v>0.95540875309661399</v>
      </c>
      <c r="U2" s="75">
        <v>270.33113129644897</v>
      </c>
    </row>
    <row r="3" spans="1:21" x14ac:dyDescent="0.25">
      <c r="A3" t="s">
        <v>2149</v>
      </c>
      <c r="B3" s="75">
        <v>2233489</v>
      </c>
      <c r="C3" s="75">
        <v>147</v>
      </c>
      <c r="D3" s="75">
        <v>147</v>
      </c>
      <c r="E3" s="75">
        <v>322</v>
      </c>
      <c r="F3" s="74">
        <v>1</v>
      </c>
      <c r="G3" s="75">
        <v>182.97959183673501</v>
      </c>
      <c r="I3" s="87" t="s">
        <v>1965</v>
      </c>
      <c r="J3" s="88">
        <v>2262</v>
      </c>
      <c r="K3" s="88">
        <v>2157</v>
      </c>
      <c r="L3" s="88">
        <v>3778</v>
      </c>
      <c r="M3" s="91">
        <v>0.95358090185676403</v>
      </c>
      <c r="N3" s="92">
        <v>349.33377541998198</v>
      </c>
      <c r="P3" t="s">
        <v>2638</v>
      </c>
      <c r="Q3" s="75">
        <v>546</v>
      </c>
      <c r="R3" s="75">
        <v>540</v>
      </c>
      <c r="S3" s="75">
        <v>836</v>
      </c>
      <c r="T3" s="74">
        <v>0.98901098901098905</v>
      </c>
      <c r="U3" s="75">
        <v>370.47435897435901</v>
      </c>
    </row>
    <row r="4" spans="1:21" x14ac:dyDescent="0.25">
      <c r="A4" t="s">
        <v>2150</v>
      </c>
      <c r="B4" s="75">
        <v>3466897</v>
      </c>
      <c r="C4" s="75">
        <v>145</v>
      </c>
      <c r="D4" s="75">
        <v>122</v>
      </c>
      <c r="E4" s="75">
        <v>187</v>
      </c>
      <c r="F4" s="74">
        <v>0.84137931034482805</v>
      </c>
      <c r="G4" s="75">
        <v>276.28275862069</v>
      </c>
      <c r="I4" s="84" t="s">
        <v>1971</v>
      </c>
      <c r="J4" s="85">
        <v>5124</v>
      </c>
      <c r="K4" s="85">
        <v>4830</v>
      </c>
      <c r="L4" s="85">
        <v>7632</v>
      </c>
      <c r="M4" s="89">
        <v>0.94262295081967196</v>
      </c>
      <c r="N4" s="90">
        <v>339.21018735362998</v>
      </c>
      <c r="P4" t="s">
        <v>1307</v>
      </c>
      <c r="Q4" s="75">
        <v>460</v>
      </c>
      <c r="R4" s="75">
        <v>446</v>
      </c>
      <c r="S4" s="75">
        <v>750</v>
      </c>
      <c r="T4" s="74">
        <v>0.96956521739130397</v>
      </c>
      <c r="U4" s="75">
        <v>328.13260869565198</v>
      </c>
    </row>
    <row r="5" spans="1:21" x14ac:dyDescent="0.25">
      <c r="A5" t="s">
        <v>2151</v>
      </c>
      <c r="B5" s="75">
        <v>518512</v>
      </c>
      <c r="C5" s="75">
        <v>135</v>
      </c>
      <c r="D5" s="75">
        <v>134</v>
      </c>
      <c r="E5" s="75">
        <v>196</v>
      </c>
      <c r="F5" s="74">
        <v>0.99259259259259303</v>
      </c>
      <c r="G5" s="75">
        <v>446.35555555555601</v>
      </c>
      <c r="I5" s="87" t="s">
        <v>1973</v>
      </c>
      <c r="J5" s="88">
        <v>5256</v>
      </c>
      <c r="K5" s="88">
        <v>4906</v>
      </c>
      <c r="L5" s="88">
        <v>7504</v>
      </c>
      <c r="M5" s="91">
        <v>0.93340943683409405</v>
      </c>
      <c r="N5" s="92">
        <v>345.72773972602698</v>
      </c>
      <c r="P5" t="s">
        <v>1030</v>
      </c>
      <c r="Q5" s="75">
        <v>729</v>
      </c>
      <c r="R5" s="75">
        <v>566</v>
      </c>
      <c r="S5" s="75">
        <v>858</v>
      </c>
      <c r="T5" s="74">
        <v>0.77640603566529498</v>
      </c>
      <c r="U5" s="75">
        <v>361.71467764060401</v>
      </c>
    </row>
    <row r="6" spans="1:21" x14ac:dyDescent="0.25">
      <c r="A6" t="s">
        <v>2152</v>
      </c>
      <c r="B6" s="75">
        <v>3888255</v>
      </c>
      <c r="C6" s="75">
        <v>135</v>
      </c>
      <c r="D6" s="75">
        <v>120</v>
      </c>
      <c r="E6" s="75">
        <v>159</v>
      </c>
      <c r="F6" s="74">
        <v>0.88888888888888895</v>
      </c>
      <c r="G6" s="75">
        <v>274.34074074074101</v>
      </c>
      <c r="P6" t="s">
        <v>1059</v>
      </c>
      <c r="Q6" s="75">
        <v>538</v>
      </c>
      <c r="R6" s="75">
        <v>527</v>
      </c>
      <c r="S6" s="75">
        <v>807</v>
      </c>
      <c r="T6" s="74">
        <v>0.97955390334572501</v>
      </c>
      <c r="U6" s="75">
        <v>337.942379182156</v>
      </c>
    </row>
    <row r="7" spans="1:21" x14ac:dyDescent="0.25">
      <c r="A7" t="s">
        <v>2153</v>
      </c>
      <c r="B7" s="75">
        <v>4471974</v>
      </c>
      <c r="C7" s="75">
        <v>131</v>
      </c>
      <c r="D7" s="75">
        <v>113</v>
      </c>
      <c r="E7" s="75">
        <v>155</v>
      </c>
      <c r="F7" s="74">
        <v>0.86259541984732802</v>
      </c>
      <c r="G7" s="75">
        <v>348.03053435114498</v>
      </c>
      <c r="P7" t="s">
        <v>1088</v>
      </c>
      <c r="Q7" s="75">
        <v>538</v>
      </c>
      <c r="R7" s="75">
        <v>521</v>
      </c>
      <c r="S7" s="75">
        <v>764</v>
      </c>
      <c r="T7" s="74">
        <v>0.96840148698884798</v>
      </c>
      <c r="U7" s="75">
        <v>347.03903345724899</v>
      </c>
    </row>
    <row r="8" spans="1:21" x14ac:dyDescent="0.25">
      <c r="A8" t="s">
        <v>2154</v>
      </c>
      <c r="B8" s="75">
        <v>3523536</v>
      </c>
      <c r="C8" s="75">
        <v>122</v>
      </c>
      <c r="D8" s="75">
        <v>119</v>
      </c>
      <c r="E8" s="75">
        <v>194</v>
      </c>
      <c r="F8" s="74">
        <v>0.97540983606557397</v>
      </c>
      <c r="G8" s="75">
        <v>291.606557377049</v>
      </c>
      <c r="P8" t="s">
        <v>1085</v>
      </c>
      <c r="Q8" s="75">
        <v>1102</v>
      </c>
      <c r="R8" s="75">
        <v>1073</v>
      </c>
      <c r="S8" s="75">
        <v>1699</v>
      </c>
      <c r="T8" s="74">
        <v>0.97368421052631604</v>
      </c>
      <c r="U8" s="75">
        <v>385.94555353902001</v>
      </c>
    </row>
    <row r="9" spans="1:21" x14ac:dyDescent="0.25">
      <c r="A9" t="s">
        <v>2155</v>
      </c>
      <c r="B9" s="75">
        <v>4472997</v>
      </c>
      <c r="C9" s="75">
        <v>122</v>
      </c>
      <c r="D9" s="75">
        <v>0</v>
      </c>
      <c r="E9" s="75">
        <v>0</v>
      </c>
      <c r="F9" s="74">
        <v>0</v>
      </c>
      <c r="G9" s="75">
        <v>253.37704918032799</v>
      </c>
    </row>
    <row r="10" spans="1:21" x14ac:dyDescent="0.25">
      <c r="A10" t="s">
        <v>2156</v>
      </c>
      <c r="B10" s="75">
        <v>1771789</v>
      </c>
      <c r="C10" s="75">
        <v>120</v>
      </c>
      <c r="D10" s="75">
        <v>119</v>
      </c>
      <c r="E10" s="75">
        <v>174</v>
      </c>
      <c r="F10" s="74">
        <v>0.99166666666666703</v>
      </c>
      <c r="G10" s="75">
        <v>383.11666666666702</v>
      </c>
    </row>
    <row r="11" spans="1:21" x14ac:dyDescent="0.25">
      <c r="A11" t="s">
        <v>2157</v>
      </c>
      <c r="B11" s="75">
        <v>677773</v>
      </c>
      <c r="C11" s="75">
        <v>119</v>
      </c>
      <c r="D11" s="75">
        <v>115</v>
      </c>
      <c r="E11" s="75">
        <v>173</v>
      </c>
      <c r="F11" s="74">
        <v>0.96638655462184897</v>
      </c>
      <c r="G11" s="75">
        <v>334.61344537815103</v>
      </c>
    </row>
    <row r="12" spans="1:21" x14ac:dyDescent="0.25">
      <c r="A12" t="s">
        <v>2158</v>
      </c>
      <c r="B12" s="75">
        <v>1197668</v>
      </c>
      <c r="C12" s="75">
        <v>115</v>
      </c>
      <c r="D12" s="75">
        <v>108</v>
      </c>
      <c r="E12" s="75">
        <v>149</v>
      </c>
      <c r="F12" s="74">
        <v>0.93913043478260905</v>
      </c>
      <c r="G12" s="75">
        <v>339.58260869565203</v>
      </c>
    </row>
    <row r="13" spans="1:21" x14ac:dyDescent="0.25">
      <c r="A13" t="s">
        <v>2159</v>
      </c>
      <c r="B13" s="75">
        <v>432511</v>
      </c>
      <c r="C13" s="75">
        <v>114</v>
      </c>
      <c r="D13" s="75">
        <v>113</v>
      </c>
      <c r="E13" s="75">
        <v>191</v>
      </c>
      <c r="F13" s="74">
        <v>0.99122807017543901</v>
      </c>
      <c r="G13" s="75">
        <v>531.91228070175396</v>
      </c>
    </row>
    <row r="14" spans="1:21" x14ac:dyDescent="0.25">
      <c r="A14" t="s">
        <v>2160</v>
      </c>
      <c r="B14" s="75">
        <v>3329079</v>
      </c>
      <c r="C14" s="75">
        <v>110</v>
      </c>
      <c r="D14" s="75">
        <v>110</v>
      </c>
      <c r="E14" s="75">
        <v>163</v>
      </c>
      <c r="F14" s="74">
        <v>1</v>
      </c>
      <c r="G14" s="75">
        <v>287.14545454545498</v>
      </c>
    </row>
    <row r="15" spans="1:21" x14ac:dyDescent="0.25">
      <c r="A15" t="s">
        <v>2161</v>
      </c>
      <c r="B15" s="75">
        <v>2363154</v>
      </c>
      <c r="C15" s="75">
        <v>106</v>
      </c>
      <c r="D15" s="75">
        <v>103</v>
      </c>
      <c r="E15" s="75">
        <v>146</v>
      </c>
      <c r="F15" s="74">
        <v>0.97169811320754695</v>
      </c>
      <c r="G15" s="75">
        <v>352.02830188679201</v>
      </c>
    </row>
    <row r="16" spans="1:21" x14ac:dyDescent="0.25">
      <c r="A16" t="s">
        <v>2162</v>
      </c>
      <c r="B16" s="75">
        <v>1210616</v>
      </c>
      <c r="C16" s="75">
        <v>105</v>
      </c>
      <c r="D16" s="75">
        <v>105</v>
      </c>
      <c r="E16" s="75">
        <v>176</v>
      </c>
      <c r="F16" s="74">
        <v>1</v>
      </c>
      <c r="G16" s="75">
        <v>246.247619047619</v>
      </c>
    </row>
    <row r="17" spans="1:7" x14ac:dyDescent="0.25">
      <c r="A17" t="s">
        <v>2163</v>
      </c>
      <c r="B17" s="75">
        <v>4473065</v>
      </c>
      <c r="C17" s="75">
        <v>103</v>
      </c>
      <c r="D17" s="75">
        <v>99</v>
      </c>
      <c r="E17" s="75">
        <v>169</v>
      </c>
      <c r="F17" s="74">
        <v>0.961165048543689</v>
      </c>
      <c r="G17" s="75">
        <v>201.126213592233</v>
      </c>
    </row>
    <row r="18" spans="1:7" x14ac:dyDescent="0.25">
      <c r="A18" t="s">
        <v>2164</v>
      </c>
      <c r="B18" s="75">
        <v>3857602</v>
      </c>
      <c r="C18" s="75">
        <v>103</v>
      </c>
      <c r="D18" s="75">
        <v>102</v>
      </c>
      <c r="E18" s="75">
        <v>166</v>
      </c>
      <c r="F18" s="74">
        <v>0.990291262135922</v>
      </c>
      <c r="G18" s="75">
        <v>417.59223300970899</v>
      </c>
    </row>
    <row r="19" spans="1:7" x14ac:dyDescent="0.25">
      <c r="A19" t="s">
        <v>2165</v>
      </c>
      <c r="B19" s="75">
        <v>1278066</v>
      </c>
      <c r="C19" s="75">
        <v>102</v>
      </c>
      <c r="D19" s="75">
        <v>99</v>
      </c>
      <c r="E19" s="75">
        <v>165</v>
      </c>
      <c r="F19" s="74">
        <v>0.97058823529411797</v>
      </c>
      <c r="G19" s="75">
        <v>423.89215686274503</v>
      </c>
    </row>
    <row r="20" spans="1:7" x14ac:dyDescent="0.25">
      <c r="A20" t="s">
        <v>2166</v>
      </c>
      <c r="B20" s="75">
        <v>1625618</v>
      </c>
      <c r="C20" s="75">
        <v>100</v>
      </c>
      <c r="D20" s="75">
        <v>99</v>
      </c>
      <c r="E20" s="75">
        <v>183</v>
      </c>
      <c r="F20" s="74">
        <v>0.99</v>
      </c>
      <c r="G20" s="75">
        <v>317.61</v>
      </c>
    </row>
    <row r="21" spans="1:7" x14ac:dyDescent="0.25">
      <c r="A21" t="s">
        <v>2167</v>
      </c>
      <c r="B21" s="75">
        <v>2154237</v>
      </c>
      <c r="C21" s="75">
        <v>99</v>
      </c>
      <c r="D21" s="75">
        <v>99</v>
      </c>
      <c r="E21" s="75">
        <v>199</v>
      </c>
      <c r="F21" s="74">
        <v>1</v>
      </c>
      <c r="G21" s="75">
        <v>483.86868686868701</v>
      </c>
    </row>
    <row r="22" spans="1:7" x14ac:dyDescent="0.25">
      <c r="A22" t="s">
        <v>2168</v>
      </c>
      <c r="B22" s="75">
        <v>2718878</v>
      </c>
      <c r="C22" s="75">
        <v>99</v>
      </c>
      <c r="D22" s="75">
        <v>89</v>
      </c>
      <c r="E22" s="75">
        <v>104</v>
      </c>
      <c r="F22" s="74">
        <v>0.89898989898989901</v>
      </c>
      <c r="G22" s="75">
        <v>379.35353535353499</v>
      </c>
    </row>
    <row r="23" spans="1:7" x14ac:dyDescent="0.25">
      <c r="A23" t="s">
        <v>2169</v>
      </c>
      <c r="B23" s="75">
        <v>2449780</v>
      </c>
      <c r="C23" s="75">
        <v>99</v>
      </c>
      <c r="D23" s="75">
        <v>97</v>
      </c>
      <c r="E23" s="75">
        <v>127</v>
      </c>
      <c r="F23" s="74">
        <v>0.97979797979798</v>
      </c>
      <c r="G23" s="75">
        <v>365.56565656565698</v>
      </c>
    </row>
    <row r="24" spans="1:7" x14ac:dyDescent="0.25">
      <c r="A24" t="s">
        <v>2170</v>
      </c>
      <c r="B24" s="75">
        <v>714537</v>
      </c>
      <c r="C24" s="75">
        <v>99</v>
      </c>
      <c r="D24" s="75">
        <v>98</v>
      </c>
      <c r="E24" s="75">
        <v>134</v>
      </c>
      <c r="F24" s="74">
        <v>0.98989898989898994</v>
      </c>
      <c r="G24" s="75">
        <v>340.78787878787898</v>
      </c>
    </row>
    <row r="25" spans="1:7" x14ac:dyDescent="0.25">
      <c r="A25" t="s">
        <v>2171</v>
      </c>
      <c r="B25" s="75">
        <v>2593943</v>
      </c>
      <c r="C25" s="75">
        <v>97</v>
      </c>
      <c r="D25" s="75">
        <v>93</v>
      </c>
      <c r="E25" s="75">
        <v>182</v>
      </c>
      <c r="F25" s="74">
        <v>0.95876288659793796</v>
      </c>
      <c r="G25" s="75">
        <v>546.80412371134003</v>
      </c>
    </row>
    <row r="26" spans="1:7" x14ac:dyDescent="0.25">
      <c r="A26" t="s">
        <v>2172</v>
      </c>
      <c r="B26" s="75">
        <v>2778700</v>
      </c>
      <c r="C26" s="75">
        <v>95</v>
      </c>
      <c r="D26" s="75">
        <v>95</v>
      </c>
      <c r="E26" s="75">
        <v>134</v>
      </c>
      <c r="F26" s="74">
        <v>1</v>
      </c>
      <c r="G26" s="75">
        <v>204.34736842105301</v>
      </c>
    </row>
    <row r="27" spans="1:7" x14ac:dyDescent="0.25">
      <c r="A27" t="s">
        <v>2173</v>
      </c>
      <c r="B27" s="75">
        <v>3528314</v>
      </c>
      <c r="C27" s="75">
        <v>94</v>
      </c>
      <c r="D27" s="75">
        <v>91</v>
      </c>
      <c r="E27" s="75">
        <v>168</v>
      </c>
      <c r="F27" s="74">
        <v>0.96808510638297895</v>
      </c>
      <c r="G27" s="75">
        <v>490.095744680851</v>
      </c>
    </row>
    <row r="28" spans="1:7" x14ac:dyDescent="0.25">
      <c r="A28" t="s">
        <v>2174</v>
      </c>
      <c r="B28" s="75">
        <v>4473170</v>
      </c>
      <c r="C28" s="75">
        <v>93</v>
      </c>
      <c r="D28" s="75">
        <v>90</v>
      </c>
      <c r="E28" s="75">
        <v>138</v>
      </c>
      <c r="F28" s="74">
        <v>0.967741935483871</v>
      </c>
      <c r="G28" s="75">
        <v>501.81720430107498</v>
      </c>
    </row>
    <row r="29" spans="1:7" x14ac:dyDescent="0.25">
      <c r="A29" t="s">
        <v>2175</v>
      </c>
      <c r="B29" s="75">
        <v>1380208</v>
      </c>
      <c r="C29" s="75">
        <v>93</v>
      </c>
      <c r="D29" s="75">
        <v>88</v>
      </c>
      <c r="E29" s="75">
        <v>118</v>
      </c>
      <c r="F29" s="74">
        <v>0.94623655913978499</v>
      </c>
      <c r="G29" s="75">
        <v>469.95698924731198</v>
      </c>
    </row>
    <row r="30" spans="1:7" x14ac:dyDescent="0.25">
      <c r="A30" t="s">
        <v>2176</v>
      </c>
      <c r="B30" s="75">
        <v>2780692</v>
      </c>
      <c r="C30" s="75">
        <v>91</v>
      </c>
      <c r="D30" s="75">
        <v>85</v>
      </c>
      <c r="E30" s="75">
        <v>527</v>
      </c>
      <c r="F30" s="74">
        <v>0.93406593406593397</v>
      </c>
      <c r="G30" s="75">
        <v>249.39560439560401</v>
      </c>
    </row>
    <row r="31" spans="1:7" x14ac:dyDescent="0.25">
      <c r="A31" t="s">
        <v>2177</v>
      </c>
      <c r="B31" s="75">
        <v>4035948</v>
      </c>
      <c r="C31" s="75">
        <v>90</v>
      </c>
      <c r="D31" s="75">
        <v>90</v>
      </c>
      <c r="E31" s="75">
        <v>127</v>
      </c>
      <c r="F31" s="74">
        <v>1</v>
      </c>
      <c r="G31" s="75">
        <v>286.45555555555597</v>
      </c>
    </row>
    <row r="32" spans="1:7" x14ac:dyDescent="0.25">
      <c r="A32" t="s">
        <v>2178</v>
      </c>
      <c r="B32" s="75">
        <v>3138503</v>
      </c>
      <c r="C32" s="75">
        <v>89</v>
      </c>
      <c r="D32" s="75">
        <v>87</v>
      </c>
      <c r="E32" s="75">
        <v>148</v>
      </c>
      <c r="F32" s="74">
        <v>0.97752808988763995</v>
      </c>
      <c r="G32" s="75">
        <v>285.25842696629201</v>
      </c>
    </row>
    <row r="33" spans="1:7" x14ac:dyDescent="0.25">
      <c r="A33" t="s">
        <v>2179</v>
      </c>
      <c r="B33" s="75">
        <v>502054</v>
      </c>
      <c r="C33" s="75">
        <v>89</v>
      </c>
      <c r="D33" s="75">
        <v>88</v>
      </c>
      <c r="E33" s="75">
        <v>99</v>
      </c>
      <c r="F33" s="74">
        <v>0.98876404494381998</v>
      </c>
      <c r="G33" s="75">
        <v>456.28089887640402</v>
      </c>
    </row>
    <row r="34" spans="1:7" x14ac:dyDescent="0.25">
      <c r="A34" t="s">
        <v>2180</v>
      </c>
      <c r="B34" s="75">
        <v>3903551</v>
      </c>
      <c r="C34" s="75">
        <v>88</v>
      </c>
      <c r="D34" s="75">
        <v>87</v>
      </c>
      <c r="E34" s="75">
        <v>129</v>
      </c>
      <c r="F34" s="74">
        <v>0.98863636363636398</v>
      </c>
      <c r="G34" s="75">
        <v>544.32954545454504</v>
      </c>
    </row>
    <row r="35" spans="1:7" x14ac:dyDescent="0.25">
      <c r="A35" t="s">
        <v>2181</v>
      </c>
      <c r="B35" s="75">
        <v>2802208</v>
      </c>
      <c r="C35" s="75">
        <v>88</v>
      </c>
      <c r="D35" s="75">
        <v>87</v>
      </c>
      <c r="E35" s="75">
        <v>116</v>
      </c>
      <c r="F35" s="74">
        <v>0.98863636363636398</v>
      </c>
      <c r="G35" s="75">
        <v>377.34090909090901</v>
      </c>
    </row>
    <row r="36" spans="1:7" x14ac:dyDescent="0.25">
      <c r="A36" t="s">
        <v>2182</v>
      </c>
      <c r="B36" s="75">
        <v>4101071</v>
      </c>
      <c r="C36" s="75">
        <v>88</v>
      </c>
      <c r="D36" s="75">
        <v>87</v>
      </c>
      <c r="E36" s="75">
        <v>127</v>
      </c>
      <c r="F36" s="74">
        <v>0.98863636363636398</v>
      </c>
      <c r="G36" s="75">
        <v>268.39772727272702</v>
      </c>
    </row>
    <row r="37" spans="1:7" x14ac:dyDescent="0.25">
      <c r="A37" t="s">
        <v>2183</v>
      </c>
      <c r="B37" s="75">
        <v>3417590</v>
      </c>
      <c r="C37" s="75">
        <v>87</v>
      </c>
      <c r="D37" s="75">
        <v>84</v>
      </c>
      <c r="E37" s="75">
        <v>130</v>
      </c>
      <c r="F37" s="74">
        <v>0.96551724137931005</v>
      </c>
      <c r="G37" s="75">
        <v>282.20689655172401</v>
      </c>
    </row>
    <row r="38" spans="1:7" x14ac:dyDescent="0.25">
      <c r="A38" t="s">
        <v>2184</v>
      </c>
      <c r="B38" s="75">
        <v>4475985</v>
      </c>
      <c r="C38" s="75">
        <v>85</v>
      </c>
      <c r="D38" s="75">
        <v>71</v>
      </c>
      <c r="E38" s="75">
        <v>118</v>
      </c>
      <c r="F38" s="74">
        <v>0.83529411764705896</v>
      </c>
      <c r="G38" s="75">
        <v>332.81176470588201</v>
      </c>
    </row>
    <row r="39" spans="1:7" x14ac:dyDescent="0.25">
      <c r="A39" t="s">
        <v>2185</v>
      </c>
      <c r="B39" s="75">
        <v>978664</v>
      </c>
      <c r="C39" s="75">
        <v>85</v>
      </c>
      <c r="D39" s="75">
        <v>81</v>
      </c>
      <c r="E39" s="75">
        <v>108</v>
      </c>
      <c r="F39" s="74">
        <v>0.95294117647058796</v>
      </c>
      <c r="G39" s="75">
        <v>297.37647058823501</v>
      </c>
    </row>
    <row r="40" spans="1:7" x14ac:dyDescent="0.25">
      <c r="A40" t="s">
        <v>2186</v>
      </c>
      <c r="B40" s="75">
        <v>1116045</v>
      </c>
      <c r="C40" s="75">
        <v>84</v>
      </c>
      <c r="D40" s="75">
        <v>83</v>
      </c>
      <c r="E40" s="75">
        <v>124</v>
      </c>
      <c r="F40" s="74">
        <v>0.98809523809523803</v>
      </c>
      <c r="G40" s="75">
        <v>334.73809523809501</v>
      </c>
    </row>
    <row r="41" spans="1:7" x14ac:dyDescent="0.25">
      <c r="A41" t="s">
        <v>2187</v>
      </c>
      <c r="B41" s="75">
        <v>908758</v>
      </c>
      <c r="C41" s="75">
        <v>84</v>
      </c>
      <c r="D41" s="75">
        <v>84</v>
      </c>
      <c r="E41" s="75">
        <v>124</v>
      </c>
      <c r="F41" s="74">
        <v>1</v>
      </c>
      <c r="G41" s="75">
        <v>276.40476190476198</v>
      </c>
    </row>
    <row r="42" spans="1:7" x14ac:dyDescent="0.25">
      <c r="A42" t="s">
        <v>2188</v>
      </c>
      <c r="B42" s="75">
        <v>2557041</v>
      </c>
      <c r="C42" s="75">
        <v>84</v>
      </c>
      <c r="D42" s="75">
        <v>79</v>
      </c>
      <c r="E42" s="75">
        <v>134</v>
      </c>
      <c r="F42" s="74">
        <v>0.94047619047619002</v>
      </c>
      <c r="G42" s="75">
        <v>415.28571428571399</v>
      </c>
    </row>
    <row r="43" spans="1:7" x14ac:dyDescent="0.25">
      <c r="A43" t="s">
        <v>2189</v>
      </c>
      <c r="B43" s="75">
        <v>3851784</v>
      </c>
      <c r="C43" s="75">
        <v>83</v>
      </c>
      <c r="D43" s="75">
        <v>81</v>
      </c>
      <c r="E43" s="75">
        <v>114</v>
      </c>
      <c r="F43" s="74">
        <v>0.97590361445783103</v>
      </c>
      <c r="G43" s="75">
        <v>370.01204819277098</v>
      </c>
    </row>
    <row r="44" spans="1:7" x14ac:dyDescent="0.25">
      <c r="A44" t="s">
        <v>2190</v>
      </c>
      <c r="B44" s="75">
        <v>3450084</v>
      </c>
      <c r="C44" s="75">
        <v>83</v>
      </c>
      <c r="D44" s="75">
        <v>80</v>
      </c>
      <c r="E44" s="75">
        <v>105</v>
      </c>
      <c r="F44" s="74">
        <v>0.96385542168674698</v>
      </c>
      <c r="G44" s="75">
        <v>306.096385542169</v>
      </c>
    </row>
    <row r="45" spans="1:7" x14ac:dyDescent="0.25">
      <c r="A45" t="s">
        <v>2191</v>
      </c>
      <c r="B45" s="75">
        <v>2453666</v>
      </c>
      <c r="C45" s="75">
        <v>83</v>
      </c>
      <c r="D45" s="75">
        <v>83</v>
      </c>
      <c r="E45" s="75">
        <v>131</v>
      </c>
      <c r="F45" s="74">
        <v>1</v>
      </c>
      <c r="G45" s="75">
        <v>386.19277108433698</v>
      </c>
    </row>
    <row r="46" spans="1:7" x14ac:dyDescent="0.25">
      <c r="A46" t="s">
        <v>2192</v>
      </c>
      <c r="B46" s="75">
        <v>3419090</v>
      </c>
      <c r="C46" s="75">
        <v>83</v>
      </c>
      <c r="D46" s="75">
        <v>83</v>
      </c>
      <c r="E46" s="75">
        <v>107</v>
      </c>
      <c r="F46" s="74">
        <v>1</v>
      </c>
      <c r="G46" s="75">
        <v>325.72289156626499</v>
      </c>
    </row>
    <row r="47" spans="1:7" x14ac:dyDescent="0.25">
      <c r="A47" t="s">
        <v>2193</v>
      </c>
      <c r="B47" s="75">
        <v>3137873</v>
      </c>
      <c r="C47" s="75">
        <v>82</v>
      </c>
      <c r="D47" s="75">
        <v>81</v>
      </c>
      <c r="E47" s="75">
        <v>142</v>
      </c>
      <c r="F47" s="74">
        <v>0.98780487804878003</v>
      </c>
      <c r="G47" s="75">
        <v>410.46341463414598</v>
      </c>
    </row>
    <row r="48" spans="1:7" x14ac:dyDescent="0.25">
      <c r="A48" t="s">
        <v>2194</v>
      </c>
      <c r="B48" s="75">
        <v>4472974</v>
      </c>
      <c r="C48" s="75">
        <v>81</v>
      </c>
      <c r="D48" s="75">
        <v>77</v>
      </c>
      <c r="E48" s="75">
        <v>114</v>
      </c>
      <c r="F48" s="74">
        <v>0.95061728395061695</v>
      </c>
      <c r="G48" s="75">
        <v>364.66666666666703</v>
      </c>
    </row>
    <row r="49" spans="1:7" x14ac:dyDescent="0.25">
      <c r="A49" t="s">
        <v>2195</v>
      </c>
      <c r="B49" s="75">
        <v>3857518</v>
      </c>
      <c r="C49" s="75">
        <v>81</v>
      </c>
      <c r="D49" s="75">
        <v>80</v>
      </c>
      <c r="E49" s="75">
        <v>110</v>
      </c>
      <c r="F49" s="74">
        <v>0.98765432098765404</v>
      </c>
      <c r="G49" s="75">
        <v>433.43209876543199</v>
      </c>
    </row>
    <row r="50" spans="1:7" x14ac:dyDescent="0.25">
      <c r="A50" t="s">
        <v>2196</v>
      </c>
      <c r="B50" s="75">
        <v>3888258</v>
      </c>
      <c r="C50" s="75">
        <v>81</v>
      </c>
      <c r="D50" s="75">
        <v>80</v>
      </c>
      <c r="E50" s="75">
        <v>140</v>
      </c>
      <c r="F50" s="74">
        <v>0.98765432098765404</v>
      </c>
      <c r="G50" s="75">
        <v>421.13580246913602</v>
      </c>
    </row>
    <row r="51" spans="1:7" x14ac:dyDescent="0.25">
      <c r="A51" t="s">
        <v>2197</v>
      </c>
      <c r="B51" s="75">
        <v>2364053</v>
      </c>
      <c r="C51" s="75">
        <v>80</v>
      </c>
      <c r="D51" s="75">
        <v>77</v>
      </c>
      <c r="E51" s="75">
        <v>94</v>
      </c>
      <c r="F51" s="74">
        <v>0.96250000000000002</v>
      </c>
      <c r="G51" s="75">
        <v>425.5</v>
      </c>
    </row>
    <row r="52" spans="1:7" x14ac:dyDescent="0.25">
      <c r="A52" t="s">
        <v>2198</v>
      </c>
      <c r="B52" s="75">
        <v>3525583</v>
      </c>
      <c r="C52" s="75">
        <v>80</v>
      </c>
      <c r="D52" s="75">
        <v>74</v>
      </c>
      <c r="E52" s="75">
        <v>118</v>
      </c>
      <c r="F52" s="74">
        <v>0.92500000000000004</v>
      </c>
      <c r="G52" s="75">
        <v>337.16250000000002</v>
      </c>
    </row>
    <row r="53" spans="1:7" x14ac:dyDescent="0.25">
      <c r="A53" t="s">
        <v>2199</v>
      </c>
      <c r="B53" s="75">
        <v>3247225</v>
      </c>
      <c r="C53" s="75">
        <v>78</v>
      </c>
      <c r="D53" s="75">
        <v>76</v>
      </c>
      <c r="E53" s="75">
        <v>110</v>
      </c>
      <c r="F53" s="74">
        <v>0.97435897435897401</v>
      </c>
      <c r="G53" s="75">
        <v>257.269230769231</v>
      </c>
    </row>
    <row r="54" spans="1:7" x14ac:dyDescent="0.25">
      <c r="A54" t="s">
        <v>2200</v>
      </c>
      <c r="B54" s="75">
        <v>2714364</v>
      </c>
      <c r="C54" s="75">
        <v>77</v>
      </c>
      <c r="D54" s="75">
        <v>66</v>
      </c>
      <c r="E54" s="75">
        <v>128</v>
      </c>
      <c r="F54" s="74">
        <v>0.85714285714285698</v>
      </c>
      <c r="G54" s="75">
        <v>406.10389610389598</v>
      </c>
    </row>
    <row r="55" spans="1:7" x14ac:dyDescent="0.25">
      <c r="A55" t="s">
        <v>2201</v>
      </c>
      <c r="B55" s="75">
        <v>2379977</v>
      </c>
      <c r="C55" s="75">
        <v>77</v>
      </c>
      <c r="D55" s="75">
        <v>77</v>
      </c>
      <c r="E55" s="75">
        <v>94</v>
      </c>
      <c r="F55" s="74">
        <v>1</v>
      </c>
      <c r="G55" s="75">
        <v>447.376623376623</v>
      </c>
    </row>
    <row r="56" spans="1:7" x14ac:dyDescent="0.25">
      <c r="A56" t="s">
        <v>2202</v>
      </c>
      <c r="B56" s="75">
        <v>4035958</v>
      </c>
      <c r="C56" s="75">
        <v>76</v>
      </c>
      <c r="D56" s="75">
        <v>75</v>
      </c>
      <c r="E56" s="75">
        <v>113</v>
      </c>
      <c r="F56" s="74">
        <v>0.98684210526315796</v>
      </c>
      <c r="G56" s="75">
        <v>219.855263157895</v>
      </c>
    </row>
    <row r="57" spans="1:7" x14ac:dyDescent="0.25">
      <c r="A57" t="s">
        <v>2203</v>
      </c>
      <c r="B57" s="75">
        <v>4476079</v>
      </c>
      <c r="C57" s="75">
        <v>76</v>
      </c>
      <c r="D57" s="75">
        <v>71</v>
      </c>
      <c r="E57" s="75">
        <v>154</v>
      </c>
      <c r="F57" s="74">
        <v>0.93421052631578905</v>
      </c>
      <c r="G57" s="75">
        <v>312.802631578947</v>
      </c>
    </row>
    <row r="58" spans="1:7" x14ac:dyDescent="0.25">
      <c r="A58" t="s">
        <v>2204</v>
      </c>
      <c r="B58" s="75">
        <v>3290784</v>
      </c>
      <c r="C58" s="75">
        <v>75</v>
      </c>
      <c r="D58" s="75">
        <v>75</v>
      </c>
      <c r="E58" s="75">
        <v>129</v>
      </c>
      <c r="F58" s="74">
        <v>1</v>
      </c>
      <c r="G58" s="75">
        <v>468.86666666666702</v>
      </c>
    </row>
    <row r="59" spans="1:7" x14ac:dyDescent="0.25">
      <c r="A59" t="s">
        <v>2205</v>
      </c>
      <c r="B59" s="75">
        <v>4473129</v>
      </c>
      <c r="C59" s="75">
        <v>75</v>
      </c>
      <c r="D59" s="75">
        <v>62</v>
      </c>
      <c r="E59" s="75">
        <v>104</v>
      </c>
      <c r="F59" s="74">
        <v>0.82666666666666699</v>
      </c>
      <c r="G59" s="75">
        <v>247.14666666666699</v>
      </c>
    </row>
    <row r="60" spans="1:7" x14ac:dyDescent="0.25">
      <c r="A60" t="s">
        <v>2206</v>
      </c>
      <c r="B60" s="75">
        <v>706438</v>
      </c>
      <c r="C60" s="75">
        <v>75</v>
      </c>
      <c r="D60" s="75">
        <v>74</v>
      </c>
      <c r="E60" s="75">
        <v>145</v>
      </c>
      <c r="F60" s="74">
        <v>0.98666666666666702</v>
      </c>
      <c r="G60" s="75">
        <v>284.24</v>
      </c>
    </row>
    <row r="61" spans="1:7" x14ac:dyDescent="0.25">
      <c r="A61" t="s">
        <v>2207</v>
      </c>
      <c r="B61" s="75">
        <v>1603146</v>
      </c>
      <c r="C61" s="75">
        <v>74</v>
      </c>
      <c r="D61" s="75">
        <v>71</v>
      </c>
      <c r="E61" s="75">
        <v>87</v>
      </c>
      <c r="F61" s="74">
        <v>0.95945945945945899</v>
      </c>
      <c r="G61" s="75">
        <v>325.756756756757</v>
      </c>
    </row>
    <row r="62" spans="1:7" x14ac:dyDescent="0.25">
      <c r="A62" t="s">
        <v>2208</v>
      </c>
      <c r="B62" s="75">
        <v>4101034</v>
      </c>
      <c r="C62" s="75">
        <v>74</v>
      </c>
      <c r="D62" s="75">
        <v>74</v>
      </c>
      <c r="E62" s="75">
        <v>116</v>
      </c>
      <c r="F62" s="74">
        <v>1</v>
      </c>
      <c r="G62" s="75">
        <v>353.78378378378397</v>
      </c>
    </row>
    <row r="63" spans="1:7" x14ac:dyDescent="0.25">
      <c r="A63" t="s">
        <v>2209</v>
      </c>
      <c r="B63" s="75">
        <v>4473070</v>
      </c>
      <c r="C63" s="75">
        <v>74</v>
      </c>
      <c r="D63" s="75">
        <v>69</v>
      </c>
      <c r="E63" s="75">
        <v>84</v>
      </c>
      <c r="F63" s="74">
        <v>0.93243243243243201</v>
      </c>
      <c r="G63" s="75">
        <v>460.71621621621603</v>
      </c>
    </row>
    <row r="64" spans="1:7" x14ac:dyDescent="0.25">
      <c r="A64" t="s">
        <v>2210</v>
      </c>
      <c r="B64" s="75">
        <v>2043580</v>
      </c>
      <c r="C64" s="75">
        <v>74</v>
      </c>
      <c r="D64" s="75">
        <v>71</v>
      </c>
      <c r="E64" s="75">
        <v>102</v>
      </c>
      <c r="F64" s="74">
        <v>0.95945945945945899</v>
      </c>
      <c r="G64" s="75">
        <v>269.87837837837799</v>
      </c>
    </row>
    <row r="65" spans="1:7" x14ac:dyDescent="0.25">
      <c r="A65" t="s">
        <v>2211</v>
      </c>
      <c r="B65" s="75">
        <v>598335</v>
      </c>
      <c r="C65" s="75">
        <v>73</v>
      </c>
      <c r="D65" s="75">
        <v>73</v>
      </c>
      <c r="E65" s="75">
        <v>99</v>
      </c>
      <c r="F65" s="74">
        <v>1</v>
      </c>
      <c r="G65" s="75">
        <v>355</v>
      </c>
    </row>
    <row r="66" spans="1:7" x14ac:dyDescent="0.25">
      <c r="A66" t="s">
        <v>2212</v>
      </c>
      <c r="B66" s="75">
        <v>1793266</v>
      </c>
      <c r="C66" s="75">
        <v>73</v>
      </c>
      <c r="D66" s="75">
        <v>70</v>
      </c>
      <c r="E66" s="75">
        <v>96</v>
      </c>
      <c r="F66" s="74">
        <v>0.95890410958904104</v>
      </c>
      <c r="G66" s="75">
        <v>393.52054794520501</v>
      </c>
    </row>
    <row r="67" spans="1:7" x14ac:dyDescent="0.25">
      <c r="A67" t="s">
        <v>2213</v>
      </c>
      <c r="B67" s="75">
        <v>3851498</v>
      </c>
      <c r="C67" s="75">
        <v>73</v>
      </c>
      <c r="D67" s="75">
        <v>72</v>
      </c>
      <c r="E67" s="75">
        <v>98</v>
      </c>
      <c r="F67" s="74">
        <v>0.98630136986301398</v>
      </c>
      <c r="G67" s="75">
        <v>245.72602739726</v>
      </c>
    </row>
    <row r="68" spans="1:7" x14ac:dyDescent="0.25">
      <c r="A68" t="s">
        <v>2214</v>
      </c>
      <c r="B68" s="75">
        <v>1846609</v>
      </c>
      <c r="C68" s="75">
        <v>72</v>
      </c>
      <c r="D68" s="75">
        <v>67</v>
      </c>
      <c r="E68" s="75">
        <v>109</v>
      </c>
      <c r="F68" s="74">
        <v>0.93055555555555602</v>
      </c>
      <c r="G68" s="75">
        <v>312.944444444444</v>
      </c>
    </row>
    <row r="69" spans="1:7" x14ac:dyDescent="0.25">
      <c r="A69" t="s">
        <v>2215</v>
      </c>
      <c r="B69" s="75">
        <v>3853118</v>
      </c>
      <c r="C69" s="75">
        <v>72</v>
      </c>
      <c r="D69" s="75">
        <v>70</v>
      </c>
      <c r="E69" s="75">
        <v>100</v>
      </c>
      <c r="F69" s="74">
        <v>0.97222222222222199</v>
      </c>
      <c r="G69" s="75">
        <v>348.01388888888903</v>
      </c>
    </row>
    <row r="70" spans="1:7" x14ac:dyDescent="0.25">
      <c r="A70" t="s">
        <v>2216</v>
      </c>
      <c r="B70" s="75">
        <v>2715908</v>
      </c>
      <c r="C70" s="75">
        <v>72</v>
      </c>
      <c r="D70" s="75">
        <v>69</v>
      </c>
      <c r="E70" s="75">
        <v>110</v>
      </c>
      <c r="F70" s="74">
        <v>0.95833333333333304</v>
      </c>
      <c r="G70" s="75">
        <v>360.01388888888903</v>
      </c>
    </row>
    <row r="71" spans="1:7" x14ac:dyDescent="0.25">
      <c r="A71" t="s">
        <v>2217</v>
      </c>
      <c r="B71" s="75">
        <v>2743754</v>
      </c>
      <c r="C71" s="75">
        <v>71</v>
      </c>
      <c r="D71" s="75">
        <v>70</v>
      </c>
      <c r="E71" s="75">
        <v>92</v>
      </c>
      <c r="F71" s="74">
        <v>0.98591549295774605</v>
      </c>
      <c r="G71" s="75">
        <v>295.38028169014098</v>
      </c>
    </row>
    <row r="72" spans="1:7" x14ac:dyDescent="0.25">
      <c r="A72" t="s">
        <v>2218</v>
      </c>
      <c r="B72" s="75">
        <v>3119780</v>
      </c>
      <c r="C72" s="75">
        <v>71</v>
      </c>
      <c r="D72" s="75">
        <v>67</v>
      </c>
      <c r="E72" s="75">
        <v>86</v>
      </c>
      <c r="F72" s="74">
        <v>0.94366197183098599</v>
      </c>
      <c r="G72" s="75">
        <v>435.07042253521098</v>
      </c>
    </row>
    <row r="73" spans="1:7" x14ac:dyDescent="0.25">
      <c r="A73" t="s">
        <v>2219</v>
      </c>
      <c r="B73" s="75">
        <v>4035914</v>
      </c>
      <c r="C73" s="75">
        <v>71</v>
      </c>
      <c r="D73" s="75">
        <v>71</v>
      </c>
      <c r="E73" s="75">
        <v>116</v>
      </c>
      <c r="F73" s="74">
        <v>1</v>
      </c>
      <c r="G73" s="75">
        <v>368.76056338028201</v>
      </c>
    </row>
    <row r="74" spans="1:7" x14ac:dyDescent="0.25">
      <c r="A74" t="s">
        <v>2220</v>
      </c>
      <c r="B74" s="75">
        <v>4473004</v>
      </c>
      <c r="C74" s="75">
        <v>71</v>
      </c>
      <c r="D74" s="75">
        <v>65</v>
      </c>
      <c r="E74" s="75">
        <v>89</v>
      </c>
      <c r="F74" s="74">
        <v>0.91549295774647899</v>
      </c>
      <c r="G74" s="75">
        <v>369.83098591549299</v>
      </c>
    </row>
    <row r="75" spans="1:7" x14ac:dyDescent="0.25">
      <c r="A75" t="s">
        <v>2221</v>
      </c>
      <c r="B75" s="75">
        <v>1430472</v>
      </c>
      <c r="C75" s="75">
        <v>71</v>
      </c>
      <c r="D75" s="75">
        <v>69</v>
      </c>
      <c r="E75" s="75">
        <v>106</v>
      </c>
      <c r="F75" s="74">
        <v>0.971830985915493</v>
      </c>
      <c r="G75" s="75">
        <v>261.73239436619701</v>
      </c>
    </row>
    <row r="76" spans="1:7" x14ac:dyDescent="0.25">
      <c r="A76" t="s">
        <v>2222</v>
      </c>
      <c r="B76" s="75">
        <v>4101079</v>
      </c>
      <c r="C76" s="75">
        <v>70</v>
      </c>
      <c r="D76" s="75">
        <v>56</v>
      </c>
      <c r="E76" s="75">
        <v>110</v>
      </c>
      <c r="F76" s="74">
        <v>0.8</v>
      </c>
      <c r="G76" s="75">
        <v>373.18571428571403</v>
      </c>
    </row>
    <row r="77" spans="1:7" x14ac:dyDescent="0.25">
      <c r="A77" t="s">
        <v>2223</v>
      </c>
      <c r="B77" s="75">
        <v>3525933</v>
      </c>
      <c r="C77" s="75">
        <v>70</v>
      </c>
      <c r="D77" s="75">
        <v>69</v>
      </c>
      <c r="E77" s="75">
        <v>114</v>
      </c>
      <c r="F77" s="74">
        <v>0.98571428571428599</v>
      </c>
      <c r="G77" s="75">
        <v>442.5</v>
      </c>
    </row>
    <row r="78" spans="1:7" x14ac:dyDescent="0.25">
      <c r="A78" t="s">
        <v>2224</v>
      </c>
      <c r="B78" s="75">
        <v>4472994</v>
      </c>
      <c r="C78" s="75">
        <v>70</v>
      </c>
      <c r="D78" s="75">
        <v>67</v>
      </c>
      <c r="E78" s="75">
        <v>109</v>
      </c>
      <c r="F78" s="74">
        <v>0.95714285714285696</v>
      </c>
      <c r="G78" s="75">
        <v>249.828571428571</v>
      </c>
    </row>
    <row r="79" spans="1:7" x14ac:dyDescent="0.25">
      <c r="A79" t="s">
        <v>2225</v>
      </c>
      <c r="B79" s="75">
        <v>3118345</v>
      </c>
      <c r="C79" s="75">
        <v>69</v>
      </c>
      <c r="D79" s="75">
        <v>68</v>
      </c>
      <c r="E79" s="75">
        <v>95</v>
      </c>
      <c r="F79" s="74">
        <v>0.98550724637681197</v>
      </c>
      <c r="G79" s="75">
        <v>325.31884057971001</v>
      </c>
    </row>
    <row r="80" spans="1:7" x14ac:dyDescent="0.25">
      <c r="A80" t="s">
        <v>2226</v>
      </c>
      <c r="B80" s="75">
        <v>1192610</v>
      </c>
      <c r="C80" s="75">
        <v>69</v>
      </c>
      <c r="D80" s="75">
        <v>68</v>
      </c>
      <c r="E80" s="75">
        <v>93</v>
      </c>
      <c r="F80" s="74">
        <v>0.98550724637681197</v>
      </c>
      <c r="G80" s="75">
        <v>384</v>
      </c>
    </row>
    <row r="81" spans="1:7" x14ac:dyDescent="0.25">
      <c r="A81" t="s">
        <v>2227</v>
      </c>
      <c r="B81" s="75">
        <v>3888256</v>
      </c>
      <c r="C81" s="75">
        <v>68</v>
      </c>
      <c r="D81" s="75">
        <v>68</v>
      </c>
      <c r="E81" s="75">
        <v>115</v>
      </c>
      <c r="F81" s="74">
        <v>1</v>
      </c>
      <c r="G81" s="75">
        <v>271.29411764705901</v>
      </c>
    </row>
    <row r="82" spans="1:7" x14ac:dyDescent="0.25">
      <c r="A82" t="s">
        <v>2228</v>
      </c>
      <c r="B82" s="75">
        <v>3397372</v>
      </c>
      <c r="C82" s="75">
        <v>68</v>
      </c>
      <c r="D82" s="75">
        <v>68</v>
      </c>
      <c r="E82" s="75">
        <v>107</v>
      </c>
      <c r="F82" s="74">
        <v>1</v>
      </c>
      <c r="G82" s="75">
        <v>451.92647058823502</v>
      </c>
    </row>
    <row r="83" spans="1:7" x14ac:dyDescent="0.25">
      <c r="A83" t="s">
        <v>2229</v>
      </c>
      <c r="B83" s="75">
        <v>908812</v>
      </c>
      <c r="C83" s="75">
        <v>67</v>
      </c>
      <c r="D83" s="75">
        <v>67</v>
      </c>
      <c r="E83" s="75">
        <v>99</v>
      </c>
      <c r="F83" s="74">
        <v>1</v>
      </c>
      <c r="G83" s="75">
        <v>308.92537313432803</v>
      </c>
    </row>
    <row r="84" spans="1:7" x14ac:dyDescent="0.25">
      <c r="A84" t="s">
        <v>2230</v>
      </c>
      <c r="B84" s="75">
        <v>3903591</v>
      </c>
      <c r="C84" s="75">
        <v>67</v>
      </c>
      <c r="D84" s="75">
        <v>66</v>
      </c>
      <c r="E84" s="75">
        <v>84</v>
      </c>
      <c r="F84" s="74">
        <v>0.98507462686567204</v>
      </c>
      <c r="G84" s="75">
        <v>256.716417910448</v>
      </c>
    </row>
    <row r="85" spans="1:7" x14ac:dyDescent="0.25">
      <c r="A85" t="s">
        <v>2231</v>
      </c>
      <c r="B85" s="75">
        <v>3138471</v>
      </c>
      <c r="C85" s="75">
        <v>66</v>
      </c>
      <c r="D85" s="75">
        <v>66</v>
      </c>
      <c r="E85" s="75">
        <v>103</v>
      </c>
      <c r="F85" s="74">
        <v>1</v>
      </c>
      <c r="G85" s="75">
        <v>394.12121212121201</v>
      </c>
    </row>
    <row r="86" spans="1:7" x14ac:dyDescent="0.25">
      <c r="A86" t="s">
        <v>2232</v>
      </c>
      <c r="B86" s="75">
        <v>2750811</v>
      </c>
      <c r="C86" s="75">
        <v>66</v>
      </c>
      <c r="D86" s="75">
        <v>63</v>
      </c>
      <c r="E86" s="75">
        <v>88</v>
      </c>
      <c r="F86" s="74">
        <v>0.95454545454545503</v>
      </c>
      <c r="G86" s="75">
        <v>318.42424242424198</v>
      </c>
    </row>
    <row r="87" spans="1:7" x14ac:dyDescent="0.25">
      <c r="A87" t="s">
        <v>2233</v>
      </c>
      <c r="B87" s="75">
        <v>4476005</v>
      </c>
      <c r="C87" s="75">
        <v>66</v>
      </c>
      <c r="D87" s="75">
        <v>65</v>
      </c>
      <c r="E87" s="75">
        <v>92</v>
      </c>
      <c r="F87" s="74">
        <v>0.98484848484848497</v>
      </c>
      <c r="G87" s="75">
        <v>454.43939393939399</v>
      </c>
    </row>
    <row r="88" spans="1:7" x14ac:dyDescent="0.25">
      <c r="A88" t="s">
        <v>2234</v>
      </c>
      <c r="B88" s="75">
        <v>3129249</v>
      </c>
      <c r="C88" s="75">
        <v>66</v>
      </c>
      <c r="D88" s="75">
        <v>66</v>
      </c>
      <c r="E88" s="75">
        <v>109</v>
      </c>
      <c r="F88" s="74">
        <v>1</v>
      </c>
      <c r="G88" s="75">
        <v>350.24242424242402</v>
      </c>
    </row>
    <row r="89" spans="1:7" x14ac:dyDescent="0.25">
      <c r="A89" t="s">
        <v>2235</v>
      </c>
      <c r="B89" s="75">
        <v>2339355</v>
      </c>
      <c r="C89" s="75">
        <v>66</v>
      </c>
      <c r="D89" s="75">
        <v>66</v>
      </c>
      <c r="E89" s="75">
        <v>93</v>
      </c>
      <c r="F89" s="74">
        <v>1</v>
      </c>
      <c r="G89" s="75">
        <v>322.31818181818198</v>
      </c>
    </row>
    <row r="90" spans="1:7" x14ac:dyDescent="0.25">
      <c r="A90" t="s">
        <v>2236</v>
      </c>
      <c r="B90" s="75">
        <v>1378195</v>
      </c>
      <c r="C90" s="75">
        <v>65</v>
      </c>
      <c r="D90" s="75">
        <v>64</v>
      </c>
      <c r="E90" s="75">
        <v>75</v>
      </c>
      <c r="F90" s="74">
        <v>0.984615384615385</v>
      </c>
      <c r="G90" s="75">
        <v>424.092307692308</v>
      </c>
    </row>
    <row r="91" spans="1:7" x14ac:dyDescent="0.25">
      <c r="A91" t="s">
        <v>2237</v>
      </c>
      <c r="B91" s="75">
        <v>2714251</v>
      </c>
      <c r="C91" s="75">
        <v>64</v>
      </c>
      <c r="D91" s="75">
        <v>64</v>
      </c>
      <c r="E91" s="75">
        <v>90</v>
      </c>
      <c r="F91" s="74">
        <v>1</v>
      </c>
      <c r="G91" s="75">
        <v>330.125</v>
      </c>
    </row>
    <row r="92" spans="1:7" x14ac:dyDescent="0.25">
      <c r="A92" t="s">
        <v>2238</v>
      </c>
      <c r="B92" s="75">
        <v>2811291</v>
      </c>
      <c r="C92" s="75">
        <v>64</v>
      </c>
      <c r="D92" s="75">
        <v>64</v>
      </c>
      <c r="E92" s="75">
        <v>104</v>
      </c>
      <c r="F92" s="74">
        <v>1</v>
      </c>
      <c r="G92" s="75">
        <v>307.4375</v>
      </c>
    </row>
    <row r="93" spans="1:7" x14ac:dyDescent="0.25">
      <c r="A93" t="s">
        <v>2239</v>
      </c>
      <c r="B93" s="75">
        <v>2782115</v>
      </c>
      <c r="C93" s="75">
        <v>64</v>
      </c>
      <c r="D93" s="75">
        <v>61</v>
      </c>
      <c r="E93" s="75">
        <v>116</v>
      </c>
      <c r="F93" s="74">
        <v>0.953125</v>
      </c>
      <c r="G93" s="75">
        <v>479.96875</v>
      </c>
    </row>
    <row r="94" spans="1:7" x14ac:dyDescent="0.25">
      <c r="A94" t="s">
        <v>2240</v>
      </c>
      <c r="B94" s="75">
        <v>3120398</v>
      </c>
      <c r="C94" s="75">
        <v>64</v>
      </c>
      <c r="D94" s="75">
        <v>58</v>
      </c>
      <c r="E94" s="75">
        <v>86</v>
      </c>
      <c r="F94" s="74">
        <v>0.90625</v>
      </c>
      <c r="G94" s="75">
        <v>315.140625</v>
      </c>
    </row>
    <row r="95" spans="1:7" x14ac:dyDescent="0.25">
      <c r="A95" t="s">
        <v>2241</v>
      </c>
      <c r="B95" s="75">
        <v>4035967</v>
      </c>
      <c r="C95" s="75">
        <v>64</v>
      </c>
      <c r="D95" s="75">
        <v>62</v>
      </c>
      <c r="E95" s="75">
        <v>81</v>
      </c>
      <c r="F95" s="74">
        <v>0.96875</v>
      </c>
      <c r="G95" s="75">
        <v>413.890625</v>
      </c>
    </row>
    <row r="96" spans="1:7" x14ac:dyDescent="0.25">
      <c r="A96" t="s">
        <v>2242</v>
      </c>
      <c r="B96" s="75">
        <v>4035908</v>
      </c>
      <c r="C96" s="75">
        <v>63</v>
      </c>
      <c r="D96" s="75">
        <v>63</v>
      </c>
      <c r="E96" s="75">
        <v>98</v>
      </c>
      <c r="F96" s="74">
        <v>1</v>
      </c>
      <c r="G96" s="75">
        <v>318.444444444444</v>
      </c>
    </row>
    <row r="97" spans="1:7" x14ac:dyDescent="0.25">
      <c r="A97" t="s">
        <v>2243</v>
      </c>
      <c r="B97" s="75">
        <v>4035915</v>
      </c>
      <c r="C97" s="75">
        <v>63</v>
      </c>
      <c r="D97" s="75">
        <v>62</v>
      </c>
      <c r="E97" s="75">
        <v>87</v>
      </c>
      <c r="F97" s="74">
        <v>0.98412698412698396</v>
      </c>
      <c r="G97" s="75">
        <v>276.53968253968299</v>
      </c>
    </row>
    <row r="98" spans="1:7" x14ac:dyDescent="0.25">
      <c r="A98" t="s">
        <v>2244</v>
      </c>
      <c r="B98" s="75">
        <v>2366693</v>
      </c>
      <c r="C98" s="75">
        <v>63</v>
      </c>
      <c r="D98" s="75">
        <v>63</v>
      </c>
      <c r="E98" s="75">
        <v>95</v>
      </c>
      <c r="F98" s="74">
        <v>1</v>
      </c>
      <c r="G98" s="75">
        <v>357.30158730158701</v>
      </c>
    </row>
    <row r="99" spans="1:7" x14ac:dyDescent="0.25">
      <c r="A99" t="s">
        <v>2245</v>
      </c>
      <c r="B99" s="75">
        <v>3470418</v>
      </c>
      <c r="C99" s="75">
        <v>63</v>
      </c>
      <c r="D99" s="75">
        <v>49</v>
      </c>
      <c r="E99" s="75">
        <v>81</v>
      </c>
      <c r="F99" s="74">
        <v>0.77777777777777801</v>
      </c>
      <c r="G99" s="75">
        <v>402.80952380952402</v>
      </c>
    </row>
    <row r="100" spans="1:7" x14ac:dyDescent="0.25">
      <c r="A100" t="s">
        <v>2246</v>
      </c>
      <c r="B100" s="75">
        <v>4476017</v>
      </c>
      <c r="C100" s="75">
        <v>62</v>
      </c>
      <c r="D100" s="75">
        <v>60</v>
      </c>
      <c r="E100" s="75">
        <v>90</v>
      </c>
      <c r="F100" s="74">
        <v>0.967741935483871</v>
      </c>
      <c r="G100" s="75">
        <v>286.11290322580601</v>
      </c>
    </row>
    <row r="101" spans="1:7" x14ac:dyDescent="0.25">
      <c r="A101" t="s">
        <v>2247</v>
      </c>
      <c r="B101" s="75">
        <v>1955738</v>
      </c>
      <c r="C101" s="75">
        <v>62</v>
      </c>
      <c r="D101" s="75">
        <v>52</v>
      </c>
      <c r="E101" s="75">
        <v>75</v>
      </c>
      <c r="F101" s="74">
        <v>0.83870967741935498</v>
      </c>
      <c r="G101" s="75">
        <v>427.09677419354801</v>
      </c>
    </row>
    <row r="102" spans="1:7" x14ac:dyDescent="0.25">
      <c r="A102" t="s">
        <v>2248</v>
      </c>
      <c r="B102" s="75">
        <v>1506265</v>
      </c>
      <c r="C102" s="75">
        <v>61</v>
      </c>
      <c r="D102" s="75">
        <v>26</v>
      </c>
      <c r="E102" s="75">
        <v>41</v>
      </c>
      <c r="F102" s="74">
        <v>0.42622950819672101</v>
      </c>
      <c r="G102" s="75">
        <v>325.04918032786901</v>
      </c>
    </row>
    <row r="103" spans="1:7" x14ac:dyDescent="0.25">
      <c r="A103" t="s">
        <v>2249</v>
      </c>
      <c r="B103" s="75">
        <v>2362835</v>
      </c>
      <c r="C103" s="75">
        <v>61</v>
      </c>
      <c r="D103" s="75">
        <v>58</v>
      </c>
      <c r="E103" s="75">
        <v>89</v>
      </c>
      <c r="F103" s="74">
        <v>0.95081967213114704</v>
      </c>
      <c r="G103" s="75">
        <v>315.393442622951</v>
      </c>
    </row>
    <row r="104" spans="1:7" x14ac:dyDescent="0.25">
      <c r="A104" t="s">
        <v>2250</v>
      </c>
      <c r="B104" s="75">
        <v>2338314</v>
      </c>
      <c r="C104" s="75">
        <v>60</v>
      </c>
      <c r="D104" s="75">
        <v>58</v>
      </c>
      <c r="E104" s="75">
        <v>89</v>
      </c>
      <c r="F104" s="74">
        <v>0.96666666666666701</v>
      </c>
      <c r="G104" s="75">
        <v>391.66666666666703</v>
      </c>
    </row>
    <row r="105" spans="1:7" x14ac:dyDescent="0.25">
      <c r="A105" t="s">
        <v>2251</v>
      </c>
      <c r="B105" s="75">
        <v>896062</v>
      </c>
      <c r="C105" s="75">
        <v>60</v>
      </c>
      <c r="D105" s="75">
        <v>60</v>
      </c>
      <c r="E105" s="75">
        <v>83</v>
      </c>
      <c r="F105" s="74">
        <v>1</v>
      </c>
      <c r="G105" s="75">
        <v>246</v>
      </c>
    </row>
    <row r="106" spans="1:7" x14ac:dyDescent="0.25">
      <c r="A106" t="s">
        <v>2252</v>
      </c>
      <c r="B106" s="75">
        <v>3852737</v>
      </c>
      <c r="C106" s="75">
        <v>59</v>
      </c>
      <c r="D106" s="75">
        <v>59</v>
      </c>
      <c r="E106" s="75">
        <v>87</v>
      </c>
      <c r="F106" s="74">
        <v>1</v>
      </c>
      <c r="G106" s="75">
        <v>306.54237288135602</v>
      </c>
    </row>
    <row r="107" spans="1:7" x14ac:dyDescent="0.25">
      <c r="A107" t="s">
        <v>2253</v>
      </c>
      <c r="B107" s="75">
        <v>3525716</v>
      </c>
      <c r="C107" s="75">
        <v>59</v>
      </c>
      <c r="D107" s="75">
        <v>56</v>
      </c>
      <c r="E107" s="75">
        <v>84</v>
      </c>
      <c r="F107" s="74">
        <v>0.94915254237288105</v>
      </c>
      <c r="G107" s="75">
        <v>319.93220338983099</v>
      </c>
    </row>
    <row r="108" spans="1:7" x14ac:dyDescent="0.25">
      <c r="A108" t="s">
        <v>2254</v>
      </c>
      <c r="B108" s="75">
        <v>1081012</v>
      </c>
      <c r="C108" s="75">
        <v>59</v>
      </c>
      <c r="D108" s="75">
        <v>58</v>
      </c>
      <c r="E108" s="75">
        <v>94</v>
      </c>
      <c r="F108" s="74">
        <v>0.98305084745762705</v>
      </c>
      <c r="G108" s="75">
        <v>305.83050847457599</v>
      </c>
    </row>
    <row r="109" spans="1:7" x14ac:dyDescent="0.25">
      <c r="A109" t="s">
        <v>2255</v>
      </c>
      <c r="B109" s="75">
        <v>2802533</v>
      </c>
      <c r="C109" s="75">
        <v>59</v>
      </c>
      <c r="D109" s="75">
        <v>57</v>
      </c>
      <c r="E109" s="75">
        <v>98</v>
      </c>
      <c r="F109" s="74">
        <v>0.96610169491525399</v>
      </c>
      <c r="G109" s="75">
        <v>273.61016949152503</v>
      </c>
    </row>
    <row r="110" spans="1:7" x14ac:dyDescent="0.25">
      <c r="A110" t="s">
        <v>2256</v>
      </c>
      <c r="B110" s="75">
        <v>3118298</v>
      </c>
      <c r="C110" s="75">
        <v>59</v>
      </c>
      <c r="D110" s="75">
        <v>57</v>
      </c>
      <c r="E110" s="75">
        <v>119</v>
      </c>
      <c r="F110" s="74">
        <v>0.96610169491525399</v>
      </c>
      <c r="G110" s="75">
        <v>537.28813559321998</v>
      </c>
    </row>
    <row r="111" spans="1:7" x14ac:dyDescent="0.25">
      <c r="A111" t="s">
        <v>2257</v>
      </c>
      <c r="B111" s="75">
        <v>4101068</v>
      </c>
      <c r="C111" s="75">
        <v>58</v>
      </c>
      <c r="D111" s="75">
        <v>49</v>
      </c>
      <c r="E111" s="75">
        <v>79</v>
      </c>
      <c r="F111" s="74">
        <v>0.84482758620689702</v>
      </c>
      <c r="G111" s="75">
        <v>226.96551724137899</v>
      </c>
    </row>
    <row r="112" spans="1:7" x14ac:dyDescent="0.25">
      <c r="A112" t="s">
        <v>2258</v>
      </c>
      <c r="B112" s="75">
        <v>1192542</v>
      </c>
      <c r="C112" s="75">
        <v>58</v>
      </c>
      <c r="D112" s="75">
        <v>56</v>
      </c>
      <c r="E112" s="75">
        <v>91</v>
      </c>
      <c r="F112" s="74">
        <v>0.96551724137931005</v>
      </c>
      <c r="G112" s="75">
        <v>464.37931034482801</v>
      </c>
    </row>
    <row r="113" spans="1:7" x14ac:dyDescent="0.25">
      <c r="A113" t="s">
        <v>2259</v>
      </c>
      <c r="B113" s="75">
        <v>2715651</v>
      </c>
      <c r="C113" s="75">
        <v>58</v>
      </c>
      <c r="D113" s="75">
        <v>54</v>
      </c>
      <c r="E113" s="75">
        <v>94</v>
      </c>
      <c r="F113" s="74">
        <v>0.931034482758621</v>
      </c>
      <c r="G113" s="75">
        <v>329.258620689655</v>
      </c>
    </row>
    <row r="114" spans="1:7" x14ac:dyDescent="0.25">
      <c r="A114" t="s">
        <v>2260</v>
      </c>
      <c r="B114" s="75">
        <v>3525833</v>
      </c>
      <c r="C114" s="75">
        <v>57</v>
      </c>
      <c r="D114" s="75">
        <v>55</v>
      </c>
      <c r="E114" s="75">
        <v>94</v>
      </c>
      <c r="F114" s="74">
        <v>0.96491228070175405</v>
      </c>
      <c r="G114" s="75">
        <v>490.82456140350899</v>
      </c>
    </row>
    <row r="115" spans="1:7" x14ac:dyDescent="0.25">
      <c r="A115" t="s">
        <v>2261</v>
      </c>
      <c r="B115" s="75">
        <v>1311839</v>
      </c>
      <c r="C115" s="75">
        <v>57</v>
      </c>
      <c r="D115" s="75">
        <v>57</v>
      </c>
      <c r="E115" s="75">
        <v>102</v>
      </c>
      <c r="F115" s="74">
        <v>1</v>
      </c>
      <c r="G115" s="75">
        <v>287.91228070175401</v>
      </c>
    </row>
    <row r="116" spans="1:7" x14ac:dyDescent="0.25">
      <c r="A116" t="s">
        <v>2262</v>
      </c>
      <c r="B116" s="75">
        <v>4101054</v>
      </c>
      <c r="C116" s="75">
        <v>57</v>
      </c>
      <c r="D116" s="75">
        <v>57</v>
      </c>
      <c r="E116" s="75">
        <v>104</v>
      </c>
      <c r="F116" s="74">
        <v>1</v>
      </c>
      <c r="G116" s="75">
        <v>299.57894736842098</v>
      </c>
    </row>
    <row r="117" spans="1:7" x14ac:dyDescent="0.25">
      <c r="A117" t="s">
        <v>2263</v>
      </c>
      <c r="B117" s="75">
        <v>4035906</v>
      </c>
      <c r="C117" s="75">
        <v>57</v>
      </c>
      <c r="D117" s="75">
        <v>56</v>
      </c>
      <c r="E117" s="75">
        <v>92</v>
      </c>
      <c r="F117" s="74">
        <v>0.98245614035087703</v>
      </c>
      <c r="G117" s="75">
        <v>410.87719298245599</v>
      </c>
    </row>
    <row r="118" spans="1:7" x14ac:dyDescent="0.25">
      <c r="A118" t="s">
        <v>2264</v>
      </c>
      <c r="B118" s="75">
        <v>1193702</v>
      </c>
      <c r="C118" s="75">
        <v>56</v>
      </c>
      <c r="D118" s="75">
        <v>56</v>
      </c>
      <c r="E118" s="75">
        <v>90</v>
      </c>
      <c r="F118" s="74">
        <v>1</v>
      </c>
      <c r="G118" s="75">
        <v>327.392857142857</v>
      </c>
    </row>
    <row r="119" spans="1:7" x14ac:dyDescent="0.25">
      <c r="A119" t="s">
        <v>2265</v>
      </c>
      <c r="B119" s="75">
        <v>1192520</v>
      </c>
      <c r="C119" s="75">
        <v>56</v>
      </c>
      <c r="D119" s="75">
        <v>54</v>
      </c>
      <c r="E119" s="75">
        <v>94</v>
      </c>
      <c r="F119" s="74">
        <v>0.96428571428571397</v>
      </c>
      <c r="G119" s="75">
        <v>338.19642857142901</v>
      </c>
    </row>
    <row r="120" spans="1:7" x14ac:dyDescent="0.25">
      <c r="A120" t="s">
        <v>2266</v>
      </c>
      <c r="B120" s="75">
        <v>4035957</v>
      </c>
      <c r="C120" s="75">
        <v>56</v>
      </c>
      <c r="D120" s="75">
        <v>56</v>
      </c>
      <c r="E120" s="75">
        <v>112</v>
      </c>
      <c r="F120" s="74">
        <v>1</v>
      </c>
      <c r="G120" s="75">
        <v>305.21428571428601</v>
      </c>
    </row>
    <row r="121" spans="1:7" x14ac:dyDescent="0.25">
      <c r="A121" t="s">
        <v>2267</v>
      </c>
      <c r="B121" s="75">
        <v>1847158</v>
      </c>
      <c r="C121" s="75">
        <v>56</v>
      </c>
      <c r="D121" s="75">
        <v>50</v>
      </c>
      <c r="E121" s="75">
        <v>82</v>
      </c>
      <c r="F121" s="74">
        <v>0.89285714285714302</v>
      </c>
      <c r="G121" s="75">
        <v>368.71428571428601</v>
      </c>
    </row>
    <row r="122" spans="1:7" x14ac:dyDescent="0.25">
      <c r="A122" t="s">
        <v>2268</v>
      </c>
      <c r="B122" s="75">
        <v>2780719</v>
      </c>
      <c r="C122" s="75">
        <v>55</v>
      </c>
      <c r="D122" s="75">
        <v>53</v>
      </c>
      <c r="E122" s="75">
        <v>84</v>
      </c>
      <c r="F122" s="74">
        <v>0.96363636363636396</v>
      </c>
      <c r="G122" s="75">
        <v>502.8</v>
      </c>
    </row>
    <row r="123" spans="1:7" x14ac:dyDescent="0.25">
      <c r="A123" t="s">
        <v>2269</v>
      </c>
      <c r="B123" s="75">
        <v>1294123</v>
      </c>
      <c r="C123" s="75">
        <v>55</v>
      </c>
      <c r="D123" s="75">
        <v>51</v>
      </c>
      <c r="E123" s="75">
        <v>86</v>
      </c>
      <c r="F123" s="74">
        <v>0.92727272727272703</v>
      </c>
      <c r="G123" s="75">
        <v>361.94545454545499</v>
      </c>
    </row>
    <row r="124" spans="1:7" x14ac:dyDescent="0.25">
      <c r="A124" t="s">
        <v>2270</v>
      </c>
      <c r="B124" s="75">
        <v>1916242</v>
      </c>
      <c r="C124" s="75">
        <v>55</v>
      </c>
      <c r="D124" s="75">
        <v>54</v>
      </c>
      <c r="E124" s="75">
        <v>97</v>
      </c>
      <c r="F124" s="74">
        <v>0.98181818181818203</v>
      </c>
      <c r="G124" s="75">
        <v>284.05454545454501</v>
      </c>
    </row>
    <row r="125" spans="1:7" x14ac:dyDescent="0.25">
      <c r="A125" t="s">
        <v>2271</v>
      </c>
      <c r="B125" s="75">
        <v>2493915</v>
      </c>
      <c r="C125" s="75">
        <v>55</v>
      </c>
      <c r="D125" s="75">
        <v>55</v>
      </c>
      <c r="E125" s="75">
        <v>101</v>
      </c>
      <c r="F125" s="74">
        <v>1</v>
      </c>
      <c r="G125" s="75">
        <v>279.8</v>
      </c>
    </row>
    <row r="126" spans="1:7" x14ac:dyDescent="0.25">
      <c r="A126" t="s">
        <v>2272</v>
      </c>
      <c r="B126" s="75">
        <v>1508230</v>
      </c>
      <c r="C126" s="75">
        <v>55</v>
      </c>
      <c r="D126" s="75">
        <v>53</v>
      </c>
      <c r="E126" s="75">
        <v>90</v>
      </c>
      <c r="F126" s="74">
        <v>0.96363636363636396</v>
      </c>
      <c r="G126" s="75">
        <v>451.90909090909099</v>
      </c>
    </row>
    <row r="127" spans="1:7" x14ac:dyDescent="0.25">
      <c r="A127" t="s">
        <v>2273</v>
      </c>
      <c r="B127" s="75">
        <v>2832094</v>
      </c>
      <c r="C127" s="75">
        <v>55</v>
      </c>
      <c r="D127" s="75">
        <v>54</v>
      </c>
      <c r="E127" s="75">
        <v>98</v>
      </c>
      <c r="F127" s="74">
        <v>0.98181818181818203</v>
      </c>
      <c r="G127" s="75">
        <v>502.85454545454502</v>
      </c>
    </row>
    <row r="128" spans="1:7" x14ac:dyDescent="0.25">
      <c r="A128" t="s">
        <v>2274</v>
      </c>
      <c r="B128" s="75">
        <v>595898</v>
      </c>
      <c r="C128" s="75">
        <v>55</v>
      </c>
      <c r="D128" s="75">
        <v>52</v>
      </c>
      <c r="E128" s="75">
        <v>70</v>
      </c>
      <c r="F128" s="74">
        <v>0.94545454545454499</v>
      </c>
      <c r="G128" s="75">
        <v>304.85454545454502</v>
      </c>
    </row>
    <row r="129" spans="1:7" x14ac:dyDescent="0.25">
      <c r="A129" t="s">
        <v>2275</v>
      </c>
      <c r="B129" s="75">
        <v>3293106</v>
      </c>
      <c r="C129" s="75">
        <v>54</v>
      </c>
      <c r="D129" s="75">
        <v>54</v>
      </c>
      <c r="E129" s="75">
        <v>56</v>
      </c>
      <c r="F129" s="74">
        <v>1</v>
      </c>
      <c r="G129" s="75">
        <v>213.555555555556</v>
      </c>
    </row>
    <row r="130" spans="1:7" x14ac:dyDescent="0.25">
      <c r="A130" t="s">
        <v>2276</v>
      </c>
      <c r="B130" s="75">
        <v>1168805</v>
      </c>
      <c r="C130" s="75">
        <v>54</v>
      </c>
      <c r="D130" s="75">
        <v>50</v>
      </c>
      <c r="E130" s="75">
        <v>72</v>
      </c>
      <c r="F130" s="74">
        <v>0.92592592592592604</v>
      </c>
      <c r="G130" s="75">
        <v>285.68518518518499</v>
      </c>
    </row>
    <row r="131" spans="1:7" x14ac:dyDescent="0.25">
      <c r="A131" t="s">
        <v>2277</v>
      </c>
      <c r="B131" s="75">
        <v>4475998</v>
      </c>
      <c r="C131" s="75">
        <v>53</v>
      </c>
      <c r="D131" s="75">
        <v>50</v>
      </c>
      <c r="E131" s="75">
        <v>75</v>
      </c>
      <c r="F131" s="74">
        <v>0.94339622641509402</v>
      </c>
      <c r="G131" s="75">
        <v>358.67924528301899</v>
      </c>
    </row>
    <row r="132" spans="1:7" x14ac:dyDescent="0.25">
      <c r="A132" t="s">
        <v>2278</v>
      </c>
      <c r="B132" s="75">
        <v>2779138</v>
      </c>
      <c r="C132" s="75">
        <v>53</v>
      </c>
      <c r="D132" s="75">
        <v>49</v>
      </c>
      <c r="E132" s="75">
        <v>76</v>
      </c>
      <c r="F132" s="74">
        <v>0.92452830188679203</v>
      </c>
      <c r="G132" s="75">
        <v>320.377358490566</v>
      </c>
    </row>
    <row r="133" spans="1:7" x14ac:dyDescent="0.25">
      <c r="A133" t="s">
        <v>2279</v>
      </c>
      <c r="B133" s="75">
        <v>1193410</v>
      </c>
      <c r="C133" s="75">
        <v>53</v>
      </c>
      <c r="D133" s="75">
        <v>52</v>
      </c>
      <c r="E133" s="75">
        <v>83</v>
      </c>
      <c r="F133" s="74">
        <v>0.98113207547169801</v>
      </c>
      <c r="G133" s="75">
        <v>304.90566037735903</v>
      </c>
    </row>
    <row r="134" spans="1:7" x14ac:dyDescent="0.25">
      <c r="A134" t="s">
        <v>2280</v>
      </c>
      <c r="B134" s="75">
        <v>3903611</v>
      </c>
      <c r="C134" s="75">
        <v>52</v>
      </c>
      <c r="D134" s="75">
        <v>52</v>
      </c>
      <c r="E134" s="75">
        <v>87</v>
      </c>
      <c r="F134" s="74">
        <v>1</v>
      </c>
      <c r="G134" s="75">
        <v>320.05769230769198</v>
      </c>
    </row>
    <row r="135" spans="1:7" x14ac:dyDescent="0.25">
      <c r="A135" t="s">
        <v>2281</v>
      </c>
      <c r="B135" s="75">
        <v>1277822</v>
      </c>
      <c r="C135" s="75">
        <v>52</v>
      </c>
      <c r="D135" s="75">
        <v>52</v>
      </c>
      <c r="E135" s="75">
        <v>77</v>
      </c>
      <c r="F135" s="74">
        <v>1</v>
      </c>
      <c r="G135" s="75">
        <v>288.80769230769198</v>
      </c>
    </row>
    <row r="136" spans="1:7" x14ac:dyDescent="0.25">
      <c r="A136" t="s">
        <v>2282</v>
      </c>
      <c r="B136" s="75">
        <v>3138551</v>
      </c>
      <c r="C136" s="75">
        <v>52</v>
      </c>
      <c r="D136" s="75">
        <v>52</v>
      </c>
      <c r="E136" s="75">
        <v>84</v>
      </c>
      <c r="F136" s="74">
        <v>1</v>
      </c>
      <c r="G136" s="75">
        <v>221.288461538462</v>
      </c>
    </row>
    <row r="137" spans="1:7" x14ac:dyDescent="0.25">
      <c r="A137" t="s">
        <v>2283</v>
      </c>
      <c r="B137" s="75">
        <v>3851512</v>
      </c>
      <c r="C137" s="75">
        <v>52</v>
      </c>
      <c r="D137" s="75">
        <v>52</v>
      </c>
      <c r="E137" s="75">
        <v>100</v>
      </c>
      <c r="F137" s="74">
        <v>1</v>
      </c>
      <c r="G137" s="75">
        <v>259.538461538462</v>
      </c>
    </row>
    <row r="138" spans="1:7" x14ac:dyDescent="0.25">
      <c r="A138" t="s">
        <v>2284</v>
      </c>
      <c r="B138" s="75">
        <v>4473150</v>
      </c>
      <c r="C138" s="75">
        <v>52</v>
      </c>
      <c r="D138" s="75">
        <v>32</v>
      </c>
      <c r="E138" s="75">
        <v>41</v>
      </c>
      <c r="F138" s="74">
        <v>0.61538461538461497</v>
      </c>
      <c r="G138" s="75">
        <v>424.19230769230802</v>
      </c>
    </row>
    <row r="139" spans="1:7" x14ac:dyDescent="0.25">
      <c r="A139" t="s">
        <v>2285</v>
      </c>
      <c r="B139" s="75">
        <v>717226</v>
      </c>
      <c r="C139" s="75">
        <v>52</v>
      </c>
      <c r="D139" s="75">
        <v>52</v>
      </c>
      <c r="E139" s="75">
        <v>52</v>
      </c>
      <c r="F139" s="74">
        <v>1</v>
      </c>
      <c r="G139" s="75">
        <v>366.25</v>
      </c>
    </row>
    <row r="140" spans="1:7" x14ac:dyDescent="0.25">
      <c r="A140" t="s">
        <v>2286</v>
      </c>
      <c r="B140" s="75">
        <v>4476024</v>
      </c>
      <c r="C140" s="75">
        <v>52</v>
      </c>
      <c r="D140" s="75">
        <v>52</v>
      </c>
      <c r="E140" s="75">
        <v>78</v>
      </c>
      <c r="F140" s="74">
        <v>1</v>
      </c>
      <c r="G140" s="75">
        <v>278.11538461538498</v>
      </c>
    </row>
    <row r="141" spans="1:7" x14ac:dyDescent="0.25">
      <c r="A141" t="s">
        <v>2287</v>
      </c>
      <c r="B141" s="75">
        <v>592776</v>
      </c>
      <c r="C141" s="75">
        <v>51</v>
      </c>
      <c r="D141" s="75">
        <v>51</v>
      </c>
      <c r="E141" s="75">
        <v>51</v>
      </c>
      <c r="F141" s="74">
        <v>1</v>
      </c>
      <c r="G141" s="75">
        <v>290.196078431373</v>
      </c>
    </row>
    <row r="142" spans="1:7" x14ac:dyDescent="0.25">
      <c r="A142" t="s">
        <v>2288</v>
      </c>
      <c r="B142" s="75">
        <v>4490948</v>
      </c>
      <c r="C142" s="75">
        <v>51</v>
      </c>
      <c r="D142" s="75">
        <v>46</v>
      </c>
      <c r="E142" s="75">
        <v>84</v>
      </c>
      <c r="F142" s="74">
        <v>0.90196078431372595</v>
      </c>
      <c r="G142" s="75">
        <v>220.15686274509801</v>
      </c>
    </row>
    <row r="143" spans="1:7" x14ac:dyDescent="0.25">
      <c r="A143" t="s">
        <v>2289</v>
      </c>
      <c r="B143" s="75">
        <v>3290803</v>
      </c>
      <c r="C143" s="75">
        <v>51</v>
      </c>
      <c r="D143" s="75">
        <v>50</v>
      </c>
      <c r="E143" s="75">
        <v>64</v>
      </c>
      <c r="F143" s="74">
        <v>0.98039215686274495</v>
      </c>
      <c r="G143" s="75">
        <v>328.725490196078</v>
      </c>
    </row>
    <row r="144" spans="1:7" x14ac:dyDescent="0.25">
      <c r="A144" t="s">
        <v>2290</v>
      </c>
      <c r="B144" s="75">
        <v>3903503</v>
      </c>
      <c r="C144" s="75">
        <v>50</v>
      </c>
      <c r="D144" s="75">
        <v>50</v>
      </c>
      <c r="E144" s="75">
        <v>72</v>
      </c>
      <c r="F144" s="74">
        <v>1</v>
      </c>
      <c r="G144" s="75">
        <v>296.58</v>
      </c>
    </row>
    <row r="145" spans="1:7" x14ac:dyDescent="0.25">
      <c r="A145" t="s">
        <v>2291</v>
      </c>
      <c r="B145" s="75">
        <v>4472963</v>
      </c>
      <c r="C145" s="75">
        <v>49</v>
      </c>
      <c r="D145" s="75">
        <v>48</v>
      </c>
      <c r="E145" s="75">
        <v>86</v>
      </c>
      <c r="F145" s="74">
        <v>0.97959183673469397</v>
      </c>
      <c r="G145" s="75">
        <v>330.08163265306098</v>
      </c>
    </row>
    <row r="146" spans="1:7" x14ac:dyDescent="0.25">
      <c r="A146" t="s">
        <v>2292</v>
      </c>
      <c r="B146" s="75">
        <v>1118334</v>
      </c>
      <c r="C146" s="75">
        <v>49</v>
      </c>
      <c r="D146" s="75">
        <v>47</v>
      </c>
      <c r="E146" s="75">
        <v>76</v>
      </c>
      <c r="F146" s="74">
        <v>0.95918367346938804</v>
      </c>
      <c r="G146" s="75">
        <v>484.28571428571399</v>
      </c>
    </row>
    <row r="147" spans="1:7" x14ac:dyDescent="0.25">
      <c r="A147" t="s">
        <v>2293</v>
      </c>
      <c r="B147" s="75">
        <v>3333530</v>
      </c>
      <c r="C147" s="75">
        <v>49</v>
      </c>
      <c r="D147" s="75">
        <v>49</v>
      </c>
      <c r="E147" s="75">
        <v>55</v>
      </c>
      <c r="F147" s="74">
        <v>1</v>
      </c>
      <c r="G147" s="75">
        <v>328.63265306122503</v>
      </c>
    </row>
    <row r="148" spans="1:7" x14ac:dyDescent="0.25">
      <c r="A148" t="s">
        <v>2294</v>
      </c>
      <c r="B148" s="75">
        <v>2741473</v>
      </c>
      <c r="C148" s="75">
        <v>49</v>
      </c>
      <c r="D148" s="75">
        <v>48</v>
      </c>
      <c r="E148" s="75">
        <v>52</v>
      </c>
      <c r="F148" s="74">
        <v>0.97959183673469397</v>
      </c>
      <c r="G148" s="75">
        <v>340.65306122448999</v>
      </c>
    </row>
    <row r="149" spans="1:7" x14ac:dyDescent="0.25">
      <c r="A149" t="s">
        <v>2295</v>
      </c>
      <c r="B149" s="75">
        <v>3488852</v>
      </c>
      <c r="C149" s="75">
        <v>48</v>
      </c>
      <c r="D149" s="75">
        <v>48</v>
      </c>
      <c r="E149" s="75">
        <v>69</v>
      </c>
      <c r="F149" s="74">
        <v>1</v>
      </c>
      <c r="G149" s="75">
        <v>308.27083333333297</v>
      </c>
    </row>
    <row r="150" spans="1:7" x14ac:dyDescent="0.25">
      <c r="A150" t="s">
        <v>2296</v>
      </c>
      <c r="B150" s="75">
        <v>3851475</v>
      </c>
      <c r="C150" s="75">
        <v>48</v>
      </c>
      <c r="D150" s="75">
        <v>47</v>
      </c>
      <c r="E150" s="75">
        <v>71</v>
      </c>
      <c r="F150" s="74">
        <v>0.97916666666666696</v>
      </c>
      <c r="G150" s="75">
        <v>284.60416666666703</v>
      </c>
    </row>
    <row r="151" spans="1:7" x14ac:dyDescent="0.25">
      <c r="A151" t="s">
        <v>2297</v>
      </c>
      <c r="B151" s="75">
        <v>3523458</v>
      </c>
      <c r="C151" s="75">
        <v>48</v>
      </c>
      <c r="D151" s="75">
        <v>45</v>
      </c>
      <c r="E151" s="75">
        <v>66</v>
      </c>
      <c r="F151" s="74">
        <v>0.9375</v>
      </c>
      <c r="G151" s="75">
        <v>327.64583333333297</v>
      </c>
    </row>
    <row r="152" spans="1:7" x14ac:dyDescent="0.25">
      <c r="A152" t="s">
        <v>2298</v>
      </c>
      <c r="B152" s="75">
        <v>1905372</v>
      </c>
      <c r="C152" s="75">
        <v>48</v>
      </c>
      <c r="D152" s="75">
        <v>47</v>
      </c>
      <c r="E152" s="75">
        <v>53</v>
      </c>
      <c r="F152" s="74">
        <v>0.97916666666666696</v>
      </c>
      <c r="G152" s="75">
        <v>300.4375</v>
      </c>
    </row>
    <row r="153" spans="1:7" x14ac:dyDescent="0.25">
      <c r="A153" t="s">
        <v>2299</v>
      </c>
      <c r="B153" s="75">
        <v>2192077</v>
      </c>
      <c r="C153" s="75">
        <v>47</v>
      </c>
      <c r="D153" s="75">
        <v>47</v>
      </c>
      <c r="E153" s="75">
        <v>69</v>
      </c>
      <c r="F153" s="74">
        <v>1</v>
      </c>
      <c r="G153" s="75">
        <v>372.91489361702099</v>
      </c>
    </row>
    <row r="154" spans="1:7" x14ac:dyDescent="0.25">
      <c r="A154" t="s">
        <v>2300</v>
      </c>
      <c r="B154" s="75">
        <v>3526293</v>
      </c>
      <c r="C154" s="75">
        <v>47</v>
      </c>
      <c r="D154" s="75">
        <v>47</v>
      </c>
      <c r="E154" s="75">
        <v>65</v>
      </c>
      <c r="F154" s="74">
        <v>1</v>
      </c>
      <c r="G154" s="75">
        <v>401.468085106383</v>
      </c>
    </row>
    <row r="155" spans="1:7" x14ac:dyDescent="0.25">
      <c r="A155" t="s">
        <v>2301</v>
      </c>
      <c r="B155" s="75">
        <v>3138538</v>
      </c>
      <c r="C155" s="75">
        <v>47</v>
      </c>
      <c r="D155" s="75">
        <v>47</v>
      </c>
      <c r="E155" s="75">
        <v>91</v>
      </c>
      <c r="F155" s="74">
        <v>1</v>
      </c>
      <c r="G155" s="75">
        <v>288.404255319149</v>
      </c>
    </row>
    <row r="156" spans="1:7" x14ac:dyDescent="0.25">
      <c r="A156" t="s">
        <v>2302</v>
      </c>
      <c r="B156" s="75">
        <v>3853081</v>
      </c>
      <c r="C156" s="75">
        <v>47</v>
      </c>
      <c r="D156" s="75">
        <v>45</v>
      </c>
      <c r="E156" s="75">
        <v>93</v>
      </c>
      <c r="F156" s="74">
        <v>0.95744680851063801</v>
      </c>
      <c r="G156" s="75">
        <v>219.723404255319</v>
      </c>
    </row>
    <row r="157" spans="1:7" x14ac:dyDescent="0.25">
      <c r="A157" t="s">
        <v>2303</v>
      </c>
      <c r="B157" s="75">
        <v>3525524</v>
      </c>
      <c r="C157" s="75">
        <v>47</v>
      </c>
      <c r="D157" s="75">
        <v>47</v>
      </c>
      <c r="E157" s="75">
        <v>65</v>
      </c>
      <c r="F157" s="74">
        <v>1</v>
      </c>
      <c r="G157" s="75">
        <v>309.42553191489401</v>
      </c>
    </row>
    <row r="158" spans="1:7" x14ac:dyDescent="0.25">
      <c r="A158" t="s">
        <v>2304</v>
      </c>
      <c r="B158" s="75">
        <v>3118415</v>
      </c>
      <c r="C158" s="75">
        <v>46</v>
      </c>
      <c r="D158" s="75">
        <v>46</v>
      </c>
      <c r="E158" s="75">
        <v>76</v>
      </c>
      <c r="F158" s="74">
        <v>1</v>
      </c>
      <c r="G158" s="75">
        <v>310.15217391304299</v>
      </c>
    </row>
    <row r="159" spans="1:7" x14ac:dyDescent="0.25">
      <c r="A159" t="s">
        <v>2305</v>
      </c>
      <c r="B159" s="75">
        <v>3525863</v>
      </c>
      <c r="C159" s="75">
        <v>46</v>
      </c>
      <c r="D159" s="75">
        <v>46</v>
      </c>
      <c r="E159" s="75">
        <v>84</v>
      </c>
      <c r="F159" s="74">
        <v>1</v>
      </c>
      <c r="G159" s="75">
        <v>236.84782608695701</v>
      </c>
    </row>
    <row r="160" spans="1:7" x14ac:dyDescent="0.25">
      <c r="A160" t="s">
        <v>2306</v>
      </c>
      <c r="B160" s="75">
        <v>524761</v>
      </c>
      <c r="C160" s="75">
        <v>46</v>
      </c>
      <c r="D160" s="75">
        <v>46</v>
      </c>
      <c r="E160" s="75">
        <v>67</v>
      </c>
      <c r="F160" s="74">
        <v>1</v>
      </c>
      <c r="G160" s="75">
        <v>408</v>
      </c>
    </row>
    <row r="161" spans="1:7" x14ac:dyDescent="0.25">
      <c r="A161" t="s">
        <v>2307</v>
      </c>
      <c r="B161" s="75">
        <v>3903494</v>
      </c>
      <c r="C161" s="75">
        <v>45</v>
      </c>
      <c r="D161" s="75">
        <v>43</v>
      </c>
      <c r="E161" s="75">
        <v>65</v>
      </c>
      <c r="F161" s="74">
        <v>0.95555555555555605</v>
      </c>
      <c r="G161" s="75">
        <v>422.17777777777798</v>
      </c>
    </row>
    <row r="162" spans="1:7" x14ac:dyDescent="0.25">
      <c r="A162" t="s">
        <v>2308</v>
      </c>
      <c r="B162" s="75">
        <v>4035912</v>
      </c>
      <c r="C162" s="75">
        <v>45</v>
      </c>
      <c r="D162" s="75">
        <v>45</v>
      </c>
      <c r="E162" s="75">
        <v>56</v>
      </c>
      <c r="F162" s="74">
        <v>1</v>
      </c>
      <c r="G162" s="75">
        <v>339.82222222222202</v>
      </c>
    </row>
    <row r="163" spans="1:7" x14ac:dyDescent="0.25">
      <c r="A163" t="s">
        <v>2309</v>
      </c>
      <c r="B163" s="75">
        <v>3525661</v>
      </c>
      <c r="C163" s="75">
        <v>45</v>
      </c>
      <c r="D163" s="75">
        <v>44</v>
      </c>
      <c r="E163" s="75">
        <v>66</v>
      </c>
      <c r="F163" s="74">
        <v>0.97777777777777797</v>
      </c>
      <c r="G163" s="75">
        <v>391.066666666667</v>
      </c>
    </row>
    <row r="164" spans="1:7" x14ac:dyDescent="0.25">
      <c r="A164" t="s">
        <v>2310</v>
      </c>
      <c r="B164" s="75">
        <v>1081016</v>
      </c>
      <c r="C164" s="75">
        <v>45</v>
      </c>
      <c r="D164" s="75">
        <v>44</v>
      </c>
      <c r="E164" s="75">
        <v>77</v>
      </c>
      <c r="F164" s="74">
        <v>0.97777777777777797</v>
      </c>
      <c r="G164" s="75">
        <v>312.88888888888903</v>
      </c>
    </row>
    <row r="165" spans="1:7" x14ac:dyDescent="0.25">
      <c r="A165" t="s">
        <v>2311</v>
      </c>
      <c r="B165" s="75">
        <v>4473155</v>
      </c>
      <c r="C165" s="75">
        <v>44</v>
      </c>
      <c r="D165" s="75">
        <v>40</v>
      </c>
      <c r="E165" s="75">
        <v>81</v>
      </c>
      <c r="F165" s="74">
        <v>0.90909090909090895</v>
      </c>
      <c r="G165" s="75">
        <v>445.63636363636402</v>
      </c>
    </row>
    <row r="166" spans="1:7" x14ac:dyDescent="0.25">
      <c r="A166" t="s">
        <v>2312</v>
      </c>
      <c r="B166" s="75">
        <v>4101058</v>
      </c>
      <c r="C166" s="75">
        <v>44</v>
      </c>
      <c r="D166" s="75">
        <v>44</v>
      </c>
      <c r="E166" s="75">
        <v>69</v>
      </c>
      <c r="F166" s="74">
        <v>1</v>
      </c>
      <c r="G166" s="75">
        <v>283.40909090909099</v>
      </c>
    </row>
    <row r="167" spans="1:7" x14ac:dyDescent="0.25">
      <c r="A167" t="s">
        <v>2313</v>
      </c>
      <c r="B167" s="75">
        <v>2803855</v>
      </c>
      <c r="C167" s="75">
        <v>44</v>
      </c>
      <c r="D167" s="75">
        <v>44</v>
      </c>
      <c r="E167" s="75">
        <v>72</v>
      </c>
      <c r="F167" s="74">
        <v>1</v>
      </c>
      <c r="G167" s="75">
        <v>186.29545454545499</v>
      </c>
    </row>
    <row r="168" spans="1:7" x14ac:dyDescent="0.25">
      <c r="A168" t="s">
        <v>2314</v>
      </c>
      <c r="B168" s="75">
        <v>2374832</v>
      </c>
      <c r="C168" s="75">
        <v>44</v>
      </c>
      <c r="D168" s="75">
        <v>41</v>
      </c>
      <c r="E168" s="75">
        <v>65</v>
      </c>
      <c r="F168" s="74">
        <v>0.93181818181818199</v>
      </c>
      <c r="G168" s="75">
        <v>270.56818181818198</v>
      </c>
    </row>
    <row r="169" spans="1:7" x14ac:dyDescent="0.25">
      <c r="A169" t="s">
        <v>2315</v>
      </c>
      <c r="B169" s="75">
        <v>3118395</v>
      </c>
      <c r="C169" s="75">
        <v>43</v>
      </c>
      <c r="D169" s="75">
        <v>41</v>
      </c>
      <c r="E169" s="75">
        <v>74</v>
      </c>
      <c r="F169" s="74">
        <v>0.95348837209302295</v>
      </c>
      <c r="G169" s="75">
        <v>319.697674418605</v>
      </c>
    </row>
    <row r="170" spans="1:7" x14ac:dyDescent="0.25">
      <c r="A170" t="s">
        <v>2316</v>
      </c>
      <c r="B170" s="75">
        <v>2746250</v>
      </c>
      <c r="C170" s="75">
        <v>43</v>
      </c>
      <c r="D170" s="75">
        <v>39</v>
      </c>
      <c r="E170" s="75">
        <v>58</v>
      </c>
      <c r="F170" s="74">
        <v>0.90697674418604601</v>
      </c>
      <c r="G170" s="75">
        <v>309.53488372093</v>
      </c>
    </row>
    <row r="171" spans="1:7" x14ac:dyDescent="0.25">
      <c r="A171" t="s">
        <v>2317</v>
      </c>
      <c r="B171" s="75">
        <v>2590270</v>
      </c>
      <c r="C171" s="75">
        <v>43</v>
      </c>
      <c r="D171" s="75">
        <v>42</v>
      </c>
      <c r="E171" s="75">
        <v>65</v>
      </c>
      <c r="F171" s="74">
        <v>0.97674418604651203</v>
      </c>
      <c r="G171" s="75">
        <v>442.04651162790702</v>
      </c>
    </row>
    <row r="172" spans="1:7" x14ac:dyDescent="0.25">
      <c r="A172" t="s">
        <v>2318</v>
      </c>
      <c r="B172" s="75">
        <v>1846986</v>
      </c>
      <c r="C172" s="75">
        <v>43</v>
      </c>
      <c r="D172" s="75">
        <v>42</v>
      </c>
      <c r="E172" s="75">
        <v>85</v>
      </c>
      <c r="F172" s="74">
        <v>0.97674418604651203</v>
      </c>
      <c r="G172" s="75">
        <v>416.83720930232602</v>
      </c>
    </row>
    <row r="173" spans="1:7" x14ac:dyDescent="0.25">
      <c r="A173" t="s">
        <v>2319</v>
      </c>
      <c r="B173" s="75">
        <v>4035890</v>
      </c>
      <c r="C173" s="75">
        <v>43</v>
      </c>
      <c r="D173" s="75">
        <v>43</v>
      </c>
      <c r="E173" s="75">
        <v>63</v>
      </c>
      <c r="F173" s="74">
        <v>1</v>
      </c>
      <c r="G173" s="75">
        <v>524.72093023255798</v>
      </c>
    </row>
    <row r="174" spans="1:7" x14ac:dyDescent="0.25">
      <c r="A174" t="s">
        <v>2320</v>
      </c>
      <c r="B174" s="75">
        <v>4473123</v>
      </c>
      <c r="C174" s="75">
        <v>42</v>
      </c>
      <c r="D174" s="75">
        <v>42</v>
      </c>
      <c r="E174" s="75">
        <v>83</v>
      </c>
      <c r="F174" s="74">
        <v>1</v>
      </c>
      <c r="G174" s="75">
        <v>283.66666666666703</v>
      </c>
    </row>
    <row r="175" spans="1:7" x14ac:dyDescent="0.25">
      <c r="A175" t="s">
        <v>2321</v>
      </c>
      <c r="B175" s="75">
        <v>2811361</v>
      </c>
      <c r="C175" s="75">
        <v>42</v>
      </c>
      <c r="D175" s="75">
        <v>39</v>
      </c>
      <c r="E175" s="75">
        <v>59</v>
      </c>
      <c r="F175" s="74">
        <v>0.92857142857142905</v>
      </c>
      <c r="G175" s="75">
        <v>241.80952380952399</v>
      </c>
    </row>
    <row r="176" spans="1:7" x14ac:dyDescent="0.25">
      <c r="A176" t="s">
        <v>2322</v>
      </c>
      <c r="B176" s="75">
        <v>2369798</v>
      </c>
      <c r="C176" s="75">
        <v>42</v>
      </c>
      <c r="D176" s="75">
        <v>36</v>
      </c>
      <c r="E176" s="75">
        <v>51</v>
      </c>
      <c r="F176" s="74">
        <v>0.85714285714285698</v>
      </c>
      <c r="G176" s="75">
        <v>336.88095238095201</v>
      </c>
    </row>
    <row r="177" spans="1:7" x14ac:dyDescent="0.25">
      <c r="A177" t="s">
        <v>2323</v>
      </c>
      <c r="B177" s="75">
        <v>795224</v>
      </c>
      <c r="C177" s="75">
        <v>42</v>
      </c>
      <c r="D177" s="75">
        <v>37</v>
      </c>
      <c r="E177" s="75">
        <v>63</v>
      </c>
      <c r="F177" s="74">
        <v>0.88095238095238104</v>
      </c>
      <c r="G177" s="75">
        <v>254.47619047619</v>
      </c>
    </row>
    <row r="178" spans="1:7" x14ac:dyDescent="0.25">
      <c r="A178" t="s">
        <v>2324</v>
      </c>
      <c r="B178" s="75">
        <v>908781</v>
      </c>
      <c r="C178" s="75">
        <v>42</v>
      </c>
      <c r="D178" s="75">
        <v>42</v>
      </c>
      <c r="E178" s="75">
        <v>59</v>
      </c>
      <c r="F178" s="74">
        <v>1</v>
      </c>
      <c r="G178" s="75">
        <v>364.38095238095201</v>
      </c>
    </row>
    <row r="179" spans="1:7" x14ac:dyDescent="0.25">
      <c r="A179" t="s">
        <v>2325</v>
      </c>
      <c r="B179" s="75">
        <v>3525944</v>
      </c>
      <c r="C179" s="75">
        <v>42</v>
      </c>
      <c r="D179" s="75">
        <v>32</v>
      </c>
      <c r="E179" s="75">
        <v>45</v>
      </c>
      <c r="F179" s="74">
        <v>0.76190476190476197</v>
      </c>
      <c r="G179" s="75">
        <v>326.90476190476198</v>
      </c>
    </row>
    <row r="180" spans="1:7" x14ac:dyDescent="0.25">
      <c r="A180" t="s">
        <v>2326</v>
      </c>
      <c r="B180" s="75">
        <v>1117030</v>
      </c>
      <c r="C180" s="75">
        <v>41</v>
      </c>
      <c r="D180" s="75">
        <v>41</v>
      </c>
      <c r="E180" s="75">
        <v>57</v>
      </c>
      <c r="F180" s="74">
        <v>1</v>
      </c>
      <c r="G180" s="75">
        <v>359.68292682926801</v>
      </c>
    </row>
    <row r="181" spans="1:7" x14ac:dyDescent="0.25">
      <c r="A181" t="s">
        <v>2327</v>
      </c>
      <c r="B181" s="75">
        <v>500794</v>
      </c>
      <c r="C181" s="75">
        <v>41</v>
      </c>
      <c r="D181" s="75">
        <v>41</v>
      </c>
      <c r="E181" s="75">
        <v>62</v>
      </c>
      <c r="F181" s="74">
        <v>1</v>
      </c>
      <c r="G181" s="75">
        <v>418.58536585365903</v>
      </c>
    </row>
    <row r="182" spans="1:7" x14ac:dyDescent="0.25">
      <c r="A182" t="s">
        <v>2328</v>
      </c>
      <c r="B182" s="75">
        <v>2803779</v>
      </c>
      <c r="C182" s="75">
        <v>41</v>
      </c>
      <c r="D182" s="75">
        <v>41</v>
      </c>
      <c r="E182" s="75">
        <v>56</v>
      </c>
      <c r="F182" s="74">
        <v>1</v>
      </c>
      <c r="G182" s="75">
        <v>406</v>
      </c>
    </row>
    <row r="183" spans="1:7" x14ac:dyDescent="0.25">
      <c r="A183" t="s">
        <v>2329</v>
      </c>
      <c r="B183" s="75">
        <v>598316</v>
      </c>
      <c r="C183" s="75">
        <v>41</v>
      </c>
      <c r="D183" s="75">
        <v>41</v>
      </c>
      <c r="E183" s="75">
        <v>58</v>
      </c>
      <c r="F183" s="74">
        <v>1</v>
      </c>
      <c r="G183" s="75">
        <v>318.07317073170702</v>
      </c>
    </row>
    <row r="184" spans="1:7" x14ac:dyDescent="0.25">
      <c r="A184" t="s">
        <v>2330</v>
      </c>
      <c r="B184" s="75">
        <v>4472929</v>
      </c>
      <c r="C184" s="75">
        <v>40</v>
      </c>
      <c r="D184" s="75">
        <v>38</v>
      </c>
      <c r="E184" s="75">
        <v>56</v>
      </c>
      <c r="F184" s="74">
        <v>0.95</v>
      </c>
      <c r="G184" s="75">
        <v>378.875</v>
      </c>
    </row>
    <row r="185" spans="1:7" x14ac:dyDescent="0.25">
      <c r="A185" t="s">
        <v>2331</v>
      </c>
      <c r="B185" s="75">
        <v>3903577</v>
      </c>
      <c r="C185" s="75">
        <v>40</v>
      </c>
      <c r="D185" s="75">
        <v>37</v>
      </c>
      <c r="E185" s="75">
        <v>53</v>
      </c>
      <c r="F185" s="74">
        <v>0.92500000000000004</v>
      </c>
      <c r="G185" s="75">
        <v>208.85</v>
      </c>
    </row>
    <row r="186" spans="1:7" x14ac:dyDescent="0.25">
      <c r="A186" t="s">
        <v>2332</v>
      </c>
      <c r="B186" s="75">
        <v>3464950</v>
      </c>
      <c r="C186" s="75">
        <v>40</v>
      </c>
      <c r="D186" s="75">
        <v>35</v>
      </c>
      <c r="E186" s="75">
        <v>45</v>
      </c>
      <c r="F186" s="74">
        <v>0.875</v>
      </c>
      <c r="G186" s="75">
        <v>308.22500000000002</v>
      </c>
    </row>
    <row r="187" spans="1:7" x14ac:dyDescent="0.25">
      <c r="A187" t="s">
        <v>2333</v>
      </c>
      <c r="B187" s="75">
        <v>969915</v>
      </c>
      <c r="C187" s="75">
        <v>40</v>
      </c>
      <c r="D187" s="75">
        <v>39</v>
      </c>
      <c r="E187" s="75">
        <v>63</v>
      </c>
      <c r="F187" s="74">
        <v>0.97499999999999998</v>
      </c>
      <c r="G187" s="75">
        <v>522.32500000000005</v>
      </c>
    </row>
    <row r="188" spans="1:7" x14ac:dyDescent="0.25">
      <c r="A188" t="s">
        <v>2334</v>
      </c>
      <c r="B188" s="75">
        <v>2741477</v>
      </c>
      <c r="C188" s="75">
        <v>40</v>
      </c>
      <c r="D188" s="75">
        <v>39</v>
      </c>
      <c r="E188" s="75">
        <v>65</v>
      </c>
      <c r="F188" s="74">
        <v>0.97499999999999998</v>
      </c>
      <c r="G188" s="75">
        <v>267.05</v>
      </c>
    </row>
    <row r="189" spans="1:7" x14ac:dyDescent="0.25">
      <c r="A189" t="s">
        <v>2335</v>
      </c>
      <c r="B189" s="75">
        <v>3903566</v>
      </c>
      <c r="C189" s="75">
        <v>39</v>
      </c>
      <c r="D189" s="75">
        <v>31</v>
      </c>
      <c r="E189" s="75">
        <v>41</v>
      </c>
      <c r="F189" s="74">
        <v>0.79487179487179505</v>
      </c>
      <c r="G189" s="75">
        <v>255.61538461538501</v>
      </c>
    </row>
    <row r="190" spans="1:7" x14ac:dyDescent="0.25">
      <c r="A190" t="s">
        <v>2336</v>
      </c>
      <c r="B190" s="75">
        <v>2811365</v>
      </c>
      <c r="C190" s="75">
        <v>39</v>
      </c>
      <c r="D190" s="75">
        <v>36</v>
      </c>
      <c r="E190" s="75">
        <v>58</v>
      </c>
      <c r="F190" s="74">
        <v>0.92307692307692302</v>
      </c>
      <c r="G190" s="75">
        <v>380.58974358974399</v>
      </c>
    </row>
    <row r="191" spans="1:7" x14ac:dyDescent="0.25">
      <c r="A191" t="s">
        <v>2337</v>
      </c>
      <c r="B191" s="75">
        <v>1367390</v>
      </c>
      <c r="C191" s="75">
        <v>39</v>
      </c>
      <c r="D191" s="75">
        <v>39</v>
      </c>
      <c r="E191" s="75">
        <v>60</v>
      </c>
      <c r="F191" s="74">
        <v>1</v>
      </c>
      <c r="G191" s="75">
        <v>265.12820512820502</v>
      </c>
    </row>
    <row r="192" spans="1:7" x14ac:dyDescent="0.25">
      <c r="A192" t="s">
        <v>2338</v>
      </c>
      <c r="B192" s="75">
        <v>3903478</v>
      </c>
      <c r="C192" s="75">
        <v>39</v>
      </c>
      <c r="D192" s="75">
        <v>34</v>
      </c>
      <c r="E192" s="75">
        <v>64</v>
      </c>
      <c r="F192" s="74">
        <v>0.87179487179487203</v>
      </c>
      <c r="G192" s="75">
        <v>353.15384615384602</v>
      </c>
    </row>
    <row r="193" spans="1:7" x14ac:dyDescent="0.25">
      <c r="A193" t="s">
        <v>2339</v>
      </c>
      <c r="B193" s="75">
        <v>4472922</v>
      </c>
      <c r="C193" s="75">
        <v>38</v>
      </c>
      <c r="D193" s="75">
        <v>24</v>
      </c>
      <c r="E193" s="75">
        <v>34</v>
      </c>
      <c r="F193" s="74">
        <v>0.63157894736842102</v>
      </c>
      <c r="G193" s="75">
        <v>249.73684210526301</v>
      </c>
    </row>
    <row r="194" spans="1:7" x14ac:dyDescent="0.25">
      <c r="A194" t="s">
        <v>2340</v>
      </c>
      <c r="B194" s="75">
        <v>2043289</v>
      </c>
      <c r="C194" s="75">
        <v>38</v>
      </c>
      <c r="D194" s="75">
        <v>38</v>
      </c>
      <c r="E194" s="75">
        <v>67</v>
      </c>
      <c r="F194" s="74">
        <v>1</v>
      </c>
      <c r="G194" s="75">
        <v>308.52631578947398</v>
      </c>
    </row>
    <row r="195" spans="1:7" x14ac:dyDescent="0.25">
      <c r="A195" t="s">
        <v>2341</v>
      </c>
      <c r="B195" s="75">
        <v>2738761</v>
      </c>
      <c r="C195" s="75">
        <v>38</v>
      </c>
      <c r="D195" s="75">
        <v>35</v>
      </c>
      <c r="E195" s="75">
        <v>59</v>
      </c>
      <c r="F195" s="74">
        <v>0.92105263157894701</v>
      </c>
      <c r="G195" s="75">
        <v>235.105263157895</v>
      </c>
    </row>
    <row r="196" spans="1:7" x14ac:dyDescent="0.25">
      <c r="A196" t="s">
        <v>2342</v>
      </c>
      <c r="B196" s="75">
        <v>2233478</v>
      </c>
      <c r="C196" s="75">
        <v>38</v>
      </c>
      <c r="D196" s="75">
        <v>36</v>
      </c>
      <c r="E196" s="75">
        <v>65</v>
      </c>
      <c r="F196" s="74">
        <v>0.94736842105263197</v>
      </c>
      <c r="G196" s="75">
        <v>241.5</v>
      </c>
    </row>
    <row r="197" spans="1:7" x14ac:dyDescent="0.25">
      <c r="A197" t="s">
        <v>2343</v>
      </c>
      <c r="B197" s="75">
        <v>3247234</v>
      </c>
      <c r="C197" s="75">
        <v>37</v>
      </c>
      <c r="D197" s="75">
        <v>37</v>
      </c>
      <c r="E197" s="75">
        <v>53</v>
      </c>
      <c r="F197" s="74">
        <v>1</v>
      </c>
      <c r="G197" s="75">
        <v>380.56756756756801</v>
      </c>
    </row>
    <row r="198" spans="1:7" x14ac:dyDescent="0.25">
      <c r="A198" t="s">
        <v>2344</v>
      </c>
      <c r="B198" s="75">
        <v>2715917</v>
      </c>
      <c r="C198" s="75">
        <v>37</v>
      </c>
      <c r="D198" s="75">
        <v>37</v>
      </c>
      <c r="E198" s="75">
        <v>53</v>
      </c>
      <c r="F198" s="74">
        <v>1</v>
      </c>
      <c r="G198" s="75">
        <v>236.86486486486501</v>
      </c>
    </row>
    <row r="199" spans="1:7" x14ac:dyDescent="0.25">
      <c r="A199" t="s">
        <v>2345</v>
      </c>
      <c r="B199" s="75">
        <v>1467806</v>
      </c>
      <c r="C199" s="75">
        <v>37</v>
      </c>
      <c r="D199" s="75">
        <v>34</v>
      </c>
      <c r="E199" s="75">
        <v>64</v>
      </c>
      <c r="F199" s="74">
        <v>0.91891891891891897</v>
      </c>
      <c r="G199" s="75">
        <v>317.40540540540502</v>
      </c>
    </row>
    <row r="200" spans="1:7" x14ac:dyDescent="0.25">
      <c r="A200" t="s">
        <v>2346</v>
      </c>
      <c r="B200" s="75">
        <v>4476015</v>
      </c>
      <c r="C200" s="75">
        <v>37</v>
      </c>
      <c r="D200" s="75">
        <v>36</v>
      </c>
      <c r="E200" s="75">
        <v>65</v>
      </c>
      <c r="F200" s="74">
        <v>0.97297297297297303</v>
      </c>
      <c r="G200" s="75">
        <v>383.64864864864899</v>
      </c>
    </row>
    <row r="201" spans="1:7" x14ac:dyDescent="0.25">
      <c r="A201" t="s">
        <v>2347</v>
      </c>
      <c r="B201" s="75">
        <v>3450193</v>
      </c>
      <c r="C201" s="75">
        <v>37</v>
      </c>
      <c r="D201" s="75">
        <v>37</v>
      </c>
      <c r="E201" s="75">
        <v>53</v>
      </c>
      <c r="F201" s="74">
        <v>1</v>
      </c>
      <c r="G201" s="75">
        <v>266.32432432432398</v>
      </c>
    </row>
    <row r="202" spans="1:7" x14ac:dyDescent="0.25">
      <c r="A202" t="s">
        <v>2348</v>
      </c>
      <c r="B202" s="75">
        <v>3903473</v>
      </c>
      <c r="C202" s="75">
        <v>37</v>
      </c>
      <c r="D202" s="75">
        <v>37</v>
      </c>
      <c r="E202" s="75">
        <v>60</v>
      </c>
      <c r="F202" s="74">
        <v>1</v>
      </c>
      <c r="G202" s="75">
        <v>302.83783783783798</v>
      </c>
    </row>
    <row r="203" spans="1:7" x14ac:dyDescent="0.25">
      <c r="A203" t="s">
        <v>2349</v>
      </c>
      <c r="B203" s="75">
        <v>3851814</v>
      </c>
      <c r="C203" s="75">
        <v>37</v>
      </c>
      <c r="D203" s="75">
        <v>37</v>
      </c>
      <c r="E203" s="75">
        <v>57</v>
      </c>
      <c r="F203" s="74">
        <v>1</v>
      </c>
      <c r="G203" s="75">
        <v>355.27027027026998</v>
      </c>
    </row>
    <row r="204" spans="1:7" x14ac:dyDescent="0.25">
      <c r="A204" t="s">
        <v>2350</v>
      </c>
      <c r="B204" s="75">
        <v>2397185</v>
      </c>
      <c r="C204" s="75">
        <v>37</v>
      </c>
      <c r="D204" s="75">
        <v>37</v>
      </c>
      <c r="E204" s="75">
        <v>58</v>
      </c>
      <c r="F204" s="74">
        <v>1</v>
      </c>
      <c r="G204" s="75">
        <v>353.97297297297303</v>
      </c>
    </row>
    <row r="205" spans="1:7" x14ac:dyDescent="0.25">
      <c r="A205" t="s">
        <v>2351</v>
      </c>
      <c r="B205" s="75">
        <v>2389924</v>
      </c>
      <c r="C205" s="75">
        <v>36</v>
      </c>
      <c r="D205" s="75">
        <v>28</v>
      </c>
      <c r="E205" s="75">
        <v>28</v>
      </c>
      <c r="F205" s="74">
        <v>0.77777777777777801</v>
      </c>
      <c r="G205" s="75">
        <v>313.13888888888903</v>
      </c>
    </row>
    <row r="206" spans="1:7" x14ac:dyDescent="0.25">
      <c r="A206" t="s">
        <v>2352</v>
      </c>
      <c r="B206" s="75">
        <v>2744708</v>
      </c>
      <c r="C206" s="75">
        <v>36</v>
      </c>
      <c r="D206" s="75">
        <v>34</v>
      </c>
      <c r="E206" s="75">
        <v>61</v>
      </c>
      <c r="F206" s="74">
        <v>0.94444444444444398</v>
      </c>
      <c r="G206" s="75">
        <v>155.361111111111</v>
      </c>
    </row>
    <row r="207" spans="1:7" x14ac:dyDescent="0.25">
      <c r="A207" t="s">
        <v>2353</v>
      </c>
      <c r="B207" s="75">
        <v>4473042</v>
      </c>
      <c r="C207" s="75">
        <v>36</v>
      </c>
      <c r="D207" s="75">
        <v>35</v>
      </c>
      <c r="E207" s="75">
        <v>75</v>
      </c>
      <c r="F207" s="74">
        <v>0.97222222222222199</v>
      </c>
      <c r="G207" s="75">
        <v>307.11111111111097</v>
      </c>
    </row>
    <row r="208" spans="1:7" x14ac:dyDescent="0.25">
      <c r="A208" t="s">
        <v>2354</v>
      </c>
      <c r="B208" s="75">
        <v>4035893</v>
      </c>
      <c r="C208" s="75">
        <v>36</v>
      </c>
      <c r="D208" s="75">
        <v>36</v>
      </c>
      <c r="E208" s="75">
        <v>48</v>
      </c>
      <c r="F208" s="74">
        <v>1</v>
      </c>
      <c r="G208" s="75">
        <v>393.41666666666703</v>
      </c>
    </row>
    <row r="209" spans="1:7" x14ac:dyDescent="0.25">
      <c r="A209" t="s">
        <v>2355</v>
      </c>
      <c r="B209" s="75">
        <v>603960</v>
      </c>
      <c r="C209" s="75">
        <v>36</v>
      </c>
      <c r="D209" s="75">
        <v>35</v>
      </c>
      <c r="E209" s="75">
        <v>57</v>
      </c>
      <c r="F209" s="74">
        <v>0.97222222222222199</v>
      </c>
      <c r="G209" s="75">
        <v>337.25</v>
      </c>
    </row>
    <row r="210" spans="1:7" x14ac:dyDescent="0.25">
      <c r="A210" t="s">
        <v>2356</v>
      </c>
      <c r="B210" s="75">
        <v>2053018</v>
      </c>
      <c r="C210" s="75">
        <v>36</v>
      </c>
      <c r="D210" s="75">
        <v>36</v>
      </c>
      <c r="E210" s="75">
        <v>47</v>
      </c>
      <c r="F210" s="74">
        <v>1</v>
      </c>
      <c r="G210" s="75">
        <v>385.36111111111097</v>
      </c>
    </row>
    <row r="211" spans="1:7" x14ac:dyDescent="0.25">
      <c r="A211" t="s">
        <v>2357</v>
      </c>
      <c r="B211" s="75">
        <v>2802546</v>
      </c>
      <c r="C211" s="75">
        <v>36</v>
      </c>
      <c r="D211" s="75">
        <v>34</v>
      </c>
      <c r="E211" s="75">
        <v>61</v>
      </c>
      <c r="F211" s="74">
        <v>0.94444444444444398</v>
      </c>
      <c r="G211" s="75">
        <v>306.13888888888903</v>
      </c>
    </row>
    <row r="212" spans="1:7" x14ac:dyDescent="0.25">
      <c r="A212" t="s">
        <v>2358</v>
      </c>
      <c r="B212" s="75">
        <v>4473162</v>
      </c>
      <c r="C212" s="75">
        <v>36</v>
      </c>
      <c r="D212" s="75">
        <v>36</v>
      </c>
      <c r="E212" s="75">
        <v>48</v>
      </c>
      <c r="F212" s="74">
        <v>1</v>
      </c>
      <c r="G212" s="75">
        <v>595.38888888888903</v>
      </c>
    </row>
    <row r="213" spans="1:7" x14ac:dyDescent="0.25">
      <c r="A213" t="s">
        <v>2359</v>
      </c>
      <c r="B213" s="75">
        <v>538955</v>
      </c>
      <c r="C213" s="75">
        <v>35</v>
      </c>
      <c r="D213" s="75">
        <v>34</v>
      </c>
      <c r="E213" s="75">
        <v>53</v>
      </c>
      <c r="F213" s="74">
        <v>0.97142857142857097</v>
      </c>
      <c r="G213" s="75">
        <v>229.228571428571</v>
      </c>
    </row>
    <row r="214" spans="1:7" x14ac:dyDescent="0.25">
      <c r="A214" t="s">
        <v>2360</v>
      </c>
      <c r="B214" s="75">
        <v>2746136</v>
      </c>
      <c r="C214" s="75">
        <v>35</v>
      </c>
      <c r="D214" s="75">
        <v>34</v>
      </c>
      <c r="E214" s="75">
        <v>51</v>
      </c>
      <c r="F214" s="74">
        <v>0.97142857142857097</v>
      </c>
      <c r="G214" s="75">
        <v>437.88571428571402</v>
      </c>
    </row>
    <row r="215" spans="1:7" x14ac:dyDescent="0.25">
      <c r="A215" t="s">
        <v>2361</v>
      </c>
      <c r="B215" s="75">
        <v>2801201</v>
      </c>
      <c r="C215" s="75">
        <v>35</v>
      </c>
      <c r="D215" s="75">
        <v>33</v>
      </c>
      <c r="E215" s="75">
        <v>49</v>
      </c>
      <c r="F215" s="74">
        <v>0.94285714285714295</v>
      </c>
      <c r="G215" s="75">
        <v>282.51428571428602</v>
      </c>
    </row>
    <row r="216" spans="1:7" x14ac:dyDescent="0.25">
      <c r="A216" t="s">
        <v>2362</v>
      </c>
      <c r="B216" s="75">
        <v>2738784</v>
      </c>
      <c r="C216" s="75">
        <v>35</v>
      </c>
      <c r="D216" s="75">
        <v>33</v>
      </c>
      <c r="E216" s="75">
        <v>51</v>
      </c>
      <c r="F216" s="74">
        <v>0.94285714285714295</v>
      </c>
      <c r="G216" s="75">
        <v>275.65714285714301</v>
      </c>
    </row>
    <row r="217" spans="1:7" x14ac:dyDescent="0.25">
      <c r="A217" t="s">
        <v>2363</v>
      </c>
      <c r="B217" s="75">
        <v>3852976</v>
      </c>
      <c r="C217" s="75">
        <v>35</v>
      </c>
      <c r="D217" s="75">
        <v>34</v>
      </c>
      <c r="E217" s="75">
        <v>57</v>
      </c>
      <c r="F217" s="74">
        <v>0.97142857142857097</v>
      </c>
      <c r="G217" s="75">
        <v>256.25714285714298</v>
      </c>
    </row>
    <row r="218" spans="1:7" x14ac:dyDescent="0.25">
      <c r="A218" t="s">
        <v>2364</v>
      </c>
      <c r="B218" s="75">
        <v>3851816</v>
      </c>
      <c r="C218" s="75">
        <v>35</v>
      </c>
      <c r="D218" s="75">
        <v>35</v>
      </c>
      <c r="E218" s="75">
        <v>55</v>
      </c>
      <c r="F218" s="74">
        <v>1</v>
      </c>
      <c r="G218" s="75">
        <v>334.51428571428602</v>
      </c>
    </row>
    <row r="219" spans="1:7" x14ac:dyDescent="0.25">
      <c r="A219" t="s">
        <v>2365</v>
      </c>
      <c r="B219" s="75">
        <v>1172385</v>
      </c>
      <c r="C219" s="75">
        <v>35</v>
      </c>
      <c r="D219" s="75">
        <v>35</v>
      </c>
      <c r="E219" s="75">
        <v>66</v>
      </c>
      <c r="F219" s="74">
        <v>1</v>
      </c>
      <c r="G219" s="75">
        <v>422.71428571428601</v>
      </c>
    </row>
    <row r="220" spans="1:7" x14ac:dyDescent="0.25">
      <c r="A220" t="s">
        <v>2366</v>
      </c>
      <c r="B220" s="75">
        <v>1567508</v>
      </c>
      <c r="C220" s="75">
        <v>34</v>
      </c>
      <c r="D220" s="75">
        <v>34</v>
      </c>
      <c r="E220" s="75">
        <v>63</v>
      </c>
      <c r="F220" s="74">
        <v>1</v>
      </c>
      <c r="G220" s="75">
        <v>449.17647058823502</v>
      </c>
    </row>
    <row r="221" spans="1:7" x14ac:dyDescent="0.25">
      <c r="A221" t="s">
        <v>2367</v>
      </c>
      <c r="B221" s="75">
        <v>3419094</v>
      </c>
      <c r="C221" s="75">
        <v>34</v>
      </c>
      <c r="D221" s="75">
        <v>32</v>
      </c>
      <c r="E221" s="75">
        <v>50</v>
      </c>
      <c r="F221" s="74">
        <v>0.94117647058823495</v>
      </c>
      <c r="G221" s="75">
        <v>235.11764705882399</v>
      </c>
    </row>
    <row r="222" spans="1:7" x14ac:dyDescent="0.25">
      <c r="A222" t="s">
        <v>2368</v>
      </c>
      <c r="B222" s="75">
        <v>3132153</v>
      </c>
      <c r="C222" s="75">
        <v>34</v>
      </c>
      <c r="D222" s="75">
        <v>30</v>
      </c>
      <c r="E222" s="75">
        <v>52</v>
      </c>
      <c r="F222" s="74">
        <v>0.88235294117647101</v>
      </c>
      <c r="G222" s="75">
        <v>315.5</v>
      </c>
    </row>
    <row r="223" spans="1:7" x14ac:dyDescent="0.25">
      <c r="A223" t="s">
        <v>2369</v>
      </c>
      <c r="B223" s="75">
        <v>3903564</v>
      </c>
      <c r="C223" s="75">
        <v>34</v>
      </c>
      <c r="D223" s="75">
        <v>31</v>
      </c>
      <c r="E223" s="75">
        <v>48</v>
      </c>
      <c r="F223" s="74">
        <v>0.91176470588235303</v>
      </c>
      <c r="G223" s="75">
        <v>247.82352941176501</v>
      </c>
    </row>
    <row r="224" spans="1:7" x14ac:dyDescent="0.25">
      <c r="A224" t="s">
        <v>2370</v>
      </c>
      <c r="B224" s="75">
        <v>1970600</v>
      </c>
      <c r="C224" s="75">
        <v>34</v>
      </c>
      <c r="D224" s="75">
        <v>33</v>
      </c>
      <c r="E224" s="75">
        <v>56</v>
      </c>
      <c r="F224" s="74">
        <v>0.97058823529411797</v>
      </c>
      <c r="G224" s="75">
        <v>312.91176470588198</v>
      </c>
    </row>
    <row r="225" spans="1:7" x14ac:dyDescent="0.25">
      <c r="A225" t="s">
        <v>2371</v>
      </c>
      <c r="B225" s="75">
        <v>3903581</v>
      </c>
      <c r="C225" s="75">
        <v>34</v>
      </c>
      <c r="D225" s="75">
        <v>33</v>
      </c>
      <c r="E225" s="75">
        <v>65</v>
      </c>
      <c r="F225" s="74">
        <v>0.97058823529411797</v>
      </c>
      <c r="G225" s="75">
        <v>335.82352941176498</v>
      </c>
    </row>
    <row r="226" spans="1:7" x14ac:dyDescent="0.25">
      <c r="A226" t="s">
        <v>2372</v>
      </c>
      <c r="B226" s="75">
        <v>1379895</v>
      </c>
      <c r="C226" s="75">
        <v>34</v>
      </c>
      <c r="D226" s="75">
        <v>27</v>
      </c>
      <c r="E226" s="75">
        <v>46</v>
      </c>
      <c r="F226" s="74">
        <v>0.79411764705882304</v>
      </c>
      <c r="G226" s="75">
        <v>240.67647058823499</v>
      </c>
    </row>
    <row r="227" spans="1:7" x14ac:dyDescent="0.25">
      <c r="A227" t="s">
        <v>2373</v>
      </c>
      <c r="B227" s="75">
        <v>4471979</v>
      </c>
      <c r="C227" s="75">
        <v>34</v>
      </c>
      <c r="D227" s="75">
        <v>25</v>
      </c>
      <c r="E227" s="75">
        <v>42</v>
      </c>
      <c r="F227" s="74">
        <v>0.73529411764705899</v>
      </c>
      <c r="G227" s="75">
        <v>244.26470588235301</v>
      </c>
    </row>
    <row r="228" spans="1:7" x14ac:dyDescent="0.25">
      <c r="A228" t="s">
        <v>2374</v>
      </c>
      <c r="B228" s="75">
        <v>1521567</v>
      </c>
      <c r="C228" s="75">
        <v>33</v>
      </c>
      <c r="D228" s="75">
        <v>33</v>
      </c>
      <c r="E228" s="75">
        <v>49</v>
      </c>
      <c r="F228" s="74">
        <v>1</v>
      </c>
      <c r="G228" s="75">
        <v>314.54545454545502</v>
      </c>
    </row>
    <row r="229" spans="1:7" x14ac:dyDescent="0.25">
      <c r="A229" t="s">
        <v>2375</v>
      </c>
      <c r="B229" s="75">
        <v>502114</v>
      </c>
      <c r="C229" s="75">
        <v>33</v>
      </c>
      <c r="D229" s="75">
        <v>32</v>
      </c>
      <c r="E229" s="75">
        <v>45</v>
      </c>
      <c r="F229" s="74">
        <v>0.96969696969696995</v>
      </c>
      <c r="G229" s="75">
        <v>590.27272727272702</v>
      </c>
    </row>
    <row r="230" spans="1:7" x14ac:dyDescent="0.25">
      <c r="A230" t="s">
        <v>2376</v>
      </c>
      <c r="B230" s="75">
        <v>3525914</v>
      </c>
      <c r="C230" s="75">
        <v>33</v>
      </c>
      <c r="D230" s="75">
        <v>28</v>
      </c>
      <c r="E230" s="75">
        <v>39</v>
      </c>
      <c r="F230" s="74">
        <v>0.84848484848484895</v>
      </c>
      <c r="G230" s="75">
        <v>307.24242424242402</v>
      </c>
    </row>
    <row r="231" spans="1:7" x14ac:dyDescent="0.25">
      <c r="A231" t="s">
        <v>2377</v>
      </c>
      <c r="B231" s="75">
        <v>2363172</v>
      </c>
      <c r="C231" s="75">
        <v>33</v>
      </c>
      <c r="D231" s="75">
        <v>33</v>
      </c>
      <c r="E231" s="75">
        <v>57</v>
      </c>
      <c r="F231" s="74">
        <v>1</v>
      </c>
      <c r="G231" s="75">
        <v>251.12121212121201</v>
      </c>
    </row>
    <row r="232" spans="1:7" x14ac:dyDescent="0.25">
      <c r="A232" t="s">
        <v>2378</v>
      </c>
      <c r="B232" s="75">
        <v>4101029</v>
      </c>
      <c r="C232" s="75">
        <v>33</v>
      </c>
      <c r="D232" s="75">
        <v>33</v>
      </c>
      <c r="E232" s="75">
        <v>52</v>
      </c>
      <c r="F232" s="74">
        <v>1</v>
      </c>
      <c r="G232" s="75">
        <v>176.60606060606099</v>
      </c>
    </row>
    <row r="233" spans="1:7" x14ac:dyDescent="0.25">
      <c r="A233" t="s">
        <v>2379</v>
      </c>
      <c r="B233" s="75">
        <v>2715475</v>
      </c>
      <c r="C233" s="75">
        <v>33</v>
      </c>
      <c r="D233" s="75">
        <v>33</v>
      </c>
      <c r="E233" s="75">
        <v>71</v>
      </c>
      <c r="F233" s="74">
        <v>1</v>
      </c>
      <c r="G233" s="75">
        <v>236.06060606060601</v>
      </c>
    </row>
    <row r="234" spans="1:7" x14ac:dyDescent="0.25">
      <c r="A234" t="s">
        <v>2380</v>
      </c>
      <c r="B234" s="75">
        <v>3625046</v>
      </c>
      <c r="C234" s="75">
        <v>33</v>
      </c>
      <c r="D234" s="75">
        <v>29</v>
      </c>
      <c r="E234" s="75">
        <v>37</v>
      </c>
      <c r="F234" s="74">
        <v>0.87878787878787901</v>
      </c>
      <c r="G234" s="75">
        <v>327.54545454545502</v>
      </c>
    </row>
    <row r="235" spans="1:7" x14ac:dyDescent="0.25">
      <c r="A235" t="s">
        <v>2381</v>
      </c>
      <c r="B235" s="75">
        <v>4473207</v>
      </c>
      <c r="C235" s="75">
        <v>33</v>
      </c>
      <c r="D235" s="75">
        <v>31</v>
      </c>
      <c r="E235" s="75">
        <v>44</v>
      </c>
      <c r="F235" s="74">
        <v>0.939393939393939</v>
      </c>
      <c r="G235" s="75">
        <v>494.24242424242402</v>
      </c>
    </row>
    <row r="236" spans="1:7" x14ac:dyDescent="0.25">
      <c r="A236" t="s">
        <v>2382</v>
      </c>
      <c r="B236" s="75">
        <v>3888246</v>
      </c>
      <c r="C236" s="75">
        <v>33</v>
      </c>
      <c r="D236" s="75">
        <v>31</v>
      </c>
      <c r="E236" s="75">
        <v>48</v>
      </c>
      <c r="F236" s="74">
        <v>0.939393939393939</v>
      </c>
      <c r="G236" s="75">
        <v>356.09090909090901</v>
      </c>
    </row>
    <row r="237" spans="1:7" x14ac:dyDescent="0.25">
      <c r="A237" t="s">
        <v>2383</v>
      </c>
      <c r="B237" s="75">
        <v>3625139</v>
      </c>
      <c r="C237" s="75">
        <v>32</v>
      </c>
      <c r="D237" s="75">
        <v>30</v>
      </c>
      <c r="E237" s="75">
        <v>59</v>
      </c>
      <c r="F237" s="74">
        <v>0.9375</v>
      </c>
      <c r="G237" s="75">
        <v>355.78125</v>
      </c>
    </row>
    <row r="238" spans="1:7" x14ac:dyDescent="0.25">
      <c r="A238" t="s">
        <v>2384</v>
      </c>
      <c r="B238" s="75">
        <v>2398456</v>
      </c>
      <c r="C238" s="75">
        <v>32</v>
      </c>
      <c r="D238" s="75">
        <v>31</v>
      </c>
      <c r="E238" s="75">
        <v>58</v>
      </c>
      <c r="F238" s="74">
        <v>0.96875</v>
      </c>
      <c r="G238" s="75">
        <v>465</v>
      </c>
    </row>
    <row r="239" spans="1:7" x14ac:dyDescent="0.25">
      <c r="A239" t="s">
        <v>2385</v>
      </c>
      <c r="B239" s="75">
        <v>2718919</v>
      </c>
      <c r="C239" s="75">
        <v>32</v>
      </c>
      <c r="D239" s="75">
        <v>32</v>
      </c>
      <c r="E239" s="75">
        <v>46</v>
      </c>
      <c r="F239" s="74">
        <v>1</v>
      </c>
      <c r="G239" s="75">
        <v>291.0625</v>
      </c>
    </row>
    <row r="240" spans="1:7" x14ac:dyDescent="0.25">
      <c r="A240" t="s">
        <v>2386</v>
      </c>
      <c r="B240" s="75">
        <v>3523463</v>
      </c>
      <c r="C240" s="75">
        <v>32</v>
      </c>
      <c r="D240" s="75">
        <v>32</v>
      </c>
      <c r="E240" s="75">
        <v>52</v>
      </c>
      <c r="F240" s="74">
        <v>1</v>
      </c>
      <c r="G240" s="75">
        <v>241.6875</v>
      </c>
    </row>
    <row r="241" spans="1:7" x14ac:dyDescent="0.25">
      <c r="A241" t="s">
        <v>2387</v>
      </c>
      <c r="B241" s="75">
        <v>3118339</v>
      </c>
      <c r="C241" s="75">
        <v>32</v>
      </c>
      <c r="D241" s="75">
        <v>32</v>
      </c>
      <c r="E241" s="75">
        <v>60</v>
      </c>
      <c r="F241" s="74">
        <v>1</v>
      </c>
      <c r="G241" s="75">
        <v>356.15625</v>
      </c>
    </row>
    <row r="242" spans="1:7" x14ac:dyDescent="0.25">
      <c r="A242" t="s">
        <v>2388</v>
      </c>
      <c r="B242" s="75">
        <v>2426426</v>
      </c>
      <c r="C242" s="75">
        <v>32</v>
      </c>
      <c r="D242" s="75">
        <v>31</v>
      </c>
      <c r="E242" s="75">
        <v>49</v>
      </c>
      <c r="F242" s="74">
        <v>0.96875</v>
      </c>
      <c r="G242" s="75">
        <v>254.75</v>
      </c>
    </row>
    <row r="243" spans="1:7" x14ac:dyDescent="0.25">
      <c r="A243" t="s">
        <v>2389</v>
      </c>
      <c r="B243" s="75">
        <v>3118389</v>
      </c>
      <c r="C243" s="75">
        <v>32</v>
      </c>
      <c r="D243" s="75">
        <v>31</v>
      </c>
      <c r="E243" s="75">
        <v>59</v>
      </c>
      <c r="F243" s="74">
        <v>0.96875</v>
      </c>
      <c r="G243" s="75">
        <v>252.65625</v>
      </c>
    </row>
    <row r="244" spans="1:7" x14ac:dyDescent="0.25">
      <c r="A244" t="s">
        <v>2390</v>
      </c>
      <c r="B244" s="75">
        <v>2043582</v>
      </c>
      <c r="C244" s="75">
        <v>31</v>
      </c>
      <c r="D244" s="75">
        <v>31</v>
      </c>
      <c r="E244" s="75">
        <v>51</v>
      </c>
      <c r="F244" s="74">
        <v>1</v>
      </c>
      <c r="G244" s="75">
        <v>364.83870967741899</v>
      </c>
    </row>
    <row r="245" spans="1:7" x14ac:dyDescent="0.25">
      <c r="A245" t="s">
        <v>2391</v>
      </c>
      <c r="B245" s="75">
        <v>3119991</v>
      </c>
      <c r="C245" s="75">
        <v>31</v>
      </c>
      <c r="D245" s="75">
        <v>30</v>
      </c>
      <c r="E245" s="75">
        <v>46</v>
      </c>
      <c r="F245" s="74">
        <v>0.967741935483871</v>
      </c>
      <c r="G245" s="75">
        <v>336.74193548387098</v>
      </c>
    </row>
    <row r="246" spans="1:7" x14ac:dyDescent="0.25">
      <c r="A246" t="s">
        <v>2392</v>
      </c>
      <c r="B246" s="75">
        <v>2751840</v>
      </c>
      <c r="C246" s="75">
        <v>30</v>
      </c>
      <c r="D246" s="75">
        <v>30</v>
      </c>
      <c r="E246" s="75">
        <v>47</v>
      </c>
      <c r="F246" s="74">
        <v>1</v>
      </c>
      <c r="G246" s="75">
        <v>274.60000000000002</v>
      </c>
    </row>
    <row r="247" spans="1:7" x14ac:dyDescent="0.25">
      <c r="A247" t="s">
        <v>2393</v>
      </c>
      <c r="B247" s="75">
        <v>2453469</v>
      </c>
      <c r="C247" s="75">
        <v>30</v>
      </c>
      <c r="D247" s="75">
        <v>28</v>
      </c>
      <c r="E247" s="75">
        <v>40</v>
      </c>
      <c r="F247" s="74">
        <v>0.93333333333333302</v>
      </c>
      <c r="G247" s="75">
        <v>273</v>
      </c>
    </row>
    <row r="248" spans="1:7" x14ac:dyDescent="0.25">
      <c r="A248" t="s">
        <v>2394</v>
      </c>
      <c r="B248" s="75">
        <v>4473094</v>
      </c>
      <c r="C248" s="75">
        <v>30</v>
      </c>
      <c r="D248" s="75">
        <v>23</v>
      </c>
      <c r="E248" s="75">
        <v>33</v>
      </c>
      <c r="F248" s="74">
        <v>0.76666666666666705</v>
      </c>
      <c r="G248" s="75">
        <v>181.03333333333299</v>
      </c>
    </row>
    <row r="249" spans="1:7" x14ac:dyDescent="0.25">
      <c r="A249" t="s">
        <v>2395</v>
      </c>
      <c r="B249" s="75">
        <v>1291058</v>
      </c>
      <c r="C249" s="75">
        <v>30</v>
      </c>
      <c r="D249" s="75">
        <v>29</v>
      </c>
      <c r="E249" s="75">
        <v>42</v>
      </c>
      <c r="F249" s="74">
        <v>0.96666666666666701</v>
      </c>
      <c r="G249" s="75">
        <v>336.9</v>
      </c>
    </row>
    <row r="250" spans="1:7" x14ac:dyDescent="0.25">
      <c r="A250" t="s">
        <v>2396</v>
      </c>
      <c r="B250" s="75">
        <v>578019</v>
      </c>
      <c r="C250" s="75">
        <v>30</v>
      </c>
      <c r="D250" s="75">
        <v>30</v>
      </c>
      <c r="E250" s="75">
        <v>42</v>
      </c>
      <c r="F250" s="74">
        <v>1</v>
      </c>
      <c r="G250" s="75">
        <v>249.63333333333301</v>
      </c>
    </row>
    <row r="251" spans="1:7" x14ac:dyDescent="0.25">
      <c r="A251" t="s">
        <v>2397</v>
      </c>
      <c r="B251" s="75">
        <v>3851502</v>
      </c>
      <c r="C251" s="75">
        <v>30</v>
      </c>
      <c r="D251" s="75">
        <v>28</v>
      </c>
      <c r="E251" s="75">
        <v>44</v>
      </c>
      <c r="F251" s="74">
        <v>0.93333333333333302</v>
      </c>
      <c r="G251" s="75">
        <v>191.53333333333299</v>
      </c>
    </row>
    <row r="252" spans="1:7" x14ac:dyDescent="0.25">
      <c r="A252" t="s">
        <v>2398</v>
      </c>
      <c r="B252" s="75">
        <v>3525649</v>
      </c>
      <c r="C252" s="75">
        <v>30</v>
      </c>
      <c r="D252" s="75">
        <v>30</v>
      </c>
      <c r="E252" s="75">
        <v>52</v>
      </c>
      <c r="F252" s="74">
        <v>1</v>
      </c>
      <c r="G252" s="75">
        <v>367.2</v>
      </c>
    </row>
    <row r="253" spans="1:7" x14ac:dyDescent="0.25">
      <c r="A253" t="s">
        <v>2399</v>
      </c>
      <c r="B253" s="75">
        <v>3523464</v>
      </c>
      <c r="C253" s="75">
        <v>30</v>
      </c>
      <c r="D253" s="75">
        <v>30</v>
      </c>
      <c r="E253" s="75">
        <v>44</v>
      </c>
      <c r="F253" s="74">
        <v>1</v>
      </c>
      <c r="G253" s="75">
        <v>207.4</v>
      </c>
    </row>
    <row r="254" spans="1:7" x14ac:dyDescent="0.25">
      <c r="A254" t="s">
        <v>2400</v>
      </c>
      <c r="B254" s="75">
        <v>2718494</v>
      </c>
      <c r="C254" s="75">
        <v>29</v>
      </c>
      <c r="D254" s="75">
        <v>29</v>
      </c>
      <c r="E254" s="75">
        <v>52</v>
      </c>
      <c r="F254" s="74">
        <v>1</v>
      </c>
      <c r="G254" s="75">
        <v>479</v>
      </c>
    </row>
    <row r="255" spans="1:7" x14ac:dyDescent="0.25">
      <c r="A255" t="s">
        <v>2401</v>
      </c>
      <c r="B255" s="75">
        <v>3523461</v>
      </c>
      <c r="C255" s="75">
        <v>29</v>
      </c>
      <c r="D255" s="75">
        <v>29</v>
      </c>
      <c r="E255" s="75">
        <v>39</v>
      </c>
      <c r="F255" s="74">
        <v>1</v>
      </c>
      <c r="G255" s="75">
        <v>296.27586206896598</v>
      </c>
    </row>
    <row r="256" spans="1:7" x14ac:dyDescent="0.25">
      <c r="A256" t="s">
        <v>2402</v>
      </c>
      <c r="B256" s="75">
        <v>1094918</v>
      </c>
      <c r="C256" s="75">
        <v>29</v>
      </c>
      <c r="D256" s="75">
        <v>26</v>
      </c>
      <c r="E256" s="75">
        <v>48</v>
      </c>
      <c r="F256" s="74">
        <v>0.89655172413793105</v>
      </c>
      <c r="G256" s="75">
        <v>364.20689655172401</v>
      </c>
    </row>
    <row r="257" spans="1:7" x14ac:dyDescent="0.25">
      <c r="A257" t="s">
        <v>2403</v>
      </c>
      <c r="B257" s="75">
        <v>1487548</v>
      </c>
      <c r="C257" s="75">
        <v>29</v>
      </c>
      <c r="D257" s="75">
        <v>28</v>
      </c>
      <c r="E257" s="75">
        <v>43</v>
      </c>
      <c r="F257" s="74">
        <v>0.96551724137931005</v>
      </c>
      <c r="G257" s="75">
        <v>377.34482758620697</v>
      </c>
    </row>
    <row r="258" spans="1:7" x14ac:dyDescent="0.25">
      <c r="A258" t="s">
        <v>2404</v>
      </c>
      <c r="B258" s="75">
        <v>1186407</v>
      </c>
      <c r="C258" s="75">
        <v>29</v>
      </c>
      <c r="D258" s="75">
        <v>29</v>
      </c>
      <c r="E258" s="75">
        <v>40</v>
      </c>
      <c r="F258" s="74">
        <v>1</v>
      </c>
      <c r="G258" s="75">
        <v>170.72413793103399</v>
      </c>
    </row>
    <row r="259" spans="1:7" x14ac:dyDescent="0.25">
      <c r="A259" t="s">
        <v>2405</v>
      </c>
      <c r="B259" s="75">
        <v>2248471</v>
      </c>
      <c r="C259" s="75">
        <v>29</v>
      </c>
      <c r="D259" s="75">
        <v>28</v>
      </c>
      <c r="E259" s="75">
        <v>48</v>
      </c>
      <c r="F259" s="74">
        <v>0.96551724137931005</v>
      </c>
      <c r="G259" s="75">
        <v>305.58620689655203</v>
      </c>
    </row>
    <row r="260" spans="1:7" x14ac:dyDescent="0.25">
      <c r="A260" t="s">
        <v>2406</v>
      </c>
      <c r="B260" s="75">
        <v>2389885</v>
      </c>
      <c r="C260" s="75">
        <v>28</v>
      </c>
      <c r="D260" s="75">
        <v>28</v>
      </c>
      <c r="E260" s="75">
        <v>39</v>
      </c>
      <c r="F260" s="74">
        <v>1</v>
      </c>
      <c r="G260" s="75">
        <v>418</v>
      </c>
    </row>
    <row r="261" spans="1:7" x14ac:dyDescent="0.25">
      <c r="A261" t="s">
        <v>2407</v>
      </c>
      <c r="B261" s="75">
        <v>2803778</v>
      </c>
      <c r="C261" s="75">
        <v>28</v>
      </c>
      <c r="D261" s="75">
        <v>28</v>
      </c>
      <c r="E261" s="75">
        <v>45</v>
      </c>
      <c r="F261" s="74">
        <v>1</v>
      </c>
      <c r="G261" s="75">
        <v>425.392857142857</v>
      </c>
    </row>
    <row r="262" spans="1:7" x14ac:dyDescent="0.25">
      <c r="A262" t="s">
        <v>2408</v>
      </c>
      <c r="B262" s="75">
        <v>3851490</v>
      </c>
      <c r="C262" s="75">
        <v>28</v>
      </c>
      <c r="D262" s="75">
        <v>27</v>
      </c>
      <c r="E262" s="75">
        <v>31</v>
      </c>
      <c r="F262" s="74">
        <v>0.96428571428571397</v>
      </c>
      <c r="G262" s="75">
        <v>363.75</v>
      </c>
    </row>
    <row r="263" spans="1:7" x14ac:dyDescent="0.25">
      <c r="A263" t="s">
        <v>2409</v>
      </c>
      <c r="B263" s="75">
        <v>4473117</v>
      </c>
      <c r="C263" s="75">
        <v>27</v>
      </c>
      <c r="D263" s="75">
        <v>21</v>
      </c>
      <c r="E263" s="75">
        <v>39</v>
      </c>
      <c r="F263" s="74">
        <v>0.77777777777777801</v>
      </c>
      <c r="G263" s="75">
        <v>438.92592592592598</v>
      </c>
    </row>
    <row r="264" spans="1:7" x14ac:dyDescent="0.25">
      <c r="A264" t="s">
        <v>2410</v>
      </c>
      <c r="B264" s="75">
        <v>3138469</v>
      </c>
      <c r="C264" s="75">
        <v>27</v>
      </c>
      <c r="D264" s="75">
        <v>27</v>
      </c>
      <c r="E264" s="75">
        <v>41</v>
      </c>
      <c r="F264" s="74">
        <v>1</v>
      </c>
      <c r="G264" s="75">
        <v>445.11111111111097</v>
      </c>
    </row>
    <row r="265" spans="1:7" x14ac:dyDescent="0.25">
      <c r="A265" t="s">
        <v>2411</v>
      </c>
      <c r="B265" s="75">
        <v>2523247</v>
      </c>
      <c r="C265" s="75">
        <v>27</v>
      </c>
      <c r="D265" s="75">
        <v>27</v>
      </c>
      <c r="E265" s="75">
        <v>46</v>
      </c>
      <c r="F265" s="74">
        <v>1</v>
      </c>
      <c r="G265" s="75">
        <v>208.74074074074099</v>
      </c>
    </row>
    <row r="266" spans="1:7" x14ac:dyDescent="0.25">
      <c r="A266" t="s">
        <v>2412</v>
      </c>
      <c r="B266" s="75">
        <v>2294866</v>
      </c>
      <c r="C266" s="75">
        <v>27</v>
      </c>
      <c r="D266" s="75">
        <v>22</v>
      </c>
      <c r="E266" s="75">
        <v>41</v>
      </c>
      <c r="F266" s="74">
        <v>0.81481481481481499</v>
      </c>
      <c r="G266" s="75">
        <v>313.07407407407402</v>
      </c>
    </row>
    <row r="267" spans="1:7" x14ac:dyDescent="0.25">
      <c r="A267" t="s">
        <v>2413</v>
      </c>
      <c r="B267" s="75">
        <v>2746074</v>
      </c>
      <c r="C267" s="75">
        <v>27</v>
      </c>
      <c r="D267" s="75">
        <v>27</v>
      </c>
      <c r="E267" s="75">
        <v>35</v>
      </c>
      <c r="F267" s="74">
        <v>1</v>
      </c>
      <c r="G267" s="75">
        <v>432.59259259259301</v>
      </c>
    </row>
    <row r="268" spans="1:7" x14ac:dyDescent="0.25">
      <c r="A268" t="s">
        <v>2414</v>
      </c>
      <c r="B268" s="75">
        <v>3523451</v>
      </c>
      <c r="C268" s="75">
        <v>26</v>
      </c>
      <c r="D268" s="75">
        <v>23</v>
      </c>
      <c r="E268" s="75">
        <v>37</v>
      </c>
      <c r="F268" s="74">
        <v>0.88461538461538503</v>
      </c>
      <c r="G268" s="75">
        <v>232.65384615384599</v>
      </c>
    </row>
    <row r="269" spans="1:7" x14ac:dyDescent="0.25">
      <c r="A269" t="s">
        <v>2415</v>
      </c>
      <c r="B269" s="75">
        <v>3851530</v>
      </c>
      <c r="C269" s="75">
        <v>26</v>
      </c>
      <c r="D269" s="75">
        <v>20</v>
      </c>
      <c r="E269" s="75">
        <v>28</v>
      </c>
      <c r="F269" s="74">
        <v>0.76923076923076905</v>
      </c>
      <c r="G269" s="75">
        <v>215.57692307692301</v>
      </c>
    </row>
    <row r="270" spans="1:7" x14ac:dyDescent="0.25">
      <c r="A270" t="s">
        <v>2416</v>
      </c>
      <c r="B270" s="75">
        <v>4473057</v>
      </c>
      <c r="C270" s="75">
        <v>26</v>
      </c>
      <c r="D270" s="75">
        <v>26</v>
      </c>
      <c r="E270" s="75">
        <v>38</v>
      </c>
      <c r="F270" s="74">
        <v>1</v>
      </c>
      <c r="G270" s="75">
        <v>290.61538461538498</v>
      </c>
    </row>
    <row r="271" spans="1:7" x14ac:dyDescent="0.25">
      <c r="A271" t="s">
        <v>2417</v>
      </c>
      <c r="B271" s="75">
        <v>2811354</v>
      </c>
      <c r="C271" s="75">
        <v>26</v>
      </c>
      <c r="D271" s="75">
        <v>25</v>
      </c>
      <c r="E271" s="75">
        <v>35</v>
      </c>
      <c r="F271" s="74">
        <v>0.96153846153846201</v>
      </c>
      <c r="G271" s="75">
        <v>290.65384615384602</v>
      </c>
    </row>
    <row r="272" spans="1:7" x14ac:dyDescent="0.25">
      <c r="A272" t="s">
        <v>2418</v>
      </c>
      <c r="B272" s="75">
        <v>3903544</v>
      </c>
      <c r="C272" s="75">
        <v>26</v>
      </c>
      <c r="D272" s="75">
        <v>26</v>
      </c>
      <c r="E272" s="75">
        <v>46</v>
      </c>
      <c r="F272" s="74">
        <v>1</v>
      </c>
      <c r="G272" s="75">
        <v>281.57692307692298</v>
      </c>
    </row>
    <row r="273" spans="1:7" x14ac:dyDescent="0.25">
      <c r="A273" t="s">
        <v>2419</v>
      </c>
      <c r="B273" s="75">
        <v>2126276</v>
      </c>
      <c r="C273" s="75">
        <v>26</v>
      </c>
      <c r="D273" s="75">
        <v>21</v>
      </c>
      <c r="E273" s="75">
        <v>39</v>
      </c>
      <c r="F273" s="74">
        <v>0.80769230769230804</v>
      </c>
      <c r="G273" s="75">
        <v>330.42307692307702</v>
      </c>
    </row>
    <row r="274" spans="1:7" x14ac:dyDescent="0.25">
      <c r="A274" t="s">
        <v>2420</v>
      </c>
      <c r="B274" s="75">
        <v>1542447</v>
      </c>
      <c r="C274" s="75">
        <v>26</v>
      </c>
      <c r="D274" s="75">
        <v>25</v>
      </c>
      <c r="E274" s="75">
        <v>38</v>
      </c>
      <c r="F274" s="74">
        <v>0.96153846153846201</v>
      </c>
      <c r="G274" s="75">
        <v>408.84615384615398</v>
      </c>
    </row>
    <row r="275" spans="1:7" x14ac:dyDescent="0.25">
      <c r="A275" t="s">
        <v>2421</v>
      </c>
      <c r="B275" s="75">
        <v>2294732</v>
      </c>
      <c r="C275" s="75">
        <v>26</v>
      </c>
      <c r="D275" s="75">
        <v>26</v>
      </c>
      <c r="E275" s="75">
        <v>37</v>
      </c>
      <c r="F275" s="74">
        <v>1</v>
      </c>
      <c r="G275" s="75">
        <v>334.84615384615398</v>
      </c>
    </row>
    <row r="276" spans="1:7" x14ac:dyDescent="0.25">
      <c r="A276" t="s">
        <v>2422</v>
      </c>
      <c r="B276" s="75">
        <v>1215460</v>
      </c>
      <c r="C276" s="75">
        <v>26</v>
      </c>
      <c r="D276" s="75">
        <v>26</v>
      </c>
      <c r="E276" s="75">
        <v>36</v>
      </c>
      <c r="F276" s="74">
        <v>1</v>
      </c>
      <c r="G276" s="75">
        <v>329.61538461538498</v>
      </c>
    </row>
    <row r="277" spans="1:7" x14ac:dyDescent="0.25">
      <c r="A277" t="s">
        <v>2423</v>
      </c>
      <c r="B277" s="75">
        <v>1115939</v>
      </c>
      <c r="C277" s="75">
        <v>25</v>
      </c>
      <c r="D277" s="75">
        <v>24</v>
      </c>
      <c r="E277" s="75">
        <v>42</v>
      </c>
      <c r="F277" s="74">
        <v>0.96</v>
      </c>
      <c r="G277" s="75">
        <v>374.68</v>
      </c>
    </row>
    <row r="278" spans="1:7" x14ac:dyDescent="0.25">
      <c r="A278" t="s">
        <v>2424</v>
      </c>
      <c r="B278" s="75">
        <v>3523562</v>
      </c>
      <c r="C278" s="75">
        <v>25</v>
      </c>
      <c r="D278" s="75">
        <v>23</v>
      </c>
      <c r="E278" s="75">
        <v>36</v>
      </c>
      <c r="F278" s="74">
        <v>0.92</v>
      </c>
      <c r="G278" s="75">
        <v>134.44</v>
      </c>
    </row>
    <row r="279" spans="1:7" x14ac:dyDescent="0.25">
      <c r="A279" t="s">
        <v>2425</v>
      </c>
      <c r="B279" s="75">
        <v>2778705</v>
      </c>
      <c r="C279" s="75">
        <v>25</v>
      </c>
      <c r="D279" s="75">
        <v>25</v>
      </c>
      <c r="E279" s="75">
        <v>36</v>
      </c>
      <c r="F279" s="74">
        <v>1</v>
      </c>
      <c r="G279" s="75">
        <v>327.27999999999997</v>
      </c>
    </row>
    <row r="280" spans="1:7" x14ac:dyDescent="0.25">
      <c r="A280" t="s">
        <v>2426</v>
      </c>
      <c r="B280" s="75">
        <v>2828835</v>
      </c>
      <c r="C280" s="75">
        <v>25</v>
      </c>
      <c r="D280" s="75">
        <v>24</v>
      </c>
      <c r="E280" s="75">
        <v>41</v>
      </c>
      <c r="F280" s="74">
        <v>0.96</v>
      </c>
      <c r="G280" s="75">
        <v>164</v>
      </c>
    </row>
    <row r="281" spans="1:7" x14ac:dyDescent="0.25">
      <c r="A281" t="s">
        <v>2427</v>
      </c>
      <c r="B281" s="75">
        <v>2723532</v>
      </c>
      <c r="C281" s="75">
        <v>25</v>
      </c>
      <c r="D281" s="75">
        <v>24</v>
      </c>
      <c r="E281" s="75">
        <v>30</v>
      </c>
      <c r="F281" s="74">
        <v>0.96</v>
      </c>
      <c r="G281" s="75">
        <v>303.12</v>
      </c>
    </row>
    <row r="282" spans="1:7" x14ac:dyDescent="0.25">
      <c r="A282" t="s">
        <v>2428</v>
      </c>
      <c r="B282" s="75">
        <v>2832096</v>
      </c>
      <c r="C282" s="75">
        <v>25</v>
      </c>
      <c r="D282" s="75">
        <v>25</v>
      </c>
      <c r="E282" s="75">
        <v>43</v>
      </c>
      <c r="F282" s="74">
        <v>1</v>
      </c>
      <c r="G282" s="75">
        <v>192.48</v>
      </c>
    </row>
    <row r="283" spans="1:7" x14ac:dyDescent="0.25">
      <c r="A283" t="s">
        <v>2429</v>
      </c>
      <c r="B283" s="75">
        <v>518958</v>
      </c>
      <c r="C283" s="75">
        <v>25</v>
      </c>
      <c r="D283" s="75">
        <v>25</v>
      </c>
      <c r="E283" s="75">
        <v>35</v>
      </c>
      <c r="F283" s="74">
        <v>1</v>
      </c>
      <c r="G283" s="75">
        <v>431.56</v>
      </c>
    </row>
    <row r="284" spans="1:7" x14ac:dyDescent="0.25">
      <c r="A284" t="s">
        <v>2430</v>
      </c>
      <c r="B284" s="75">
        <v>1515761</v>
      </c>
      <c r="C284" s="75">
        <v>25</v>
      </c>
      <c r="D284" s="75">
        <v>24</v>
      </c>
      <c r="E284" s="75">
        <v>34</v>
      </c>
      <c r="F284" s="74">
        <v>0.96</v>
      </c>
      <c r="G284" s="75">
        <v>334.6</v>
      </c>
    </row>
    <row r="285" spans="1:7" x14ac:dyDescent="0.25">
      <c r="A285" t="s">
        <v>2431</v>
      </c>
      <c r="B285" s="75">
        <v>3903605</v>
      </c>
      <c r="C285" s="75">
        <v>25</v>
      </c>
      <c r="D285" s="75">
        <v>23</v>
      </c>
      <c r="E285" s="75">
        <v>40</v>
      </c>
      <c r="F285" s="74">
        <v>0.92</v>
      </c>
      <c r="G285" s="75">
        <v>231.8</v>
      </c>
    </row>
    <row r="286" spans="1:7" x14ac:dyDescent="0.25">
      <c r="A286" t="s">
        <v>2432</v>
      </c>
      <c r="B286" s="75">
        <v>1192611</v>
      </c>
      <c r="C286" s="75">
        <v>24</v>
      </c>
      <c r="D286" s="75">
        <v>23</v>
      </c>
      <c r="E286" s="75">
        <v>37</v>
      </c>
      <c r="F286" s="74">
        <v>0.95833333333333304</v>
      </c>
      <c r="G286" s="75">
        <v>400.79166666666703</v>
      </c>
    </row>
    <row r="287" spans="1:7" x14ac:dyDescent="0.25">
      <c r="A287" t="s">
        <v>2433</v>
      </c>
      <c r="B287" s="75">
        <v>2232241</v>
      </c>
      <c r="C287" s="75">
        <v>24</v>
      </c>
      <c r="D287" s="75">
        <v>24</v>
      </c>
      <c r="E287" s="75">
        <v>38</v>
      </c>
      <c r="F287" s="74">
        <v>1</v>
      </c>
      <c r="G287" s="75">
        <v>214.291666666667</v>
      </c>
    </row>
    <row r="288" spans="1:7" x14ac:dyDescent="0.25">
      <c r="A288" t="s">
        <v>2434</v>
      </c>
      <c r="B288" s="75">
        <v>3857574</v>
      </c>
      <c r="C288" s="75">
        <v>24</v>
      </c>
      <c r="D288" s="75">
        <v>24</v>
      </c>
      <c r="E288" s="75">
        <v>32</v>
      </c>
      <c r="F288" s="74">
        <v>1</v>
      </c>
      <c r="G288" s="75">
        <v>296.20833333333297</v>
      </c>
    </row>
    <row r="289" spans="1:7" x14ac:dyDescent="0.25">
      <c r="A289" t="s">
        <v>2435</v>
      </c>
      <c r="B289" s="75">
        <v>573348</v>
      </c>
      <c r="C289" s="75">
        <v>24</v>
      </c>
      <c r="D289" s="75">
        <v>23</v>
      </c>
      <c r="E289" s="75">
        <v>29</v>
      </c>
      <c r="F289" s="74">
        <v>0.95833333333333304</v>
      </c>
      <c r="G289" s="75">
        <v>344.45833333333297</v>
      </c>
    </row>
    <row r="290" spans="1:7" x14ac:dyDescent="0.25">
      <c r="A290" t="s">
        <v>2436</v>
      </c>
      <c r="B290" s="75">
        <v>491085</v>
      </c>
      <c r="C290" s="75">
        <v>24</v>
      </c>
      <c r="D290" s="75">
        <v>24</v>
      </c>
      <c r="E290" s="75">
        <v>32</v>
      </c>
      <c r="F290" s="74">
        <v>1</v>
      </c>
      <c r="G290" s="75">
        <v>501.29166666666703</v>
      </c>
    </row>
    <row r="291" spans="1:7" x14ac:dyDescent="0.25">
      <c r="A291" t="s">
        <v>2437</v>
      </c>
      <c r="B291" s="75">
        <v>1389080</v>
      </c>
      <c r="C291" s="75">
        <v>24</v>
      </c>
      <c r="D291" s="75">
        <v>23</v>
      </c>
      <c r="E291" s="75">
        <v>39</v>
      </c>
      <c r="F291" s="74">
        <v>0.95833333333333304</v>
      </c>
      <c r="G291" s="75">
        <v>425.70833333333297</v>
      </c>
    </row>
    <row r="292" spans="1:7" x14ac:dyDescent="0.25">
      <c r="A292" t="s">
        <v>2438</v>
      </c>
      <c r="B292" s="75">
        <v>1645322</v>
      </c>
      <c r="C292" s="75">
        <v>24</v>
      </c>
      <c r="D292" s="75">
        <v>23</v>
      </c>
      <c r="E292" s="75">
        <v>25</v>
      </c>
      <c r="F292" s="74">
        <v>0.95833333333333304</v>
      </c>
      <c r="G292" s="75">
        <v>381.375</v>
      </c>
    </row>
    <row r="293" spans="1:7" x14ac:dyDescent="0.25">
      <c r="A293" t="s">
        <v>2439</v>
      </c>
      <c r="B293" s="75">
        <v>2715891</v>
      </c>
      <c r="C293" s="75">
        <v>24</v>
      </c>
      <c r="D293" s="75">
        <v>23</v>
      </c>
      <c r="E293" s="75">
        <v>26</v>
      </c>
      <c r="F293" s="74">
        <v>0.95833333333333304</v>
      </c>
      <c r="G293" s="75">
        <v>441.20833333333297</v>
      </c>
    </row>
    <row r="294" spans="1:7" x14ac:dyDescent="0.25">
      <c r="A294" t="s">
        <v>2440</v>
      </c>
      <c r="B294" s="75">
        <v>815166</v>
      </c>
      <c r="C294" s="75">
        <v>24</v>
      </c>
      <c r="D294" s="75">
        <v>24</v>
      </c>
      <c r="E294" s="75">
        <v>44</v>
      </c>
      <c r="F294" s="74">
        <v>1</v>
      </c>
      <c r="G294" s="75">
        <v>278.91666666666703</v>
      </c>
    </row>
    <row r="295" spans="1:7" x14ac:dyDescent="0.25">
      <c r="A295" t="s">
        <v>2441</v>
      </c>
      <c r="B295" s="75">
        <v>3118404</v>
      </c>
      <c r="C295" s="75">
        <v>23</v>
      </c>
      <c r="D295" s="75">
        <v>22</v>
      </c>
      <c r="E295" s="75">
        <v>29</v>
      </c>
      <c r="F295" s="74">
        <v>0.95652173913043503</v>
      </c>
      <c r="G295" s="75">
        <v>443.695652173913</v>
      </c>
    </row>
    <row r="296" spans="1:7" x14ac:dyDescent="0.25">
      <c r="A296" t="s">
        <v>2442</v>
      </c>
      <c r="B296" s="75">
        <v>1117110</v>
      </c>
      <c r="C296" s="75">
        <v>23</v>
      </c>
      <c r="D296" s="75">
        <v>22</v>
      </c>
      <c r="E296" s="75">
        <v>37</v>
      </c>
      <c r="F296" s="74">
        <v>0.95652173913043503</v>
      </c>
      <c r="G296" s="75">
        <v>327.17391304347802</v>
      </c>
    </row>
    <row r="297" spans="1:7" x14ac:dyDescent="0.25">
      <c r="A297" t="s">
        <v>2443</v>
      </c>
      <c r="B297" s="75">
        <v>3903554</v>
      </c>
      <c r="C297" s="75">
        <v>23</v>
      </c>
      <c r="D297" s="75">
        <v>23</v>
      </c>
      <c r="E297" s="75">
        <v>40</v>
      </c>
      <c r="F297" s="74">
        <v>1</v>
      </c>
      <c r="G297" s="75">
        <v>490.304347826087</v>
      </c>
    </row>
    <row r="298" spans="1:7" x14ac:dyDescent="0.25">
      <c r="A298" t="s">
        <v>2444</v>
      </c>
      <c r="B298" s="75">
        <v>2828842</v>
      </c>
      <c r="C298" s="75">
        <v>23</v>
      </c>
      <c r="D298" s="75">
        <v>23</v>
      </c>
      <c r="E298" s="75">
        <v>42</v>
      </c>
      <c r="F298" s="74">
        <v>1</v>
      </c>
      <c r="G298" s="75">
        <v>377</v>
      </c>
    </row>
    <row r="299" spans="1:7" x14ac:dyDescent="0.25">
      <c r="A299" t="s">
        <v>2445</v>
      </c>
      <c r="B299" s="75">
        <v>2018980</v>
      </c>
      <c r="C299" s="75">
        <v>23</v>
      </c>
      <c r="D299" s="75">
        <v>9</v>
      </c>
      <c r="E299" s="75">
        <v>15</v>
      </c>
      <c r="F299" s="74">
        <v>0.39130434782608697</v>
      </c>
      <c r="G299" s="75">
        <v>262.04347826087002</v>
      </c>
    </row>
    <row r="300" spans="1:7" x14ac:dyDescent="0.25">
      <c r="A300" t="s">
        <v>2446</v>
      </c>
      <c r="B300" s="75">
        <v>1497216</v>
      </c>
      <c r="C300" s="75">
        <v>23</v>
      </c>
      <c r="D300" s="75">
        <v>23</v>
      </c>
      <c r="E300" s="75">
        <v>35</v>
      </c>
      <c r="F300" s="74">
        <v>1</v>
      </c>
      <c r="G300" s="75">
        <v>302.695652173913</v>
      </c>
    </row>
    <row r="301" spans="1:7" x14ac:dyDescent="0.25">
      <c r="A301" t="s">
        <v>2447</v>
      </c>
      <c r="B301" s="75">
        <v>2052805</v>
      </c>
      <c r="C301" s="75">
        <v>23</v>
      </c>
      <c r="D301" s="75">
        <v>23</v>
      </c>
      <c r="E301" s="75">
        <v>42</v>
      </c>
      <c r="F301" s="74">
        <v>1</v>
      </c>
      <c r="G301" s="75">
        <v>110.347826086957</v>
      </c>
    </row>
    <row r="302" spans="1:7" x14ac:dyDescent="0.25">
      <c r="A302" t="s">
        <v>2448</v>
      </c>
      <c r="B302" s="75">
        <v>466446</v>
      </c>
      <c r="C302" s="75">
        <v>22</v>
      </c>
      <c r="D302" s="75">
        <v>22</v>
      </c>
      <c r="E302" s="75">
        <v>44</v>
      </c>
      <c r="F302" s="74">
        <v>1</v>
      </c>
      <c r="G302" s="75">
        <v>491.09090909090901</v>
      </c>
    </row>
    <row r="303" spans="1:7" x14ac:dyDescent="0.25">
      <c r="A303" t="s">
        <v>2449</v>
      </c>
      <c r="B303" s="75">
        <v>1631467</v>
      </c>
      <c r="C303" s="75">
        <v>22</v>
      </c>
      <c r="D303" s="75">
        <v>20</v>
      </c>
      <c r="E303" s="75">
        <v>34</v>
      </c>
      <c r="F303" s="74">
        <v>0.90909090909090895</v>
      </c>
      <c r="G303" s="75">
        <v>495.59090909090901</v>
      </c>
    </row>
    <row r="304" spans="1:7" x14ac:dyDescent="0.25">
      <c r="A304" t="s">
        <v>2450</v>
      </c>
      <c r="B304" s="75">
        <v>2715890</v>
      </c>
      <c r="C304" s="75">
        <v>22</v>
      </c>
      <c r="D304" s="75">
        <v>22</v>
      </c>
      <c r="E304" s="75">
        <v>35</v>
      </c>
      <c r="F304" s="74">
        <v>1</v>
      </c>
      <c r="G304" s="75">
        <v>369.09090909090901</v>
      </c>
    </row>
    <row r="305" spans="1:7" x14ac:dyDescent="0.25">
      <c r="A305" t="s">
        <v>2451</v>
      </c>
      <c r="B305" s="75">
        <v>1990108</v>
      </c>
      <c r="C305" s="75">
        <v>22</v>
      </c>
      <c r="D305" s="75">
        <v>16</v>
      </c>
      <c r="E305" s="75">
        <v>24</v>
      </c>
      <c r="F305" s="74">
        <v>0.72727272727272696</v>
      </c>
      <c r="G305" s="75">
        <v>266.04545454545502</v>
      </c>
    </row>
    <row r="306" spans="1:7" x14ac:dyDescent="0.25">
      <c r="A306" t="s">
        <v>2452</v>
      </c>
      <c r="B306" s="75">
        <v>2365422</v>
      </c>
      <c r="C306" s="75">
        <v>22</v>
      </c>
      <c r="D306" s="75">
        <v>22</v>
      </c>
      <c r="E306" s="75">
        <v>39</v>
      </c>
      <c r="F306" s="74">
        <v>1</v>
      </c>
      <c r="G306" s="75">
        <v>242.45454545454501</v>
      </c>
    </row>
    <row r="307" spans="1:7" x14ac:dyDescent="0.25">
      <c r="A307" t="s">
        <v>2453</v>
      </c>
      <c r="B307" s="75">
        <v>484559</v>
      </c>
      <c r="C307" s="75">
        <v>22</v>
      </c>
      <c r="D307" s="75">
        <v>20</v>
      </c>
      <c r="E307" s="75">
        <v>28</v>
      </c>
      <c r="F307" s="74">
        <v>0.90909090909090895</v>
      </c>
      <c r="G307" s="75">
        <v>386.95454545454498</v>
      </c>
    </row>
    <row r="308" spans="1:7" x14ac:dyDescent="0.25">
      <c r="A308" t="s">
        <v>2454</v>
      </c>
      <c r="B308" s="75">
        <v>563731</v>
      </c>
      <c r="C308" s="75">
        <v>22</v>
      </c>
      <c r="D308" s="75">
        <v>21</v>
      </c>
      <c r="E308" s="75">
        <v>28</v>
      </c>
      <c r="F308" s="74">
        <v>0.95454545454545503</v>
      </c>
      <c r="G308" s="75">
        <v>476.68181818181802</v>
      </c>
    </row>
    <row r="309" spans="1:7" x14ac:dyDescent="0.25">
      <c r="A309" t="s">
        <v>2455</v>
      </c>
      <c r="B309" s="75">
        <v>2811220</v>
      </c>
      <c r="C309" s="75">
        <v>22</v>
      </c>
      <c r="D309" s="75">
        <v>19</v>
      </c>
      <c r="E309" s="75">
        <v>31</v>
      </c>
      <c r="F309" s="74">
        <v>0.86363636363636398</v>
      </c>
      <c r="G309" s="75">
        <v>161.81818181818201</v>
      </c>
    </row>
    <row r="310" spans="1:7" x14ac:dyDescent="0.25">
      <c r="A310" t="s">
        <v>2456</v>
      </c>
      <c r="B310" s="75">
        <v>1453719</v>
      </c>
      <c r="C310" s="75">
        <v>22</v>
      </c>
      <c r="D310" s="75">
        <v>21</v>
      </c>
      <c r="E310" s="75">
        <v>49</v>
      </c>
      <c r="F310" s="74">
        <v>0.95454545454545503</v>
      </c>
      <c r="G310" s="75">
        <v>398.95454545454498</v>
      </c>
    </row>
    <row r="311" spans="1:7" x14ac:dyDescent="0.25">
      <c r="A311" t="s">
        <v>2457</v>
      </c>
      <c r="B311" s="75">
        <v>706446</v>
      </c>
      <c r="C311" s="75">
        <v>22</v>
      </c>
      <c r="D311" s="75">
        <v>19</v>
      </c>
      <c r="E311" s="75">
        <v>24</v>
      </c>
      <c r="F311" s="74">
        <v>0.86363636363636398</v>
      </c>
      <c r="G311" s="75">
        <v>272.77272727272702</v>
      </c>
    </row>
    <row r="312" spans="1:7" x14ac:dyDescent="0.25">
      <c r="A312" t="s">
        <v>2458</v>
      </c>
      <c r="B312" s="75">
        <v>3852995</v>
      </c>
      <c r="C312" s="75">
        <v>22</v>
      </c>
      <c r="D312" s="75">
        <v>22</v>
      </c>
      <c r="E312" s="75">
        <v>36</v>
      </c>
      <c r="F312" s="74">
        <v>1</v>
      </c>
      <c r="G312" s="75">
        <v>257</v>
      </c>
    </row>
    <row r="313" spans="1:7" x14ac:dyDescent="0.25">
      <c r="A313" t="s">
        <v>2459</v>
      </c>
      <c r="B313" s="75">
        <v>2389463</v>
      </c>
      <c r="C313" s="75">
        <v>22</v>
      </c>
      <c r="D313" s="75">
        <v>21</v>
      </c>
      <c r="E313" s="75">
        <v>29</v>
      </c>
      <c r="F313" s="74">
        <v>0.95454545454545503</v>
      </c>
      <c r="G313" s="75">
        <v>357.36363636363598</v>
      </c>
    </row>
    <row r="314" spans="1:7" x14ac:dyDescent="0.25">
      <c r="A314" t="s">
        <v>2460</v>
      </c>
      <c r="B314" s="75">
        <v>1453693</v>
      </c>
      <c r="C314" s="75">
        <v>21</v>
      </c>
      <c r="D314" s="75">
        <v>21</v>
      </c>
      <c r="E314" s="75">
        <v>32</v>
      </c>
      <c r="F314" s="74">
        <v>1</v>
      </c>
      <c r="G314" s="75">
        <v>223.857142857143</v>
      </c>
    </row>
    <row r="315" spans="1:7" x14ac:dyDescent="0.25">
      <c r="A315" t="s">
        <v>2461</v>
      </c>
      <c r="B315" s="75">
        <v>1490802</v>
      </c>
      <c r="C315" s="75">
        <v>21</v>
      </c>
      <c r="D315" s="75">
        <v>20</v>
      </c>
      <c r="E315" s="75">
        <v>32</v>
      </c>
      <c r="F315" s="74">
        <v>0.952380952380952</v>
      </c>
      <c r="G315" s="75">
        <v>294.71428571428601</v>
      </c>
    </row>
    <row r="316" spans="1:7" x14ac:dyDescent="0.25">
      <c r="A316" t="s">
        <v>2462</v>
      </c>
      <c r="B316" s="75">
        <v>1079086</v>
      </c>
      <c r="C316" s="75">
        <v>21</v>
      </c>
      <c r="D316" s="75">
        <v>21</v>
      </c>
      <c r="E316" s="75">
        <v>24</v>
      </c>
      <c r="F316" s="74">
        <v>1</v>
      </c>
      <c r="G316" s="75">
        <v>200.57142857142901</v>
      </c>
    </row>
    <row r="317" spans="1:7" x14ac:dyDescent="0.25">
      <c r="A317" t="s">
        <v>2463</v>
      </c>
      <c r="B317" s="75">
        <v>2430670</v>
      </c>
      <c r="C317" s="75">
        <v>21</v>
      </c>
      <c r="D317" s="75">
        <v>17</v>
      </c>
      <c r="E317" s="75">
        <v>29</v>
      </c>
      <c r="F317" s="74">
        <v>0.80952380952380998</v>
      </c>
      <c r="G317" s="75">
        <v>243.95238095238099</v>
      </c>
    </row>
    <row r="318" spans="1:7" x14ac:dyDescent="0.25">
      <c r="A318" t="s">
        <v>2464</v>
      </c>
      <c r="B318" s="75">
        <v>2843709</v>
      </c>
      <c r="C318" s="75">
        <v>21</v>
      </c>
      <c r="D318" s="75">
        <v>20</v>
      </c>
      <c r="E318" s="75">
        <v>31</v>
      </c>
      <c r="F318" s="74">
        <v>0.952380952380952</v>
      </c>
      <c r="G318" s="75">
        <v>352.52380952380997</v>
      </c>
    </row>
    <row r="319" spans="1:7" x14ac:dyDescent="0.25">
      <c r="A319" t="s">
        <v>2465</v>
      </c>
      <c r="B319" s="75">
        <v>3419100</v>
      </c>
      <c r="C319" s="75">
        <v>21</v>
      </c>
      <c r="D319" s="75">
        <v>19</v>
      </c>
      <c r="E319" s="75">
        <v>31</v>
      </c>
      <c r="F319" s="74">
        <v>0.90476190476190499</v>
      </c>
      <c r="G319" s="75">
        <v>405.23809523809501</v>
      </c>
    </row>
    <row r="320" spans="1:7" x14ac:dyDescent="0.25">
      <c r="A320" t="s">
        <v>2466</v>
      </c>
      <c r="B320" s="75">
        <v>1847111</v>
      </c>
      <c r="C320" s="75">
        <v>21</v>
      </c>
      <c r="D320" s="75">
        <v>21</v>
      </c>
      <c r="E320" s="75">
        <v>31</v>
      </c>
      <c r="F320" s="74">
        <v>1</v>
      </c>
      <c r="G320" s="75">
        <v>547.47619047619003</v>
      </c>
    </row>
    <row r="321" spans="1:7" x14ac:dyDescent="0.25">
      <c r="A321" t="s">
        <v>2467</v>
      </c>
      <c r="B321" s="75">
        <v>1590752</v>
      </c>
      <c r="C321" s="75">
        <v>21</v>
      </c>
      <c r="D321" s="75">
        <v>21</v>
      </c>
      <c r="E321" s="75">
        <v>21</v>
      </c>
      <c r="F321" s="74">
        <v>1</v>
      </c>
      <c r="G321" s="75">
        <v>227.19047619047601</v>
      </c>
    </row>
    <row r="322" spans="1:7" x14ac:dyDescent="0.25">
      <c r="A322" t="s">
        <v>2468</v>
      </c>
      <c r="B322" s="75">
        <v>3118302</v>
      </c>
      <c r="C322" s="75">
        <v>21</v>
      </c>
      <c r="D322" s="75">
        <v>21</v>
      </c>
      <c r="E322" s="75">
        <v>31</v>
      </c>
      <c r="F322" s="74">
        <v>1</v>
      </c>
      <c r="G322" s="75">
        <v>293.95238095238102</v>
      </c>
    </row>
    <row r="323" spans="1:7" x14ac:dyDescent="0.25">
      <c r="A323" t="s">
        <v>2469</v>
      </c>
      <c r="B323" s="75">
        <v>1295755</v>
      </c>
      <c r="C323" s="75">
        <v>21</v>
      </c>
      <c r="D323" s="75">
        <v>19</v>
      </c>
      <c r="E323" s="75">
        <v>29</v>
      </c>
      <c r="F323" s="74">
        <v>0.90476190476190499</v>
      </c>
      <c r="G323" s="75">
        <v>264.52380952380997</v>
      </c>
    </row>
    <row r="324" spans="1:7" x14ac:dyDescent="0.25">
      <c r="A324" t="s">
        <v>2470</v>
      </c>
      <c r="B324" s="75">
        <v>3903542</v>
      </c>
      <c r="C324" s="75">
        <v>21</v>
      </c>
      <c r="D324" s="75">
        <v>21</v>
      </c>
      <c r="E324" s="75">
        <v>36</v>
      </c>
      <c r="F324" s="74">
        <v>1</v>
      </c>
      <c r="G324" s="75">
        <v>403.80952380952402</v>
      </c>
    </row>
    <row r="325" spans="1:7" x14ac:dyDescent="0.25">
      <c r="A325" t="s">
        <v>2471</v>
      </c>
      <c r="B325" s="75">
        <v>2426278</v>
      </c>
      <c r="C325" s="75">
        <v>21</v>
      </c>
      <c r="D325" s="75">
        <v>19</v>
      </c>
      <c r="E325" s="75">
        <v>23</v>
      </c>
      <c r="F325" s="74">
        <v>0.90476190476190499</v>
      </c>
      <c r="G325" s="75">
        <v>295.04761904761898</v>
      </c>
    </row>
    <row r="326" spans="1:7" x14ac:dyDescent="0.25">
      <c r="A326" t="s">
        <v>2472</v>
      </c>
      <c r="B326" s="75">
        <v>2200831</v>
      </c>
      <c r="C326" s="75">
        <v>20</v>
      </c>
      <c r="D326" s="75">
        <v>19</v>
      </c>
      <c r="E326" s="75">
        <v>25</v>
      </c>
      <c r="F326" s="74">
        <v>0.95</v>
      </c>
      <c r="G326" s="75">
        <v>303.10000000000002</v>
      </c>
    </row>
    <row r="327" spans="1:7" x14ac:dyDescent="0.25">
      <c r="A327" t="s">
        <v>2473</v>
      </c>
      <c r="B327" s="75">
        <v>2475049</v>
      </c>
      <c r="C327" s="75">
        <v>20</v>
      </c>
      <c r="D327" s="75">
        <v>19</v>
      </c>
      <c r="E327" s="75">
        <v>35</v>
      </c>
      <c r="F327" s="74">
        <v>0.95</v>
      </c>
      <c r="G327" s="75">
        <v>294.8</v>
      </c>
    </row>
    <row r="328" spans="1:7" x14ac:dyDescent="0.25">
      <c r="A328" t="s">
        <v>2474</v>
      </c>
      <c r="B328" s="75">
        <v>908613</v>
      </c>
      <c r="C328" s="75">
        <v>20</v>
      </c>
      <c r="D328" s="75">
        <v>20</v>
      </c>
      <c r="E328" s="75">
        <v>33</v>
      </c>
      <c r="F328" s="74">
        <v>1</v>
      </c>
      <c r="G328" s="75">
        <v>322.85000000000002</v>
      </c>
    </row>
    <row r="329" spans="1:7" x14ac:dyDescent="0.25">
      <c r="A329" t="s">
        <v>2475</v>
      </c>
      <c r="B329" s="75">
        <v>2051587</v>
      </c>
      <c r="C329" s="75">
        <v>20</v>
      </c>
      <c r="D329" s="75">
        <v>15</v>
      </c>
      <c r="E329" s="75">
        <v>15</v>
      </c>
      <c r="F329" s="74">
        <v>0.75</v>
      </c>
      <c r="G329" s="75">
        <v>310.60000000000002</v>
      </c>
    </row>
    <row r="330" spans="1:7" x14ac:dyDescent="0.25">
      <c r="A330" t="s">
        <v>2476</v>
      </c>
      <c r="B330" s="75">
        <v>1423026</v>
      </c>
      <c r="C330" s="75">
        <v>20</v>
      </c>
      <c r="D330" s="75">
        <v>18</v>
      </c>
      <c r="E330" s="75">
        <v>28</v>
      </c>
      <c r="F330" s="74">
        <v>0.9</v>
      </c>
      <c r="G330" s="75">
        <v>390</v>
      </c>
    </row>
    <row r="331" spans="1:7" x14ac:dyDescent="0.25">
      <c r="A331" t="s">
        <v>2477</v>
      </c>
      <c r="B331" s="75">
        <v>2828890</v>
      </c>
      <c r="C331" s="75">
        <v>20</v>
      </c>
      <c r="D331" s="75">
        <v>20</v>
      </c>
      <c r="E331" s="75">
        <v>30</v>
      </c>
      <c r="F331" s="74">
        <v>1</v>
      </c>
      <c r="G331" s="75">
        <v>246.9</v>
      </c>
    </row>
    <row r="332" spans="1:7" x14ac:dyDescent="0.25">
      <c r="A332" t="s">
        <v>2478</v>
      </c>
      <c r="B332" s="75">
        <v>3903482</v>
      </c>
      <c r="C332" s="75">
        <v>20</v>
      </c>
      <c r="D332" s="75">
        <v>20</v>
      </c>
      <c r="E332" s="75">
        <v>32</v>
      </c>
      <c r="F332" s="74">
        <v>1</v>
      </c>
      <c r="G332" s="75">
        <v>325.2</v>
      </c>
    </row>
    <row r="333" spans="1:7" x14ac:dyDescent="0.25">
      <c r="A333" t="s">
        <v>2479</v>
      </c>
      <c r="B333" s="75">
        <v>433262</v>
      </c>
      <c r="C333" s="75">
        <v>20</v>
      </c>
      <c r="D333" s="75">
        <v>20</v>
      </c>
      <c r="E333" s="75">
        <v>23</v>
      </c>
      <c r="F333" s="74">
        <v>1</v>
      </c>
      <c r="G333" s="75">
        <v>351</v>
      </c>
    </row>
    <row r="334" spans="1:7" x14ac:dyDescent="0.25">
      <c r="A334" t="s">
        <v>2480</v>
      </c>
      <c r="B334" s="75">
        <v>3295419</v>
      </c>
      <c r="C334" s="75">
        <v>20</v>
      </c>
      <c r="D334" s="75">
        <v>19</v>
      </c>
      <c r="E334" s="75">
        <v>36</v>
      </c>
      <c r="F334" s="74">
        <v>0.95</v>
      </c>
      <c r="G334" s="75">
        <v>275.95</v>
      </c>
    </row>
    <row r="335" spans="1:7" x14ac:dyDescent="0.25">
      <c r="A335" t="s">
        <v>2481</v>
      </c>
      <c r="B335" s="75">
        <v>2426251</v>
      </c>
      <c r="C335" s="75">
        <v>20</v>
      </c>
      <c r="D335" s="75">
        <v>20</v>
      </c>
      <c r="E335" s="75">
        <v>37</v>
      </c>
      <c r="F335" s="74">
        <v>1</v>
      </c>
      <c r="G335" s="75">
        <v>242.9</v>
      </c>
    </row>
    <row r="336" spans="1:7" x14ac:dyDescent="0.25">
      <c r="A336" t="s">
        <v>2482</v>
      </c>
      <c r="B336" s="75">
        <v>3523511</v>
      </c>
      <c r="C336" s="75">
        <v>19</v>
      </c>
      <c r="D336" s="75">
        <v>16</v>
      </c>
      <c r="E336" s="75">
        <v>22</v>
      </c>
      <c r="F336" s="74">
        <v>0.84210526315789502</v>
      </c>
      <c r="G336" s="75">
        <v>263</v>
      </c>
    </row>
    <row r="337" spans="1:7" x14ac:dyDescent="0.25">
      <c r="A337" t="s">
        <v>2483</v>
      </c>
      <c r="B337" s="75">
        <v>4101064</v>
      </c>
      <c r="C337" s="75">
        <v>19</v>
      </c>
      <c r="D337" s="75">
        <v>19</v>
      </c>
      <c r="E337" s="75">
        <v>31</v>
      </c>
      <c r="F337" s="74">
        <v>1</v>
      </c>
      <c r="G337" s="75">
        <v>251.47368421052599</v>
      </c>
    </row>
    <row r="338" spans="1:7" x14ac:dyDescent="0.25">
      <c r="A338" t="s">
        <v>2484</v>
      </c>
      <c r="B338" s="75">
        <v>4035895</v>
      </c>
      <c r="C338" s="75">
        <v>19</v>
      </c>
      <c r="D338" s="75">
        <v>19</v>
      </c>
      <c r="E338" s="75">
        <v>33</v>
      </c>
      <c r="F338" s="74">
        <v>1</v>
      </c>
      <c r="G338" s="75">
        <v>251.26315789473699</v>
      </c>
    </row>
    <row r="339" spans="1:7" x14ac:dyDescent="0.25">
      <c r="A339" t="s">
        <v>2485</v>
      </c>
      <c r="B339" s="75">
        <v>4475993</v>
      </c>
      <c r="C339" s="75">
        <v>19</v>
      </c>
      <c r="D339" s="75">
        <v>16</v>
      </c>
      <c r="E339" s="75">
        <v>23</v>
      </c>
      <c r="F339" s="74">
        <v>0.84210526315789502</v>
      </c>
      <c r="G339" s="75">
        <v>510.78947368421098</v>
      </c>
    </row>
    <row r="340" spans="1:7" x14ac:dyDescent="0.25">
      <c r="A340" t="s">
        <v>2486</v>
      </c>
      <c r="B340" s="75">
        <v>3903632</v>
      </c>
      <c r="C340" s="75">
        <v>19</v>
      </c>
      <c r="D340" s="75">
        <v>19</v>
      </c>
      <c r="E340" s="75">
        <v>28</v>
      </c>
      <c r="F340" s="74">
        <v>1</v>
      </c>
      <c r="G340" s="75">
        <v>241.52631578947401</v>
      </c>
    </row>
    <row r="341" spans="1:7" x14ac:dyDescent="0.25">
      <c r="A341" t="s">
        <v>2487</v>
      </c>
      <c r="B341" s="75">
        <v>1553769</v>
      </c>
      <c r="C341" s="75">
        <v>19</v>
      </c>
      <c r="D341" s="75">
        <v>19</v>
      </c>
      <c r="E341" s="75">
        <v>30</v>
      </c>
      <c r="F341" s="74">
        <v>1</v>
      </c>
      <c r="G341" s="75">
        <v>415.63157894736798</v>
      </c>
    </row>
    <row r="342" spans="1:7" x14ac:dyDescent="0.25">
      <c r="A342" t="s">
        <v>2488</v>
      </c>
      <c r="B342" s="75">
        <v>1047316</v>
      </c>
      <c r="C342" s="75">
        <v>19</v>
      </c>
      <c r="D342" s="75">
        <v>17</v>
      </c>
      <c r="E342" s="75">
        <v>31</v>
      </c>
      <c r="F342" s="74">
        <v>0.89473684210526305</v>
      </c>
      <c r="G342" s="75">
        <v>158.210526315789</v>
      </c>
    </row>
    <row r="343" spans="1:7" x14ac:dyDescent="0.25">
      <c r="A343" t="s">
        <v>2489</v>
      </c>
      <c r="B343" s="75">
        <v>1453717</v>
      </c>
      <c r="C343" s="75">
        <v>19</v>
      </c>
      <c r="D343" s="75">
        <v>19</v>
      </c>
      <c r="E343" s="75">
        <v>31</v>
      </c>
      <c r="F343" s="74">
        <v>1</v>
      </c>
      <c r="G343" s="75">
        <v>208.68421052631601</v>
      </c>
    </row>
    <row r="344" spans="1:7" x14ac:dyDescent="0.25">
      <c r="A344" t="s">
        <v>2490</v>
      </c>
      <c r="B344" s="75">
        <v>2716153</v>
      </c>
      <c r="C344" s="75">
        <v>18</v>
      </c>
      <c r="D344" s="75">
        <v>17</v>
      </c>
      <c r="E344" s="75">
        <v>22</v>
      </c>
      <c r="F344" s="74">
        <v>0.94444444444444398</v>
      </c>
      <c r="G344" s="75">
        <v>327.944444444444</v>
      </c>
    </row>
    <row r="345" spans="1:7" x14ac:dyDescent="0.25">
      <c r="A345" t="s">
        <v>2491</v>
      </c>
      <c r="B345" s="75">
        <v>3851492</v>
      </c>
      <c r="C345" s="75">
        <v>18</v>
      </c>
      <c r="D345" s="75">
        <v>18</v>
      </c>
      <c r="E345" s="75">
        <v>28</v>
      </c>
      <c r="F345" s="74">
        <v>1</v>
      </c>
      <c r="G345" s="75">
        <v>202.222222222222</v>
      </c>
    </row>
    <row r="346" spans="1:7" x14ac:dyDescent="0.25">
      <c r="A346" t="s">
        <v>2492</v>
      </c>
      <c r="B346" s="75">
        <v>4473082</v>
      </c>
      <c r="C346" s="75">
        <v>18</v>
      </c>
      <c r="D346" s="75">
        <v>5</v>
      </c>
      <c r="E346" s="75">
        <v>7</v>
      </c>
      <c r="F346" s="74">
        <v>0.27777777777777801</v>
      </c>
      <c r="G346" s="75">
        <v>182.222222222222</v>
      </c>
    </row>
    <row r="347" spans="1:7" x14ac:dyDescent="0.25">
      <c r="A347" t="s">
        <v>2493</v>
      </c>
      <c r="B347" s="75">
        <v>1919828</v>
      </c>
      <c r="C347" s="75">
        <v>18</v>
      </c>
      <c r="D347" s="75">
        <v>18</v>
      </c>
      <c r="E347" s="75">
        <v>27</v>
      </c>
      <c r="F347" s="74">
        <v>1</v>
      </c>
      <c r="G347" s="75">
        <v>229.944444444444</v>
      </c>
    </row>
    <row r="348" spans="1:7" x14ac:dyDescent="0.25">
      <c r="A348" t="s">
        <v>2494</v>
      </c>
      <c r="B348" s="75">
        <v>2395764</v>
      </c>
      <c r="C348" s="75">
        <v>18</v>
      </c>
      <c r="D348" s="75">
        <v>17</v>
      </c>
      <c r="E348" s="75">
        <v>30</v>
      </c>
      <c r="F348" s="74">
        <v>0.94444444444444398</v>
      </c>
      <c r="G348" s="75">
        <v>189.388888888889</v>
      </c>
    </row>
    <row r="349" spans="1:7" x14ac:dyDescent="0.25">
      <c r="A349" t="s">
        <v>2495</v>
      </c>
      <c r="B349" s="75">
        <v>469387</v>
      </c>
      <c r="C349" s="75">
        <v>18</v>
      </c>
      <c r="D349" s="75">
        <v>18</v>
      </c>
      <c r="E349" s="75">
        <v>26</v>
      </c>
      <c r="F349" s="74">
        <v>1</v>
      </c>
      <c r="G349" s="75">
        <v>566.22222222222194</v>
      </c>
    </row>
    <row r="350" spans="1:7" x14ac:dyDescent="0.25">
      <c r="A350" t="s">
        <v>2496</v>
      </c>
      <c r="B350" s="75">
        <v>2716147</v>
      </c>
      <c r="C350" s="75">
        <v>18</v>
      </c>
      <c r="D350" s="75">
        <v>18</v>
      </c>
      <c r="E350" s="75">
        <v>28</v>
      </c>
      <c r="F350" s="74">
        <v>1</v>
      </c>
      <c r="G350" s="75">
        <v>363</v>
      </c>
    </row>
    <row r="351" spans="1:7" x14ac:dyDescent="0.25">
      <c r="A351" t="s">
        <v>2497</v>
      </c>
      <c r="B351" s="75">
        <v>1940857</v>
      </c>
      <c r="C351" s="75">
        <v>18</v>
      </c>
      <c r="D351" s="75">
        <v>14</v>
      </c>
      <c r="E351" s="75">
        <v>22</v>
      </c>
      <c r="F351" s="74">
        <v>0.77777777777777801</v>
      </c>
      <c r="G351" s="75">
        <v>362.944444444444</v>
      </c>
    </row>
    <row r="352" spans="1:7" x14ac:dyDescent="0.25">
      <c r="A352" t="s">
        <v>2498</v>
      </c>
      <c r="B352" s="75">
        <v>3523450</v>
      </c>
      <c r="C352" s="75">
        <v>18</v>
      </c>
      <c r="D352" s="75">
        <v>18</v>
      </c>
      <c r="E352" s="75">
        <v>29</v>
      </c>
      <c r="F352" s="74">
        <v>1</v>
      </c>
      <c r="G352" s="75">
        <v>248.111111111111</v>
      </c>
    </row>
    <row r="353" spans="1:7" x14ac:dyDescent="0.25">
      <c r="A353" t="s">
        <v>2499</v>
      </c>
      <c r="B353" s="75">
        <v>2811282</v>
      </c>
      <c r="C353" s="75">
        <v>18</v>
      </c>
      <c r="D353" s="75">
        <v>18</v>
      </c>
      <c r="E353" s="75">
        <v>23</v>
      </c>
      <c r="F353" s="74">
        <v>1</v>
      </c>
      <c r="G353" s="75">
        <v>393</v>
      </c>
    </row>
    <row r="354" spans="1:7" x14ac:dyDescent="0.25">
      <c r="A354" t="s">
        <v>2500</v>
      </c>
      <c r="B354" s="75">
        <v>2723548</v>
      </c>
      <c r="C354" s="75">
        <v>18</v>
      </c>
      <c r="D354" s="75">
        <v>15</v>
      </c>
      <c r="E354" s="75">
        <v>16</v>
      </c>
      <c r="F354" s="74">
        <v>0.83333333333333304</v>
      </c>
      <c r="G354" s="75">
        <v>319.33333333333297</v>
      </c>
    </row>
    <row r="355" spans="1:7" x14ac:dyDescent="0.25">
      <c r="A355" t="s">
        <v>2501</v>
      </c>
      <c r="B355" s="75">
        <v>2200768</v>
      </c>
      <c r="C355" s="75">
        <v>17</v>
      </c>
      <c r="D355" s="75">
        <v>16</v>
      </c>
      <c r="E355" s="75">
        <v>20</v>
      </c>
      <c r="F355" s="74">
        <v>0.94117647058823495</v>
      </c>
      <c r="G355" s="75">
        <v>490.52941176470603</v>
      </c>
    </row>
    <row r="356" spans="1:7" x14ac:dyDescent="0.25">
      <c r="A356" t="s">
        <v>2502</v>
      </c>
      <c r="B356" s="75">
        <v>2738769</v>
      </c>
      <c r="C356" s="75">
        <v>17</v>
      </c>
      <c r="D356" s="75">
        <v>15</v>
      </c>
      <c r="E356" s="75">
        <v>22</v>
      </c>
      <c r="F356" s="74">
        <v>0.88235294117647101</v>
      </c>
      <c r="G356" s="75">
        <v>299.058823529412</v>
      </c>
    </row>
    <row r="357" spans="1:7" x14ac:dyDescent="0.25">
      <c r="A357" t="s">
        <v>2503</v>
      </c>
      <c r="B357" s="75">
        <v>4473133</v>
      </c>
      <c r="C357" s="75">
        <v>17</v>
      </c>
      <c r="D357" s="75">
        <v>16</v>
      </c>
      <c r="E357" s="75">
        <v>20</v>
      </c>
      <c r="F357" s="74">
        <v>0.94117647058823495</v>
      </c>
      <c r="G357" s="75">
        <v>486.88235294117601</v>
      </c>
    </row>
    <row r="358" spans="1:7" x14ac:dyDescent="0.25">
      <c r="A358" t="s">
        <v>2504</v>
      </c>
      <c r="B358" s="75">
        <v>4473078</v>
      </c>
      <c r="C358" s="75">
        <v>17</v>
      </c>
      <c r="D358" s="75">
        <v>10</v>
      </c>
      <c r="E358" s="75">
        <v>11</v>
      </c>
      <c r="F358" s="74">
        <v>0.58823529411764697</v>
      </c>
      <c r="G358" s="75">
        <v>313.88235294117601</v>
      </c>
    </row>
    <row r="359" spans="1:7" x14ac:dyDescent="0.25">
      <c r="A359" t="s">
        <v>2505</v>
      </c>
      <c r="B359" s="75">
        <v>1284148</v>
      </c>
      <c r="C359" s="75">
        <v>17</v>
      </c>
      <c r="D359" s="75">
        <v>17</v>
      </c>
      <c r="E359" s="75">
        <v>27</v>
      </c>
      <c r="F359" s="74">
        <v>1</v>
      </c>
      <c r="G359" s="75">
        <v>242.70588235294099</v>
      </c>
    </row>
    <row r="360" spans="1:7" x14ac:dyDescent="0.25">
      <c r="A360" t="s">
        <v>2506</v>
      </c>
      <c r="B360" s="75">
        <v>606171</v>
      </c>
      <c r="C360" s="75">
        <v>17</v>
      </c>
      <c r="D360" s="75">
        <v>17</v>
      </c>
      <c r="E360" s="75">
        <v>29</v>
      </c>
      <c r="F360" s="74">
        <v>1</v>
      </c>
      <c r="G360" s="75">
        <v>322.29411764705901</v>
      </c>
    </row>
    <row r="361" spans="1:7" x14ac:dyDescent="0.25">
      <c r="A361" t="s">
        <v>2507</v>
      </c>
      <c r="B361" s="75">
        <v>3118405</v>
      </c>
      <c r="C361" s="75">
        <v>17</v>
      </c>
      <c r="D361" s="75">
        <v>17</v>
      </c>
      <c r="E361" s="75">
        <v>26</v>
      </c>
      <c r="F361" s="74">
        <v>1</v>
      </c>
      <c r="G361" s="75">
        <v>237.58823529411799</v>
      </c>
    </row>
    <row r="362" spans="1:7" x14ac:dyDescent="0.25">
      <c r="A362" t="s">
        <v>2508</v>
      </c>
      <c r="B362" s="75">
        <v>2701834</v>
      </c>
      <c r="C362" s="75">
        <v>16</v>
      </c>
      <c r="D362" s="75">
        <v>16</v>
      </c>
      <c r="E362" s="75">
        <v>20</v>
      </c>
      <c r="F362" s="74">
        <v>1</v>
      </c>
      <c r="G362" s="75">
        <v>343.5</v>
      </c>
    </row>
    <row r="363" spans="1:7" x14ac:dyDescent="0.25">
      <c r="A363" t="s">
        <v>2509</v>
      </c>
      <c r="B363" s="75">
        <v>696437</v>
      </c>
      <c r="C363" s="75">
        <v>16</v>
      </c>
      <c r="D363" s="75">
        <v>16</v>
      </c>
      <c r="E363" s="75">
        <v>30</v>
      </c>
      <c r="F363" s="74">
        <v>1</v>
      </c>
      <c r="G363" s="75">
        <v>467.4375</v>
      </c>
    </row>
    <row r="364" spans="1:7" x14ac:dyDescent="0.25">
      <c r="A364" t="s">
        <v>2510</v>
      </c>
      <c r="B364" s="75">
        <v>3851497</v>
      </c>
      <c r="C364" s="75">
        <v>16</v>
      </c>
      <c r="D364" s="75">
        <v>16</v>
      </c>
      <c r="E364" s="75">
        <v>22</v>
      </c>
      <c r="F364" s="74">
        <v>1</v>
      </c>
      <c r="G364" s="75">
        <v>355.25</v>
      </c>
    </row>
    <row r="365" spans="1:7" x14ac:dyDescent="0.25">
      <c r="A365" t="s">
        <v>2511</v>
      </c>
      <c r="B365" s="75">
        <v>2366715</v>
      </c>
      <c r="C365" s="75">
        <v>16</v>
      </c>
      <c r="D365" s="75">
        <v>14</v>
      </c>
      <c r="E365" s="75">
        <v>20</v>
      </c>
      <c r="F365" s="74">
        <v>0.875</v>
      </c>
      <c r="G365" s="75">
        <v>301.0625</v>
      </c>
    </row>
    <row r="366" spans="1:7" x14ac:dyDescent="0.25">
      <c r="A366" t="s">
        <v>2512</v>
      </c>
      <c r="B366" s="75">
        <v>457651</v>
      </c>
      <c r="C366" s="75">
        <v>16</v>
      </c>
      <c r="D366" s="75">
        <v>16</v>
      </c>
      <c r="E366" s="75">
        <v>30</v>
      </c>
      <c r="F366" s="74">
        <v>1</v>
      </c>
      <c r="G366" s="75">
        <v>435.1875</v>
      </c>
    </row>
    <row r="367" spans="1:7" x14ac:dyDescent="0.25">
      <c r="A367" t="s">
        <v>2513</v>
      </c>
      <c r="B367" s="75">
        <v>1654971</v>
      </c>
      <c r="C367" s="75">
        <v>16</v>
      </c>
      <c r="D367" s="75">
        <v>15</v>
      </c>
      <c r="E367" s="75">
        <v>19</v>
      </c>
      <c r="F367" s="74">
        <v>0.9375</v>
      </c>
      <c r="G367" s="75">
        <v>377.6875</v>
      </c>
    </row>
    <row r="368" spans="1:7" x14ac:dyDescent="0.25">
      <c r="A368" t="s">
        <v>2514</v>
      </c>
      <c r="B368" s="75">
        <v>596157</v>
      </c>
      <c r="C368" s="75">
        <v>15</v>
      </c>
      <c r="D368" s="75">
        <v>14</v>
      </c>
      <c r="E368" s="75">
        <v>22</v>
      </c>
      <c r="F368" s="74">
        <v>0.93333333333333302</v>
      </c>
      <c r="G368" s="75">
        <v>302.53333333333302</v>
      </c>
    </row>
    <row r="369" spans="1:7" x14ac:dyDescent="0.25">
      <c r="A369" t="s">
        <v>2515</v>
      </c>
      <c r="B369" s="75">
        <v>2426434</v>
      </c>
      <c r="C369" s="75">
        <v>15</v>
      </c>
      <c r="D369" s="75">
        <v>14</v>
      </c>
      <c r="E369" s="75">
        <v>25</v>
      </c>
      <c r="F369" s="74">
        <v>0.93333333333333302</v>
      </c>
      <c r="G369" s="75">
        <v>288.66666666666703</v>
      </c>
    </row>
    <row r="370" spans="1:7" x14ac:dyDescent="0.25">
      <c r="A370" t="s">
        <v>2516</v>
      </c>
      <c r="B370" s="75">
        <v>1384836</v>
      </c>
      <c r="C370" s="75">
        <v>15</v>
      </c>
      <c r="D370" s="75">
        <v>15</v>
      </c>
      <c r="E370" s="75">
        <v>20</v>
      </c>
      <c r="F370" s="74">
        <v>1</v>
      </c>
      <c r="G370" s="75">
        <v>192.13333333333301</v>
      </c>
    </row>
    <row r="371" spans="1:7" x14ac:dyDescent="0.25">
      <c r="A371" t="s">
        <v>2517</v>
      </c>
      <c r="B371" s="75">
        <v>2052803</v>
      </c>
      <c r="C371" s="75">
        <v>15</v>
      </c>
      <c r="D371" s="75">
        <v>15</v>
      </c>
      <c r="E371" s="75">
        <v>24</v>
      </c>
      <c r="F371" s="74">
        <v>1</v>
      </c>
      <c r="G371" s="75">
        <v>191.333333333333</v>
      </c>
    </row>
    <row r="372" spans="1:7" x14ac:dyDescent="0.25">
      <c r="A372" t="s">
        <v>2518</v>
      </c>
      <c r="B372" s="75">
        <v>2592139</v>
      </c>
      <c r="C372" s="75">
        <v>15</v>
      </c>
      <c r="D372" s="75">
        <v>15</v>
      </c>
      <c r="E372" s="75">
        <v>23</v>
      </c>
      <c r="F372" s="74">
        <v>1</v>
      </c>
      <c r="G372" s="75">
        <v>322.66666666666703</v>
      </c>
    </row>
    <row r="373" spans="1:7" x14ac:dyDescent="0.25">
      <c r="A373" t="s">
        <v>2519</v>
      </c>
      <c r="B373" s="75">
        <v>2453731</v>
      </c>
      <c r="C373" s="75">
        <v>15</v>
      </c>
      <c r="D373" s="75">
        <v>15</v>
      </c>
      <c r="E373" s="75">
        <v>20</v>
      </c>
      <c r="F373" s="74">
        <v>1</v>
      </c>
      <c r="G373" s="75">
        <v>291.66666666666703</v>
      </c>
    </row>
    <row r="374" spans="1:7" x14ac:dyDescent="0.25">
      <c r="A374" t="s">
        <v>2520</v>
      </c>
      <c r="B374" s="75">
        <v>2839151</v>
      </c>
      <c r="C374" s="75">
        <v>15</v>
      </c>
      <c r="D374" s="75">
        <v>15</v>
      </c>
      <c r="E374" s="75">
        <v>24</v>
      </c>
      <c r="F374" s="74">
        <v>1</v>
      </c>
      <c r="G374" s="75">
        <v>295.53333333333302</v>
      </c>
    </row>
    <row r="375" spans="1:7" x14ac:dyDescent="0.25">
      <c r="A375" t="s">
        <v>2521</v>
      </c>
      <c r="B375" s="75">
        <v>2338580</v>
      </c>
      <c r="C375" s="75">
        <v>14</v>
      </c>
      <c r="D375" s="75">
        <v>14</v>
      </c>
      <c r="E375" s="75">
        <v>25</v>
      </c>
      <c r="F375" s="74">
        <v>1</v>
      </c>
      <c r="G375" s="75">
        <v>333.642857142857</v>
      </c>
    </row>
    <row r="376" spans="1:7" x14ac:dyDescent="0.25">
      <c r="A376" t="s">
        <v>2522</v>
      </c>
      <c r="B376" s="75">
        <v>1390816</v>
      </c>
      <c r="C376" s="75">
        <v>14</v>
      </c>
      <c r="D376" s="75">
        <v>14</v>
      </c>
      <c r="E376" s="75">
        <v>19</v>
      </c>
      <c r="F376" s="74">
        <v>1</v>
      </c>
      <c r="G376" s="75">
        <v>497.78571428571399</v>
      </c>
    </row>
    <row r="377" spans="1:7" x14ac:dyDescent="0.25">
      <c r="A377" t="s">
        <v>2523</v>
      </c>
      <c r="B377" s="75">
        <v>3852813</v>
      </c>
      <c r="C377" s="75">
        <v>14</v>
      </c>
      <c r="D377" s="75">
        <v>14</v>
      </c>
      <c r="E377" s="75">
        <v>22</v>
      </c>
      <c r="F377" s="74">
        <v>1</v>
      </c>
      <c r="G377" s="75">
        <v>298.92857142857099</v>
      </c>
    </row>
    <row r="378" spans="1:7" x14ac:dyDescent="0.25">
      <c r="A378" t="s">
        <v>2524</v>
      </c>
      <c r="B378" s="75">
        <v>2426252</v>
      </c>
      <c r="C378" s="75">
        <v>14</v>
      </c>
      <c r="D378" s="75">
        <v>13</v>
      </c>
      <c r="E378" s="75">
        <v>20</v>
      </c>
      <c r="F378" s="74">
        <v>0.92857142857142905</v>
      </c>
      <c r="G378" s="75">
        <v>230.857142857143</v>
      </c>
    </row>
    <row r="379" spans="1:7" x14ac:dyDescent="0.25">
      <c r="A379" t="s">
        <v>2525</v>
      </c>
      <c r="B379" s="75">
        <v>1601680</v>
      </c>
      <c r="C379" s="75">
        <v>14</v>
      </c>
      <c r="D379" s="75">
        <v>14</v>
      </c>
      <c r="E379" s="75">
        <v>14</v>
      </c>
      <c r="F379" s="74">
        <v>1</v>
      </c>
      <c r="G379" s="75">
        <v>297.07142857142901</v>
      </c>
    </row>
    <row r="380" spans="1:7" x14ac:dyDescent="0.25">
      <c r="A380" t="s">
        <v>2526</v>
      </c>
      <c r="B380" s="75">
        <v>719781</v>
      </c>
      <c r="C380" s="75">
        <v>14</v>
      </c>
      <c r="D380" s="75">
        <v>14</v>
      </c>
      <c r="E380" s="75">
        <v>24</v>
      </c>
      <c r="F380" s="74">
        <v>1</v>
      </c>
      <c r="G380" s="75">
        <v>439.28571428571399</v>
      </c>
    </row>
    <row r="381" spans="1:7" x14ac:dyDescent="0.25">
      <c r="A381" t="s">
        <v>2527</v>
      </c>
      <c r="B381" s="75">
        <v>2832290</v>
      </c>
      <c r="C381" s="75">
        <v>14</v>
      </c>
      <c r="D381" s="75">
        <v>14</v>
      </c>
      <c r="E381" s="75">
        <v>23</v>
      </c>
      <c r="F381" s="74">
        <v>1</v>
      </c>
      <c r="G381" s="75">
        <v>344.42857142857099</v>
      </c>
    </row>
    <row r="382" spans="1:7" x14ac:dyDescent="0.25">
      <c r="A382" t="s">
        <v>2528</v>
      </c>
      <c r="B382" s="75">
        <v>2389714</v>
      </c>
      <c r="C382" s="75">
        <v>14</v>
      </c>
      <c r="D382" s="75">
        <v>14</v>
      </c>
      <c r="E382" s="75">
        <v>23</v>
      </c>
      <c r="F382" s="74">
        <v>1</v>
      </c>
      <c r="G382" s="75">
        <v>277.71428571428601</v>
      </c>
    </row>
    <row r="383" spans="1:7" x14ac:dyDescent="0.25">
      <c r="A383" t="s">
        <v>2529</v>
      </c>
      <c r="B383" s="75">
        <v>1879990</v>
      </c>
      <c r="C383" s="75">
        <v>13</v>
      </c>
      <c r="D383" s="75">
        <v>12</v>
      </c>
      <c r="E383" s="75">
        <v>21</v>
      </c>
      <c r="F383" s="74">
        <v>0.92307692307692302</v>
      </c>
      <c r="G383" s="75">
        <v>324.92307692307702</v>
      </c>
    </row>
    <row r="384" spans="1:7" x14ac:dyDescent="0.25">
      <c r="A384" t="s">
        <v>2530</v>
      </c>
      <c r="B384" s="75">
        <v>3138536</v>
      </c>
      <c r="C384" s="75">
        <v>13</v>
      </c>
      <c r="D384" s="75">
        <v>13</v>
      </c>
      <c r="E384" s="75">
        <v>21</v>
      </c>
      <c r="F384" s="74">
        <v>1</v>
      </c>
      <c r="G384" s="75">
        <v>152.92307692307699</v>
      </c>
    </row>
    <row r="385" spans="1:7" x14ac:dyDescent="0.25">
      <c r="A385" t="s">
        <v>2531</v>
      </c>
      <c r="B385" s="75">
        <v>471287</v>
      </c>
      <c r="C385" s="75">
        <v>13</v>
      </c>
      <c r="D385" s="75">
        <v>12</v>
      </c>
      <c r="E385" s="75">
        <v>19</v>
      </c>
      <c r="F385" s="74">
        <v>0.92307692307692302</v>
      </c>
      <c r="G385" s="75">
        <v>299.769230769231</v>
      </c>
    </row>
    <row r="386" spans="1:7" x14ac:dyDescent="0.25">
      <c r="A386" t="s">
        <v>2532</v>
      </c>
      <c r="B386" s="75">
        <v>501931</v>
      </c>
      <c r="C386" s="75">
        <v>13</v>
      </c>
      <c r="D386" s="75">
        <v>13</v>
      </c>
      <c r="E386" s="75">
        <v>27</v>
      </c>
      <c r="F386" s="74">
        <v>1</v>
      </c>
      <c r="G386" s="75">
        <v>378.15384615384602</v>
      </c>
    </row>
    <row r="387" spans="1:7" x14ac:dyDescent="0.25">
      <c r="A387" t="s">
        <v>2533</v>
      </c>
      <c r="B387" s="75">
        <v>3851503</v>
      </c>
      <c r="C387" s="75">
        <v>12</v>
      </c>
      <c r="D387" s="75">
        <v>12</v>
      </c>
      <c r="E387" s="75">
        <v>21</v>
      </c>
      <c r="F387" s="74">
        <v>1</v>
      </c>
      <c r="G387" s="75">
        <v>334.91666666666703</v>
      </c>
    </row>
    <row r="388" spans="1:7" x14ac:dyDescent="0.25">
      <c r="A388" t="s">
        <v>2534</v>
      </c>
      <c r="B388" s="75">
        <v>600829</v>
      </c>
      <c r="C388" s="75">
        <v>12</v>
      </c>
      <c r="D388" s="75">
        <v>9</v>
      </c>
      <c r="E388" s="75">
        <v>9</v>
      </c>
      <c r="F388" s="74">
        <v>0.75</v>
      </c>
      <c r="G388" s="75">
        <v>294.5</v>
      </c>
    </row>
    <row r="389" spans="1:7" x14ac:dyDescent="0.25">
      <c r="A389" t="s">
        <v>2535</v>
      </c>
      <c r="B389" s="75">
        <v>2802548</v>
      </c>
      <c r="C389" s="75">
        <v>12</v>
      </c>
      <c r="D389" s="75">
        <v>10</v>
      </c>
      <c r="E389" s="75">
        <v>12</v>
      </c>
      <c r="F389" s="74">
        <v>0.83333333333333304</v>
      </c>
      <c r="G389" s="75">
        <v>160</v>
      </c>
    </row>
    <row r="390" spans="1:7" x14ac:dyDescent="0.25">
      <c r="A390" t="s">
        <v>2536</v>
      </c>
      <c r="B390" s="75">
        <v>2181624</v>
      </c>
      <c r="C390" s="75">
        <v>11</v>
      </c>
      <c r="D390" s="75">
        <v>11</v>
      </c>
      <c r="E390" s="75">
        <v>16</v>
      </c>
      <c r="F390" s="74">
        <v>1</v>
      </c>
      <c r="G390" s="75">
        <v>428.81818181818198</v>
      </c>
    </row>
    <row r="391" spans="1:7" x14ac:dyDescent="0.25">
      <c r="A391" t="s">
        <v>2537</v>
      </c>
      <c r="B391" s="75">
        <v>1004728</v>
      </c>
      <c r="C391" s="75">
        <v>11</v>
      </c>
      <c r="D391" s="75">
        <v>10</v>
      </c>
      <c r="E391" s="75">
        <v>14</v>
      </c>
      <c r="F391" s="74">
        <v>0.90909090909090895</v>
      </c>
      <c r="G391" s="75">
        <v>520.54545454545496</v>
      </c>
    </row>
    <row r="392" spans="1:7" x14ac:dyDescent="0.25">
      <c r="A392" t="s">
        <v>2538</v>
      </c>
      <c r="B392" s="75">
        <v>896123</v>
      </c>
      <c r="C392" s="75">
        <v>11</v>
      </c>
      <c r="D392" s="75">
        <v>11</v>
      </c>
      <c r="E392" s="75">
        <v>12</v>
      </c>
      <c r="F392" s="74">
        <v>1</v>
      </c>
      <c r="G392" s="75">
        <v>479.27272727272702</v>
      </c>
    </row>
    <row r="393" spans="1:7" x14ac:dyDescent="0.25">
      <c r="A393" t="s">
        <v>2539</v>
      </c>
      <c r="B393" s="75">
        <v>2445604</v>
      </c>
      <c r="C393" s="75">
        <v>11</v>
      </c>
      <c r="D393" s="75">
        <v>11</v>
      </c>
      <c r="E393" s="75">
        <v>18</v>
      </c>
      <c r="F393" s="74">
        <v>1</v>
      </c>
      <c r="G393" s="75">
        <v>188.45454545454501</v>
      </c>
    </row>
    <row r="394" spans="1:7" x14ac:dyDescent="0.25">
      <c r="A394" t="s">
        <v>2540</v>
      </c>
      <c r="B394" s="75">
        <v>1192601</v>
      </c>
      <c r="C394" s="75">
        <v>11</v>
      </c>
      <c r="D394" s="75">
        <v>11</v>
      </c>
      <c r="E394" s="75">
        <v>22</v>
      </c>
      <c r="F394" s="74">
        <v>1</v>
      </c>
      <c r="G394" s="75">
        <v>569.63636363636397</v>
      </c>
    </row>
    <row r="395" spans="1:7" x14ac:dyDescent="0.25">
      <c r="A395" t="s">
        <v>2541</v>
      </c>
      <c r="B395" s="75">
        <v>595913</v>
      </c>
      <c r="C395" s="75">
        <v>11</v>
      </c>
      <c r="D395" s="75">
        <v>11</v>
      </c>
      <c r="E395" s="75">
        <v>21</v>
      </c>
      <c r="F395" s="74">
        <v>1</v>
      </c>
      <c r="G395" s="75">
        <v>603.54545454545496</v>
      </c>
    </row>
    <row r="396" spans="1:7" x14ac:dyDescent="0.25">
      <c r="A396" t="s">
        <v>2542</v>
      </c>
      <c r="B396" s="75">
        <v>2051588</v>
      </c>
      <c r="C396" s="75">
        <v>11</v>
      </c>
      <c r="D396" s="75">
        <v>11</v>
      </c>
      <c r="E396" s="75">
        <v>14</v>
      </c>
      <c r="F396" s="74">
        <v>1</v>
      </c>
      <c r="G396" s="75">
        <v>292.90909090909099</v>
      </c>
    </row>
    <row r="397" spans="1:7" x14ac:dyDescent="0.25">
      <c r="A397" t="s">
        <v>2543</v>
      </c>
      <c r="B397" s="75">
        <v>1481690</v>
      </c>
      <c r="C397" s="75">
        <v>9</v>
      </c>
      <c r="D397" s="75">
        <v>9</v>
      </c>
      <c r="E397" s="75">
        <v>10</v>
      </c>
      <c r="F397" s="74">
        <v>1</v>
      </c>
      <c r="G397" s="75">
        <v>498.444444444444</v>
      </c>
    </row>
    <row r="398" spans="1:7" x14ac:dyDescent="0.25">
      <c r="A398" t="s">
        <v>2544</v>
      </c>
      <c r="B398" s="75">
        <v>1358563</v>
      </c>
      <c r="C398" s="75">
        <v>9</v>
      </c>
      <c r="D398" s="75">
        <v>9</v>
      </c>
      <c r="E398" s="75">
        <v>18</v>
      </c>
      <c r="F398" s="74">
        <v>1</v>
      </c>
      <c r="G398" s="75">
        <v>452.33333333333297</v>
      </c>
    </row>
    <row r="399" spans="1:7" x14ac:dyDescent="0.25">
      <c r="A399" t="s">
        <v>2545</v>
      </c>
      <c r="B399" s="75">
        <v>3525806</v>
      </c>
      <c r="C399" s="75">
        <v>9</v>
      </c>
      <c r="D399" s="75">
        <v>7</v>
      </c>
      <c r="E399" s="75">
        <v>11</v>
      </c>
      <c r="F399" s="74">
        <v>0.77777777777777801</v>
      </c>
      <c r="G399" s="75">
        <v>288.555555555556</v>
      </c>
    </row>
    <row r="400" spans="1:7" x14ac:dyDescent="0.25">
      <c r="A400" t="s">
        <v>2546</v>
      </c>
      <c r="B400" s="75">
        <v>3523453</v>
      </c>
      <c r="C400" s="75">
        <v>9</v>
      </c>
      <c r="D400" s="75">
        <v>9</v>
      </c>
      <c r="E400" s="75">
        <v>15</v>
      </c>
      <c r="F400" s="74">
        <v>1</v>
      </c>
      <c r="G400" s="75">
        <v>312.777777777778</v>
      </c>
    </row>
    <row r="401" spans="1:7" x14ac:dyDescent="0.25">
      <c r="A401" t="s">
        <v>2547</v>
      </c>
      <c r="B401" s="75">
        <v>3851835</v>
      </c>
      <c r="C401" s="75">
        <v>9</v>
      </c>
      <c r="D401" s="75">
        <v>9</v>
      </c>
      <c r="E401" s="75">
        <v>17</v>
      </c>
      <c r="F401" s="74">
        <v>1</v>
      </c>
      <c r="G401" s="75">
        <v>239.777777777778</v>
      </c>
    </row>
    <row r="402" spans="1:7" x14ac:dyDescent="0.25">
      <c r="A402" t="s">
        <v>2548</v>
      </c>
      <c r="B402" s="75">
        <v>2396945</v>
      </c>
      <c r="C402" s="75">
        <v>8</v>
      </c>
      <c r="D402" s="75">
        <v>4</v>
      </c>
      <c r="E402" s="75">
        <v>5</v>
      </c>
      <c r="F402" s="74">
        <v>0.5</v>
      </c>
      <c r="G402" s="75">
        <v>254.875</v>
      </c>
    </row>
    <row r="403" spans="1:7" x14ac:dyDescent="0.25">
      <c r="A403" t="s">
        <v>2549</v>
      </c>
      <c r="B403" s="75">
        <v>4475989</v>
      </c>
      <c r="C403" s="75">
        <v>8</v>
      </c>
      <c r="D403" s="75">
        <v>8</v>
      </c>
      <c r="E403" s="75">
        <v>8</v>
      </c>
      <c r="F403" s="74">
        <v>1</v>
      </c>
      <c r="G403" s="75">
        <v>298.875</v>
      </c>
    </row>
    <row r="404" spans="1:7" x14ac:dyDescent="0.25">
      <c r="A404" t="s">
        <v>2550</v>
      </c>
      <c r="B404" s="75">
        <v>3888259</v>
      </c>
      <c r="C404" s="75">
        <v>7</v>
      </c>
      <c r="D404" s="75">
        <v>7</v>
      </c>
      <c r="E404" s="75">
        <v>13</v>
      </c>
      <c r="F404" s="74">
        <v>1</v>
      </c>
      <c r="G404" s="75">
        <v>232.28571428571399</v>
      </c>
    </row>
    <row r="405" spans="1:7" x14ac:dyDescent="0.25">
      <c r="A405" t="s">
        <v>2551</v>
      </c>
      <c r="B405" s="75">
        <v>538918</v>
      </c>
      <c r="C405" s="75">
        <v>7</v>
      </c>
      <c r="D405" s="75">
        <v>7</v>
      </c>
      <c r="E405" s="75">
        <v>13</v>
      </c>
      <c r="F405" s="74">
        <v>1</v>
      </c>
      <c r="G405" s="75">
        <v>539.42857142857099</v>
      </c>
    </row>
    <row r="406" spans="1:7" x14ac:dyDescent="0.25">
      <c r="A406" t="s">
        <v>2552</v>
      </c>
      <c r="B406" s="75">
        <v>3525900</v>
      </c>
      <c r="C406" s="75">
        <v>7</v>
      </c>
      <c r="D406" s="75">
        <v>7</v>
      </c>
      <c r="E406" s="75">
        <v>14</v>
      </c>
      <c r="F406" s="74">
        <v>1</v>
      </c>
      <c r="G406" s="75">
        <v>200.71428571428601</v>
      </c>
    </row>
    <row r="407" spans="1:7" x14ac:dyDescent="0.25">
      <c r="A407" t="s">
        <v>2553</v>
      </c>
      <c r="B407" s="75">
        <v>2397200</v>
      </c>
      <c r="C407" s="75">
        <v>7</v>
      </c>
      <c r="D407" s="75">
        <v>7</v>
      </c>
      <c r="E407" s="75">
        <v>11</v>
      </c>
      <c r="F407" s="74">
        <v>1</v>
      </c>
      <c r="G407" s="75">
        <v>231.28571428571399</v>
      </c>
    </row>
    <row r="408" spans="1:7" x14ac:dyDescent="0.25">
      <c r="A408" t="s">
        <v>2554</v>
      </c>
      <c r="B408" s="75">
        <v>2338319</v>
      </c>
      <c r="C408" s="75">
        <v>7</v>
      </c>
      <c r="D408" s="75">
        <v>7</v>
      </c>
      <c r="E408" s="75">
        <v>12</v>
      </c>
      <c r="F408" s="74">
        <v>1</v>
      </c>
      <c r="G408" s="75">
        <v>144.28571428571399</v>
      </c>
    </row>
    <row r="409" spans="1:7" x14ac:dyDescent="0.25">
      <c r="A409" t="s">
        <v>2555</v>
      </c>
      <c r="B409" s="75">
        <v>1453666</v>
      </c>
      <c r="C409" s="75">
        <v>7</v>
      </c>
      <c r="D409" s="75">
        <v>7</v>
      </c>
      <c r="E409" s="75">
        <v>10</v>
      </c>
      <c r="F409" s="74">
        <v>1</v>
      </c>
      <c r="G409" s="75">
        <v>614.857142857143</v>
      </c>
    </row>
    <row r="410" spans="1:7" x14ac:dyDescent="0.25">
      <c r="A410" t="s">
        <v>2556</v>
      </c>
      <c r="B410" s="75">
        <v>3526560</v>
      </c>
      <c r="C410" s="75">
        <v>6</v>
      </c>
      <c r="D410" s="75">
        <v>6</v>
      </c>
      <c r="E410" s="75">
        <v>7</v>
      </c>
      <c r="F410" s="74">
        <v>1</v>
      </c>
      <c r="G410" s="75">
        <v>348</v>
      </c>
    </row>
    <row r="411" spans="1:7" x14ac:dyDescent="0.25">
      <c r="A411" t="s">
        <v>2557</v>
      </c>
      <c r="B411" s="75">
        <v>3852957</v>
      </c>
      <c r="C411" s="75">
        <v>6</v>
      </c>
      <c r="D411" s="75">
        <v>6</v>
      </c>
      <c r="E411" s="75">
        <v>9</v>
      </c>
      <c r="F411" s="74">
        <v>1</v>
      </c>
      <c r="G411" s="75">
        <v>609.5</v>
      </c>
    </row>
    <row r="412" spans="1:7" x14ac:dyDescent="0.25">
      <c r="A412" t="s">
        <v>2558</v>
      </c>
      <c r="B412" s="75">
        <v>550981</v>
      </c>
      <c r="C412" s="75">
        <v>6</v>
      </c>
      <c r="D412" s="75">
        <v>6</v>
      </c>
      <c r="E412" s="75">
        <v>10</v>
      </c>
      <c r="F412" s="74">
        <v>1</v>
      </c>
      <c r="G412" s="75">
        <v>608.33333333333303</v>
      </c>
    </row>
    <row r="413" spans="1:7" x14ac:dyDescent="0.25">
      <c r="A413" t="s">
        <v>2559</v>
      </c>
      <c r="B413" s="75">
        <v>3523465</v>
      </c>
      <c r="C413" s="75">
        <v>6</v>
      </c>
      <c r="D413" s="75">
        <v>6</v>
      </c>
      <c r="E413" s="75">
        <v>10</v>
      </c>
      <c r="F413" s="74">
        <v>1</v>
      </c>
      <c r="G413" s="75">
        <v>286.16666666666703</v>
      </c>
    </row>
    <row r="414" spans="1:7" x14ac:dyDescent="0.25">
      <c r="A414" t="s">
        <v>2560</v>
      </c>
      <c r="B414" s="75">
        <v>2803852</v>
      </c>
      <c r="C414" s="75">
        <v>6</v>
      </c>
      <c r="D414" s="75">
        <v>6</v>
      </c>
      <c r="E414" s="75">
        <v>8</v>
      </c>
      <c r="F414" s="74">
        <v>1</v>
      </c>
      <c r="G414" s="75">
        <v>175.666666666667</v>
      </c>
    </row>
    <row r="415" spans="1:7" x14ac:dyDescent="0.25">
      <c r="A415" t="s">
        <v>2561</v>
      </c>
      <c r="B415" s="75">
        <v>2490289</v>
      </c>
      <c r="C415" s="75">
        <v>6</v>
      </c>
      <c r="D415" s="75">
        <v>6</v>
      </c>
      <c r="E415" s="75">
        <v>9</v>
      </c>
      <c r="F415" s="74">
        <v>1</v>
      </c>
      <c r="G415" s="75">
        <v>205.666666666667</v>
      </c>
    </row>
    <row r="416" spans="1:7" x14ac:dyDescent="0.25">
      <c r="A416" t="s">
        <v>2562</v>
      </c>
      <c r="B416" s="75">
        <v>1285232</v>
      </c>
      <c r="C416" s="75">
        <v>6</v>
      </c>
      <c r="D416" s="75">
        <v>6</v>
      </c>
      <c r="E416" s="75">
        <v>9</v>
      </c>
      <c r="F416" s="74">
        <v>1</v>
      </c>
      <c r="G416" s="75">
        <v>98.6666666666667</v>
      </c>
    </row>
    <row r="417" spans="1:7" x14ac:dyDescent="0.25">
      <c r="A417" t="s">
        <v>2563</v>
      </c>
      <c r="B417" s="75">
        <v>3526495</v>
      </c>
      <c r="C417" s="75">
        <v>5</v>
      </c>
      <c r="D417" s="75">
        <v>5</v>
      </c>
      <c r="E417" s="75">
        <v>5</v>
      </c>
      <c r="F417" s="74">
        <v>1</v>
      </c>
      <c r="G417" s="75">
        <v>144.19999999999999</v>
      </c>
    </row>
    <row r="418" spans="1:7" x14ac:dyDescent="0.25">
      <c r="A418" t="s">
        <v>2564</v>
      </c>
      <c r="B418" s="75">
        <v>592737</v>
      </c>
      <c r="C418" s="75">
        <v>5</v>
      </c>
      <c r="D418" s="75">
        <v>5</v>
      </c>
      <c r="E418" s="75">
        <v>7</v>
      </c>
      <c r="F418" s="74">
        <v>1</v>
      </c>
      <c r="G418" s="75">
        <v>481.2</v>
      </c>
    </row>
    <row r="419" spans="1:7" x14ac:dyDescent="0.25">
      <c r="A419" t="s">
        <v>2565</v>
      </c>
      <c r="B419" s="75">
        <v>2764315</v>
      </c>
      <c r="C419" s="75">
        <v>5</v>
      </c>
      <c r="D419" s="75">
        <v>5</v>
      </c>
      <c r="E419" s="75">
        <v>9</v>
      </c>
      <c r="F419" s="74">
        <v>1</v>
      </c>
      <c r="G419" s="75">
        <v>465</v>
      </c>
    </row>
    <row r="420" spans="1:7" x14ac:dyDescent="0.25">
      <c r="A420" t="s">
        <v>2566</v>
      </c>
      <c r="B420" s="75">
        <v>3903589</v>
      </c>
      <c r="C420" s="75">
        <v>5</v>
      </c>
      <c r="D420" s="75">
        <v>5</v>
      </c>
      <c r="E420" s="75">
        <v>9</v>
      </c>
      <c r="F420" s="74">
        <v>1</v>
      </c>
      <c r="G420" s="75">
        <v>254</v>
      </c>
    </row>
    <row r="421" spans="1:7" x14ac:dyDescent="0.25">
      <c r="A421" t="s">
        <v>2567</v>
      </c>
      <c r="B421" s="75">
        <v>2382286</v>
      </c>
      <c r="C421" s="75">
        <v>5</v>
      </c>
      <c r="D421" s="75">
        <v>5</v>
      </c>
      <c r="E421" s="75">
        <v>8</v>
      </c>
      <c r="F421" s="74">
        <v>1</v>
      </c>
      <c r="G421" s="75">
        <v>277.2</v>
      </c>
    </row>
    <row r="422" spans="1:7" x14ac:dyDescent="0.25">
      <c r="A422" t="s">
        <v>2568</v>
      </c>
      <c r="B422" s="75">
        <v>577446</v>
      </c>
      <c r="C422" s="75">
        <v>5</v>
      </c>
      <c r="D422" s="75">
        <v>5</v>
      </c>
      <c r="E422" s="75">
        <v>5</v>
      </c>
      <c r="F422" s="74">
        <v>1</v>
      </c>
      <c r="G422" s="75">
        <v>304.8</v>
      </c>
    </row>
    <row r="423" spans="1:7" x14ac:dyDescent="0.25">
      <c r="A423" t="s">
        <v>2569</v>
      </c>
      <c r="B423" s="75">
        <v>3526554</v>
      </c>
      <c r="C423" s="75">
        <v>4</v>
      </c>
      <c r="D423" s="75">
        <v>4</v>
      </c>
      <c r="E423" s="75">
        <v>6</v>
      </c>
      <c r="F423" s="74">
        <v>1</v>
      </c>
      <c r="G423" s="75">
        <v>61</v>
      </c>
    </row>
    <row r="424" spans="1:7" x14ac:dyDescent="0.25">
      <c r="A424" t="s">
        <v>2570</v>
      </c>
      <c r="B424" s="75">
        <v>2832197</v>
      </c>
      <c r="C424" s="75">
        <v>4</v>
      </c>
      <c r="D424" s="75">
        <v>4</v>
      </c>
      <c r="E424" s="75">
        <v>7</v>
      </c>
      <c r="F424" s="74">
        <v>1</v>
      </c>
      <c r="G424" s="75">
        <v>690</v>
      </c>
    </row>
    <row r="425" spans="1:7" x14ac:dyDescent="0.25">
      <c r="A425" t="s">
        <v>2571</v>
      </c>
      <c r="B425" s="75">
        <v>3526568</v>
      </c>
      <c r="C425" s="75">
        <v>4</v>
      </c>
      <c r="D425" s="75">
        <v>4</v>
      </c>
      <c r="E425" s="75">
        <v>5</v>
      </c>
      <c r="F425" s="74">
        <v>1</v>
      </c>
      <c r="G425" s="75">
        <v>238.75</v>
      </c>
    </row>
    <row r="426" spans="1:7" x14ac:dyDescent="0.25">
      <c r="A426" t="s">
        <v>2572</v>
      </c>
      <c r="B426" s="75">
        <v>741495</v>
      </c>
      <c r="C426" s="75">
        <v>4</v>
      </c>
      <c r="D426" s="75">
        <v>4</v>
      </c>
      <c r="E426" s="75">
        <v>7</v>
      </c>
      <c r="F426" s="74">
        <v>1</v>
      </c>
      <c r="G426" s="75">
        <v>405</v>
      </c>
    </row>
    <row r="427" spans="1:7" x14ac:dyDescent="0.25">
      <c r="A427" t="s">
        <v>2573</v>
      </c>
      <c r="B427" s="75">
        <v>4472992</v>
      </c>
      <c r="C427" s="75">
        <v>4</v>
      </c>
      <c r="D427" s="75">
        <v>2</v>
      </c>
      <c r="E427" s="75">
        <v>4</v>
      </c>
      <c r="F427" s="74">
        <v>0.5</v>
      </c>
      <c r="G427" s="75">
        <v>695.5</v>
      </c>
    </row>
    <row r="428" spans="1:7" x14ac:dyDescent="0.25">
      <c r="A428" t="s">
        <v>2574</v>
      </c>
      <c r="B428" s="75">
        <v>573256</v>
      </c>
      <c r="C428" s="75">
        <v>4</v>
      </c>
      <c r="D428" s="75">
        <v>4</v>
      </c>
      <c r="E428" s="75">
        <v>5</v>
      </c>
      <c r="F428" s="74">
        <v>1</v>
      </c>
      <c r="G428" s="75">
        <v>350.5</v>
      </c>
    </row>
    <row r="429" spans="1:7" x14ac:dyDescent="0.25">
      <c r="A429" t="s">
        <v>2575</v>
      </c>
      <c r="B429" s="75">
        <v>3798134</v>
      </c>
      <c r="C429" s="75">
        <v>3</v>
      </c>
      <c r="D429" s="75">
        <v>3</v>
      </c>
      <c r="E429" s="75">
        <v>4</v>
      </c>
      <c r="F429" s="74">
        <v>1</v>
      </c>
      <c r="G429" s="75">
        <v>325.66666666666703</v>
      </c>
    </row>
    <row r="430" spans="1:7" x14ac:dyDescent="0.25">
      <c r="A430" t="s">
        <v>2576</v>
      </c>
      <c r="B430" s="75">
        <v>686698</v>
      </c>
      <c r="C430" s="75">
        <v>3</v>
      </c>
      <c r="D430" s="75">
        <v>2</v>
      </c>
      <c r="E430" s="75">
        <v>2</v>
      </c>
      <c r="F430" s="74">
        <v>0.66666666666666696</v>
      </c>
      <c r="G430" s="75">
        <v>374</v>
      </c>
    </row>
    <row r="431" spans="1:7" x14ac:dyDescent="0.25">
      <c r="A431" t="s">
        <v>2577</v>
      </c>
      <c r="B431" s="75">
        <v>2556748</v>
      </c>
      <c r="C431" s="75">
        <v>3</v>
      </c>
      <c r="D431" s="75">
        <v>3</v>
      </c>
      <c r="E431" s="75">
        <v>4</v>
      </c>
      <c r="F431" s="74">
        <v>1</v>
      </c>
      <c r="G431" s="75">
        <v>195</v>
      </c>
    </row>
    <row r="432" spans="1:7" x14ac:dyDescent="0.25">
      <c r="A432" t="s">
        <v>2578</v>
      </c>
      <c r="B432" s="75">
        <v>2312375</v>
      </c>
      <c r="C432" s="75">
        <v>3</v>
      </c>
      <c r="D432" s="75">
        <v>3</v>
      </c>
      <c r="E432" s="75">
        <v>3</v>
      </c>
      <c r="F432" s="74">
        <v>1</v>
      </c>
      <c r="G432" s="75">
        <v>178.333333333333</v>
      </c>
    </row>
    <row r="433" spans="1:7" x14ac:dyDescent="0.25">
      <c r="A433" t="s">
        <v>2579</v>
      </c>
      <c r="B433" s="75">
        <v>3526466</v>
      </c>
      <c r="C433" s="75">
        <v>3</v>
      </c>
      <c r="D433" s="75">
        <v>3</v>
      </c>
      <c r="E433" s="75">
        <v>4</v>
      </c>
      <c r="F433" s="74">
        <v>1</v>
      </c>
      <c r="G433" s="75">
        <v>490.66666666666703</v>
      </c>
    </row>
    <row r="434" spans="1:7" x14ac:dyDescent="0.25">
      <c r="A434" t="s">
        <v>2580</v>
      </c>
      <c r="B434" s="75">
        <v>1153831</v>
      </c>
      <c r="C434" s="75">
        <v>3</v>
      </c>
      <c r="D434" s="75">
        <v>3</v>
      </c>
      <c r="E434" s="75">
        <v>5</v>
      </c>
      <c r="F434" s="74">
        <v>1</v>
      </c>
      <c r="G434" s="75">
        <v>163.333333333333</v>
      </c>
    </row>
    <row r="435" spans="1:7" x14ac:dyDescent="0.25">
      <c r="A435" t="s">
        <v>2581</v>
      </c>
      <c r="B435" s="75">
        <v>4294200</v>
      </c>
      <c r="C435" s="75">
        <v>3</v>
      </c>
      <c r="D435" s="75">
        <v>2</v>
      </c>
      <c r="E435" s="75">
        <v>2</v>
      </c>
      <c r="F435" s="74">
        <v>0.66666666666666696</v>
      </c>
      <c r="G435" s="75">
        <v>231.666666666667</v>
      </c>
    </row>
    <row r="436" spans="1:7" x14ac:dyDescent="0.25">
      <c r="A436" t="s">
        <v>2582</v>
      </c>
      <c r="B436" s="75">
        <v>3526441</v>
      </c>
      <c r="C436" s="75">
        <v>3</v>
      </c>
      <c r="D436" s="75">
        <v>3</v>
      </c>
      <c r="E436" s="75">
        <v>3</v>
      </c>
      <c r="F436" s="74">
        <v>1</v>
      </c>
      <c r="G436" s="75">
        <v>607.66666666666697</v>
      </c>
    </row>
    <row r="437" spans="1:7" x14ac:dyDescent="0.25">
      <c r="A437" t="s">
        <v>2583</v>
      </c>
      <c r="B437" s="75">
        <v>2746232</v>
      </c>
      <c r="C437" s="75">
        <v>3</v>
      </c>
      <c r="D437" s="75">
        <v>3</v>
      </c>
      <c r="E437" s="75">
        <v>3</v>
      </c>
      <c r="F437" s="74">
        <v>1</v>
      </c>
      <c r="G437" s="75">
        <v>179.333333333333</v>
      </c>
    </row>
    <row r="438" spans="1:7" x14ac:dyDescent="0.25">
      <c r="A438" t="s">
        <v>2584</v>
      </c>
      <c r="B438" s="75">
        <v>2738560</v>
      </c>
      <c r="C438" s="75">
        <v>3</v>
      </c>
      <c r="D438" s="75">
        <v>3</v>
      </c>
      <c r="E438" s="75">
        <v>6</v>
      </c>
      <c r="F438" s="74">
        <v>1</v>
      </c>
      <c r="G438" s="75">
        <v>650</v>
      </c>
    </row>
    <row r="439" spans="1:7" x14ac:dyDescent="0.25">
      <c r="A439" t="s">
        <v>2585</v>
      </c>
      <c r="B439" s="75">
        <v>3120460</v>
      </c>
      <c r="C439" s="75">
        <v>2</v>
      </c>
      <c r="D439" s="75">
        <v>2</v>
      </c>
      <c r="E439" s="75">
        <v>3</v>
      </c>
      <c r="F439" s="74">
        <v>1</v>
      </c>
      <c r="G439" s="75">
        <v>292</v>
      </c>
    </row>
    <row r="440" spans="1:7" x14ac:dyDescent="0.25">
      <c r="A440" t="s">
        <v>2586</v>
      </c>
      <c r="B440" s="75">
        <v>2734904</v>
      </c>
      <c r="C440" s="75">
        <v>2</v>
      </c>
      <c r="D440" s="75">
        <v>1</v>
      </c>
      <c r="E440" s="75">
        <v>1</v>
      </c>
      <c r="F440" s="74">
        <v>0.5</v>
      </c>
      <c r="G440" s="75">
        <v>281.5</v>
      </c>
    </row>
    <row r="441" spans="1:7" x14ac:dyDescent="0.25">
      <c r="A441" t="s">
        <v>2587</v>
      </c>
      <c r="B441" s="75">
        <v>3800839</v>
      </c>
      <c r="C441" s="75">
        <v>2</v>
      </c>
      <c r="D441" s="75">
        <v>1</v>
      </c>
      <c r="E441" s="75">
        <v>3</v>
      </c>
      <c r="F441" s="74">
        <v>0.5</v>
      </c>
      <c r="G441" s="75">
        <v>638</v>
      </c>
    </row>
    <row r="442" spans="1:7" x14ac:dyDescent="0.25">
      <c r="A442" t="s">
        <v>2588</v>
      </c>
      <c r="B442" s="75">
        <v>3800834</v>
      </c>
      <c r="C442" s="75">
        <v>2</v>
      </c>
      <c r="D442" s="75">
        <v>2</v>
      </c>
      <c r="E442" s="75">
        <v>2</v>
      </c>
      <c r="F442" s="74">
        <v>1</v>
      </c>
      <c r="G442" s="75">
        <v>175</v>
      </c>
    </row>
    <row r="443" spans="1:7" x14ac:dyDescent="0.25">
      <c r="A443" t="s">
        <v>2589</v>
      </c>
      <c r="B443" s="75">
        <v>2453555</v>
      </c>
      <c r="C443" s="75">
        <v>2</v>
      </c>
      <c r="D443" s="75">
        <v>2</v>
      </c>
      <c r="E443" s="75">
        <v>2</v>
      </c>
      <c r="F443" s="74">
        <v>1</v>
      </c>
      <c r="G443" s="75">
        <v>105.5</v>
      </c>
    </row>
    <row r="444" spans="1:7" x14ac:dyDescent="0.25">
      <c r="A444" t="s">
        <v>2590</v>
      </c>
      <c r="B444" s="75">
        <v>1300409</v>
      </c>
      <c r="C444" s="75">
        <v>2</v>
      </c>
      <c r="D444" s="75">
        <v>2</v>
      </c>
      <c r="E444" s="75">
        <v>3</v>
      </c>
      <c r="F444" s="74">
        <v>1</v>
      </c>
      <c r="G444" s="75">
        <v>348.5</v>
      </c>
    </row>
    <row r="445" spans="1:7" x14ac:dyDescent="0.25">
      <c r="A445" t="s">
        <v>2591</v>
      </c>
      <c r="B445" s="75">
        <v>2125108</v>
      </c>
      <c r="C445" s="75">
        <v>2</v>
      </c>
      <c r="D445" s="75">
        <v>2</v>
      </c>
      <c r="E445" s="75">
        <v>2</v>
      </c>
      <c r="F445" s="74">
        <v>1</v>
      </c>
      <c r="G445" s="75">
        <v>632</v>
      </c>
    </row>
    <row r="446" spans="1:7" x14ac:dyDescent="0.25">
      <c r="A446" t="s">
        <v>2592</v>
      </c>
      <c r="B446" s="75">
        <v>2433144</v>
      </c>
      <c r="C446" s="75">
        <v>2</v>
      </c>
      <c r="D446" s="75">
        <v>2</v>
      </c>
      <c r="E446" s="75">
        <v>4</v>
      </c>
      <c r="F446" s="74">
        <v>1</v>
      </c>
      <c r="G446" s="75">
        <v>234.5</v>
      </c>
    </row>
    <row r="447" spans="1:7" x14ac:dyDescent="0.25">
      <c r="A447" t="s">
        <v>2593</v>
      </c>
      <c r="B447" s="75">
        <v>2044489</v>
      </c>
      <c r="C447" s="75">
        <v>2</v>
      </c>
      <c r="D447" s="75">
        <v>1</v>
      </c>
      <c r="E447" s="75">
        <v>1</v>
      </c>
      <c r="F447" s="74">
        <v>0.5</v>
      </c>
      <c r="G447" s="75">
        <v>328.5</v>
      </c>
    </row>
    <row r="448" spans="1:7" x14ac:dyDescent="0.25">
      <c r="A448" t="s">
        <v>2594</v>
      </c>
      <c r="B448" s="75">
        <v>2841542</v>
      </c>
      <c r="C448" s="75">
        <v>2</v>
      </c>
      <c r="D448" s="75">
        <v>2</v>
      </c>
      <c r="E448" s="75">
        <v>3</v>
      </c>
      <c r="F448" s="74">
        <v>1</v>
      </c>
      <c r="G448" s="75">
        <v>421.5</v>
      </c>
    </row>
    <row r="449" spans="1:7" x14ac:dyDescent="0.25">
      <c r="A449" t="s">
        <v>2595</v>
      </c>
      <c r="B449" s="75">
        <v>3526540</v>
      </c>
      <c r="C449" s="75">
        <v>2</v>
      </c>
      <c r="D449" s="75">
        <v>2</v>
      </c>
      <c r="E449" s="75">
        <v>2</v>
      </c>
      <c r="F449" s="74">
        <v>1</v>
      </c>
      <c r="G449" s="75">
        <v>446</v>
      </c>
    </row>
    <row r="450" spans="1:7" x14ac:dyDescent="0.25">
      <c r="A450" t="s">
        <v>2596</v>
      </c>
      <c r="B450" s="75">
        <v>4246935</v>
      </c>
      <c r="C450" s="75">
        <v>2</v>
      </c>
      <c r="D450" s="75">
        <v>0</v>
      </c>
      <c r="E450" s="75">
        <v>0</v>
      </c>
      <c r="F450" s="74">
        <v>0</v>
      </c>
      <c r="G450" s="75">
        <v>786</v>
      </c>
    </row>
    <row r="451" spans="1:7" x14ac:dyDescent="0.25">
      <c r="A451" t="s">
        <v>2597</v>
      </c>
      <c r="B451" s="75">
        <v>3526510</v>
      </c>
      <c r="C451" s="75">
        <v>2</v>
      </c>
      <c r="D451" s="75">
        <v>2</v>
      </c>
      <c r="E451" s="75">
        <v>3</v>
      </c>
      <c r="F451" s="74">
        <v>1</v>
      </c>
      <c r="G451" s="75">
        <v>252.5</v>
      </c>
    </row>
    <row r="452" spans="1:7" x14ac:dyDescent="0.25">
      <c r="A452" t="s">
        <v>2598</v>
      </c>
      <c r="B452" s="75">
        <v>500682</v>
      </c>
      <c r="C452" s="75">
        <v>2</v>
      </c>
      <c r="D452" s="75">
        <v>2</v>
      </c>
      <c r="E452" s="75">
        <v>2</v>
      </c>
      <c r="F452" s="74">
        <v>1</v>
      </c>
      <c r="G452" s="75">
        <v>565.5</v>
      </c>
    </row>
    <row r="453" spans="1:7" x14ac:dyDescent="0.25">
      <c r="A453" t="s">
        <v>2599</v>
      </c>
      <c r="B453" s="75">
        <v>2735735</v>
      </c>
      <c r="C453" s="75">
        <v>2</v>
      </c>
      <c r="D453" s="75">
        <v>2</v>
      </c>
      <c r="E453" s="75">
        <v>5</v>
      </c>
      <c r="F453" s="74">
        <v>1</v>
      </c>
      <c r="G453" s="75">
        <v>649</v>
      </c>
    </row>
    <row r="454" spans="1:7" x14ac:dyDescent="0.25">
      <c r="A454" t="s">
        <v>2600</v>
      </c>
      <c r="B454" s="75">
        <v>696477</v>
      </c>
      <c r="C454" s="75">
        <v>2</v>
      </c>
      <c r="D454" s="75">
        <v>2</v>
      </c>
      <c r="E454" s="75">
        <v>3</v>
      </c>
      <c r="F454" s="74">
        <v>1</v>
      </c>
      <c r="G454" s="75">
        <v>911</v>
      </c>
    </row>
    <row r="455" spans="1:7" x14ac:dyDescent="0.25">
      <c r="A455" t="s">
        <v>2601</v>
      </c>
      <c r="B455" s="75">
        <v>2802173</v>
      </c>
      <c r="C455" s="75">
        <v>2</v>
      </c>
      <c r="D455" s="75">
        <v>1</v>
      </c>
      <c r="E455" s="75">
        <v>2</v>
      </c>
      <c r="F455" s="74">
        <v>0.5</v>
      </c>
      <c r="G455" s="75">
        <v>295</v>
      </c>
    </row>
    <row r="456" spans="1:7" x14ac:dyDescent="0.25">
      <c r="A456" t="s">
        <v>2602</v>
      </c>
      <c r="B456" s="75">
        <v>1138843</v>
      </c>
      <c r="C456" s="75">
        <v>1</v>
      </c>
      <c r="D456" s="75">
        <v>1</v>
      </c>
      <c r="E456" s="75">
        <v>2</v>
      </c>
      <c r="F456" s="74">
        <v>1</v>
      </c>
      <c r="G456" s="75">
        <v>129</v>
      </c>
    </row>
    <row r="457" spans="1:7" x14ac:dyDescent="0.25">
      <c r="A457" t="s">
        <v>2603</v>
      </c>
      <c r="B457" s="75">
        <v>1509517</v>
      </c>
      <c r="C457" s="75">
        <v>1</v>
      </c>
      <c r="D457" s="75">
        <v>0</v>
      </c>
      <c r="E457" s="75">
        <v>0</v>
      </c>
      <c r="F457" s="74">
        <v>0</v>
      </c>
      <c r="G457" s="75">
        <v>440</v>
      </c>
    </row>
    <row r="458" spans="1:7" x14ac:dyDescent="0.25">
      <c r="A458" t="s">
        <v>2604</v>
      </c>
      <c r="B458" s="75">
        <v>1117082</v>
      </c>
      <c r="C458" s="75">
        <v>1</v>
      </c>
      <c r="D458" s="75">
        <v>1</v>
      </c>
      <c r="E458" s="75">
        <v>1</v>
      </c>
      <c r="F458" s="74">
        <v>1</v>
      </c>
      <c r="G458" s="75">
        <v>19</v>
      </c>
    </row>
    <row r="459" spans="1:7" x14ac:dyDescent="0.25">
      <c r="A459" t="s">
        <v>2605</v>
      </c>
      <c r="B459" s="75">
        <v>506184</v>
      </c>
      <c r="C459" s="75">
        <v>1</v>
      </c>
      <c r="D459" s="75">
        <v>1</v>
      </c>
      <c r="E459" s="75">
        <v>1</v>
      </c>
      <c r="F459" s="74">
        <v>1</v>
      </c>
      <c r="G459" s="75">
        <v>1219</v>
      </c>
    </row>
    <row r="460" spans="1:7" x14ac:dyDescent="0.25">
      <c r="A460" t="s">
        <v>2606</v>
      </c>
      <c r="B460" s="75">
        <v>3526125</v>
      </c>
      <c r="C460" s="75">
        <v>1</v>
      </c>
      <c r="D460" s="75">
        <v>1</v>
      </c>
      <c r="E460" s="75">
        <v>1</v>
      </c>
      <c r="F460" s="74">
        <v>1</v>
      </c>
      <c r="G460" s="75">
        <v>732</v>
      </c>
    </row>
    <row r="461" spans="1:7" x14ac:dyDescent="0.25">
      <c r="A461" t="s">
        <v>2607</v>
      </c>
      <c r="B461" s="75">
        <v>3397268</v>
      </c>
      <c r="C461" s="75">
        <v>1</v>
      </c>
      <c r="D461" s="75">
        <v>1</v>
      </c>
      <c r="E461" s="75">
        <v>2</v>
      </c>
      <c r="F461" s="74">
        <v>1</v>
      </c>
      <c r="G461" s="75">
        <v>230</v>
      </c>
    </row>
    <row r="462" spans="1:7" x14ac:dyDescent="0.25">
      <c r="A462" t="s">
        <v>2608</v>
      </c>
      <c r="B462" s="75">
        <v>2780847</v>
      </c>
      <c r="C462" s="75">
        <v>1</v>
      </c>
      <c r="D462" s="75">
        <v>0</v>
      </c>
      <c r="E462" s="75">
        <v>0</v>
      </c>
      <c r="F462" s="74">
        <v>0</v>
      </c>
      <c r="G462" s="75">
        <v>13</v>
      </c>
    </row>
    <row r="463" spans="1:7" x14ac:dyDescent="0.25">
      <c r="A463" t="s">
        <v>2609</v>
      </c>
      <c r="B463" s="75">
        <v>3800872</v>
      </c>
      <c r="C463" s="75">
        <v>1</v>
      </c>
      <c r="D463" s="75">
        <v>1</v>
      </c>
      <c r="E463" s="75">
        <v>2</v>
      </c>
      <c r="F463" s="74">
        <v>1</v>
      </c>
      <c r="G463" s="75">
        <v>83</v>
      </c>
    </row>
    <row r="464" spans="1:7" x14ac:dyDescent="0.25">
      <c r="A464" t="s">
        <v>2610</v>
      </c>
      <c r="B464" s="75">
        <v>2556892</v>
      </c>
      <c r="C464" s="75">
        <v>1</v>
      </c>
      <c r="D464" s="75">
        <v>1</v>
      </c>
      <c r="E464" s="75">
        <v>2</v>
      </c>
      <c r="F464" s="74">
        <v>1</v>
      </c>
      <c r="G464" s="75">
        <v>114</v>
      </c>
    </row>
    <row r="465" spans="1:7" x14ac:dyDescent="0.25">
      <c r="A465" t="s">
        <v>2611</v>
      </c>
      <c r="B465" s="75">
        <v>4281066</v>
      </c>
      <c r="C465" s="75">
        <v>1</v>
      </c>
      <c r="D465" s="75">
        <v>1</v>
      </c>
      <c r="E465" s="75">
        <v>1</v>
      </c>
      <c r="F465" s="74">
        <v>1</v>
      </c>
      <c r="G465" s="75">
        <v>483</v>
      </c>
    </row>
    <row r="466" spans="1:7" x14ac:dyDescent="0.25">
      <c r="A466" t="s">
        <v>2612</v>
      </c>
      <c r="B466" s="75">
        <v>3810343</v>
      </c>
      <c r="C466" s="75">
        <v>1</v>
      </c>
      <c r="D466" s="75">
        <v>1</v>
      </c>
      <c r="E466" s="75">
        <v>1</v>
      </c>
      <c r="F466" s="74">
        <v>1</v>
      </c>
      <c r="G466" s="75">
        <v>976</v>
      </c>
    </row>
    <row r="467" spans="1:7" x14ac:dyDescent="0.25">
      <c r="A467" t="s">
        <v>2613</v>
      </c>
      <c r="B467" s="75">
        <v>3892699</v>
      </c>
      <c r="C467" s="75">
        <v>1</v>
      </c>
      <c r="D467" s="75">
        <v>1</v>
      </c>
      <c r="E467" s="75">
        <v>2</v>
      </c>
      <c r="F467" s="74">
        <v>1</v>
      </c>
      <c r="G467" s="75">
        <v>99</v>
      </c>
    </row>
    <row r="468" spans="1:7" x14ac:dyDescent="0.25">
      <c r="A468" t="s">
        <v>2614</v>
      </c>
      <c r="B468" s="75">
        <v>1631473</v>
      </c>
      <c r="C468" s="75">
        <v>1</v>
      </c>
      <c r="D468" s="75">
        <v>1</v>
      </c>
      <c r="E468" s="75">
        <v>1</v>
      </c>
      <c r="F468" s="74">
        <v>1</v>
      </c>
      <c r="G468" s="75">
        <v>86</v>
      </c>
    </row>
    <row r="469" spans="1:7" x14ac:dyDescent="0.25">
      <c r="A469" t="s">
        <v>2615</v>
      </c>
      <c r="B469" s="75">
        <v>3546828</v>
      </c>
      <c r="C469" s="75">
        <v>1</v>
      </c>
      <c r="D469" s="75">
        <v>0</v>
      </c>
      <c r="E469" s="75">
        <v>0</v>
      </c>
      <c r="F469" s="74">
        <v>0</v>
      </c>
      <c r="G469" s="75">
        <v>929</v>
      </c>
    </row>
    <row r="470" spans="1:7" x14ac:dyDescent="0.25">
      <c r="A470" t="s">
        <v>2616</v>
      </c>
      <c r="B470" s="75">
        <v>3118425</v>
      </c>
      <c r="C470" s="75">
        <v>1</v>
      </c>
      <c r="D470" s="75">
        <v>1</v>
      </c>
      <c r="E470" s="75">
        <v>1</v>
      </c>
      <c r="F470" s="74">
        <v>1</v>
      </c>
      <c r="G470" s="75">
        <v>36</v>
      </c>
    </row>
    <row r="471" spans="1:7" x14ac:dyDescent="0.25">
      <c r="A471" t="s">
        <v>2617</v>
      </c>
      <c r="B471" s="75">
        <v>2490374</v>
      </c>
      <c r="C471" s="75">
        <v>1</v>
      </c>
      <c r="D471" s="75">
        <v>1</v>
      </c>
      <c r="E471" s="75">
        <v>1</v>
      </c>
      <c r="F471" s="74">
        <v>1</v>
      </c>
      <c r="G471" s="75">
        <v>389</v>
      </c>
    </row>
    <row r="472" spans="1:7" x14ac:dyDescent="0.25">
      <c r="A472" t="s">
        <v>2618</v>
      </c>
      <c r="B472" s="75">
        <v>3809368</v>
      </c>
      <c r="C472" s="75">
        <v>1</v>
      </c>
      <c r="D472" s="75">
        <v>1</v>
      </c>
      <c r="E472" s="75">
        <v>2</v>
      </c>
      <c r="F472" s="74">
        <v>1</v>
      </c>
      <c r="G472" s="75">
        <v>86</v>
      </c>
    </row>
    <row r="473" spans="1:7" x14ac:dyDescent="0.25">
      <c r="A473" t="s">
        <v>2619</v>
      </c>
      <c r="B473" s="75">
        <v>1466391</v>
      </c>
      <c r="C473" s="75">
        <v>1</v>
      </c>
      <c r="D473" s="75">
        <v>1</v>
      </c>
      <c r="E473" s="75">
        <v>1</v>
      </c>
      <c r="F473" s="74">
        <v>1</v>
      </c>
      <c r="G473" s="75">
        <v>105</v>
      </c>
    </row>
    <row r="474" spans="1:7" x14ac:dyDescent="0.25">
      <c r="A474" t="s">
        <v>2620</v>
      </c>
      <c r="B474" s="75">
        <v>1192574</v>
      </c>
      <c r="C474" s="75">
        <v>1</v>
      </c>
      <c r="D474" s="75">
        <v>1</v>
      </c>
      <c r="E474" s="75">
        <v>1</v>
      </c>
      <c r="F474" s="74">
        <v>1</v>
      </c>
      <c r="G474" s="75">
        <v>242</v>
      </c>
    </row>
    <row r="475" spans="1:7" x14ac:dyDescent="0.25">
      <c r="A475" t="s">
        <v>2621</v>
      </c>
      <c r="B475" s="75">
        <v>795204</v>
      </c>
      <c r="C475" s="75">
        <v>1</v>
      </c>
      <c r="D475" s="75">
        <v>1</v>
      </c>
      <c r="E475" s="75">
        <v>2</v>
      </c>
      <c r="F475" s="74">
        <v>1</v>
      </c>
      <c r="G475" s="75">
        <v>87</v>
      </c>
    </row>
    <row r="476" spans="1:7" x14ac:dyDescent="0.25">
      <c r="A476" t="s">
        <v>2622</v>
      </c>
      <c r="B476" s="75">
        <v>3118416</v>
      </c>
      <c r="C476" s="75">
        <v>1</v>
      </c>
      <c r="D476" s="75">
        <v>1</v>
      </c>
      <c r="E476" s="75">
        <v>1</v>
      </c>
      <c r="F476" s="74">
        <v>1</v>
      </c>
      <c r="G476" s="75">
        <v>529</v>
      </c>
    </row>
    <row r="477" spans="1:7" x14ac:dyDescent="0.25">
      <c r="A477" t="s">
        <v>2623</v>
      </c>
      <c r="B477" s="75">
        <v>1398907</v>
      </c>
      <c r="C477" s="75">
        <v>1</v>
      </c>
      <c r="D477" s="75">
        <v>0</v>
      </c>
      <c r="E477" s="75">
        <v>0</v>
      </c>
      <c r="F477" s="74">
        <v>0</v>
      </c>
      <c r="G477" s="75">
        <v>118</v>
      </c>
    </row>
    <row r="478" spans="1:7" x14ac:dyDescent="0.25">
      <c r="A478" t="s">
        <v>2624</v>
      </c>
      <c r="B478" s="75">
        <v>2294730</v>
      </c>
      <c r="C478" s="75">
        <v>1</v>
      </c>
      <c r="D478" s="75">
        <v>1</v>
      </c>
      <c r="E478" s="75">
        <v>2</v>
      </c>
      <c r="F478" s="74">
        <v>1</v>
      </c>
      <c r="G478" s="75">
        <v>124</v>
      </c>
    </row>
    <row r="479" spans="1:7" x14ac:dyDescent="0.25">
      <c r="A479" t="s">
        <v>2625</v>
      </c>
      <c r="B479" s="75">
        <v>2254595</v>
      </c>
      <c r="C479" s="75">
        <v>1</v>
      </c>
      <c r="D479" s="75">
        <v>1</v>
      </c>
      <c r="E479" s="75">
        <v>2</v>
      </c>
      <c r="F479" s="74">
        <v>1</v>
      </c>
      <c r="G479" s="75">
        <v>166</v>
      </c>
    </row>
    <row r="480" spans="1:7" x14ac:dyDescent="0.25">
      <c r="A480" t="s">
        <v>2626</v>
      </c>
      <c r="B480" s="75">
        <v>569367</v>
      </c>
      <c r="C480" s="75">
        <v>1</v>
      </c>
      <c r="D480" s="75">
        <v>1</v>
      </c>
      <c r="E480" s="75">
        <v>1</v>
      </c>
      <c r="F480" s="74">
        <v>1</v>
      </c>
      <c r="G480" s="75">
        <v>198</v>
      </c>
    </row>
    <row r="481" spans="1:7" x14ac:dyDescent="0.25">
      <c r="A481" t="s">
        <v>2627</v>
      </c>
      <c r="B481" s="75">
        <v>717192</v>
      </c>
      <c r="C481" s="75">
        <v>1</v>
      </c>
      <c r="D481" s="75">
        <v>1</v>
      </c>
      <c r="E481" s="75">
        <v>1</v>
      </c>
      <c r="F481" s="74">
        <v>1</v>
      </c>
      <c r="G481" s="75">
        <v>37</v>
      </c>
    </row>
    <row r="482" spans="1:7" x14ac:dyDescent="0.25">
      <c r="A482" t="s">
        <v>2628</v>
      </c>
      <c r="B482" s="75">
        <v>3800832</v>
      </c>
      <c r="C482" s="75">
        <v>1</v>
      </c>
      <c r="D482" s="75">
        <v>1</v>
      </c>
      <c r="E482" s="75">
        <v>1</v>
      </c>
      <c r="F482" s="74">
        <v>1</v>
      </c>
      <c r="G482" s="75">
        <v>92</v>
      </c>
    </row>
    <row r="483" spans="1:7" x14ac:dyDescent="0.25">
      <c r="A483" t="s">
        <v>2629</v>
      </c>
      <c r="B483" s="75">
        <v>1503207</v>
      </c>
      <c r="C483" s="75">
        <v>1</v>
      </c>
      <c r="D483" s="75">
        <v>1</v>
      </c>
      <c r="E483" s="75">
        <v>1</v>
      </c>
      <c r="F483" s="74">
        <v>1</v>
      </c>
      <c r="G483" s="75">
        <v>639</v>
      </c>
    </row>
    <row r="484" spans="1:7" x14ac:dyDescent="0.25">
      <c r="A484" t="s">
        <v>2630</v>
      </c>
      <c r="B484" s="75">
        <v>1291086</v>
      </c>
      <c r="C484" s="75">
        <v>1</v>
      </c>
      <c r="D484" s="75">
        <v>0</v>
      </c>
      <c r="E484" s="75">
        <v>0</v>
      </c>
      <c r="F484" s="74">
        <v>0</v>
      </c>
      <c r="G484" s="75">
        <v>300</v>
      </c>
    </row>
    <row r="485" spans="1:7" x14ac:dyDescent="0.25">
      <c r="A485" t="s">
        <v>2631</v>
      </c>
      <c r="B485" s="75">
        <v>504668</v>
      </c>
      <c r="C485" s="75">
        <v>1</v>
      </c>
      <c r="D485" s="75">
        <v>1</v>
      </c>
      <c r="E485" s="75">
        <v>1</v>
      </c>
      <c r="F485" s="74">
        <v>1</v>
      </c>
      <c r="G485" s="75">
        <v>95</v>
      </c>
    </row>
    <row r="486" spans="1:7" x14ac:dyDescent="0.25">
      <c r="A486" t="s">
        <v>2632</v>
      </c>
      <c r="B486" s="75">
        <v>4210230</v>
      </c>
      <c r="C486" s="75">
        <v>1</v>
      </c>
      <c r="D486" s="75">
        <v>0</v>
      </c>
      <c r="E486" s="75">
        <v>0</v>
      </c>
      <c r="F486" s="74">
        <v>0</v>
      </c>
      <c r="G486" s="75">
        <v>139</v>
      </c>
    </row>
    <row r="487" spans="1:7" x14ac:dyDescent="0.25">
      <c r="A487" t="s">
        <v>2633</v>
      </c>
      <c r="B487" s="75">
        <v>3131952</v>
      </c>
      <c r="C487" s="75">
        <v>1</v>
      </c>
      <c r="D487" s="75">
        <v>1</v>
      </c>
      <c r="E487" s="75">
        <v>1</v>
      </c>
      <c r="F487" s="74">
        <v>1</v>
      </c>
      <c r="G487" s="75">
        <v>94</v>
      </c>
    </row>
    <row r="488" spans="1:7" x14ac:dyDescent="0.25">
      <c r="A488" t="s">
        <v>2634</v>
      </c>
      <c r="B488" s="75">
        <v>1143956</v>
      </c>
      <c r="C488" s="75">
        <v>1</v>
      </c>
      <c r="D488" s="75">
        <v>1</v>
      </c>
      <c r="E488" s="75">
        <v>2</v>
      </c>
      <c r="F488" s="74">
        <v>1</v>
      </c>
      <c r="G488" s="75">
        <v>206</v>
      </c>
    </row>
    <row r="489" spans="1:7" x14ac:dyDescent="0.25">
      <c r="A489" t="s">
        <v>2635</v>
      </c>
      <c r="B489" s="75">
        <v>500775</v>
      </c>
      <c r="C489" s="75">
        <v>1</v>
      </c>
      <c r="D489" s="75">
        <v>0</v>
      </c>
      <c r="E489" s="75">
        <v>0</v>
      </c>
      <c r="F489" s="74">
        <v>0</v>
      </c>
      <c r="G489" s="75">
        <v>214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topLeftCell="A379" workbookViewId="0">
      <selection activeCell="A2" sqref="A2"/>
    </sheetView>
  </sheetViews>
  <sheetFormatPr baseColWidth="10" defaultRowHeight="15" x14ac:dyDescent="0.25"/>
  <sheetData>
    <row r="1" spans="1:18" x14ac:dyDescent="0.25">
      <c r="A1" t="s">
        <v>992</v>
      </c>
      <c r="B1" t="s">
        <v>993</v>
      </c>
      <c r="C1" t="s">
        <v>2639</v>
      </c>
      <c r="D1" t="s">
        <v>2640</v>
      </c>
      <c r="E1" t="s">
        <v>2641</v>
      </c>
      <c r="F1" t="s">
        <v>2642</v>
      </c>
      <c r="H1" t="s">
        <v>54</v>
      </c>
      <c r="I1" t="s">
        <v>2639</v>
      </c>
      <c r="J1" t="s">
        <v>2640</v>
      </c>
      <c r="K1" t="s">
        <v>2641</v>
      </c>
      <c r="L1" t="s">
        <v>2642</v>
      </c>
      <c r="N1" t="s">
        <v>3042</v>
      </c>
      <c r="O1" t="s">
        <v>2639</v>
      </c>
      <c r="P1" t="s">
        <v>2640</v>
      </c>
      <c r="Q1" t="s">
        <v>2641</v>
      </c>
      <c r="R1" t="s">
        <v>2642</v>
      </c>
    </row>
    <row r="2" spans="1:18" x14ac:dyDescent="0.25">
      <c r="C2" s="74">
        <v>0.78947368421052599</v>
      </c>
      <c r="D2" s="75">
        <v>19</v>
      </c>
      <c r="E2" s="75">
        <v>15</v>
      </c>
      <c r="F2">
        <v>23</v>
      </c>
      <c r="I2" s="74">
        <v>0.77777777777777801</v>
      </c>
      <c r="J2" s="75">
        <v>18</v>
      </c>
      <c r="K2" s="75">
        <v>14</v>
      </c>
      <c r="L2">
        <v>21</v>
      </c>
      <c r="N2" t="s">
        <v>1110</v>
      </c>
      <c r="O2" s="74">
        <v>0.35714285714285698</v>
      </c>
      <c r="P2" s="75">
        <v>14</v>
      </c>
      <c r="Q2" s="75">
        <v>5</v>
      </c>
      <c r="R2">
        <v>24</v>
      </c>
    </row>
    <row r="3" spans="1:18" x14ac:dyDescent="0.25">
      <c r="A3" t="s">
        <v>2643</v>
      </c>
      <c r="B3">
        <v>1192611</v>
      </c>
      <c r="C3" s="74">
        <v>1</v>
      </c>
      <c r="D3" s="75">
        <v>1</v>
      </c>
      <c r="E3" s="75">
        <v>1</v>
      </c>
      <c r="F3">
        <v>1</v>
      </c>
      <c r="H3" t="s">
        <v>1969</v>
      </c>
      <c r="I3" s="74">
        <v>0.63235294117647101</v>
      </c>
      <c r="J3" s="75">
        <v>136</v>
      </c>
      <c r="K3" s="75">
        <v>86</v>
      </c>
      <c r="L3">
        <v>166</v>
      </c>
      <c r="N3" t="s">
        <v>2638</v>
      </c>
      <c r="O3" s="74">
        <v>0.70588235294117696</v>
      </c>
      <c r="P3" s="75">
        <v>17</v>
      </c>
      <c r="Q3" s="75">
        <v>12</v>
      </c>
      <c r="R3">
        <v>21</v>
      </c>
    </row>
    <row r="4" spans="1:18" x14ac:dyDescent="0.25">
      <c r="A4" t="s">
        <v>2644</v>
      </c>
      <c r="B4">
        <v>3138471</v>
      </c>
      <c r="C4" s="74"/>
      <c r="D4" s="75">
        <v>0</v>
      </c>
      <c r="E4" s="75">
        <v>0</v>
      </c>
      <c r="F4">
        <v>1</v>
      </c>
      <c r="H4" t="s">
        <v>1965</v>
      </c>
      <c r="I4" s="74">
        <v>0.78431372549019596</v>
      </c>
      <c r="J4" s="75">
        <v>51</v>
      </c>
      <c r="K4" s="75">
        <v>40</v>
      </c>
      <c r="L4">
        <v>66</v>
      </c>
      <c r="N4" t="s">
        <v>1307</v>
      </c>
      <c r="O4" s="74">
        <v>1</v>
      </c>
      <c r="P4" s="75">
        <v>10</v>
      </c>
      <c r="Q4" s="75">
        <v>10</v>
      </c>
      <c r="R4">
        <v>15</v>
      </c>
    </row>
    <row r="5" spans="1:18" x14ac:dyDescent="0.25">
      <c r="A5" t="s">
        <v>2645</v>
      </c>
      <c r="B5">
        <v>3525833</v>
      </c>
      <c r="C5" s="74">
        <v>1</v>
      </c>
      <c r="D5" s="75">
        <v>1</v>
      </c>
      <c r="E5" s="75">
        <v>1</v>
      </c>
      <c r="F5">
        <v>1</v>
      </c>
      <c r="H5" t="s">
        <v>1971</v>
      </c>
      <c r="I5" s="74">
        <v>0.68686868686868696</v>
      </c>
      <c r="J5" s="75">
        <v>99</v>
      </c>
      <c r="K5" s="75">
        <v>68</v>
      </c>
      <c r="L5">
        <v>149</v>
      </c>
      <c r="N5" t="s">
        <v>1030</v>
      </c>
      <c r="O5" s="74">
        <v>0.44444444444444398</v>
      </c>
      <c r="P5" s="75">
        <v>9</v>
      </c>
      <c r="Q5" s="75">
        <v>4</v>
      </c>
      <c r="R5">
        <v>14</v>
      </c>
    </row>
    <row r="6" spans="1:18" x14ac:dyDescent="0.25">
      <c r="A6" t="s">
        <v>2646</v>
      </c>
      <c r="B6">
        <v>4472963</v>
      </c>
      <c r="C6" s="74">
        <v>1</v>
      </c>
      <c r="D6" s="75">
        <v>1</v>
      </c>
      <c r="E6" s="75">
        <v>1</v>
      </c>
      <c r="F6">
        <v>1</v>
      </c>
      <c r="H6" t="s">
        <v>1973</v>
      </c>
      <c r="I6" s="74">
        <v>0.65648854961832104</v>
      </c>
      <c r="J6" s="75">
        <v>131</v>
      </c>
      <c r="K6" s="75">
        <v>86</v>
      </c>
      <c r="L6">
        <v>159</v>
      </c>
      <c r="N6" t="s">
        <v>1059</v>
      </c>
      <c r="O6" s="74">
        <v>0.8125</v>
      </c>
      <c r="P6" s="75">
        <v>16</v>
      </c>
      <c r="Q6" s="75">
        <v>13</v>
      </c>
      <c r="R6">
        <v>27</v>
      </c>
    </row>
    <row r="7" spans="1:18" x14ac:dyDescent="0.25">
      <c r="A7" t="s">
        <v>2647</v>
      </c>
      <c r="B7">
        <v>1521567</v>
      </c>
      <c r="C7" s="74">
        <v>1</v>
      </c>
      <c r="D7" s="75">
        <v>1</v>
      </c>
      <c r="E7" s="75">
        <v>1</v>
      </c>
      <c r="F7">
        <v>1</v>
      </c>
      <c r="N7" t="s">
        <v>1088</v>
      </c>
      <c r="O7" s="74">
        <v>0.73333333333333295</v>
      </c>
      <c r="P7" s="75">
        <v>15</v>
      </c>
      <c r="Q7" s="75">
        <v>11</v>
      </c>
      <c r="R7">
        <v>24</v>
      </c>
    </row>
    <row r="8" spans="1:18" x14ac:dyDescent="0.25">
      <c r="A8" t="s">
        <v>2648</v>
      </c>
      <c r="B8">
        <v>2338580</v>
      </c>
      <c r="C8" s="74">
        <v>1</v>
      </c>
      <c r="D8" s="75">
        <v>2</v>
      </c>
      <c r="E8" s="75">
        <v>2</v>
      </c>
      <c r="F8">
        <v>2</v>
      </c>
      <c r="N8" t="s">
        <v>1085</v>
      </c>
      <c r="O8" s="74">
        <v>0.72222222222222199</v>
      </c>
      <c r="P8" s="75">
        <v>18</v>
      </c>
      <c r="Q8" s="75">
        <v>13</v>
      </c>
      <c r="R8">
        <v>24</v>
      </c>
    </row>
    <row r="9" spans="1:18" x14ac:dyDescent="0.25">
      <c r="A9" t="s">
        <v>2649</v>
      </c>
      <c r="B9">
        <v>3523451</v>
      </c>
      <c r="C9" s="74">
        <v>1</v>
      </c>
      <c r="D9" s="75">
        <v>1</v>
      </c>
      <c r="E9" s="75">
        <v>1</v>
      </c>
      <c r="F9">
        <v>1</v>
      </c>
    </row>
    <row r="10" spans="1:18" x14ac:dyDescent="0.25">
      <c r="A10" t="s">
        <v>2650</v>
      </c>
      <c r="B10">
        <v>3903566</v>
      </c>
      <c r="C10" s="74">
        <v>0</v>
      </c>
      <c r="D10" s="75">
        <v>1</v>
      </c>
      <c r="E10" s="75">
        <v>0</v>
      </c>
      <c r="F10">
        <v>1</v>
      </c>
    </row>
    <row r="11" spans="1:18" x14ac:dyDescent="0.25">
      <c r="A11" t="s">
        <v>2651</v>
      </c>
      <c r="B11">
        <v>538955</v>
      </c>
      <c r="C11" s="74">
        <v>1</v>
      </c>
      <c r="D11" s="75">
        <v>1</v>
      </c>
      <c r="E11" s="75">
        <v>1</v>
      </c>
      <c r="F11">
        <v>1</v>
      </c>
    </row>
    <row r="12" spans="1:18" x14ac:dyDescent="0.25">
      <c r="A12" t="s">
        <v>2652</v>
      </c>
      <c r="B12">
        <v>596157</v>
      </c>
      <c r="C12" s="74">
        <v>0</v>
      </c>
      <c r="D12" s="75">
        <v>1</v>
      </c>
      <c r="E12" s="75">
        <v>0</v>
      </c>
      <c r="F12">
        <v>1</v>
      </c>
    </row>
    <row r="13" spans="1:18" x14ac:dyDescent="0.25">
      <c r="A13" t="s">
        <v>2653</v>
      </c>
      <c r="B13">
        <v>1115939</v>
      </c>
      <c r="C13" s="74">
        <v>1</v>
      </c>
      <c r="D13" s="75">
        <v>2</v>
      </c>
      <c r="E13" s="75">
        <v>2</v>
      </c>
      <c r="F13">
        <v>3</v>
      </c>
    </row>
    <row r="14" spans="1:18" x14ac:dyDescent="0.25">
      <c r="A14" t="s">
        <v>2654</v>
      </c>
      <c r="B14">
        <v>1118334</v>
      </c>
      <c r="C14" s="74">
        <v>1</v>
      </c>
      <c r="D14" s="75">
        <v>1</v>
      </c>
      <c r="E14" s="75">
        <v>1</v>
      </c>
      <c r="F14">
        <v>1</v>
      </c>
    </row>
    <row r="15" spans="1:18" x14ac:dyDescent="0.25">
      <c r="A15" t="s">
        <v>2655</v>
      </c>
      <c r="B15">
        <v>3528314</v>
      </c>
      <c r="C15" s="74">
        <v>1</v>
      </c>
      <c r="D15" s="75">
        <v>1</v>
      </c>
      <c r="E15" s="75">
        <v>1</v>
      </c>
      <c r="F15">
        <v>1</v>
      </c>
    </row>
    <row r="16" spans="1:18" x14ac:dyDescent="0.25">
      <c r="A16" t="s">
        <v>2656</v>
      </c>
      <c r="B16">
        <v>4473123</v>
      </c>
      <c r="C16" s="74"/>
      <c r="D16" s="75">
        <v>0</v>
      </c>
      <c r="E16" s="75">
        <v>0</v>
      </c>
      <c r="F16">
        <v>1</v>
      </c>
    </row>
    <row r="17" spans="1:6" x14ac:dyDescent="0.25">
      <c r="A17" t="s">
        <v>2657</v>
      </c>
      <c r="B17">
        <v>502114</v>
      </c>
      <c r="C17" s="74"/>
      <c r="D17" s="75">
        <v>0</v>
      </c>
      <c r="E17" s="75">
        <v>0</v>
      </c>
      <c r="F17">
        <v>1</v>
      </c>
    </row>
    <row r="18" spans="1:6" x14ac:dyDescent="0.25">
      <c r="A18" t="s">
        <v>2658</v>
      </c>
      <c r="B18">
        <v>3118345</v>
      </c>
      <c r="C18" s="74">
        <v>1</v>
      </c>
      <c r="D18" s="75">
        <v>1</v>
      </c>
      <c r="E18" s="75">
        <v>1</v>
      </c>
      <c r="F18">
        <v>1</v>
      </c>
    </row>
    <row r="19" spans="1:6" x14ac:dyDescent="0.25">
      <c r="A19" t="s">
        <v>2659</v>
      </c>
      <c r="B19">
        <v>2200831</v>
      </c>
      <c r="C19" s="74">
        <v>1</v>
      </c>
      <c r="D19" s="75">
        <v>1</v>
      </c>
      <c r="E19" s="75">
        <v>1</v>
      </c>
      <c r="F19">
        <v>1</v>
      </c>
    </row>
    <row r="20" spans="1:6" x14ac:dyDescent="0.25">
      <c r="A20" t="s">
        <v>2660</v>
      </c>
      <c r="B20">
        <v>1311839</v>
      </c>
      <c r="C20" s="74">
        <v>1</v>
      </c>
      <c r="D20" s="75">
        <v>1</v>
      </c>
      <c r="E20" s="75">
        <v>1</v>
      </c>
      <c r="F20">
        <v>1</v>
      </c>
    </row>
    <row r="21" spans="1:6" x14ac:dyDescent="0.25">
      <c r="A21" t="s">
        <v>2661</v>
      </c>
      <c r="B21">
        <v>2389885</v>
      </c>
      <c r="C21" s="74">
        <v>0</v>
      </c>
      <c r="D21" s="75">
        <v>2</v>
      </c>
      <c r="E21" s="75">
        <v>0</v>
      </c>
      <c r="F21">
        <v>2</v>
      </c>
    </row>
    <row r="22" spans="1:6" x14ac:dyDescent="0.25">
      <c r="A22" t="s">
        <v>2662</v>
      </c>
      <c r="B22">
        <v>4035908</v>
      </c>
      <c r="C22" s="74"/>
      <c r="D22" s="75">
        <v>0</v>
      </c>
      <c r="E22" s="75">
        <v>0</v>
      </c>
      <c r="F22">
        <v>1</v>
      </c>
    </row>
    <row r="23" spans="1:6" x14ac:dyDescent="0.25">
      <c r="A23" t="s">
        <v>2663</v>
      </c>
      <c r="B23">
        <v>518512</v>
      </c>
      <c r="C23" s="74"/>
      <c r="D23" s="75">
        <v>0</v>
      </c>
      <c r="E23" s="75">
        <v>0</v>
      </c>
      <c r="F23">
        <v>1</v>
      </c>
    </row>
    <row r="24" spans="1:6" x14ac:dyDescent="0.25">
      <c r="A24" t="s">
        <v>2664</v>
      </c>
      <c r="B24">
        <v>2181624</v>
      </c>
      <c r="C24" s="74">
        <v>1</v>
      </c>
      <c r="D24" s="75">
        <v>1</v>
      </c>
      <c r="E24" s="75">
        <v>1</v>
      </c>
      <c r="F24">
        <v>1</v>
      </c>
    </row>
    <row r="25" spans="1:6" x14ac:dyDescent="0.25">
      <c r="A25" t="s">
        <v>2665</v>
      </c>
      <c r="B25">
        <v>2344462</v>
      </c>
      <c r="C25" s="74">
        <v>0</v>
      </c>
      <c r="D25" s="75">
        <v>3</v>
      </c>
      <c r="E25" s="75">
        <v>0</v>
      </c>
      <c r="F25">
        <v>3</v>
      </c>
    </row>
    <row r="26" spans="1:6" x14ac:dyDescent="0.25">
      <c r="A26" t="s">
        <v>2666</v>
      </c>
      <c r="B26">
        <v>4473155</v>
      </c>
      <c r="C26" s="74">
        <v>1</v>
      </c>
      <c r="D26" s="75">
        <v>1</v>
      </c>
      <c r="E26" s="75">
        <v>1</v>
      </c>
      <c r="F26">
        <v>1</v>
      </c>
    </row>
    <row r="27" spans="1:6" x14ac:dyDescent="0.25">
      <c r="A27" t="s">
        <v>2667</v>
      </c>
      <c r="B27">
        <v>3290784</v>
      </c>
      <c r="C27" s="74"/>
      <c r="D27" s="75">
        <v>0</v>
      </c>
      <c r="E27" s="75">
        <v>0</v>
      </c>
      <c r="F27">
        <v>1</v>
      </c>
    </row>
    <row r="28" spans="1:6" x14ac:dyDescent="0.25">
      <c r="A28" t="s">
        <v>2668</v>
      </c>
      <c r="B28">
        <v>3903577</v>
      </c>
      <c r="C28" s="74">
        <v>1</v>
      </c>
      <c r="D28" s="75">
        <v>1</v>
      </c>
      <c r="E28" s="75">
        <v>1</v>
      </c>
      <c r="F28">
        <v>1</v>
      </c>
    </row>
    <row r="29" spans="1:6" x14ac:dyDescent="0.25">
      <c r="A29" t="s">
        <v>2669</v>
      </c>
      <c r="B29">
        <v>1210616</v>
      </c>
      <c r="C29" s="74">
        <v>1</v>
      </c>
      <c r="D29" s="75">
        <v>1</v>
      </c>
      <c r="E29" s="75">
        <v>1</v>
      </c>
      <c r="F29">
        <v>1</v>
      </c>
    </row>
    <row r="30" spans="1:6" x14ac:dyDescent="0.25">
      <c r="A30" t="s">
        <v>2670</v>
      </c>
      <c r="B30">
        <v>3851530</v>
      </c>
      <c r="C30" s="74"/>
      <c r="D30" s="75">
        <v>0</v>
      </c>
      <c r="E30" s="75">
        <v>0</v>
      </c>
      <c r="F30">
        <v>1</v>
      </c>
    </row>
    <row r="31" spans="1:6" x14ac:dyDescent="0.25">
      <c r="A31" t="s">
        <v>2671</v>
      </c>
      <c r="B31">
        <v>2751840</v>
      </c>
      <c r="C31" s="74"/>
      <c r="D31" s="75">
        <v>0</v>
      </c>
      <c r="E31" s="75">
        <v>0</v>
      </c>
      <c r="F31">
        <v>1</v>
      </c>
    </row>
    <row r="32" spans="1:6" x14ac:dyDescent="0.25">
      <c r="A32" t="s">
        <v>2672</v>
      </c>
      <c r="B32">
        <v>3852737</v>
      </c>
      <c r="C32" s="74">
        <v>1</v>
      </c>
      <c r="D32" s="75">
        <v>1</v>
      </c>
      <c r="E32" s="75">
        <v>1</v>
      </c>
      <c r="F32">
        <v>1</v>
      </c>
    </row>
    <row r="33" spans="1:6" x14ac:dyDescent="0.25">
      <c r="A33" t="s">
        <v>2673</v>
      </c>
      <c r="B33">
        <v>2475049</v>
      </c>
      <c r="C33" s="74">
        <v>1</v>
      </c>
      <c r="D33" s="75">
        <v>1</v>
      </c>
      <c r="E33" s="75">
        <v>1</v>
      </c>
      <c r="F33">
        <v>1</v>
      </c>
    </row>
    <row r="34" spans="1:6" x14ac:dyDescent="0.25">
      <c r="A34" t="s">
        <v>2674</v>
      </c>
      <c r="B34">
        <v>2811365</v>
      </c>
      <c r="C34" s="74">
        <v>1</v>
      </c>
      <c r="D34" s="75">
        <v>2</v>
      </c>
      <c r="E34" s="75">
        <v>2</v>
      </c>
      <c r="F34">
        <v>2</v>
      </c>
    </row>
    <row r="35" spans="1:6" x14ac:dyDescent="0.25">
      <c r="A35" t="s">
        <v>2675</v>
      </c>
      <c r="B35">
        <v>4473057</v>
      </c>
      <c r="C35" s="74"/>
      <c r="D35" s="75">
        <v>0</v>
      </c>
      <c r="E35" s="75">
        <v>0</v>
      </c>
      <c r="F35">
        <v>1</v>
      </c>
    </row>
    <row r="36" spans="1:6" x14ac:dyDescent="0.25">
      <c r="A36" t="s">
        <v>2676</v>
      </c>
      <c r="B36">
        <v>3523562</v>
      </c>
      <c r="C36" s="74">
        <v>1</v>
      </c>
      <c r="D36" s="75">
        <v>1</v>
      </c>
      <c r="E36" s="75">
        <v>1</v>
      </c>
      <c r="F36">
        <v>1</v>
      </c>
    </row>
    <row r="37" spans="1:6" x14ac:dyDescent="0.25">
      <c r="A37" t="s">
        <v>2677</v>
      </c>
      <c r="B37">
        <v>908812</v>
      </c>
      <c r="C37" s="74">
        <v>1</v>
      </c>
      <c r="D37" s="75">
        <v>1</v>
      </c>
      <c r="E37" s="75">
        <v>1</v>
      </c>
      <c r="F37">
        <v>1</v>
      </c>
    </row>
    <row r="38" spans="1:6" x14ac:dyDescent="0.25">
      <c r="A38" t="s">
        <v>2678</v>
      </c>
      <c r="B38">
        <v>2734904</v>
      </c>
      <c r="C38" s="74"/>
      <c r="D38" s="75">
        <v>0</v>
      </c>
      <c r="E38" s="75">
        <v>0</v>
      </c>
      <c r="F38">
        <v>1</v>
      </c>
    </row>
    <row r="39" spans="1:6" x14ac:dyDescent="0.25">
      <c r="A39" t="s">
        <v>2679</v>
      </c>
      <c r="B39">
        <v>2780719</v>
      </c>
      <c r="C39" s="74">
        <v>1</v>
      </c>
      <c r="D39" s="75">
        <v>1</v>
      </c>
      <c r="E39" s="75">
        <v>1</v>
      </c>
      <c r="F39">
        <v>1</v>
      </c>
    </row>
    <row r="40" spans="1:6" x14ac:dyDescent="0.25">
      <c r="A40" t="s">
        <v>2680</v>
      </c>
      <c r="B40">
        <v>2811354</v>
      </c>
      <c r="C40" s="74">
        <v>1</v>
      </c>
      <c r="D40" s="75">
        <v>1</v>
      </c>
      <c r="E40" s="75">
        <v>1</v>
      </c>
      <c r="F40">
        <v>1</v>
      </c>
    </row>
    <row r="41" spans="1:6" x14ac:dyDescent="0.25">
      <c r="A41" t="s">
        <v>2681</v>
      </c>
      <c r="B41">
        <v>2701834</v>
      </c>
      <c r="C41" s="74"/>
      <c r="D41" s="75">
        <v>0</v>
      </c>
      <c r="E41" s="75">
        <v>0</v>
      </c>
      <c r="F41">
        <v>1</v>
      </c>
    </row>
    <row r="42" spans="1:6" x14ac:dyDescent="0.25">
      <c r="A42" t="s">
        <v>2682</v>
      </c>
      <c r="B42">
        <v>3118415</v>
      </c>
      <c r="C42" s="74"/>
      <c r="D42" s="75">
        <v>0</v>
      </c>
      <c r="E42" s="75">
        <v>0</v>
      </c>
      <c r="F42">
        <v>1</v>
      </c>
    </row>
    <row r="43" spans="1:6" x14ac:dyDescent="0.25">
      <c r="A43" t="s">
        <v>2683</v>
      </c>
      <c r="B43">
        <v>1004728</v>
      </c>
      <c r="C43" s="74">
        <v>1</v>
      </c>
      <c r="D43" s="75">
        <v>1</v>
      </c>
      <c r="E43" s="75">
        <v>1</v>
      </c>
      <c r="F43">
        <v>1</v>
      </c>
    </row>
    <row r="44" spans="1:6" x14ac:dyDescent="0.25">
      <c r="A44" t="s">
        <v>2684</v>
      </c>
      <c r="B44">
        <v>2426434</v>
      </c>
      <c r="C44" s="74">
        <v>1</v>
      </c>
      <c r="D44" s="75">
        <v>1</v>
      </c>
      <c r="E44" s="75">
        <v>1</v>
      </c>
      <c r="F44">
        <v>1</v>
      </c>
    </row>
    <row r="45" spans="1:6" x14ac:dyDescent="0.25">
      <c r="A45" t="s">
        <v>2685</v>
      </c>
      <c r="B45">
        <v>4472974</v>
      </c>
      <c r="C45" s="74">
        <v>1</v>
      </c>
      <c r="D45" s="75">
        <v>1</v>
      </c>
      <c r="E45" s="75">
        <v>1</v>
      </c>
      <c r="F45">
        <v>1</v>
      </c>
    </row>
    <row r="46" spans="1:6" x14ac:dyDescent="0.25">
      <c r="A46" t="s">
        <v>2686</v>
      </c>
      <c r="B46">
        <v>2453469</v>
      </c>
      <c r="C46" s="74"/>
      <c r="D46" s="75">
        <v>0</v>
      </c>
      <c r="E46" s="75">
        <v>0</v>
      </c>
      <c r="F46">
        <v>1</v>
      </c>
    </row>
    <row r="47" spans="1:6" x14ac:dyDescent="0.25">
      <c r="A47" t="s">
        <v>2687</v>
      </c>
      <c r="B47">
        <v>2716153</v>
      </c>
      <c r="C47" s="74">
        <v>1</v>
      </c>
      <c r="D47" s="75">
        <v>1</v>
      </c>
      <c r="E47" s="75">
        <v>1</v>
      </c>
      <c r="F47">
        <v>1</v>
      </c>
    </row>
    <row r="48" spans="1:6" x14ac:dyDescent="0.25">
      <c r="A48" t="s">
        <v>2688</v>
      </c>
      <c r="B48">
        <v>3118404</v>
      </c>
      <c r="C48" s="74">
        <v>1</v>
      </c>
      <c r="D48" s="75">
        <v>1</v>
      </c>
      <c r="E48" s="75">
        <v>1</v>
      </c>
      <c r="F48">
        <v>1</v>
      </c>
    </row>
    <row r="49" spans="1:6" x14ac:dyDescent="0.25">
      <c r="A49" t="s">
        <v>2689</v>
      </c>
      <c r="B49">
        <v>4035915</v>
      </c>
      <c r="C49" s="74"/>
      <c r="D49" s="75">
        <v>0</v>
      </c>
      <c r="E49" s="75">
        <v>0</v>
      </c>
      <c r="F49">
        <v>1</v>
      </c>
    </row>
    <row r="50" spans="1:6" x14ac:dyDescent="0.25">
      <c r="A50" t="s">
        <v>2690</v>
      </c>
      <c r="B50">
        <v>2389924</v>
      </c>
      <c r="C50" s="74">
        <v>0.5</v>
      </c>
      <c r="D50" s="75">
        <v>2</v>
      </c>
      <c r="E50" s="75">
        <v>1</v>
      </c>
      <c r="F50">
        <v>2</v>
      </c>
    </row>
    <row r="51" spans="1:6" x14ac:dyDescent="0.25">
      <c r="A51" t="s">
        <v>2691</v>
      </c>
      <c r="B51">
        <v>3903544</v>
      </c>
      <c r="C51" s="74">
        <v>0</v>
      </c>
      <c r="D51" s="75">
        <v>1</v>
      </c>
      <c r="E51" s="75">
        <v>0</v>
      </c>
      <c r="F51">
        <v>1</v>
      </c>
    </row>
    <row r="52" spans="1:6" x14ac:dyDescent="0.25">
      <c r="A52" t="s">
        <v>2692</v>
      </c>
      <c r="B52">
        <v>1380208</v>
      </c>
      <c r="C52" s="74">
        <v>1</v>
      </c>
      <c r="D52" s="75">
        <v>1</v>
      </c>
      <c r="E52" s="75">
        <v>1</v>
      </c>
      <c r="F52">
        <v>1</v>
      </c>
    </row>
    <row r="53" spans="1:6" x14ac:dyDescent="0.25">
      <c r="A53" t="s">
        <v>2693</v>
      </c>
      <c r="B53">
        <v>1453693</v>
      </c>
      <c r="C53" s="74"/>
      <c r="D53" s="75">
        <v>0</v>
      </c>
      <c r="E53" s="75">
        <v>0</v>
      </c>
      <c r="F53">
        <v>1</v>
      </c>
    </row>
    <row r="54" spans="1:6" x14ac:dyDescent="0.25">
      <c r="A54" t="s">
        <v>2694</v>
      </c>
      <c r="B54">
        <v>2154237</v>
      </c>
      <c r="C54" s="74">
        <v>1</v>
      </c>
      <c r="D54" s="75">
        <v>1</v>
      </c>
      <c r="E54" s="75">
        <v>1</v>
      </c>
      <c r="F54">
        <v>2</v>
      </c>
    </row>
    <row r="55" spans="1:6" x14ac:dyDescent="0.25">
      <c r="A55" t="s">
        <v>2695</v>
      </c>
      <c r="B55">
        <v>1378195</v>
      </c>
      <c r="C55" s="74">
        <v>1</v>
      </c>
      <c r="D55" s="75">
        <v>1</v>
      </c>
      <c r="E55" s="75">
        <v>1</v>
      </c>
      <c r="F55">
        <v>1</v>
      </c>
    </row>
    <row r="56" spans="1:6" x14ac:dyDescent="0.25">
      <c r="A56" t="s">
        <v>2696</v>
      </c>
      <c r="B56">
        <v>2718494</v>
      </c>
      <c r="C56" s="74">
        <v>0</v>
      </c>
      <c r="D56" s="75">
        <v>1</v>
      </c>
      <c r="E56" s="75">
        <v>0</v>
      </c>
      <c r="F56">
        <v>2</v>
      </c>
    </row>
    <row r="57" spans="1:6" x14ac:dyDescent="0.25">
      <c r="A57" t="s">
        <v>2697</v>
      </c>
      <c r="B57">
        <v>1490802</v>
      </c>
      <c r="C57" s="74"/>
      <c r="D57" s="75">
        <v>0</v>
      </c>
      <c r="E57" s="75">
        <v>0</v>
      </c>
      <c r="F57">
        <v>1</v>
      </c>
    </row>
    <row r="58" spans="1:6" x14ac:dyDescent="0.25">
      <c r="A58" t="s">
        <v>2698</v>
      </c>
      <c r="B58">
        <v>2778705</v>
      </c>
      <c r="C58" s="74">
        <v>1</v>
      </c>
      <c r="D58" s="75">
        <v>2</v>
      </c>
      <c r="E58" s="75">
        <v>2</v>
      </c>
      <c r="F58">
        <v>2</v>
      </c>
    </row>
    <row r="59" spans="1:6" x14ac:dyDescent="0.25">
      <c r="A59" t="s">
        <v>2699</v>
      </c>
      <c r="B59">
        <v>3903611</v>
      </c>
      <c r="C59" s="74">
        <v>0</v>
      </c>
      <c r="D59" s="75">
        <v>1</v>
      </c>
      <c r="E59" s="75">
        <v>0</v>
      </c>
      <c r="F59">
        <v>1</v>
      </c>
    </row>
    <row r="60" spans="1:6" x14ac:dyDescent="0.25">
      <c r="A60" t="s">
        <v>2700</v>
      </c>
      <c r="B60">
        <v>1390816</v>
      </c>
      <c r="C60" s="74">
        <v>1</v>
      </c>
      <c r="D60" s="75">
        <v>1</v>
      </c>
      <c r="E60" s="75">
        <v>1</v>
      </c>
      <c r="F60">
        <v>1</v>
      </c>
    </row>
    <row r="61" spans="1:6" x14ac:dyDescent="0.25">
      <c r="A61" t="s">
        <v>2701</v>
      </c>
      <c r="B61">
        <v>3525914</v>
      </c>
      <c r="C61" s="74">
        <v>1</v>
      </c>
      <c r="D61" s="75">
        <v>1</v>
      </c>
      <c r="E61" s="75">
        <v>1</v>
      </c>
      <c r="F61">
        <v>1</v>
      </c>
    </row>
    <row r="62" spans="1:6" x14ac:dyDescent="0.25">
      <c r="A62" t="s">
        <v>2702</v>
      </c>
      <c r="B62">
        <v>4472922</v>
      </c>
      <c r="C62" s="74">
        <v>1</v>
      </c>
      <c r="D62" s="75">
        <v>1</v>
      </c>
      <c r="E62" s="75">
        <v>1</v>
      </c>
      <c r="F62">
        <v>1</v>
      </c>
    </row>
    <row r="63" spans="1:6" x14ac:dyDescent="0.25">
      <c r="A63" t="s">
        <v>2703</v>
      </c>
      <c r="B63">
        <v>598335</v>
      </c>
      <c r="C63" s="74">
        <v>1</v>
      </c>
      <c r="D63" s="75">
        <v>1</v>
      </c>
      <c r="E63" s="75">
        <v>1</v>
      </c>
      <c r="F63">
        <v>2</v>
      </c>
    </row>
    <row r="64" spans="1:6" x14ac:dyDescent="0.25">
      <c r="A64" t="s">
        <v>2704</v>
      </c>
      <c r="B64">
        <v>1817056</v>
      </c>
      <c r="C64" s="74"/>
      <c r="D64" s="75">
        <v>0</v>
      </c>
      <c r="E64" s="75">
        <v>0</v>
      </c>
      <c r="F64">
        <v>1</v>
      </c>
    </row>
    <row r="65" spans="1:6" x14ac:dyDescent="0.25">
      <c r="A65" t="s">
        <v>2705</v>
      </c>
      <c r="B65">
        <v>1294123</v>
      </c>
      <c r="C65" s="74">
        <v>1</v>
      </c>
      <c r="D65" s="75">
        <v>1</v>
      </c>
      <c r="E65" s="75">
        <v>1</v>
      </c>
      <c r="F65">
        <v>1</v>
      </c>
    </row>
    <row r="66" spans="1:6" x14ac:dyDescent="0.25">
      <c r="A66" t="s">
        <v>2706</v>
      </c>
      <c r="B66">
        <v>3888256</v>
      </c>
      <c r="C66" s="74"/>
      <c r="D66" s="75">
        <v>0</v>
      </c>
      <c r="E66" s="75">
        <v>0</v>
      </c>
      <c r="F66">
        <v>1</v>
      </c>
    </row>
    <row r="67" spans="1:6" x14ac:dyDescent="0.25">
      <c r="A67" t="s">
        <v>2707</v>
      </c>
      <c r="B67">
        <v>1384836</v>
      </c>
      <c r="C67" s="74">
        <v>1</v>
      </c>
      <c r="D67" s="75">
        <v>2</v>
      </c>
      <c r="E67" s="75">
        <v>2</v>
      </c>
      <c r="F67">
        <v>2</v>
      </c>
    </row>
    <row r="68" spans="1:6" x14ac:dyDescent="0.25">
      <c r="A68" t="s">
        <v>2708</v>
      </c>
      <c r="B68">
        <v>2052803</v>
      </c>
      <c r="C68" s="74"/>
      <c r="D68" s="75">
        <v>0</v>
      </c>
      <c r="E68" s="75">
        <v>0</v>
      </c>
      <c r="F68">
        <v>1</v>
      </c>
    </row>
    <row r="69" spans="1:6" x14ac:dyDescent="0.25">
      <c r="A69" t="s">
        <v>2709</v>
      </c>
      <c r="B69">
        <v>696437</v>
      </c>
      <c r="C69" s="74"/>
      <c r="D69" s="75">
        <v>0</v>
      </c>
      <c r="E69" s="75">
        <v>1</v>
      </c>
      <c r="F69">
        <v>1</v>
      </c>
    </row>
    <row r="70" spans="1:6" x14ac:dyDescent="0.25">
      <c r="A70" t="s">
        <v>2710</v>
      </c>
      <c r="B70">
        <v>2750811</v>
      </c>
      <c r="C70" s="74">
        <v>1</v>
      </c>
      <c r="D70" s="75">
        <v>1</v>
      </c>
      <c r="E70" s="75">
        <v>1</v>
      </c>
      <c r="F70">
        <v>1</v>
      </c>
    </row>
    <row r="71" spans="1:6" x14ac:dyDescent="0.25">
      <c r="A71" t="s">
        <v>2711</v>
      </c>
      <c r="B71">
        <v>4471974</v>
      </c>
      <c r="C71" s="74"/>
      <c r="D71" s="75">
        <v>0</v>
      </c>
      <c r="E71" s="75">
        <v>0</v>
      </c>
      <c r="F71">
        <v>1</v>
      </c>
    </row>
    <row r="72" spans="1:6" x14ac:dyDescent="0.25">
      <c r="A72" t="s">
        <v>2712</v>
      </c>
      <c r="B72">
        <v>2828835</v>
      </c>
      <c r="C72" s="74">
        <v>1</v>
      </c>
      <c r="D72" s="75">
        <v>1</v>
      </c>
      <c r="E72" s="75">
        <v>1</v>
      </c>
      <c r="F72">
        <v>1</v>
      </c>
    </row>
    <row r="73" spans="1:6" x14ac:dyDescent="0.25">
      <c r="A73" t="s">
        <v>2713</v>
      </c>
      <c r="B73">
        <v>3857518</v>
      </c>
      <c r="C73" s="74">
        <v>1</v>
      </c>
      <c r="D73" s="75">
        <v>2</v>
      </c>
      <c r="E73" s="75">
        <v>2</v>
      </c>
      <c r="F73">
        <v>2</v>
      </c>
    </row>
    <row r="74" spans="1:6" x14ac:dyDescent="0.25">
      <c r="A74" t="s">
        <v>2714</v>
      </c>
      <c r="B74">
        <v>2811361</v>
      </c>
      <c r="C74" s="74">
        <v>1</v>
      </c>
      <c r="D74" s="75">
        <v>1</v>
      </c>
      <c r="E74" s="75">
        <v>1</v>
      </c>
      <c r="F74">
        <v>1</v>
      </c>
    </row>
    <row r="75" spans="1:6" x14ac:dyDescent="0.25">
      <c r="A75" t="s">
        <v>2715</v>
      </c>
      <c r="B75">
        <v>4476005</v>
      </c>
      <c r="C75" s="74"/>
      <c r="D75" s="75">
        <v>0</v>
      </c>
      <c r="E75" s="75">
        <v>0</v>
      </c>
      <c r="F75">
        <v>1</v>
      </c>
    </row>
    <row r="76" spans="1:6" x14ac:dyDescent="0.25">
      <c r="A76" t="s">
        <v>2716</v>
      </c>
      <c r="B76">
        <v>2338314</v>
      </c>
      <c r="C76" s="74"/>
      <c r="D76" s="75">
        <v>0</v>
      </c>
      <c r="E76" s="75">
        <v>0</v>
      </c>
      <c r="F76">
        <v>1</v>
      </c>
    </row>
    <row r="77" spans="1:6" x14ac:dyDescent="0.25">
      <c r="A77" t="s">
        <v>2717</v>
      </c>
      <c r="B77">
        <v>2233489</v>
      </c>
      <c r="C77" s="74">
        <v>1</v>
      </c>
      <c r="D77" s="75">
        <v>2</v>
      </c>
      <c r="E77" s="75">
        <v>2</v>
      </c>
      <c r="F77">
        <v>2</v>
      </c>
    </row>
    <row r="78" spans="1:6" x14ac:dyDescent="0.25">
      <c r="A78" t="s">
        <v>2718</v>
      </c>
      <c r="B78">
        <v>1879990</v>
      </c>
      <c r="C78" s="74">
        <v>1</v>
      </c>
      <c r="D78" s="75">
        <v>1</v>
      </c>
      <c r="E78" s="75">
        <v>1</v>
      </c>
      <c r="F78">
        <v>1</v>
      </c>
    </row>
    <row r="79" spans="1:6" x14ac:dyDescent="0.25">
      <c r="A79" t="s">
        <v>2719</v>
      </c>
      <c r="B79">
        <v>1603146</v>
      </c>
      <c r="C79" s="74">
        <v>1</v>
      </c>
      <c r="D79" s="75">
        <v>1</v>
      </c>
      <c r="E79" s="75">
        <v>1</v>
      </c>
      <c r="F79">
        <v>1</v>
      </c>
    </row>
    <row r="80" spans="1:6" x14ac:dyDescent="0.25">
      <c r="A80" t="s">
        <v>2720</v>
      </c>
      <c r="B80">
        <v>3903551</v>
      </c>
      <c r="C80" s="74">
        <v>1</v>
      </c>
      <c r="D80" s="75">
        <v>1</v>
      </c>
      <c r="E80" s="75">
        <v>1</v>
      </c>
      <c r="F80">
        <v>1</v>
      </c>
    </row>
    <row r="81" spans="1:6" x14ac:dyDescent="0.25">
      <c r="A81" t="s">
        <v>2721</v>
      </c>
      <c r="B81">
        <v>1277822</v>
      </c>
      <c r="C81" s="74">
        <v>1</v>
      </c>
      <c r="D81" s="75">
        <v>1</v>
      </c>
      <c r="E81" s="75">
        <v>1</v>
      </c>
      <c r="F81">
        <v>1</v>
      </c>
    </row>
    <row r="82" spans="1:6" x14ac:dyDescent="0.25">
      <c r="A82" t="s">
        <v>2722</v>
      </c>
      <c r="B82">
        <v>2192077</v>
      </c>
      <c r="C82" s="74">
        <v>0</v>
      </c>
      <c r="D82" s="75">
        <v>1</v>
      </c>
      <c r="E82" s="75">
        <v>0</v>
      </c>
      <c r="F82">
        <v>1</v>
      </c>
    </row>
    <row r="83" spans="1:6" x14ac:dyDescent="0.25">
      <c r="A83" t="s">
        <v>2723</v>
      </c>
      <c r="B83">
        <v>3397372</v>
      </c>
      <c r="C83" s="74">
        <v>1</v>
      </c>
      <c r="D83" s="75">
        <v>1</v>
      </c>
      <c r="E83" s="75">
        <v>1</v>
      </c>
      <c r="F83">
        <v>2</v>
      </c>
    </row>
    <row r="84" spans="1:6" x14ac:dyDescent="0.25">
      <c r="A84" t="s">
        <v>2724</v>
      </c>
      <c r="B84">
        <v>2802208</v>
      </c>
      <c r="C84" s="74">
        <v>1</v>
      </c>
      <c r="D84" s="75">
        <v>1</v>
      </c>
      <c r="E84" s="75">
        <v>1</v>
      </c>
      <c r="F84">
        <v>1</v>
      </c>
    </row>
    <row r="85" spans="1:6" x14ac:dyDescent="0.25">
      <c r="A85" t="s">
        <v>2725</v>
      </c>
      <c r="B85">
        <v>3903494</v>
      </c>
      <c r="C85" s="74">
        <v>1</v>
      </c>
      <c r="D85" s="75">
        <v>1</v>
      </c>
      <c r="E85" s="75">
        <v>1</v>
      </c>
      <c r="F85">
        <v>1</v>
      </c>
    </row>
    <row r="86" spans="1:6" x14ac:dyDescent="0.25">
      <c r="A86" t="s">
        <v>2726</v>
      </c>
      <c r="B86">
        <v>2744708</v>
      </c>
      <c r="C86" s="74">
        <v>0.5</v>
      </c>
      <c r="D86" s="75">
        <v>2</v>
      </c>
      <c r="E86" s="75">
        <v>1</v>
      </c>
      <c r="F86">
        <v>2</v>
      </c>
    </row>
    <row r="87" spans="1:6" x14ac:dyDescent="0.25">
      <c r="A87" t="s">
        <v>2727</v>
      </c>
      <c r="B87">
        <v>3293106</v>
      </c>
      <c r="C87" s="74">
        <v>0</v>
      </c>
      <c r="D87" s="75">
        <v>2</v>
      </c>
      <c r="E87" s="75">
        <v>0</v>
      </c>
      <c r="F87">
        <v>2</v>
      </c>
    </row>
    <row r="88" spans="1:6" x14ac:dyDescent="0.25">
      <c r="A88" t="s">
        <v>2728</v>
      </c>
      <c r="B88">
        <v>908613</v>
      </c>
      <c r="C88" s="74">
        <v>1</v>
      </c>
      <c r="D88" s="75">
        <v>1</v>
      </c>
      <c r="E88" s="75">
        <v>1</v>
      </c>
      <c r="F88">
        <v>1</v>
      </c>
    </row>
    <row r="89" spans="1:6" x14ac:dyDescent="0.25">
      <c r="A89" t="s">
        <v>2729</v>
      </c>
      <c r="B89">
        <v>4101064</v>
      </c>
      <c r="C89" s="74">
        <v>1</v>
      </c>
      <c r="D89" s="75">
        <v>1</v>
      </c>
      <c r="E89" s="75">
        <v>1</v>
      </c>
      <c r="F89">
        <v>1</v>
      </c>
    </row>
    <row r="90" spans="1:6" x14ac:dyDescent="0.25">
      <c r="A90" t="s">
        <v>2730</v>
      </c>
      <c r="B90">
        <v>4473117</v>
      </c>
      <c r="C90" s="74"/>
      <c r="D90" s="75">
        <v>0</v>
      </c>
      <c r="E90" s="75">
        <v>0</v>
      </c>
      <c r="F90">
        <v>1</v>
      </c>
    </row>
    <row r="91" spans="1:6" x14ac:dyDescent="0.25">
      <c r="A91" t="s">
        <v>2731</v>
      </c>
      <c r="B91">
        <v>2743754</v>
      </c>
      <c r="C91" s="74">
        <v>0.5</v>
      </c>
      <c r="D91" s="75">
        <v>2</v>
      </c>
      <c r="E91" s="75">
        <v>1</v>
      </c>
      <c r="F91">
        <v>2</v>
      </c>
    </row>
    <row r="92" spans="1:6" x14ac:dyDescent="0.25">
      <c r="A92" t="s">
        <v>2732</v>
      </c>
      <c r="B92">
        <v>1079086</v>
      </c>
      <c r="C92" s="74">
        <v>1</v>
      </c>
      <c r="D92" s="75">
        <v>2</v>
      </c>
      <c r="E92" s="75">
        <v>2</v>
      </c>
      <c r="F92">
        <v>2</v>
      </c>
    </row>
    <row r="93" spans="1:6" x14ac:dyDescent="0.25">
      <c r="A93" t="s">
        <v>2733</v>
      </c>
      <c r="B93">
        <v>4101068</v>
      </c>
      <c r="C93" s="74">
        <v>0.5</v>
      </c>
      <c r="D93" s="75">
        <v>2</v>
      </c>
      <c r="E93" s="75">
        <v>1</v>
      </c>
      <c r="F93">
        <v>2</v>
      </c>
    </row>
    <row r="94" spans="1:6" x14ac:dyDescent="0.25">
      <c r="A94" t="s">
        <v>2734</v>
      </c>
      <c r="B94">
        <v>3851492</v>
      </c>
      <c r="C94" s="74">
        <v>0</v>
      </c>
      <c r="D94" s="75">
        <v>1</v>
      </c>
      <c r="E94" s="75">
        <v>0</v>
      </c>
      <c r="F94">
        <v>1</v>
      </c>
    </row>
    <row r="95" spans="1:6" x14ac:dyDescent="0.25">
      <c r="A95" t="s">
        <v>2735</v>
      </c>
      <c r="B95">
        <v>466446</v>
      </c>
      <c r="C95" s="74">
        <v>1</v>
      </c>
      <c r="D95" s="75">
        <v>1</v>
      </c>
      <c r="E95" s="75">
        <v>1</v>
      </c>
      <c r="F95">
        <v>1</v>
      </c>
    </row>
    <row r="96" spans="1:6" x14ac:dyDescent="0.25">
      <c r="A96" t="s">
        <v>2736</v>
      </c>
      <c r="B96">
        <v>3525716</v>
      </c>
      <c r="C96" s="74">
        <v>1</v>
      </c>
      <c r="D96" s="75">
        <v>1</v>
      </c>
      <c r="E96" s="75">
        <v>1</v>
      </c>
      <c r="F96">
        <v>1</v>
      </c>
    </row>
    <row r="97" spans="1:6" x14ac:dyDescent="0.25">
      <c r="A97" t="s">
        <v>2737</v>
      </c>
      <c r="B97">
        <v>2363172</v>
      </c>
      <c r="C97" s="74">
        <v>0.5</v>
      </c>
      <c r="D97" s="75">
        <v>2</v>
      </c>
      <c r="E97" s="75">
        <v>1</v>
      </c>
      <c r="F97">
        <v>1</v>
      </c>
    </row>
    <row r="98" spans="1:6" x14ac:dyDescent="0.25">
      <c r="A98" t="s">
        <v>2738</v>
      </c>
      <c r="B98">
        <v>3852813</v>
      </c>
      <c r="C98" s="74">
        <v>1</v>
      </c>
      <c r="D98" s="75">
        <v>1</v>
      </c>
      <c r="E98" s="75">
        <v>1</v>
      </c>
      <c r="F98">
        <v>2</v>
      </c>
    </row>
    <row r="99" spans="1:6" x14ac:dyDescent="0.25">
      <c r="A99" t="s">
        <v>2739</v>
      </c>
      <c r="B99">
        <v>592776</v>
      </c>
      <c r="C99" s="74">
        <v>0</v>
      </c>
      <c r="D99" s="75">
        <v>1</v>
      </c>
      <c r="E99" s="75">
        <v>0</v>
      </c>
      <c r="F99">
        <v>1</v>
      </c>
    </row>
    <row r="100" spans="1:6" x14ac:dyDescent="0.25">
      <c r="A100" t="s">
        <v>2740</v>
      </c>
      <c r="B100">
        <v>2369798</v>
      </c>
      <c r="C100" s="74">
        <v>0</v>
      </c>
      <c r="D100" s="75">
        <v>1</v>
      </c>
      <c r="E100" s="75">
        <v>0</v>
      </c>
      <c r="F100">
        <v>1</v>
      </c>
    </row>
    <row r="101" spans="1:6" x14ac:dyDescent="0.25">
      <c r="A101" t="s">
        <v>2741</v>
      </c>
      <c r="B101">
        <v>3247234</v>
      </c>
      <c r="C101" s="74">
        <v>1</v>
      </c>
      <c r="D101" s="75">
        <v>2</v>
      </c>
      <c r="E101" s="75">
        <v>2</v>
      </c>
      <c r="F101">
        <v>2</v>
      </c>
    </row>
    <row r="102" spans="1:6" x14ac:dyDescent="0.25">
      <c r="A102" t="s">
        <v>2742</v>
      </c>
      <c r="B102">
        <v>2126276</v>
      </c>
      <c r="C102" s="74">
        <v>1</v>
      </c>
      <c r="D102" s="75">
        <v>3</v>
      </c>
      <c r="E102" s="75">
        <v>3</v>
      </c>
      <c r="F102">
        <v>3</v>
      </c>
    </row>
    <row r="103" spans="1:6" x14ac:dyDescent="0.25">
      <c r="A103" t="s">
        <v>2743</v>
      </c>
      <c r="B103">
        <v>2232241</v>
      </c>
      <c r="C103" s="74">
        <v>1</v>
      </c>
      <c r="D103" s="75">
        <v>1</v>
      </c>
      <c r="E103" s="75">
        <v>1</v>
      </c>
      <c r="F103">
        <v>1</v>
      </c>
    </row>
    <row r="104" spans="1:6" x14ac:dyDescent="0.25">
      <c r="A104" t="s">
        <v>2744</v>
      </c>
      <c r="B104">
        <v>3464950</v>
      </c>
      <c r="C104" s="74"/>
      <c r="D104" s="75">
        <v>0</v>
      </c>
      <c r="E104" s="75">
        <v>0</v>
      </c>
      <c r="F104">
        <v>1</v>
      </c>
    </row>
    <row r="105" spans="1:6" x14ac:dyDescent="0.25">
      <c r="A105" t="s">
        <v>2745</v>
      </c>
      <c r="B105">
        <v>2051587</v>
      </c>
      <c r="C105" s="74">
        <v>1</v>
      </c>
      <c r="D105" s="75">
        <v>1</v>
      </c>
      <c r="E105" s="75">
        <v>1</v>
      </c>
      <c r="F105">
        <v>1</v>
      </c>
    </row>
    <row r="106" spans="1:6" x14ac:dyDescent="0.25">
      <c r="A106" t="s">
        <v>2746</v>
      </c>
      <c r="B106">
        <v>3488852</v>
      </c>
      <c r="C106" s="74">
        <v>0</v>
      </c>
      <c r="D106" s="75">
        <v>1</v>
      </c>
      <c r="E106" s="75">
        <v>0</v>
      </c>
      <c r="F106">
        <v>2</v>
      </c>
    </row>
    <row r="107" spans="1:6" x14ac:dyDescent="0.25">
      <c r="A107" t="s">
        <v>2747</v>
      </c>
      <c r="B107">
        <v>3851475</v>
      </c>
      <c r="C107" s="74">
        <v>0.33333333333333298</v>
      </c>
      <c r="D107" s="75">
        <v>3</v>
      </c>
      <c r="E107" s="75">
        <v>1</v>
      </c>
      <c r="F107">
        <v>3</v>
      </c>
    </row>
    <row r="108" spans="1:6" x14ac:dyDescent="0.25">
      <c r="A108" t="s">
        <v>2748</v>
      </c>
      <c r="B108">
        <v>3852957</v>
      </c>
      <c r="C108" s="74">
        <v>0</v>
      </c>
      <c r="D108" s="75">
        <v>1</v>
      </c>
      <c r="E108" s="75">
        <v>0</v>
      </c>
      <c r="F108">
        <v>1</v>
      </c>
    </row>
    <row r="109" spans="1:6" x14ac:dyDescent="0.25">
      <c r="A109" t="s">
        <v>2749</v>
      </c>
      <c r="B109">
        <v>1567508</v>
      </c>
      <c r="C109" s="74">
        <v>1</v>
      </c>
      <c r="D109" s="75">
        <v>1</v>
      </c>
      <c r="E109" s="75">
        <v>1</v>
      </c>
      <c r="F109">
        <v>1</v>
      </c>
    </row>
    <row r="110" spans="1:6" x14ac:dyDescent="0.25">
      <c r="A110" t="s">
        <v>2750</v>
      </c>
      <c r="B110">
        <v>2426252</v>
      </c>
      <c r="C110" s="74">
        <v>0</v>
      </c>
      <c r="D110" s="75">
        <v>1</v>
      </c>
      <c r="E110" s="75">
        <v>0</v>
      </c>
      <c r="F110">
        <v>2</v>
      </c>
    </row>
    <row r="111" spans="1:6" x14ac:dyDescent="0.25">
      <c r="A111" t="s">
        <v>2751</v>
      </c>
      <c r="B111">
        <v>2803778</v>
      </c>
      <c r="C111" s="74">
        <v>1</v>
      </c>
      <c r="D111" s="75">
        <v>1</v>
      </c>
      <c r="E111" s="75">
        <v>1</v>
      </c>
      <c r="F111">
        <v>1</v>
      </c>
    </row>
    <row r="112" spans="1:6" x14ac:dyDescent="0.25">
      <c r="A112" t="s">
        <v>2752</v>
      </c>
      <c r="B112">
        <v>3851503</v>
      </c>
      <c r="C112" s="74">
        <v>1</v>
      </c>
      <c r="D112" s="75">
        <v>1</v>
      </c>
      <c r="E112" s="75">
        <v>1</v>
      </c>
      <c r="F112">
        <v>2</v>
      </c>
    </row>
    <row r="113" spans="1:6" x14ac:dyDescent="0.25">
      <c r="A113" t="s">
        <v>2753</v>
      </c>
      <c r="B113">
        <v>1481690</v>
      </c>
      <c r="C113" s="74">
        <v>1</v>
      </c>
      <c r="D113" s="75">
        <v>1</v>
      </c>
      <c r="E113" s="75">
        <v>1</v>
      </c>
      <c r="F113">
        <v>2</v>
      </c>
    </row>
    <row r="114" spans="1:6" x14ac:dyDescent="0.25">
      <c r="A114" t="s">
        <v>2754</v>
      </c>
      <c r="B114">
        <v>3851497</v>
      </c>
      <c r="C114" s="74"/>
      <c r="D114" s="75">
        <v>0</v>
      </c>
      <c r="E114" s="75">
        <v>0</v>
      </c>
      <c r="F114">
        <v>1</v>
      </c>
    </row>
    <row r="115" spans="1:6" x14ac:dyDescent="0.25">
      <c r="A115" t="s">
        <v>2755</v>
      </c>
      <c r="B115">
        <v>1081012</v>
      </c>
      <c r="C115" s="74"/>
      <c r="D115" s="75">
        <v>0</v>
      </c>
      <c r="E115" s="75">
        <v>0</v>
      </c>
      <c r="F115">
        <v>1</v>
      </c>
    </row>
    <row r="116" spans="1:6" x14ac:dyDescent="0.25">
      <c r="A116" t="s">
        <v>2756</v>
      </c>
      <c r="B116">
        <v>3625139</v>
      </c>
      <c r="C116" s="74">
        <v>1</v>
      </c>
      <c r="D116" s="75">
        <v>1</v>
      </c>
      <c r="E116" s="75">
        <v>1</v>
      </c>
      <c r="F116">
        <v>1</v>
      </c>
    </row>
    <row r="117" spans="1:6" x14ac:dyDescent="0.25">
      <c r="A117" t="s">
        <v>2757</v>
      </c>
      <c r="B117">
        <v>2430670</v>
      </c>
      <c r="C117" s="74">
        <v>1</v>
      </c>
      <c r="D117" s="75">
        <v>3</v>
      </c>
      <c r="E117" s="75">
        <v>3</v>
      </c>
      <c r="F117">
        <v>4</v>
      </c>
    </row>
    <row r="118" spans="1:6" x14ac:dyDescent="0.25">
      <c r="A118" t="s">
        <v>2758</v>
      </c>
      <c r="B118">
        <v>2715917</v>
      </c>
      <c r="C118" s="74">
        <v>1</v>
      </c>
      <c r="D118" s="75">
        <v>3</v>
      </c>
      <c r="E118" s="75">
        <v>3</v>
      </c>
      <c r="F118">
        <v>4</v>
      </c>
    </row>
    <row r="119" spans="1:6" x14ac:dyDescent="0.25">
      <c r="A119" t="s">
        <v>2759</v>
      </c>
      <c r="B119">
        <v>2714251</v>
      </c>
      <c r="C119" s="74">
        <v>1</v>
      </c>
      <c r="D119" s="75">
        <v>1</v>
      </c>
      <c r="E119" s="75">
        <v>1</v>
      </c>
      <c r="F119">
        <v>1</v>
      </c>
    </row>
    <row r="120" spans="1:6" x14ac:dyDescent="0.25">
      <c r="A120" t="s">
        <v>2760</v>
      </c>
      <c r="B120">
        <v>2593943</v>
      </c>
      <c r="C120" s="74">
        <v>1</v>
      </c>
      <c r="D120" s="75">
        <v>1</v>
      </c>
      <c r="E120" s="75">
        <v>1</v>
      </c>
      <c r="F120">
        <v>1</v>
      </c>
    </row>
    <row r="121" spans="1:6" x14ac:dyDescent="0.25">
      <c r="A121" t="s">
        <v>2761</v>
      </c>
      <c r="B121">
        <v>1542447</v>
      </c>
      <c r="C121" s="74"/>
      <c r="D121" s="75">
        <v>0</v>
      </c>
      <c r="E121" s="75">
        <v>0</v>
      </c>
      <c r="F121">
        <v>1</v>
      </c>
    </row>
    <row r="122" spans="1:6" x14ac:dyDescent="0.25">
      <c r="A122" t="s">
        <v>2762</v>
      </c>
      <c r="B122">
        <v>2043289</v>
      </c>
      <c r="C122" s="74">
        <v>0.5</v>
      </c>
      <c r="D122" s="75">
        <v>2</v>
      </c>
      <c r="E122" s="75">
        <v>1</v>
      </c>
      <c r="F122">
        <v>2</v>
      </c>
    </row>
    <row r="123" spans="1:6" x14ac:dyDescent="0.25">
      <c r="A123" t="s">
        <v>2763</v>
      </c>
      <c r="B123">
        <v>896123</v>
      </c>
      <c r="C123" s="74">
        <v>0</v>
      </c>
      <c r="D123" s="75">
        <v>1</v>
      </c>
      <c r="E123" s="75">
        <v>0</v>
      </c>
      <c r="F123">
        <v>1</v>
      </c>
    </row>
    <row r="124" spans="1:6" x14ac:dyDescent="0.25">
      <c r="A124" t="s">
        <v>2764</v>
      </c>
      <c r="B124">
        <v>3851490</v>
      </c>
      <c r="C124" s="74"/>
      <c r="D124" s="75">
        <v>0</v>
      </c>
      <c r="E124" s="75">
        <v>0</v>
      </c>
      <c r="F124">
        <v>1</v>
      </c>
    </row>
    <row r="125" spans="1:6" x14ac:dyDescent="0.25">
      <c r="A125" t="s">
        <v>2765</v>
      </c>
      <c r="B125">
        <v>2738761</v>
      </c>
      <c r="C125" s="74">
        <v>0.5</v>
      </c>
      <c r="D125" s="75">
        <v>2</v>
      </c>
      <c r="E125" s="75">
        <v>1</v>
      </c>
      <c r="F125">
        <v>2</v>
      </c>
    </row>
    <row r="126" spans="1:6" x14ac:dyDescent="0.25">
      <c r="A126" t="s">
        <v>2766</v>
      </c>
      <c r="B126">
        <v>4473065</v>
      </c>
      <c r="C126" s="74">
        <v>1</v>
      </c>
      <c r="D126" s="75">
        <v>1</v>
      </c>
      <c r="E126" s="75">
        <v>1</v>
      </c>
      <c r="F126">
        <v>1</v>
      </c>
    </row>
    <row r="127" spans="1:6" x14ac:dyDescent="0.25">
      <c r="A127" t="s">
        <v>2767</v>
      </c>
      <c r="B127">
        <v>2397200</v>
      </c>
      <c r="C127" s="74">
        <v>1</v>
      </c>
      <c r="D127" s="75">
        <v>1</v>
      </c>
      <c r="E127" s="75">
        <v>1</v>
      </c>
      <c r="F127">
        <v>1</v>
      </c>
    </row>
    <row r="128" spans="1:6" x14ac:dyDescent="0.25">
      <c r="A128" t="s">
        <v>2768</v>
      </c>
      <c r="B128">
        <v>2802533</v>
      </c>
      <c r="C128" s="74">
        <v>1</v>
      </c>
      <c r="D128" s="75">
        <v>2</v>
      </c>
      <c r="E128" s="75">
        <v>2</v>
      </c>
      <c r="F128">
        <v>2</v>
      </c>
    </row>
    <row r="129" spans="1:6" x14ac:dyDescent="0.25">
      <c r="A129" t="s">
        <v>2769</v>
      </c>
      <c r="B129">
        <v>3857602</v>
      </c>
      <c r="C129" s="74"/>
      <c r="D129" s="75">
        <v>0</v>
      </c>
      <c r="E129" s="75">
        <v>0</v>
      </c>
      <c r="F129">
        <v>1</v>
      </c>
    </row>
    <row r="130" spans="1:6" x14ac:dyDescent="0.25">
      <c r="A130" t="s">
        <v>2770</v>
      </c>
      <c r="B130">
        <v>3857574</v>
      </c>
      <c r="C130" s="74"/>
      <c r="D130" s="75">
        <v>0</v>
      </c>
      <c r="E130" s="75">
        <v>1</v>
      </c>
      <c r="F130">
        <v>1</v>
      </c>
    </row>
    <row r="131" spans="1:6" x14ac:dyDescent="0.25">
      <c r="A131" t="s">
        <v>2771</v>
      </c>
      <c r="B131">
        <v>2843709</v>
      </c>
      <c r="C131" s="74">
        <v>1</v>
      </c>
      <c r="D131" s="75">
        <v>1</v>
      </c>
      <c r="E131" s="75">
        <v>1</v>
      </c>
      <c r="F131">
        <v>1</v>
      </c>
    </row>
    <row r="132" spans="1:6" x14ac:dyDescent="0.25">
      <c r="A132" t="s">
        <v>2772</v>
      </c>
      <c r="B132">
        <v>432511</v>
      </c>
      <c r="C132" s="74">
        <v>1</v>
      </c>
      <c r="D132" s="75">
        <v>1</v>
      </c>
      <c r="E132" s="75">
        <v>1</v>
      </c>
      <c r="F132">
        <v>1</v>
      </c>
    </row>
    <row r="133" spans="1:6" x14ac:dyDescent="0.25">
      <c r="A133" t="s">
        <v>2773</v>
      </c>
      <c r="B133">
        <v>4473042</v>
      </c>
      <c r="C133" s="74">
        <v>1</v>
      </c>
      <c r="D133" s="75">
        <v>1</v>
      </c>
      <c r="E133" s="75">
        <v>1</v>
      </c>
      <c r="F133">
        <v>1</v>
      </c>
    </row>
    <row r="134" spans="1:6" x14ac:dyDescent="0.25">
      <c r="A134" t="s">
        <v>2774</v>
      </c>
      <c r="B134">
        <v>3138551</v>
      </c>
      <c r="C134" s="74">
        <v>0</v>
      </c>
      <c r="D134" s="75">
        <v>3</v>
      </c>
      <c r="E134" s="75">
        <v>0</v>
      </c>
      <c r="F134">
        <v>4</v>
      </c>
    </row>
    <row r="135" spans="1:6" x14ac:dyDescent="0.25">
      <c r="A135" t="s">
        <v>2775</v>
      </c>
      <c r="B135">
        <v>573348</v>
      </c>
      <c r="C135" s="74">
        <v>1</v>
      </c>
      <c r="D135" s="75">
        <v>1</v>
      </c>
      <c r="E135" s="75">
        <v>1</v>
      </c>
      <c r="F135">
        <v>1</v>
      </c>
    </row>
    <row r="136" spans="1:6" x14ac:dyDescent="0.25">
      <c r="A136" t="s">
        <v>2776</v>
      </c>
      <c r="B136">
        <v>3523461</v>
      </c>
      <c r="C136" s="74">
        <v>0</v>
      </c>
      <c r="D136" s="75">
        <v>2</v>
      </c>
      <c r="E136" s="75">
        <v>0</v>
      </c>
      <c r="F136">
        <v>2</v>
      </c>
    </row>
    <row r="137" spans="1:6" x14ac:dyDescent="0.25">
      <c r="A137" t="s">
        <v>2777</v>
      </c>
      <c r="B137">
        <v>2043582</v>
      </c>
      <c r="C137" s="74">
        <v>1</v>
      </c>
      <c r="D137" s="75">
        <v>1</v>
      </c>
      <c r="E137" s="75">
        <v>1</v>
      </c>
      <c r="F137">
        <v>1</v>
      </c>
    </row>
    <row r="138" spans="1:6" x14ac:dyDescent="0.25">
      <c r="A138" t="s">
        <v>2778</v>
      </c>
      <c r="B138">
        <v>1117110</v>
      </c>
      <c r="C138" s="74">
        <v>1</v>
      </c>
      <c r="D138" s="75">
        <v>1</v>
      </c>
      <c r="E138" s="75">
        <v>1</v>
      </c>
      <c r="F138">
        <v>1</v>
      </c>
    </row>
    <row r="139" spans="1:6" x14ac:dyDescent="0.25">
      <c r="A139" t="s">
        <v>2779</v>
      </c>
      <c r="B139">
        <v>4473129</v>
      </c>
      <c r="C139" s="74">
        <v>1</v>
      </c>
      <c r="D139" s="75">
        <v>1</v>
      </c>
      <c r="E139" s="75">
        <v>1</v>
      </c>
      <c r="F139">
        <v>1</v>
      </c>
    </row>
    <row r="140" spans="1:6" x14ac:dyDescent="0.25">
      <c r="A140" t="s">
        <v>2780</v>
      </c>
      <c r="B140">
        <v>4035895</v>
      </c>
      <c r="C140" s="74">
        <v>0</v>
      </c>
      <c r="D140" s="75">
        <v>2</v>
      </c>
      <c r="E140" s="75">
        <v>0</v>
      </c>
      <c r="F140">
        <v>2</v>
      </c>
    </row>
    <row r="141" spans="1:6" x14ac:dyDescent="0.25">
      <c r="A141" t="s">
        <v>2781</v>
      </c>
      <c r="B141">
        <v>1601680</v>
      </c>
      <c r="C141" s="74">
        <v>0.33333333333333298</v>
      </c>
      <c r="D141" s="75">
        <v>3</v>
      </c>
      <c r="E141" s="75">
        <v>1</v>
      </c>
      <c r="F141">
        <v>4</v>
      </c>
    </row>
    <row r="142" spans="1:6" x14ac:dyDescent="0.25">
      <c r="A142" t="s">
        <v>2782</v>
      </c>
      <c r="B142">
        <v>3419100</v>
      </c>
      <c r="C142" s="74"/>
      <c r="D142" s="75">
        <v>0</v>
      </c>
      <c r="E142" s="75">
        <v>0</v>
      </c>
      <c r="F142">
        <v>1</v>
      </c>
    </row>
    <row r="143" spans="1:6" x14ac:dyDescent="0.25">
      <c r="A143" t="s">
        <v>2783</v>
      </c>
      <c r="B143">
        <v>3118395</v>
      </c>
      <c r="C143" s="74">
        <v>1</v>
      </c>
      <c r="D143" s="75">
        <v>2</v>
      </c>
      <c r="E143" s="75">
        <v>2</v>
      </c>
      <c r="F143">
        <v>3</v>
      </c>
    </row>
    <row r="144" spans="1:6" x14ac:dyDescent="0.25">
      <c r="A144" t="s">
        <v>2784</v>
      </c>
      <c r="B144">
        <v>2746250</v>
      </c>
      <c r="C144" s="74"/>
      <c r="D144" s="75">
        <v>0</v>
      </c>
      <c r="E144" s="75">
        <v>0</v>
      </c>
      <c r="F144">
        <v>1</v>
      </c>
    </row>
    <row r="145" spans="1:6" x14ac:dyDescent="0.25">
      <c r="A145" t="s">
        <v>2785</v>
      </c>
      <c r="B145">
        <v>4101071</v>
      </c>
      <c r="C145" s="74">
        <v>1</v>
      </c>
      <c r="D145" s="75">
        <v>1</v>
      </c>
      <c r="E145" s="75">
        <v>1</v>
      </c>
      <c r="F145">
        <v>1</v>
      </c>
    </row>
    <row r="146" spans="1:6" x14ac:dyDescent="0.25">
      <c r="A146" t="s">
        <v>2786</v>
      </c>
      <c r="B146">
        <v>1192542</v>
      </c>
      <c r="C146" s="74">
        <v>0</v>
      </c>
      <c r="D146" s="75">
        <v>1</v>
      </c>
      <c r="E146" s="75">
        <v>0</v>
      </c>
      <c r="F146">
        <v>1</v>
      </c>
    </row>
    <row r="147" spans="1:6" x14ac:dyDescent="0.25">
      <c r="A147" t="s">
        <v>2787</v>
      </c>
      <c r="B147">
        <v>1278066</v>
      </c>
      <c r="C147" s="74">
        <v>1</v>
      </c>
      <c r="D147" s="75">
        <v>2</v>
      </c>
      <c r="E147" s="75">
        <v>2</v>
      </c>
      <c r="F147">
        <v>2</v>
      </c>
    </row>
    <row r="148" spans="1:6" x14ac:dyDescent="0.25">
      <c r="A148" t="s">
        <v>2788</v>
      </c>
      <c r="B148">
        <v>3903554</v>
      </c>
      <c r="C148" s="74">
        <v>1</v>
      </c>
      <c r="D148" s="75">
        <v>1</v>
      </c>
      <c r="E148" s="75">
        <v>1</v>
      </c>
      <c r="F148">
        <v>1</v>
      </c>
    </row>
    <row r="149" spans="1:6" x14ac:dyDescent="0.25">
      <c r="A149" t="s">
        <v>2789</v>
      </c>
      <c r="B149">
        <v>719781</v>
      </c>
      <c r="C149" s="74"/>
      <c r="D149" s="75">
        <v>0</v>
      </c>
      <c r="E149" s="75">
        <v>0</v>
      </c>
      <c r="F149">
        <v>1</v>
      </c>
    </row>
    <row r="150" spans="1:6" x14ac:dyDescent="0.25">
      <c r="A150" t="s">
        <v>2790</v>
      </c>
      <c r="B150">
        <v>2828842</v>
      </c>
      <c r="C150" s="74"/>
      <c r="D150" s="75">
        <v>0</v>
      </c>
      <c r="E150" s="75">
        <v>0</v>
      </c>
      <c r="F150">
        <v>1</v>
      </c>
    </row>
    <row r="151" spans="1:6" x14ac:dyDescent="0.25">
      <c r="A151" t="s">
        <v>2791</v>
      </c>
      <c r="B151">
        <v>3903503</v>
      </c>
      <c r="C151" s="74">
        <v>1</v>
      </c>
      <c r="D151" s="75">
        <v>1</v>
      </c>
      <c r="E151" s="75">
        <v>1</v>
      </c>
      <c r="F151">
        <v>1</v>
      </c>
    </row>
    <row r="152" spans="1:6" x14ac:dyDescent="0.25">
      <c r="A152" t="s">
        <v>2792</v>
      </c>
      <c r="B152">
        <v>3119780</v>
      </c>
      <c r="C152" s="74">
        <v>1</v>
      </c>
      <c r="D152" s="75">
        <v>1</v>
      </c>
      <c r="E152" s="75">
        <v>1</v>
      </c>
      <c r="F152">
        <v>1</v>
      </c>
    </row>
    <row r="153" spans="1:6" x14ac:dyDescent="0.25">
      <c r="A153" t="s">
        <v>2793</v>
      </c>
      <c r="B153">
        <v>1631467</v>
      </c>
      <c r="C153" s="74"/>
      <c r="D153" s="75">
        <v>0</v>
      </c>
      <c r="E153" s="75">
        <v>0</v>
      </c>
      <c r="F153">
        <v>1</v>
      </c>
    </row>
    <row r="154" spans="1:6" x14ac:dyDescent="0.25">
      <c r="A154" t="s">
        <v>2794</v>
      </c>
      <c r="B154">
        <v>3525863</v>
      </c>
      <c r="C154" s="74">
        <v>1</v>
      </c>
      <c r="D154" s="75">
        <v>1</v>
      </c>
      <c r="E154" s="75">
        <v>1</v>
      </c>
      <c r="F154">
        <v>1</v>
      </c>
    </row>
    <row r="155" spans="1:6" x14ac:dyDescent="0.25">
      <c r="A155" t="s">
        <v>2795</v>
      </c>
      <c r="B155">
        <v>4475998</v>
      </c>
      <c r="C155" s="74">
        <v>1</v>
      </c>
      <c r="D155" s="75">
        <v>1</v>
      </c>
      <c r="E155" s="75">
        <v>1</v>
      </c>
      <c r="F155">
        <v>1</v>
      </c>
    </row>
    <row r="156" spans="1:6" x14ac:dyDescent="0.25">
      <c r="A156" t="s">
        <v>2796</v>
      </c>
      <c r="B156">
        <v>2366693</v>
      </c>
      <c r="C156" s="74">
        <v>1</v>
      </c>
      <c r="D156" s="75">
        <v>1</v>
      </c>
      <c r="E156" s="75">
        <v>1</v>
      </c>
      <c r="F156">
        <v>1</v>
      </c>
    </row>
    <row r="157" spans="1:6" x14ac:dyDescent="0.25">
      <c r="A157" t="s">
        <v>2797</v>
      </c>
      <c r="B157">
        <v>1467806</v>
      </c>
      <c r="C157" s="74">
        <v>1</v>
      </c>
      <c r="D157" s="75">
        <v>1</v>
      </c>
      <c r="E157" s="75">
        <v>1</v>
      </c>
      <c r="F157">
        <v>2</v>
      </c>
    </row>
    <row r="158" spans="1:6" x14ac:dyDescent="0.25">
      <c r="A158" t="s">
        <v>2798</v>
      </c>
      <c r="B158">
        <v>4490948</v>
      </c>
      <c r="C158" s="74">
        <v>0</v>
      </c>
      <c r="D158" s="75">
        <v>1</v>
      </c>
      <c r="E158" s="75">
        <v>0</v>
      </c>
      <c r="F158">
        <v>1</v>
      </c>
    </row>
    <row r="159" spans="1:6" x14ac:dyDescent="0.25">
      <c r="A159" t="s">
        <v>2799</v>
      </c>
      <c r="B159">
        <v>1793266</v>
      </c>
      <c r="C159" s="74">
        <v>0.5</v>
      </c>
      <c r="D159" s="75">
        <v>2</v>
      </c>
      <c r="E159" s="75">
        <v>1</v>
      </c>
      <c r="F159">
        <v>2</v>
      </c>
    </row>
    <row r="160" spans="1:6" x14ac:dyDescent="0.25">
      <c r="A160" t="s">
        <v>2800</v>
      </c>
      <c r="B160">
        <v>3526293</v>
      </c>
      <c r="C160" s="74"/>
      <c r="D160" s="75">
        <v>0</v>
      </c>
      <c r="E160" s="75">
        <v>0</v>
      </c>
      <c r="F160">
        <v>1</v>
      </c>
    </row>
    <row r="161" spans="1:6" x14ac:dyDescent="0.25">
      <c r="A161" t="s">
        <v>2801</v>
      </c>
      <c r="B161">
        <v>2811291</v>
      </c>
      <c r="C161" s="74"/>
      <c r="D161" s="75">
        <v>0</v>
      </c>
      <c r="E161" s="75">
        <v>0</v>
      </c>
      <c r="F161">
        <v>3</v>
      </c>
    </row>
    <row r="162" spans="1:6" x14ac:dyDescent="0.25">
      <c r="A162" t="s">
        <v>2802</v>
      </c>
      <c r="B162">
        <v>1919828</v>
      </c>
      <c r="C162" s="74">
        <v>1</v>
      </c>
      <c r="D162" s="75">
        <v>1</v>
      </c>
      <c r="E162" s="75">
        <v>1</v>
      </c>
      <c r="F162">
        <v>1</v>
      </c>
    </row>
    <row r="163" spans="1:6" x14ac:dyDescent="0.25">
      <c r="A163" t="s">
        <v>2803</v>
      </c>
      <c r="B163">
        <v>4101058</v>
      </c>
      <c r="C163" s="74"/>
      <c r="D163" s="75">
        <v>0</v>
      </c>
      <c r="E163" s="75">
        <v>0</v>
      </c>
      <c r="F163">
        <v>1</v>
      </c>
    </row>
    <row r="164" spans="1:6" x14ac:dyDescent="0.25">
      <c r="A164" t="s">
        <v>2804</v>
      </c>
      <c r="B164">
        <v>2294732</v>
      </c>
      <c r="C164" s="74">
        <v>1</v>
      </c>
      <c r="D164" s="75">
        <v>1</v>
      </c>
      <c r="E164" s="75">
        <v>1</v>
      </c>
      <c r="F164">
        <v>1</v>
      </c>
    </row>
    <row r="165" spans="1:6" x14ac:dyDescent="0.25">
      <c r="A165" t="s">
        <v>2805</v>
      </c>
      <c r="B165">
        <v>4476015</v>
      </c>
      <c r="C165" s="74"/>
      <c r="D165" s="75">
        <v>0</v>
      </c>
      <c r="E165" s="75">
        <v>0</v>
      </c>
      <c r="F165">
        <v>1</v>
      </c>
    </row>
    <row r="166" spans="1:6" x14ac:dyDescent="0.25">
      <c r="A166" t="s">
        <v>2806</v>
      </c>
      <c r="B166">
        <v>1358563</v>
      </c>
      <c r="C166" s="74">
        <v>0</v>
      </c>
      <c r="D166" s="75">
        <v>1</v>
      </c>
      <c r="E166" s="75">
        <v>0</v>
      </c>
      <c r="F166">
        <v>1</v>
      </c>
    </row>
    <row r="167" spans="1:6" x14ac:dyDescent="0.25">
      <c r="A167" t="s">
        <v>2807</v>
      </c>
      <c r="B167">
        <v>2395764</v>
      </c>
      <c r="C167" s="74">
        <v>1</v>
      </c>
      <c r="D167" s="75">
        <v>1</v>
      </c>
      <c r="E167" s="75">
        <v>1</v>
      </c>
      <c r="F167">
        <v>1</v>
      </c>
    </row>
    <row r="168" spans="1:6" x14ac:dyDescent="0.25">
      <c r="A168" t="s">
        <v>2808</v>
      </c>
      <c r="B168">
        <v>1847111</v>
      </c>
      <c r="C168" s="74">
        <v>0</v>
      </c>
      <c r="D168" s="75">
        <v>2</v>
      </c>
      <c r="E168" s="75">
        <v>0</v>
      </c>
      <c r="F168">
        <v>3</v>
      </c>
    </row>
    <row r="169" spans="1:6" x14ac:dyDescent="0.25">
      <c r="A169" t="s">
        <v>2809</v>
      </c>
      <c r="B169">
        <v>3523536</v>
      </c>
      <c r="C169" s="74">
        <v>0.5</v>
      </c>
      <c r="D169" s="75">
        <v>2</v>
      </c>
      <c r="E169" s="75">
        <v>1</v>
      </c>
      <c r="F169">
        <v>2</v>
      </c>
    </row>
    <row r="170" spans="1:6" x14ac:dyDescent="0.25">
      <c r="A170" t="s">
        <v>2810</v>
      </c>
      <c r="B170">
        <v>3851784</v>
      </c>
      <c r="C170" s="74">
        <v>1</v>
      </c>
      <c r="D170" s="75">
        <v>1</v>
      </c>
      <c r="E170" s="75">
        <v>1</v>
      </c>
      <c r="F170">
        <v>1</v>
      </c>
    </row>
    <row r="171" spans="1:6" x14ac:dyDescent="0.25">
      <c r="A171" t="s">
        <v>2811</v>
      </c>
      <c r="B171">
        <v>4035914</v>
      </c>
      <c r="C171" s="74"/>
      <c r="D171" s="75">
        <v>0</v>
      </c>
      <c r="E171" s="75">
        <v>0</v>
      </c>
      <c r="F171">
        <v>1</v>
      </c>
    </row>
    <row r="172" spans="1:6" x14ac:dyDescent="0.25">
      <c r="A172" t="s">
        <v>2812</v>
      </c>
      <c r="B172">
        <v>2592139</v>
      </c>
      <c r="C172" s="74">
        <v>1</v>
      </c>
      <c r="D172" s="75">
        <v>1</v>
      </c>
      <c r="E172" s="75">
        <v>1</v>
      </c>
      <c r="F172">
        <v>1</v>
      </c>
    </row>
    <row r="173" spans="1:6" x14ac:dyDescent="0.25">
      <c r="A173" t="s">
        <v>2813</v>
      </c>
      <c r="B173">
        <v>2200768</v>
      </c>
      <c r="C173" s="74">
        <v>0</v>
      </c>
      <c r="D173" s="75">
        <v>1</v>
      </c>
      <c r="E173" s="75">
        <v>0</v>
      </c>
      <c r="F173">
        <v>1</v>
      </c>
    </row>
    <row r="174" spans="1:6" x14ac:dyDescent="0.25">
      <c r="A174" t="s">
        <v>2814</v>
      </c>
      <c r="B174">
        <v>3333530</v>
      </c>
      <c r="C174" s="74"/>
      <c r="D174" s="75">
        <v>0</v>
      </c>
      <c r="E174" s="75">
        <v>0</v>
      </c>
      <c r="F174">
        <v>1</v>
      </c>
    </row>
    <row r="175" spans="1:6" x14ac:dyDescent="0.25">
      <c r="A175" t="s">
        <v>2815</v>
      </c>
      <c r="B175">
        <v>4035893</v>
      </c>
      <c r="C175" s="74">
        <v>0</v>
      </c>
      <c r="D175" s="75">
        <v>1</v>
      </c>
      <c r="E175" s="75">
        <v>0</v>
      </c>
      <c r="F175">
        <v>1</v>
      </c>
    </row>
    <row r="176" spans="1:6" x14ac:dyDescent="0.25">
      <c r="A176" t="s">
        <v>2816</v>
      </c>
      <c r="B176">
        <v>3417590</v>
      </c>
      <c r="C176" s="74">
        <v>0</v>
      </c>
      <c r="D176" s="75">
        <v>1</v>
      </c>
      <c r="E176" s="75">
        <v>0</v>
      </c>
      <c r="F176">
        <v>2</v>
      </c>
    </row>
    <row r="177" spans="1:6" x14ac:dyDescent="0.25">
      <c r="A177" t="s">
        <v>2817</v>
      </c>
      <c r="B177">
        <v>2715890</v>
      </c>
      <c r="C177" s="74">
        <v>0</v>
      </c>
      <c r="D177" s="75">
        <v>1</v>
      </c>
      <c r="E177" s="75">
        <v>0</v>
      </c>
      <c r="F177">
        <v>1</v>
      </c>
    </row>
    <row r="178" spans="1:6" x14ac:dyDescent="0.25">
      <c r="A178" t="s">
        <v>2818</v>
      </c>
      <c r="B178">
        <v>2590270</v>
      </c>
      <c r="C178" s="74">
        <v>1</v>
      </c>
      <c r="D178" s="75">
        <v>1</v>
      </c>
      <c r="E178" s="75">
        <v>1</v>
      </c>
      <c r="F178">
        <v>1</v>
      </c>
    </row>
    <row r="179" spans="1:6" x14ac:dyDescent="0.25">
      <c r="A179" t="s">
        <v>2819</v>
      </c>
      <c r="B179">
        <v>1625618</v>
      </c>
      <c r="C179" s="74">
        <v>0.5</v>
      </c>
      <c r="D179" s="75">
        <v>2</v>
      </c>
      <c r="E179" s="75">
        <v>1</v>
      </c>
      <c r="F179">
        <v>2</v>
      </c>
    </row>
    <row r="180" spans="1:6" x14ac:dyDescent="0.25">
      <c r="A180" t="s">
        <v>2820</v>
      </c>
      <c r="B180">
        <v>2453731</v>
      </c>
      <c r="C180" s="74">
        <v>0</v>
      </c>
      <c r="D180" s="75">
        <v>1</v>
      </c>
      <c r="E180" s="75">
        <v>0</v>
      </c>
      <c r="F180">
        <v>1</v>
      </c>
    </row>
    <row r="181" spans="1:6" x14ac:dyDescent="0.25">
      <c r="A181" t="s">
        <v>2821</v>
      </c>
      <c r="B181">
        <v>1168805</v>
      </c>
      <c r="C181" s="74">
        <v>1</v>
      </c>
      <c r="D181" s="75">
        <v>1</v>
      </c>
      <c r="E181" s="75">
        <v>1</v>
      </c>
      <c r="F181">
        <v>1</v>
      </c>
    </row>
    <row r="182" spans="1:6" x14ac:dyDescent="0.25">
      <c r="A182" t="s">
        <v>2822</v>
      </c>
      <c r="B182">
        <v>3888255</v>
      </c>
      <c r="C182" s="74">
        <v>0</v>
      </c>
      <c r="D182" s="75">
        <v>1</v>
      </c>
      <c r="E182" s="75">
        <v>0</v>
      </c>
      <c r="F182">
        <v>1</v>
      </c>
    </row>
    <row r="183" spans="1:6" x14ac:dyDescent="0.25">
      <c r="A183" t="s">
        <v>2823</v>
      </c>
      <c r="B183">
        <v>3523465</v>
      </c>
      <c r="C183" s="74">
        <v>0</v>
      </c>
      <c r="D183" s="75">
        <v>1</v>
      </c>
      <c r="E183" s="75">
        <v>0</v>
      </c>
      <c r="F183">
        <v>1</v>
      </c>
    </row>
    <row r="184" spans="1:6" x14ac:dyDescent="0.25">
      <c r="A184" t="s">
        <v>2824</v>
      </c>
      <c r="B184">
        <v>2366715</v>
      </c>
      <c r="C184" s="74"/>
      <c r="D184" s="75">
        <v>0</v>
      </c>
      <c r="E184" s="75">
        <v>0</v>
      </c>
      <c r="F184">
        <v>1</v>
      </c>
    </row>
    <row r="185" spans="1:6" x14ac:dyDescent="0.25">
      <c r="A185" t="s">
        <v>2825</v>
      </c>
      <c r="B185">
        <v>1423026</v>
      </c>
      <c r="C185" s="74"/>
      <c r="D185" s="75">
        <v>0</v>
      </c>
      <c r="E185" s="75">
        <v>0</v>
      </c>
      <c r="F185">
        <v>1</v>
      </c>
    </row>
    <row r="186" spans="1:6" x14ac:dyDescent="0.25">
      <c r="A186" t="s">
        <v>2826</v>
      </c>
      <c r="B186">
        <v>3138536</v>
      </c>
      <c r="C186" s="74">
        <v>1</v>
      </c>
      <c r="D186" s="75">
        <v>1</v>
      </c>
      <c r="E186" s="75">
        <v>1</v>
      </c>
      <c r="F186">
        <v>1</v>
      </c>
    </row>
    <row r="187" spans="1:6" x14ac:dyDescent="0.25">
      <c r="A187" t="s">
        <v>2827</v>
      </c>
      <c r="B187">
        <v>3119991</v>
      </c>
      <c r="C187" s="74">
        <v>1</v>
      </c>
      <c r="D187" s="75">
        <v>1</v>
      </c>
      <c r="E187" s="75">
        <v>1</v>
      </c>
      <c r="F187">
        <v>1</v>
      </c>
    </row>
    <row r="188" spans="1:6" x14ac:dyDescent="0.25">
      <c r="A188" t="s">
        <v>2828</v>
      </c>
      <c r="B188">
        <v>4101034</v>
      </c>
      <c r="C188" s="74">
        <v>1</v>
      </c>
      <c r="D188" s="75">
        <v>1</v>
      </c>
      <c r="E188" s="75">
        <v>1</v>
      </c>
      <c r="F188">
        <v>1</v>
      </c>
    </row>
    <row r="189" spans="1:6" x14ac:dyDescent="0.25">
      <c r="A189" t="s">
        <v>2829</v>
      </c>
      <c r="B189">
        <v>3419094</v>
      </c>
      <c r="C189" s="74">
        <v>1</v>
      </c>
      <c r="D189" s="75">
        <v>3</v>
      </c>
      <c r="E189" s="75">
        <v>3</v>
      </c>
      <c r="F189">
        <v>3</v>
      </c>
    </row>
    <row r="190" spans="1:6" x14ac:dyDescent="0.25">
      <c r="A190" t="s">
        <v>2830</v>
      </c>
      <c r="B190">
        <v>2398456</v>
      </c>
      <c r="C190" s="74"/>
      <c r="D190" s="75">
        <v>0</v>
      </c>
      <c r="E190" s="75">
        <v>0</v>
      </c>
      <c r="F190">
        <v>1</v>
      </c>
    </row>
    <row r="191" spans="1:6" x14ac:dyDescent="0.25">
      <c r="A191" t="s">
        <v>2831</v>
      </c>
      <c r="B191">
        <v>3888258</v>
      </c>
      <c r="C191" s="74">
        <v>1</v>
      </c>
      <c r="D191" s="75">
        <v>1</v>
      </c>
      <c r="E191" s="75">
        <v>1</v>
      </c>
      <c r="F191">
        <v>1</v>
      </c>
    </row>
    <row r="192" spans="1:6" x14ac:dyDescent="0.25">
      <c r="A192" t="s">
        <v>2832</v>
      </c>
      <c r="B192">
        <v>2445604</v>
      </c>
      <c r="C192" s="74">
        <v>1</v>
      </c>
      <c r="D192" s="75">
        <v>1</v>
      </c>
      <c r="E192" s="75">
        <v>1</v>
      </c>
      <c r="F192">
        <v>2</v>
      </c>
    </row>
    <row r="193" spans="1:6" x14ac:dyDescent="0.25">
      <c r="A193" t="s">
        <v>2833</v>
      </c>
      <c r="B193">
        <v>1846986</v>
      </c>
      <c r="C193" s="74"/>
      <c r="D193" s="75">
        <v>0</v>
      </c>
      <c r="E193" s="75">
        <v>0</v>
      </c>
      <c r="F193">
        <v>1</v>
      </c>
    </row>
    <row r="194" spans="1:6" x14ac:dyDescent="0.25">
      <c r="A194" t="s">
        <v>2834</v>
      </c>
      <c r="B194">
        <v>1590752</v>
      </c>
      <c r="C194" s="74">
        <v>1</v>
      </c>
      <c r="D194" s="75">
        <v>1</v>
      </c>
      <c r="E194" s="75">
        <v>1</v>
      </c>
      <c r="F194">
        <v>1</v>
      </c>
    </row>
    <row r="195" spans="1:6" x14ac:dyDescent="0.25">
      <c r="A195" t="s">
        <v>2835</v>
      </c>
      <c r="B195">
        <v>4035958</v>
      </c>
      <c r="C195" s="74"/>
      <c r="D195" s="75">
        <v>0</v>
      </c>
      <c r="E195" s="75">
        <v>0</v>
      </c>
      <c r="F195">
        <v>1</v>
      </c>
    </row>
    <row r="196" spans="1:6" x14ac:dyDescent="0.25">
      <c r="A196" t="s">
        <v>2836</v>
      </c>
      <c r="B196">
        <v>491085</v>
      </c>
      <c r="C196" s="74">
        <v>0</v>
      </c>
      <c r="D196" s="75">
        <v>1</v>
      </c>
      <c r="E196" s="75">
        <v>0</v>
      </c>
      <c r="F196">
        <v>2</v>
      </c>
    </row>
    <row r="197" spans="1:6" x14ac:dyDescent="0.25">
      <c r="A197" t="s">
        <v>2837</v>
      </c>
      <c r="B197">
        <v>1990108</v>
      </c>
      <c r="C197" s="74"/>
      <c r="D197" s="75">
        <v>0</v>
      </c>
      <c r="E197" s="75">
        <v>0</v>
      </c>
      <c r="F197">
        <v>1</v>
      </c>
    </row>
    <row r="198" spans="1:6" x14ac:dyDescent="0.25">
      <c r="A198" t="s">
        <v>2838</v>
      </c>
      <c r="B198">
        <v>2803852</v>
      </c>
      <c r="C198" s="74"/>
      <c r="D198" s="75">
        <v>0</v>
      </c>
      <c r="E198" s="75">
        <v>0</v>
      </c>
      <c r="F198">
        <v>1</v>
      </c>
    </row>
    <row r="199" spans="1:6" x14ac:dyDescent="0.25">
      <c r="A199" t="s">
        <v>2839</v>
      </c>
      <c r="B199">
        <v>3525806</v>
      </c>
      <c r="C199" s="74">
        <v>1</v>
      </c>
      <c r="D199" s="75">
        <v>1</v>
      </c>
      <c r="E199" s="75">
        <v>1</v>
      </c>
      <c r="F199">
        <v>1</v>
      </c>
    </row>
    <row r="200" spans="1:6" x14ac:dyDescent="0.25">
      <c r="A200" t="s">
        <v>2840</v>
      </c>
      <c r="B200">
        <v>4473070</v>
      </c>
      <c r="C200" s="74">
        <v>1</v>
      </c>
      <c r="D200" s="75">
        <v>1</v>
      </c>
      <c r="E200" s="75">
        <v>1</v>
      </c>
      <c r="F200">
        <v>1</v>
      </c>
    </row>
    <row r="201" spans="1:6" x14ac:dyDescent="0.25">
      <c r="A201" t="s">
        <v>2841</v>
      </c>
      <c r="B201">
        <v>795224</v>
      </c>
      <c r="C201" s="74">
        <v>1</v>
      </c>
      <c r="D201" s="75">
        <v>1</v>
      </c>
      <c r="E201" s="75">
        <v>1</v>
      </c>
      <c r="F201">
        <v>1</v>
      </c>
    </row>
    <row r="202" spans="1:6" x14ac:dyDescent="0.25">
      <c r="A202" t="s">
        <v>2842</v>
      </c>
      <c r="B202">
        <v>2365422</v>
      </c>
      <c r="C202" s="74">
        <v>0.5</v>
      </c>
      <c r="D202" s="75">
        <v>2</v>
      </c>
      <c r="E202" s="75">
        <v>1</v>
      </c>
      <c r="F202">
        <v>2</v>
      </c>
    </row>
    <row r="203" spans="1:6" x14ac:dyDescent="0.25">
      <c r="A203" t="s">
        <v>2843</v>
      </c>
      <c r="B203">
        <v>706438</v>
      </c>
      <c r="C203" s="74">
        <v>0.5</v>
      </c>
      <c r="D203" s="75">
        <v>2</v>
      </c>
      <c r="E203" s="75">
        <v>1</v>
      </c>
      <c r="F203">
        <v>2</v>
      </c>
    </row>
    <row r="204" spans="1:6" x14ac:dyDescent="0.25">
      <c r="A204" t="s">
        <v>2844</v>
      </c>
      <c r="B204">
        <v>3470418</v>
      </c>
      <c r="C204" s="74">
        <v>1</v>
      </c>
      <c r="D204" s="75">
        <v>1</v>
      </c>
      <c r="E204" s="75">
        <v>1</v>
      </c>
      <c r="F204">
        <v>1</v>
      </c>
    </row>
    <row r="205" spans="1:6" x14ac:dyDescent="0.25">
      <c r="A205" t="s">
        <v>2845</v>
      </c>
      <c r="B205">
        <v>4476017</v>
      </c>
      <c r="C205" s="74">
        <v>1</v>
      </c>
      <c r="D205" s="75">
        <v>1</v>
      </c>
      <c r="E205" s="75">
        <v>1</v>
      </c>
      <c r="F205">
        <v>1</v>
      </c>
    </row>
    <row r="206" spans="1:6" x14ac:dyDescent="0.25">
      <c r="A206" t="s">
        <v>2846</v>
      </c>
      <c r="B206">
        <v>2741473</v>
      </c>
      <c r="C206" s="74">
        <v>0.5</v>
      </c>
      <c r="D206" s="75">
        <v>2</v>
      </c>
      <c r="E206" s="75">
        <v>1</v>
      </c>
      <c r="F206">
        <v>2</v>
      </c>
    </row>
    <row r="207" spans="1:6" x14ac:dyDescent="0.25">
      <c r="A207" t="s">
        <v>2847</v>
      </c>
      <c r="B207">
        <v>2832197</v>
      </c>
      <c r="C207" s="74">
        <v>1</v>
      </c>
      <c r="D207" s="75">
        <v>1</v>
      </c>
      <c r="E207" s="75">
        <v>1</v>
      </c>
      <c r="F207">
        <v>1</v>
      </c>
    </row>
    <row r="208" spans="1:6" x14ac:dyDescent="0.25">
      <c r="A208" t="s">
        <v>2848</v>
      </c>
      <c r="B208">
        <v>484559</v>
      </c>
      <c r="C208" s="74"/>
      <c r="D208" s="75">
        <v>0</v>
      </c>
      <c r="E208" s="75">
        <v>0</v>
      </c>
      <c r="F208">
        <v>1</v>
      </c>
    </row>
    <row r="209" spans="1:6" x14ac:dyDescent="0.25">
      <c r="A209" t="s">
        <v>2849</v>
      </c>
      <c r="B209">
        <v>1192520</v>
      </c>
      <c r="C209" s="74">
        <v>1</v>
      </c>
      <c r="D209" s="75">
        <v>1</v>
      </c>
      <c r="E209" s="75">
        <v>1</v>
      </c>
      <c r="F209">
        <v>1</v>
      </c>
    </row>
    <row r="210" spans="1:6" x14ac:dyDescent="0.25">
      <c r="A210" t="s">
        <v>2850</v>
      </c>
      <c r="B210">
        <v>1846609</v>
      </c>
      <c r="C210" s="74"/>
      <c r="D210" s="75">
        <v>0</v>
      </c>
      <c r="E210" s="75">
        <v>0</v>
      </c>
      <c r="F210">
        <v>1</v>
      </c>
    </row>
    <row r="211" spans="1:6" x14ac:dyDescent="0.25">
      <c r="A211" t="s">
        <v>2851</v>
      </c>
      <c r="B211">
        <v>896062</v>
      </c>
      <c r="C211" s="74">
        <v>1</v>
      </c>
      <c r="D211" s="75">
        <v>1</v>
      </c>
      <c r="E211" s="75">
        <v>1</v>
      </c>
      <c r="F211">
        <v>2</v>
      </c>
    </row>
    <row r="212" spans="1:6" x14ac:dyDescent="0.25">
      <c r="A212" t="s">
        <v>2852</v>
      </c>
      <c r="B212">
        <v>603960</v>
      </c>
      <c r="C212" s="74">
        <v>0.66666666666666696</v>
      </c>
      <c r="D212" s="75">
        <v>3</v>
      </c>
      <c r="E212" s="75">
        <v>2</v>
      </c>
      <c r="F212">
        <v>3</v>
      </c>
    </row>
    <row r="213" spans="1:6" x14ac:dyDescent="0.25">
      <c r="A213" t="s">
        <v>2853</v>
      </c>
      <c r="B213">
        <v>2714364</v>
      </c>
      <c r="C213" s="74">
        <v>0</v>
      </c>
      <c r="D213" s="75">
        <v>2</v>
      </c>
      <c r="E213" s="75">
        <v>0</v>
      </c>
      <c r="F213">
        <v>2</v>
      </c>
    </row>
    <row r="214" spans="1:6" x14ac:dyDescent="0.25">
      <c r="A214" t="s">
        <v>2854</v>
      </c>
      <c r="B214">
        <v>3138503</v>
      </c>
      <c r="C214" s="74">
        <v>0</v>
      </c>
      <c r="D214" s="75">
        <v>2</v>
      </c>
      <c r="E214" s="75">
        <v>0</v>
      </c>
      <c r="F214">
        <v>1</v>
      </c>
    </row>
    <row r="215" spans="1:6" x14ac:dyDescent="0.25">
      <c r="A215" t="s">
        <v>2855</v>
      </c>
      <c r="B215">
        <v>2125108</v>
      </c>
      <c r="C215" s="74">
        <v>1</v>
      </c>
      <c r="D215" s="75">
        <v>1</v>
      </c>
      <c r="E215" s="75">
        <v>1</v>
      </c>
      <c r="F215">
        <v>1</v>
      </c>
    </row>
    <row r="216" spans="1:6" x14ac:dyDescent="0.25">
      <c r="A216" t="s">
        <v>2856</v>
      </c>
      <c r="B216">
        <v>4035890</v>
      </c>
      <c r="C216" s="74">
        <v>0</v>
      </c>
      <c r="D216" s="75">
        <v>1</v>
      </c>
      <c r="E216" s="75">
        <v>0</v>
      </c>
      <c r="F216">
        <v>1</v>
      </c>
    </row>
    <row r="217" spans="1:6" x14ac:dyDescent="0.25">
      <c r="A217" t="s">
        <v>2857</v>
      </c>
      <c r="B217">
        <v>2746136</v>
      </c>
      <c r="C217" s="74">
        <v>1</v>
      </c>
      <c r="D217" s="75">
        <v>1</v>
      </c>
      <c r="E217" s="75">
        <v>1</v>
      </c>
      <c r="F217">
        <v>1</v>
      </c>
    </row>
    <row r="218" spans="1:6" x14ac:dyDescent="0.25">
      <c r="A218" t="s">
        <v>2858</v>
      </c>
      <c r="B218">
        <v>1916242</v>
      </c>
      <c r="C218" s="74"/>
      <c r="D218" s="75">
        <v>0</v>
      </c>
      <c r="E218" s="75">
        <v>0</v>
      </c>
      <c r="F218">
        <v>1</v>
      </c>
    </row>
    <row r="219" spans="1:6" x14ac:dyDescent="0.25">
      <c r="A219" t="s">
        <v>2859</v>
      </c>
      <c r="B219">
        <v>4101029</v>
      </c>
      <c r="C219" s="74">
        <v>0.66666666666666696</v>
      </c>
      <c r="D219" s="75">
        <v>3</v>
      </c>
      <c r="E219" s="75">
        <v>2</v>
      </c>
      <c r="F219">
        <v>3</v>
      </c>
    </row>
    <row r="220" spans="1:6" x14ac:dyDescent="0.25">
      <c r="A220" t="s">
        <v>2860</v>
      </c>
      <c r="B220">
        <v>3853118</v>
      </c>
      <c r="C220" s="74">
        <v>1</v>
      </c>
      <c r="D220" s="75">
        <v>1</v>
      </c>
      <c r="E220" s="75">
        <v>1</v>
      </c>
      <c r="F220">
        <v>1</v>
      </c>
    </row>
    <row r="221" spans="1:6" x14ac:dyDescent="0.25">
      <c r="A221" t="s">
        <v>2861</v>
      </c>
      <c r="B221">
        <v>4101079</v>
      </c>
      <c r="C221" s="74">
        <v>1</v>
      </c>
      <c r="D221" s="75">
        <v>1</v>
      </c>
      <c r="E221" s="75">
        <v>1</v>
      </c>
      <c r="F221">
        <v>1</v>
      </c>
    </row>
    <row r="222" spans="1:6" x14ac:dyDescent="0.25">
      <c r="A222" t="s">
        <v>2862</v>
      </c>
      <c r="B222">
        <v>1094918</v>
      </c>
      <c r="C222" s="74"/>
      <c r="D222" s="75">
        <v>0</v>
      </c>
      <c r="E222" s="75">
        <v>0</v>
      </c>
      <c r="F222">
        <v>1</v>
      </c>
    </row>
    <row r="223" spans="1:6" x14ac:dyDescent="0.25">
      <c r="A223" t="s">
        <v>2863</v>
      </c>
      <c r="B223">
        <v>1117030</v>
      </c>
      <c r="C223" s="74">
        <v>1</v>
      </c>
      <c r="D223" s="75">
        <v>1</v>
      </c>
      <c r="E223" s="75">
        <v>1</v>
      </c>
      <c r="F223">
        <v>1</v>
      </c>
    </row>
    <row r="224" spans="1:6" x14ac:dyDescent="0.25">
      <c r="A224" t="s">
        <v>2864</v>
      </c>
      <c r="B224">
        <v>1116045</v>
      </c>
      <c r="C224" s="74">
        <v>1</v>
      </c>
      <c r="D224" s="75">
        <v>1</v>
      </c>
      <c r="E224" s="75">
        <v>1</v>
      </c>
      <c r="F224">
        <v>1</v>
      </c>
    </row>
    <row r="225" spans="1:6" x14ac:dyDescent="0.25">
      <c r="A225" t="s">
        <v>2865</v>
      </c>
      <c r="B225">
        <v>563731</v>
      </c>
      <c r="C225" s="74">
        <v>0.5</v>
      </c>
      <c r="D225" s="75">
        <v>2</v>
      </c>
      <c r="E225" s="75">
        <v>1</v>
      </c>
      <c r="F225">
        <v>2</v>
      </c>
    </row>
    <row r="226" spans="1:6" x14ac:dyDescent="0.25">
      <c r="A226" t="s">
        <v>2866</v>
      </c>
      <c r="B226">
        <v>2738769</v>
      </c>
      <c r="C226" s="74">
        <v>1</v>
      </c>
      <c r="D226" s="75">
        <v>1</v>
      </c>
      <c r="E226" s="75">
        <v>1</v>
      </c>
      <c r="F226">
        <v>1</v>
      </c>
    </row>
    <row r="227" spans="1:6" x14ac:dyDescent="0.25">
      <c r="A227" t="s">
        <v>2867</v>
      </c>
      <c r="B227">
        <v>4475993</v>
      </c>
      <c r="C227" s="74"/>
      <c r="D227" s="75">
        <v>0</v>
      </c>
      <c r="E227" s="75">
        <v>0</v>
      </c>
      <c r="F227">
        <v>1</v>
      </c>
    </row>
    <row r="228" spans="1:6" x14ac:dyDescent="0.25">
      <c r="A228" t="s">
        <v>2868</v>
      </c>
      <c r="B228">
        <v>4473133</v>
      </c>
      <c r="C228" s="74">
        <v>1</v>
      </c>
      <c r="D228" s="75">
        <v>1</v>
      </c>
      <c r="E228" s="75">
        <v>1</v>
      </c>
      <c r="F228">
        <v>1</v>
      </c>
    </row>
    <row r="229" spans="1:6" x14ac:dyDescent="0.25">
      <c r="A229" t="s">
        <v>2869</v>
      </c>
      <c r="B229">
        <v>2803855</v>
      </c>
      <c r="C229" s="74">
        <v>1</v>
      </c>
      <c r="D229" s="75">
        <v>1</v>
      </c>
      <c r="E229" s="75">
        <v>1</v>
      </c>
      <c r="F229">
        <v>1</v>
      </c>
    </row>
    <row r="230" spans="1:6" x14ac:dyDescent="0.25">
      <c r="A230" t="s">
        <v>2870</v>
      </c>
      <c r="B230">
        <v>4473078</v>
      </c>
      <c r="C230" s="74"/>
      <c r="D230" s="75">
        <v>0</v>
      </c>
      <c r="E230" s="75">
        <v>0</v>
      </c>
      <c r="F230">
        <v>1</v>
      </c>
    </row>
    <row r="231" spans="1:6" x14ac:dyDescent="0.25">
      <c r="A231" t="s">
        <v>2871</v>
      </c>
      <c r="B231">
        <v>1197668</v>
      </c>
      <c r="C231" s="74">
        <v>1</v>
      </c>
      <c r="D231" s="75">
        <v>1</v>
      </c>
      <c r="E231" s="75">
        <v>1</v>
      </c>
      <c r="F231">
        <v>1</v>
      </c>
    </row>
    <row r="232" spans="1:6" x14ac:dyDescent="0.25">
      <c r="A232" t="s">
        <v>2872</v>
      </c>
      <c r="B232">
        <v>3138538</v>
      </c>
      <c r="C232" s="74">
        <v>0.5</v>
      </c>
      <c r="D232" s="75">
        <v>2</v>
      </c>
      <c r="E232" s="75">
        <v>1</v>
      </c>
      <c r="F232">
        <v>2</v>
      </c>
    </row>
    <row r="233" spans="1:6" x14ac:dyDescent="0.25">
      <c r="A233" t="s">
        <v>2873</v>
      </c>
      <c r="B233">
        <v>3523453</v>
      </c>
      <c r="C233" s="74">
        <v>1</v>
      </c>
      <c r="D233" s="75">
        <v>1</v>
      </c>
      <c r="E233" s="75">
        <v>1</v>
      </c>
      <c r="F233">
        <v>1</v>
      </c>
    </row>
    <row r="234" spans="1:6" x14ac:dyDescent="0.25">
      <c r="A234" t="s">
        <v>2874</v>
      </c>
      <c r="B234">
        <v>469387</v>
      </c>
      <c r="C234" s="74">
        <v>1</v>
      </c>
      <c r="D234" s="75">
        <v>1</v>
      </c>
      <c r="E234" s="75">
        <v>1</v>
      </c>
      <c r="F234">
        <v>1</v>
      </c>
    </row>
    <row r="235" spans="1:6" x14ac:dyDescent="0.25">
      <c r="A235" t="s">
        <v>2875</v>
      </c>
      <c r="B235">
        <v>1389080</v>
      </c>
      <c r="C235" s="74">
        <v>0</v>
      </c>
      <c r="D235" s="75">
        <v>1</v>
      </c>
      <c r="E235" s="75">
        <v>0</v>
      </c>
      <c r="F235">
        <v>2</v>
      </c>
    </row>
    <row r="236" spans="1:6" x14ac:dyDescent="0.25">
      <c r="A236" t="s">
        <v>2876</v>
      </c>
      <c r="B236">
        <v>2493915</v>
      </c>
      <c r="C236" s="74">
        <v>0</v>
      </c>
      <c r="D236" s="75">
        <v>1</v>
      </c>
      <c r="E236" s="75">
        <v>0</v>
      </c>
      <c r="F236">
        <v>2</v>
      </c>
    </row>
    <row r="237" spans="1:6" x14ac:dyDescent="0.25">
      <c r="A237" t="s">
        <v>2877</v>
      </c>
      <c r="B237">
        <v>2716147</v>
      </c>
      <c r="C237" s="74"/>
      <c r="D237" s="75">
        <v>0</v>
      </c>
      <c r="E237" s="75">
        <v>0</v>
      </c>
      <c r="F237">
        <v>1</v>
      </c>
    </row>
    <row r="238" spans="1:6" x14ac:dyDescent="0.25">
      <c r="A238" t="s">
        <v>2878</v>
      </c>
      <c r="B238">
        <v>500794</v>
      </c>
      <c r="C238" s="74"/>
      <c r="D238" s="75">
        <v>0</v>
      </c>
      <c r="E238" s="75">
        <v>0</v>
      </c>
      <c r="F238">
        <v>1</v>
      </c>
    </row>
    <row r="239" spans="1:6" x14ac:dyDescent="0.25">
      <c r="A239" t="s">
        <v>2879</v>
      </c>
      <c r="B239">
        <v>1645322</v>
      </c>
      <c r="C239" s="74">
        <v>0</v>
      </c>
      <c r="D239" s="75">
        <v>1</v>
      </c>
      <c r="E239" s="75">
        <v>0</v>
      </c>
      <c r="F239">
        <v>2</v>
      </c>
    </row>
    <row r="240" spans="1:6" x14ac:dyDescent="0.25">
      <c r="A240" t="s">
        <v>2880</v>
      </c>
      <c r="B240">
        <v>1192610</v>
      </c>
      <c r="C240" s="74">
        <v>1</v>
      </c>
      <c r="D240" s="75">
        <v>1</v>
      </c>
      <c r="E240" s="75">
        <v>1</v>
      </c>
      <c r="F240">
        <v>1</v>
      </c>
    </row>
    <row r="241" spans="1:6" x14ac:dyDescent="0.25">
      <c r="A241" t="s">
        <v>2881</v>
      </c>
      <c r="B241">
        <v>2832290</v>
      </c>
      <c r="C241" s="74">
        <v>0.5</v>
      </c>
      <c r="D241" s="75">
        <v>2</v>
      </c>
      <c r="E241" s="75">
        <v>1</v>
      </c>
      <c r="F241">
        <v>2</v>
      </c>
    </row>
    <row r="242" spans="1:6" x14ac:dyDescent="0.25">
      <c r="A242" t="s">
        <v>2882</v>
      </c>
      <c r="B242">
        <v>2715475</v>
      </c>
      <c r="C242" s="74">
        <v>1</v>
      </c>
      <c r="D242" s="75">
        <v>1</v>
      </c>
      <c r="E242" s="75">
        <v>1</v>
      </c>
      <c r="F242">
        <v>1</v>
      </c>
    </row>
    <row r="243" spans="1:6" x14ac:dyDescent="0.25">
      <c r="A243" t="s">
        <v>2883</v>
      </c>
      <c r="B243">
        <v>3625046</v>
      </c>
      <c r="C243" s="74">
        <v>0</v>
      </c>
      <c r="D243" s="75">
        <v>1</v>
      </c>
      <c r="E243" s="75">
        <v>0</v>
      </c>
      <c r="F243">
        <v>1</v>
      </c>
    </row>
    <row r="244" spans="1:6" x14ac:dyDescent="0.25">
      <c r="A244" t="s">
        <v>2884</v>
      </c>
      <c r="B244">
        <v>2782115</v>
      </c>
      <c r="C244" s="74">
        <v>0</v>
      </c>
      <c r="D244" s="75">
        <v>1</v>
      </c>
      <c r="E244" s="75">
        <v>0</v>
      </c>
      <c r="F244">
        <v>1</v>
      </c>
    </row>
    <row r="245" spans="1:6" x14ac:dyDescent="0.25">
      <c r="A245" t="s">
        <v>2885</v>
      </c>
      <c r="B245">
        <v>1291058</v>
      </c>
      <c r="C245" s="74">
        <v>0.5</v>
      </c>
      <c r="D245" s="75">
        <v>2</v>
      </c>
      <c r="E245" s="75">
        <v>1</v>
      </c>
      <c r="F245">
        <v>2</v>
      </c>
    </row>
    <row r="246" spans="1:6" x14ac:dyDescent="0.25">
      <c r="A246" t="s">
        <v>2886</v>
      </c>
      <c r="B246">
        <v>4476079</v>
      </c>
      <c r="C246" s="74"/>
      <c r="D246" s="75">
        <v>0</v>
      </c>
      <c r="E246" s="75">
        <v>0</v>
      </c>
      <c r="F246">
        <v>1</v>
      </c>
    </row>
    <row r="247" spans="1:6" x14ac:dyDescent="0.25">
      <c r="A247" t="s">
        <v>2887</v>
      </c>
      <c r="B247">
        <v>2801201</v>
      </c>
      <c r="C247" s="74"/>
      <c r="D247" s="75">
        <v>0</v>
      </c>
      <c r="E247" s="75">
        <v>0</v>
      </c>
      <c r="F247">
        <v>1</v>
      </c>
    </row>
    <row r="248" spans="1:6" x14ac:dyDescent="0.25">
      <c r="A248" t="s">
        <v>2888</v>
      </c>
      <c r="B248">
        <v>3903632</v>
      </c>
      <c r="C248" s="74">
        <v>1</v>
      </c>
      <c r="D248" s="75">
        <v>1</v>
      </c>
      <c r="E248" s="75">
        <v>1</v>
      </c>
      <c r="F248">
        <v>1</v>
      </c>
    </row>
    <row r="249" spans="1:6" x14ac:dyDescent="0.25">
      <c r="A249" t="s">
        <v>2889</v>
      </c>
      <c r="B249">
        <v>4035912</v>
      </c>
      <c r="C249" s="74"/>
      <c r="D249" s="75">
        <v>0</v>
      </c>
      <c r="E249" s="75">
        <v>0</v>
      </c>
      <c r="F249">
        <v>1</v>
      </c>
    </row>
    <row r="250" spans="1:6" x14ac:dyDescent="0.25">
      <c r="A250" t="s">
        <v>2890</v>
      </c>
      <c r="B250">
        <v>2723532</v>
      </c>
      <c r="C250" s="74">
        <v>0</v>
      </c>
      <c r="D250" s="75">
        <v>1</v>
      </c>
      <c r="E250" s="75">
        <v>0</v>
      </c>
      <c r="F250">
        <v>1</v>
      </c>
    </row>
    <row r="251" spans="1:6" x14ac:dyDescent="0.25">
      <c r="A251" t="s">
        <v>2891</v>
      </c>
      <c r="B251">
        <v>2718878</v>
      </c>
      <c r="C251" s="74">
        <v>0</v>
      </c>
      <c r="D251" s="75">
        <v>2</v>
      </c>
      <c r="E251" s="75">
        <v>0</v>
      </c>
      <c r="F251">
        <v>2</v>
      </c>
    </row>
    <row r="252" spans="1:6" x14ac:dyDescent="0.25">
      <c r="A252" t="s">
        <v>2892</v>
      </c>
      <c r="B252">
        <v>3118302</v>
      </c>
      <c r="C252" s="74">
        <v>0.66666666666666696</v>
      </c>
      <c r="D252" s="75">
        <v>3</v>
      </c>
      <c r="E252" s="75">
        <v>2</v>
      </c>
      <c r="F252">
        <v>3</v>
      </c>
    </row>
    <row r="253" spans="1:6" x14ac:dyDescent="0.25">
      <c r="A253" t="s">
        <v>2893</v>
      </c>
      <c r="B253">
        <v>908781</v>
      </c>
      <c r="C253" s="74">
        <v>1</v>
      </c>
      <c r="D253" s="75">
        <v>1</v>
      </c>
      <c r="E253" s="75">
        <v>1</v>
      </c>
      <c r="F253">
        <v>1</v>
      </c>
    </row>
    <row r="254" spans="1:6" x14ac:dyDescent="0.25">
      <c r="A254" t="s">
        <v>2894</v>
      </c>
      <c r="B254">
        <v>4473207</v>
      </c>
      <c r="C254" s="74">
        <v>1</v>
      </c>
      <c r="D254" s="75">
        <v>1</v>
      </c>
      <c r="E254" s="75">
        <v>1</v>
      </c>
      <c r="F254">
        <v>1</v>
      </c>
    </row>
    <row r="255" spans="1:6" x14ac:dyDescent="0.25">
      <c r="A255" t="s">
        <v>2895</v>
      </c>
      <c r="B255">
        <v>2718919</v>
      </c>
      <c r="C255" s="74">
        <v>0</v>
      </c>
      <c r="D255" s="75">
        <v>2</v>
      </c>
      <c r="E255" s="75">
        <v>0</v>
      </c>
      <c r="F255">
        <v>2</v>
      </c>
    </row>
    <row r="256" spans="1:6" x14ac:dyDescent="0.25">
      <c r="A256" t="s">
        <v>2896</v>
      </c>
      <c r="B256">
        <v>3290803</v>
      </c>
      <c r="C256" s="74">
        <v>0</v>
      </c>
      <c r="D256" s="75">
        <v>1</v>
      </c>
      <c r="E256" s="75">
        <v>0</v>
      </c>
      <c r="F256">
        <v>1</v>
      </c>
    </row>
    <row r="257" spans="1:6" x14ac:dyDescent="0.25">
      <c r="A257" t="s">
        <v>2897</v>
      </c>
      <c r="B257">
        <v>3137873</v>
      </c>
      <c r="C257" s="74">
        <v>0</v>
      </c>
      <c r="D257" s="75">
        <v>1</v>
      </c>
      <c r="E257" s="75">
        <v>0</v>
      </c>
      <c r="F257">
        <v>1</v>
      </c>
    </row>
    <row r="258" spans="1:6" x14ac:dyDescent="0.25">
      <c r="A258" t="s">
        <v>2898</v>
      </c>
      <c r="B258">
        <v>2364053</v>
      </c>
      <c r="C258" s="74">
        <v>1</v>
      </c>
      <c r="D258" s="75">
        <v>2</v>
      </c>
      <c r="E258" s="75">
        <v>2</v>
      </c>
      <c r="F258">
        <v>2</v>
      </c>
    </row>
    <row r="259" spans="1:6" x14ac:dyDescent="0.25">
      <c r="A259" t="s">
        <v>2899</v>
      </c>
      <c r="B259">
        <v>1940857</v>
      </c>
      <c r="C259" s="74">
        <v>0</v>
      </c>
      <c r="D259" s="75">
        <v>2</v>
      </c>
      <c r="E259" s="75">
        <v>0</v>
      </c>
      <c r="F259">
        <v>2</v>
      </c>
    </row>
    <row r="260" spans="1:6" x14ac:dyDescent="0.25">
      <c r="A260" t="s">
        <v>2900</v>
      </c>
      <c r="B260">
        <v>2832096</v>
      </c>
      <c r="C260" s="74">
        <v>0</v>
      </c>
      <c r="D260" s="75">
        <v>4</v>
      </c>
      <c r="E260" s="75">
        <v>0</v>
      </c>
      <c r="F260">
        <v>4</v>
      </c>
    </row>
    <row r="261" spans="1:6" x14ac:dyDescent="0.25">
      <c r="A261" t="s">
        <v>2901</v>
      </c>
      <c r="B261">
        <v>2053018</v>
      </c>
      <c r="C261" s="74">
        <v>1</v>
      </c>
      <c r="D261" s="75">
        <v>1</v>
      </c>
      <c r="E261" s="75">
        <v>1</v>
      </c>
      <c r="F261">
        <v>1</v>
      </c>
    </row>
    <row r="262" spans="1:6" x14ac:dyDescent="0.25">
      <c r="A262" t="s">
        <v>2902</v>
      </c>
      <c r="B262">
        <v>4035906</v>
      </c>
      <c r="C262" s="74">
        <v>0</v>
      </c>
      <c r="D262" s="75">
        <v>3</v>
      </c>
      <c r="E262" s="75">
        <v>0</v>
      </c>
      <c r="F262">
        <v>4</v>
      </c>
    </row>
    <row r="263" spans="1:6" x14ac:dyDescent="0.25">
      <c r="A263" t="s">
        <v>2903</v>
      </c>
      <c r="B263">
        <v>1506265</v>
      </c>
      <c r="C263" s="74">
        <v>1</v>
      </c>
      <c r="D263" s="75">
        <v>1</v>
      </c>
      <c r="E263" s="75">
        <v>1</v>
      </c>
      <c r="F263">
        <v>1</v>
      </c>
    </row>
    <row r="264" spans="1:6" x14ac:dyDescent="0.25">
      <c r="A264" t="s">
        <v>2904</v>
      </c>
      <c r="B264">
        <v>471287</v>
      </c>
      <c r="C264" s="74">
        <v>1</v>
      </c>
      <c r="D264" s="75">
        <v>1</v>
      </c>
      <c r="E264" s="75">
        <v>1</v>
      </c>
      <c r="F264">
        <v>1</v>
      </c>
    </row>
    <row r="265" spans="1:6" x14ac:dyDescent="0.25">
      <c r="A265" t="s">
        <v>2905</v>
      </c>
      <c r="B265">
        <v>1192601</v>
      </c>
      <c r="C265" s="74">
        <v>0</v>
      </c>
      <c r="D265" s="75">
        <v>1</v>
      </c>
      <c r="E265" s="75">
        <v>0</v>
      </c>
      <c r="F265">
        <v>1</v>
      </c>
    </row>
    <row r="266" spans="1:6" x14ac:dyDescent="0.25">
      <c r="A266" t="s">
        <v>2906</v>
      </c>
      <c r="B266">
        <v>501931</v>
      </c>
      <c r="C266" s="74">
        <v>1</v>
      </c>
      <c r="D266" s="75">
        <v>1</v>
      </c>
      <c r="E266" s="75">
        <v>1</v>
      </c>
      <c r="F266">
        <v>1</v>
      </c>
    </row>
    <row r="267" spans="1:6" x14ac:dyDescent="0.25">
      <c r="A267" t="s">
        <v>2907</v>
      </c>
      <c r="B267">
        <v>3903564</v>
      </c>
      <c r="C267" s="74">
        <v>0</v>
      </c>
      <c r="D267" s="75">
        <v>1</v>
      </c>
      <c r="E267" s="75">
        <v>0</v>
      </c>
      <c r="F267">
        <v>1</v>
      </c>
    </row>
    <row r="268" spans="1:6" x14ac:dyDescent="0.25">
      <c r="A268" t="s">
        <v>2908</v>
      </c>
      <c r="B268">
        <v>3525661</v>
      </c>
      <c r="C268" s="74">
        <v>1</v>
      </c>
      <c r="D268" s="75">
        <v>1</v>
      </c>
      <c r="E268" s="75">
        <v>1</v>
      </c>
      <c r="F268">
        <v>1</v>
      </c>
    </row>
    <row r="269" spans="1:6" x14ac:dyDescent="0.25">
      <c r="A269" t="s">
        <v>2909</v>
      </c>
      <c r="B269">
        <v>2389714</v>
      </c>
      <c r="C269" s="74">
        <v>1</v>
      </c>
      <c r="D269" s="75">
        <v>1</v>
      </c>
      <c r="E269" s="75">
        <v>1</v>
      </c>
      <c r="F269">
        <v>1</v>
      </c>
    </row>
    <row r="270" spans="1:6" x14ac:dyDescent="0.25">
      <c r="A270" t="s">
        <v>2910</v>
      </c>
      <c r="B270">
        <v>457651</v>
      </c>
      <c r="C270" s="74">
        <v>1</v>
      </c>
      <c r="D270" s="75">
        <v>1</v>
      </c>
      <c r="E270" s="75">
        <v>1</v>
      </c>
      <c r="F270">
        <v>1</v>
      </c>
    </row>
    <row r="271" spans="1:6" x14ac:dyDescent="0.25">
      <c r="A271" t="s">
        <v>2911</v>
      </c>
      <c r="B271">
        <v>2778700</v>
      </c>
      <c r="C271" s="74">
        <v>1</v>
      </c>
      <c r="D271" s="75">
        <v>1</v>
      </c>
      <c r="E271" s="75">
        <v>1</v>
      </c>
      <c r="F271">
        <v>1</v>
      </c>
    </row>
    <row r="272" spans="1:6" x14ac:dyDescent="0.25">
      <c r="A272" t="s">
        <v>2912</v>
      </c>
      <c r="B272">
        <v>1367390</v>
      </c>
      <c r="C272" s="74">
        <v>1</v>
      </c>
      <c r="D272" s="75">
        <v>1</v>
      </c>
      <c r="E272" s="75">
        <v>1</v>
      </c>
      <c r="F272">
        <v>1</v>
      </c>
    </row>
    <row r="273" spans="1:6" x14ac:dyDescent="0.25">
      <c r="A273" t="s">
        <v>2913</v>
      </c>
      <c r="B273">
        <v>3329079</v>
      </c>
      <c r="C273" s="74">
        <v>1</v>
      </c>
      <c r="D273" s="75">
        <v>3</v>
      </c>
      <c r="E273" s="75">
        <v>3</v>
      </c>
      <c r="F273">
        <v>3</v>
      </c>
    </row>
    <row r="274" spans="1:6" x14ac:dyDescent="0.25">
      <c r="A274" t="s">
        <v>2914</v>
      </c>
      <c r="B274">
        <v>1453719</v>
      </c>
      <c r="C274" s="74">
        <v>1</v>
      </c>
      <c r="D274" s="75">
        <v>2</v>
      </c>
      <c r="E274" s="75">
        <v>2</v>
      </c>
      <c r="F274">
        <v>2</v>
      </c>
    </row>
    <row r="275" spans="1:6" x14ac:dyDescent="0.25">
      <c r="A275" t="s">
        <v>2915</v>
      </c>
      <c r="B275">
        <v>2779138</v>
      </c>
      <c r="C275" s="74">
        <v>1</v>
      </c>
      <c r="D275" s="75">
        <v>1</v>
      </c>
      <c r="E275" s="75">
        <v>1</v>
      </c>
      <c r="F275">
        <v>1</v>
      </c>
    </row>
    <row r="276" spans="1:6" x14ac:dyDescent="0.25">
      <c r="A276" t="s">
        <v>2916</v>
      </c>
      <c r="B276">
        <v>2841542</v>
      </c>
      <c r="C276" s="74">
        <v>0.5</v>
      </c>
      <c r="D276" s="75">
        <v>2</v>
      </c>
      <c r="E276" s="75">
        <v>1</v>
      </c>
      <c r="F276">
        <v>2</v>
      </c>
    </row>
    <row r="277" spans="1:6" x14ac:dyDescent="0.25">
      <c r="A277" t="s">
        <v>2917</v>
      </c>
      <c r="B277">
        <v>2738784</v>
      </c>
      <c r="C277" s="74"/>
      <c r="D277" s="75">
        <v>0</v>
      </c>
      <c r="E277" s="75">
        <v>0</v>
      </c>
      <c r="F277">
        <v>1</v>
      </c>
    </row>
    <row r="278" spans="1:6" x14ac:dyDescent="0.25">
      <c r="A278" t="s">
        <v>2918</v>
      </c>
      <c r="B278">
        <v>2523247</v>
      </c>
      <c r="C278" s="74">
        <v>0</v>
      </c>
      <c r="D278" s="75">
        <v>2</v>
      </c>
      <c r="E278" s="75">
        <v>0</v>
      </c>
      <c r="F278">
        <v>2</v>
      </c>
    </row>
    <row r="279" spans="1:6" x14ac:dyDescent="0.25">
      <c r="A279" t="s">
        <v>2919</v>
      </c>
      <c r="B279">
        <v>1955738</v>
      </c>
      <c r="C279" s="74"/>
      <c r="D279" s="75">
        <v>0</v>
      </c>
      <c r="E279" s="75">
        <v>0</v>
      </c>
      <c r="F279">
        <v>1</v>
      </c>
    </row>
    <row r="280" spans="1:6" x14ac:dyDescent="0.25">
      <c r="A280" t="s">
        <v>2920</v>
      </c>
      <c r="B280">
        <v>518958</v>
      </c>
      <c r="C280" s="74">
        <v>1</v>
      </c>
      <c r="D280" s="75">
        <v>1</v>
      </c>
      <c r="E280" s="75">
        <v>1</v>
      </c>
      <c r="F280">
        <v>1</v>
      </c>
    </row>
    <row r="281" spans="1:6" x14ac:dyDescent="0.25">
      <c r="A281" t="s">
        <v>2921</v>
      </c>
      <c r="B281">
        <v>1553769</v>
      </c>
      <c r="C281" s="74">
        <v>1</v>
      </c>
      <c r="D281" s="75">
        <v>2</v>
      </c>
      <c r="E281" s="75">
        <v>2</v>
      </c>
      <c r="F281">
        <v>2</v>
      </c>
    </row>
    <row r="282" spans="1:6" x14ac:dyDescent="0.25">
      <c r="A282" t="s">
        <v>2922</v>
      </c>
      <c r="B282">
        <v>3852976</v>
      </c>
      <c r="C282" s="74">
        <v>1</v>
      </c>
      <c r="D282" s="75">
        <v>1</v>
      </c>
      <c r="E282" s="75">
        <v>1</v>
      </c>
      <c r="F282">
        <v>1</v>
      </c>
    </row>
    <row r="283" spans="1:6" x14ac:dyDescent="0.25">
      <c r="A283" t="s">
        <v>2923</v>
      </c>
      <c r="B283">
        <v>3247225</v>
      </c>
      <c r="C283" s="74">
        <v>0.66666666666666696</v>
      </c>
      <c r="D283" s="75">
        <v>3</v>
      </c>
      <c r="E283" s="75">
        <v>2</v>
      </c>
      <c r="F283">
        <v>3</v>
      </c>
    </row>
    <row r="284" spans="1:6" x14ac:dyDescent="0.25">
      <c r="A284" t="s">
        <v>2924</v>
      </c>
      <c r="B284">
        <v>3851512</v>
      </c>
      <c r="C284" s="74"/>
      <c r="D284" s="75">
        <v>0</v>
      </c>
      <c r="E284" s="75">
        <v>0</v>
      </c>
      <c r="F284">
        <v>1</v>
      </c>
    </row>
    <row r="285" spans="1:6" x14ac:dyDescent="0.25">
      <c r="A285" t="s">
        <v>2925</v>
      </c>
      <c r="B285">
        <v>1970600</v>
      </c>
      <c r="C285" s="74">
        <v>1</v>
      </c>
      <c r="D285" s="75">
        <v>1</v>
      </c>
      <c r="E285" s="75">
        <v>1</v>
      </c>
      <c r="F285">
        <v>1</v>
      </c>
    </row>
    <row r="286" spans="1:6" x14ac:dyDescent="0.25">
      <c r="A286" t="s">
        <v>2926</v>
      </c>
      <c r="B286">
        <v>3466897</v>
      </c>
      <c r="C286" s="74"/>
      <c r="D286" s="75">
        <v>0</v>
      </c>
      <c r="E286" s="75">
        <v>0</v>
      </c>
      <c r="F286">
        <v>1</v>
      </c>
    </row>
    <row r="287" spans="1:6" x14ac:dyDescent="0.25">
      <c r="A287" t="s">
        <v>2927</v>
      </c>
      <c r="B287">
        <v>506300</v>
      </c>
      <c r="C287" s="74">
        <v>0.5</v>
      </c>
      <c r="D287" s="75">
        <v>2</v>
      </c>
      <c r="E287" s="75">
        <v>1</v>
      </c>
      <c r="F287">
        <v>2</v>
      </c>
    </row>
    <row r="288" spans="1:6" x14ac:dyDescent="0.25">
      <c r="A288" t="s">
        <v>2928</v>
      </c>
      <c r="B288">
        <v>2294866</v>
      </c>
      <c r="C288" s="74">
        <v>1</v>
      </c>
      <c r="D288" s="75">
        <v>1</v>
      </c>
      <c r="E288" s="75">
        <v>1</v>
      </c>
      <c r="F288">
        <v>1</v>
      </c>
    </row>
    <row r="289" spans="1:6" x14ac:dyDescent="0.25">
      <c r="A289" t="s">
        <v>2929</v>
      </c>
      <c r="B289">
        <v>2374832</v>
      </c>
      <c r="C289" s="74">
        <v>0.5</v>
      </c>
      <c r="D289" s="75">
        <v>2</v>
      </c>
      <c r="E289" s="75">
        <v>1</v>
      </c>
      <c r="F289">
        <v>2</v>
      </c>
    </row>
    <row r="290" spans="1:6" x14ac:dyDescent="0.25">
      <c r="A290" t="s">
        <v>2930</v>
      </c>
      <c r="B290">
        <v>969915</v>
      </c>
      <c r="C290" s="74">
        <v>1</v>
      </c>
      <c r="D290" s="75">
        <v>1</v>
      </c>
      <c r="E290" s="75">
        <v>1</v>
      </c>
      <c r="F290">
        <v>1</v>
      </c>
    </row>
    <row r="291" spans="1:6" x14ac:dyDescent="0.25">
      <c r="A291" t="s">
        <v>2931</v>
      </c>
      <c r="B291">
        <v>2802546</v>
      </c>
      <c r="C291" s="74">
        <v>0.5</v>
      </c>
      <c r="D291" s="75">
        <v>2</v>
      </c>
      <c r="E291" s="75">
        <v>1</v>
      </c>
      <c r="F291">
        <v>2</v>
      </c>
    </row>
    <row r="292" spans="1:6" x14ac:dyDescent="0.25">
      <c r="A292" t="s">
        <v>2932</v>
      </c>
      <c r="B292">
        <v>2828890</v>
      </c>
      <c r="C292" s="74"/>
      <c r="D292" s="75">
        <v>0</v>
      </c>
      <c r="E292" s="75">
        <v>0</v>
      </c>
      <c r="F292">
        <v>1</v>
      </c>
    </row>
    <row r="293" spans="1:6" x14ac:dyDescent="0.25">
      <c r="A293" t="s">
        <v>2933</v>
      </c>
      <c r="B293">
        <v>2449780</v>
      </c>
      <c r="C293" s="74">
        <v>0</v>
      </c>
      <c r="D293" s="75">
        <v>1</v>
      </c>
      <c r="E293" s="75">
        <v>0</v>
      </c>
      <c r="F293">
        <v>2</v>
      </c>
    </row>
    <row r="294" spans="1:6" x14ac:dyDescent="0.25">
      <c r="A294" t="s">
        <v>2934</v>
      </c>
      <c r="B294">
        <v>2715651</v>
      </c>
      <c r="C294" s="74">
        <v>1</v>
      </c>
      <c r="D294" s="75">
        <v>1</v>
      </c>
      <c r="E294" s="75">
        <v>1</v>
      </c>
      <c r="F294">
        <v>1</v>
      </c>
    </row>
    <row r="295" spans="1:6" x14ac:dyDescent="0.25">
      <c r="A295" t="s">
        <v>2935</v>
      </c>
      <c r="B295">
        <v>578019</v>
      </c>
      <c r="C295" s="74">
        <v>1</v>
      </c>
      <c r="D295" s="75">
        <v>1</v>
      </c>
      <c r="E295" s="75">
        <v>1</v>
      </c>
      <c r="F295">
        <v>1</v>
      </c>
    </row>
    <row r="296" spans="1:6" x14ac:dyDescent="0.25">
      <c r="A296" t="s">
        <v>2936</v>
      </c>
      <c r="B296">
        <v>3120398</v>
      </c>
      <c r="C296" s="74">
        <v>1</v>
      </c>
      <c r="D296" s="75">
        <v>2</v>
      </c>
      <c r="E296" s="75">
        <v>2</v>
      </c>
      <c r="F296">
        <v>2</v>
      </c>
    </row>
    <row r="297" spans="1:6" x14ac:dyDescent="0.25">
      <c r="A297" t="s">
        <v>2937</v>
      </c>
      <c r="B297">
        <v>1515761</v>
      </c>
      <c r="C297" s="74"/>
      <c r="D297" s="75">
        <v>0</v>
      </c>
      <c r="E297" s="75">
        <v>0</v>
      </c>
      <c r="F297">
        <v>1</v>
      </c>
    </row>
    <row r="298" spans="1:6" x14ac:dyDescent="0.25">
      <c r="A298" t="s">
        <v>2938</v>
      </c>
      <c r="B298">
        <v>3523450</v>
      </c>
      <c r="C298" s="74"/>
      <c r="D298" s="75">
        <v>0</v>
      </c>
      <c r="E298" s="75">
        <v>0</v>
      </c>
      <c r="F298">
        <v>1</v>
      </c>
    </row>
    <row r="299" spans="1:6" x14ac:dyDescent="0.25">
      <c r="A299" t="s">
        <v>2939</v>
      </c>
      <c r="B299">
        <v>3450084</v>
      </c>
      <c r="C299" s="74">
        <v>1</v>
      </c>
      <c r="D299" s="75">
        <v>1</v>
      </c>
      <c r="E299" s="75">
        <v>1</v>
      </c>
      <c r="F299">
        <v>1</v>
      </c>
    </row>
    <row r="300" spans="1:6" x14ac:dyDescent="0.25">
      <c r="A300" t="s">
        <v>2940</v>
      </c>
      <c r="B300">
        <v>3903581</v>
      </c>
      <c r="C300" s="74">
        <v>1</v>
      </c>
      <c r="D300" s="75">
        <v>1</v>
      </c>
      <c r="E300" s="75">
        <v>1</v>
      </c>
      <c r="F300">
        <v>1</v>
      </c>
    </row>
    <row r="301" spans="1:6" x14ac:dyDescent="0.25">
      <c r="A301" t="s">
        <v>2941</v>
      </c>
      <c r="B301">
        <v>2803779</v>
      </c>
      <c r="C301" s="74">
        <v>1</v>
      </c>
      <c r="D301" s="75">
        <v>1</v>
      </c>
      <c r="E301" s="75">
        <v>1</v>
      </c>
      <c r="F301">
        <v>1</v>
      </c>
    </row>
    <row r="302" spans="1:6" x14ac:dyDescent="0.25">
      <c r="A302" t="s">
        <v>2942</v>
      </c>
      <c r="B302">
        <v>4035957</v>
      </c>
      <c r="C302" s="74">
        <v>1</v>
      </c>
      <c r="D302" s="75">
        <v>1</v>
      </c>
      <c r="E302" s="75">
        <v>1</v>
      </c>
      <c r="F302">
        <v>1</v>
      </c>
    </row>
    <row r="303" spans="1:6" x14ac:dyDescent="0.25">
      <c r="A303" t="s">
        <v>2943</v>
      </c>
      <c r="B303">
        <v>677773</v>
      </c>
      <c r="C303" s="74">
        <v>0</v>
      </c>
      <c r="D303" s="75">
        <v>2</v>
      </c>
      <c r="E303" s="75">
        <v>0</v>
      </c>
      <c r="F303">
        <v>2</v>
      </c>
    </row>
    <row r="304" spans="1:6" x14ac:dyDescent="0.25">
      <c r="A304" t="s">
        <v>2944</v>
      </c>
      <c r="B304">
        <v>2715891</v>
      </c>
      <c r="C304" s="74">
        <v>0</v>
      </c>
      <c r="D304" s="75">
        <v>1</v>
      </c>
      <c r="E304" s="75">
        <v>0</v>
      </c>
      <c r="F304">
        <v>1</v>
      </c>
    </row>
    <row r="305" spans="1:6" x14ac:dyDescent="0.25">
      <c r="A305" t="s">
        <v>2945</v>
      </c>
      <c r="B305">
        <v>3523463</v>
      </c>
      <c r="C305" s="74"/>
      <c r="D305" s="75">
        <v>0</v>
      </c>
      <c r="E305" s="75">
        <v>0</v>
      </c>
      <c r="F305">
        <v>1</v>
      </c>
    </row>
    <row r="306" spans="1:6" x14ac:dyDescent="0.25">
      <c r="A306" t="s">
        <v>2946</v>
      </c>
      <c r="B306">
        <v>2811282</v>
      </c>
      <c r="C306" s="74">
        <v>1</v>
      </c>
      <c r="D306" s="75">
        <v>1</v>
      </c>
      <c r="E306" s="75">
        <v>1</v>
      </c>
      <c r="F306">
        <v>1</v>
      </c>
    </row>
    <row r="307" spans="1:6" x14ac:dyDescent="0.25">
      <c r="A307" t="s">
        <v>2947</v>
      </c>
      <c r="B307">
        <v>2715908</v>
      </c>
      <c r="C307" s="74">
        <v>1</v>
      </c>
      <c r="D307" s="75">
        <v>1</v>
      </c>
      <c r="E307" s="75">
        <v>1</v>
      </c>
      <c r="F307">
        <v>1</v>
      </c>
    </row>
    <row r="308" spans="1:6" x14ac:dyDescent="0.25">
      <c r="A308" t="s">
        <v>2948</v>
      </c>
      <c r="B308">
        <v>3118339</v>
      </c>
      <c r="C308" s="74"/>
      <c r="D308" s="75">
        <v>0</v>
      </c>
      <c r="E308" s="75">
        <v>0</v>
      </c>
      <c r="F308">
        <v>1</v>
      </c>
    </row>
    <row r="309" spans="1:6" x14ac:dyDescent="0.25">
      <c r="A309" t="s">
        <v>2949</v>
      </c>
      <c r="B309">
        <v>600829</v>
      </c>
      <c r="C309" s="74"/>
      <c r="D309" s="75">
        <v>0</v>
      </c>
      <c r="E309" s="75">
        <v>0</v>
      </c>
      <c r="F309">
        <v>1</v>
      </c>
    </row>
    <row r="310" spans="1:6" x14ac:dyDescent="0.25">
      <c r="A310" t="s">
        <v>2950</v>
      </c>
      <c r="B310">
        <v>2339355</v>
      </c>
      <c r="C310" s="74">
        <v>1</v>
      </c>
      <c r="D310" s="75">
        <v>1</v>
      </c>
      <c r="E310" s="75">
        <v>1</v>
      </c>
      <c r="F310">
        <v>1</v>
      </c>
    </row>
    <row r="311" spans="1:6" x14ac:dyDescent="0.25">
      <c r="A311" t="s">
        <v>2951</v>
      </c>
      <c r="B311">
        <v>1497216</v>
      </c>
      <c r="C311" s="74">
        <v>1</v>
      </c>
      <c r="D311" s="75">
        <v>1</v>
      </c>
      <c r="E311" s="75">
        <v>1</v>
      </c>
      <c r="F311">
        <v>1</v>
      </c>
    </row>
    <row r="312" spans="1:6" x14ac:dyDescent="0.25">
      <c r="A312" t="s">
        <v>2952</v>
      </c>
      <c r="B312">
        <v>714537</v>
      </c>
      <c r="C312" s="74">
        <v>0.66666666666666696</v>
      </c>
      <c r="D312" s="75">
        <v>3</v>
      </c>
      <c r="E312" s="75">
        <v>2</v>
      </c>
      <c r="F312">
        <v>3</v>
      </c>
    </row>
    <row r="313" spans="1:6" x14ac:dyDescent="0.25">
      <c r="A313" t="s">
        <v>2953</v>
      </c>
      <c r="B313">
        <v>598316</v>
      </c>
      <c r="C313" s="74"/>
      <c r="D313" s="75">
        <v>0</v>
      </c>
      <c r="E313" s="75">
        <v>0</v>
      </c>
      <c r="F313">
        <v>1</v>
      </c>
    </row>
    <row r="314" spans="1:6" x14ac:dyDescent="0.25">
      <c r="A314" t="s">
        <v>2954</v>
      </c>
      <c r="B314">
        <v>2052805</v>
      </c>
      <c r="C314" s="74">
        <v>0.5</v>
      </c>
      <c r="D314" s="75">
        <v>2</v>
      </c>
      <c r="E314" s="75">
        <v>1</v>
      </c>
      <c r="F314">
        <v>2</v>
      </c>
    </row>
    <row r="315" spans="1:6" x14ac:dyDescent="0.25">
      <c r="A315" t="s">
        <v>2955</v>
      </c>
      <c r="B315">
        <v>3525583</v>
      </c>
      <c r="C315" s="74">
        <v>1</v>
      </c>
      <c r="D315" s="75">
        <v>2</v>
      </c>
      <c r="E315" s="75">
        <v>2</v>
      </c>
      <c r="F315">
        <v>2</v>
      </c>
    </row>
    <row r="316" spans="1:6" x14ac:dyDescent="0.25">
      <c r="A316" t="s">
        <v>2956</v>
      </c>
      <c r="B316">
        <v>706446</v>
      </c>
      <c r="C316" s="74"/>
      <c r="D316" s="75">
        <v>0</v>
      </c>
      <c r="E316" s="75">
        <v>0</v>
      </c>
      <c r="F316">
        <v>1</v>
      </c>
    </row>
    <row r="317" spans="1:6" x14ac:dyDescent="0.25">
      <c r="A317" t="s">
        <v>2957</v>
      </c>
      <c r="B317">
        <v>3903473</v>
      </c>
      <c r="C317" s="74"/>
      <c r="D317" s="75">
        <v>0</v>
      </c>
      <c r="E317" s="75">
        <v>0</v>
      </c>
      <c r="F317">
        <v>1</v>
      </c>
    </row>
    <row r="318" spans="1:6" x14ac:dyDescent="0.25">
      <c r="A318" t="s">
        <v>2958</v>
      </c>
      <c r="B318">
        <v>3523458</v>
      </c>
      <c r="C318" s="74">
        <v>1</v>
      </c>
      <c r="D318" s="75">
        <v>1</v>
      </c>
      <c r="E318" s="75">
        <v>1</v>
      </c>
      <c r="F318">
        <v>1</v>
      </c>
    </row>
    <row r="319" spans="1:6" x14ac:dyDescent="0.25">
      <c r="A319" t="s">
        <v>2959</v>
      </c>
      <c r="B319">
        <v>4035967</v>
      </c>
      <c r="C319" s="74">
        <v>0.5</v>
      </c>
      <c r="D319" s="75">
        <v>2</v>
      </c>
      <c r="E319" s="75">
        <v>1</v>
      </c>
      <c r="F319">
        <v>2</v>
      </c>
    </row>
    <row r="320" spans="1:6" x14ac:dyDescent="0.25">
      <c r="A320" t="s">
        <v>2960</v>
      </c>
      <c r="B320">
        <v>1081016</v>
      </c>
      <c r="C320" s="74">
        <v>1</v>
      </c>
      <c r="D320" s="75">
        <v>1</v>
      </c>
      <c r="E320" s="75">
        <v>1</v>
      </c>
      <c r="F320">
        <v>2</v>
      </c>
    </row>
    <row r="321" spans="1:6" x14ac:dyDescent="0.25">
      <c r="A321" t="s">
        <v>2961</v>
      </c>
      <c r="B321">
        <v>1284148</v>
      </c>
      <c r="C321" s="74">
        <v>1</v>
      </c>
      <c r="D321" s="75">
        <v>1</v>
      </c>
      <c r="E321" s="75">
        <v>1</v>
      </c>
      <c r="F321">
        <v>1</v>
      </c>
    </row>
    <row r="322" spans="1:6" x14ac:dyDescent="0.25">
      <c r="A322" t="s">
        <v>2962</v>
      </c>
      <c r="B322">
        <v>2363154</v>
      </c>
      <c r="C322" s="74"/>
      <c r="D322" s="75">
        <v>0</v>
      </c>
      <c r="E322" s="75">
        <v>0</v>
      </c>
      <c r="F322">
        <v>1</v>
      </c>
    </row>
    <row r="323" spans="1:6" x14ac:dyDescent="0.25">
      <c r="A323" t="s">
        <v>2963</v>
      </c>
      <c r="B323">
        <v>4035948</v>
      </c>
      <c r="C323" s="74"/>
      <c r="D323" s="75">
        <v>0</v>
      </c>
      <c r="E323" s="75">
        <v>0</v>
      </c>
      <c r="F323">
        <v>1</v>
      </c>
    </row>
    <row r="324" spans="1:6" x14ac:dyDescent="0.25">
      <c r="A324" t="s">
        <v>2964</v>
      </c>
      <c r="B324">
        <v>908758</v>
      </c>
      <c r="C324" s="74">
        <v>1</v>
      </c>
      <c r="D324" s="75">
        <v>1</v>
      </c>
      <c r="E324" s="75">
        <v>1</v>
      </c>
      <c r="F324">
        <v>1</v>
      </c>
    </row>
    <row r="325" spans="1:6" x14ac:dyDescent="0.25">
      <c r="A325" t="s">
        <v>2965</v>
      </c>
      <c r="B325">
        <v>1295755</v>
      </c>
      <c r="C325" s="74">
        <v>1</v>
      </c>
      <c r="D325" s="75">
        <v>2</v>
      </c>
      <c r="E325" s="75">
        <v>2</v>
      </c>
      <c r="F325">
        <v>2</v>
      </c>
    </row>
    <row r="326" spans="1:6" x14ac:dyDescent="0.25">
      <c r="A326" t="s">
        <v>2966</v>
      </c>
      <c r="B326">
        <v>2490289</v>
      </c>
      <c r="C326" s="74"/>
      <c r="D326" s="75">
        <v>0</v>
      </c>
      <c r="E326" s="75">
        <v>0</v>
      </c>
      <c r="F326">
        <v>1</v>
      </c>
    </row>
    <row r="327" spans="1:6" x14ac:dyDescent="0.25">
      <c r="A327" t="s">
        <v>2967</v>
      </c>
      <c r="B327">
        <v>1487548</v>
      </c>
      <c r="C327" s="74">
        <v>1</v>
      </c>
      <c r="D327" s="75">
        <v>1</v>
      </c>
      <c r="E327" s="75">
        <v>1</v>
      </c>
      <c r="F327">
        <v>1</v>
      </c>
    </row>
    <row r="328" spans="1:6" x14ac:dyDescent="0.25">
      <c r="A328" t="s">
        <v>2968</v>
      </c>
      <c r="B328">
        <v>2453666</v>
      </c>
      <c r="C328" s="74">
        <v>1</v>
      </c>
      <c r="D328" s="75">
        <v>1</v>
      </c>
      <c r="E328" s="75">
        <v>1</v>
      </c>
      <c r="F328">
        <v>1</v>
      </c>
    </row>
    <row r="329" spans="1:6" x14ac:dyDescent="0.25">
      <c r="A329" t="s">
        <v>2969</v>
      </c>
      <c r="B329">
        <v>4473150</v>
      </c>
      <c r="C329" s="74"/>
      <c r="D329" s="75">
        <v>0</v>
      </c>
      <c r="E329" s="75">
        <v>0</v>
      </c>
      <c r="F329">
        <v>1</v>
      </c>
    </row>
    <row r="330" spans="1:6" x14ac:dyDescent="0.25">
      <c r="A330" t="s">
        <v>2970</v>
      </c>
      <c r="B330">
        <v>2426426</v>
      </c>
      <c r="C330" s="74">
        <v>1</v>
      </c>
      <c r="D330" s="75">
        <v>1</v>
      </c>
      <c r="E330" s="75">
        <v>1</v>
      </c>
      <c r="F330">
        <v>1</v>
      </c>
    </row>
    <row r="331" spans="1:6" x14ac:dyDescent="0.25">
      <c r="A331" t="s">
        <v>2971</v>
      </c>
      <c r="B331">
        <v>4475985</v>
      </c>
      <c r="C331" s="74"/>
      <c r="D331" s="75">
        <v>0</v>
      </c>
      <c r="E331" s="75">
        <v>0</v>
      </c>
      <c r="F331">
        <v>1</v>
      </c>
    </row>
    <row r="332" spans="1:6" x14ac:dyDescent="0.25">
      <c r="A332" t="s">
        <v>2972</v>
      </c>
      <c r="B332">
        <v>1193410</v>
      </c>
      <c r="C332" s="74">
        <v>1</v>
      </c>
      <c r="D332" s="75">
        <v>1</v>
      </c>
      <c r="E332" s="75">
        <v>1</v>
      </c>
      <c r="F332">
        <v>1</v>
      </c>
    </row>
    <row r="333" spans="1:6" x14ac:dyDescent="0.25">
      <c r="A333" t="s">
        <v>2973</v>
      </c>
      <c r="B333">
        <v>3525933</v>
      </c>
      <c r="C333" s="74">
        <v>1</v>
      </c>
      <c r="D333" s="75">
        <v>1</v>
      </c>
      <c r="E333" s="75">
        <v>1</v>
      </c>
      <c r="F333">
        <v>1</v>
      </c>
    </row>
    <row r="334" spans="1:6" x14ac:dyDescent="0.25">
      <c r="A334" t="s">
        <v>2974</v>
      </c>
      <c r="B334">
        <v>3903542</v>
      </c>
      <c r="C334" s="74">
        <v>0.75</v>
      </c>
      <c r="D334" s="75">
        <v>4</v>
      </c>
      <c r="E334" s="75">
        <v>3</v>
      </c>
      <c r="F334">
        <v>4</v>
      </c>
    </row>
    <row r="335" spans="1:6" x14ac:dyDescent="0.25">
      <c r="A335" t="s">
        <v>2975</v>
      </c>
      <c r="B335">
        <v>2839151</v>
      </c>
      <c r="C335" s="74">
        <v>1</v>
      </c>
      <c r="D335" s="75">
        <v>2</v>
      </c>
      <c r="E335" s="75">
        <v>2</v>
      </c>
      <c r="F335">
        <v>2</v>
      </c>
    </row>
    <row r="336" spans="1:6" x14ac:dyDescent="0.25">
      <c r="A336" t="s">
        <v>2976</v>
      </c>
      <c r="B336">
        <v>2379977</v>
      </c>
      <c r="C336" s="74">
        <v>0.5</v>
      </c>
      <c r="D336" s="75">
        <v>2</v>
      </c>
      <c r="E336" s="75">
        <v>1</v>
      </c>
      <c r="F336">
        <v>2</v>
      </c>
    </row>
    <row r="337" spans="1:6" x14ac:dyDescent="0.25">
      <c r="A337" t="s">
        <v>2977</v>
      </c>
      <c r="B337">
        <v>2382286</v>
      </c>
      <c r="C337" s="74">
        <v>0.5</v>
      </c>
      <c r="D337" s="75">
        <v>2</v>
      </c>
      <c r="E337" s="75">
        <v>1</v>
      </c>
      <c r="F337">
        <v>2</v>
      </c>
    </row>
    <row r="338" spans="1:6" x14ac:dyDescent="0.25">
      <c r="A338" t="s">
        <v>2978</v>
      </c>
      <c r="B338">
        <v>2741477</v>
      </c>
      <c r="C338" s="74">
        <v>1</v>
      </c>
      <c r="D338" s="75">
        <v>1</v>
      </c>
      <c r="E338" s="75">
        <v>1</v>
      </c>
      <c r="F338">
        <v>1</v>
      </c>
    </row>
    <row r="339" spans="1:6" x14ac:dyDescent="0.25">
      <c r="A339" t="s">
        <v>2979</v>
      </c>
      <c r="B339">
        <v>3903482</v>
      </c>
      <c r="C339" s="74">
        <v>1</v>
      </c>
      <c r="D339" s="75">
        <v>1</v>
      </c>
      <c r="E339" s="75">
        <v>1</v>
      </c>
      <c r="F339">
        <v>1</v>
      </c>
    </row>
    <row r="340" spans="1:6" x14ac:dyDescent="0.25">
      <c r="A340" t="s">
        <v>2980</v>
      </c>
      <c r="B340">
        <v>3903605</v>
      </c>
      <c r="C340" s="74">
        <v>0</v>
      </c>
      <c r="D340" s="75">
        <v>1</v>
      </c>
      <c r="E340" s="75">
        <v>0</v>
      </c>
      <c r="F340">
        <v>2</v>
      </c>
    </row>
    <row r="341" spans="1:6" x14ac:dyDescent="0.25">
      <c r="A341" t="s">
        <v>2981</v>
      </c>
      <c r="B341">
        <v>717226</v>
      </c>
      <c r="C341" s="74">
        <v>0</v>
      </c>
      <c r="D341" s="75">
        <v>2</v>
      </c>
      <c r="E341" s="75">
        <v>0</v>
      </c>
      <c r="F341">
        <v>3</v>
      </c>
    </row>
    <row r="342" spans="1:6" x14ac:dyDescent="0.25">
      <c r="A342" t="s">
        <v>2982</v>
      </c>
      <c r="B342">
        <v>2832094</v>
      </c>
      <c r="C342" s="74">
        <v>0</v>
      </c>
      <c r="D342" s="75">
        <v>2</v>
      </c>
      <c r="E342" s="75">
        <v>0</v>
      </c>
      <c r="F342">
        <v>2</v>
      </c>
    </row>
    <row r="343" spans="1:6" x14ac:dyDescent="0.25">
      <c r="A343" t="s">
        <v>2983</v>
      </c>
      <c r="B343">
        <v>3118298</v>
      </c>
      <c r="C343" s="74">
        <v>1</v>
      </c>
      <c r="D343" s="75">
        <v>3</v>
      </c>
      <c r="E343" s="75">
        <v>3</v>
      </c>
      <c r="F343">
        <v>3</v>
      </c>
    </row>
    <row r="344" spans="1:6" x14ac:dyDescent="0.25">
      <c r="A344" t="s">
        <v>2984</v>
      </c>
      <c r="B344">
        <v>815166</v>
      </c>
      <c r="C344" s="74">
        <v>0</v>
      </c>
      <c r="D344" s="75">
        <v>1</v>
      </c>
      <c r="E344" s="75">
        <v>0</v>
      </c>
      <c r="F344">
        <v>1</v>
      </c>
    </row>
    <row r="345" spans="1:6" x14ac:dyDescent="0.25">
      <c r="A345" t="s">
        <v>2985</v>
      </c>
      <c r="B345">
        <v>1771789</v>
      </c>
      <c r="C345" s="74">
        <v>0</v>
      </c>
      <c r="D345" s="75">
        <v>2</v>
      </c>
      <c r="E345" s="75">
        <v>0</v>
      </c>
      <c r="F345">
        <v>2</v>
      </c>
    </row>
    <row r="346" spans="1:6" x14ac:dyDescent="0.25">
      <c r="A346" t="s">
        <v>2986</v>
      </c>
      <c r="B346">
        <v>2233478</v>
      </c>
      <c r="C346" s="74"/>
      <c r="D346" s="75">
        <v>0</v>
      </c>
      <c r="E346" s="75">
        <v>0</v>
      </c>
      <c r="F346">
        <v>1</v>
      </c>
    </row>
    <row r="347" spans="1:6" x14ac:dyDescent="0.25">
      <c r="A347" t="s">
        <v>2987</v>
      </c>
      <c r="B347">
        <v>3903478</v>
      </c>
      <c r="C347" s="74">
        <v>0.5</v>
      </c>
      <c r="D347" s="75">
        <v>2</v>
      </c>
      <c r="E347" s="75">
        <v>1</v>
      </c>
      <c r="F347">
        <v>2</v>
      </c>
    </row>
    <row r="348" spans="1:6" x14ac:dyDescent="0.25">
      <c r="A348" t="s">
        <v>2988</v>
      </c>
      <c r="B348">
        <v>595898</v>
      </c>
      <c r="C348" s="74"/>
      <c r="D348" s="75">
        <v>0</v>
      </c>
      <c r="E348" s="75">
        <v>0</v>
      </c>
      <c r="F348">
        <v>1</v>
      </c>
    </row>
    <row r="349" spans="1:6" x14ac:dyDescent="0.25">
      <c r="A349" t="s">
        <v>2989</v>
      </c>
      <c r="B349">
        <v>3851502</v>
      </c>
      <c r="C349" s="74">
        <v>1</v>
      </c>
      <c r="D349" s="75">
        <v>1</v>
      </c>
      <c r="E349" s="75">
        <v>1</v>
      </c>
      <c r="F349">
        <v>2</v>
      </c>
    </row>
    <row r="350" spans="1:6" x14ac:dyDescent="0.25">
      <c r="A350" t="s">
        <v>2990</v>
      </c>
      <c r="B350">
        <v>1285232</v>
      </c>
      <c r="C350" s="74">
        <v>1</v>
      </c>
      <c r="D350" s="75">
        <v>1</v>
      </c>
      <c r="E350" s="75">
        <v>1</v>
      </c>
      <c r="F350">
        <v>1</v>
      </c>
    </row>
    <row r="351" spans="1:6" x14ac:dyDescent="0.25">
      <c r="A351" t="s">
        <v>2991</v>
      </c>
      <c r="B351">
        <v>1047316</v>
      </c>
      <c r="C351" s="74">
        <v>1</v>
      </c>
      <c r="D351" s="75">
        <v>2</v>
      </c>
      <c r="E351" s="75">
        <v>2</v>
      </c>
      <c r="F351">
        <v>2</v>
      </c>
    </row>
    <row r="352" spans="1:6" x14ac:dyDescent="0.25">
      <c r="A352" t="s">
        <v>2992</v>
      </c>
      <c r="B352">
        <v>1291086</v>
      </c>
      <c r="C352" s="74">
        <v>1</v>
      </c>
      <c r="D352" s="75">
        <v>1</v>
      </c>
      <c r="E352" s="75">
        <v>1</v>
      </c>
      <c r="F352">
        <v>1</v>
      </c>
    </row>
    <row r="353" spans="1:6" x14ac:dyDescent="0.25">
      <c r="A353" t="s">
        <v>2993</v>
      </c>
      <c r="B353">
        <v>2043580</v>
      </c>
      <c r="C353" s="74">
        <v>1</v>
      </c>
      <c r="D353" s="75">
        <v>1</v>
      </c>
      <c r="E353" s="75">
        <v>1</v>
      </c>
      <c r="F353">
        <v>1</v>
      </c>
    </row>
    <row r="354" spans="1:6" x14ac:dyDescent="0.25">
      <c r="A354" t="s">
        <v>2994</v>
      </c>
      <c r="B354">
        <v>696477</v>
      </c>
      <c r="C354" s="74">
        <v>0</v>
      </c>
      <c r="D354" s="75">
        <v>1</v>
      </c>
      <c r="E354" s="75">
        <v>0</v>
      </c>
      <c r="F354">
        <v>2</v>
      </c>
    </row>
    <row r="355" spans="1:6" x14ac:dyDescent="0.25">
      <c r="A355" t="s">
        <v>2995</v>
      </c>
      <c r="B355">
        <v>4473004</v>
      </c>
      <c r="C355" s="74">
        <v>0</v>
      </c>
      <c r="D355" s="75">
        <v>1</v>
      </c>
      <c r="E355" s="75">
        <v>0</v>
      </c>
      <c r="F355">
        <v>1</v>
      </c>
    </row>
    <row r="356" spans="1:6" x14ac:dyDescent="0.25">
      <c r="A356" t="s">
        <v>2996</v>
      </c>
      <c r="B356">
        <v>3903591</v>
      </c>
      <c r="C356" s="74">
        <v>0</v>
      </c>
      <c r="D356" s="75">
        <v>1</v>
      </c>
      <c r="E356" s="75">
        <v>0</v>
      </c>
      <c r="F356">
        <v>1</v>
      </c>
    </row>
    <row r="357" spans="1:6" x14ac:dyDescent="0.25">
      <c r="A357" t="s">
        <v>2997</v>
      </c>
      <c r="B357">
        <v>433262</v>
      </c>
      <c r="C357" s="74">
        <v>0</v>
      </c>
      <c r="D357" s="75">
        <v>1</v>
      </c>
      <c r="E357" s="75">
        <v>0</v>
      </c>
      <c r="F357">
        <v>1</v>
      </c>
    </row>
    <row r="358" spans="1:6" x14ac:dyDescent="0.25">
      <c r="A358" t="s">
        <v>2998</v>
      </c>
      <c r="B358">
        <v>1186407</v>
      </c>
      <c r="C358" s="74">
        <v>0</v>
      </c>
      <c r="D358" s="75">
        <v>1</v>
      </c>
      <c r="E358" s="75">
        <v>0</v>
      </c>
      <c r="F358">
        <v>1</v>
      </c>
    </row>
    <row r="359" spans="1:6" x14ac:dyDescent="0.25">
      <c r="A359" t="s">
        <v>2999</v>
      </c>
      <c r="B359">
        <v>3851814</v>
      </c>
      <c r="C359" s="74">
        <v>0</v>
      </c>
      <c r="D359" s="75">
        <v>1</v>
      </c>
      <c r="E359" s="75">
        <v>0</v>
      </c>
      <c r="F359">
        <v>1</v>
      </c>
    </row>
    <row r="360" spans="1:6" x14ac:dyDescent="0.25">
      <c r="A360" t="s">
        <v>3000</v>
      </c>
      <c r="B360">
        <v>2802548</v>
      </c>
      <c r="C360" s="74">
        <v>0.2</v>
      </c>
      <c r="D360" s="75">
        <v>5</v>
      </c>
      <c r="E360" s="75">
        <v>1</v>
      </c>
      <c r="F360">
        <v>2</v>
      </c>
    </row>
    <row r="361" spans="1:6" x14ac:dyDescent="0.25">
      <c r="A361" t="s">
        <v>3001</v>
      </c>
      <c r="B361">
        <v>606171</v>
      </c>
      <c r="C361" s="74"/>
      <c r="D361" s="75">
        <v>0</v>
      </c>
      <c r="E361" s="75">
        <v>0</v>
      </c>
      <c r="F361">
        <v>1</v>
      </c>
    </row>
    <row r="362" spans="1:6" x14ac:dyDescent="0.25">
      <c r="A362" t="s">
        <v>3002</v>
      </c>
      <c r="B362">
        <v>1379895</v>
      </c>
      <c r="C362" s="74"/>
      <c r="D362" s="75">
        <v>0</v>
      </c>
      <c r="E362" s="75">
        <v>0</v>
      </c>
      <c r="F362">
        <v>1</v>
      </c>
    </row>
    <row r="363" spans="1:6" x14ac:dyDescent="0.25">
      <c r="A363" t="s">
        <v>3003</v>
      </c>
      <c r="B363">
        <v>741495</v>
      </c>
      <c r="C363" s="74">
        <v>1</v>
      </c>
      <c r="D363" s="75">
        <v>1</v>
      </c>
      <c r="E363" s="75">
        <v>1</v>
      </c>
      <c r="F363">
        <v>1</v>
      </c>
    </row>
    <row r="364" spans="1:6" x14ac:dyDescent="0.25">
      <c r="A364" t="s">
        <v>3004</v>
      </c>
      <c r="B364">
        <v>3851816</v>
      </c>
      <c r="C364" s="74">
        <v>0</v>
      </c>
      <c r="D364" s="75">
        <v>1</v>
      </c>
      <c r="E364" s="75">
        <v>0</v>
      </c>
      <c r="F364">
        <v>1</v>
      </c>
    </row>
    <row r="365" spans="1:6" x14ac:dyDescent="0.25">
      <c r="A365" t="s">
        <v>3005</v>
      </c>
      <c r="B365">
        <v>595913</v>
      </c>
      <c r="C365" s="74"/>
      <c r="D365" s="75">
        <v>0</v>
      </c>
      <c r="E365" s="75">
        <v>0</v>
      </c>
      <c r="F365">
        <v>1</v>
      </c>
    </row>
    <row r="366" spans="1:6" x14ac:dyDescent="0.25">
      <c r="A366" t="s">
        <v>3006</v>
      </c>
      <c r="B366">
        <v>524761</v>
      </c>
      <c r="C366" s="74">
        <v>1</v>
      </c>
      <c r="D366" s="75">
        <v>1</v>
      </c>
      <c r="E366" s="75">
        <v>1</v>
      </c>
      <c r="F366">
        <v>1</v>
      </c>
    </row>
    <row r="367" spans="1:6" x14ac:dyDescent="0.25">
      <c r="A367" t="s">
        <v>3007</v>
      </c>
      <c r="B367">
        <v>3853081</v>
      </c>
      <c r="C367" s="74">
        <v>1</v>
      </c>
      <c r="D367" s="75">
        <v>2</v>
      </c>
      <c r="E367" s="75">
        <v>2</v>
      </c>
      <c r="F367">
        <v>2</v>
      </c>
    </row>
    <row r="368" spans="1:6" x14ac:dyDescent="0.25">
      <c r="A368" t="s">
        <v>3008</v>
      </c>
      <c r="B368">
        <v>3888246</v>
      </c>
      <c r="C368" s="74">
        <v>0</v>
      </c>
      <c r="D368" s="75">
        <v>1</v>
      </c>
      <c r="E368" s="75">
        <v>0</v>
      </c>
      <c r="F368">
        <v>2</v>
      </c>
    </row>
    <row r="369" spans="1:6" x14ac:dyDescent="0.25">
      <c r="A369" t="s">
        <v>3009</v>
      </c>
      <c r="B369">
        <v>2051588</v>
      </c>
      <c r="C369" s="74"/>
      <c r="D369" s="75">
        <v>0</v>
      </c>
      <c r="E369" s="75">
        <v>0</v>
      </c>
      <c r="F369">
        <v>1</v>
      </c>
    </row>
    <row r="370" spans="1:6" x14ac:dyDescent="0.25">
      <c r="A370" t="s">
        <v>3010</v>
      </c>
      <c r="B370">
        <v>4476024</v>
      </c>
      <c r="C370" s="74"/>
      <c r="D370" s="75">
        <v>0</v>
      </c>
      <c r="E370" s="75">
        <v>0</v>
      </c>
      <c r="F370">
        <v>1</v>
      </c>
    </row>
    <row r="371" spans="1:6" x14ac:dyDescent="0.25">
      <c r="A371" t="s">
        <v>3011</v>
      </c>
      <c r="B371">
        <v>3295419</v>
      </c>
      <c r="C371" s="74"/>
      <c r="D371" s="75">
        <v>0</v>
      </c>
      <c r="E371" s="75">
        <v>0</v>
      </c>
      <c r="F371">
        <v>1</v>
      </c>
    </row>
    <row r="372" spans="1:6" x14ac:dyDescent="0.25">
      <c r="A372" t="s">
        <v>3012</v>
      </c>
      <c r="B372">
        <v>3851835</v>
      </c>
      <c r="C372" s="74">
        <v>1</v>
      </c>
      <c r="D372" s="75">
        <v>1</v>
      </c>
      <c r="E372" s="75">
        <v>1</v>
      </c>
      <c r="F372">
        <v>1</v>
      </c>
    </row>
    <row r="373" spans="1:6" x14ac:dyDescent="0.25">
      <c r="A373" t="s">
        <v>3013</v>
      </c>
      <c r="B373">
        <v>502054</v>
      </c>
      <c r="C373" s="74">
        <v>1</v>
      </c>
      <c r="D373" s="75">
        <v>1</v>
      </c>
      <c r="E373" s="75">
        <v>1</v>
      </c>
      <c r="F373">
        <v>1</v>
      </c>
    </row>
    <row r="374" spans="1:6" x14ac:dyDescent="0.25">
      <c r="A374" t="s">
        <v>3014</v>
      </c>
      <c r="B374">
        <v>2746074</v>
      </c>
      <c r="C374" s="74">
        <v>1</v>
      </c>
      <c r="D374" s="75">
        <v>1</v>
      </c>
      <c r="E374" s="75">
        <v>1</v>
      </c>
      <c r="F374">
        <v>1</v>
      </c>
    </row>
    <row r="375" spans="1:6" x14ac:dyDescent="0.25">
      <c r="A375" t="s">
        <v>3015</v>
      </c>
      <c r="B375">
        <v>3525649</v>
      </c>
      <c r="C375" s="74">
        <v>1</v>
      </c>
      <c r="D375" s="75">
        <v>1</v>
      </c>
      <c r="E375" s="75">
        <v>1</v>
      </c>
      <c r="F375">
        <v>1</v>
      </c>
    </row>
    <row r="376" spans="1:6" x14ac:dyDescent="0.25">
      <c r="A376" t="s">
        <v>3016</v>
      </c>
      <c r="B376">
        <v>1172385</v>
      </c>
      <c r="C376" s="74"/>
      <c r="D376" s="75">
        <v>0</v>
      </c>
      <c r="E376" s="75">
        <v>0</v>
      </c>
      <c r="F376">
        <v>1</v>
      </c>
    </row>
    <row r="377" spans="1:6" x14ac:dyDescent="0.25">
      <c r="A377" t="s">
        <v>3017</v>
      </c>
      <c r="B377">
        <v>1291062</v>
      </c>
      <c r="C377" s="74">
        <v>0</v>
      </c>
      <c r="D377" s="75">
        <v>1</v>
      </c>
      <c r="E377" s="75">
        <v>0</v>
      </c>
      <c r="F377">
        <v>1</v>
      </c>
    </row>
    <row r="378" spans="1:6" x14ac:dyDescent="0.25">
      <c r="A378" t="s">
        <v>3018</v>
      </c>
      <c r="B378">
        <v>978664</v>
      </c>
      <c r="C378" s="74"/>
      <c r="D378" s="75">
        <v>0</v>
      </c>
      <c r="E378" s="75">
        <v>0</v>
      </c>
      <c r="F378">
        <v>1</v>
      </c>
    </row>
    <row r="379" spans="1:6" x14ac:dyDescent="0.25">
      <c r="A379" t="s">
        <v>3019</v>
      </c>
      <c r="B379">
        <v>1905372</v>
      </c>
      <c r="C379" s="74">
        <v>0</v>
      </c>
      <c r="D379" s="75">
        <v>1</v>
      </c>
      <c r="E379" s="75">
        <v>0</v>
      </c>
      <c r="F379">
        <v>1</v>
      </c>
    </row>
    <row r="380" spans="1:6" x14ac:dyDescent="0.25">
      <c r="A380" t="s">
        <v>3020</v>
      </c>
      <c r="B380">
        <v>2338319</v>
      </c>
      <c r="C380" s="74">
        <v>0</v>
      </c>
      <c r="D380" s="75">
        <v>1</v>
      </c>
      <c r="E380" s="75">
        <v>0</v>
      </c>
      <c r="F380">
        <v>2</v>
      </c>
    </row>
    <row r="381" spans="1:6" x14ac:dyDescent="0.25">
      <c r="A381" t="s">
        <v>3021</v>
      </c>
      <c r="B381">
        <v>1847158</v>
      </c>
      <c r="C381" s="74">
        <v>1</v>
      </c>
      <c r="D381" s="75">
        <v>1</v>
      </c>
      <c r="E381" s="75">
        <v>1</v>
      </c>
      <c r="F381">
        <v>1</v>
      </c>
    </row>
    <row r="382" spans="1:6" x14ac:dyDescent="0.25">
      <c r="A382" t="s">
        <v>3022</v>
      </c>
      <c r="B382">
        <v>1215460</v>
      </c>
      <c r="C382" s="74"/>
      <c r="D382" s="75">
        <v>0</v>
      </c>
      <c r="E382" s="75">
        <v>0</v>
      </c>
      <c r="F382">
        <v>1</v>
      </c>
    </row>
    <row r="383" spans="1:6" x14ac:dyDescent="0.25">
      <c r="A383" t="s">
        <v>3023</v>
      </c>
      <c r="B383">
        <v>2362835</v>
      </c>
      <c r="C383" s="74">
        <v>1</v>
      </c>
      <c r="D383" s="75">
        <v>1</v>
      </c>
      <c r="E383" s="75">
        <v>1</v>
      </c>
      <c r="F383">
        <v>1</v>
      </c>
    </row>
    <row r="384" spans="1:6" x14ac:dyDescent="0.25">
      <c r="A384" t="s">
        <v>3024</v>
      </c>
      <c r="B384">
        <v>2397185</v>
      </c>
      <c r="C384" s="74"/>
      <c r="D384" s="75">
        <v>0</v>
      </c>
      <c r="E384" s="75">
        <v>0</v>
      </c>
      <c r="F384">
        <v>1</v>
      </c>
    </row>
    <row r="385" spans="1:6" x14ac:dyDescent="0.25">
      <c r="A385" t="s">
        <v>3025</v>
      </c>
      <c r="B385">
        <v>2426278</v>
      </c>
      <c r="C385" s="74">
        <v>1</v>
      </c>
      <c r="D385" s="75">
        <v>1</v>
      </c>
      <c r="E385" s="75">
        <v>1</v>
      </c>
      <c r="F385">
        <v>1</v>
      </c>
    </row>
    <row r="386" spans="1:6" x14ac:dyDescent="0.25">
      <c r="A386" t="s">
        <v>3026</v>
      </c>
      <c r="B386">
        <v>3851498</v>
      </c>
      <c r="C386" s="74">
        <v>0.66666666666666696</v>
      </c>
      <c r="D386" s="75">
        <v>3</v>
      </c>
      <c r="E386" s="75">
        <v>2</v>
      </c>
      <c r="F386">
        <v>3</v>
      </c>
    </row>
    <row r="387" spans="1:6" x14ac:dyDescent="0.25">
      <c r="A387" t="s">
        <v>3027</v>
      </c>
      <c r="B387">
        <v>3525524</v>
      </c>
      <c r="C387" s="74">
        <v>1</v>
      </c>
      <c r="D387" s="75">
        <v>1</v>
      </c>
      <c r="E387" s="75">
        <v>1</v>
      </c>
      <c r="F387">
        <v>1</v>
      </c>
    </row>
    <row r="388" spans="1:6" x14ac:dyDescent="0.25">
      <c r="A388" t="s">
        <v>3028</v>
      </c>
      <c r="B388">
        <v>3118389</v>
      </c>
      <c r="C388" s="74">
        <v>1</v>
      </c>
      <c r="D388" s="75">
        <v>1</v>
      </c>
      <c r="E388" s="75">
        <v>1</v>
      </c>
      <c r="F388">
        <v>1</v>
      </c>
    </row>
    <row r="389" spans="1:6" x14ac:dyDescent="0.25">
      <c r="A389" t="s">
        <v>3029</v>
      </c>
      <c r="B389">
        <v>2557041</v>
      </c>
      <c r="C389" s="74">
        <v>0</v>
      </c>
      <c r="D389" s="75">
        <v>1</v>
      </c>
      <c r="E389" s="75">
        <v>0</v>
      </c>
      <c r="F389">
        <v>1</v>
      </c>
    </row>
    <row r="390" spans="1:6" x14ac:dyDescent="0.25">
      <c r="A390" t="s">
        <v>3030</v>
      </c>
      <c r="B390">
        <v>3118405</v>
      </c>
      <c r="C390" s="74">
        <v>1</v>
      </c>
      <c r="D390" s="75">
        <v>1</v>
      </c>
      <c r="E390" s="75">
        <v>1</v>
      </c>
      <c r="F390">
        <v>1</v>
      </c>
    </row>
    <row r="391" spans="1:6" x14ac:dyDescent="0.25">
      <c r="A391" t="s">
        <v>3031</v>
      </c>
      <c r="B391">
        <v>3523464</v>
      </c>
      <c r="C391" s="74">
        <v>1</v>
      </c>
      <c r="D391" s="75">
        <v>1</v>
      </c>
      <c r="E391" s="75">
        <v>1</v>
      </c>
      <c r="F391">
        <v>2</v>
      </c>
    </row>
    <row r="392" spans="1:6" x14ac:dyDescent="0.25">
      <c r="A392" t="s">
        <v>3032</v>
      </c>
      <c r="B392">
        <v>1453717</v>
      </c>
      <c r="C392" s="74">
        <v>1</v>
      </c>
      <c r="D392" s="75">
        <v>1</v>
      </c>
      <c r="E392" s="75">
        <v>1</v>
      </c>
      <c r="F392">
        <v>1</v>
      </c>
    </row>
    <row r="393" spans="1:6" x14ac:dyDescent="0.25">
      <c r="A393" t="s">
        <v>3033</v>
      </c>
      <c r="B393">
        <v>3525944</v>
      </c>
      <c r="C393" s="74">
        <v>0</v>
      </c>
      <c r="D393" s="75">
        <v>1</v>
      </c>
      <c r="E393" s="75">
        <v>0</v>
      </c>
      <c r="F393">
        <v>1</v>
      </c>
    </row>
    <row r="394" spans="1:6" x14ac:dyDescent="0.25">
      <c r="A394" t="s">
        <v>3034</v>
      </c>
      <c r="B394">
        <v>3419090</v>
      </c>
      <c r="C394" s="74">
        <v>0</v>
      </c>
      <c r="D394" s="75">
        <v>2</v>
      </c>
      <c r="E394" s="75">
        <v>0</v>
      </c>
      <c r="F394">
        <v>2</v>
      </c>
    </row>
    <row r="395" spans="1:6" x14ac:dyDescent="0.25">
      <c r="A395" t="s">
        <v>3035</v>
      </c>
      <c r="B395">
        <v>4471979</v>
      </c>
      <c r="C395" s="74">
        <v>1</v>
      </c>
      <c r="D395" s="75">
        <v>1</v>
      </c>
      <c r="E395" s="75">
        <v>1</v>
      </c>
      <c r="F395">
        <v>1</v>
      </c>
    </row>
    <row r="396" spans="1:6" x14ac:dyDescent="0.25">
      <c r="A396" t="s">
        <v>3036</v>
      </c>
      <c r="B396">
        <v>2738560</v>
      </c>
      <c r="C396" s="74">
        <v>1</v>
      </c>
      <c r="D396" s="75">
        <v>2</v>
      </c>
      <c r="E396" s="75">
        <v>2</v>
      </c>
      <c r="F396">
        <v>1</v>
      </c>
    </row>
    <row r="397" spans="1:6" x14ac:dyDescent="0.25">
      <c r="A397" t="s">
        <v>3037</v>
      </c>
      <c r="B397">
        <v>2426251</v>
      </c>
      <c r="C397" s="74">
        <v>1</v>
      </c>
      <c r="D397" s="75">
        <v>1</v>
      </c>
      <c r="E397" s="75">
        <v>1</v>
      </c>
      <c r="F397">
        <v>1</v>
      </c>
    </row>
    <row r="398" spans="1:6" x14ac:dyDescent="0.25">
      <c r="A398" t="s">
        <v>3038</v>
      </c>
      <c r="B398">
        <v>1430472</v>
      </c>
      <c r="C398" s="74">
        <v>0</v>
      </c>
      <c r="D398" s="75">
        <v>1</v>
      </c>
      <c r="E398" s="75">
        <v>0</v>
      </c>
      <c r="F398">
        <v>2</v>
      </c>
    </row>
    <row r="399" spans="1:6" x14ac:dyDescent="0.25">
      <c r="A399" t="s">
        <v>3039</v>
      </c>
      <c r="B399">
        <v>1453666</v>
      </c>
      <c r="C399" s="74">
        <v>1</v>
      </c>
      <c r="D399" s="75">
        <v>1</v>
      </c>
      <c r="E399" s="75">
        <v>1</v>
      </c>
      <c r="F399">
        <v>1</v>
      </c>
    </row>
    <row r="400" spans="1:6" x14ac:dyDescent="0.25">
      <c r="A400" t="s">
        <v>3040</v>
      </c>
      <c r="B400">
        <v>3852995</v>
      </c>
      <c r="C400" s="74">
        <v>1</v>
      </c>
      <c r="D400" s="75">
        <v>1</v>
      </c>
      <c r="E400" s="75">
        <v>1</v>
      </c>
      <c r="F400">
        <v>1</v>
      </c>
    </row>
    <row r="401" spans="1:6" x14ac:dyDescent="0.25">
      <c r="A401" t="s">
        <v>3041</v>
      </c>
      <c r="B401">
        <v>2389463</v>
      </c>
      <c r="C401" s="74"/>
      <c r="D401" s="75">
        <v>0</v>
      </c>
      <c r="E401" s="75">
        <v>0</v>
      </c>
      <c r="F401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Campaña</vt:lpstr>
      <vt:lpstr>ACCM</vt:lpstr>
      <vt:lpstr>UNIDAD</vt:lpstr>
      <vt:lpstr>LIDERES</vt:lpstr>
      <vt:lpstr>AGENTES</vt:lpstr>
      <vt:lpstr>ADH</vt:lpstr>
      <vt:lpstr>INSAT</vt:lpstr>
      <vt:lpstr>SCC</vt:lpstr>
      <vt:lpstr>CODI</vt:lpstr>
      <vt:lpstr>NPS</vt:lpstr>
      <vt:lpstr>FCR</vt:lpstr>
      <vt:lpstr>AHT</vt:lpstr>
      <vt:lpstr>AC</vt:lpstr>
      <vt:lpstr>TRF</vt:lpstr>
      <vt:lpstr>CBS</vt:lpstr>
      <vt:lpstr>Salientes</vt:lpstr>
      <vt:lpstr>PliegoVigente</vt:lpstr>
      <vt:lpstr>PliegoHistoricos</vt:lpstr>
      <vt:lpstr>RosterActualizado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Fernanda Domski</dc:creator>
  <cp:lastModifiedBy>paula domski</cp:lastModifiedBy>
  <dcterms:created xsi:type="dcterms:W3CDTF">2022-03-13T18:20:56Z</dcterms:created>
  <dcterms:modified xsi:type="dcterms:W3CDTF">2022-03-14T15:59:35Z</dcterms:modified>
</cp:coreProperties>
</file>