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verastegui/Desktop/"/>
    </mc:Choice>
  </mc:AlternateContent>
  <xr:revisionPtr revIDLastSave="0" documentId="13_ncr:1_{C6952345-F6F9-9E4C-AC52-878D75696FAB}" xr6:coauthVersionLast="47" xr6:coauthVersionMax="47" xr10:uidLastSave="{00000000-0000-0000-0000-000000000000}"/>
  <bookViews>
    <workbookView xWindow="0" yWindow="500" windowWidth="28800" windowHeight="16140" xr2:uid="{D0101D98-AE37-425B-8B77-A528F5651E93}"/>
  </bookViews>
  <sheets>
    <sheet name="Tercer semestre" sheetId="7" r:id="rId1"/>
    <sheet name="Segundo semestre" sheetId="6" r:id="rId2"/>
    <sheet name="Primer semestre" sheetId="2" r:id="rId3"/>
    <sheet name="Promedio Universida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7" l="1"/>
  <c r="H6" i="7" s="1"/>
  <c r="L12" i="7"/>
  <c r="L13" i="7"/>
  <c r="H16" i="7"/>
  <c r="G4" i="7" s="1"/>
  <c r="H4" i="7" s="1"/>
  <c r="D16" i="7"/>
  <c r="G3" i="7" s="1"/>
  <c r="H3" i="7" s="1"/>
  <c r="F4" i="8"/>
  <c r="F3" i="8"/>
  <c r="K24" i="7"/>
  <c r="K25" i="7"/>
  <c r="K26" i="7"/>
  <c r="K27" i="7"/>
  <c r="K23" i="7"/>
  <c r="C22" i="7"/>
  <c r="C21" i="7"/>
  <c r="C20" i="7"/>
  <c r="G22" i="7"/>
  <c r="G21" i="7"/>
  <c r="G20" i="7"/>
  <c r="G5" i="7" l="1"/>
  <c r="H5" i="7" s="1"/>
  <c r="H4" i="6"/>
  <c r="D15" i="6"/>
  <c r="H16" i="6"/>
  <c r="K18" i="6"/>
  <c r="K19" i="6"/>
  <c r="K20" i="6"/>
  <c r="K21" i="6"/>
  <c r="K22" i="6"/>
  <c r="S13" i="6"/>
  <c r="S14" i="6"/>
  <c r="S12" i="6"/>
  <c r="S15" i="6"/>
  <c r="C15" i="6"/>
  <c r="C14" i="6"/>
  <c r="C13" i="6"/>
  <c r="C12" i="6"/>
  <c r="C21" i="6"/>
  <c r="C22" i="6"/>
  <c r="C24" i="6"/>
  <c r="C25" i="6"/>
  <c r="C20" i="6"/>
  <c r="K32" i="6"/>
  <c r="K31" i="6"/>
  <c r="K30" i="6"/>
  <c r="K29" i="6"/>
  <c r="L13" i="6" s="1"/>
  <c r="K28" i="6"/>
  <c r="K27" i="6"/>
  <c r="G22" i="6"/>
  <c r="G21" i="6"/>
  <c r="G20" i="6"/>
  <c r="D14" i="6"/>
  <c r="G7" i="6"/>
  <c r="H7" i="6" s="1"/>
  <c r="G6" i="6"/>
  <c r="H6" i="6" s="1"/>
  <c r="H16" i="2"/>
  <c r="D16" i="2"/>
  <c r="M17" i="2"/>
  <c r="M16" i="2"/>
  <c r="M15" i="2"/>
  <c r="M14" i="2"/>
  <c r="M13" i="2"/>
  <c r="M12" i="2"/>
  <c r="M18" i="2" s="1"/>
  <c r="K14" i="2"/>
  <c r="K12" i="2"/>
  <c r="K13" i="2"/>
  <c r="K15" i="2"/>
  <c r="K17" i="2"/>
  <c r="K16" i="2"/>
  <c r="O12" i="2"/>
  <c r="G8" i="7" l="1"/>
  <c r="F5" i="8" s="1"/>
  <c r="F14" i="8" s="1"/>
  <c r="L12" i="6"/>
  <c r="G5" i="6" s="1"/>
  <c r="H5" i="6" s="1"/>
  <c r="G4" i="6"/>
  <c r="G3" i="6"/>
  <c r="H3" i="6" s="1"/>
  <c r="L16" i="2"/>
  <c r="G8" i="6" l="1"/>
  <c r="G21" i="2"/>
  <c r="G22" i="2"/>
  <c r="G20" i="2"/>
  <c r="K35" i="2"/>
  <c r="K36" i="2"/>
  <c r="K34" i="2"/>
  <c r="G6" i="2"/>
  <c r="H6" i="2" s="1"/>
  <c r="P17" i="2"/>
  <c r="P18" i="2"/>
  <c r="P19" i="2"/>
  <c r="L14" i="2"/>
  <c r="G7" i="2" l="1"/>
  <c r="H7" i="2" s="1"/>
  <c r="G4" i="2"/>
  <c r="H4" i="2" s="1"/>
  <c r="L17" i="2"/>
  <c r="G5" i="2" s="1"/>
  <c r="H5" i="2" s="1"/>
  <c r="G3" i="2"/>
  <c r="H3" i="2" s="1"/>
  <c r="G8" i="2" l="1"/>
</calcChain>
</file>

<file path=xl/sharedStrings.xml><?xml version="1.0" encoding="utf-8"?>
<sst xmlns="http://schemas.openxmlformats.org/spreadsheetml/2006/main" count="301" uniqueCount="105">
  <si>
    <t>Cálculo I</t>
  </si>
  <si>
    <t>Evaluaciones</t>
  </si>
  <si>
    <t>I1</t>
  </si>
  <si>
    <t>I2</t>
  </si>
  <si>
    <t>I3</t>
  </si>
  <si>
    <t>Examen</t>
  </si>
  <si>
    <t>Laboratorios</t>
  </si>
  <si>
    <t>%</t>
  </si>
  <si>
    <t>Nota</t>
  </si>
  <si>
    <t>Álgebra lineal</t>
  </si>
  <si>
    <t>Controles taller</t>
  </si>
  <si>
    <t>Química</t>
  </si>
  <si>
    <t>LET</t>
  </si>
  <si>
    <t>Entrega 1</t>
  </si>
  <si>
    <t>Entrega 2</t>
  </si>
  <si>
    <t>Entrega 3</t>
  </si>
  <si>
    <t>Elevator Peach</t>
  </si>
  <si>
    <t>Desafíos</t>
  </si>
  <si>
    <t>Presentación 1</t>
  </si>
  <si>
    <t>Presentación 2</t>
  </si>
  <si>
    <t>Presentación 3</t>
  </si>
  <si>
    <t>Pre feria</t>
  </si>
  <si>
    <t>Feria</t>
  </si>
  <si>
    <t>Talleres</t>
  </si>
  <si>
    <t>Tareas</t>
  </si>
  <si>
    <t>Actividades en clase</t>
  </si>
  <si>
    <t>Laboratorio Cálculo I</t>
  </si>
  <si>
    <t>Laboratorio 1</t>
  </si>
  <si>
    <t>Laboratorio 2</t>
  </si>
  <si>
    <t>Laboratorio 3</t>
  </si>
  <si>
    <t>Laboratorio 4</t>
  </si>
  <si>
    <t>Laboratorio 5</t>
  </si>
  <si>
    <t>Laboratorio Álgebra Lineal</t>
  </si>
  <si>
    <t>Control 1</t>
  </si>
  <si>
    <t>Control 2</t>
  </si>
  <si>
    <t>Control 3</t>
  </si>
  <si>
    <t>Tarea 1</t>
  </si>
  <si>
    <t>Tarea 2</t>
  </si>
  <si>
    <t>Tarea 3</t>
  </si>
  <si>
    <t>Tarea 4</t>
  </si>
  <si>
    <t>Tarea 5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</si>
  <si>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</si>
  <si>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</si>
  <si>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</si>
  <si>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</si>
  <si>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</si>
  <si>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</si>
  <si>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</si>
  <si>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</si>
  <si>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Taller 1</t>
  </si>
  <si>
    <t>Taller 2</t>
  </si>
  <si>
    <t>Álgebra Lineal</t>
  </si>
  <si>
    <t>Promedio Semestre</t>
  </si>
  <si>
    <t>Promedio Ramos</t>
  </si>
  <si>
    <t>Informes laboratorio</t>
  </si>
  <si>
    <t>Controles laboratorio</t>
  </si>
  <si>
    <t>Informes laboratorios</t>
  </si>
  <si>
    <t>Informe 1</t>
  </si>
  <si>
    <t>Informe 2</t>
  </si>
  <si>
    <t>Informe 3</t>
  </si>
  <si>
    <t>Informe 4</t>
  </si>
  <si>
    <t>Controles laboratorios</t>
  </si>
  <si>
    <t>Nota para pasar</t>
  </si>
  <si>
    <t>Eximible</t>
  </si>
  <si>
    <t>Cálculo II</t>
  </si>
  <si>
    <t>Ética</t>
  </si>
  <si>
    <t>Dinámica</t>
  </si>
  <si>
    <t>Economía</t>
  </si>
  <si>
    <t>Programación</t>
  </si>
  <si>
    <t>Parte teórica</t>
  </si>
  <si>
    <t>Controles</t>
  </si>
  <si>
    <t>Control 4</t>
  </si>
  <si>
    <t>Control 5</t>
  </si>
  <si>
    <t>Control 6</t>
  </si>
  <si>
    <t>Conferencia</t>
  </si>
  <si>
    <t>Participación</t>
  </si>
  <si>
    <t>Trabajo grupal</t>
  </si>
  <si>
    <t>Laboratorio 0</t>
  </si>
  <si>
    <t>Cátedra</t>
  </si>
  <si>
    <t>*Nota para pasar cátedra*</t>
  </si>
  <si>
    <t>Actividades</t>
  </si>
  <si>
    <t>Computación</t>
  </si>
  <si>
    <t>EDO</t>
  </si>
  <si>
    <t>Ecuaciones diferenciales</t>
  </si>
  <si>
    <t>Cálculo III</t>
  </si>
  <si>
    <t>Astronomy</t>
  </si>
  <si>
    <t>Proyecto</t>
  </si>
  <si>
    <t>Termodinámica</t>
  </si>
  <si>
    <t>Notas Universidad     Tercer Semestre</t>
  </si>
  <si>
    <t>Notas Universidad Segundo Semestre</t>
  </si>
  <si>
    <t>Notas Universidad Primer Semestre</t>
  </si>
  <si>
    <t>Nota para pasar cátedra</t>
  </si>
  <si>
    <t>Notas Universidad</t>
  </si>
  <si>
    <t>Promedio Semestres</t>
  </si>
  <si>
    <t>1° semestre</t>
  </si>
  <si>
    <t>2° semestre</t>
  </si>
  <si>
    <t>3° semestre</t>
  </si>
  <si>
    <t>4° semestre</t>
  </si>
  <si>
    <t>5° semestre</t>
  </si>
  <si>
    <t>6° semestre</t>
  </si>
  <si>
    <t>7° semestre</t>
  </si>
  <si>
    <t>8° semestre</t>
  </si>
  <si>
    <t>9° semestre</t>
  </si>
  <si>
    <t>10° semestre</t>
  </si>
  <si>
    <t>11°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</si>
</sst>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9F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DE7"/>
        <bgColor indexed="64"/>
      </patternFill>
    </fill>
    <fill>
      <patternFill patternType="solid">
        <fgColor rgb="FFFFF9F7"/>
        <bgColor indexed="64"/>
      </patternFill>
    </fill>
    <fill>
      <patternFill patternType="solid">
        <fgColor rgb="FFFECAC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9" fontId="0" fillId="3" borderId="1" xfId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7" fillId="3" borderId="12" xfId="1" applyNumberFormat="1" applyFont="1" applyFill="1" applyBorder="1" applyAlignment="1">
      <alignment horizontal="center" vertical="center"/>
    </xf>
    <xf numFmtId="9" fontId="7" fillId="3" borderId="12" xfId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0" fillId="3" borderId="11" xfId="1" applyNumberFormat="1" applyFont="1" applyFill="1" applyBorder="1" applyAlignment="1">
      <alignment horizontal="center" vertical="center"/>
    </xf>
    <xf numFmtId="9" fontId="0" fillId="3" borderId="0" xfId="1" applyNumberFormat="1" applyFont="1" applyFill="1" applyBorder="1" applyAlignment="1">
      <alignment horizontal="center" vertical="center"/>
    </xf>
    <xf numFmtId="9" fontId="0" fillId="3" borderId="11" xfId="1" applyFont="1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9" fontId="0" fillId="3" borderId="9" xfId="1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vertical="center" indent="2"/>
    </xf>
    <xf numFmtId="0" fontId="2" fillId="3" borderId="0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left" vertical="center" indent="2"/>
    </xf>
    <xf numFmtId="9" fontId="0" fillId="0" borderId="0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7">
    <dxf>
      <fill>
        <patternFill>
          <bgColor rgb="FFD2FF91"/>
        </patternFill>
      </fill>
    </dxf>
    <dxf>
      <fill>
        <patternFill>
          <bgColor rgb="FFFFF591"/>
        </patternFill>
      </fill>
    </dxf>
    <dxf>
      <fill>
        <patternFill>
          <bgColor rgb="FFFFC591"/>
        </patternFill>
      </fill>
    </dxf>
    <dxf>
      <fill>
        <patternFill>
          <bgColor rgb="FFFF9191"/>
        </patternFill>
      </fill>
    </dxf>
    <dxf>
      <fill>
        <patternFill patternType="solid">
          <bgColor rgb="FFFFFFFF"/>
        </patternFill>
      </fill>
    </dxf>
    <dxf>
      <fill>
        <patternFill>
          <bgColor rgb="FFFF9191"/>
        </patternFill>
      </fill>
    </dxf>
    <dxf>
      <fill>
        <patternFill>
          <bgColor rgb="FFFFF591"/>
        </patternFill>
      </fill>
    </dxf>
    <dxf>
      <fill>
        <patternFill>
          <bgColor rgb="FFFF9191"/>
        </patternFill>
      </fill>
    </dxf>
    <dxf>
      <fill>
        <patternFill>
          <bgColor rgb="FFFFFFFF"/>
        </patternFill>
      </fill>
    </dxf>
    <dxf>
      <fill>
        <patternFill>
          <bgColor rgb="FFD2FF91"/>
        </patternFill>
      </fill>
    </dxf>
    <dxf>
      <fill>
        <patternFill>
          <bgColor rgb="FFFFC591"/>
        </patternFill>
      </fill>
    </dxf>
    <dxf>
      <fill>
        <patternFill>
          <bgColor rgb="FFFF9191"/>
        </patternFill>
      </fill>
    </dxf>
    <dxf>
      <fill>
        <patternFill>
          <bgColor rgb="FFFFF591"/>
        </patternFill>
      </fill>
    </dxf>
    <dxf>
      <fill>
        <patternFill>
          <bgColor rgb="FFFF9191"/>
        </patternFill>
      </fill>
    </dxf>
    <dxf>
      <fill>
        <patternFill>
          <bgColor rgb="FFFFFFFF"/>
        </patternFill>
      </fill>
    </dxf>
    <dxf>
      <fill>
        <patternFill>
          <bgColor rgb="FFD2FF91"/>
        </patternFill>
      </fill>
    </dxf>
    <dxf>
      <fill>
        <patternFill>
          <bgColor rgb="FFFFC591"/>
        </patternFill>
      </fill>
    </dxf>
  </dxfs>
  <tableStyles count="0" defaultTableStyle="TableStyleMedium2" defaultPivotStyle="PivotStyleLight16"/>
  <colors>
    <mruColors>
      <color rgb="FFFFF9F7"/>
      <color rgb="FFFFFFFF"/>
      <color rgb="FFFFF0CD"/>
      <color rgb="FFFECACA"/>
      <color rgb="FFD2FF91"/>
      <color rgb="FF9EFF91"/>
      <color rgb="FFFFF591"/>
      <color rgb="FFFFC591"/>
      <color rgb="FFFF9191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4771-A5BD-462E-B2FC-3D17BEE2B7E3}">
  <dimension ref="A1:R41"/>
  <sheetViews>
    <sheetView tabSelected="1" zoomScale="168" zoomScaleNormal="85" workbookViewId="0">
      <pane ySplit="10" topLeftCell="A11" activePane="bottomLeft" state="frozen"/>
      <selection pane="bottomLeft" activeCell="H8" sqref="H8"/>
    </sheetView>
  </sheetViews>
  <sheetFormatPr baseColWidth="10" defaultColWidth="11.5" defaultRowHeight="15" x14ac:dyDescent="0.2"/>
  <cols>
    <col min="1" max="1" width="3.1640625" style="2" customWidth="1"/>
    <col min="2" max="2" width="14" style="2" customWidth="1"/>
    <col min="3" max="3" width="9.1640625" style="2" customWidth="1"/>
    <col min="4" max="4" width="9" style="2" customWidth="1"/>
    <col min="5" max="5" width="3.1640625" style="2" customWidth="1"/>
    <col min="6" max="6" width="13.83203125" style="2" customWidth="1"/>
    <col min="7" max="7" width="9.5" style="2" customWidth="1"/>
    <col min="8" max="8" width="9.83203125" style="2" customWidth="1"/>
    <col min="9" max="9" width="5.33203125" style="2" customWidth="1"/>
    <col min="10" max="10" width="19.5" style="2" customWidth="1"/>
    <col min="11" max="12" width="9.1640625" style="2" customWidth="1"/>
    <col min="13" max="13" width="3.33203125" style="2" customWidth="1"/>
    <col min="14" max="14" width="16.33203125" style="2" customWidth="1"/>
    <col min="15" max="16" width="9.1640625" style="2" customWidth="1"/>
    <col min="17" max="17" width="3.5" style="2" customWidth="1"/>
    <col min="18" max="18" width="15" style="2" customWidth="1"/>
    <col min="19" max="19" width="9.33203125" style="2" customWidth="1"/>
    <col min="20" max="20" width="9.1640625" style="2" customWidth="1"/>
    <col min="21" max="21" width="3" style="2" customWidth="1"/>
    <col min="22" max="16384" width="11.5" style="2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31.5" customHeight="1" x14ac:dyDescent="0.2">
      <c r="A2" s="3"/>
      <c r="B2" s="81" t="s">
        <v>88</v>
      </c>
      <c r="C2" s="82"/>
      <c r="D2" s="3"/>
      <c r="E2" s="3"/>
      <c r="F2" s="71" t="s">
        <v>53</v>
      </c>
      <c r="G2" s="72"/>
      <c r="H2" s="73" t="s">
        <v>91</v>
      </c>
      <c r="I2" s="7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/>
      <c r="B3" s="6"/>
      <c r="C3" s="6"/>
      <c r="D3" s="3"/>
      <c r="E3" s="3"/>
      <c r="F3" s="19" t="s">
        <v>82</v>
      </c>
      <c r="G3" s="19">
        <f>IFERROR(ROUND(SUMPRODUCT(C12:C16,D12:D16)/(SUMIF(D12:D16,"&gt;0",C12:C16)),0),"")</f>
        <v>56</v>
      </c>
      <c r="H3" s="74">
        <f>IFERROR(IF(G3="","",IF(((39.5-SUMPRODUCT(C12:C16,D12:D16))/(1-(SUMIF(D12:D16,"&gt;0",C12:C16))))&lt;10,10,(39.5-SUMPRODUCT(C12:C16,D12:D16))/(1-(SUMIF(D12:D16,"&gt;0",C12:C16))))),"Curso completado")</f>
        <v>7.2958313963402016E+16</v>
      </c>
      <c r="I3" s="74"/>
      <c r="J3" s="5"/>
      <c r="K3" s="5"/>
      <c r="L3" s="5"/>
      <c r="M3" s="5"/>
      <c r="N3" s="3"/>
      <c r="O3" s="3"/>
      <c r="P3" s="3"/>
      <c r="Q3" s="3"/>
    </row>
    <row r="4" spans="1:17" x14ac:dyDescent="0.2">
      <c r="A4" s="3"/>
      <c r="B4" s="54"/>
      <c r="C4" s="54"/>
      <c r="D4" s="3"/>
      <c r="E4" s="3"/>
      <c r="F4" s="19" t="s">
        <v>84</v>
      </c>
      <c r="G4" s="69">
        <f>IFERROR(ROUND(SUMPRODUCT(G12:G16,H12:H16)/(SUMIF(H12:H16,"&gt;0",G12:G16)),0),"")</f>
        <v>60</v>
      </c>
      <c r="H4" s="74">
        <f>IFERROR(IF(G4="","",IF(((38.5-SUMPRODUCT(G12:G15,H12:H15))/(0.9-(SUMIF(H12:H15,"&gt;0",G12:G15))))&lt;9,9,(38.5-SUMPRODUCT(G12:G15,H12:H15))/(0.9-(SUMIF(H12:H15,"&gt;0",G12:G15))))),"Curso completado")</f>
        <v>1.2970366926827034E+17</v>
      </c>
      <c r="I4" s="74"/>
      <c r="J4" s="3"/>
      <c r="K4" s="5"/>
      <c r="L4" s="5"/>
      <c r="M4" s="5"/>
      <c r="N4" s="3"/>
      <c r="O4" s="3"/>
      <c r="P4" s="3"/>
      <c r="Q4" s="3"/>
    </row>
    <row r="5" spans="1:17" x14ac:dyDescent="0.2">
      <c r="A5" s="3"/>
      <c r="B5" s="50"/>
      <c r="C5" s="50"/>
      <c r="D5" s="3"/>
      <c r="E5" s="3"/>
      <c r="F5" s="19" t="s">
        <v>87</v>
      </c>
      <c r="G5" s="19">
        <f>IFERROR(ROUND(SUMPRODUCT(L12:L13,K12:K13)/(SUMIF(L12:L13,"&gt;0",K12:K13)),0),"")</f>
        <v>62</v>
      </c>
      <c r="H5" s="74" t="str">
        <f>IFERROR(IF(G5="","",IF(((39.5-SUMPRODUCT(L17:L19,K17:K19))/(1-(SUMIF(L17:L19,"&gt;0",K17:K19))))&lt;10,10,(39.5-SUMPRODUCT(L17:L19,K17:K19))/(1-(SUMIF(L17:L19,"&gt;0",K17:K19))))),"Curso completado")</f>
        <v>Curso completado</v>
      </c>
      <c r="I5" s="74"/>
      <c r="J5" s="44"/>
      <c r="K5" s="5"/>
      <c r="L5" s="5"/>
      <c r="M5" s="5"/>
      <c r="N5" s="3"/>
      <c r="O5" s="3"/>
      <c r="P5" s="3"/>
      <c r="Q5" s="3"/>
    </row>
    <row r="6" spans="1:17" x14ac:dyDescent="0.2">
      <c r="A6" s="3"/>
      <c r="B6" s="8"/>
      <c r="C6" s="8"/>
      <c r="D6" s="3"/>
      <c r="E6" s="3"/>
      <c r="F6" s="19" t="s">
        <v>85</v>
      </c>
      <c r="G6" s="19">
        <f>IFERROR(ROUND(SUMPRODUCT(O12:O15,P12:P15)/(SUMIF(P12:P15,"&gt;0",O12:O15)),0),"")</f>
        <v>70</v>
      </c>
      <c r="H6" s="74" t="str">
        <f>IFERROR(IF(G6="","",IF(((39.5-SUMPRODUCT(P12:P15,O12:O15))/(1-(SUMIF(P12:P15,"&gt;0",O12:O15))))&lt;10,10,(39.5-SUMPRODUCT(P12:P15,O12:O15))/(1-(SUMIF(P12:P15,"&gt;0",O12:O15))))),"Curso completado")</f>
        <v>Curso completado</v>
      </c>
      <c r="I6" s="74"/>
      <c r="J6" s="5"/>
      <c r="K6" s="5"/>
      <c r="L6" s="20"/>
      <c r="M6" s="5"/>
      <c r="N6" s="3"/>
      <c r="O6" s="3"/>
      <c r="P6" s="3"/>
      <c r="Q6" s="3"/>
    </row>
    <row r="7" spans="1:17" x14ac:dyDescent="0.2">
      <c r="A7" s="3"/>
      <c r="B7" s="3"/>
      <c r="C7" s="3"/>
      <c r="D7" s="3"/>
      <c r="E7" s="3"/>
      <c r="F7" s="19" t="s">
        <v>81</v>
      </c>
      <c r="G7" s="19">
        <v>70</v>
      </c>
      <c r="H7" s="74">
        <v>10</v>
      </c>
      <c r="I7" s="74"/>
      <c r="J7" s="5"/>
      <c r="K7" s="5"/>
      <c r="L7" s="20"/>
      <c r="M7" s="5"/>
      <c r="N7" s="3"/>
      <c r="O7" s="3"/>
      <c r="P7" s="3"/>
      <c r="Q7" s="3"/>
    </row>
    <row r="8" spans="1:17" ht="32" x14ac:dyDescent="0.2">
      <c r="A8" s="3"/>
      <c r="B8" s="3"/>
      <c r="C8" s="3"/>
      <c r="D8" s="3"/>
      <c r="E8" s="3"/>
      <c r="F8" s="15" t="s">
        <v>52</v>
      </c>
      <c r="G8" s="21">
        <f>AVERAGE(G3:G7)</f>
        <v>63.6</v>
      </c>
      <c r="H8" s="3"/>
      <c r="I8" s="3"/>
      <c r="J8" s="5"/>
      <c r="K8" s="5"/>
      <c r="L8" s="5"/>
      <c r="M8" s="5"/>
      <c r="N8" s="3"/>
      <c r="O8" s="3"/>
      <c r="P8" s="3"/>
      <c r="Q8" s="3"/>
    </row>
    <row r="9" spans="1:17" x14ac:dyDescent="0.2">
      <c r="A9" s="3"/>
      <c r="B9" s="18"/>
      <c r="C9" s="3"/>
      <c r="D9" s="3"/>
      <c r="E9" s="3"/>
      <c r="F9" s="3"/>
      <c r="G9" s="3"/>
      <c r="H9" s="3"/>
      <c r="I9" s="3"/>
      <c r="J9" s="5"/>
      <c r="K9" s="5"/>
      <c r="L9" s="5"/>
      <c r="M9" s="5"/>
      <c r="N9" s="3"/>
      <c r="O9" s="3"/>
      <c r="P9" s="3"/>
      <c r="Q9" s="3"/>
    </row>
    <row r="10" spans="1:17" ht="16" x14ac:dyDescent="0.2">
      <c r="A10" s="3"/>
      <c r="B10" s="70" t="s">
        <v>83</v>
      </c>
      <c r="C10" s="70"/>
      <c r="D10" s="70"/>
      <c r="E10" s="3"/>
      <c r="F10" s="70" t="s">
        <v>84</v>
      </c>
      <c r="G10" s="70"/>
      <c r="H10" s="70"/>
      <c r="I10" s="3"/>
      <c r="J10" s="70" t="s">
        <v>87</v>
      </c>
      <c r="K10" s="70"/>
      <c r="L10" s="70"/>
      <c r="M10" s="5"/>
      <c r="N10" s="70" t="s">
        <v>85</v>
      </c>
      <c r="O10" s="70"/>
      <c r="P10" s="70"/>
      <c r="Q10" s="3"/>
    </row>
    <row r="11" spans="1:17" x14ac:dyDescent="0.2">
      <c r="A11" s="3"/>
      <c r="B11" s="1" t="s">
        <v>1</v>
      </c>
      <c r="C11" s="1" t="s">
        <v>7</v>
      </c>
      <c r="D11" s="1" t="s">
        <v>8</v>
      </c>
      <c r="E11" s="3"/>
      <c r="F11" s="1" t="s">
        <v>1</v>
      </c>
      <c r="G11" s="1" t="s">
        <v>7</v>
      </c>
      <c r="H11" s="1" t="s">
        <v>8</v>
      </c>
      <c r="I11" s="3"/>
      <c r="J11" s="1" t="s">
        <v>1</v>
      </c>
      <c r="K11" s="1" t="s">
        <v>7</v>
      </c>
      <c r="L11" s="1" t="s">
        <v>8</v>
      </c>
      <c r="M11" s="5"/>
      <c r="N11" s="1" t="s">
        <v>1</v>
      </c>
      <c r="O11" s="1" t="s">
        <v>7</v>
      </c>
      <c r="P11" s="1" t="s">
        <v>8</v>
      </c>
      <c r="Q11" s="3"/>
    </row>
    <row r="12" spans="1:17" x14ac:dyDescent="0.2">
      <c r="A12" s="3"/>
      <c r="B12" s="19" t="s">
        <v>2</v>
      </c>
      <c r="C12" s="9">
        <v>0.2</v>
      </c>
      <c r="D12" s="19">
        <v>58</v>
      </c>
      <c r="E12" s="3"/>
      <c r="F12" s="19" t="s">
        <v>2</v>
      </c>
      <c r="G12" s="9">
        <v>0.2</v>
      </c>
      <c r="H12" s="19">
        <v>55</v>
      </c>
      <c r="I12" s="3"/>
      <c r="J12" s="19" t="s">
        <v>78</v>
      </c>
      <c r="K12" s="11">
        <v>0.7</v>
      </c>
      <c r="L12" s="56">
        <f>IFERROR(ROUND(SUMPRODUCT(K17:K19,L17:L19)/(SUMIF(L17:L19,"&gt;0",K17:K19)),0),"")</f>
        <v>60</v>
      </c>
      <c r="M12" s="5"/>
      <c r="N12" s="19" t="s">
        <v>2</v>
      </c>
      <c r="O12" s="11">
        <v>0.3</v>
      </c>
      <c r="P12" s="58">
        <v>70</v>
      </c>
      <c r="Q12" s="3"/>
    </row>
    <row r="13" spans="1:17" x14ac:dyDescent="0.2">
      <c r="A13" s="3"/>
      <c r="B13" s="19" t="s">
        <v>3</v>
      </c>
      <c r="C13" s="9">
        <v>0.2</v>
      </c>
      <c r="D13" s="19">
        <v>36</v>
      </c>
      <c r="E13" s="3"/>
      <c r="F13" s="19" t="s">
        <v>3</v>
      </c>
      <c r="G13" s="9">
        <v>0.2</v>
      </c>
      <c r="H13" s="19">
        <v>70</v>
      </c>
      <c r="I13" s="3"/>
      <c r="J13" s="19" t="s">
        <v>6</v>
      </c>
      <c r="K13" s="11">
        <v>0.3</v>
      </c>
      <c r="L13" s="19">
        <f>IFERROR(ROUND(SUMPRODUCT(K23:K27,L23:L27)/(SUMIF(L23:L27,"&gt;0",K23:K27)),0),"")</f>
        <v>65</v>
      </c>
      <c r="M13" s="5"/>
      <c r="N13" s="19" t="s">
        <v>3</v>
      </c>
      <c r="O13" s="11">
        <v>0.3</v>
      </c>
      <c r="P13" s="19">
        <v>70</v>
      </c>
      <c r="Q13" s="3"/>
    </row>
    <row r="14" spans="1:17" x14ac:dyDescent="0.2">
      <c r="A14" s="3"/>
      <c r="B14" s="19" t="s">
        <v>4</v>
      </c>
      <c r="C14" s="9">
        <v>0.2</v>
      </c>
      <c r="D14" s="19">
        <v>70</v>
      </c>
      <c r="E14" s="3"/>
      <c r="F14" s="19" t="s">
        <v>4</v>
      </c>
      <c r="G14" s="9">
        <v>0.2</v>
      </c>
      <c r="H14" s="19">
        <v>51</v>
      </c>
      <c r="I14" s="43"/>
      <c r="J14" s="42"/>
      <c r="K14" s="41"/>
      <c r="L14" s="42"/>
      <c r="M14" s="5"/>
      <c r="N14" s="19" t="s">
        <v>24</v>
      </c>
      <c r="O14" s="11">
        <v>0.2</v>
      </c>
      <c r="P14" s="53">
        <v>70</v>
      </c>
      <c r="Q14" s="3"/>
    </row>
    <row r="15" spans="1:17" x14ac:dyDescent="0.2">
      <c r="A15" s="3"/>
      <c r="B15" s="19" t="s">
        <v>5</v>
      </c>
      <c r="C15" s="9">
        <v>0.3</v>
      </c>
      <c r="D15" s="19">
        <v>53</v>
      </c>
      <c r="E15" s="3"/>
      <c r="F15" s="19" t="s">
        <v>5</v>
      </c>
      <c r="G15" s="9">
        <v>0.3</v>
      </c>
      <c r="H15" s="19">
        <v>59</v>
      </c>
      <c r="I15" s="3"/>
      <c r="J15" s="76" t="s">
        <v>78</v>
      </c>
      <c r="K15" s="77"/>
      <c r="L15" s="78"/>
      <c r="M15" s="3"/>
      <c r="N15" s="19" t="s">
        <v>86</v>
      </c>
      <c r="O15" s="11">
        <v>0.2</v>
      </c>
      <c r="P15" s="19">
        <v>70</v>
      </c>
      <c r="Q15" s="3"/>
    </row>
    <row r="16" spans="1:17" x14ac:dyDescent="0.2">
      <c r="A16" s="3"/>
      <c r="B16" s="19" t="s">
        <v>6</v>
      </c>
      <c r="C16" s="9">
        <v>0.1</v>
      </c>
      <c r="D16" s="19">
        <f>IFERROR(ROUND(SUMPRODUCT(C20:C22,D20:D22)/(SUMIF(D20:D22,"&gt;0",C20:C22)),0),"")</f>
        <v>70</v>
      </c>
      <c r="E16" s="3"/>
      <c r="F16" s="19" t="s">
        <v>6</v>
      </c>
      <c r="G16" s="9">
        <v>0.1</v>
      </c>
      <c r="H16" s="19">
        <f>IFERROR(ROUND(SUMPRODUCT(G20:G22,H20:H22)/(SUMIF(H20:H22,"&gt;0",G20:G22)),0),"")</f>
        <v>68</v>
      </c>
      <c r="I16" s="3"/>
      <c r="J16" s="1" t="s">
        <v>1</v>
      </c>
      <c r="K16" s="1" t="s">
        <v>7</v>
      </c>
      <c r="L16" s="1" t="s">
        <v>8</v>
      </c>
      <c r="M16" s="3"/>
      <c r="N16" s="31"/>
      <c r="O16" s="31"/>
      <c r="P16" s="31"/>
      <c r="Q16" s="3"/>
    </row>
    <row r="17" spans="1:18" x14ac:dyDescent="0.2">
      <c r="A17" s="3"/>
      <c r="B17" s="3"/>
      <c r="C17" s="3"/>
      <c r="D17" s="3"/>
      <c r="E17" s="3"/>
      <c r="F17" s="3"/>
      <c r="G17" s="3"/>
      <c r="H17" s="3"/>
      <c r="I17" s="3"/>
      <c r="J17" s="19" t="s">
        <v>2</v>
      </c>
      <c r="K17" s="11">
        <v>0.3</v>
      </c>
      <c r="L17" s="19">
        <v>62</v>
      </c>
      <c r="M17" s="3"/>
      <c r="N17" s="3"/>
      <c r="O17" s="3"/>
      <c r="P17" s="3"/>
      <c r="Q17" s="3"/>
    </row>
    <row r="18" spans="1:18" x14ac:dyDescent="0.2">
      <c r="A18" s="3"/>
      <c r="B18" s="79" t="s">
        <v>6</v>
      </c>
      <c r="C18" s="79"/>
      <c r="D18" s="79"/>
      <c r="E18" s="3"/>
      <c r="F18" s="79" t="s">
        <v>6</v>
      </c>
      <c r="G18" s="79"/>
      <c r="H18" s="79"/>
      <c r="I18" s="3"/>
      <c r="J18" s="19" t="s">
        <v>3</v>
      </c>
      <c r="K18" s="11">
        <v>0.3</v>
      </c>
      <c r="L18" s="19">
        <v>70</v>
      </c>
      <c r="M18" s="3"/>
      <c r="N18" s="3"/>
      <c r="O18" s="3"/>
      <c r="P18" s="3"/>
      <c r="Q18" s="3"/>
    </row>
    <row r="19" spans="1:18" x14ac:dyDescent="0.2">
      <c r="A19" s="3"/>
      <c r="B19" s="1" t="s">
        <v>1</v>
      </c>
      <c r="C19" s="1" t="s">
        <v>7</v>
      </c>
      <c r="D19" s="1" t="s">
        <v>8</v>
      </c>
      <c r="E19" s="3"/>
      <c r="F19" s="1" t="s">
        <v>1</v>
      </c>
      <c r="G19" s="1" t="s">
        <v>7</v>
      </c>
      <c r="H19" s="1" t="s">
        <v>8</v>
      </c>
      <c r="I19" s="3"/>
      <c r="J19" s="19" t="s">
        <v>5</v>
      </c>
      <c r="K19" s="11">
        <v>0.4</v>
      </c>
      <c r="L19" s="19">
        <v>52</v>
      </c>
      <c r="M19" s="3"/>
      <c r="N19" s="3"/>
      <c r="O19" s="3"/>
      <c r="P19" s="3"/>
      <c r="Q19" s="3"/>
    </row>
    <row r="20" spans="1:18" x14ac:dyDescent="0.2">
      <c r="A20" s="3"/>
      <c r="B20" s="19" t="s">
        <v>27</v>
      </c>
      <c r="C20" s="10">
        <f>100%/3</f>
        <v>0.33333333333333331</v>
      </c>
      <c r="D20" s="19">
        <v>70</v>
      </c>
      <c r="E20" s="3"/>
      <c r="F20" s="19" t="s">
        <v>27</v>
      </c>
      <c r="G20" s="10">
        <f>100%/3</f>
        <v>0.33333333333333331</v>
      </c>
      <c r="H20" s="19">
        <v>70</v>
      </c>
      <c r="I20" s="3"/>
      <c r="J20" s="5"/>
      <c r="K20" s="5"/>
      <c r="L20" s="5"/>
      <c r="M20" s="5"/>
      <c r="N20" s="5"/>
      <c r="O20" s="30"/>
      <c r="P20" s="5"/>
      <c r="Q20" s="3"/>
    </row>
    <row r="21" spans="1:18" x14ac:dyDescent="0.2">
      <c r="A21" s="3"/>
      <c r="B21" s="19" t="s">
        <v>28</v>
      </c>
      <c r="C21" s="10">
        <f t="shared" ref="C21:C22" si="0">100%/3</f>
        <v>0.33333333333333331</v>
      </c>
      <c r="D21" s="19">
        <v>70</v>
      </c>
      <c r="E21" s="3"/>
      <c r="F21" s="19" t="s">
        <v>28</v>
      </c>
      <c r="G21" s="10">
        <f t="shared" ref="G21:G22" si="1">100%/3</f>
        <v>0.33333333333333331</v>
      </c>
      <c r="H21" s="61">
        <v>63</v>
      </c>
      <c r="I21" s="3"/>
      <c r="J21" s="47" t="s">
        <v>6</v>
      </c>
      <c r="K21" s="48"/>
      <c r="L21" s="49"/>
      <c r="M21" s="5"/>
      <c r="N21" s="5"/>
      <c r="O21" s="30"/>
      <c r="P21" s="5"/>
      <c r="Q21" s="3"/>
    </row>
    <row r="22" spans="1:18" x14ac:dyDescent="0.2">
      <c r="A22" s="3"/>
      <c r="B22" s="19" t="s">
        <v>29</v>
      </c>
      <c r="C22" s="10">
        <f t="shared" si="0"/>
        <v>0.33333333333333331</v>
      </c>
      <c r="D22" s="19">
        <v>70</v>
      </c>
      <c r="E22" s="3"/>
      <c r="F22" s="19" t="s">
        <v>29</v>
      </c>
      <c r="G22" s="10">
        <f t="shared" si="1"/>
        <v>0.33333333333333331</v>
      </c>
      <c r="H22" s="19">
        <v>70</v>
      </c>
      <c r="I22" s="3"/>
      <c r="J22" s="1" t="s">
        <v>1</v>
      </c>
      <c r="K22" s="1" t="s">
        <v>7</v>
      </c>
      <c r="L22" s="1" t="s">
        <v>8</v>
      </c>
      <c r="M22" s="3"/>
      <c r="N22" s="5"/>
      <c r="O22" s="30"/>
      <c r="P22" s="5"/>
      <c r="Q22" s="5"/>
    </row>
    <row r="23" spans="1:18" x14ac:dyDescent="0.2">
      <c r="A23" s="3"/>
      <c r="B23" s="5"/>
      <c r="C23" s="5"/>
      <c r="D23" s="5"/>
      <c r="E23" s="3"/>
      <c r="F23" s="5"/>
      <c r="G23" s="35"/>
      <c r="H23" s="5"/>
      <c r="I23" s="3"/>
      <c r="J23" s="19" t="s">
        <v>27</v>
      </c>
      <c r="K23" s="11">
        <f>100%/5</f>
        <v>0.2</v>
      </c>
      <c r="L23" s="52">
        <v>58</v>
      </c>
      <c r="M23" s="3"/>
      <c r="N23" s="5"/>
      <c r="O23" s="33"/>
      <c r="P23" s="5"/>
      <c r="Q23" s="5"/>
    </row>
    <row r="24" spans="1:18" x14ac:dyDescent="0.2">
      <c r="A24" s="3"/>
      <c r="B24" s="5"/>
      <c r="C24" s="5"/>
      <c r="D24" s="5"/>
      <c r="E24" s="3"/>
      <c r="F24" s="3"/>
      <c r="G24" s="3"/>
      <c r="H24" s="3"/>
      <c r="I24" s="3"/>
      <c r="J24" s="19" t="s">
        <v>28</v>
      </c>
      <c r="K24" s="11">
        <f t="shared" ref="K24:K27" si="2">100%/5</f>
        <v>0.2</v>
      </c>
      <c r="L24" s="52">
        <v>64</v>
      </c>
      <c r="M24" s="3"/>
      <c r="N24" s="5"/>
      <c r="O24" s="33"/>
      <c r="P24" s="5"/>
      <c r="Q24" s="5"/>
    </row>
    <row r="25" spans="1:18" x14ac:dyDescent="0.2">
      <c r="A25" s="3"/>
      <c r="B25" s="5"/>
      <c r="C25" s="5"/>
      <c r="D25" s="5"/>
      <c r="E25" s="3"/>
      <c r="F25" s="3"/>
      <c r="G25" s="3"/>
      <c r="H25" s="3"/>
      <c r="I25" s="3"/>
      <c r="J25" s="19" t="s">
        <v>29</v>
      </c>
      <c r="K25" s="11">
        <f t="shared" si="2"/>
        <v>0.2</v>
      </c>
      <c r="L25" s="55">
        <v>70</v>
      </c>
      <c r="M25" s="3"/>
      <c r="N25" s="5"/>
      <c r="O25" s="33"/>
      <c r="P25" s="5"/>
      <c r="Q25" s="5"/>
    </row>
    <row r="26" spans="1:18" x14ac:dyDescent="0.2">
      <c r="A26" s="3"/>
      <c r="B26" s="5"/>
      <c r="C26" s="5"/>
      <c r="D26" s="5"/>
      <c r="E26" s="3"/>
      <c r="F26" s="3"/>
      <c r="G26" s="3"/>
      <c r="H26" s="3"/>
      <c r="I26" s="3"/>
      <c r="J26" s="19" t="s">
        <v>30</v>
      </c>
      <c r="K26" s="11">
        <f t="shared" si="2"/>
        <v>0.2</v>
      </c>
      <c r="L26" s="55">
        <v>70</v>
      </c>
      <c r="M26" s="3"/>
      <c r="N26" s="5"/>
      <c r="O26" s="33"/>
      <c r="P26" s="5"/>
      <c r="Q26" s="5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16" t="s">
        <v>31</v>
      </c>
      <c r="K27" s="11">
        <f t="shared" si="2"/>
        <v>0.2</v>
      </c>
      <c r="L27" s="55">
        <v>63</v>
      </c>
      <c r="M27" s="3"/>
      <c r="N27" s="5"/>
      <c r="O27" s="5"/>
      <c r="P27" s="5"/>
      <c r="Q27" s="5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31"/>
      <c r="K28" s="51"/>
      <c r="L28" s="31"/>
      <c r="M28" s="3"/>
      <c r="N28" s="80"/>
      <c r="O28" s="80"/>
      <c r="P28" s="80"/>
      <c r="Q28" s="5"/>
    </row>
    <row r="29" spans="1:18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0:17" x14ac:dyDescent="0.2">
      <c r="J33" s="37"/>
      <c r="K33" s="38"/>
      <c r="L33" s="37"/>
      <c r="N33" s="37"/>
      <c r="O33" s="38"/>
      <c r="P33" s="37"/>
      <c r="Q33" s="37"/>
    </row>
    <row r="34" spans="10:17" x14ac:dyDescent="0.2">
      <c r="J34" s="37"/>
      <c r="K34" s="38"/>
      <c r="L34" s="37"/>
      <c r="N34" s="37"/>
      <c r="O34" s="38"/>
      <c r="P34" s="37"/>
      <c r="Q34" s="37"/>
    </row>
    <row r="35" spans="10:17" x14ac:dyDescent="0.2">
      <c r="N35" s="37"/>
      <c r="O35" s="38"/>
      <c r="P35" s="37"/>
      <c r="Q35" s="37"/>
    </row>
    <row r="36" spans="10:17" x14ac:dyDescent="0.2">
      <c r="N36" s="37"/>
      <c r="O36" s="38"/>
      <c r="P36" s="37"/>
      <c r="Q36" s="37"/>
    </row>
    <row r="37" spans="10:17" x14ac:dyDescent="0.2">
      <c r="N37" s="37"/>
      <c r="O37" s="37"/>
      <c r="P37" s="37"/>
      <c r="Q37" s="37"/>
    </row>
    <row r="38" spans="10:17" x14ac:dyDescent="0.2">
      <c r="N38" s="75"/>
      <c r="O38" s="75"/>
      <c r="P38" s="75"/>
      <c r="Q38" s="37"/>
    </row>
    <row r="39" spans="10:17" x14ac:dyDescent="0.2">
      <c r="N39" s="37"/>
      <c r="O39" s="37"/>
      <c r="P39" s="37"/>
      <c r="Q39" s="37"/>
    </row>
    <row r="40" spans="10:17" x14ac:dyDescent="0.2">
      <c r="N40" s="37"/>
      <c r="O40" s="39"/>
      <c r="P40" s="37"/>
      <c r="Q40" s="37"/>
    </row>
    <row r="41" spans="10:17" x14ac:dyDescent="0.2">
      <c r="N41" s="37"/>
      <c r="O41" s="39"/>
      <c r="P41" s="37"/>
      <c r="Q41" s="37"/>
    </row>
  </sheetData>
  <mergeCells count="17">
    <mergeCell ref="B10:D10"/>
    <mergeCell ref="F10:H10"/>
    <mergeCell ref="J10:L10"/>
    <mergeCell ref="B2:C2"/>
    <mergeCell ref="N38:P38"/>
    <mergeCell ref="J15:L15"/>
    <mergeCell ref="B18:D18"/>
    <mergeCell ref="F18:H18"/>
    <mergeCell ref="N28:P28"/>
    <mergeCell ref="N10:P10"/>
    <mergeCell ref="F2:G2"/>
    <mergeCell ref="H2:I2"/>
    <mergeCell ref="H3:I3"/>
    <mergeCell ref="H4:I4"/>
    <mergeCell ref="H5:I5"/>
    <mergeCell ref="H6:I6"/>
    <mergeCell ref="H7:I7"/>
  </mergeCells>
  <conditionalFormatting sqref="H3:H7">
    <cfRule type="cellIs" dxfId="16" priority="4" operator="between">
      <formula>30</formula>
      <formula>35</formula>
    </cfRule>
    <cfRule type="cellIs" dxfId="15" priority="6" operator="lessThanOrEqual">
      <formula>20</formula>
    </cfRule>
  </conditionalFormatting>
  <conditionalFormatting sqref="H3:I7">
    <cfRule type="cellIs" dxfId="14" priority="2" operator="notBetween">
      <formula>0</formula>
      <formula>100000000000</formula>
    </cfRule>
    <cfRule type="cellIs" dxfId="13" priority="3" operator="greaterThanOrEqual">
      <formula>35</formula>
    </cfRule>
    <cfRule type="cellIs" dxfId="12" priority="5" operator="between">
      <formula>20</formula>
      <formula>30</formula>
    </cfRule>
  </conditionalFormatting>
  <conditionalFormatting sqref="G3:G7">
    <cfRule type="cellIs" dxfId="11" priority="1" operator="lessThan">
      <formula>39.5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8E60-5EDD-415B-A5F1-1F715020A8BC}">
  <dimension ref="A1:U42"/>
  <sheetViews>
    <sheetView zoomScale="85" zoomScaleNormal="85" workbookViewId="0">
      <pane ySplit="10" topLeftCell="A11" activePane="bottomLeft" state="frozen"/>
      <selection pane="bottomLeft" activeCell="B2" sqref="B2:C3"/>
    </sheetView>
  </sheetViews>
  <sheetFormatPr baseColWidth="10" defaultColWidth="11.5" defaultRowHeight="15" x14ac:dyDescent="0.2"/>
  <cols>
    <col min="1" max="1" width="3.1640625" style="2" customWidth="1"/>
    <col min="2" max="2" width="14" style="2" customWidth="1"/>
    <col min="3" max="3" width="9.1640625" style="2" customWidth="1"/>
    <col min="4" max="4" width="9" style="2" customWidth="1"/>
    <col min="5" max="5" width="3.1640625" style="2" customWidth="1"/>
    <col min="6" max="6" width="13.83203125" style="2" customWidth="1"/>
    <col min="7" max="7" width="9.5" style="2" customWidth="1"/>
    <col min="8" max="8" width="9.83203125" style="2" customWidth="1"/>
    <col min="9" max="9" width="5.5" style="2" customWidth="1"/>
    <col min="10" max="10" width="19.5" style="2" customWidth="1"/>
    <col min="11" max="12" width="9.1640625" style="2" customWidth="1"/>
    <col min="13" max="13" width="3.33203125" style="2" customWidth="1"/>
    <col min="14" max="14" width="16.33203125" style="2" customWidth="1"/>
    <col min="15" max="16" width="9.1640625" style="2" customWidth="1"/>
    <col min="17" max="17" width="3.5" style="2" customWidth="1"/>
    <col min="18" max="18" width="15" style="2" customWidth="1"/>
    <col min="19" max="19" width="9.33203125" style="2" customWidth="1"/>
    <col min="20" max="20" width="9.1640625" style="2" customWidth="1"/>
    <col min="21" max="21" width="3" style="2" customWidth="1"/>
    <col min="22" max="16384" width="11.5" style="2"/>
  </cols>
  <sheetData>
    <row r="1" spans="1:2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3"/>
      <c r="B2" s="81" t="s">
        <v>89</v>
      </c>
      <c r="C2" s="82"/>
      <c r="D2" s="3"/>
      <c r="E2" s="3"/>
      <c r="F2" s="71" t="s">
        <v>53</v>
      </c>
      <c r="G2" s="72"/>
      <c r="H2" s="79" t="s">
        <v>62</v>
      </c>
      <c r="I2" s="7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">
      <c r="A3" s="3"/>
      <c r="B3" s="83"/>
      <c r="C3" s="84"/>
      <c r="D3" s="3"/>
      <c r="E3" s="3"/>
      <c r="F3" s="19" t="s">
        <v>67</v>
      </c>
      <c r="G3" s="19">
        <f>IFERROR(ROUND(SUMPRODUCT(C12:C16,D12:D16)/(SUMIF(D12:D16,"&gt;0",C12:C16)),0),"")</f>
        <v>56</v>
      </c>
      <c r="H3" s="74" t="str">
        <f>IFERROR(IF(G3="","",IF(((39.5-SUMPRODUCT(C12:C16,D12:D16))/(1-(SUMIF(D12:D16,"&gt;0",C12:C16))))&lt;10,10,(39.5-SUMPRODUCT(C12:C16,D12:D16))/(1-(SUMIF(D12:D16,"&gt;0",C12:C16))))),"Curso completado")</f>
        <v>Curso completado</v>
      </c>
      <c r="I3" s="74"/>
      <c r="J3" s="5"/>
      <c r="K3" s="5"/>
      <c r="L3" s="5"/>
      <c r="M3" s="5"/>
      <c r="N3" s="3"/>
      <c r="O3" s="3"/>
      <c r="P3" s="3"/>
      <c r="Q3" s="3"/>
      <c r="R3" s="3"/>
      <c r="S3" s="3"/>
      <c r="T3" s="3"/>
      <c r="U3" s="3"/>
    </row>
    <row r="4" spans="1:21" x14ac:dyDescent="0.2">
      <c r="A4" s="3"/>
      <c r="B4" s="6"/>
      <c r="C4" s="6"/>
      <c r="D4" s="3"/>
      <c r="E4" s="3"/>
      <c r="F4" s="19" t="s">
        <v>64</v>
      </c>
      <c r="G4" s="19">
        <f>IFERROR(ROUND(SUMPRODUCT(G12:G16,H12:H16)/(SUMIF(H12:H16,"&gt;0",G12:G16)),0),"")</f>
        <v>41</v>
      </c>
      <c r="H4" s="74">
        <f>IFERROR(IF(G4="","",IF(((39.5-SUMPRODUCT(G12:G16,H12:H16))/(1-(SUMIF(H12:H16,"&gt;0",G12:G16))))&lt;10,10,(39.5-SUMPRODUCT(G12:G16,H12:H16))/(1-(SUMIF(H12:H16,"&gt;0",G12:G16))))),"Curso completado")</f>
        <v>5404319552844608</v>
      </c>
      <c r="I4" s="74"/>
      <c r="J4" s="3"/>
      <c r="K4" s="5"/>
      <c r="L4" s="5"/>
      <c r="M4" s="5"/>
      <c r="N4" s="3"/>
      <c r="O4" s="3"/>
      <c r="P4" s="3"/>
      <c r="Q4" s="3"/>
      <c r="R4" s="3"/>
      <c r="S4" s="3"/>
      <c r="T4" s="3"/>
      <c r="U4" s="3"/>
    </row>
    <row r="5" spans="1:21" x14ac:dyDescent="0.2">
      <c r="A5" s="3"/>
      <c r="B5" s="40"/>
      <c r="C5" s="40"/>
      <c r="D5" s="3"/>
      <c r="E5" s="3"/>
      <c r="F5" s="19" t="s">
        <v>66</v>
      </c>
      <c r="G5" s="19">
        <f>IFERROR(ROUND(SUMPRODUCT(L12:L13,K12:K13)/(SUMIF(L12:L13,"&gt;0",K12:K13)),0),"")</f>
        <v>49</v>
      </c>
      <c r="H5" s="74" t="str">
        <f>IFERROR(IF(G5="","",IF(((39.5-SUMPRODUCT(L17:L23,K17:K23))/(1-(SUMIF(L17:L23,"&gt;0",K17:K23))))&lt;10,10,(39.5-SUMPRODUCT(L17:L23,K17:K23))/(1-(SUMIF(L17:L23,"&gt;0",K17:K23))))),"Curso completado")</f>
        <v>Curso completado</v>
      </c>
      <c r="I5" s="74"/>
      <c r="J5" s="44" t="s">
        <v>79</v>
      </c>
      <c r="K5" s="5"/>
      <c r="L5" s="5"/>
      <c r="M5" s="5"/>
      <c r="N5" s="3"/>
      <c r="O5" s="3"/>
      <c r="P5" s="3"/>
      <c r="Q5" s="3"/>
      <c r="R5" s="3"/>
      <c r="S5" s="3"/>
      <c r="T5" s="3"/>
      <c r="U5" s="3"/>
    </row>
    <row r="6" spans="1:21" x14ac:dyDescent="0.2">
      <c r="A6" s="3"/>
      <c r="B6" s="8"/>
      <c r="C6" s="8"/>
      <c r="D6" s="3"/>
      <c r="E6" s="3"/>
      <c r="F6" s="19" t="s">
        <v>68</v>
      </c>
      <c r="G6" s="19">
        <f>IFERROR(ROUND(SUMPRODUCT(O12:O18,P12:P18)/(SUMIF(P12:P18,"&gt;0",O12:O18)),0),"")</f>
        <v>45</v>
      </c>
      <c r="H6" s="74" t="str">
        <f>IFERROR(IF(G6="","",IF(((39.5-SUMPRODUCT(P12:P18,O12:O18))/(1-(SUMIF(P12:P18,"&gt;0",O12:O18))))&lt;10,10,(39.5-SUMPRODUCT(P12:P18,O12:O18))/(1-(SUMIF(P12:P18,"&gt;0",O12:O18))))),"Curso completado")</f>
        <v>Curso completado</v>
      </c>
      <c r="I6" s="74"/>
      <c r="J6" s="5"/>
      <c r="K6" s="5"/>
      <c r="L6" s="20"/>
      <c r="M6" s="5"/>
      <c r="N6" s="3"/>
      <c r="O6" s="3"/>
      <c r="P6" s="3"/>
      <c r="Q6" s="3"/>
      <c r="R6" s="3"/>
      <c r="S6" s="3"/>
      <c r="T6" s="3"/>
      <c r="U6" s="3"/>
    </row>
    <row r="7" spans="1:21" x14ac:dyDescent="0.2">
      <c r="A7" s="3"/>
      <c r="B7" s="3"/>
      <c r="C7" s="3"/>
      <c r="D7" s="3"/>
      <c r="E7" s="3"/>
      <c r="F7" s="19" t="s">
        <v>65</v>
      </c>
      <c r="G7" s="19">
        <f>IFERROR(ROUND(SUMPRODUCT(T12:T15,S12:S15)/(SUMIF(T12:T15,"&gt;0",S12:S15)),0),"")</f>
        <v>64</v>
      </c>
      <c r="H7" s="74" t="str">
        <f>IFERROR(IF(G7="","",IF(((39.5-SUMPRODUCT(S12:S15,T12:T15))/(1-(SUMIF(T12:T15,"&gt;0",S12:S15))))&lt;10,10,(39.5-SUMPRODUCT(S12:S15,T12:T15))/(1-(SUMIF(T12:T15,"&gt;0",S12:S15))))),"Curso completado")</f>
        <v>Curso completado</v>
      </c>
      <c r="I7" s="74"/>
      <c r="J7" s="5"/>
      <c r="K7" s="5"/>
      <c r="L7" s="20"/>
      <c r="M7" s="5"/>
      <c r="N7" s="3"/>
      <c r="O7" s="3"/>
      <c r="P7" s="3"/>
      <c r="Q7" s="3"/>
      <c r="R7" s="3"/>
      <c r="S7" s="3"/>
      <c r="T7" s="3"/>
      <c r="U7" s="3"/>
    </row>
    <row r="8" spans="1:21" ht="32" x14ac:dyDescent="0.2">
      <c r="A8" s="3"/>
      <c r="B8" s="3"/>
      <c r="C8" s="3"/>
      <c r="D8" s="3"/>
      <c r="E8" s="3"/>
      <c r="F8" s="15" t="s">
        <v>52</v>
      </c>
      <c r="G8" s="21">
        <f>AVERAGE(G3:G7)</f>
        <v>51</v>
      </c>
      <c r="H8" s="3"/>
      <c r="I8" s="3"/>
      <c r="J8" s="5"/>
      <c r="K8" s="5"/>
      <c r="L8" s="5"/>
      <c r="M8" s="5"/>
      <c r="N8" s="3"/>
      <c r="O8" s="3"/>
      <c r="P8" s="3"/>
      <c r="Q8" s="3"/>
      <c r="R8" s="3"/>
      <c r="S8" s="3"/>
      <c r="T8" s="3"/>
      <c r="U8" s="3"/>
    </row>
    <row r="9" spans="1:21" x14ac:dyDescent="0.2">
      <c r="A9" s="3"/>
      <c r="B9" s="18"/>
      <c r="C9" s="3"/>
      <c r="D9" s="3"/>
      <c r="E9" s="3"/>
      <c r="F9" s="3"/>
      <c r="G9" s="3"/>
      <c r="H9" s="3"/>
      <c r="I9" s="3"/>
      <c r="J9" s="5"/>
      <c r="K9" s="5"/>
      <c r="L9" s="5"/>
      <c r="M9" s="5"/>
      <c r="N9" s="3"/>
      <c r="O9" s="3"/>
      <c r="P9" s="3"/>
      <c r="Q9" s="3"/>
      <c r="R9" s="3"/>
      <c r="S9" s="3"/>
      <c r="T9" s="3"/>
      <c r="U9" s="3"/>
    </row>
    <row r="10" spans="1:21" ht="16" x14ac:dyDescent="0.2">
      <c r="A10" s="3"/>
      <c r="B10" s="70" t="s">
        <v>67</v>
      </c>
      <c r="C10" s="70"/>
      <c r="D10" s="70"/>
      <c r="E10" s="3"/>
      <c r="F10" s="70" t="s">
        <v>64</v>
      </c>
      <c r="G10" s="70"/>
      <c r="H10" s="70"/>
      <c r="I10" s="3"/>
      <c r="J10" s="70" t="s">
        <v>66</v>
      </c>
      <c r="K10" s="70"/>
      <c r="L10" s="70"/>
      <c r="M10" s="5"/>
      <c r="N10" s="70" t="s">
        <v>68</v>
      </c>
      <c r="O10" s="70"/>
      <c r="P10" s="70"/>
      <c r="Q10" s="3"/>
      <c r="R10" s="70" t="s">
        <v>65</v>
      </c>
      <c r="S10" s="70"/>
      <c r="T10" s="70"/>
      <c r="U10" s="3"/>
    </row>
    <row r="11" spans="1:21" x14ac:dyDescent="0.2">
      <c r="A11" s="3"/>
      <c r="B11" s="1" t="s">
        <v>1</v>
      </c>
      <c r="C11" s="1" t="s">
        <v>7</v>
      </c>
      <c r="D11" s="1" t="s">
        <v>8</v>
      </c>
      <c r="E11" s="3"/>
      <c r="F11" s="1" t="s">
        <v>1</v>
      </c>
      <c r="G11" s="1" t="s">
        <v>7</v>
      </c>
      <c r="H11" s="1" t="s">
        <v>8</v>
      </c>
      <c r="I11" s="3"/>
      <c r="J11" s="1" t="s">
        <v>1</v>
      </c>
      <c r="K11" s="1" t="s">
        <v>7</v>
      </c>
      <c r="L11" s="1" t="s">
        <v>8</v>
      </c>
      <c r="M11" s="5"/>
      <c r="N11" s="1" t="s">
        <v>1</v>
      </c>
      <c r="O11" s="1" t="s">
        <v>7</v>
      </c>
      <c r="P11" s="1" t="s">
        <v>8</v>
      </c>
      <c r="Q11" s="3"/>
      <c r="R11" s="1" t="s">
        <v>1</v>
      </c>
      <c r="S11" s="1" t="s">
        <v>7</v>
      </c>
      <c r="T11" s="1" t="s">
        <v>8</v>
      </c>
      <c r="U11" s="3"/>
    </row>
    <row r="12" spans="1:21" x14ac:dyDescent="0.2">
      <c r="A12" s="3"/>
      <c r="B12" s="19" t="s">
        <v>2</v>
      </c>
      <c r="C12" s="9">
        <f>20%*70%</f>
        <v>0.13999999999999999</v>
      </c>
      <c r="D12" s="19">
        <v>55</v>
      </c>
      <c r="E12" s="3"/>
      <c r="F12" s="19" t="s">
        <v>2</v>
      </c>
      <c r="G12" s="9">
        <v>0.2</v>
      </c>
      <c r="H12" s="19">
        <v>48</v>
      </c>
      <c r="I12" s="3"/>
      <c r="J12" s="19" t="s">
        <v>78</v>
      </c>
      <c r="K12" s="11">
        <v>0.7</v>
      </c>
      <c r="L12" s="45">
        <f>IFERROR(ROUND(SUMPRODUCT(K17:K23,L17:L23)/(SUMIF(L17:L23,"&gt;0",K17:K23)),0),"")</f>
        <v>40</v>
      </c>
      <c r="M12" s="5"/>
      <c r="N12" s="19" t="s">
        <v>36</v>
      </c>
      <c r="O12" s="11">
        <v>0.1</v>
      </c>
      <c r="P12" s="19">
        <v>70</v>
      </c>
      <c r="Q12" s="3"/>
      <c r="R12" s="19" t="s">
        <v>2</v>
      </c>
      <c r="S12" s="9">
        <f>(100/3)%</f>
        <v>0.33333333333333337</v>
      </c>
      <c r="T12" s="19">
        <v>63</v>
      </c>
      <c r="U12" s="3"/>
    </row>
    <row r="13" spans="1:21" x14ac:dyDescent="0.2">
      <c r="A13" s="3"/>
      <c r="B13" s="19" t="s">
        <v>3</v>
      </c>
      <c r="C13" s="9">
        <f>20%*70%</f>
        <v>0.13999999999999999</v>
      </c>
      <c r="D13" s="19">
        <v>38</v>
      </c>
      <c r="E13" s="3"/>
      <c r="F13" s="19" t="s">
        <v>3</v>
      </c>
      <c r="G13" s="9">
        <v>0.2</v>
      </c>
      <c r="H13" s="19">
        <v>28</v>
      </c>
      <c r="I13" s="3"/>
      <c r="J13" s="19" t="s">
        <v>6</v>
      </c>
      <c r="K13" s="11">
        <v>0.3</v>
      </c>
      <c r="L13" s="19">
        <f>IFERROR(ROUND(SUMPRODUCT(K27:K32,L27:L32)/(SUMIF(L27:L32,"&gt;0",K27:K32)),0),"")</f>
        <v>69</v>
      </c>
      <c r="M13" s="5"/>
      <c r="N13" s="19" t="s">
        <v>37</v>
      </c>
      <c r="O13" s="11">
        <v>0.1</v>
      </c>
      <c r="P13" s="19">
        <v>40</v>
      </c>
      <c r="Q13" s="3"/>
      <c r="R13" s="19" t="s">
        <v>3</v>
      </c>
      <c r="S13" s="9">
        <f t="shared" ref="S13:S14" si="0">(100/3)%</f>
        <v>0.33333333333333337</v>
      </c>
      <c r="T13" s="19">
        <v>64</v>
      </c>
      <c r="U13" s="3"/>
    </row>
    <row r="14" spans="1:21" x14ac:dyDescent="0.2">
      <c r="A14" s="3"/>
      <c r="B14" s="19" t="s">
        <v>70</v>
      </c>
      <c r="C14" s="9">
        <f>40%*70%</f>
        <v>0.27999999999999997</v>
      </c>
      <c r="D14" s="19">
        <f>IFERROR(ROUND(SUMPRODUCT(C20:C25,D20:D25)/(SUMIF(D20:D25,"&gt;0",C20:C25)),0),"")</f>
        <v>61</v>
      </c>
      <c r="E14" s="3"/>
      <c r="F14" s="19" t="s">
        <v>4</v>
      </c>
      <c r="G14" s="9">
        <v>0.2</v>
      </c>
      <c r="H14" s="19">
        <v>54</v>
      </c>
      <c r="I14" s="43"/>
      <c r="J14" s="42"/>
      <c r="K14" s="41"/>
      <c r="L14" s="42"/>
      <c r="M14" s="5"/>
      <c r="N14" s="19" t="s">
        <v>38</v>
      </c>
      <c r="O14" s="11">
        <v>0.1</v>
      </c>
      <c r="P14" s="19">
        <v>70</v>
      </c>
      <c r="Q14" s="3"/>
      <c r="R14" s="19" t="s">
        <v>74</v>
      </c>
      <c r="S14" s="9">
        <f t="shared" si="0"/>
        <v>0.33333333333333337</v>
      </c>
      <c r="T14" s="19">
        <v>66</v>
      </c>
      <c r="U14" s="3"/>
    </row>
    <row r="15" spans="1:21" x14ac:dyDescent="0.2">
      <c r="A15" s="3"/>
      <c r="B15" s="19" t="s">
        <v>76</v>
      </c>
      <c r="C15" s="9">
        <f>20%*70%</f>
        <v>0.13999999999999999</v>
      </c>
      <c r="D15" s="46">
        <f>54*0.35 + 67*0.5 + 70*0.15</f>
        <v>62.9</v>
      </c>
      <c r="E15" s="3"/>
      <c r="F15" s="19" t="s">
        <v>5</v>
      </c>
      <c r="G15" s="9">
        <v>0.3</v>
      </c>
      <c r="H15" s="19">
        <v>26</v>
      </c>
      <c r="I15" s="3"/>
      <c r="J15" s="76" t="s">
        <v>78</v>
      </c>
      <c r="K15" s="77"/>
      <c r="L15" s="78"/>
      <c r="M15" s="3"/>
      <c r="N15" s="19" t="s">
        <v>2</v>
      </c>
      <c r="O15" s="11">
        <v>0.15</v>
      </c>
      <c r="P15" s="19">
        <v>40</v>
      </c>
      <c r="Q15" s="3"/>
      <c r="R15" s="19" t="s">
        <v>5</v>
      </c>
      <c r="S15" s="9">
        <f>0%</f>
        <v>0</v>
      </c>
      <c r="T15" s="19" t="s">
        <v>63</v>
      </c>
      <c r="U15" s="3"/>
    </row>
    <row r="16" spans="1:21" x14ac:dyDescent="0.2">
      <c r="A16" s="3"/>
      <c r="B16" s="19" t="s">
        <v>5</v>
      </c>
      <c r="C16" s="9">
        <v>0.3</v>
      </c>
      <c r="D16" s="19">
        <v>58</v>
      </c>
      <c r="E16" s="3"/>
      <c r="F16" s="19" t="s">
        <v>6</v>
      </c>
      <c r="G16" s="9">
        <v>0.1</v>
      </c>
      <c r="H16" s="19">
        <f>IFERROR(ROUND(SUMPRODUCT(G20:G22,H20:H22)/(SUMIF(H20:H22,"&gt;0",G20:G22)),0),"")</f>
        <v>69</v>
      </c>
      <c r="I16" s="3"/>
      <c r="J16" s="1" t="s">
        <v>1</v>
      </c>
      <c r="K16" s="1" t="s">
        <v>7</v>
      </c>
      <c r="L16" s="1" t="s">
        <v>8</v>
      </c>
      <c r="M16" s="3"/>
      <c r="N16" s="19" t="s">
        <v>3</v>
      </c>
      <c r="O16" s="11">
        <v>0.15</v>
      </c>
      <c r="P16" s="19">
        <v>14</v>
      </c>
      <c r="Q16" s="3"/>
      <c r="R16" s="3"/>
      <c r="S16" s="3"/>
      <c r="T16" s="3"/>
      <c r="U16" s="3"/>
    </row>
    <row r="17" spans="1:21" x14ac:dyDescent="0.2">
      <c r="A17" s="3"/>
      <c r="B17" s="3"/>
      <c r="C17" s="3"/>
      <c r="D17" s="3"/>
      <c r="E17" s="3"/>
      <c r="F17" s="3"/>
      <c r="G17" s="3"/>
      <c r="H17" s="3"/>
      <c r="I17" s="3"/>
      <c r="J17" s="19" t="s">
        <v>33</v>
      </c>
      <c r="K17" s="11">
        <v>0</v>
      </c>
      <c r="L17" s="19">
        <v>18</v>
      </c>
      <c r="M17" s="3"/>
      <c r="N17" s="16" t="s">
        <v>75</v>
      </c>
      <c r="O17" s="34">
        <v>0.1</v>
      </c>
      <c r="P17" s="16">
        <v>68</v>
      </c>
      <c r="Q17" s="3"/>
      <c r="R17" s="3"/>
      <c r="S17" s="3"/>
      <c r="T17" s="3"/>
      <c r="U17" s="3"/>
    </row>
    <row r="18" spans="1:21" x14ac:dyDescent="0.2">
      <c r="A18" s="3"/>
      <c r="B18" s="79" t="s">
        <v>70</v>
      </c>
      <c r="C18" s="79"/>
      <c r="D18" s="79"/>
      <c r="E18" s="3"/>
      <c r="F18" s="79" t="s">
        <v>6</v>
      </c>
      <c r="G18" s="79"/>
      <c r="H18" s="79"/>
      <c r="I18" s="3"/>
      <c r="J18" s="19" t="s">
        <v>34</v>
      </c>
      <c r="K18" s="11">
        <f t="shared" ref="K18:K22" si="1">70%/5</f>
        <v>0.13999999999999999</v>
      </c>
      <c r="L18" s="19">
        <v>32</v>
      </c>
      <c r="M18" s="3"/>
      <c r="N18" s="16" t="s">
        <v>5</v>
      </c>
      <c r="O18" s="32">
        <v>0.3</v>
      </c>
      <c r="P18" s="16">
        <v>39</v>
      </c>
      <c r="Q18" s="3"/>
      <c r="R18" s="3"/>
      <c r="S18" s="3"/>
      <c r="T18" s="3"/>
      <c r="U18" s="3"/>
    </row>
    <row r="19" spans="1:21" x14ac:dyDescent="0.2">
      <c r="A19" s="3"/>
      <c r="B19" s="1" t="s">
        <v>1</v>
      </c>
      <c r="C19" s="1" t="s">
        <v>7</v>
      </c>
      <c r="D19" s="1" t="s">
        <v>8</v>
      </c>
      <c r="E19" s="3"/>
      <c r="F19" s="1" t="s">
        <v>1</v>
      </c>
      <c r="G19" s="1" t="s">
        <v>7</v>
      </c>
      <c r="H19" s="1" t="s">
        <v>8</v>
      </c>
      <c r="I19" s="3"/>
      <c r="J19" s="19" t="s">
        <v>35</v>
      </c>
      <c r="K19" s="11">
        <f t="shared" si="1"/>
        <v>0.13999999999999999</v>
      </c>
      <c r="L19" s="19">
        <v>25</v>
      </c>
      <c r="M19" s="3"/>
      <c r="N19" s="31"/>
      <c r="O19" s="31"/>
      <c r="P19" s="31"/>
      <c r="Q19" s="3"/>
      <c r="R19" s="3"/>
      <c r="S19" s="3"/>
      <c r="T19" s="3"/>
      <c r="U19" s="3"/>
    </row>
    <row r="20" spans="1:21" x14ac:dyDescent="0.2">
      <c r="A20" s="3"/>
      <c r="B20" s="19" t="s">
        <v>33</v>
      </c>
      <c r="C20" s="11">
        <f>100%/5</f>
        <v>0.2</v>
      </c>
      <c r="D20" s="19">
        <v>60</v>
      </c>
      <c r="E20" s="3"/>
      <c r="F20" s="19" t="s">
        <v>27</v>
      </c>
      <c r="G20" s="10">
        <f>100%/3</f>
        <v>0.33333333333333331</v>
      </c>
      <c r="H20" s="19">
        <v>67</v>
      </c>
      <c r="I20" s="3"/>
      <c r="J20" s="19" t="s">
        <v>71</v>
      </c>
      <c r="K20" s="11">
        <f t="shared" si="1"/>
        <v>0.13999999999999999</v>
      </c>
      <c r="L20" s="19">
        <v>60</v>
      </c>
      <c r="M20" s="3"/>
      <c r="N20" s="5"/>
      <c r="O20" s="30"/>
      <c r="P20" s="5"/>
      <c r="Q20" s="3"/>
      <c r="R20" s="3"/>
      <c r="S20" s="3"/>
      <c r="T20" s="3"/>
      <c r="U20" s="3"/>
    </row>
    <row r="21" spans="1:21" x14ac:dyDescent="0.2">
      <c r="A21" s="3"/>
      <c r="B21" s="19" t="s">
        <v>34</v>
      </c>
      <c r="C21" s="11">
        <f t="shared" ref="C21:C25" si="2">100%/5</f>
        <v>0.2</v>
      </c>
      <c r="D21" s="19">
        <v>65</v>
      </c>
      <c r="E21" s="3"/>
      <c r="F21" s="19" t="s">
        <v>28</v>
      </c>
      <c r="G21" s="10">
        <f t="shared" ref="G21:G22" si="3">100%/3</f>
        <v>0.33333333333333331</v>
      </c>
      <c r="H21" s="19">
        <v>70</v>
      </c>
      <c r="I21" s="3"/>
      <c r="J21" s="19" t="s">
        <v>72</v>
      </c>
      <c r="K21" s="11">
        <f t="shared" si="1"/>
        <v>0.13999999999999999</v>
      </c>
      <c r="L21" s="19">
        <v>40</v>
      </c>
      <c r="M21" s="5"/>
      <c r="N21" s="5"/>
      <c r="O21" s="30"/>
      <c r="P21" s="5"/>
      <c r="Q21" s="3"/>
      <c r="R21" s="3"/>
      <c r="S21" s="3"/>
      <c r="T21" s="3"/>
      <c r="U21" s="3"/>
    </row>
    <row r="22" spans="1:21" x14ac:dyDescent="0.2">
      <c r="A22" s="3"/>
      <c r="B22" s="19" t="s">
        <v>35</v>
      </c>
      <c r="C22" s="11">
        <f t="shared" si="2"/>
        <v>0.2</v>
      </c>
      <c r="D22" s="19">
        <v>60</v>
      </c>
      <c r="E22" s="3"/>
      <c r="F22" s="16" t="s">
        <v>29</v>
      </c>
      <c r="G22" s="10">
        <f t="shared" si="3"/>
        <v>0.33333333333333331</v>
      </c>
      <c r="H22" s="16">
        <v>70</v>
      </c>
      <c r="I22" s="3"/>
      <c r="J22" s="19" t="s">
        <v>73</v>
      </c>
      <c r="K22" s="11">
        <f t="shared" si="1"/>
        <v>0.13999999999999999</v>
      </c>
      <c r="L22" s="19">
        <v>47</v>
      </c>
      <c r="M22" s="3"/>
      <c r="N22" s="5"/>
      <c r="O22" s="30"/>
      <c r="P22" s="5"/>
      <c r="Q22" s="5"/>
      <c r="R22" s="3"/>
      <c r="S22" s="3"/>
      <c r="T22" s="3"/>
      <c r="U22" s="3"/>
    </row>
    <row r="23" spans="1:21" x14ac:dyDescent="0.2">
      <c r="A23" s="3"/>
      <c r="B23" s="19" t="s">
        <v>71</v>
      </c>
      <c r="C23" s="11">
        <v>0</v>
      </c>
      <c r="D23" s="19">
        <v>25</v>
      </c>
      <c r="E23" s="3"/>
      <c r="F23" s="31"/>
      <c r="G23" s="36"/>
      <c r="H23" s="31"/>
      <c r="I23" s="3"/>
      <c r="J23" s="19" t="s">
        <v>5</v>
      </c>
      <c r="K23" s="11">
        <v>0.3</v>
      </c>
      <c r="L23" s="19">
        <v>37</v>
      </c>
      <c r="M23" s="3"/>
      <c r="N23" s="5"/>
      <c r="O23" s="33"/>
      <c r="P23" s="5"/>
      <c r="Q23" s="5"/>
      <c r="R23" s="3"/>
      <c r="S23" s="3"/>
      <c r="T23" s="3"/>
      <c r="U23" s="3"/>
    </row>
    <row r="24" spans="1:21" x14ac:dyDescent="0.2">
      <c r="A24" s="3"/>
      <c r="B24" s="19" t="s">
        <v>72</v>
      </c>
      <c r="C24" s="11">
        <f t="shared" si="2"/>
        <v>0.2</v>
      </c>
      <c r="D24" s="19">
        <v>50</v>
      </c>
      <c r="E24" s="3"/>
      <c r="F24" s="5"/>
      <c r="G24" s="35"/>
      <c r="H24" s="5"/>
      <c r="I24" s="3"/>
      <c r="J24" s="5"/>
      <c r="K24" s="5"/>
      <c r="L24" s="5"/>
      <c r="M24" s="3"/>
      <c r="N24" s="5"/>
      <c r="O24" s="33"/>
      <c r="P24" s="5"/>
      <c r="Q24" s="5"/>
      <c r="R24" s="3"/>
      <c r="S24" s="3"/>
      <c r="T24" s="3"/>
      <c r="U24" s="3"/>
    </row>
    <row r="25" spans="1:21" x14ac:dyDescent="0.2">
      <c r="A25" s="3"/>
      <c r="B25" s="19" t="s">
        <v>73</v>
      </c>
      <c r="C25" s="11">
        <f t="shared" si="2"/>
        <v>0.2</v>
      </c>
      <c r="D25" s="19">
        <v>70</v>
      </c>
      <c r="E25" s="3"/>
      <c r="F25" s="3"/>
      <c r="G25" s="3"/>
      <c r="H25" s="3"/>
      <c r="I25" s="3"/>
      <c r="J25" s="76" t="s">
        <v>6</v>
      </c>
      <c r="K25" s="77"/>
      <c r="L25" s="78"/>
      <c r="M25" s="3"/>
      <c r="N25" s="5"/>
      <c r="O25" s="33"/>
      <c r="P25" s="5"/>
      <c r="Q25" s="5"/>
      <c r="R25" s="3"/>
      <c r="S25" s="3"/>
      <c r="T25" s="3"/>
      <c r="U25" s="3"/>
    </row>
    <row r="26" spans="1:21" x14ac:dyDescent="0.2">
      <c r="A26" s="3"/>
      <c r="B26" s="19" t="s">
        <v>80</v>
      </c>
      <c r="C26" s="11">
        <v>0</v>
      </c>
      <c r="D26" s="19">
        <v>40</v>
      </c>
      <c r="E26" s="3"/>
      <c r="F26" s="3"/>
      <c r="G26" s="3"/>
      <c r="H26" s="3"/>
      <c r="I26" s="3"/>
      <c r="J26" s="1" t="s">
        <v>1</v>
      </c>
      <c r="K26" s="1" t="s">
        <v>7</v>
      </c>
      <c r="L26" s="1" t="s">
        <v>8</v>
      </c>
      <c r="M26" s="3"/>
      <c r="N26" s="5"/>
      <c r="O26" s="33"/>
      <c r="P26" s="5"/>
      <c r="Q26" s="5"/>
      <c r="R26" s="3"/>
      <c r="S26" s="3"/>
      <c r="T26" s="3"/>
      <c r="U26" s="3"/>
    </row>
    <row r="27" spans="1:21" x14ac:dyDescent="0.2">
      <c r="A27" s="3"/>
      <c r="B27" s="3"/>
      <c r="C27" s="3"/>
      <c r="D27" s="3"/>
      <c r="E27" s="3"/>
      <c r="F27" s="3"/>
      <c r="G27" s="3"/>
      <c r="H27" s="3"/>
      <c r="I27" s="3"/>
      <c r="J27" s="19" t="s">
        <v>77</v>
      </c>
      <c r="K27" s="10">
        <f>100%/6</f>
        <v>0.16666666666666666</v>
      </c>
      <c r="L27" s="19">
        <v>69</v>
      </c>
      <c r="M27" s="3"/>
      <c r="N27" s="5"/>
      <c r="O27" s="33"/>
      <c r="P27" s="5"/>
      <c r="Q27" s="5"/>
      <c r="R27" s="3"/>
      <c r="S27" s="3"/>
      <c r="T27" s="3"/>
      <c r="U27" s="3"/>
    </row>
    <row r="28" spans="1:21" x14ac:dyDescent="0.2">
      <c r="A28" s="3"/>
      <c r="B28" s="3"/>
      <c r="C28" s="3"/>
      <c r="D28" s="3"/>
      <c r="E28" s="3"/>
      <c r="F28" s="3"/>
      <c r="G28" s="3"/>
      <c r="H28" s="3"/>
      <c r="I28" s="3"/>
      <c r="J28" s="19" t="s">
        <v>27</v>
      </c>
      <c r="K28" s="10">
        <f t="shared" ref="K28:K32" si="4">100%/6</f>
        <v>0.16666666666666666</v>
      </c>
      <c r="L28" s="19">
        <v>69</v>
      </c>
      <c r="M28" s="3"/>
      <c r="N28" s="5"/>
      <c r="O28" s="5"/>
      <c r="P28" s="5"/>
      <c r="Q28" s="5"/>
      <c r="R28" s="3"/>
      <c r="S28" s="3"/>
      <c r="T28" s="3"/>
      <c r="U28" s="3"/>
    </row>
    <row r="29" spans="1:21" x14ac:dyDescent="0.2">
      <c r="A29" s="3"/>
      <c r="B29" s="3"/>
      <c r="C29" s="3"/>
      <c r="D29" s="3"/>
      <c r="E29" s="3"/>
      <c r="F29" s="3"/>
      <c r="G29" s="3"/>
      <c r="H29" s="3"/>
      <c r="I29" s="3"/>
      <c r="J29" s="19" t="s">
        <v>28</v>
      </c>
      <c r="K29" s="10">
        <f t="shared" si="4"/>
        <v>0.16666666666666666</v>
      </c>
      <c r="L29" s="19">
        <v>68</v>
      </c>
      <c r="M29" s="3"/>
      <c r="N29" s="80"/>
      <c r="O29" s="80"/>
      <c r="P29" s="80"/>
      <c r="Q29" s="5"/>
      <c r="R29" s="3"/>
      <c r="S29" s="3"/>
      <c r="T29" s="3"/>
      <c r="U29" s="3"/>
    </row>
    <row r="30" spans="1:21" x14ac:dyDescent="0.2">
      <c r="A30" s="3"/>
      <c r="B30" s="3"/>
      <c r="C30" s="3"/>
      <c r="D30" s="3"/>
      <c r="E30" s="3"/>
      <c r="F30" s="3"/>
      <c r="G30" s="3"/>
      <c r="H30" s="3"/>
      <c r="I30" s="3"/>
      <c r="J30" s="19" t="s">
        <v>29</v>
      </c>
      <c r="K30" s="10">
        <f t="shared" si="4"/>
        <v>0.16666666666666666</v>
      </c>
      <c r="L30" s="19">
        <v>70</v>
      </c>
      <c r="M30" s="3"/>
      <c r="N30" s="5"/>
      <c r="O30" s="5"/>
      <c r="P30" s="5"/>
      <c r="Q30" s="5"/>
      <c r="R30" s="3"/>
      <c r="S30" s="3"/>
      <c r="T30" s="3"/>
      <c r="U30" s="3"/>
    </row>
    <row r="31" spans="1:21" x14ac:dyDescent="0.2">
      <c r="A31" s="3"/>
      <c r="B31" s="3"/>
      <c r="C31" s="3"/>
      <c r="D31" s="3"/>
      <c r="E31" s="3"/>
      <c r="F31" s="3"/>
      <c r="G31" s="3"/>
      <c r="H31" s="3"/>
      <c r="I31" s="3"/>
      <c r="J31" s="19" t="s">
        <v>30</v>
      </c>
      <c r="K31" s="10">
        <f t="shared" si="4"/>
        <v>0.16666666666666666</v>
      </c>
      <c r="L31" s="16">
        <v>66</v>
      </c>
      <c r="M31" s="3"/>
      <c r="N31" s="5"/>
      <c r="O31" s="30"/>
      <c r="P31" s="5"/>
      <c r="Q31" s="5"/>
      <c r="R31" s="3"/>
      <c r="S31" s="3"/>
      <c r="T31" s="3"/>
      <c r="U31" s="3"/>
    </row>
    <row r="32" spans="1:21" x14ac:dyDescent="0.2">
      <c r="A32" s="3"/>
      <c r="B32" s="3"/>
      <c r="C32" s="3"/>
      <c r="D32" s="3"/>
      <c r="E32" s="3"/>
      <c r="F32" s="3"/>
      <c r="G32" s="3"/>
      <c r="H32" s="3"/>
      <c r="I32" s="3"/>
      <c r="J32" s="19" t="s">
        <v>31</v>
      </c>
      <c r="K32" s="10">
        <f t="shared" si="4"/>
        <v>0.16666666666666666</v>
      </c>
      <c r="L32" s="19">
        <v>70</v>
      </c>
      <c r="M32" s="3"/>
      <c r="N32" s="5"/>
      <c r="O32" s="30"/>
      <c r="P32" s="5"/>
      <c r="Q32" s="5"/>
      <c r="R32" s="3"/>
      <c r="S32" s="3"/>
      <c r="T32" s="3"/>
      <c r="U32" s="3"/>
    </row>
    <row r="33" spans="1:21" x14ac:dyDescent="0.2">
      <c r="A33" s="3"/>
      <c r="B33" s="3"/>
      <c r="C33" s="3"/>
      <c r="D33" s="3"/>
      <c r="E33" s="3"/>
      <c r="F33" s="3"/>
      <c r="G33" s="3"/>
      <c r="H33" s="3"/>
      <c r="I33" s="3"/>
      <c r="J33" s="5"/>
      <c r="K33" s="5"/>
      <c r="L33" s="5"/>
      <c r="M33" s="3"/>
      <c r="N33" s="5"/>
      <c r="O33" s="30"/>
      <c r="P33" s="5"/>
      <c r="Q33" s="5"/>
      <c r="R33" s="3"/>
      <c r="S33" s="3"/>
      <c r="T33" s="3"/>
      <c r="U33" s="3"/>
    </row>
    <row r="34" spans="1:21" x14ac:dyDescent="0.2">
      <c r="J34" s="37"/>
      <c r="K34" s="38"/>
      <c r="L34" s="37"/>
      <c r="N34" s="37"/>
      <c r="O34" s="38"/>
      <c r="P34" s="37"/>
      <c r="Q34" s="37"/>
    </row>
    <row r="35" spans="1:21" x14ac:dyDescent="0.2">
      <c r="J35" s="37"/>
      <c r="K35" s="38"/>
      <c r="L35" s="37"/>
      <c r="N35" s="37"/>
      <c r="O35" s="38"/>
      <c r="P35" s="37"/>
      <c r="Q35" s="37"/>
    </row>
    <row r="36" spans="1:21" x14ac:dyDescent="0.2">
      <c r="N36" s="37"/>
      <c r="O36" s="38"/>
      <c r="P36" s="37"/>
      <c r="Q36" s="37"/>
    </row>
    <row r="37" spans="1:21" x14ac:dyDescent="0.2">
      <c r="N37" s="37"/>
      <c r="O37" s="38"/>
      <c r="P37" s="37"/>
      <c r="Q37" s="37"/>
    </row>
    <row r="38" spans="1:21" x14ac:dyDescent="0.2">
      <c r="N38" s="37"/>
      <c r="O38" s="37"/>
      <c r="P38" s="37"/>
      <c r="Q38" s="37"/>
    </row>
    <row r="39" spans="1:21" x14ac:dyDescent="0.2">
      <c r="N39" s="75"/>
      <c r="O39" s="75"/>
      <c r="P39" s="75"/>
      <c r="Q39" s="37"/>
    </row>
    <row r="40" spans="1:21" x14ac:dyDescent="0.2">
      <c r="N40" s="37"/>
      <c r="O40" s="37"/>
      <c r="P40" s="37"/>
      <c r="Q40" s="37"/>
    </row>
    <row r="41" spans="1:21" x14ac:dyDescent="0.2">
      <c r="N41" s="37"/>
      <c r="O41" s="39"/>
      <c r="P41" s="37"/>
      <c r="Q41" s="37"/>
    </row>
    <row r="42" spans="1:21" x14ac:dyDescent="0.2">
      <c r="N42" s="37"/>
      <c r="O42" s="39"/>
      <c r="P42" s="37"/>
      <c r="Q42" s="37"/>
    </row>
  </sheetData>
  <mergeCells count="19">
    <mergeCell ref="N39:P39"/>
    <mergeCell ref="R10:T10"/>
    <mergeCell ref="B18:D18"/>
    <mergeCell ref="F18:H18"/>
    <mergeCell ref="J25:L25"/>
    <mergeCell ref="N29:P29"/>
    <mergeCell ref="N10:P10"/>
    <mergeCell ref="J15:L15"/>
    <mergeCell ref="H6:I6"/>
    <mergeCell ref="H7:I7"/>
    <mergeCell ref="B10:D10"/>
    <mergeCell ref="F10:H10"/>
    <mergeCell ref="J10:L10"/>
    <mergeCell ref="H5:I5"/>
    <mergeCell ref="B2:C3"/>
    <mergeCell ref="F2:G2"/>
    <mergeCell ref="H2:I2"/>
    <mergeCell ref="H3:I3"/>
    <mergeCell ref="H4:I4"/>
  </mergeCells>
  <conditionalFormatting sqref="H3:H7">
    <cfRule type="cellIs" dxfId="10" priority="4" operator="between">
      <formula>30</formula>
      <formula>35</formula>
    </cfRule>
    <cfRule type="cellIs" dxfId="9" priority="6" operator="lessThanOrEqual">
      <formula>20</formula>
    </cfRule>
  </conditionalFormatting>
  <conditionalFormatting sqref="H3:I7">
    <cfRule type="cellIs" dxfId="8" priority="2" operator="notBetween">
      <formula>0</formula>
      <formula>100000000000</formula>
    </cfRule>
    <cfRule type="cellIs" dxfId="7" priority="3" operator="greaterThanOrEqual">
      <formula>35</formula>
    </cfRule>
    <cfRule type="cellIs" dxfId="6" priority="5" operator="between">
      <formula>20</formula>
      <formula>30</formula>
    </cfRule>
  </conditionalFormatting>
  <conditionalFormatting sqref="G3:G7">
    <cfRule type="cellIs" dxfId="5" priority="1" operator="lessThan">
      <formula>39.5</formula>
    </cfRule>
  </conditionalFormatting>
  <pageMargins left="0.7" right="0.7" top="0.75" bottom="0.75" header="0.3" footer="0.3"/>
  <pageSetup orientation="portrait" horizontalDpi="300" verticalDpi="300" r:id="rId1"/>
  <ignoredErrors>
    <ignoredError sqref="C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C52C-D705-4003-BACC-D90A9873A19D}">
  <dimension ref="A1:U44"/>
  <sheetViews>
    <sheetView zoomScale="85" zoomScaleNormal="85" workbookViewId="0">
      <pane ySplit="10" topLeftCell="A11" activePane="bottomLeft" state="frozen"/>
      <selection pane="bottomLeft" activeCell="H15" sqref="H15"/>
    </sheetView>
  </sheetViews>
  <sheetFormatPr baseColWidth="10" defaultColWidth="11.5" defaultRowHeight="15" x14ac:dyDescent="0.2"/>
  <cols>
    <col min="1" max="1" width="3.1640625" style="2" customWidth="1"/>
    <col min="2" max="2" width="12.83203125" style="2" customWidth="1"/>
    <col min="3" max="3" width="9.1640625" style="2" customWidth="1"/>
    <col min="4" max="4" width="9" style="2" customWidth="1"/>
    <col min="5" max="5" width="3.1640625" style="2" customWidth="1"/>
    <col min="6" max="6" width="13.83203125" style="2" customWidth="1"/>
    <col min="7" max="7" width="9.5" style="2" customWidth="1"/>
    <col min="8" max="8" width="9.83203125" style="2" customWidth="1"/>
    <col min="9" max="9" width="5.1640625" style="2" customWidth="1"/>
    <col min="10" max="10" width="19.5" style="2" customWidth="1"/>
    <col min="11" max="12" width="9.1640625" style="2" customWidth="1"/>
    <col min="13" max="13" width="3.33203125" style="2" customWidth="1"/>
    <col min="14" max="14" width="16.33203125" style="2" customWidth="1"/>
    <col min="15" max="16" width="9.1640625" style="2" customWidth="1"/>
    <col min="17" max="17" width="3.5" style="2" customWidth="1"/>
    <col min="18" max="18" width="15" style="2" customWidth="1"/>
    <col min="19" max="19" width="9.33203125" style="2" customWidth="1"/>
    <col min="20" max="20" width="9.1640625" style="2" customWidth="1"/>
    <col min="21" max="21" width="3" style="2" customWidth="1"/>
    <col min="22" max="16384" width="11.5" style="2"/>
  </cols>
  <sheetData>
    <row r="1" spans="1:2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6" x14ac:dyDescent="0.2">
      <c r="A2" s="3"/>
      <c r="B2" s="81" t="s">
        <v>90</v>
      </c>
      <c r="C2" s="82"/>
      <c r="D2" s="3"/>
      <c r="E2" s="3"/>
      <c r="F2" s="71" t="s">
        <v>53</v>
      </c>
      <c r="G2" s="72"/>
      <c r="H2" s="79" t="s">
        <v>62</v>
      </c>
      <c r="I2" s="7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3"/>
      <c r="B3" s="83"/>
      <c r="C3" s="84"/>
      <c r="D3" s="3"/>
      <c r="E3" s="3"/>
      <c r="F3" s="4" t="s">
        <v>0</v>
      </c>
      <c r="G3" s="4">
        <f>IFERROR(ROUND(SUMPRODUCT(C12:C16,D12:D16)/(SUMIF(D12:D16,"&gt;0",C12:C16)),0),"")</f>
        <v>52</v>
      </c>
      <c r="H3" s="74">
        <f>IFERROR(IF(G3="","",IF(((39.5-SUMPRODUCT(C12:C16,D12:D16))/(1-(SUMIF(D12:D16,"&gt;0",C12:C16))))&lt;10,10,(39.5-SUMPRODUCT(C12:C16,D12:D16))/(1-(SUMIF(D12:D16,"&gt;0",C12:C16))))),"Curso completado")</f>
        <v>5.7195715267605312E+16</v>
      </c>
      <c r="I3" s="74"/>
      <c r="J3" s="5"/>
      <c r="K3" s="5"/>
      <c r="L3" s="5"/>
      <c r="M3" s="5"/>
      <c r="N3" s="3"/>
      <c r="O3" s="3"/>
      <c r="P3" s="3"/>
      <c r="Q3" s="3"/>
      <c r="R3" s="3"/>
      <c r="S3" s="3"/>
      <c r="T3" s="3"/>
      <c r="U3" s="3"/>
    </row>
    <row r="4" spans="1:21" x14ac:dyDescent="0.2">
      <c r="A4" s="3"/>
      <c r="B4" s="6"/>
      <c r="C4" s="6"/>
      <c r="D4" s="3"/>
      <c r="E4" s="3"/>
      <c r="F4" s="4" t="s">
        <v>51</v>
      </c>
      <c r="G4" s="4">
        <f>IFERROR(ROUND(SUMPRODUCT(G12:G16,H12:H16)/(SUMIF(H12:H16,"&gt;0",G12:G16)),0),"")</f>
        <v>54</v>
      </c>
      <c r="H4" s="74">
        <f>IFERROR(IF(G4="","",IF(((39.5-SUMPRODUCT(G12:G16,H12:H16))/(1-(SUMIF(H12:H16,"&gt;0",G12:G16))))&lt;10,10,(39.5-SUMPRODUCT(H12:H16,G12:G16))/(1-(SUMIF(H12:H16,"&gt;0",G12:G16))))),"Curso completado")</f>
        <v>6.3500754745924E+16</v>
      </c>
      <c r="I4" s="74"/>
      <c r="J4" s="3"/>
      <c r="K4" s="5"/>
      <c r="L4" s="5"/>
      <c r="M4" s="5"/>
      <c r="N4" s="3"/>
      <c r="O4" s="3"/>
      <c r="P4" s="3"/>
      <c r="Q4" s="3"/>
      <c r="R4" s="3"/>
      <c r="S4" s="3"/>
      <c r="T4" s="3"/>
      <c r="U4" s="3"/>
    </row>
    <row r="5" spans="1:21" x14ac:dyDescent="0.2">
      <c r="A5" s="3"/>
      <c r="B5" s="7"/>
      <c r="C5" s="7"/>
      <c r="D5" s="3"/>
      <c r="E5" s="3"/>
      <c r="F5" s="4" t="s">
        <v>11</v>
      </c>
      <c r="G5" s="19">
        <f>IFERROR(ROUND(SUMPRODUCT(L12:L17,K12:K17)/(SUMIF(L12:L17,"&gt;0",K12:K17)),0),"")</f>
        <v>52</v>
      </c>
      <c r="H5" s="74" t="str">
        <f>IFERROR(IF(G5="","",IF(((39.5-SUMPRODUCT(L12:L15,M12:M15))/(1-(SUMIF(L12:L15,"&gt;0",M12:M15))))&lt;10,10,(39.5-SUMPRODUCT(L12:L15,M12:M15))/(1-(SUMIF(L12:L15,"&gt;0",M12:M15))))),"Curso completado")</f>
        <v>Curso completado</v>
      </c>
      <c r="I5" s="74"/>
      <c r="J5" s="23" t="s">
        <v>69</v>
      </c>
      <c r="K5" s="5"/>
      <c r="L5" s="5"/>
      <c r="M5" s="5"/>
      <c r="N5" s="3"/>
      <c r="O5" s="3"/>
      <c r="P5" s="3"/>
      <c r="Q5" s="3"/>
      <c r="R5" s="3"/>
      <c r="S5" s="3"/>
      <c r="T5" s="3"/>
      <c r="U5" s="3"/>
    </row>
    <row r="6" spans="1:21" x14ac:dyDescent="0.2">
      <c r="A6" s="3"/>
      <c r="B6" s="8"/>
      <c r="C6" s="8"/>
      <c r="D6" s="3"/>
      <c r="E6" s="3"/>
      <c r="F6" s="4" t="s">
        <v>12</v>
      </c>
      <c r="G6" s="4">
        <f>IFERROR(ROUND(SUMPRODUCT(T12:T15,S12:S15)/(SUMIF(T12:T15,"&gt;0",S12:S15)),0),"")</f>
        <v>69</v>
      </c>
      <c r="H6" s="74" t="str">
        <f>IFERROR(IF(G6="","",IF(((39.5-SUMPRODUCT(S12:S15,T12:T15))/(1-(SUMIF(T12:T15,"&gt;0",S12:S15))))&lt;10,10,(39.5-SUMPRODUCT(S12:S15,T12:T15))/(1-(SUMIF(T12:T15,"&gt;0",S12:S15))))),"Curso completado")</f>
        <v>Curso completado</v>
      </c>
      <c r="I6" s="74"/>
      <c r="J6" s="22"/>
      <c r="K6" s="5"/>
      <c r="L6" s="20"/>
      <c r="M6" s="5"/>
      <c r="N6" s="3"/>
      <c r="O6" s="3"/>
      <c r="P6" s="3"/>
      <c r="Q6" s="3"/>
      <c r="R6" s="3"/>
      <c r="S6" s="3"/>
      <c r="T6" s="3"/>
      <c r="U6" s="3"/>
    </row>
    <row r="7" spans="1:21" x14ac:dyDescent="0.2">
      <c r="A7" s="3"/>
      <c r="B7" s="3"/>
      <c r="C7" s="3"/>
      <c r="D7" s="3"/>
      <c r="E7" s="3"/>
      <c r="F7" s="4" t="s">
        <v>17</v>
      </c>
      <c r="G7" s="19">
        <f>IFERROR(ROUND(SUMPRODUCT(O12:O19,P12:P19)/(SUMIF(P12:P19,"&gt;0",O12:O19)),0),"")</f>
        <v>67</v>
      </c>
      <c r="H7" s="74" t="str">
        <f>IFERROR(IF(G7="","",IF(((39.5-SUMPRODUCT(P12:P19,O12:O19))/(1-(SUMIF(P12:P19,"&gt;0",O12:O19))))&lt;10,10,(39.5-SUMPRODUCT(P12:P19,O12:O19))/(1-(SUMIF(P12:P19,"&gt;0",O12:O19))))),"Curso completado")</f>
        <v>Curso completado</v>
      </c>
      <c r="I7" s="74"/>
      <c r="J7" s="5"/>
      <c r="K7" s="5"/>
      <c r="L7" s="20"/>
      <c r="M7" s="5"/>
      <c r="N7" s="3"/>
      <c r="O7" s="3"/>
      <c r="P7" s="3"/>
      <c r="Q7" s="3"/>
      <c r="R7" s="3"/>
      <c r="S7" s="3"/>
      <c r="T7" s="3"/>
      <c r="U7" s="3"/>
    </row>
    <row r="8" spans="1:21" ht="32" x14ac:dyDescent="0.2">
      <c r="A8" s="3"/>
      <c r="B8" s="3"/>
      <c r="C8" s="3"/>
      <c r="D8" s="3"/>
      <c r="E8" s="3"/>
      <c r="F8" s="15" t="s">
        <v>52</v>
      </c>
      <c r="G8" s="21">
        <f>AVERAGE(G3:G7)</f>
        <v>58.8</v>
      </c>
      <c r="H8" s="3"/>
      <c r="I8" s="3"/>
      <c r="J8" s="5"/>
      <c r="K8" s="5"/>
      <c r="L8" s="5"/>
      <c r="M8" s="5"/>
      <c r="N8" s="3"/>
      <c r="O8" s="3"/>
      <c r="P8" s="3"/>
      <c r="Q8" s="3"/>
      <c r="R8" s="3"/>
      <c r="S8" s="3"/>
      <c r="T8" s="3"/>
      <c r="U8" s="3"/>
    </row>
    <row r="9" spans="1:21" x14ac:dyDescent="0.2">
      <c r="A9" s="3"/>
      <c r="B9" s="18"/>
      <c r="C9" s="3"/>
      <c r="D9" s="3"/>
      <c r="E9" s="3"/>
      <c r="F9" s="3"/>
      <c r="G9" s="3"/>
      <c r="H9" s="3"/>
      <c r="I9" s="3"/>
      <c r="J9" s="5"/>
      <c r="K9" s="5"/>
      <c r="L9" s="5"/>
      <c r="M9" s="5"/>
      <c r="N9" s="3"/>
      <c r="O9" s="3"/>
      <c r="P9" s="3"/>
      <c r="Q9" s="3"/>
      <c r="R9" s="3"/>
      <c r="S9" s="3"/>
      <c r="T9" s="3"/>
      <c r="U9" s="3"/>
    </row>
    <row r="10" spans="1:21" ht="16" x14ac:dyDescent="0.2">
      <c r="A10" s="3"/>
      <c r="B10" s="70" t="s">
        <v>0</v>
      </c>
      <c r="C10" s="70"/>
      <c r="D10" s="70"/>
      <c r="E10" s="3"/>
      <c r="F10" s="70" t="s">
        <v>9</v>
      </c>
      <c r="G10" s="70"/>
      <c r="H10" s="70"/>
      <c r="I10" s="3"/>
      <c r="J10" s="70" t="s">
        <v>11</v>
      </c>
      <c r="K10" s="70"/>
      <c r="L10" s="70"/>
      <c r="M10" s="5"/>
      <c r="N10" s="70" t="s">
        <v>17</v>
      </c>
      <c r="O10" s="70"/>
      <c r="P10" s="70"/>
      <c r="Q10" s="3"/>
      <c r="R10" s="70" t="s">
        <v>12</v>
      </c>
      <c r="S10" s="70"/>
      <c r="T10" s="70"/>
      <c r="U10" s="3"/>
    </row>
    <row r="11" spans="1:21" x14ac:dyDescent="0.2">
      <c r="A11" s="3"/>
      <c r="B11" s="1" t="s">
        <v>1</v>
      </c>
      <c r="C11" s="1" t="s">
        <v>7</v>
      </c>
      <c r="D11" s="1" t="s">
        <v>8</v>
      </c>
      <c r="E11" s="3"/>
      <c r="F11" s="1" t="s">
        <v>1</v>
      </c>
      <c r="G11" s="1" t="s">
        <v>7</v>
      </c>
      <c r="H11" s="1" t="s">
        <v>8</v>
      </c>
      <c r="I11" s="3"/>
      <c r="J11" s="1" t="s">
        <v>1</v>
      </c>
      <c r="K11" s="1" t="s">
        <v>7</v>
      </c>
      <c r="L11" s="1" t="s">
        <v>8</v>
      </c>
      <c r="M11" s="5"/>
      <c r="N11" s="1" t="s">
        <v>1</v>
      </c>
      <c r="O11" s="1" t="s">
        <v>7</v>
      </c>
      <c r="P11" s="1" t="s">
        <v>8</v>
      </c>
      <c r="Q11" s="3"/>
      <c r="R11" s="1" t="s">
        <v>1</v>
      </c>
      <c r="S11" s="1" t="s">
        <v>7</v>
      </c>
      <c r="T11" s="1" t="s">
        <v>8</v>
      </c>
      <c r="U11" s="3"/>
    </row>
    <row r="12" spans="1:21" x14ac:dyDescent="0.2">
      <c r="A12" s="3"/>
      <c r="B12" s="4" t="s">
        <v>2</v>
      </c>
      <c r="C12" s="9">
        <v>0.2</v>
      </c>
      <c r="D12" s="4">
        <v>64</v>
      </c>
      <c r="E12" s="3"/>
      <c r="F12" s="4" t="s">
        <v>2</v>
      </c>
      <c r="G12" s="9">
        <v>0.2</v>
      </c>
      <c r="H12" s="4">
        <v>63</v>
      </c>
      <c r="I12" s="3"/>
      <c r="J12" s="19" t="s">
        <v>2</v>
      </c>
      <c r="K12" s="10">
        <f t="shared" ref="K12:K13" si="0">45%*70%*70%</f>
        <v>0.22049999999999997</v>
      </c>
      <c r="L12" s="24">
        <v>53</v>
      </c>
      <c r="M12" s="26">
        <f>45%*70%</f>
        <v>0.315</v>
      </c>
      <c r="N12" s="25" t="s">
        <v>18</v>
      </c>
      <c r="O12" s="10">
        <f>50%*25%</f>
        <v>0.125</v>
      </c>
      <c r="P12" s="4">
        <v>59</v>
      </c>
      <c r="Q12" s="3"/>
      <c r="R12" s="4" t="s">
        <v>13</v>
      </c>
      <c r="S12" s="9">
        <v>0.1</v>
      </c>
      <c r="T12" s="4">
        <v>70</v>
      </c>
      <c r="U12" s="3"/>
    </row>
    <row r="13" spans="1:21" x14ac:dyDescent="0.2">
      <c r="A13" s="3"/>
      <c r="B13" s="4" t="s">
        <v>3</v>
      </c>
      <c r="C13" s="9">
        <v>0.2</v>
      </c>
      <c r="D13" s="4">
        <v>44</v>
      </c>
      <c r="E13" s="3"/>
      <c r="F13" s="4" t="s">
        <v>3</v>
      </c>
      <c r="G13" s="9">
        <v>0.2</v>
      </c>
      <c r="H13" s="4">
        <v>55</v>
      </c>
      <c r="I13" s="3"/>
      <c r="J13" s="19" t="s">
        <v>3</v>
      </c>
      <c r="K13" s="10">
        <f t="shared" si="0"/>
        <v>0.22049999999999997</v>
      </c>
      <c r="L13" s="24">
        <v>41</v>
      </c>
      <c r="M13" s="26">
        <f>45%*70%</f>
        <v>0.315</v>
      </c>
      <c r="N13" s="25" t="s">
        <v>19</v>
      </c>
      <c r="O13" s="10">
        <v>7.4999999999999997E-2</v>
      </c>
      <c r="P13" s="4">
        <v>61</v>
      </c>
      <c r="Q13" s="3"/>
      <c r="R13" s="4" t="s">
        <v>14</v>
      </c>
      <c r="S13" s="9">
        <v>0.25</v>
      </c>
      <c r="T13" s="4">
        <v>70</v>
      </c>
      <c r="U13" s="3"/>
    </row>
    <row r="14" spans="1:21" x14ac:dyDescent="0.2">
      <c r="A14" s="3"/>
      <c r="B14" s="4" t="s">
        <v>4</v>
      </c>
      <c r="C14" s="9">
        <v>0.2</v>
      </c>
      <c r="D14" s="4">
        <v>58</v>
      </c>
      <c r="E14" s="3"/>
      <c r="F14" s="4" t="s">
        <v>4</v>
      </c>
      <c r="G14" s="9">
        <v>0.2</v>
      </c>
      <c r="H14" s="4">
        <v>70</v>
      </c>
      <c r="I14" s="3"/>
      <c r="J14" s="19" t="s">
        <v>10</v>
      </c>
      <c r="K14" s="10">
        <f>10%*70%*70%</f>
        <v>4.8999999999999995E-2</v>
      </c>
      <c r="L14" s="24">
        <f>IFERROR(ROUND(SUMPRODUCT(L21:L24,K21:K24)/(SUMIF(L21:L24,"&gt;0",K21:K24)),0),"")</f>
        <v>50</v>
      </c>
      <c r="M14" s="26">
        <f>10%*70%</f>
        <v>6.9999999999999993E-2</v>
      </c>
      <c r="N14" s="25" t="s">
        <v>20</v>
      </c>
      <c r="O14" s="10">
        <v>0.125</v>
      </c>
      <c r="P14" s="4">
        <v>70</v>
      </c>
      <c r="Q14" s="3"/>
      <c r="R14" s="4" t="s">
        <v>15</v>
      </c>
      <c r="S14" s="9">
        <v>0.45</v>
      </c>
      <c r="T14" s="4">
        <v>68</v>
      </c>
      <c r="U14" s="3"/>
    </row>
    <row r="15" spans="1:21" x14ac:dyDescent="0.2">
      <c r="A15" s="3"/>
      <c r="B15" s="4" t="s">
        <v>5</v>
      </c>
      <c r="C15" s="9">
        <v>0.3</v>
      </c>
      <c r="D15" s="4">
        <v>40</v>
      </c>
      <c r="E15" s="3"/>
      <c r="F15" s="4" t="s">
        <v>5</v>
      </c>
      <c r="G15" s="9">
        <v>0.3</v>
      </c>
      <c r="H15" s="4">
        <v>30</v>
      </c>
      <c r="I15" s="3"/>
      <c r="J15" s="12" t="s">
        <v>5</v>
      </c>
      <c r="K15" s="9">
        <f>30%*70%</f>
        <v>0.21</v>
      </c>
      <c r="L15" s="29">
        <v>44</v>
      </c>
      <c r="M15" s="27">
        <f>30%</f>
        <v>0.3</v>
      </c>
      <c r="N15" s="25" t="s">
        <v>21</v>
      </c>
      <c r="O15" s="10">
        <v>7.4999999999999997E-2</v>
      </c>
      <c r="P15" s="4">
        <v>66</v>
      </c>
      <c r="Q15" s="3"/>
      <c r="R15" s="4" t="s">
        <v>16</v>
      </c>
      <c r="S15" s="9">
        <v>0.2</v>
      </c>
      <c r="T15" s="4">
        <v>70</v>
      </c>
      <c r="U15" s="3"/>
    </row>
    <row r="16" spans="1:21" x14ac:dyDescent="0.2">
      <c r="A16" s="3"/>
      <c r="B16" s="4" t="s">
        <v>6</v>
      </c>
      <c r="C16" s="9">
        <v>0.1</v>
      </c>
      <c r="D16" s="4">
        <f>IFERROR(ROUND(SUMPRODUCT(C19:C24,D19:D24)/(SUMIF(D19:D24,"&gt;0",C19:C24)),0),"")</f>
        <v>70</v>
      </c>
      <c r="E16" s="3"/>
      <c r="F16" s="4" t="s">
        <v>6</v>
      </c>
      <c r="G16" s="9">
        <v>0.1</v>
      </c>
      <c r="H16" s="4">
        <f>IFERROR(ROUND(SUMPRODUCT(G19:G22,H19:H22)/(SUMIF(H19:H22,"&gt;0",G19:G22)),0),"")</f>
        <v>70</v>
      </c>
      <c r="I16" s="3"/>
      <c r="J16" s="19" t="s">
        <v>54</v>
      </c>
      <c r="K16" s="9">
        <f>60%*30%</f>
        <v>0.18</v>
      </c>
      <c r="L16" s="24">
        <f>IFERROR(ROUND(SUMPRODUCT(L27:L31,K27:K31)/(SUMIF(L27:L31,"&gt;0",K27:K31)),0),"")</f>
        <v>66</v>
      </c>
      <c r="M16" s="27">
        <f>60%</f>
        <v>0.6</v>
      </c>
      <c r="N16" s="25" t="s">
        <v>22</v>
      </c>
      <c r="O16" s="10">
        <v>0.1</v>
      </c>
      <c r="P16" s="4">
        <v>62</v>
      </c>
      <c r="Q16" s="3"/>
      <c r="R16" s="3"/>
      <c r="S16" s="3"/>
      <c r="T16" s="3"/>
      <c r="U16" s="3"/>
    </row>
    <row r="17" spans="1:21" x14ac:dyDescent="0.2">
      <c r="A17" s="3"/>
      <c r="B17" s="3"/>
      <c r="C17" s="3"/>
      <c r="D17" s="3"/>
      <c r="E17" s="3"/>
      <c r="F17" s="3"/>
      <c r="G17" s="3"/>
      <c r="H17" s="3"/>
      <c r="I17" s="3"/>
      <c r="J17" s="19" t="s">
        <v>55</v>
      </c>
      <c r="K17" s="9">
        <f>30%*40%</f>
        <v>0.12</v>
      </c>
      <c r="L17" s="24">
        <f>IFERROR(ROUND(SUMPRODUCT(L34:L49,K34:K49)/(SUMIF(L34:L49,"&gt;0",K34:K49)),0),"")</f>
        <v>63</v>
      </c>
      <c r="M17" s="27">
        <f>40%</f>
        <v>0.4</v>
      </c>
      <c r="N17" s="25" t="s">
        <v>23</v>
      </c>
      <c r="O17" s="10">
        <v>7.4999999999999997E-2</v>
      </c>
      <c r="P17" s="4">
        <f>IFERROR(ROUND(SUMPRODUCT(P42:P43,O42:O43)/(SUMIF(P42:P43,"&gt;0",O42:O43)),0),"")</f>
        <v>70</v>
      </c>
      <c r="Q17" s="3"/>
      <c r="R17" s="3"/>
      <c r="S17" s="3"/>
      <c r="T17" s="3"/>
      <c r="U17" s="3"/>
    </row>
    <row r="18" spans="1:21" x14ac:dyDescent="0.2">
      <c r="A18" s="3"/>
      <c r="B18" s="79" t="s">
        <v>26</v>
      </c>
      <c r="C18" s="79"/>
      <c r="D18" s="79"/>
      <c r="E18" s="3"/>
      <c r="F18" s="79" t="s">
        <v>32</v>
      </c>
      <c r="G18" s="79"/>
      <c r="H18" s="79"/>
      <c r="I18" s="3"/>
      <c r="J18" s="3"/>
      <c r="K18" s="3"/>
      <c r="L18" s="3"/>
      <c r="M18" s="28">
        <f>SUM(M12:M17)</f>
        <v>2</v>
      </c>
      <c r="N18" s="25" t="s">
        <v>24</v>
      </c>
      <c r="O18" s="10">
        <v>0.3</v>
      </c>
      <c r="P18" s="4">
        <f>IFERROR(ROUND(SUMPRODUCT(P23:P27,O23:O27)/(SUMIF(P23:P27,"&gt;0",O23:O27)),0),"")</f>
        <v>69</v>
      </c>
      <c r="Q18" s="3"/>
      <c r="R18" s="3"/>
      <c r="S18" s="3"/>
      <c r="T18" s="3"/>
      <c r="U18" s="3"/>
    </row>
    <row r="19" spans="1:21" x14ac:dyDescent="0.2">
      <c r="A19" s="3"/>
      <c r="B19" s="1" t="s">
        <v>1</v>
      </c>
      <c r="C19" s="1" t="s">
        <v>7</v>
      </c>
      <c r="D19" s="1" t="s">
        <v>8</v>
      </c>
      <c r="E19" s="3"/>
      <c r="F19" s="1" t="s">
        <v>1</v>
      </c>
      <c r="G19" s="1" t="s">
        <v>7</v>
      </c>
      <c r="H19" s="1" t="s">
        <v>8</v>
      </c>
      <c r="I19" s="3"/>
      <c r="J19" s="76" t="s">
        <v>10</v>
      </c>
      <c r="K19" s="77"/>
      <c r="L19" s="78"/>
      <c r="M19" s="3"/>
      <c r="N19" s="14" t="s">
        <v>25</v>
      </c>
      <c r="O19" s="10">
        <v>0.125</v>
      </c>
      <c r="P19" s="4">
        <f>IFERROR(ROUND(SUMPRODUCT(P31:P38,O31:O38)/(SUMIF(P31:P38,"&gt;0",O31:O38)),0),"")</f>
        <v>70</v>
      </c>
      <c r="Q19" s="3"/>
      <c r="R19" s="3"/>
      <c r="S19" s="3"/>
      <c r="T19" s="3"/>
      <c r="U19" s="3"/>
    </row>
    <row r="20" spans="1:21" x14ac:dyDescent="0.2">
      <c r="A20" s="3"/>
      <c r="B20" s="4" t="s">
        <v>27</v>
      </c>
      <c r="C20" s="9">
        <v>0.2</v>
      </c>
      <c r="D20" s="4">
        <v>70</v>
      </c>
      <c r="E20" s="3"/>
      <c r="F20" s="4" t="s">
        <v>27</v>
      </c>
      <c r="G20" s="10">
        <f>1/3</f>
        <v>0.33333333333333331</v>
      </c>
      <c r="H20" s="4">
        <v>70</v>
      </c>
      <c r="I20" s="3"/>
      <c r="J20" s="1" t="s">
        <v>1</v>
      </c>
      <c r="K20" s="1" t="s">
        <v>7</v>
      </c>
      <c r="L20" s="1" t="s">
        <v>8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s="3"/>
      <c r="B21" s="4" t="s">
        <v>28</v>
      </c>
      <c r="C21" s="9">
        <v>0.2</v>
      </c>
      <c r="D21" s="4">
        <v>70</v>
      </c>
      <c r="E21" s="3"/>
      <c r="F21" s="4" t="s">
        <v>28</v>
      </c>
      <c r="G21" s="10">
        <f t="shared" ref="G21:G22" si="1">1/3</f>
        <v>0.33333333333333331</v>
      </c>
      <c r="H21" s="4">
        <v>70</v>
      </c>
      <c r="I21" s="3"/>
      <c r="J21" s="19" t="s">
        <v>33</v>
      </c>
      <c r="K21" s="10">
        <v>0.33333333333333337</v>
      </c>
      <c r="L21" s="19">
        <v>30</v>
      </c>
      <c r="M21" s="13"/>
      <c r="N21" s="76" t="s">
        <v>24</v>
      </c>
      <c r="O21" s="77"/>
      <c r="P21" s="78"/>
      <c r="Q21" s="3"/>
      <c r="R21" s="3"/>
      <c r="S21" s="3"/>
      <c r="T21" s="3"/>
      <c r="U21" s="3"/>
    </row>
    <row r="22" spans="1:21" x14ac:dyDescent="0.2">
      <c r="A22" s="3"/>
      <c r="B22" s="4" t="s">
        <v>29</v>
      </c>
      <c r="C22" s="9">
        <v>0.2</v>
      </c>
      <c r="D22" s="4">
        <v>70</v>
      </c>
      <c r="E22" s="3"/>
      <c r="F22" s="4" t="s">
        <v>29</v>
      </c>
      <c r="G22" s="10">
        <f t="shared" si="1"/>
        <v>0.33333333333333331</v>
      </c>
      <c r="H22" s="4">
        <v>70</v>
      </c>
      <c r="I22" s="3"/>
      <c r="J22" s="19" t="s">
        <v>34</v>
      </c>
      <c r="K22" s="10">
        <v>0.33333333333333337</v>
      </c>
      <c r="L22" s="19">
        <v>70</v>
      </c>
      <c r="M22" s="3"/>
      <c r="N22" s="1" t="s">
        <v>1</v>
      </c>
      <c r="O22" s="1" t="s">
        <v>7</v>
      </c>
      <c r="P22" s="1" t="s">
        <v>8</v>
      </c>
      <c r="Q22" s="3"/>
      <c r="R22" s="3"/>
      <c r="S22" s="3"/>
      <c r="T22" s="3"/>
      <c r="U22" s="3"/>
    </row>
    <row r="23" spans="1:21" x14ac:dyDescent="0.2">
      <c r="A23" s="3"/>
      <c r="B23" s="4" t="s">
        <v>30</v>
      </c>
      <c r="C23" s="9">
        <v>0.2</v>
      </c>
      <c r="D23" s="4">
        <v>70</v>
      </c>
      <c r="E23" s="3"/>
      <c r="F23" s="3"/>
      <c r="G23" s="3"/>
      <c r="H23" s="3"/>
      <c r="I23" s="3"/>
      <c r="J23" s="19" t="s">
        <v>35</v>
      </c>
      <c r="K23" s="10">
        <v>0.33333333333333337</v>
      </c>
      <c r="L23" s="19">
        <v>50</v>
      </c>
      <c r="M23" s="3"/>
      <c r="N23" s="19" t="s">
        <v>36</v>
      </c>
      <c r="O23" s="11">
        <v>0.25</v>
      </c>
      <c r="P23" s="19">
        <v>70</v>
      </c>
      <c r="Q23" s="3"/>
      <c r="R23" s="3"/>
      <c r="S23" s="3"/>
      <c r="T23" s="3"/>
      <c r="U23" s="3"/>
    </row>
    <row r="24" spans="1:21" x14ac:dyDescent="0.2">
      <c r="A24" s="3"/>
      <c r="B24" s="4" t="s">
        <v>31</v>
      </c>
      <c r="C24" s="9">
        <v>0.2</v>
      </c>
      <c r="D24" s="4">
        <v>70</v>
      </c>
      <c r="E24" s="3"/>
      <c r="F24" s="3"/>
      <c r="G24" s="3"/>
      <c r="H24" s="3"/>
      <c r="I24" s="3"/>
      <c r="J24" s="3"/>
      <c r="K24" s="3"/>
      <c r="L24" s="3"/>
      <c r="M24" s="3"/>
      <c r="N24" s="19" t="s">
        <v>37</v>
      </c>
      <c r="O24" s="11">
        <v>0.25</v>
      </c>
      <c r="P24" s="19">
        <v>66</v>
      </c>
      <c r="Q24" s="3"/>
      <c r="R24" s="3"/>
      <c r="S24" s="3"/>
      <c r="T24" s="3"/>
      <c r="U24" s="3"/>
    </row>
    <row r="25" spans="1:21" x14ac:dyDescent="0.2">
      <c r="A25" s="3"/>
      <c r="B25" s="3"/>
      <c r="C25" s="3"/>
      <c r="D25" s="3"/>
      <c r="E25" s="3"/>
      <c r="F25" s="3"/>
      <c r="G25" s="3"/>
      <c r="H25" s="3"/>
      <c r="I25" s="3"/>
      <c r="J25" s="76" t="s">
        <v>56</v>
      </c>
      <c r="K25" s="77"/>
      <c r="L25" s="78"/>
      <c r="M25" s="3"/>
      <c r="N25" s="19" t="s">
        <v>38</v>
      </c>
      <c r="O25" s="11">
        <v>0.25</v>
      </c>
      <c r="P25" s="19">
        <v>70</v>
      </c>
      <c r="Q25" s="3"/>
      <c r="R25" s="3"/>
      <c r="S25" s="3"/>
      <c r="T25" s="3"/>
      <c r="U25" s="3"/>
    </row>
    <row r="26" spans="1:21" x14ac:dyDescent="0.2">
      <c r="A26" s="3"/>
      <c r="B26" s="3"/>
      <c r="C26" s="3"/>
      <c r="D26" s="3"/>
      <c r="E26" s="3"/>
      <c r="F26" s="3"/>
      <c r="G26" s="3"/>
      <c r="H26" s="3"/>
      <c r="I26" s="3"/>
      <c r="J26" s="1" t="s">
        <v>1</v>
      </c>
      <c r="K26" s="1" t="s">
        <v>7</v>
      </c>
      <c r="L26" s="1" t="s">
        <v>8</v>
      </c>
      <c r="M26" s="3"/>
      <c r="N26" s="19" t="s">
        <v>39</v>
      </c>
      <c r="O26" s="11">
        <v>0</v>
      </c>
      <c r="P26" s="19">
        <v>53</v>
      </c>
      <c r="Q26" s="3"/>
      <c r="R26" s="3"/>
      <c r="S26" s="3"/>
      <c r="T26" s="3"/>
      <c r="U26" s="3"/>
    </row>
    <row r="27" spans="1:21" x14ac:dyDescent="0.2">
      <c r="A27" s="3"/>
      <c r="B27" s="3"/>
      <c r="C27" s="3"/>
      <c r="D27" s="3"/>
      <c r="E27" s="3"/>
      <c r="F27" s="3"/>
      <c r="G27" s="3"/>
      <c r="H27" s="3"/>
      <c r="I27" s="3"/>
      <c r="J27" s="19" t="s">
        <v>57</v>
      </c>
      <c r="K27" s="10">
        <v>0.25</v>
      </c>
      <c r="L27" s="19">
        <v>66</v>
      </c>
      <c r="M27" s="3"/>
      <c r="N27" s="19" t="s">
        <v>40</v>
      </c>
      <c r="O27" s="11">
        <v>0.25</v>
      </c>
      <c r="P27" s="19">
        <v>70</v>
      </c>
      <c r="Q27" s="3"/>
      <c r="R27" s="3"/>
      <c r="S27" s="3"/>
      <c r="T27" s="3"/>
      <c r="U27" s="3"/>
    </row>
    <row r="28" spans="1:21" x14ac:dyDescent="0.2">
      <c r="A28" s="3"/>
      <c r="B28" s="3"/>
      <c r="C28" s="3"/>
      <c r="D28" s="3"/>
      <c r="E28" s="3"/>
      <c r="F28" s="3"/>
      <c r="G28" s="3"/>
      <c r="H28" s="3"/>
      <c r="I28" s="3"/>
      <c r="J28" s="19" t="s">
        <v>58</v>
      </c>
      <c r="K28" s="10">
        <v>0.25</v>
      </c>
      <c r="L28" s="19">
        <v>64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3"/>
      <c r="B29" s="3"/>
      <c r="C29" s="3"/>
      <c r="D29" s="3"/>
      <c r="E29" s="3"/>
      <c r="F29" s="3"/>
      <c r="G29" s="3"/>
      <c r="H29" s="3"/>
      <c r="I29" s="3"/>
      <c r="J29" s="19" t="s">
        <v>59</v>
      </c>
      <c r="K29" s="10">
        <v>0.25</v>
      </c>
      <c r="L29" s="19">
        <v>65</v>
      </c>
      <c r="M29" s="3"/>
      <c r="N29" s="76" t="s">
        <v>25</v>
      </c>
      <c r="O29" s="77"/>
      <c r="P29" s="78"/>
      <c r="Q29" s="3"/>
      <c r="R29" s="3"/>
      <c r="S29" s="3"/>
      <c r="T29" s="3"/>
      <c r="U29" s="3"/>
    </row>
    <row r="30" spans="1:21" x14ac:dyDescent="0.2">
      <c r="A30" s="3"/>
      <c r="B30" s="3"/>
      <c r="C30" s="3"/>
      <c r="D30" s="3"/>
      <c r="E30" s="3"/>
      <c r="F30" s="3"/>
      <c r="G30" s="3"/>
      <c r="H30" s="3"/>
      <c r="I30" s="3"/>
      <c r="J30" s="19" t="s">
        <v>60</v>
      </c>
      <c r="K30" s="10">
        <v>0.25</v>
      </c>
      <c r="L30" s="12">
        <v>69</v>
      </c>
      <c r="M30" s="3"/>
      <c r="N30" s="1" t="s">
        <v>1</v>
      </c>
      <c r="O30" s="1" t="s">
        <v>7</v>
      </c>
      <c r="P30" s="1" t="s">
        <v>8</v>
      </c>
      <c r="Q30" s="3"/>
      <c r="R30" s="3"/>
      <c r="S30" s="3"/>
      <c r="T30" s="3"/>
      <c r="U30" s="3"/>
    </row>
    <row r="31" spans="1:2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9" t="s">
        <v>41</v>
      </c>
      <c r="O31" s="10">
        <v>0.125</v>
      </c>
      <c r="P31" s="19">
        <v>70</v>
      </c>
      <c r="Q31" s="3"/>
      <c r="R31" s="3"/>
      <c r="S31" s="3"/>
      <c r="T31" s="3"/>
      <c r="U31" s="3"/>
    </row>
    <row r="32" spans="1:21" x14ac:dyDescent="0.2">
      <c r="A32" s="3"/>
      <c r="B32" s="3"/>
      <c r="C32" s="3"/>
      <c r="D32" s="3"/>
      <c r="E32" s="3"/>
      <c r="F32" s="3"/>
      <c r="G32" s="3"/>
      <c r="H32" s="3"/>
      <c r="I32" s="3"/>
      <c r="J32" s="76" t="s">
        <v>61</v>
      </c>
      <c r="K32" s="77"/>
      <c r="L32" s="78"/>
      <c r="M32" s="3"/>
      <c r="N32" s="19" t="s">
        <v>42</v>
      </c>
      <c r="O32" s="10">
        <v>0.125</v>
      </c>
      <c r="P32" s="19">
        <v>70</v>
      </c>
      <c r="Q32" s="3"/>
      <c r="R32" s="3"/>
      <c r="S32" s="3"/>
      <c r="T32" s="3"/>
      <c r="U32" s="3"/>
    </row>
    <row r="33" spans="1:21" x14ac:dyDescent="0.2">
      <c r="A33" s="3"/>
      <c r="B33" s="3"/>
      <c r="C33" s="3"/>
      <c r="D33" s="3"/>
      <c r="E33" s="3"/>
      <c r="F33" s="3"/>
      <c r="G33" s="3"/>
      <c r="H33" s="3"/>
      <c r="I33" s="3"/>
      <c r="J33" s="1" t="s">
        <v>1</v>
      </c>
      <c r="K33" s="1" t="s">
        <v>7</v>
      </c>
      <c r="L33" s="1" t="s">
        <v>8</v>
      </c>
      <c r="M33" s="3"/>
      <c r="N33" s="19" t="s">
        <v>43</v>
      </c>
      <c r="O33" s="10">
        <v>0.125</v>
      </c>
      <c r="P33" s="19">
        <v>70</v>
      </c>
      <c r="Q33" s="3"/>
      <c r="R33" s="3"/>
      <c r="S33" s="3"/>
      <c r="T33" s="3"/>
      <c r="U33" s="3"/>
    </row>
    <row r="34" spans="1:21" x14ac:dyDescent="0.2">
      <c r="A34" s="3"/>
      <c r="B34" s="3"/>
      <c r="C34" s="3"/>
      <c r="D34" s="3"/>
      <c r="E34" s="3"/>
      <c r="F34" s="3"/>
      <c r="G34" s="3"/>
      <c r="H34" s="3"/>
      <c r="I34" s="3"/>
      <c r="J34" s="16" t="s">
        <v>33</v>
      </c>
      <c r="K34" s="17">
        <f>1/3</f>
        <v>0.33333333333333331</v>
      </c>
      <c r="L34" s="16">
        <v>70</v>
      </c>
      <c r="M34" s="3"/>
      <c r="N34" s="19" t="s">
        <v>44</v>
      </c>
      <c r="O34" s="10">
        <v>0.125</v>
      </c>
      <c r="P34" s="19">
        <v>70</v>
      </c>
      <c r="Q34" s="3"/>
      <c r="R34" s="3"/>
      <c r="S34" s="3"/>
      <c r="T34" s="3"/>
      <c r="U34" s="3"/>
    </row>
    <row r="35" spans="1:21" x14ac:dyDescent="0.2">
      <c r="A35" s="3"/>
      <c r="B35" s="3"/>
      <c r="C35" s="3"/>
      <c r="D35" s="3"/>
      <c r="E35" s="3"/>
      <c r="F35" s="3"/>
      <c r="G35" s="3"/>
      <c r="H35" s="3"/>
      <c r="I35" s="3"/>
      <c r="J35" s="19" t="s">
        <v>34</v>
      </c>
      <c r="K35" s="10">
        <f t="shared" ref="K35:K36" si="2">1/3</f>
        <v>0.33333333333333331</v>
      </c>
      <c r="L35" s="19">
        <v>50</v>
      </c>
      <c r="M35" s="3"/>
      <c r="N35" s="19" t="s">
        <v>45</v>
      </c>
      <c r="O35" s="10">
        <v>0.125</v>
      </c>
      <c r="P35" s="19">
        <v>70</v>
      </c>
      <c r="Q35" s="3"/>
      <c r="R35" s="3"/>
      <c r="S35" s="3"/>
      <c r="T35" s="3"/>
      <c r="U35" s="3"/>
    </row>
    <row r="36" spans="1:21" x14ac:dyDescent="0.2">
      <c r="A36" s="3"/>
      <c r="B36" s="3"/>
      <c r="C36" s="3"/>
      <c r="D36" s="3"/>
      <c r="E36" s="3"/>
      <c r="F36" s="3"/>
      <c r="G36" s="3"/>
      <c r="H36" s="3"/>
      <c r="I36" s="3"/>
      <c r="J36" s="4" t="s">
        <v>35</v>
      </c>
      <c r="K36" s="10">
        <f t="shared" si="2"/>
        <v>0.33333333333333331</v>
      </c>
      <c r="L36" s="4">
        <v>70</v>
      </c>
      <c r="M36" s="3"/>
      <c r="N36" s="4" t="s">
        <v>46</v>
      </c>
      <c r="O36" s="10">
        <v>0.125</v>
      </c>
      <c r="P36" s="4">
        <v>70</v>
      </c>
      <c r="Q36" s="3"/>
      <c r="R36" s="3"/>
      <c r="S36" s="3"/>
      <c r="T36" s="3"/>
      <c r="U36" s="3"/>
    </row>
    <row r="37" spans="1:2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 t="s">
        <v>47</v>
      </c>
      <c r="O37" s="10">
        <v>0.125</v>
      </c>
      <c r="P37" s="4">
        <v>70</v>
      </c>
      <c r="Q37" s="3"/>
      <c r="R37" s="3"/>
      <c r="S37" s="3"/>
      <c r="T37" s="3"/>
      <c r="U37" s="3"/>
    </row>
    <row r="38" spans="1:2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 t="s">
        <v>48</v>
      </c>
      <c r="O38" s="10">
        <v>0.125</v>
      </c>
      <c r="P38" s="4">
        <v>70</v>
      </c>
      <c r="Q38" s="3"/>
      <c r="R38" s="3"/>
      <c r="S38" s="3"/>
      <c r="T38" s="3"/>
      <c r="U38" s="3"/>
    </row>
    <row r="39" spans="1:2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79" t="s">
        <v>23</v>
      </c>
      <c r="O40" s="79"/>
      <c r="P40" s="79"/>
      <c r="Q40" s="3"/>
      <c r="R40" s="3"/>
      <c r="S40" s="3"/>
      <c r="T40" s="3"/>
      <c r="U40" s="3"/>
    </row>
    <row r="41" spans="1:2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 t="s">
        <v>1</v>
      </c>
      <c r="O41" s="1" t="s">
        <v>7</v>
      </c>
      <c r="P41" s="1" t="s">
        <v>8</v>
      </c>
      <c r="Q41" s="3"/>
      <c r="R41" s="3"/>
      <c r="S41" s="3"/>
      <c r="T41" s="3"/>
      <c r="U41" s="3"/>
    </row>
    <row r="42" spans="1:2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 t="s">
        <v>49</v>
      </c>
      <c r="O42" s="11">
        <v>0.5</v>
      </c>
      <c r="P42" s="4">
        <v>70</v>
      </c>
      <c r="Q42" s="3"/>
      <c r="R42" s="3"/>
      <c r="S42" s="3"/>
      <c r="T42" s="3"/>
      <c r="U42" s="3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" t="s">
        <v>50</v>
      </c>
      <c r="O43" s="11">
        <v>0.5</v>
      </c>
      <c r="P43" s="4">
        <v>70</v>
      </c>
      <c r="Q43" s="3"/>
      <c r="R43" s="3"/>
      <c r="S43" s="3"/>
      <c r="T43" s="3"/>
      <c r="U43" s="3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</sheetData>
  <mergeCells count="21">
    <mergeCell ref="N40:P40"/>
    <mergeCell ref="F2:G2"/>
    <mergeCell ref="B10:D10"/>
    <mergeCell ref="F10:H10"/>
    <mergeCell ref="H2:I2"/>
    <mergeCell ref="H3:I3"/>
    <mergeCell ref="H4:I4"/>
    <mergeCell ref="H5:I5"/>
    <mergeCell ref="H6:I6"/>
    <mergeCell ref="H7:I7"/>
    <mergeCell ref="J32:L32"/>
    <mergeCell ref="J19:L19"/>
    <mergeCell ref="N21:P21"/>
    <mergeCell ref="J25:L25"/>
    <mergeCell ref="R10:T10"/>
    <mergeCell ref="N10:P10"/>
    <mergeCell ref="N29:P29"/>
    <mergeCell ref="J10:L10"/>
    <mergeCell ref="B2:C3"/>
    <mergeCell ref="B18:D18"/>
    <mergeCell ref="F18:H18"/>
  </mergeCells>
  <phoneticPr fontId="3" type="noConversion"/>
  <conditionalFormatting sqref="H3:H7">
    <cfRule type="cellIs" dxfId="4" priority="1" operator="notBetween">
      <formula>0</formula>
      <formula>10000000000</formula>
    </cfRule>
    <cfRule type="cellIs" dxfId="3" priority="2" operator="greaterThanOrEqual">
      <formula>35</formula>
    </cfRule>
    <cfRule type="cellIs" dxfId="2" priority="3" operator="between">
      <formula>30</formula>
      <formula>35</formula>
    </cfRule>
    <cfRule type="cellIs" dxfId="1" priority="4" operator="between">
      <formula>20</formula>
      <formula>30</formula>
    </cfRule>
    <cfRule type="cellIs" dxfId="0" priority="5" operator="lessThanOrEqual">
      <formula>20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FB6-EBB6-4F4D-95DA-ADB327C0B91B}">
  <dimension ref="A1:O47"/>
  <sheetViews>
    <sheetView workbookViewId="0">
      <selection activeCell="D6" sqref="D6"/>
    </sheetView>
  </sheetViews>
  <sheetFormatPr baseColWidth="10" defaultColWidth="11.5" defaultRowHeight="15" x14ac:dyDescent="0.2"/>
  <cols>
    <col min="1" max="1" width="3.1640625" style="2" customWidth="1"/>
    <col min="2" max="2" width="14" style="2" customWidth="1"/>
    <col min="3" max="3" width="9.1640625" style="2" customWidth="1"/>
    <col min="4" max="4" width="3.6640625" style="2" customWidth="1"/>
    <col min="5" max="5" width="13.83203125" style="2" customWidth="1"/>
    <col min="6" max="6" width="9.5" style="2" customWidth="1"/>
    <col min="7" max="7" width="4.33203125" style="2" customWidth="1"/>
    <col min="8" max="9" width="9.1640625" style="2" customWidth="1"/>
    <col min="10" max="10" width="3.33203125" style="2" customWidth="1"/>
    <col min="11" max="11" width="16.33203125" style="2" customWidth="1"/>
    <col min="12" max="13" width="9.1640625" style="2" customWidth="1"/>
    <col min="14" max="14" width="3.5" style="2" customWidth="1"/>
    <col min="15" max="15" width="15" style="2" customWidth="1"/>
    <col min="16" max="16" width="9.33203125" style="2" customWidth="1"/>
    <col min="17" max="17" width="9.1640625" style="2" customWidth="1"/>
    <col min="18" max="18" width="3" style="2" customWidth="1"/>
    <col min="19" max="16384" width="11.5" style="2"/>
  </cols>
  <sheetData>
    <row r="1" spans="1:13" x14ac:dyDescent="0.2">
      <c r="A1" s="3"/>
      <c r="B1" s="3"/>
      <c r="C1" s="3"/>
      <c r="D1" s="3"/>
      <c r="E1" s="3"/>
      <c r="F1" s="3"/>
      <c r="G1" s="3"/>
    </row>
    <row r="2" spans="1:13" ht="19" customHeight="1" x14ac:dyDescent="0.2">
      <c r="A2" s="3"/>
      <c r="B2" s="81" t="s">
        <v>92</v>
      </c>
      <c r="C2" s="82"/>
      <c r="D2" s="3"/>
      <c r="E2" s="70" t="s">
        <v>93</v>
      </c>
      <c r="F2" s="70"/>
      <c r="G2" s="67"/>
      <c r="H2" s="37"/>
    </row>
    <row r="3" spans="1:13" x14ac:dyDescent="0.2">
      <c r="A3" s="3"/>
      <c r="B3" s="6"/>
      <c r="C3" s="6"/>
      <c r="D3" s="3"/>
      <c r="E3" s="19" t="s">
        <v>94</v>
      </c>
      <c r="F3" s="58">
        <f>'Primer semestre'!G8</f>
        <v>58.8</v>
      </c>
      <c r="G3" s="62"/>
      <c r="H3" s="37"/>
      <c r="I3" s="37"/>
      <c r="J3" s="37"/>
    </row>
    <row r="4" spans="1:13" x14ac:dyDescent="0.2">
      <c r="A4" s="3"/>
      <c r="B4" s="60"/>
      <c r="C4" s="60"/>
      <c r="D4" s="3"/>
      <c r="E4" s="19" t="s">
        <v>95</v>
      </c>
      <c r="F4" s="58">
        <f>'Segundo semestre'!G8</f>
        <v>51</v>
      </c>
      <c r="G4" s="62"/>
      <c r="H4" s="37"/>
      <c r="I4" s="37"/>
      <c r="J4" s="37"/>
    </row>
    <row r="5" spans="1:13" x14ac:dyDescent="0.2">
      <c r="A5" s="3"/>
      <c r="B5" s="60"/>
      <c r="C5" s="60"/>
      <c r="D5" s="3"/>
      <c r="E5" s="19" t="s">
        <v>96</v>
      </c>
      <c r="F5" s="58">
        <f>'Tercer semestre'!G8</f>
        <v>63.6</v>
      </c>
      <c r="G5" s="62"/>
      <c r="H5" s="37"/>
      <c r="I5" s="37"/>
      <c r="J5" s="37"/>
    </row>
    <row r="6" spans="1:13" x14ac:dyDescent="0.2">
      <c r="A6" s="3"/>
      <c r="B6" s="8"/>
      <c r="C6" s="8"/>
      <c r="D6" s="3"/>
      <c r="E6" s="19" t="s">
        <v>97</v>
      </c>
      <c r="F6" s="19"/>
      <c r="G6" s="62"/>
      <c r="H6" s="37"/>
      <c r="I6" s="66"/>
      <c r="J6" s="37"/>
    </row>
    <row r="7" spans="1:13" x14ac:dyDescent="0.2">
      <c r="A7" s="3"/>
      <c r="B7" s="8"/>
      <c r="C7" s="8"/>
      <c r="D7" s="3"/>
      <c r="E7" s="19" t="s">
        <v>98</v>
      </c>
      <c r="F7" s="19"/>
      <c r="G7" s="62"/>
      <c r="H7" s="37"/>
      <c r="I7" s="66"/>
      <c r="J7" s="37"/>
    </row>
    <row r="8" spans="1:13" x14ac:dyDescent="0.2">
      <c r="A8" s="3"/>
      <c r="B8" s="8"/>
      <c r="C8" s="8"/>
      <c r="D8" s="3"/>
      <c r="E8" s="19" t="s">
        <v>99</v>
      </c>
      <c r="F8" s="19"/>
      <c r="G8" s="62"/>
      <c r="H8" s="37"/>
      <c r="I8" s="66"/>
      <c r="J8" s="37"/>
    </row>
    <row r="9" spans="1:13" x14ac:dyDescent="0.2">
      <c r="A9" s="3"/>
      <c r="B9" s="8"/>
      <c r="C9" s="8"/>
      <c r="D9" s="3"/>
      <c r="E9" s="19" t="s">
        <v>100</v>
      </c>
      <c r="F9" s="19"/>
      <c r="G9" s="62"/>
      <c r="H9" s="37"/>
      <c r="I9" s="66"/>
      <c r="J9" s="37"/>
    </row>
    <row r="10" spans="1:13" x14ac:dyDescent="0.2">
      <c r="A10" s="3"/>
      <c r="B10" s="3"/>
      <c r="C10" s="3"/>
      <c r="D10" s="3"/>
      <c r="E10" s="19" t="s">
        <v>101</v>
      </c>
      <c r="F10" s="19"/>
      <c r="G10" s="62"/>
      <c r="H10" s="37"/>
      <c r="I10" s="66"/>
      <c r="J10" s="37"/>
    </row>
    <row r="11" spans="1:13" x14ac:dyDescent="0.2">
      <c r="A11" s="3"/>
      <c r="B11" s="3"/>
      <c r="C11" s="3"/>
      <c r="D11" s="3"/>
      <c r="E11" s="19" t="s">
        <v>102</v>
      </c>
      <c r="F11" s="19"/>
      <c r="G11" s="62"/>
      <c r="H11" s="37"/>
      <c r="I11" s="66"/>
      <c r="J11" s="37"/>
    </row>
    <row r="12" spans="1:13" x14ac:dyDescent="0.2">
      <c r="A12" s="3"/>
      <c r="B12" s="3"/>
      <c r="C12" s="3"/>
      <c r="D12" s="3"/>
      <c r="E12" s="19" t="s">
        <v>103</v>
      </c>
      <c r="F12" s="19"/>
      <c r="G12" s="62"/>
      <c r="H12" s="37"/>
      <c r="I12" s="66"/>
      <c r="J12" s="37"/>
    </row>
    <row r="13" spans="1:13" x14ac:dyDescent="0.2">
      <c r="A13" s="3"/>
      <c r="B13" s="3"/>
      <c r="C13" s="3"/>
      <c r="D13" s="3"/>
      <c r="E13" s="19" t="s">
        <v>104</v>
      </c>
      <c r="F13" s="19"/>
      <c r="G13" s="62"/>
      <c r="H13" s="37"/>
      <c r="I13" s="66"/>
      <c r="J13" s="37"/>
    </row>
    <row r="14" spans="1:13" ht="32" x14ac:dyDescent="0.2">
      <c r="A14" s="3"/>
      <c r="B14" s="3"/>
      <c r="C14" s="3"/>
      <c r="D14" s="3"/>
      <c r="E14" s="57" t="s">
        <v>52</v>
      </c>
      <c r="F14" s="21">
        <f>AVERAGE(F3:F10)</f>
        <v>57.800000000000004</v>
      </c>
      <c r="G14" s="3"/>
      <c r="H14" s="37"/>
      <c r="I14" s="37"/>
      <c r="J14" s="37"/>
    </row>
    <row r="15" spans="1:13" x14ac:dyDescent="0.2">
      <c r="A15" s="3"/>
      <c r="B15" s="68"/>
      <c r="C15" s="3"/>
      <c r="D15" s="3"/>
      <c r="E15" s="3"/>
      <c r="F15" s="3"/>
      <c r="G15" s="3"/>
      <c r="H15" s="37"/>
      <c r="I15" s="37"/>
      <c r="J15" s="37"/>
    </row>
    <row r="16" spans="1:13" s="37" customFormat="1" ht="16" x14ac:dyDescent="0.2">
      <c r="B16" s="85"/>
      <c r="C16" s="85"/>
      <c r="E16" s="85"/>
      <c r="F16" s="85"/>
      <c r="H16" s="85"/>
      <c r="I16" s="85"/>
      <c r="K16" s="85"/>
      <c r="L16" s="85"/>
      <c r="M16" s="85"/>
    </row>
    <row r="17" spans="2:13" s="37" customFormat="1" x14ac:dyDescent="0.2"/>
    <row r="18" spans="2:13" s="37" customFormat="1" x14ac:dyDescent="0.2">
      <c r="C18" s="63"/>
      <c r="F18" s="63"/>
      <c r="H18" s="39"/>
      <c r="I18" s="64"/>
      <c r="L18" s="39"/>
      <c r="M18" s="64"/>
    </row>
    <row r="19" spans="2:13" s="37" customFormat="1" x14ac:dyDescent="0.2">
      <c r="C19" s="63"/>
      <c r="F19" s="63"/>
      <c r="H19" s="39"/>
      <c r="L19" s="39"/>
    </row>
    <row r="20" spans="2:13" s="37" customFormat="1" x14ac:dyDescent="0.2">
      <c r="C20" s="63"/>
      <c r="F20" s="63"/>
      <c r="H20" s="39"/>
      <c r="L20" s="39"/>
      <c r="M20" s="65"/>
    </row>
    <row r="21" spans="2:13" s="37" customFormat="1" x14ac:dyDescent="0.2">
      <c r="C21" s="63"/>
      <c r="F21" s="63"/>
      <c r="H21" s="75"/>
      <c r="I21" s="75"/>
      <c r="L21" s="39"/>
    </row>
    <row r="22" spans="2:13" s="37" customFormat="1" x14ac:dyDescent="0.2">
      <c r="C22" s="63"/>
      <c r="F22" s="63"/>
    </row>
    <row r="23" spans="2:13" s="37" customFormat="1" x14ac:dyDescent="0.2">
      <c r="H23" s="39"/>
    </row>
    <row r="24" spans="2:13" s="37" customFormat="1" x14ac:dyDescent="0.2">
      <c r="B24" s="75"/>
      <c r="C24" s="75"/>
      <c r="E24" s="75"/>
      <c r="F24" s="75"/>
      <c r="H24" s="39"/>
    </row>
    <row r="25" spans="2:13" s="37" customFormat="1" x14ac:dyDescent="0.2">
      <c r="H25" s="39"/>
    </row>
    <row r="26" spans="2:13" s="37" customFormat="1" x14ac:dyDescent="0.2">
      <c r="C26" s="38"/>
      <c r="F26" s="38"/>
      <c r="L26" s="38"/>
    </row>
    <row r="27" spans="2:13" s="37" customFormat="1" x14ac:dyDescent="0.2">
      <c r="C27" s="38"/>
      <c r="F27" s="38"/>
      <c r="H27" s="59"/>
      <c r="I27" s="59"/>
      <c r="L27" s="38"/>
    </row>
    <row r="28" spans="2:13" s="37" customFormat="1" x14ac:dyDescent="0.2">
      <c r="C28" s="38"/>
      <c r="F28" s="38"/>
      <c r="L28" s="38"/>
    </row>
    <row r="29" spans="2:13" s="37" customFormat="1" x14ac:dyDescent="0.2">
      <c r="F29" s="63"/>
      <c r="H29" s="39"/>
      <c r="I29" s="64"/>
      <c r="L29" s="39"/>
    </row>
    <row r="30" spans="2:13" s="37" customFormat="1" x14ac:dyDescent="0.2">
      <c r="H30" s="39"/>
      <c r="I30" s="64"/>
      <c r="L30" s="39"/>
    </row>
    <row r="31" spans="2:13" s="37" customFormat="1" x14ac:dyDescent="0.2">
      <c r="H31" s="39"/>
      <c r="I31" s="64"/>
      <c r="L31" s="39"/>
    </row>
    <row r="32" spans="2:13" s="37" customFormat="1" x14ac:dyDescent="0.2">
      <c r="H32" s="39"/>
      <c r="I32" s="64"/>
      <c r="L32" s="39"/>
    </row>
    <row r="33" spans="1:15" s="37" customFormat="1" x14ac:dyDescent="0.2">
      <c r="H33" s="39"/>
      <c r="I33" s="64"/>
    </row>
    <row r="34" spans="1:15" x14ac:dyDescent="0.2">
      <c r="A34" s="3"/>
      <c r="B34" s="3"/>
      <c r="C34" s="3"/>
      <c r="D34" s="3"/>
      <c r="E34" s="3"/>
      <c r="F34" s="3"/>
      <c r="G34" s="3"/>
      <c r="H34" s="38"/>
      <c r="I34" s="37"/>
      <c r="K34" s="75"/>
      <c r="L34" s="75"/>
      <c r="M34" s="75"/>
      <c r="N34" s="37"/>
    </row>
    <row r="35" spans="1:15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 x14ac:dyDescent="0.2">
      <c r="H39" s="38"/>
      <c r="I39" s="37"/>
      <c r="K39" s="37"/>
      <c r="L39" s="38"/>
      <c r="M39" s="37"/>
      <c r="N39" s="37"/>
    </row>
    <row r="40" spans="1:15" x14ac:dyDescent="0.2">
      <c r="H40" s="38"/>
      <c r="I40" s="37"/>
      <c r="K40" s="37"/>
      <c r="L40" s="38"/>
      <c r="M40" s="37"/>
      <c r="N40" s="37"/>
    </row>
    <row r="41" spans="1:15" x14ac:dyDescent="0.2">
      <c r="K41" s="37"/>
      <c r="L41" s="38"/>
      <c r="M41" s="37"/>
      <c r="N41" s="37"/>
    </row>
    <row r="42" spans="1:15" x14ac:dyDescent="0.2">
      <c r="K42" s="37"/>
      <c r="L42" s="38"/>
      <c r="M42" s="37"/>
      <c r="N42" s="37"/>
    </row>
    <row r="43" spans="1:15" x14ac:dyDescent="0.2">
      <c r="K43" s="37"/>
      <c r="L43" s="37"/>
      <c r="M43" s="37"/>
      <c r="N43" s="37"/>
    </row>
    <row r="44" spans="1:15" x14ac:dyDescent="0.2">
      <c r="K44" s="75"/>
      <c r="L44" s="75"/>
      <c r="M44" s="75"/>
      <c r="N44" s="37"/>
    </row>
    <row r="45" spans="1:15" x14ac:dyDescent="0.2">
      <c r="K45" s="37"/>
      <c r="L45" s="37"/>
      <c r="M45" s="37"/>
      <c r="N45" s="37"/>
    </row>
    <row r="46" spans="1:15" x14ac:dyDescent="0.2">
      <c r="K46" s="37"/>
      <c r="L46" s="39"/>
      <c r="M46" s="37"/>
      <c r="N46" s="37"/>
    </row>
    <row r="47" spans="1:15" x14ac:dyDescent="0.2">
      <c r="K47" s="37"/>
      <c r="L47" s="39"/>
      <c r="M47" s="37"/>
      <c r="N47" s="37"/>
    </row>
  </sheetData>
  <mergeCells count="11">
    <mergeCell ref="B16:C16"/>
    <mergeCell ref="E16:F16"/>
    <mergeCell ref="H16:I16"/>
    <mergeCell ref="K16:M16"/>
    <mergeCell ref="B2:C2"/>
    <mergeCell ref="E2:F2"/>
    <mergeCell ref="H21:I21"/>
    <mergeCell ref="B24:C24"/>
    <mergeCell ref="E24:F24"/>
    <mergeCell ref="K34:M34"/>
    <mergeCell ref="K44:M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Tercer semestre</vt:lpstr>
      <vt:lpstr>Segundo semestre</vt:lpstr>
      <vt:lpstr>Primer semestre</vt:lpstr>
      <vt:lpstr>Promedio Universidad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</dc:creator>
  <cp:lastModifiedBy>Microsoft Office User</cp:lastModifiedBy>
  <dcterms:created xsi:type="dcterms:W3CDTF">2021-04-26T22:45:04Z</dcterms:created>
  <dcterms:modified xsi:type="dcterms:W3CDTF">2022-07-24T01:52:33Z</dcterms:modified>
</cp:coreProperties>
</file>