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Users\mietk\OneDrive\Dokumenty\"/>
    </mc:Choice>
  </mc:AlternateContent>
  <xr:revisionPtr revIDLastSave="0" documentId="13_ncr:1_{389AFE66-25FE-4437-AB65-4DE0CE7F9336}" xr6:coauthVersionLast="47" xr6:coauthVersionMax="47" xr10:uidLastSave="{00000000-0000-0000-0000-000000000000}"/>
  <bookViews>
    <workbookView xWindow="-108" yWindow="-108" windowWidth="23256" windowHeight="12456" xr2:uid="{C3177540-7435-4D6B-8A40-ADB5CCCEBD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R25" i="1" s="1"/>
  <c r="S25" i="1" s="1"/>
  <c r="T25" i="1" s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P6" i="1"/>
  <c r="P7" i="1"/>
  <c r="P8" i="1"/>
  <c r="P9" i="1"/>
  <c r="P10" i="1"/>
  <c r="P11" i="1"/>
  <c r="P12" i="1"/>
  <c r="R12" i="1" s="1"/>
  <c r="S12" i="1" s="1"/>
  <c r="T12" i="1" s="1"/>
  <c r="P13" i="1"/>
  <c r="P14" i="1"/>
  <c r="P15" i="1"/>
  <c r="P16" i="1"/>
  <c r="P17" i="1"/>
  <c r="P18" i="1"/>
  <c r="P19" i="1"/>
  <c r="P20" i="1"/>
  <c r="R20" i="1" s="1"/>
  <c r="S20" i="1" s="1"/>
  <c r="T20" i="1" s="1"/>
  <c r="P21" i="1"/>
  <c r="P22" i="1"/>
  <c r="P23" i="1"/>
  <c r="P24" i="1"/>
  <c r="P25" i="1"/>
  <c r="P26" i="1"/>
  <c r="P27" i="1"/>
  <c r="P28" i="1"/>
  <c r="R28" i="1" s="1"/>
  <c r="S28" i="1" s="1"/>
  <c r="T28" i="1" s="1"/>
  <c r="P29" i="1"/>
  <c r="P30" i="1"/>
  <c r="P31" i="1"/>
  <c r="P32" i="1"/>
  <c r="P33" i="1"/>
  <c r="P34" i="1"/>
  <c r="P35" i="1"/>
  <c r="P36" i="1"/>
  <c r="R36" i="1" s="1"/>
  <c r="S36" i="1" s="1"/>
  <c r="T36" i="1" s="1"/>
  <c r="P37" i="1"/>
  <c r="P38" i="1"/>
  <c r="P39" i="1"/>
  <c r="P40" i="1"/>
  <c r="R8" i="1"/>
  <c r="S8" i="1" s="1"/>
  <c r="T8" i="1" s="1"/>
  <c r="R10" i="1"/>
  <c r="S10" i="1" s="1"/>
  <c r="T10" i="1" s="1"/>
  <c r="R16" i="1"/>
  <c r="S16" i="1" s="1"/>
  <c r="T16" i="1" s="1"/>
  <c r="R18" i="1"/>
  <c r="S18" i="1" s="1"/>
  <c r="T18" i="1" s="1"/>
  <c r="R24" i="1"/>
  <c r="S24" i="1" s="1"/>
  <c r="T24" i="1" s="1"/>
  <c r="R26" i="1"/>
  <c r="S26" i="1" s="1"/>
  <c r="T26" i="1" s="1"/>
  <c r="R32" i="1"/>
  <c r="S32" i="1" s="1"/>
  <c r="T32" i="1" s="1"/>
  <c r="R33" i="1"/>
  <c r="S33" i="1" s="1"/>
  <c r="T33" i="1" s="1"/>
  <c r="R34" i="1"/>
  <c r="S34" i="1" s="1"/>
  <c r="T34" i="1" s="1"/>
  <c r="R40" i="1"/>
  <c r="S40" i="1" s="1"/>
  <c r="T40" i="1" s="1"/>
  <c r="R6" i="1"/>
  <c r="S6" i="1" s="1"/>
  <c r="T6" i="1" s="1"/>
  <c r="R7" i="1"/>
  <c r="S7" i="1" s="1"/>
  <c r="T7" i="1" s="1"/>
  <c r="R9" i="1"/>
  <c r="S9" i="1" s="1"/>
  <c r="T9" i="1" s="1"/>
  <c r="R14" i="1"/>
  <c r="S14" i="1" s="1"/>
  <c r="T14" i="1" s="1"/>
  <c r="R15" i="1"/>
  <c r="S15" i="1" s="1"/>
  <c r="T15" i="1" s="1"/>
  <c r="R17" i="1"/>
  <c r="S17" i="1" s="1"/>
  <c r="T17" i="1" s="1"/>
  <c r="R22" i="1"/>
  <c r="S22" i="1" s="1"/>
  <c r="T22" i="1" s="1"/>
  <c r="R23" i="1"/>
  <c r="S23" i="1" s="1"/>
  <c r="T23" i="1" s="1"/>
  <c r="R31" i="1"/>
  <c r="S31" i="1" s="1"/>
  <c r="T31" i="1" s="1"/>
  <c r="R39" i="1"/>
  <c r="S39" i="1" s="1"/>
  <c r="T39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5" i="1"/>
  <c r="L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F6" i="1"/>
  <c r="G6" i="1" s="1"/>
  <c r="K6" i="1" s="1"/>
  <c r="F7" i="1"/>
  <c r="G7" i="1" s="1"/>
  <c r="K7" i="1" s="1"/>
  <c r="F8" i="1"/>
  <c r="G8" i="1" s="1"/>
  <c r="K8" i="1" s="1"/>
  <c r="F9" i="1"/>
  <c r="G9" i="1" s="1"/>
  <c r="K9" i="1" s="1"/>
  <c r="F10" i="1"/>
  <c r="G10" i="1" s="1"/>
  <c r="K10" i="1" s="1"/>
  <c r="F11" i="1"/>
  <c r="G11" i="1" s="1"/>
  <c r="K11" i="1" s="1"/>
  <c r="F12" i="1"/>
  <c r="G12" i="1" s="1"/>
  <c r="K12" i="1" s="1"/>
  <c r="F13" i="1"/>
  <c r="G13" i="1" s="1"/>
  <c r="K13" i="1" s="1"/>
  <c r="F14" i="1"/>
  <c r="G14" i="1" s="1"/>
  <c r="K14" i="1" s="1"/>
  <c r="F15" i="1"/>
  <c r="G15" i="1" s="1"/>
  <c r="K15" i="1" s="1"/>
  <c r="F16" i="1"/>
  <c r="G16" i="1" s="1"/>
  <c r="K16" i="1" s="1"/>
  <c r="F17" i="1"/>
  <c r="G17" i="1" s="1"/>
  <c r="K17" i="1" s="1"/>
  <c r="F18" i="1"/>
  <c r="G18" i="1" s="1"/>
  <c r="K18" i="1" s="1"/>
  <c r="F19" i="1"/>
  <c r="G19" i="1" s="1"/>
  <c r="K19" i="1" s="1"/>
  <c r="F20" i="1"/>
  <c r="G20" i="1" s="1"/>
  <c r="K20" i="1" s="1"/>
  <c r="F21" i="1"/>
  <c r="G21" i="1" s="1"/>
  <c r="K21" i="1" s="1"/>
  <c r="F22" i="1"/>
  <c r="G22" i="1" s="1"/>
  <c r="K22" i="1" s="1"/>
  <c r="F23" i="1"/>
  <c r="G23" i="1" s="1"/>
  <c r="K23" i="1" s="1"/>
  <c r="F24" i="1"/>
  <c r="G24" i="1" s="1"/>
  <c r="K24" i="1" s="1"/>
  <c r="F25" i="1"/>
  <c r="G25" i="1" s="1"/>
  <c r="K25" i="1" s="1"/>
  <c r="F26" i="1"/>
  <c r="G26" i="1" s="1"/>
  <c r="K26" i="1" s="1"/>
  <c r="F27" i="1"/>
  <c r="G27" i="1" s="1"/>
  <c r="K27" i="1" s="1"/>
  <c r="F28" i="1"/>
  <c r="G28" i="1" s="1"/>
  <c r="K28" i="1" s="1"/>
  <c r="F29" i="1"/>
  <c r="G29" i="1" s="1"/>
  <c r="K29" i="1" s="1"/>
  <c r="F30" i="1"/>
  <c r="G30" i="1" s="1"/>
  <c r="K30" i="1" s="1"/>
  <c r="F31" i="1"/>
  <c r="G31" i="1" s="1"/>
  <c r="K31" i="1" s="1"/>
  <c r="F32" i="1"/>
  <c r="G32" i="1" s="1"/>
  <c r="K32" i="1" s="1"/>
  <c r="F33" i="1"/>
  <c r="G33" i="1" s="1"/>
  <c r="K33" i="1" s="1"/>
  <c r="F34" i="1"/>
  <c r="G34" i="1" s="1"/>
  <c r="K34" i="1" s="1"/>
  <c r="F35" i="1"/>
  <c r="G35" i="1" s="1"/>
  <c r="K35" i="1" s="1"/>
  <c r="F36" i="1"/>
  <c r="G36" i="1" s="1"/>
  <c r="K36" i="1" s="1"/>
  <c r="F37" i="1"/>
  <c r="G37" i="1" s="1"/>
  <c r="K37" i="1" s="1"/>
  <c r="F38" i="1"/>
  <c r="G38" i="1" s="1"/>
  <c r="F39" i="1"/>
  <c r="G39" i="1" s="1"/>
  <c r="F40" i="1"/>
  <c r="G40" i="1" s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E2" i="1"/>
  <c r="B5" i="1"/>
  <c r="C5" i="1" s="1"/>
  <c r="R38" i="1" l="1"/>
  <c r="S38" i="1" s="1"/>
  <c r="T38" i="1" s="1"/>
  <c r="R30" i="1"/>
  <c r="S30" i="1" s="1"/>
  <c r="T30" i="1" s="1"/>
  <c r="R37" i="1"/>
  <c r="S37" i="1" s="1"/>
  <c r="T37" i="1" s="1"/>
  <c r="R29" i="1"/>
  <c r="S29" i="1" s="1"/>
  <c r="T29" i="1" s="1"/>
  <c r="R21" i="1"/>
  <c r="S21" i="1" s="1"/>
  <c r="T21" i="1" s="1"/>
  <c r="R13" i="1"/>
  <c r="S13" i="1" s="1"/>
  <c r="T13" i="1" s="1"/>
  <c r="R35" i="1"/>
  <c r="S35" i="1" s="1"/>
  <c r="T35" i="1" s="1"/>
  <c r="R27" i="1"/>
  <c r="S27" i="1" s="1"/>
  <c r="T27" i="1" s="1"/>
  <c r="R19" i="1"/>
  <c r="S19" i="1" s="1"/>
  <c r="T19" i="1" s="1"/>
  <c r="R11" i="1"/>
  <c r="S11" i="1" s="1"/>
  <c r="T11" i="1" s="1"/>
  <c r="J39" i="1"/>
  <c r="J31" i="1"/>
  <c r="J23" i="1"/>
  <c r="J15" i="1"/>
  <c r="J40" i="1"/>
  <c r="J32" i="1"/>
  <c r="J24" i="1"/>
  <c r="J16" i="1"/>
  <c r="J8" i="1"/>
  <c r="J7" i="1"/>
  <c r="J33" i="1"/>
  <c r="J25" i="1"/>
  <c r="J17" i="1"/>
  <c r="J9" i="1"/>
  <c r="J35" i="1"/>
  <c r="J27" i="1"/>
  <c r="J19" i="1"/>
  <c r="J11" i="1"/>
  <c r="J34" i="1"/>
  <c r="J26" i="1"/>
  <c r="J18" i="1"/>
  <c r="J10" i="1"/>
  <c r="J29" i="1"/>
  <c r="J36" i="1"/>
  <c r="J12" i="1"/>
  <c r="J21" i="1"/>
  <c r="J20" i="1"/>
  <c r="J28" i="1"/>
  <c r="J13" i="1"/>
  <c r="J37" i="1"/>
  <c r="J38" i="1"/>
  <c r="J30" i="1"/>
  <c r="J22" i="1"/>
  <c r="J14" i="1"/>
  <c r="J6" i="1"/>
  <c r="I37" i="1"/>
  <c r="I29" i="1"/>
  <c r="I13" i="1"/>
  <c r="I25" i="1"/>
  <c r="I9" i="1"/>
  <c r="I33" i="1"/>
  <c r="I17" i="1"/>
  <c r="I40" i="1"/>
  <c r="I32" i="1"/>
  <c r="I24" i="1"/>
  <c r="I16" i="1"/>
  <c r="I8" i="1"/>
  <c r="I39" i="1"/>
  <c r="I31" i="1"/>
  <c r="I23" i="1"/>
  <c r="I15" i="1"/>
  <c r="I7" i="1"/>
  <c r="I38" i="1"/>
  <c r="I30" i="1"/>
  <c r="I22" i="1"/>
  <c r="I14" i="1"/>
  <c r="I6" i="1"/>
  <c r="I36" i="1"/>
  <c r="I28" i="1"/>
  <c r="I20" i="1"/>
  <c r="I12" i="1"/>
  <c r="I35" i="1"/>
  <c r="I27" i="1"/>
  <c r="I19" i="1"/>
  <c r="I11" i="1"/>
  <c r="I21" i="1"/>
  <c r="I34" i="1"/>
  <c r="I26" i="1"/>
  <c r="I18" i="1"/>
  <c r="I10" i="1"/>
  <c r="K40" i="1"/>
  <c r="K39" i="1"/>
  <c r="K38" i="1"/>
  <c r="H5" i="1"/>
  <c r="F5" i="1"/>
  <c r="P5" i="1"/>
  <c r="R5" i="1" s="1"/>
  <c r="S5" i="1" s="1"/>
  <c r="T5" i="1" s="1"/>
  <c r="J5" i="1" l="1"/>
  <c r="I5" i="1"/>
  <c r="G5" i="1"/>
  <c r="K5" i="1" l="1"/>
  <c r="U5" i="1" l="1"/>
  <c r="Y5" i="1" s="1" a="1"/>
  <c r="Y5" i="1" s="1"/>
  <c r="W5" i="1" l="1" a="1"/>
  <c r="W5" i="1" s="1"/>
  <c r="X5" i="1" s="1"/>
  <c r="Z5" i="1" l="1"/>
  <c r="AA5" i="1" s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<sst xmlns="http://schemas.openxmlformats.org/spreadsheetml/2006/main" count="28" uniqueCount="28">
  <si>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średnica</t>
  </si>
  <si>
    <t>lambda</t>
  </si>
  <si>
    <t>S</t>
  </si>
  <si>
    <t>min odl.</t>
  </si>
  <si>
    <t>pow otworów</t>
  </si>
  <si>
    <t>bok płyty</t>
  </si>
  <si>
    <t>najw. Pow</t>
  </si>
  <si>
    <t>pole koła</t>
  </si>
  <si>
    <t>ustawione w plaster miodu</t>
  </si>
  <si>
    <t>n</t>
  </si>
  <si>
    <t>S1</t>
  </si>
  <si>
    <t>S2</t>
  </si>
  <si>
    <t>wybrana średnica otworów</t>
  </si>
  <si>
    <t xml:space="preserve">rzędy i kolumny </t>
  </si>
  <si>
    <t>&gt;9 ?</t>
  </si>
  <si>
    <t>ilość otworów</t>
  </si>
  <si>
    <t>przyjęte</t>
  </si>
  <si>
    <t>DANE:</t>
  </si>
  <si>
    <t>pow. otworów</t>
  </si>
  <si>
    <t>l. kolumn I</t>
  </si>
  <si>
    <t>l. kolumn II</t>
  </si>
  <si>
    <t>l. wierszy II</t>
  </si>
  <si>
    <t>il. Otworów</t>
  </si>
  <si>
    <t>przestrzeń na otwory</t>
  </si>
  <si>
    <t>l. wierszy I</t>
  </si>
  <si>
    <t>a/2</t>
  </si>
  <si>
    <t>odl. od śr. (a)</t>
  </si>
  <si>
    <t>a/2 * √3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</si>
</sst>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2" fillId="3" borderId="0" xfId="2"/>
    <xf numFmtId="0" fontId="0" fillId="4" borderId="0" xfId="0" applyFill="1"/>
  </cellXfs>
  <cellStyles count="3">
    <cellStyle name="Accent2" xfId="2" builtinId="33"/>
    <cellStyle name="Calculation" xfId="1" builtinId="22"/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640080</xdr:colOff>
      <xdr:row>13</xdr:row>
      <xdr:rowOff>53340</xdr:rowOff>
    </xdr:from>
    <xdr:to>
      <xdr:col>22</xdr:col>
      <xdr:colOff>1127760</xdr:colOff>
      <xdr:row>15</xdr:row>
      <xdr:rowOff>129540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BD12A6E-8001-9FB7-D963-3597CF740848}"/>
            </a:ext>
          </a:extLst>
        </xdr:cNvPr>
        <xdr:cNvSpPr/>
      </xdr:nvSpPr>
      <xdr:spPr>
        <a:xfrm>
          <a:off x="9357360" y="2430780"/>
          <a:ext cx="487680" cy="4419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23</xdr:col>
      <xdr:colOff>312420</xdr:colOff>
      <xdr:row>21</xdr:row>
      <xdr:rowOff>22860</xdr:rowOff>
    </xdr:from>
    <xdr:to>
      <xdr:col>23</xdr:col>
      <xdr:colOff>800100</xdr:colOff>
      <xdr:row>23</xdr:row>
      <xdr:rowOff>99060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DC97321-4FD1-4469-9460-186D2A4F3C41}"/>
            </a:ext>
          </a:extLst>
        </xdr:cNvPr>
        <xdr:cNvSpPr/>
      </xdr:nvSpPr>
      <xdr:spPr>
        <a:xfrm>
          <a:off x="17449800" y="3863340"/>
          <a:ext cx="487680" cy="4419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22</xdr:col>
      <xdr:colOff>1056341</xdr:colOff>
      <xdr:row>15</xdr:row>
      <xdr:rowOff>64816</xdr:rowOff>
    </xdr:from>
    <xdr:to>
      <xdr:col>23</xdr:col>
      <xdr:colOff>383839</xdr:colOff>
      <xdr:row>21</xdr:row>
      <xdr:rowOff>87584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50A401A-5734-0760-3935-96C4EB7EB0B2}"/>
            </a:ext>
          </a:extLst>
        </xdr:cNvPr>
        <xdr:cNvCxnSpPr>
          <a:stCxn id="2" idx="5"/>
          <a:endCxn id="3" idx="1"/>
        </xdr:cNvCxnSpPr>
      </xdr:nvCxnSpPr>
      <xdr:spPr>
        <a:xfrm>
          <a:off x="16601141" y="2808016"/>
          <a:ext cx="920078" cy="112004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876300</xdr:colOff>
      <xdr:row>15</xdr:row>
      <xdr:rowOff>129540</xdr:rowOff>
    </xdr:from>
    <xdr:to>
      <xdr:col>22</xdr:col>
      <xdr:colOff>883920</xdr:colOff>
      <xdr:row>22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C523C02-B542-9922-9C5B-0957DAFAA172}"/>
            </a:ext>
          </a:extLst>
        </xdr:cNvPr>
        <xdr:cNvCxnSpPr>
          <a:stCxn id="2" idx="4"/>
        </xdr:cNvCxnSpPr>
      </xdr:nvCxnSpPr>
      <xdr:spPr>
        <a:xfrm flipH="1">
          <a:off x="16421100" y="2872740"/>
          <a:ext cx="7620" cy="12268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899160</xdr:colOff>
      <xdr:row>22</xdr:row>
      <xdr:rowOff>83820</xdr:rowOff>
    </xdr:from>
    <xdr:to>
      <xdr:col>23</xdr:col>
      <xdr:colOff>312420</xdr:colOff>
      <xdr:row>22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71ADEE4-9753-9BE9-BFBD-2B6DF8254B26}"/>
            </a:ext>
          </a:extLst>
        </xdr:cNvPr>
        <xdr:cNvCxnSpPr/>
      </xdr:nvCxnSpPr>
      <xdr:spPr>
        <a:xfrm>
          <a:off x="16443960" y="4107180"/>
          <a:ext cx="1005840" cy="15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1143000</xdr:colOff>
      <xdr:row>23</xdr:row>
      <xdr:rowOff>60960</xdr:rowOff>
    </xdr:from>
    <xdr:ext cx="293094" cy="381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B36101D-86B2-A6F2-74C4-1103DAAAD5A7}"/>
                </a:ext>
              </a:extLst>
            </xdr:cNvPr>
            <xdr:cNvSpPr txBox="1"/>
          </xdr:nvSpPr>
          <xdr:spPr>
            <a:xfrm>
              <a:off x="16687800" y="4267200"/>
              <a:ext cx="293094" cy="381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num>
                      <m:den>
                        <m: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B36101D-86B2-A6F2-74C4-1103DAAAD5A7}"/>
                </a:ext>
              </a:extLst>
            </xdr:cNvPr>
            <xdr:cNvSpPr txBox="1"/>
          </xdr:nvSpPr>
          <xdr:spPr>
            <a:xfrm>
              <a:off x="16687800" y="4267200"/>
              <a:ext cx="293094" cy="381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𝑎/2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22</xdr:col>
      <xdr:colOff>1524000</xdr:colOff>
      <xdr:row>17</xdr:row>
      <xdr:rowOff>45720</xdr:rowOff>
    </xdr:from>
    <xdr:ext cx="293094" cy="266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DAB6A76-39CF-EB51-89FA-CA9B087C8772}"/>
                </a:ext>
              </a:extLst>
            </xdr:cNvPr>
            <xdr:cNvSpPr txBox="1"/>
          </xdr:nvSpPr>
          <xdr:spPr>
            <a:xfrm>
              <a:off x="17068800" y="3154680"/>
              <a:ext cx="293094" cy="266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DAB6A76-39CF-EB51-89FA-CA9B087C8772}"/>
                </a:ext>
              </a:extLst>
            </xdr:cNvPr>
            <xdr:cNvSpPr txBox="1"/>
          </xdr:nvSpPr>
          <xdr:spPr>
            <a:xfrm>
              <a:off x="17068800" y="3154680"/>
              <a:ext cx="293094" cy="266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22</xdr:col>
      <xdr:colOff>434340</xdr:colOff>
      <xdr:row>18</xdr:row>
      <xdr:rowOff>15240</xdr:rowOff>
    </xdr:from>
    <xdr:ext cx="487377" cy="381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B2C164A-C14A-B3E2-48C4-13F23A553FA9}"/>
                </a:ext>
              </a:extLst>
            </xdr:cNvPr>
            <xdr:cNvSpPr txBox="1"/>
          </xdr:nvSpPr>
          <xdr:spPr>
            <a:xfrm>
              <a:off x="15979140" y="3307080"/>
              <a:ext cx="487377" cy="381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pl-PL" sz="1100" b="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ad>
                      <m:radPr>
                        <m:degHide m:val="on"/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B2C164A-C14A-B3E2-48C4-13F23A553FA9}"/>
                </a:ext>
              </a:extLst>
            </xdr:cNvPr>
            <xdr:cNvSpPr txBox="1"/>
          </xdr:nvSpPr>
          <xdr:spPr>
            <a:xfrm>
              <a:off x="15979140" y="3307080"/>
              <a:ext cx="487377" cy="381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𝑎/2 </a:t>
              </a:r>
              <a:r>
                <a:rPr lang="pl-PL" sz="1100" i="0">
                  <a:latin typeface="Cambria Math" panose="02040503050406030204" pitchFamily="18" charset="0"/>
                </a:rPr>
                <a:t>√</a:t>
              </a:r>
              <a:r>
                <a:rPr lang="pl-PL" sz="1100" b="0" i="0">
                  <a:latin typeface="Cambria Math" panose="02040503050406030204" pitchFamily="18" charset="0"/>
                </a:rPr>
                <a:t>3</a:t>
              </a:r>
              <a:endParaRPr lang="pl-PL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137C8E-E6AD-4E85-932E-E7C0304A8E36}" name="Table3" displayName="Table3" ref="W4:AA5" totalsRowShown="0" headerRowCellStyle="Normal" dataCellStyle="Normal">
  <autoFilter ref="W4:AA5" xr:uid="{A3137C8E-E6AD-4E85-932E-E7C0304A8E3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61226862-7B06-4C3C-B2C5-B1FBD3F8534C}" name="wybrana średnica otworów" dataDxfId="6" dataCellStyle="Normal">
      <calculatedColumnFormula array="1">INDEX(B5:B40,_xlfn.XMATCH(U5,T5:T40))</calculatedColumnFormula>
    </tableColumn>
    <tableColumn id="1" xr3:uid="{30307D1F-BF5D-4622-A5F2-DF33F40810B3}" name="rzędy i kolumny " dataDxfId="5" dataCellStyle="Normal">
      <calculatedColumnFormula>_xlfn.FLOOR.MATH((G3-E3)/(W5+E3))</calculatedColumnFormula>
    </tableColumn>
    <tableColumn id="2" xr3:uid="{89F40785-F779-4B86-B966-4A8D8F21AC7C}" name="ilość otworów" dataDxfId="4" dataCellStyle="Normal">
      <calculatedColumnFormula array="1">INDEX(N5:N40,_xlfn.XMATCH(U5,T5:T40))</calculatedColumnFormula>
    </tableColumn>
    <tableColumn id="3" xr3:uid="{B5D70F8B-DD5A-4ED3-A51D-3F80AB8062EE}" name="pole koła" dataDxfId="3" dataCellStyle="Normal">
      <calculatedColumnFormula>3.14*POWER(W5/2,2)</calculatedColumnFormula>
    </tableColumn>
    <tableColumn id="4" xr3:uid="{F2FC18F6-C099-4590-9A1A-E8C4EE669DB4}" name="pow. otworów" dataDxfId="2" dataCellStyle="Normal">
      <calculatedColumnFormula>Y5*Z5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BA20-9A11-4904-A801-47406C7D2AF3}">
  <sheetPr codeName="Arkusz1"/>
  <dimension ref="A2:AA40"/>
  <sheetViews>
    <sheetView tabSelected="1" workbookViewId="0">
      <selection activeCell="N36" sqref="N36"/>
    </sheetView>
  </sheetViews>
  <sheetFormatPr defaultRowHeight="14.4" x14ac:dyDescent="0.3"/>
  <cols>
    <col min="6" max="6" width="12.21875" bestFit="1" customWidth="1"/>
    <col min="7" max="7" width="9.33203125" customWidth="1"/>
    <col min="8" max="8" width="17.5546875" bestFit="1" customWidth="1"/>
    <col min="9" max="9" width="9.33203125" customWidth="1"/>
    <col min="10" max="10" width="8.88671875" customWidth="1"/>
    <col min="12" max="12" width="9.44140625" customWidth="1"/>
    <col min="14" max="14" width="10" bestFit="1" customWidth="1"/>
    <col min="15" max="15" width="12" bestFit="1" customWidth="1"/>
    <col min="16" max="16" width="8.88671875" hidden="1" customWidth="1"/>
    <col min="17" max="17" width="10.77734375" bestFit="1" customWidth="1"/>
    <col min="18" max="18" width="7" customWidth="1"/>
    <col min="19" max="19" width="22.6640625" bestFit="1" customWidth="1"/>
    <col min="20" max="20" width="14.33203125" bestFit="1" customWidth="1"/>
    <col min="21" max="21" width="12.33203125" bestFit="1" customWidth="1"/>
    <col min="22" max="22" width="8.5546875" bestFit="1" customWidth="1"/>
    <col min="23" max="23" width="23.21875" bestFit="1" customWidth="1"/>
    <col min="24" max="24" width="14.33203125" bestFit="1" customWidth="1"/>
    <col min="25" max="25" width="12.33203125" bestFit="1" customWidth="1"/>
    <col min="26" max="26" width="8.5546875" bestFit="1" customWidth="1"/>
    <col min="27" max="27" width="12.33203125" bestFit="1" customWidth="1"/>
  </cols>
  <sheetData>
    <row r="2" spans="1:27" x14ac:dyDescent="0.3">
      <c r="A2" t="s">
        <v>17</v>
      </c>
      <c r="B2" t="s">
        <v>1</v>
      </c>
      <c r="D2" t="s">
        <v>3</v>
      </c>
      <c r="E2" s="1">
        <f>B3/4</f>
        <v>1.8374999999999999</v>
      </c>
      <c r="G2" t="s">
        <v>5</v>
      </c>
    </row>
    <row r="3" spans="1:27" x14ac:dyDescent="0.3">
      <c r="B3" s="1">
        <v>7.35</v>
      </c>
      <c r="D3" t="s">
        <v>16</v>
      </c>
      <c r="E3" s="1">
        <v>1.8</v>
      </c>
      <c r="G3" s="1">
        <v>50</v>
      </c>
      <c r="W3" t="s">
        <v>8</v>
      </c>
    </row>
    <row r="4" spans="1:27" x14ac:dyDescent="0.3">
      <c r="B4" s="2" t="s">
        <v>0</v>
      </c>
      <c r="C4" s="2" t="s">
        <v>10</v>
      </c>
      <c r="F4" s="2" t="s">
        <v>26</v>
      </c>
      <c r="G4" s="2" t="s">
        <v>25</v>
      </c>
      <c r="H4" s="2" t="s">
        <v>23</v>
      </c>
      <c r="I4" s="2" t="s">
        <v>24</v>
      </c>
      <c r="J4" s="2" t="s">
        <v>21</v>
      </c>
      <c r="K4" s="2" t="s">
        <v>27</v>
      </c>
      <c r="L4" s="2" t="s">
        <v>19</v>
      </c>
      <c r="M4" s="2" t="s">
        <v>20</v>
      </c>
      <c r="N4" s="2" t="s">
        <v>22</v>
      </c>
      <c r="O4" s="2" t="s">
        <v>4</v>
      </c>
      <c r="P4" s="2"/>
      <c r="Q4" s="2" t="s">
        <v>9</v>
      </c>
      <c r="R4" s="2" t="s">
        <v>11</v>
      </c>
      <c r="S4" s="2" t="s">
        <v>2</v>
      </c>
      <c r="T4" s="2" t="s">
        <v>14</v>
      </c>
      <c r="U4" s="2" t="s">
        <v>6</v>
      </c>
      <c r="W4" t="s">
        <v>12</v>
      </c>
      <c r="X4" t="s">
        <v>13</v>
      </c>
      <c r="Y4" t="s">
        <v>15</v>
      </c>
      <c r="Z4" t="s">
        <v>7</v>
      </c>
      <c r="AA4" t="s">
        <v>18</v>
      </c>
    </row>
    <row r="5" spans="1:27" x14ac:dyDescent="0.3">
      <c r="B5">
        <f>B3/2</f>
        <v>3.6749999999999998</v>
      </c>
      <c r="C5">
        <f>40*LOG10($B$3/(2*B5))</f>
        <v>0</v>
      </c>
      <c r="F5">
        <f>$E$3+B5</f>
        <v>5.4749999999999996</v>
      </c>
      <c r="G5">
        <f>F5/2</f>
        <v>2.7374999999999998</v>
      </c>
      <c r="H5">
        <f>$G$3-2*$E$3-B5</f>
        <v>42.725000000000001</v>
      </c>
      <c r="I5">
        <f t="shared" ref="I5:I40" si="0">_xlfn.FLOOR.MATH(H5/(F5*SQRT(3)))+1</f>
        <v>5</v>
      </c>
      <c r="J5">
        <f>_xlfn.FLOOR.MATH((H5/(F5*SQRT(3))) - (1/2))+1</f>
        <v>5</v>
      </c>
      <c r="K5">
        <f t="shared" ref="K5:K40" si="1">ROUNDUP(G5*SQRT(3),2)</f>
        <v>4.75</v>
      </c>
      <c r="L5">
        <f>_xlfn.FLOOR.MATH(H5/(F5))+1</f>
        <v>8</v>
      </c>
      <c r="M5">
        <f>_xlfn.FLOOR.MATH((H5/(F5)-(1/2)))+1</f>
        <v>8</v>
      </c>
      <c r="N5">
        <f>I5*L5+J5*M5</f>
        <v>80</v>
      </c>
      <c r="O5">
        <f>N5*3.14*POWER(B5/2,2)</f>
        <v>848.15324999999996</v>
      </c>
      <c r="P5">
        <f xml:space="preserve"> (2 * B5)+$E$3</f>
        <v>9.15</v>
      </c>
      <c r="Q5">
        <f>ROUNDUP(IF(P5&gt;$B$3/2,P5,P5+B5+$E$3),0)</f>
        <v>10</v>
      </c>
      <c r="R5">
        <f>-20*LOG10(SQRT(Q5))</f>
        <v>-10</v>
      </c>
      <c r="S5">
        <f>C5+R5</f>
        <v>-10</v>
      </c>
      <c r="T5">
        <f>IF(S5&gt;9,O5,0)</f>
        <v>0</v>
      </c>
      <c r="U5">
        <f>MAX(T5:T40)</f>
        <v>94.2</v>
      </c>
      <c r="W5" s="3" cm="1">
        <f t="array" ref="W5">INDEX(B5:B40,_xlfn.XMATCH(U5,T5:T40))</f>
        <v>0.5</v>
      </c>
      <c r="X5">
        <f>_xlfn.FLOOR.MATH((G3-E3)/(W5+E3))</f>
        <v>20</v>
      </c>
      <c r="Y5" cm="1">
        <f t="array" ref="Y5">INDEX(N5:N40,_xlfn.XMATCH(U5,T5:T40))</f>
        <v>480</v>
      </c>
      <c r="Z5">
        <f>3.14*POWER(W5/2,2)</f>
        <v>0.19625000000000001</v>
      </c>
      <c r="AA5">
        <f>Y5*Z5</f>
        <v>94.2</v>
      </c>
    </row>
    <row r="6" spans="1:27" x14ac:dyDescent="0.3">
      <c r="B6">
        <v>3.5</v>
      </c>
      <c r="C6">
        <f>20*LOG10($B$3/(2*B6))</f>
        <v>0.42378598139876184</v>
      </c>
      <c r="F6">
        <f t="shared" ref="F6:F40" si="2">$E$3+B6</f>
        <v>5.3</v>
      </c>
      <c r="G6">
        <f t="shared" ref="G6:G40" si="3">F6/2</f>
        <v>2.65</v>
      </c>
      <c r="H6">
        <f t="shared" ref="H6:H40" si="4">$G$3-2*$E$3-B6</f>
        <v>42.9</v>
      </c>
      <c r="I6">
        <f t="shared" si="0"/>
        <v>5</v>
      </c>
      <c r="J6">
        <f t="shared" ref="J6:J40" si="5">_xlfn.FLOOR.MATH((H6/(F6*SQRT(3))) - (1/2))+1</f>
        <v>5</v>
      </c>
      <c r="K6">
        <f t="shared" si="1"/>
        <v>4.59</v>
      </c>
      <c r="L6">
        <f t="shared" ref="L6:L40" si="6">_xlfn.FLOOR.MATH(H6/(F6))+1</f>
        <v>9</v>
      </c>
      <c r="M6">
        <f t="shared" ref="M6:M40" si="7">_xlfn.FLOOR.MATH((H6/(F6)-(1/2)))+1</f>
        <v>8</v>
      </c>
      <c r="N6">
        <f t="shared" ref="N6:N40" si="8">I6*L6+J6*M6</f>
        <v>85</v>
      </c>
      <c r="O6">
        <f t="shared" ref="O6:O40" si="9">N6*3.14*POWER(B6/2,2)</f>
        <v>817.38125000000014</v>
      </c>
      <c r="P6">
        <f t="shared" ref="P6:P40" si="10" xml:space="preserve"> (2 * B6)+$E$3</f>
        <v>8.8000000000000007</v>
      </c>
      <c r="Q6">
        <f t="shared" ref="Q6:Q40" si="11">ROUND(IF(P6&gt;$B$3/2,P6,P6+B6+$E$3),0)</f>
        <v>9</v>
      </c>
      <c r="R6">
        <f t="shared" ref="R6:R40" si="12">-20*LOG10(SQRT(Q6))</f>
        <v>-9.5424250943932485</v>
      </c>
      <c r="S6">
        <f t="shared" ref="S6:S40" si="13">C6+R6</f>
        <v>-9.1186391129944866</v>
      </c>
      <c r="T6">
        <f t="shared" ref="T6:T40" si="14">IF(S6&gt;9,O6,0)</f>
        <v>0</v>
      </c>
    </row>
    <row r="7" spans="1:27" x14ac:dyDescent="0.3">
      <c r="B7">
        <v>3.4</v>
      </c>
      <c r="C7">
        <f t="shared" ref="C7:C40" si="15">20*LOG10($B$3/(2*B7))</f>
        <v>0.67556852755917118</v>
      </c>
      <c r="F7">
        <f t="shared" si="2"/>
        <v>5.2</v>
      </c>
      <c r="G7">
        <f t="shared" si="3"/>
        <v>2.6</v>
      </c>
      <c r="H7">
        <f t="shared" si="4"/>
        <v>43</v>
      </c>
      <c r="I7">
        <f t="shared" si="0"/>
        <v>5</v>
      </c>
      <c r="J7">
        <f t="shared" si="5"/>
        <v>5</v>
      </c>
      <c r="K7">
        <f t="shared" si="1"/>
        <v>4.51</v>
      </c>
      <c r="L7">
        <f t="shared" si="6"/>
        <v>9</v>
      </c>
      <c r="M7">
        <f t="shared" si="7"/>
        <v>8</v>
      </c>
      <c r="N7">
        <f t="shared" si="8"/>
        <v>85</v>
      </c>
      <c r="O7">
        <f t="shared" si="9"/>
        <v>771.34100000000001</v>
      </c>
      <c r="P7">
        <f t="shared" si="10"/>
        <v>8.6</v>
      </c>
      <c r="Q7">
        <f t="shared" si="11"/>
        <v>9</v>
      </c>
      <c r="R7">
        <f t="shared" si="12"/>
        <v>-9.5424250943932485</v>
      </c>
      <c r="S7">
        <f t="shared" si="13"/>
        <v>-8.8668565668340769</v>
      </c>
      <c r="T7">
        <f t="shared" si="14"/>
        <v>0</v>
      </c>
    </row>
    <row r="8" spans="1:27" x14ac:dyDescent="0.3">
      <c r="B8">
        <v>3.3</v>
      </c>
      <c r="C8">
        <f t="shared" si="15"/>
        <v>0.9348680708465239</v>
      </c>
      <c r="F8">
        <f t="shared" si="2"/>
        <v>5.0999999999999996</v>
      </c>
      <c r="G8">
        <f t="shared" si="3"/>
        <v>2.5499999999999998</v>
      </c>
      <c r="H8">
        <f t="shared" si="4"/>
        <v>43.1</v>
      </c>
      <c r="I8">
        <f t="shared" si="0"/>
        <v>5</v>
      </c>
      <c r="J8">
        <f t="shared" si="5"/>
        <v>5</v>
      </c>
      <c r="K8">
        <f t="shared" si="1"/>
        <v>4.42</v>
      </c>
      <c r="L8">
        <f t="shared" si="6"/>
        <v>9</v>
      </c>
      <c r="M8">
        <f t="shared" si="7"/>
        <v>8</v>
      </c>
      <c r="N8">
        <f t="shared" si="8"/>
        <v>85</v>
      </c>
      <c r="O8">
        <f t="shared" si="9"/>
        <v>726.63525000000004</v>
      </c>
      <c r="P8">
        <f t="shared" si="10"/>
        <v>8.4</v>
      </c>
      <c r="Q8">
        <f t="shared" si="11"/>
        <v>8</v>
      </c>
      <c r="R8">
        <f t="shared" si="12"/>
        <v>-9.0308998699194358</v>
      </c>
      <c r="S8">
        <f t="shared" si="13"/>
        <v>-8.0960317990729127</v>
      </c>
      <c r="T8">
        <f t="shared" si="14"/>
        <v>0</v>
      </c>
    </row>
    <row r="9" spans="1:27" x14ac:dyDescent="0.3">
      <c r="B9">
        <v>3.2</v>
      </c>
      <c r="C9">
        <f t="shared" si="15"/>
        <v>1.2021473020061531</v>
      </c>
      <c r="F9">
        <f t="shared" si="2"/>
        <v>5</v>
      </c>
      <c r="G9">
        <f t="shared" si="3"/>
        <v>2.5</v>
      </c>
      <c r="H9">
        <f t="shared" si="4"/>
        <v>43.199999999999996</v>
      </c>
      <c r="I9">
        <f t="shared" si="0"/>
        <v>5</v>
      </c>
      <c r="J9">
        <f t="shared" si="5"/>
        <v>5</v>
      </c>
      <c r="K9">
        <f t="shared" si="1"/>
        <v>4.34</v>
      </c>
      <c r="L9">
        <f t="shared" si="6"/>
        <v>9</v>
      </c>
      <c r="M9">
        <f t="shared" si="7"/>
        <v>9</v>
      </c>
      <c r="N9">
        <f t="shared" si="8"/>
        <v>90</v>
      </c>
      <c r="O9">
        <f t="shared" si="9"/>
        <v>723.45600000000024</v>
      </c>
      <c r="P9">
        <f t="shared" si="10"/>
        <v>8.2000000000000011</v>
      </c>
      <c r="Q9">
        <f t="shared" si="11"/>
        <v>8</v>
      </c>
      <c r="R9">
        <f t="shared" si="12"/>
        <v>-9.0308998699194358</v>
      </c>
      <c r="S9">
        <f t="shared" si="13"/>
        <v>-7.8287525679132823</v>
      </c>
      <c r="T9">
        <f t="shared" si="14"/>
        <v>0</v>
      </c>
    </row>
    <row r="10" spans="1:27" x14ac:dyDescent="0.3">
      <c r="B10">
        <v>3.1</v>
      </c>
      <c r="C10">
        <f t="shared" si="15"/>
        <v>1.4779129917188194</v>
      </c>
      <c r="F10">
        <f t="shared" si="2"/>
        <v>4.9000000000000004</v>
      </c>
      <c r="G10">
        <f t="shared" si="3"/>
        <v>2.4500000000000002</v>
      </c>
      <c r="H10">
        <f t="shared" si="4"/>
        <v>43.3</v>
      </c>
      <c r="I10">
        <f t="shared" si="0"/>
        <v>6</v>
      </c>
      <c r="J10">
        <f t="shared" si="5"/>
        <v>5</v>
      </c>
      <c r="K10">
        <f t="shared" si="1"/>
        <v>4.25</v>
      </c>
      <c r="L10">
        <f t="shared" si="6"/>
        <v>9</v>
      </c>
      <c r="M10">
        <f t="shared" si="7"/>
        <v>9</v>
      </c>
      <c r="N10">
        <f t="shared" si="8"/>
        <v>99</v>
      </c>
      <c r="O10">
        <f t="shared" si="9"/>
        <v>746.84115000000008</v>
      </c>
      <c r="P10">
        <f t="shared" si="10"/>
        <v>8</v>
      </c>
      <c r="Q10">
        <f t="shared" si="11"/>
        <v>8</v>
      </c>
      <c r="R10">
        <f t="shared" si="12"/>
        <v>-9.0308998699194358</v>
      </c>
      <c r="S10">
        <f t="shared" si="13"/>
        <v>-7.5529868782006169</v>
      </c>
      <c r="T10">
        <f t="shared" si="14"/>
        <v>0</v>
      </c>
    </row>
    <row r="11" spans="1:27" x14ac:dyDescent="0.3">
      <c r="B11">
        <v>3</v>
      </c>
      <c r="C11">
        <f t="shared" si="15"/>
        <v>1.7627217740110246</v>
      </c>
      <c r="F11">
        <f t="shared" si="2"/>
        <v>4.8</v>
      </c>
      <c r="G11">
        <f t="shared" si="3"/>
        <v>2.4</v>
      </c>
      <c r="H11">
        <f t="shared" si="4"/>
        <v>43.4</v>
      </c>
      <c r="I11">
        <f t="shared" si="0"/>
        <v>6</v>
      </c>
      <c r="J11">
        <f t="shared" si="5"/>
        <v>5</v>
      </c>
      <c r="K11">
        <f t="shared" si="1"/>
        <v>4.16</v>
      </c>
      <c r="L11">
        <f t="shared" si="6"/>
        <v>10</v>
      </c>
      <c r="M11">
        <f t="shared" si="7"/>
        <v>9</v>
      </c>
      <c r="N11">
        <f t="shared" si="8"/>
        <v>105</v>
      </c>
      <c r="O11">
        <f t="shared" si="9"/>
        <v>741.82499999999993</v>
      </c>
      <c r="P11">
        <f t="shared" si="10"/>
        <v>7.8</v>
      </c>
      <c r="Q11">
        <f t="shared" si="11"/>
        <v>8</v>
      </c>
      <c r="R11">
        <f t="shared" si="12"/>
        <v>-9.0308998699194358</v>
      </c>
      <c r="S11">
        <f t="shared" si="13"/>
        <v>-7.2681780959084108</v>
      </c>
      <c r="T11">
        <f t="shared" si="14"/>
        <v>0</v>
      </c>
    </row>
    <row r="12" spans="1:27" x14ac:dyDescent="0.3">
      <c r="B12">
        <v>2.9</v>
      </c>
      <c r="C12">
        <f t="shared" si="15"/>
        <v>2.0571869104251519</v>
      </c>
      <c r="F12">
        <f t="shared" si="2"/>
        <v>4.7</v>
      </c>
      <c r="G12">
        <f t="shared" si="3"/>
        <v>2.35</v>
      </c>
      <c r="H12">
        <f t="shared" si="4"/>
        <v>43.5</v>
      </c>
      <c r="I12">
        <f t="shared" si="0"/>
        <v>6</v>
      </c>
      <c r="J12">
        <f t="shared" si="5"/>
        <v>5</v>
      </c>
      <c r="K12">
        <f t="shared" si="1"/>
        <v>4.08</v>
      </c>
      <c r="L12">
        <f t="shared" si="6"/>
        <v>10</v>
      </c>
      <c r="M12">
        <f t="shared" si="7"/>
        <v>9</v>
      </c>
      <c r="N12">
        <f t="shared" si="8"/>
        <v>105</v>
      </c>
      <c r="O12">
        <f t="shared" si="9"/>
        <v>693.19425000000001</v>
      </c>
      <c r="P12">
        <f t="shared" si="10"/>
        <v>7.6</v>
      </c>
      <c r="Q12">
        <f t="shared" si="11"/>
        <v>8</v>
      </c>
      <c r="R12">
        <f t="shared" si="12"/>
        <v>-9.0308998699194358</v>
      </c>
      <c r="S12">
        <f t="shared" si="13"/>
        <v>-6.9737129594942839</v>
      </c>
      <c r="T12">
        <f t="shared" si="14"/>
        <v>0</v>
      </c>
    </row>
    <row r="13" spans="1:27" x14ac:dyDescent="0.3">
      <c r="B13">
        <v>2.8</v>
      </c>
      <c r="C13">
        <f t="shared" si="15"/>
        <v>2.3619862415598898</v>
      </c>
      <c r="F13">
        <f t="shared" si="2"/>
        <v>4.5999999999999996</v>
      </c>
      <c r="G13">
        <f t="shared" si="3"/>
        <v>2.2999999999999998</v>
      </c>
      <c r="H13">
        <f t="shared" si="4"/>
        <v>43.6</v>
      </c>
      <c r="I13">
        <f t="shared" si="0"/>
        <v>6</v>
      </c>
      <c r="J13">
        <f t="shared" si="5"/>
        <v>5</v>
      </c>
      <c r="K13">
        <f t="shared" si="1"/>
        <v>3.9899999999999998</v>
      </c>
      <c r="L13">
        <f t="shared" si="6"/>
        <v>10</v>
      </c>
      <c r="M13">
        <f t="shared" si="7"/>
        <v>9</v>
      </c>
      <c r="N13">
        <f t="shared" si="8"/>
        <v>105</v>
      </c>
      <c r="O13">
        <f t="shared" si="9"/>
        <v>646.21199999999988</v>
      </c>
      <c r="P13">
        <f t="shared" si="10"/>
        <v>7.3999999999999995</v>
      </c>
      <c r="Q13">
        <f t="shared" si="11"/>
        <v>7</v>
      </c>
      <c r="R13">
        <f t="shared" si="12"/>
        <v>-8.4509804001425692</v>
      </c>
      <c r="S13">
        <f t="shared" si="13"/>
        <v>-6.088994158582679</v>
      </c>
      <c r="T13">
        <f t="shared" si="14"/>
        <v>0</v>
      </c>
    </row>
    <row r="14" spans="1:27" x14ac:dyDescent="0.3">
      <c r="B14">
        <v>2.7</v>
      </c>
      <c r="C14">
        <f t="shared" si="15"/>
        <v>2.6778715852245267</v>
      </c>
      <c r="F14">
        <f t="shared" si="2"/>
        <v>4.5</v>
      </c>
      <c r="G14">
        <f t="shared" si="3"/>
        <v>2.25</v>
      </c>
      <c r="H14">
        <f t="shared" si="4"/>
        <v>43.699999999999996</v>
      </c>
      <c r="I14">
        <f t="shared" si="0"/>
        <v>6</v>
      </c>
      <c r="J14">
        <f t="shared" si="5"/>
        <v>6</v>
      </c>
      <c r="K14">
        <f t="shared" si="1"/>
        <v>3.9</v>
      </c>
      <c r="L14">
        <f t="shared" si="6"/>
        <v>10</v>
      </c>
      <c r="M14">
        <f t="shared" si="7"/>
        <v>10</v>
      </c>
      <c r="N14">
        <f t="shared" si="8"/>
        <v>120</v>
      </c>
      <c r="O14">
        <f t="shared" si="9"/>
        <v>686.71800000000007</v>
      </c>
      <c r="P14">
        <f t="shared" si="10"/>
        <v>7.2</v>
      </c>
      <c r="Q14">
        <f t="shared" si="11"/>
        <v>7</v>
      </c>
      <c r="R14">
        <f t="shared" si="12"/>
        <v>-8.4509804001425692</v>
      </c>
      <c r="S14">
        <f t="shared" si="13"/>
        <v>-5.773108814918043</v>
      </c>
      <c r="T14">
        <f t="shared" si="14"/>
        <v>0</v>
      </c>
    </row>
    <row r="15" spans="1:27" x14ac:dyDescent="0.3">
      <c r="B15">
        <v>2.6</v>
      </c>
      <c r="C15">
        <f t="shared" si="15"/>
        <v>3.005679908987914</v>
      </c>
      <c r="F15">
        <f t="shared" si="2"/>
        <v>4.4000000000000004</v>
      </c>
      <c r="G15">
        <f t="shared" si="3"/>
        <v>2.2000000000000002</v>
      </c>
      <c r="H15">
        <f t="shared" si="4"/>
        <v>43.8</v>
      </c>
      <c r="I15">
        <f t="shared" si="0"/>
        <v>6</v>
      </c>
      <c r="J15">
        <f t="shared" si="5"/>
        <v>6</v>
      </c>
      <c r="K15">
        <f t="shared" si="1"/>
        <v>3.82</v>
      </c>
      <c r="L15">
        <f t="shared" si="6"/>
        <v>10</v>
      </c>
      <c r="M15">
        <f t="shared" si="7"/>
        <v>10</v>
      </c>
      <c r="N15">
        <f t="shared" si="8"/>
        <v>120</v>
      </c>
      <c r="O15">
        <f t="shared" si="9"/>
        <v>636.79200000000003</v>
      </c>
      <c r="P15">
        <f t="shared" si="10"/>
        <v>7</v>
      </c>
      <c r="Q15">
        <f t="shared" si="11"/>
        <v>7</v>
      </c>
      <c r="R15">
        <f t="shared" si="12"/>
        <v>-8.4509804001425692</v>
      </c>
      <c r="S15">
        <f t="shared" si="13"/>
        <v>-5.4453004911546552</v>
      </c>
      <c r="T15">
        <f t="shared" si="14"/>
        <v>0</v>
      </c>
    </row>
    <row r="16" spans="1:27" x14ac:dyDescent="0.3">
      <c r="B16">
        <v>2.5</v>
      </c>
      <c r="C16">
        <f t="shared" si="15"/>
        <v>3.3463466949635219</v>
      </c>
      <c r="F16">
        <f t="shared" si="2"/>
        <v>4.3</v>
      </c>
      <c r="G16">
        <f t="shared" si="3"/>
        <v>2.15</v>
      </c>
      <c r="H16">
        <f t="shared" si="4"/>
        <v>43.9</v>
      </c>
      <c r="I16">
        <f t="shared" si="0"/>
        <v>6</v>
      </c>
      <c r="J16">
        <f t="shared" si="5"/>
        <v>6</v>
      </c>
      <c r="K16">
        <f t="shared" si="1"/>
        <v>3.73</v>
      </c>
      <c r="L16">
        <f t="shared" si="6"/>
        <v>11</v>
      </c>
      <c r="M16">
        <f t="shared" si="7"/>
        <v>10</v>
      </c>
      <c r="N16">
        <f t="shared" si="8"/>
        <v>126</v>
      </c>
      <c r="O16">
        <f t="shared" si="9"/>
        <v>618.18750000000011</v>
      </c>
      <c r="P16">
        <f t="shared" si="10"/>
        <v>6.8</v>
      </c>
      <c r="Q16">
        <f t="shared" si="11"/>
        <v>7</v>
      </c>
      <c r="R16">
        <f t="shared" si="12"/>
        <v>-8.4509804001425692</v>
      </c>
      <c r="S16">
        <f t="shared" si="13"/>
        <v>-5.1046337051790474</v>
      </c>
      <c r="T16">
        <f t="shared" si="14"/>
        <v>0</v>
      </c>
    </row>
    <row r="17" spans="2:20" x14ac:dyDescent="0.3">
      <c r="B17">
        <v>2.4</v>
      </c>
      <c r="C17">
        <f t="shared" si="15"/>
        <v>3.7009220341721538</v>
      </c>
      <c r="F17">
        <f t="shared" si="2"/>
        <v>4.2</v>
      </c>
      <c r="G17">
        <f t="shared" si="3"/>
        <v>2.1</v>
      </c>
      <c r="H17">
        <f t="shared" si="4"/>
        <v>44</v>
      </c>
      <c r="I17">
        <f t="shared" si="0"/>
        <v>7</v>
      </c>
      <c r="J17">
        <f t="shared" si="5"/>
        <v>6</v>
      </c>
      <c r="K17">
        <f t="shared" si="1"/>
        <v>3.6399999999999997</v>
      </c>
      <c r="L17">
        <f t="shared" si="6"/>
        <v>11</v>
      </c>
      <c r="M17">
        <f t="shared" si="7"/>
        <v>10</v>
      </c>
      <c r="N17">
        <f t="shared" si="8"/>
        <v>137</v>
      </c>
      <c r="O17">
        <f t="shared" si="9"/>
        <v>619.45920000000001</v>
      </c>
      <c r="P17">
        <f t="shared" si="10"/>
        <v>6.6</v>
      </c>
      <c r="Q17">
        <f t="shared" si="11"/>
        <v>7</v>
      </c>
      <c r="R17">
        <f t="shared" si="12"/>
        <v>-8.4509804001425692</v>
      </c>
      <c r="S17">
        <f t="shared" si="13"/>
        <v>-4.7500583659704159</v>
      </c>
      <c r="T17">
        <f t="shared" si="14"/>
        <v>0</v>
      </c>
    </row>
    <row r="18" spans="2:20" x14ac:dyDescent="0.3">
      <c r="B18">
        <v>2.2999999999999998</v>
      </c>
      <c r="C18">
        <f t="shared" si="15"/>
        <v>4.0705901480524167</v>
      </c>
      <c r="F18">
        <f t="shared" si="2"/>
        <v>4.0999999999999996</v>
      </c>
      <c r="G18">
        <f t="shared" si="3"/>
        <v>2.0499999999999998</v>
      </c>
      <c r="H18">
        <f t="shared" si="4"/>
        <v>44.1</v>
      </c>
      <c r="I18">
        <f t="shared" si="0"/>
        <v>7</v>
      </c>
      <c r="J18">
        <f t="shared" si="5"/>
        <v>6</v>
      </c>
      <c r="K18">
        <f t="shared" si="1"/>
        <v>3.5599999999999996</v>
      </c>
      <c r="L18">
        <f t="shared" si="6"/>
        <v>11</v>
      </c>
      <c r="M18">
        <f t="shared" si="7"/>
        <v>11</v>
      </c>
      <c r="N18">
        <f t="shared" si="8"/>
        <v>143</v>
      </c>
      <c r="O18">
        <f t="shared" si="9"/>
        <v>593.82894999999996</v>
      </c>
      <c r="P18">
        <f t="shared" si="10"/>
        <v>6.3999999999999995</v>
      </c>
      <c r="Q18">
        <f t="shared" si="11"/>
        <v>6</v>
      </c>
      <c r="R18">
        <f t="shared" si="12"/>
        <v>-7.781512503836435</v>
      </c>
      <c r="S18">
        <f t="shared" si="13"/>
        <v>-3.7109223557840183</v>
      </c>
      <c r="T18">
        <f t="shared" si="14"/>
        <v>0</v>
      </c>
    </row>
    <row r="19" spans="2:20" x14ac:dyDescent="0.3">
      <c r="B19">
        <v>2.2000000000000002</v>
      </c>
      <c r="C19">
        <f t="shared" si="15"/>
        <v>4.4566932519601483</v>
      </c>
      <c r="F19">
        <f t="shared" si="2"/>
        <v>4</v>
      </c>
      <c r="G19">
        <f t="shared" si="3"/>
        <v>2</v>
      </c>
      <c r="H19">
        <f t="shared" si="4"/>
        <v>44.199999999999996</v>
      </c>
      <c r="I19">
        <f t="shared" si="0"/>
        <v>7</v>
      </c>
      <c r="J19">
        <f t="shared" si="5"/>
        <v>6</v>
      </c>
      <c r="K19">
        <f t="shared" si="1"/>
        <v>3.4699999999999998</v>
      </c>
      <c r="L19">
        <f t="shared" si="6"/>
        <v>12</v>
      </c>
      <c r="M19">
        <f t="shared" si="7"/>
        <v>11</v>
      </c>
      <c r="N19">
        <f t="shared" si="8"/>
        <v>150</v>
      </c>
      <c r="O19">
        <f t="shared" si="9"/>
        <v>569.91000000000008</v>
      </c>
      <c r="P19">
        <f t="shared" si="10"/>
        <v>6.2</v>
      </c>
      <c r="Q19">
        <f t="shared" si="11"/>
        <v>6</v>
      </c>
      <c r="R19">
        <f t="shared" si="12"/>
        <v>-7.781512503836435</v>
      </c>
      <c r="S19">
        <f t="shared" si="13"/>
        <v>-3.3248192518762867</v>
      </c>
      <c r="T19">
        <f t="shared" si="14"/>
        <v>0</v>
      </c>
    </row>
    <row r="20" spans="2:20" x14ac:dyDescent="0.3">
      <c r="B20">
        <v>2.1</v>
      </c>
      <c r="C20">
        <f t="shared" si="15"/>
        <v>4.8607609737258874</v>
      </c>
      <c r="F20">
        <f t="shared" si="2"/>
        <v>3.9000000000000004</v>
      </c>
      <c r="G20">
        <f t="shared" si="3"/>
        <v>1.9500000000000002</v>
      </c>
      <c r="H20">
        <f t="shared" si="4"/>
        <v>44.3</v>
      </c>
      <c r="I20">
        <f t="shared" si="0"/>
        <v>7</v>
      </c>
      <c r="J20">
        <f t="shared" si="5"/>
        <v>7</v>
      </c>
      <c r="K20">
        <f t="shared" si="1"/>
        <v>3.38</v>
      </c>
      <c r="L20">
        <f t="shared" si="6"/>
        <v>12</v>
      </c>
      <c r="M20">
        <f t="shared" si="7"/>
        <v>11</v>
      </c>
      <c r="N20">
        <f t="shared" si="8"/>
        <v>161</v>
      </c>
      <c r="O20">
        <f t="shared" si="9"/>
        <v>557.35784999999998</v>
      </c>
      <c r="P20">
        <f t="shared" si="10"/>
        <v>6</v>
      </c>
      <c r="Q20">
        <f t="shared" si="11"/>
        <v>6</v>
      </c>
      <c r="R20">
        <f t="shared" si="12"/>
        <v>-7.781512503836435</v>
      </c>
      <c r="S20">
        <f t="shared" si="13"/>
        <v>-2.9207515301105476</v>
      </c>
      <c r="T20">
        <f t="shared" si="14"/>
        <v>0</v>
      </c>
    </row>
    <row r="21" spans="2:20" x14ac:dyDescent="0.3">
      <c r="B21">
        <v>2</v>
      </c>
      <c r="C21">
        <f t="shared" si="15"/>
        <v>5.2845469551246493</v>
      </c>
      <c r="F21">
        <f t="shared" si="2"/>
        <v>3.8</v>
      </c>
      <c r="G21">
        <f t="shared" si="3"/>
        <v>1.9</v>
      </c>
      <c r="H21">
        <f t="shared" si="4"/>
        <v>44.4</v>
      </c>
      <c r="I21">
        <f t="shared" si="0"/>
        <v>7</v>
      </c>
      <c r="J21">
        <f t="shared" si="5"/>
        <v>7</v>
      </c>
      <c r="K21">
        <f t="shared" si="1"/>
        <v>3.3</v>
      </c>
      <c r="L21">
        <f t="shared" si="6"/>
        <v>12</v>
      </c>
      <c r="M21">
        <f t="shared" si="7"/>
        <v>12</v>
      </c>
      <c r="N21">
        <f t="shared" si="8"/>
        <v>168</v>
      </c>
      <c r="O21">
        <f t="shared" si="9"/>
        <v>527.52</v>
      </c>
      <c r="P21">
        <f t="shared" si="10"/>
        <v>5.8</v>
      </c>
      <c r="Q21">
        <f t="shared" si="11"/>
        <v>6</v>
      </c>
      <c r="R21">
        <f t="shared" si="12"/>
        <v>-7.781512503836435</v>
      </c>
      <c r="S21">
        <f t="shared" si="13"/>
        <v>-2.4969655487117857</v>
      </c>
      <c r="T21">
        <f t="shared" si="14"/>
        <v>0</v>
      </c>
    </row>
    <row r="22" spans="2:20" x14ac:dyDescent="0.3">
      <c r="B22">
        <v>1.9</v>
      </c>
      <c r="C22">
        <f t="shared" si="15"/>
        <v>5.7300748493476945</v>
      </c>
      <c r="F22">
        <f t="shared" si="2"/>
        <v>3.7</v>
      </c>
      <c r="G22">
        <f t="shared" si="3"/>
        <v>1.85</v>
      </c>
      <c r="H22">
        <f t="shared" si="4"/>
        <v>44.5</v>
      </c>
      <c r="I22">
        <f t="shared" si="0"/>
        <v>7</v>
      </c>
      <c r="J22">
        <f t="shared" si="5"/>
        <v>7</v>
      </c>
      <c r="K22">
        <f t="shared" si="1"/>
        <v>3.21</v>
      </c>
      <c r="L22">
        <f t="shared" si="6"/>
        <v>13</v>
      </c>
      <c r="M22">
        <f t="shared" si="7"/>
        <v>12</v>
      </c>
      <c r="N22">
        <f t="shared" si="8"/>
        <v>175</v>
      </c>
      <c r="O22">
        <f t="shared" si="9"/>
        <v>495.92374999999998</v>
      </c>
      <c r="P22">
        <f t="shared" si="10"/>
        <v>5.6</v>
      </c>
      <c r="Q22">
        <f t="shared" si="11"/>
        <v>6</v>
      </c>
      <c r="R22">
        <f t="shared" si="12"/>
        <v>-7.781512503836435</v>
      </c>
      <c r="S22">
        <f t="shared" si="13"/>
        <v>-2.0514376544887405</v>
      </c>
      <c r="T22">
        <f t="shared" si="14"/>
        <v>0</v>
      </c>
    </row>
    <row r="23" spans="2:20" x14ac:dyDescent="0.3">
      <c r="B23">
        <v>1.8</v>
      </c>
      <c r="C23">
        <f t="shared" si="15"/>
        <v>6.1996967663381515</v>
      </c>
      <c r="F23">
        <f t="shared" si="2"/>
        <v>3.6</v>
      </c>
      <c r="G23">
        <f t="shared" si="3"/>
        <v>1.8</v>
      </c>
      <c r="H23">
        <f t="shared" si="4"/>
        <v>44.6</v>
      </c>
      <c r="I23">
        <f t="shared" si="0"/>
        <v>8</v>
      </c>
      <c r="J23">
        <f t="shared" si="5"/>
        <v>7</v>
      </c>
      <c r="K23">
        <f t="shared" si="1"/>
        <v>3.1199999999999997</v>
      </c>
      <c r="L23">
        <f t="shared" si="6"/>
        <v>13</v>
      </c>
      <c r="M23">
        <f t="shared" si="7"/>
        <v>12</v>
      </c>
      <c r="N23">
        <f t="shared" si="8"/>
        <v>188</v>
      </c>
      <c r="O23">
        <f t="shared" si="9"/>
        <v>478.15920000000006</v>
      </c>
      <c r="P23">
        <f t="shared" si="10"/>
        <v>5.4</v>
      </c>
      <c r="Q23">
        <f t="shared" si="11"/>
        <v>5</v>
      </c>
      <c r="R23">
        <f t="shared" si="12"/>
        <v>-6.9897000433601884</v>
      </c>
      <c r="S23">
        <f t="shared" si="13"/>
        <v>-0.79000327702203688</v>
      </c>
      <c r="T23">
        <f t="shared" si="14"/>
        <v>0</v>
      </c>
    </row>
    <row r="24" spans="2:20" x14ac:dyDescent="0.3">
      <c r="B24">
        <v>1.7</v>
      </c>
      <c r="C24">
        <f t="shared" si="15"/>
        <v>6.6961684408387958</v>
      </c>
      <c r="F24">
        <f t="shared" si="2"/>
        <v>3.5</v>
      </c>
      <c r="G24">
        <f t="shared" si="3"/>
        <v>1.75</v>
      </c>
      <c r="H24">
        <f t="shared" si="4"/>
        <v>44.699999999999996</v>
      </c>
      <c r="I24">
        <f t="shared" si="0"/>
        <v>8</v>
      </c>
      <c r="J24">
        <f t="shared" si="5"/>
        <v>7</v>
      </c>
      <c r="K24">
        <f t="shared" si="1"/>
        <v>3.0399999999999996</v>
      </c>
      <c r="L24">
        <f t="shared" si="6"/>
        <v>13</v>
      </c>
      <c r="M24">
        <f t="shared" si="7"/>
        <v>13</v>
      </c>
      <c r="N24">
        <f t="shared" si="8"/>
        <v>195</v>
      </c>
      <c r="O24">
        <f t="shared" si="9"/>
        <v>442.38675000000001</v>
      </c>
      <c r="P24">
        <f t="shared" si="10"/>
        <v>5.2</v>
      </c>
      <c r="Q24">
        <f t="shared" si="11"/>
        <v>5</v>
      </c>
      <c r="R24">
        <f t="shared" si="12"/>
        <v>-6.9897000433601884</v>
      </c>
      <c r="S24">
        <f t="shared" si="13"/>
        <v>-0.29353160252139254</v>
      </c>
      <c r="T24">
        <f t="shared" si="14"/>
        <v>0</v>
      </c>
    </row>
    <row r="25" spans="2:20" x14ac:dyDescent="0.3">
      <c r="B25">
        <v>1.6</v>
      </c>
      <c r="C25">
        <f t="shared" si="15"/>
        <v>7.2227472152857768</v>
      </c>
      <c r="F25">
        <f t="shared" si="2"/>
        <v>3.4000000000000004</v>
      </c>
      <c r="G25">
        <f t="shared" si="3"/>
        <v>1.7000000000000002</v>
      </c>
      <c r="H25">
        <f t="shared" si="4"/>
        <v>44.8</v>
      </c>
      <c r="I25">
        <f t="shared" si="0"/>
        <v>8</v>
      </c>
      <c r="J25">
        <f t="shared" si="5"/>
        <v>8</v>
      </c>
      <c r="K25">
        <f t="shared" si="1"/>
        <v>2.9499999999999997</v>
      </c>
      <c r="L25">
        <f t="shared" si="6"/>
        <v>14</v>
      </c>
      <c r="M25">
        <f t="shared" si="7"/>
        <v>13</v>
      </c>
      <c r="N25">
        <f t="shared" si="8"/>
        <v>216</v>
      </c>
      <c r="O25">
        <f t="shared" si="9"/>
        <v>434.07360000000011</v>
      </c>
      <c r="P25">
        <f t="shared" si="10"/>
        <v>5</v>
      </c>
      <c r="Q25">
        <f t="shared" si="11"/>
        <v>5</v>
      </c>
      <c r="R25">
        <f t="shared" si="12"/>
        <v>-6.9897000433601884</v>
      </c>
      <c r="S25">
        <f t="shared" si="13"/>
        <v>0.23304717192558844</v>
      </c>
      <c r="T25">
        <f t="shared" si="14"/>
        <v>0</v>
      </c>
    </row>
    <row r="26" spans="2:20" x14ac:dyDescent="0.3">
      <c r="B26">
        <v>1.5</v>
      </c>
      <c r="C26">
        <f t="shared" si="15"/>
        <v>7.7833216872906483</v>
      </c>
      <c r="F26">
        <f t="shared" si="2"/>
        <v>3.3</v>
      </c>
      <c r="G26">
        <f t="shared" si="3"/>
        <v>1.65</v>
      </c>
      <c r="H26">
        <f t="shared" si="4"/>
        <v>44.9</v>
      </c>
      <c r="I26">
        <f t="shared" si="0"/>
        <v>8</v>
      </c>
      <c r="J26">
        <f t="shared" si="5"/>
        <v>8</v>
      </c>
      <c r="K26">
        <f t="shared" si="1"/>
        <v>2.86</v>
      </c>
      <c r="L26">
        <f t="shared" si="6"/>
        <v>14</v>
      </c>
      <c r="M26">
        <f t="shared" si="7"/>
        <v>14</v>
      </c>
      <c r="N26">
        <f t="shared" si="8"/>
        <v>224</v>
      </c>
      <c r="O26">
        <f t="shared" si="9"/>
        <v>395.64</v>
      </c>
      <c r="P26">
        <f t="shared" si="10"/>
        <v>4.8</v>
      </c>
      <c r="Q26">
        <f t="shared" si="11"/>
        <v>5</v>
      </c>
      <c r="R26">
        <f t="shared" si="12"/>
        <v>-6.9897000433601884</v>
      </c>
      <c r="S26">
        <f t="shared" si="13"/>
        <v>0.79362164393045997</v>
      </c>
      <c r="T26">
        <f t="shared" si="14"/>
        <v>0</v>
      </c>
    </row>
    <row r="27" spans="2:20" x14ac:dyDescent="0.3">
      <c r="B27">
        <v>1.4</v>
      </c>
      <c r="C27">
        <f t="shared" si="15"/>
        <v>8.3825861548395135</v>
      </c>
      <c r="F27">
        <f t="shared" si="2"/>
        <v>3.2</v>
      </c>
      <c r="G27">
        <f t="shared" si="3"/>
        <v>1.6</v>
      </c>
      <c r="H27">
        <f t="shared" si="4"/>
        <v>45</v>
      </c>
      <c r="I27">
        <f t="shared" si="0"/>
        <v>9</v>
      </c>
      <c r="J27">
        <f t="shared" si="5"/>
        <v>8</v>
      </c>
      <c r="K27">
        <f t="shared" si="1"/>
        <v>2.78</v>
      </c>
      <c r="L27">
        <f t="shared" si="6"/>
        <v>15</v>
      </c>
      <c r="M27">
        <f t="shared" si="7"/>
        <v>14</v>
      </c>
      <c r="N27">
        <f t="shared" si="8"/>
        <v>247</v>
      </c>
      <c r="O27">
        <f t="shared" si="9"/>
        <v>380.0342</v>
      </c>
      <c r="P27">
        <f t="shared" si="10"/>
        <v>4.5999999999999996</v>
      </c>
      <c r="Q27">
        <f t="shared" si="11"/>
        <v>5</v>
      </c>
      <c r="R27">
        <f t="shared" si="12"/>
        <v>-6.9897000433601884</v>
      </c>
      <c r="S27">
        <f t="shared" si="13"/>
        <v>1.3928861114793252</v>
      </c>
      <c r="T27">
        <f t="shared" si="14"/>
        <v>0</v>
      </c>
    </row>
    <row r="28" spans="2:20" x14ac:dyDescent="0.3">
      <c r="B28">
        <v>1.3</v>
      </c>
      <c r="C28">
        <f t="shared" si="15"/>
        <v>9.0262798222675382</v>
      </c>
      <c r="F28">
        <f t="shared" si="2"/>
        <v>3.1</v>
      </c>
      <c r="G28">
        <f t="shared" si="3"/>
        <v>1.55</v>
      </c>
      <c r="H28">
        <f t="shared" si="4"/>
        <v>45.1</v>
      </c>
      <c r="I28">
        <f t="shared" si="0"/>
        <v>9</v>
      </c>
      <c r="J28">
        <f t="shared" si="5"/>
        <v>8</v>
      </c>
      <c r="K28">
        <f t="shared" si="1"/>
        <v>2.69</v>
      </c>
      <c r="L28">
        <f t="shared" si="6"/>
        <v>15</v>
      </c>
      <c r="M28">
        <f t="shared" si="7"/>
        <v>15</v>
      </c>
      <c r="N28">
        <f t="shared" si="8"/>
        <v>255</v>
      </c>
      <c r="O28">
        <f t="shared" si="9"/>
        <v>338.29575000000006</v>
      </c>
      <c r="P28">
        <f t="shared" si="10"/>
        <v>4.4000000000000004</v>
      </c>
      <c r="Q28">
        <f t="shared" si="11"/>
        <v>4</v>
      </c>
      <c r="R28">
        <f t="shared" si="12"/>
        <v>-6.0205999132796242</v>
      </c>
      <c r="S28">
        <f t="shared" si="13"/>
        <v>3.005679908987914</v>
      </c>
      <c r="T28">
        <f t="shared" si="14"/>
        <v>0</v>
      </c>
    </row>
    <row r="29" spans="2:20" x14ac:dyDescent="0.3">
      <c r="B29">
        <v>1.2</v>
      </c>
      <c r="C29">
        <f t="shared" si="15"/>
        <v>9.7215219474517784</v>
      </c>
      <c r="F29">
        <f t="shared" si="2"/>
        <v>3</v>
      </c>
      <c r="G29">
        <f t="shared" si="3"/>
        <v>1.5</v>
      </c>
      <c r="H29">
        <f t="shared" si="4"/>
        <v>45.199999999999996</v>
      </c>
      <c r="I29">
        <f t="shared" si="0"/>
        <v>9</v>
      </c>
      <c r="J29">
        <f t="shared" si="5"/>
        <v>9</v>
      </c>
      <c r="K29">
        <f t="shared" si="1"/>
        <v>2.5999999999999996</v>
      </c>
      <c r="L29">
        <f t="shared" si="6"/>
        <v>16</v>
      </c>
      <c r="M29">
        <f t="shared" si="7"/>
        <v>15</v>
      </c>
      <c r="N29">
        <f t="shared" si="8"/>
        <v>279</v>
      </c>
      <c r="O29">
        <f t="shared" si="9"/>
        <v>315.38159999999999</v>
      </c>
      <c r="P29">
        <f t="shared" si="10"/>
        <v>4.2</v>
      </c>
      <c r="Q29">
        <f t="shared" si="11"/>
        <v>4</v>
      </c>
      <c r="R29">
        <f t="shared" si="12"/>
        <v>-6.0205999132796242</v>
      </c>
      <c r="S29">
        <f t="shared" si="13"/>
        <v>3.7009220341721543</v>
      </c>
      <c r="T29">
        <f t="shared" si="14"/>
        <v>0</v>
      </c>
    </row>
    <row r="30" spans="2:20" x14ac:dyDescent="0.3">
      <c r="B30">
        <v>1.1000000000000001</v>
      </c>
      <c r="C30">
        <f t="shared" si="15"/>
        <v>10.477293165239772</v>
      </c>
      <c r="F30">
        <f t="shared" si="2"/>
        <v>2.9000000000000004</v>
      </c>
      <c r="G30">
        <f t="shared" si="3"/>
        <v>1.4500000000000002</v>
      </c>
      <c r="H30">
        <f t="shared" si="4"/>
        <v>45.3</v>
      </c>
      <c r="I30">
        <f t="shared" si="0"/>
        <v>10</v>
      </c>
      <c r="J30">
        <f t="shared" si="5"/>
        <v>9</v>
      </c>
      <c r="K30">
        <f t="shared" si="1"/>
        <v>2.5199999999999996</v>
      </c>
      <c r="L30">
        <f t="shared" si="6"/>
        <v>16</v>
      </c>
      <c r="M30">
        <f t="shared" si="7"/>
        <v>16</v>
      </c>
      <c r="N30">
        <f t="shared" si="8"/>
        <v>304</v>
      </c>
      <c r="O30">
        <f t="shared" si="9"/>
        <v>288.75440000000009</v>
      </c>
      <c r="P30">
        <f t="shared" si="10"/>
        <v>4</v>
      </c>
      <c r="Q30">
        <f t="shared" si="11"/>
        <v>4</v>
      </c>
      <c r="R30">
        <f t="shared" si="12"/>
        <v>-6.0205999132796242</v>
      </c>
      <c r="S30">
        <f t="shared" si="13"/>
        <v>4.4566932519601474</v>
      </c>
      <c r="T30">
        <f t="shared" si="14"/>
        <v>0</v>
      </c>
    </row>
    <row r="31" spans="2:20" x14ac:dyDescent="0.3">
      <c r="B31">
        <v>1</v>
      </c>
      <c r="C31">
        <f t="shared" si="15"/>
        <v>11.305146868404275</v>
      </c>
      <c r="F31">
        <f t="shared" si="2"/>
        <v>2.8</v>
      </c>
      <c r="G31">
        <f t="shared" si="3"/>
        <v>1.4</v>
      </c>
      <c r="H31">
        <f t="shared" si="4"/>
        <v>45.4</v>
      </c>
      <c r="I31">
        <f t="shared" si="0"/>
        <v>10</v>
      </c>
      <c r="J31">
        <f t="shared" si="5"/>
        <v>9</v>
      </c>
      <c r="K31">
        <f t="shared" si="1"/>
        <v>2.4299999999999997</v>
      </c>
      <c r="L31">
        <f t="shared" si="6"/>
        <v>17</v>
      </c>
      <c r="M31">
        <f t="shared" si="7"/>
        <v>16</v>
      </c>
      <c r="N31">
        <f t="shared" si="8"/>
        <v>314</v>
      </c>
      <c r="O31">
        <f t="shared" si="9"/>
        <v>246.49</v>
      </c>
      <c r="P31">
        <f t="shared" si="10"/>
        <v>3.8</v>
      </c>
      <c r="Q31">
        <f t="shared" si="11"/>
        <v>4</v>
      </c>
      <c r="R31">
        <f t="shared" si="12"/>
        <v>-6.0205999132796242</v>
      </c>
      <c r="S31">
        <f t="shared" si="13"/>
        <v>5.2845469551246511</v>
      </c>
      <c r="T31">
        <f t="shared" si="14"/>
        <v>0</v>
      </c>
    </row>
    <row r="32" spans="2:20" x14ac:dyDescent="0.3">
      <c r="B32">
        <v>0.9</v>
      </c>
      <c r="C32">
        <f t="shared" si="15"/>
        <v>12.220296679617777</v>
      </c>
      <c r="F32">
        <f t="shared" si="2"/>
        <v>2.7</v>
      </c>
      <c r="G32">
        <f t="shared" si="3"/>
        <v>1.35</v>
      </c>
      <c r="H32">
        <f t="shared" si="4"/>
        <v>45.5</v>
      </c>
      <c r="I32">
        <f t="shared" si="0"/>
        <v>10</v>
      </c>
      <c r="J32">
        <f t="shared" si="5"/>
        <v>10</v>
      </c>
      <c r="K32">
        <f t="shared" si="1"/>
        <v>2.34</v>
      </c>
      <c r="L32">
        <f t="shared" si="6"/>
        <v>17</v>
      </c>
      <c r="M32">
        <f t="shared" si="7"/>
        <v>17</v>
      </c>
      <c r="N32">
        <f t="shared" si="8"/>
        <v>340</v>
      </c>
      <c r="O32">
        <f t="shared" si="9"/>
        <v>216.18900000000005</v>
      </c>
      <c r="P32">
        <f t="shared" si="10"/>
        <v>3.6</v>
      </c>
      <c r="Q32">
        <f t="shared" si="11"/>
        <v>6</v>
      </c>
      <c r="R32">
        <f t="shared" si="12"/>
        <v>-7.781512503836435</v>
      </c>
      <c r="S32">
        <f t="shared" si="13"/>
        <v>4.4387841757813415</v>
      </c>
      <c r="T32">
        <f t="shared" si="14"/>
        <v>0</v>
      </c>
    </row>
    <row r="33" spans="2:20" x14ac:dyDescent="0.3">
      <c r="B33">
        <v>0.8</v>
      </c>
      <c r="C33">
        <f t="shared" si="15"/>
        <v>13.243347128565402</v>
      </c>
      <c r="F33">
        <f t="shared" si="2"/>
        <v>2.6</v>
      </c>
      <c r="G33">
        <f t="shared" si="3"/>
        <v>1.3</v>
      </c>
      <c r="H33">
        <f t="shared" si="4"/>
        <v>45.6</v>
      </c>
      <c r="I33">
        <f t="shared" si="0"/>
        <v>11</v>
      </c>
      <c r="J33">
        <f t="shared" si="5"/>
        <v>10</v>
      </c>
      <c r="K33">
        <f t="shared" si="1"/>
        <v>2.2599999999999998</v>
      </c>
      <c r="L33">
        <f t="shared" si="6"/>
        <v>18</v>
      </c>
      <c r="M33">
        <f t="shared" si="7"/>
        <v>18</v>
      </c>
      <c r="N33">
        <f t="shared" si="8"/>
        <v>378</v>
      </c>
      <c r="O33">
        <f t="shared" si="9"/>
        <v>189.90720000000005</v>
      </c>
      <c r="P33">
        <f t="shared" si="10"/>
        <v>3.4000000000000004</v>
      </c>
      <c r="Q33">
        <f t="shared" si="11"/>
        <v>6</v>
      </c>
      <c r="R33">
        <f t="shared" si="12"/>
        <v>-7.781512503836435</v>
      </c>
      <c r="S33">
        <f t="shared" si="13"/>
        <v>5.4618346247289669</v>
      </c>
      <c r="T33">
        <f t="shared" si="14"/>
        <v>0</v>
      </c>
    </row>
    <row r="34" spans="2:20" x14ac:dyDescent="0.3">
      <c r="B34">
        <v>0.7</v>
      </c>
      <c r="C34">
        <f t="shared" si="15"/>
        <v>14.403186068119139</v>
      </c>
      <c r="F34">
        <f t="shared" si="2"/>
        <v>2.5</v>
      </c>
      <c r="G34">
        <f t="shared" si="3"/>
        <v>1.25</v>
      </c>
      <c r="H34">
        <f t="shared" si="4"/>
        <v>45.699999999999996</v>
      </c>
      <c r="I34">
        <f t="shared" si="0"/>
        <v>11</v>
      </c>
      <c r="J34">
        <f t="shared" si="5"/>
        <v>11</v>
      </c>
      <c r="K34">
        <f t="shared" si="1"/>
        <v>2.17</v>
      </c>
      <c r="L34">
        <f t="shared" si="6"/>
        <v>19</v>
      </c>
      <c r="M34">
        <f t="shared" si="7"/>
        <v>18</v>
      </c>
      <c r="N34">
        <f t="shared" si="8"/>
        <v>407</v>
      </c>
      <c r="O34">
        <f t="shared" si="9"/>
        <v>156.55254999999997</v>
      </c>
      <c r="P34">
        <f t="shared" si="10"/>
        <v>3.2</v>
      </c>
      <c r="Q34">
        <f t="shared" si="11"/>
        <v>6</v>
      </c>
      <c r="R34">
        <f t="shared" si="12"/>
        <v>-7.781512503836435</v>
      </c>
      <c r="S34">
        <f t="shared" si="13"/>
        <v>6.6216735642827036</v>
      </c>
      <c r="T34">
        <f t="shared" si="14"/>
        <v>0</v>
      </c>
    </row>
    <row r="35" spans="2:20" x14ac:dyDescent="0.3">
      <c r="B35">
        <v>0.6</v>
      </c>
      <c r="C35">
        <f t="shared" si="15"/>
        <v>15.742121860731402</v>
      </c>
      <c r="F35">
        <f t="shared" si="2"/>
        <v>2.4</v>
      </c>
      <c r="G35">
        <f t="shared" si="3"/>
        <v>1.2</v>
      </c>
      <c r="H35">
        <f t="shared" si="4"/>
        <v>45.8</v>
      </c>
      <c r="I35">
        <f t="shared" si="0"/>
        <v>12</v>
      </c>
      <c r="J35">
        <f t="shared" si="5"/>
        <v>11</v>
      </c>
      <c r="K35">
        <f t="shared" si="1"/>
        <v>2.0799999999999996</v>
      </c>
      <c r="L35">
        <f t="shared" si="6"/>
        <v>20</v>
      </c>
      <c r="M35">
        <f t="shared" si="7"/>
        <v>19</v>
      </c>
      <c r="N35">
        <f t="shared" si="8"/>
        <v>449</v>
      </c>
      <c r="O35">
        <f t="shared" si="9"/>
        <v>126.88740000000001</v>
      </c>
      <c r="P35">
        <f t="shared" si="10"/>
        <v>3</v>
      </c>
      <c r="Q35">
        <f t="shared" si="11"/>
        <v>5</v>
      </c>
      <c r="R35">
        <f t="shared" si="12"/>
        <v>-6.9897000433601884</v>
      </c>
      <c r="S35">
        <f t="shared" si="13"/>
        <v>8.7524218173712143</v>
      </c>
      <c r="T35">
        <f t="shared" si="14"/>
        <v>0</v>
      </c>
    </row>
    <row r="36" spans="2:20" x14ac:dyDescent="0.3">
      <c r="B36">
        <v>0.5</v>
      </c>
      <c r="C36">
        <f t="shared" si="15"/>
        <v>17.325746781683897</v>
      </c>
      <c r="F36">
        <f t="shared" si="2"/>
        <v>2.2999999999999998</v>
      </c>
      <c r="G36">
        <f t="shared" si="3"/>
        <v>1.1499999999999999</v>
      </c>
      <c r="H36">
        <f t="shared" si="4"/>
        <v>45.9</v>
      </c>
      <c r="I36">
        <f t="shared" si="0"/>
        <v>12</v>
      </c>
      <c r="J36">
        <f t="shared" si="5"/>
        <v>12</v>
      </c>
      <c r="K36">
        <f t="shared" si="1"/>
        <v>2</v>
      </c>
      <c r="L36">
        <f t="shared" si="6"/>
        <v>20</v>
      </c>
      <c r="M36">
        <f t="shared" si="7"/>
        <v>20</v>
      </c>
      <c r="N36">
        <f t="shared" si="8"/>
        <v>480</v>
      </c>
      <c r="O36">
        <f t="shared" si="9"/>
        <v>94.2</v>
      </c>
      <c r="P36">
        <f t="shared" si="10"/>
        <v>2.8</v>
      </c>
      <c r="Q36">
        <f t="shared" si="11"/>
        <v>5</v>
      </c>
      <c r="R36">
        <f t="shared" si="12"/>
        <v>-6.9897000433601884</v>
      </c>
      <c r="S36">
        <f t="shared" si="13"/>
        <v>10.336046738323709</v>
      </c>
      <c r="T36">
        <f t="shared" si="14"/>
        <v>94.2</v>
      </c>
    </row>
    <row r="37" spans="2:20" x14ac:dyDescent="0.3">
      <c r="B37">
        <v>0.4</v>
      </c>
      <c r="C37">
        <f t="shared" si="15"/>
        <v>19.263947041845025</v>
      </c>
      <c r="F37">
        <f t="shared" si="2"/>
        <v>2.2000000000000002</v>
      </c>
      <c r="G37">
        <f t="shared" si="3"/>
        <v>1.1000000000000001</v>
      </c>
      <c r="H37">
        <f t="shared" si="4"/>
        <v>46</v>
      </c>
      <c r="I37">
        <f t="shared" si="0"/>
        <v>13</v>
      </c>
      <c r="J37">
        <f t="shared" si="5"/>
        <v>12</v>
      </c>
      <c r="K37">
        <f t="shared" si="1"/>
        <v>1.91</v>
      </c>
      <c r="L37">
        <f t="shared" si="6"/>
        <v>21</v>
      </c>
      <c r="M37">
        <f t="shared" si="7"/>
        <v>21</v>
      </c>
      <c r="N37">
        <f t="shared" si="8"/>
        <v>525</v>
      </c>
      <c r="O37">
        <f t="shared" si="9"/>
        <v>65.940000000000012</v>
      </c>
      <c r="P37">
        <f t="shared" si="10"/>
        <v>2.6</v>
      </c>
      <c r="Q37">
        <f t="shared" si="11"/>
        <v>5</v>
      </c>
      <c r="R37">
        <f t="shared" si="12"/>
        <v>-6.9897000433601884</v>
      </c>
      <c r="S37">
        <f t="shared" si="13"/>
        <v>12.274246998484838</v>
      </c>
      <c r="T37">
        <f t="shared" si="14"/>
        <v>65.940000000000012</v>
      </c>
    </row>
    <row r="38" spans="2:20" x14ac:dyDescent="0.3">
      <c r="B38">
        <v>0.3</v>
      </c>
      <c r="C38">
        <f t="shared" si="15"/>
        <v>21.762721774011027</v>
      </c>
      <c r="F38">
        <f t="shared" si="2"/>
        <v>2.1</v>
      </c>
      <c r="G38">
        <f t="shared" si="3"/>
        <v>1.05</v>
      </c>
      <c r="H38">
        <f t="shared" si="4"/>
        <v>46.1</v>
      </c>
      <c r="I38">
        <f t="shared" si="0"/>
        <v>13</v>
      </c>
      <c r="J38">
        <f t="shared" si="5"/>
        <v>13</v>
      </c>
      <c r="K38">
        <f t="shared" si="1"/>
        <v>1.82</v>
      </c>
      <c r="L38">
        <f t="shared" si="6"/>
        <v>22</v>
      </c>
      <c r="M38">
        <f t="shared" si="7"/>
        <v>22</v>
      </c>
      <c r="N38">
        <f t="shared" si="8"/>
        <v>572</v>
      </c>
      <c r="O38">
        <f t="shared" si="9"/>
        <v>40.411799999999999</v>
      </c>
      <c r="P38">
        <f t="shared" si="10"/>
        <v>2.4</v>
      </c>
      <c r="Q38">
        <f t="shared" si="11"/>
        <v>5</v>
      </c>
      <c r="R38">
        <f t="shared" si="12"/>
        <v>-6.9897000433601884</v>
      </c>
      <c r="S38">
        <f t="shared" si="13"/>
        <v>14.773021730650839</v>
      </c>
      <c r="T38">
        <f t="shared" si="14"/>
        <v>40.411799999999999</v>
      </c>
    </row>
    <row r="39" spans="2:20" x14ac:dyDescent="0.3">
      <c r="B39">
        <v>0.2</v>
      </c>
      <c r="C39">
        <f t="shared" si="15"/>
        <v>25.28454695512465</v>
      </c>
      <c r="F39">
        <f t="shared" si="2"/>
        <v>2</v>
      </c>
      <c r="G39">
        <f t="shared" si="3"/>
        <v>1</v>
      </c>
      <c r="H39">
        <f t="shared" si="4"/>
        <v>46.199999999999996</v>
      </c>
      <c r="I39">
        <f t="shared" si="0"/>
        <v>14</v>
      </c>
      <c r="J39">
        <f t="shared" si="5"/>
        <v>13</v>
      </c>
      <c r="K39">
        <f t="shared" si="1"/>
        <v>1.74</v>
      </c>
      <c r="L39">
        <f t="shared" si="6"/>
        <v>24</v>
      </c>
      <c r="M39">
        <f t="shared" si="7"/>
        <v>23</v>
      </c>
      <c r="N39">
        <f t="shared" si="8"/>
        <v>635</v>
      </c>
      <c r="O39">
        <f t="shared" si="9"/>
        <v>19.939000000000004</v>
      </c>
      <c r="P39">
        <f t="shared" si="10"/>
        <v>2.2000000000000002</v>
      </c>
      <c r="Q39">
        <f t="shared" si="11"/>
        <v>4</v>
      </c>
      <c r="R39">
        <f t="shared" si="12"/>
        <v>-6.0205999132796242</v>
      </c>
      <c r="S39">
        <f t="shared" si="13"/>
        <v>19.263947041845025</v>
      </c>
      <c r="T39">
        <f t="shared" si="14"/>
        <v>19.939000000000004</v>
      </c>
    </row>
    <row r="40" spans="2:20" x14ac:dyDescent="0.3">
      <c r="B40">
        <v>0.1</v>
      </c>
      <c r="C40">
        <f t="shared" si="15"/>
        <v>31.305146868404275</v>
      </c>
      <c r="F40">
        <f t="shared" si="2"/>
        <v>1.9000000000000001</v>
      </c>
      <c r="G40">
        <f t="shared" si="3"/>
        <v>0.95000000000000007</v>
      </c>
      <c r="H40">
        <f t="shared" si="4"/>
        <v>46.3</v>
      </c>
      <c r="I40">
        <f t="shared" si="0"/>
        <v>15</v>
      </c>
      <c r="J40">
        <f t="shared" si="5"/>
        <v>14</v>
      </c>
      <c r="K40">
        <f t="shared" si="1"/>
        <v>1.65</v>
      </c>
      <c r="L40">
        <f t="shared" si="6"/>
        <v>25</v>
      </c>
      <c r="M40">
        <f t="shared" si="7"/>
        <v>24</v>
      </c>
      <c r="N40">
        <f t="shared" si="8"/>
        <v>711</v>
      </c>
      <c r="O40">
        <f t="shared" si="9"/>
        <v>5.5813500000000014</v>
      </c>
      <c r="P40">
        <f t="shared" si="10"/>
        <v>2</v>
      </c>
      <c r="Q40">
        <f t="shared" si="11"/>
        <v>4</v>
      </c>
      <c r="R40">
        <f t="shared" si="12"/>
        <v>-6.0205999132796242</v>
      </c>
      <c r="S40">
        <f t="shared" si="13"/>
        <v>25.28454695512465</v>
      </c>
      <c r="T40">
        <f t="shared" si="14"/>
        <v>5.5813500000000014</v>
      </c>
    </row>
  </sheetData>
  <phoneticPr fontId="3" type="noConversion"/>
  <conditionalFormatting sqref="M5:M40">
    <cfRule type="cellIs" dxfId="1" priority="5" operator="greaterThan">
      <formula>50</formula>
    </cfRule>
  </conditionalFormatting>
  <conditionalFormatting sqref="S5:S40">
    <cfRule type="cellIs" dxfId="0" priority="6" operator="greaterThan">
      <formula>9</formula>
    </cfRule>
  </conditionalFormatting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Miętkiewska (264408)</dc:creator>
  <cp:lastModifiedBy>Paulina Miętkiewska (264408)</cp:lastModifiedBy>
  <dcterms:created xsi:type="dcterms:W3CDTF">2025-03-10T11:14:22Z</dcterms:created>
  <dcterms:modified xsi:type="dcterms:W3CDTF">2025-05-06T11:00:42Z</dcterms:modified>
</cp:coreProperties>
</file>