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A3\Second semester\Data Driven Management Accounting\Lecture 7\"/>
    </mc:Choice>
  </mc:AlternateContent>
  <xr:revisionPtr revIDLastSave="0" documentId="13_ncr:1_{8343E1CD-33C7-4F6F-B46C-35E20D06007C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spmb" sheetId="1" r:id="rId1"/>
    <sheet name="spmc" sheetId="2" r:id="rId2"/>
    <sheet name="Product" sheetId="3" r:id="rId3"/>
    <sheet name="Customer correct" sheetId="5" r:id="rId4"/>
    <sheet name="Customer_wrong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3" l="1"/>
  <c r="D12" i="5"/>
  <c r="D11" i="5"/>
  <c r="D10" i="5"/>
  <c r="R4" i="4"/>
  <c r="R5" i="4" s="1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D29" i="1"/>
  <c r="E29" i="1"/>
  <c r="C29" i="1"/>
  <c r="J27" i="3"/>
  <c r="J28" i="3"/>
  <c r="J29" i="3"/>
  <c r="J30" i="3"/>
  <c r="J26" i="3"/>
  <c r="I10" i="3" l="1"/>
  <c r="H10" i="3"/>
  <c r="G10" i="3"/>
  <c r="H14" i="3"/>
  <c r="I14" i="3"/>
  <c r="G14" i="3"/>
  <c r="I13" i="3"/>
  <c r="H13" i="3"/>
  <c r="G13" i="3"/>
  <c r="I12" i="3"/>
  <c r="H12" i="3"/>
  <c r="G12" i="3"/>
  <c r="I11" i="3"/>
  <c r="H11" i="3"/>
  <c r="G11" i="3"/>
  <c r="H16" i="3"/>
  <c r="H18" i="3" s="1"/>
  <c r="G16" i="3"/>
  <c r="I16" i="3"/>
  <c r="I18" i="3" s="1"/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4" i="4"/>
  <c r="I5" i="4"/>
  <c r="M5" i="4" s="1"/>
  <c r="I6" i="4"/>
  <c r="I7" i="4"/>
  <c r="I8" i="4"/>
  <c r="I9" i="4"/>
  <c r="I10" i="4"/>
  <c r="I11" i="4"/>
  <c r="M11" i="4" s="1"/>
  <c r="I12" i="4"/>
  <c r="I13" i="4"/>
  <c r="M13" i="4" s="1"/>
  <c r="I14" i="4"/>
  <c r="I15" i="4"/>
  <c r="M15" i="4" s="1"/>
  <c r="I16" i="4"/>
  <c r="I17" i="4"/>
  <c r="M17" i="4" s="1"/>
  <c r="I18" i="4"/>
  <c r="I19" i="4"/>
  <c r="I20" i="4"/>
  <c r="I21" i="4"/>
  <c r="I22" i="4"/>
  <c r="I23" i="4"/>
  <c r="M23" i="4" s="1"/>
  <c r="I24" i="4"/>
  <c r="I25" i="4"/>
  <c r="M25" i="4" s="1"/>
  <c r="I26" i="4"/>
  <c r="I4" i="4"/>
  <c r="K16" i="3"/>
  <c r="M4" i="4" l="1"/>
  <c r="M26" i="4"/>
  <c r="M24" i="4"/>
  <c r="M22" i="4"/>
  <c r="M21" i="4"/>
  <c r="M20" i="4"/>
  <c r="M19" i="4"/>
  <c r="M18" i="4"/>
  <c r="M16" i="4"/>
  <c r="M14" i="4"/>
  <c r="M12" i="4"/>
  <c r="M10" i="4"/>
  <c r="M9" i="4"/>
  <c r="M8" i="4"/>
  <c r="M7" i="4"/>
  <c r="M6" i="4"/>
</calcChain>
</file>

<file path=xl/sharedStrings.xml><?xml version="1.0" encoding="utf-8"?>
<sst xmlns="http://schemas.openxmlformats.org/spreadsheetml/2006/main" count="61" uniqueCount="49">
  <si>
    <t>Pris / mengde informasjon</t>
  </si>
  <si>
    <t>Subsea 1</t>
  </si>
  <si>
    <t>Subsea 2</t>
  </si>
  <si>
    <t>Subsea 3</t>
  </si>
  <si>
    <t>Pris</t>
  </si>
  <si>
    <t>Kunde</t>
  </si>
  <si>
    <t>Forbruk ordelinjer Subsea 1</t>
  </si>
  <si>
    <t>Forbruk ordelinjer subsea2</t>
  </si>
  <si>
    <t>Forbruk ordrelinjer subsea3</t>
  </si>
  <si>
    <t>Forbruk ordrer subsea1</t>
  </si>
  <si>
    <t>Forbruk order subsea2</t>
  </si>
  <si>
    <t>Forbruk order subsea3</t>
  </si>
  <si>
    <t>Sum</t>
  </si>
  <si>
    <t>Tabell 7</t>
  </si>
  <si>
    <t>SS1</t>
  </si>
  <si>
    <t>SS2</t>
  </si>
  <si>
    <t>SS3</t>
  </si>
  <si>
    <t>Control</t>
  </si>
  <si>
    <t>Number units sold</t>
  </si>
  <si>
    <t>Price</t>
  </si>
  <si>
    <t>DC</t>
  </si>
  <si>
    <t>IC</t>
  </si>
  <si>
    <t>Order</t>
  </si>
  <si>
    <t>Warehouse</t>
  </si>
  <si>
    <t>Assembly</t>
  </si>
  <si>
    <t>QC</t>
  </si>
  <si>
    <t>Admin</t>
  </si>
  <si>
    <t>Sum indirect</t>
  </si>
  <si>
    <t>Net profit</t>
  </si>
  <si>
    <t>ABC</t>
  </si>
  <si>
    <t>Activity</t>
  </si>
  <si>
    <t>Activity cost</t>
  </si>
  <si>
    <t>Cost driver</t>
  </si>
  <si>
    <t>Number cost driver units</t>
  </si>
  <si>
    <t>Cost per unit cost driver</t>
  </si>
  <si>
    <t>Order lines</t>
  </si>
  <si>
    <t>pallets</t>
  </si>
  <si>
    <t>Components</t>
  </si>
  <si>
    <t>Orders</t>
  </si>
  <si>
    <t>Products</t>
  </si>
  <si>
    <t>Customer</t>
  </si>
  <si>
    <t>Revenue SS1</t>
  </si>
  <si>
    <t>Revenue SS2</t>
  </si>
  <si>
    <t>Revenue SS3</t>
  </si>
  <si>
    <t>DC SS1</t>
  </si>
  <si>
    <t>DC SS2</t>
  </si>
  <si>
    <t>DC SS3</t>
  </si>
  <si>
    <t>Total profit per customer</t>
  </si>
  <si>
    <t>Acc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</si>
</sst>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64" fontId="0" fillId="0" borderId="0" xfId="1" applyFont="1"/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0" fillId="2" borderId="12" xfId="0" applyFill="1" applyBorder="1" applyAlignment="1">
      <alignment wrapText="1"/>
    </xf>
    <xf numFmtId="164" fontId="1" fillId="2" borderId="13" xfId="1" applyFont="1" applyFill="1" applyBorder="1" applyAlignment="1">
      <alignment wrapText="1"/>
    </xf>
    <xf numFmtId="165" fontId="0" fillId="0" borderId="0" xfId="1" applyNumberFormat="1" applyFont="1" applyAlignment="1">
      <alignment wrapText="1"/>
    </xf>
    <xf numFmtId="165" fontId="0" fillId="3" borderId="0" xfId="1" applyNumberFormat="1" applyFont="1" applyFill="1" applyAlignment="1">
      <alignment wrapText="1"/>
    </xf>
    <xf numFmtId="165" fontId="0" fillId="0" borderId="0" xfId="0" applyNumberFormat="1" applyAlignment="1">
      <alignment wrapText="1"/>
    </xf>
    <xf numFmtId="164" fontId="1" fillId="0" borderId="0" xfId="1" applyFont="1" applyAlignment="1">
      <alignment wrapText="1"/>
    </xf>
    <xf numFmtId="164" fontId="0" fillId="0" borderId="0" xfId="0" applyNumberFormat="1"/>
    <xf numFmtId="0" fontId="1" fillId="3" borderId="7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165" fontId="0" fillId="3" borderId="0" xfId="0" applyNumberFormat="1" applyFill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horizontal="left" wrapText="1" indent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Customer_wrong!$R$3</c:f>
              <c:strCache>
                <c:ptCount val="1"/>
                <c:pt idx="0">
                  <c:v>Acc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Customer_wrong!$R$4:$R$26</c:f>
              <c:numCache>
                <c:formatCode>_-* #,##0.00_-;\-* #,##0.00_-;_-* "-"??_-;_-@_-</c:formatCode>
                <c:ptCount val="23"/>
                <c:pt idx="0">
                  <c:v>3023050.5222650468</c:v>
                </c:pt>
                <c:pt idx="1">
                  <c:v>5364426.9960765401</c:v>
                </c:pt>
                <c:pt idx="2">
                  <c:v>7440443.3640043102</c:v>
                </c:pt>
                <c:pt idx="3">
                  <c:v>9056128.9917644151</c:v>
                </c:pt>
                <c:pt idx="4">
                  <c:v>10443556.419010695</c:v>
                </c:pt>
                <c:pt idx="5">
                  <c:v>11771784.429970589</c:v>
                </c:pt>
                <c:pt idx="6">
                  <c:v>13088246.906816695</c:v>
                </c:pt>
                <c:pt idx="7">
                  <c:v>13894177.704602791</c:v>
                </c:pt>
                <c:pt idx="8">
                  <c:v>14680626.317567393</c:v>
                </c:pt>
                <c:pt idx="9">
                  <c:v>15363177.424206071</c:v>
                </c:pt>
                <c:pt idx="10">
                  <c:v>15871726.152629349</c:v>
                </c:pt>
                <c:pt idx="11">
                  <c:v>16222761.489720391</c:v>
                </c:pt>
                <c:pt idx="12">
                  <c:v>16475826.2651172</c:v>
                </c:pt>
                <c:pt idx="13">
                  <c:v>16711109.151174702</c:v>
                </c:pt>
                <c:pt idx="14">
                  <c:v>16929612.992147014</c:v>
                </c:pt>
                <c:pt idx="15">
                  <c:v>17074435.742982846</c:v>
                </c:pt>
                <c:pt idx="16">
                  <c:v>17207523.876688335</c:v>
                </c:pt>
                <c:pt idx="17">
                  <c:v>17187502.05428008</c:v>
                </c:pt>
                <c:pt idx="18">
                  <c:v>17117638.303283613</c:v>
                </c:pt>
                <c:pt idx="19">
                  <c:v>16523458.109096838</c:v>
                </c:pt>
                <c:pt idx="20">
                  <c:v>15662635.365061916</c:v>
                </c:pt>
                <c:pt idx="21">
                  <c:v>14648447.59946448</c:v>
                </c:pt>
                <c:pt idx="22">
                  <c:v>12550411.000000004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B-46E1-B85E-83BA1F572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682272"/>
        <c:axId val="505687848"/>
      </c:lineChart>
      <c:catAx>
        <c:axId val="50568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87848"/>
        <c:crosses val="autoZero"/>
        <c:auto val="1"/>
        <c:lblAlgn val="ctr"/>
        <c:lblOffset val="100"/>
        <c:noMultiLvlLbl val="0"/>
      </c:catAx>
      <c:valAx>
        <c:axId val="50568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8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17</xdr:col>
      <xdr:colOff>361950</xdr:colOff>
      <xdr:row>34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55F35-2258-4743-BA20-E4FD99B4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4475" y="5734050"/>
          <a:ext cx="340995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0</xdr:colOff>
      <xdr:row>15</xdr:row>
      <xdr:rowOff>0</xdr:rowOff>
    </xdr:from>
    <xdr:to>
      <xdr:col>19</xdr:col>
      <xdr:colOff>0</xdr:colOff>
      <xdr:row>22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383626-B1E6-4623-B3A7-3F8A0A732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3275" y="3438525"/>
          <a:ext cx="24384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95250</xdr:colOff>
      <xdr:row>8</xdr:row>
      <xdr:rowOff>19050</xdr:rowOff>
    </xdr:from>
    <xdr:to>
      <xdr:col>18</xdr:col>
      <xdr:colOff>590550</xdr:colOff>
      <xdr:row>14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E36D2D-9842-4FAF-ACC4-C731A721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733550"/>
          <a:ext cx="41529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762000</xdr:colOff>
      <xdr:row>21</xdr:row>
      <xdr:rowOff>166687</xdr:rowOff>
    </xdr:from>
    <xdr:to>
      <xdr:col>16</xdr:col>
      <xdr:colOff>352425</xdr:colOff>
      <xdr:row>36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3DF0D5-9E73-4AAF-BC44-5CB5C2443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workbookViewId="0">
      <selection activeCell="B5" sqref="B5:E28"/>
    </sheetView>
  </sheetViews>
  <sheetFormatPr defaultRowHeight="14.5" x14ac:dyDescent="0.35"/>
  <cols>
    <col min="1" max="1" width="9.1796875" style="2" customWidth="1"/>
    <col min="2" max="2" width="6.7265625" style="5" bestFit="1" customWidth="1"/>
    <col min="3" max="3" width="12.1796875" style="2" customWidth="1"/>
    <col min="4" max="5" width="8.7265625" style="2" bestFit="1" customWidth="1"/>
    <col min="6" max="6" width="4.81640625" style="2" customWidth="1"/>
    <col min="7" max="7" width="6.7265625" style="5" bestFit="1" customWidth="1"/>
    <col min="8" max="8" width="13.7265625" style="2" customWidth="1"/>
    <col min="9" max="9" width="10.54296875" style="2" customWidth="1"/>
    <col min="10" max="10" width="11.1796875" style="2" customWidth="1"/>
    <col min="11" max="11" width="3.54296875" style="2" customWidth="1"/>
    <col min="12" max="13" width="9.453125" style="2" customWidth="1"/>
    <col min="14" max="14" width="10" style="2" customWidth="1"/>
  </cols>
  <sheetData>
    <row r="2" spans="1:15" ht="44" thickBot="1" x14ac:dyDescent="0.4">
      <c r="C2" s="5" t="s">
        <v>0</v>
      </c>
    </row>
    <row r="3" spans="1:15" s="1" customFormat="1" x14ac:dyDescent="0.35">
      <c r="A3" s="5"/>
      <c r="B3" s="8"/>
      <c r="C3" s="9" t="s">
        <v>1</v>
      </c>
      <c r="D3" s="9" t="s">
        <v>2</v>
      </c>
      <c r="E3" s="10" t="s">
        <v>3</v>
      </c>
      <c r="F3" s="5"/>
      <c r="G3" s="5"/>
      <c r="H3" s="5"/>
      <c r="I3" s="5"/>
      <c r="J3" s="5"/>
      <c r="K3" s="5"/>
      <c r="L3" s="5"/>
      <c r="M3" s="5"/>
      <c r="N3" s="5"/>
    </row>
    <row r="4" spans="1:15" s="1" customFormat="1" x14ac:dyDescent="0.35">
      <c r="A4" s="5"/>
      <c r="B4" s="11" t="s">
        <v>4</v>
      </c>
      <c r="C4" s="12">
        <v>100000</v>
      </c>
      <c r="D4" s="12">
        <v>150000</v>
      </c>
      <c r="E4" s="13">
        <v>200000</v>
      </c>
      <c r="F4" s="5"/>
      <c r="G4" s="5"/>
      <c r="H4" s="5"/>
      <c r="I4" s="5"/>
      <c r="J4" s="5"/>
      <c r="K4" s="5"/>
      <c r="L4" s="5"/>
      <c r="M4" s="5"/>
      <c r="N4" s="5"/>
    </row>
    <row r="5" spans="1:15" x14ac:dyDescent="0.35">
      <c r="B5" s="11" t="s">
        <v>5</v>
      </c>
      <c r="C5" s="3"/>
      <c r="D5" s="3"/>
      <c r="E5" s="4"/>
      <c r="O5" s="1"/>
    </row>
    <row r="6" spans="1:15" x14ac:dyDescent="0.35">
      <c r="B6" s="29">
        <v>1</v>
      </c>
      <c r="C6" s="30">
        <v>10</v>
      </c>
      <c r="D6" s="32">
        <v>20</v>
      </c>
      <c r="E6" s="4">
        <v>20</v>
      </c>
    </row>
    <row r="7" spans="1:15" x14ac:dyDescent="0.35">
      <c r="B7" s="11">
        <v>2</v>
      </c>
      <c r="C7" s="3">
        <v>50</v>
      </c>
      <c r="D7" s="3">
        <v>30</v>
      </c>
      <c r="E7" s="4">
        <v>0</v>
      </c>
    </row>
    <row r="8" spans="1:15" x14ac:dyDescent="0.35">
      <c r="B8" s="11">
        <v>3</v>
      </c>
      <c r="C8" s="3">
        <v>40</v>
      </c>
      <c r="D8" s="3">
        <v>10</v>
      </c>
      <c r="E8" s="4">
        <v>20</v>
      </c>
    </row>
    <row r="9" spans="1:15" x14ac:dyDescent="0.35">
      <c r="B9" s="11">
        <v>4</v>
      </c>
      <c r="C9" s="3">
        <v>20</v>
      </c>
      <c r="D9" s="3">
        <v>5</v>
      </c>
      <c r="E9" s="4">
        <v>5</v>
      </c>
    </row>
    <row r="10" spans="1:15" x14ac:dyDescent="0.35">
      <c r="B10" s="11">
        <v>5</v>
      </c>
      <c r="C10" s="3">
        <v>1</v>
      </c>
      <c r="D10" s="3">
        <v>2</v>
      </c>
      <c r="E10" s="4">
        <v>3</v>
      </c>
    </row>
    <row r="11" spans="1:15" x14ac:dyDescent="0.35">
      <c r="B11" s="11">
        <v>6</v>
      </c>
      <c r="C11" s="3">
        <v>12</v>
      </c>
      <c r="D11" s="3">
        <v>22</v>
      </c>
      <c r="E11" s="4">
        <v>3</v>
      </c>
    </row>
    <row r="12" spans="1:15" x14ac:dyDescent="0.35">
      <c r="B12" s="29">
        <v>7</v>
      </c>
      <c r="C12" s="30">
        <v>10</v>
      </c>
      <c r="D12" s="3">
        <v>3</v>
      </c>
      <c r="E12" s="4">
        <v>40</v>
      </c>
    </row>
    <row r="13" spans="1:15" x14ac:dyDescent="0.35">
      <c r="B13" s="11">
        <v>8</v>
      </c>
      <c r="C13" s="3">
        <v>21</v>
      </c>
      <c r="D13" s="3">
        <v>12</v>
      </c>
      <c r="E13" s="4">
        <v>13</v>
      </c>
    </row>
    <row r="14" spans="1:15" x14ac:dyDescent="0.35">
      <c r="B14" s="11">
        <v>9</v>
      </c>
      <c r="C14" s="3">
        <v>34</v>
      </c>
      <c r="D14" s="3">
        <v>35</v>
      </c>
      <c r="E14" s="4">
        <v>36</v>
      </c>
    </row>
    <row r="15" spans="1:15" x14ac:dyDescent="0.35">
      <c r="B15" s="11">
        <v>10</v>
      </c>
      <c r="C15" s="3">
        <v>36</v>
      </c>
      <c r="D15" s="3">
        <v>39</v>
      </c>
      <c r="E15" s="4">
        <v>39</v>
      </c>
    </row>
    <row r="16" spans="1:15" x14ac:dyDescent="0.35">
      <c r="B16" s="11">
        <v>11</v>
      </c>
      <c r="C16" s="3">
        <v>40</v>
      </c>
      <c r="D16" s="3">
        <v>20</v>
      </c>
      <c r="E16" s="4">
        <v>21</v>
      </c>
    </row>
    <row r="17" spans="2:5" x14ac:dyDescent="0.35">
      <c r="B17" s="11">
        <v>12</v>
      </c>
      <c r="C17" s="3">
        <v>6</v>
      </c>
      <c r="D17" s="3">
        <v>37</v>
      </c>
      <c r="E17" s="4">
        <v>40</v>
      </c>
    </row>
    <row r="18" spans="2:5" x14ac:dyDescent="0.35">
      <c r="B18" s="11">
        <v>13</v>
      </c>
      <c r="C18" s="3">
        <v>13</v>
      </c>
      <c r="D18" s="32">
        <v>20</v>
      </c>
      <c r="E18" s="4">
        <v>7</v>
      </c>
    </row>
    <row r="19" spans="2:5" x14ac:dyDescent="0.35">
      <c r="B19" s="11">
        <v>14</v>
      </c>
      <c r="C19" s="3">
        <v>23</v>
      </c>
      <c r="D19" s="3">
        <v>13</v>
      </c>
      <c r="E19" s="4">
        <v>13</v>
      </c>
    </row>
    <row r="20" spans="2:5" x14ac:dyDescent="0.35">
      <c r="B20" s="11">
        <v>15</v>
      </c>
      <c r="C20" s="3">
        <v>5</v>
      </c>
      <c r="D20" s="3">
        <v>21</v>
      </c>
      <c r="E20" s="4">
        <v>39</v>
      </c>
    </row>
    <row r="21" spans="2:5" x14ac:dyDescent="0.35">
      <c r="B21" s="11">
        <v>16</v>
      </c>
      <c r="C21" s="3">
        <v>36</v>
      </c>
      <c r="D21" s="3">
        <v>27</v>
      </c>
      <c r="E21" s="4">
        <v>26</v>
      </c>
    </row>
    <row r="22" spans="2:5" x14ac:dyDescent="0.35">
      <c r="B22" s="11">
        <v>17</v>
      </c>
      <c r="C22" s="3">
        <v>23</v>
      </c>
      <c r="D22" s="3">
        <v>8</v>
      </c>
      <c r="E22" s="4">
        <v>25</v>
      </c>
    </row>
    <row r="23" spans="2:5" x14ac:dyDescent="0.35">
      <c r="B23" s="11">
        <v>18</v>
      </c>
      <c r="C23" s="3">
        <v>11</v>
      </c>
      <c r="D23" s="3">
        <v>11</v>
      </c>
      <c r="E23" s="4">
        <v>28</v>
      </c>
    </row>
    <row r="24" spans="2:5" x14ac:dyDescent="0.35">
      <c r="B24" s="11">
        <v>19</v>
      </c>
      <c r="C24" s="3">
        <v>12</v>
      </c>
      <c r="D24" s="3">
        <v>9</v>
      </c>
      <c r="E24" s="4">
        <v>7</v>
      </c>
    </row>
    <row r="25" spans="2:5" x14ac:dyDescent="0.35">
      <c r="B25" s="11">
        <v>20</v>
      </c>
      <c r="C25" s="3">
        <v>4</v>
      </c>
      <c r="D25" s="3">
        <v>8</v>
      </c>
      <c r="E25" s="4">
        <v>34</v>
      </c>
    </row>
    <row r="26" spans="2:5" x14ac:dyDescent="0.35">
      <c r="B26" s="11">
        <v>21</v>
      </c>
      <c r="C26" s="3">
        <v>37</v>
      </c>
      <c r="D26" s="3">
        <v>36</v>
      </c>
      <c r="E26" s="4">
        <v>17</v>
      </c>
    </row>
    <row r="27" spans="2:5" x14ac:dyDescent="0.35">
      <c r="B27" s="11">
        <v>22</v>
      </c>
      <c r="C27" s="3">
        <v>26</v>
      </c>
      <c r="D27" s="3">
        <v>17</v>
      </c>
      <c r="E27" s="4">
        <v>17</v>
      </c>
    </row>
    <row r="28" spans="2:5" ht="15" thickBot="1" x14ac:dyDescent="0.4">
      <c r="B28" s="14">
        <v>23</v>
      </c>
      <c r="C28" s="6">
        <v>22</v>
      </c>
      <c r="D28" s="6">
        <v>8</v>
      </c>
      <c r="E28" s="7">
        <v>24</v>
      </c>
    </row>
    <row r="29" spans="2:5" x14ac:dyDescent="0.35">
      <c r="C29" s="5">
        <f>SUM(C6:C28)</f>
        <v>492</v>
      </c>
      <c r="D29" s="5">
        <f t="shared" ref="D29:E29" si="0">SUM(D6:D28)</f>
        <v>413</v>
      </c>
      <c r="E29" s="5">
        <f t="shared" si="0"/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J28"/>
  <sheetViews>
    <sheetView workbookViewId="0">
      <selection activeCell="M7" sqref="M7"/>
    </sheetView>
  </sheetViews>
  <sheetFormatPr defaultRowHeight="14.5" x14ac:dyDescent="0.35"/>
  <cols>
    <col min="4" max="4" width="12.1796875" customWidth="1"/>
    <col min="5" max="5" width="12" customWidth="1"/>
    <col min="6" max="6" width="12.1796875" customWidth="1"/>
    <col min="7" max="7" width="2.453125" customWidth="1"/>
    <col min="8" max="8" width="12.7265625" customWidth="1"/>
    <col min="9" max="10" width="12.1796875" customWidth="1"/>
  </cols>
  <sheetData>
    <row r="2" spans="3:10" ht="15" thickBot="1" x14ac:dyDescent="0.4"/>
    <row r="3" spans="3:10" ht="43.5" x14ac:dyDescent="0.35">
      <c r="C3" s="8" t="s">
        <v>5</v>
      </c>
      <c r="D3" s="9" t="s">
        <v>6</v>
      </c>
      <c r="E3" s="9" t="s">
        <v>7</v>
      </c>
      <c r="F3" s="9" t="s">
        <v>8</v>
      </c>
      <c r="G3" s="9"/>
      <c r="H3" s="9" t="s">
        <v>9</v>
      </c>
      <c r="I3" s="9" t="s">
        <v>10</v>
      </c>
      <c r="J3" s="10" t="s">
        <v>11</v>
      </c>
    </row>
    <row r="4" spans="3:10" x14ac:dyDescent="0.35">
      <c r="C4" s="11">
        <v>1</v>
      </c>
      <c r="D4" s="3">
        <v>54</v>
      </c>
      <c r="E4" s="3">
        <v>225</v>
      </c>
      <c r="F4" s="3">
        <v>73</v>
      </c>
      <c r="G4" s="3"/>
      <c r="H4" s="3">
        <v>17</v>
      </c>
      <c r="I4" s="3">
        <v>5</v>
      </c>
      <c r="J4" s="4">
        <v>4</v>
      </c>
    </row>
    <row r="5" spans="3:10" x14ac:dyDescent="0.35">
      <c r="C5" s="11">
        <v>2</v>
      </c>
      <c r="D5" s="3">
        <v>65</v>
      </c>
      <c r="E5" s="3">
        <v>36</v>
      </c>
      <c r="F5" s="3">
        <v>0</v>
      </c>
      <c r="G5" s="3"/>
      <c r="H5" s="3">
        <v>12</v>
      </c>
      <c r="I5" s="3">
        <v>7</v>
      </c>
      <c r="J5" s="4">
        <v>0</v>
      </c>
    </row>
    <row r="6" spans="3:10" x14ac:dyDescent="0.35">
      <c r="C6" s="11">
        <v>3</v>
      </c>
      <c r="D6" s="3">
        <v>36</v>
      </c>
      <c r="E6" s="3">
        <v>59</v>
      </c>
      <c r="F6" s="3">
        <v>43</v>
      </c>
      <c r="G6" s="3"/>
      <c r="H6" s="3">
        <v>2</v>
      </c>
      <c r="I6" s="3">
        <v>9</v>
      </c>
      <c r="J6" s="4">
        <v>23</v>
      </c>
    </row>
    <row r="7" spans="3:10" x14ac:dyDescent="0.35">
      <c r="C7" s="11">
        <v>4</v>
      </c>
      <c r="D7" s="3">
        <v>4</v>
      </c>
      <c r="E7" s="3">
        <v>66</v>
      </c>
      <c r="F7" s="3">
        <v>52</v>
      </c>
      <c r="G7" s="3"/>
      <c r="H7" s="3">
        <v>18</v>
      </c>
      <c r="I7" s="3">
        <v>5</v>
      </c>
      <c r="J7" s="4">
        <v>34</v>
      </c>
    </row>
    <row r="8" spans="3:10" x14ac:dyDescent="0.35">
      <c r="C8" s="11">
        <v>5</v>
      </c>
      <c r="D8" s="3">
        <v>69</v>
      </c>
      <c r="E8" s="3">
        <v>66</v>
      </c>
      <c r="F8" s="3">
        <v>102</v>
      </c>
      <c r="G8" s="3"/>
      <c r="H8" s="3">
        <v>3</v>
      </c>
      <c r="I8" s="3">
        <v>2</v>
      </c>
      <c r="J8" s="4">
        <v>22</v>
      </c>
    </row>
    <row r="9" spans="3:10" x14ac:dyDescent="0.35">
      <c r="C9" s="11">
        <v>6</v>
      </c>
      <c r="D9" s="3">
        <v>66</v>
      </c>
      <c r="E9" s="3">
        <v>100</v>
      </c>
      <c r="F9" s="3">
        <v>166</v>
      </c>
      <c r="G9" s="3"/>
      <c r="H9" s="3">
        <v>6</v>
      </c>
      <c r="I9" s="3">
        <v>24</v>
      </c>
      <c r="J9" s="4">
        <v>66</v>
      </c>
    </row>
    <row r="10" spans="3:10" x14ac:dyDescent="0.35">
      <c r="C10" s="11">
        <v>7</v>
      </c>
      <c r="D10" s="3">
        <v>88</v>
      </c>
      <c r="E10" s="3">
        <v>87</v>
      </c>
      <c r="F10" s="3">
        <v>44</v>
      </c>
      <c r="G10" s="3"/>
      <c r="H10" s="3">
        <v>14</v>
      </c>
      <c r="I10" s="3">
        <v>4</v>
      </c>
      <c r="J10" s="4">
        <v>22</v>
      </c>
    </row>
    <row r="11" spans="3:10" x14ac:dyDescent="0.35">
      <c r="C11" s="11">
        <v>8</v>
      </c>
      <c r="D11" s="3">
        <v>53</v>
      </c>
      <c r="E11" s="3">
        <v>120</v>
      </c>
      <c r="F11" s="3">
        <v>128</v>
      </c>
      <c r="G11" s="3"/>
      <c r="H11" s="3">
        <v>27</v>
      </c>
      <c r="I11" s="3">
        <v>20</v>
      </c>
      <c r="J11" s="4">
        <v>12</v>
      </c>
    </row>
    <row r="12" spans="3:10" x14ac:dyDescent="0.35">
      <c r="C12" s="11">
        <v>9</v>
      </c>
      <c r="D12" s="3">
        <v>44</v>
      </c>
      <c r="E12" s="3">
        <v>165</v>
      </c>
      <c r="F12" s="3">
        <v>223</v>
      </c>
      <c r="G12" s="3"/>
      <c r="H12" s="3">
        <v>29</v>
      </c>
      <c r="I12" s="3">
        <v>7</v>
      </c>
      <c r="J12" s="4">
        <v>55</v>
      </c>
    </row>
    <row r="13" spans="3:10" x14ac:dyDescent="0.35">
      <c r="C13" s="11">
        <v>10</v>
      </c>
      <c r="D13" s="3">
        <v>32</v>
      </c>
      <c r="E13" s="3">
        <v>24</v>
      </c>
      <c r="F13" s="3">
        <v>203</v>
      </c>
      <c r="G13" s="3"/>
      <c r="H13" s="3">
        <v>9</v>
      </c>
      <c r="I13" s="3">
        <v>7</v>
      </c>
      <c r="J13" s="4">
        <v>45</v>
      </c>
    </row>
    <row r="14" spans="3:10" x14ac:dyDescent="0.35">
      <c r="C14" s="11">
        <v>11</v>
      </c>
      <c r="D14" s="3">
        <v>35</v>
      </c>
      <c r="E14" s="3">
        <v>60</v>
      </c>
      <c r="F14" s="3">
        <v>167</v>
      </c>
      <c r="G14" s="3"/>
      <c r="H14" s="3">
        <v>6</v>
      </c>
      <c r="I14" s="3">
        <v>21</v>
      </c>
      <c r="J14" s="4">
        <v>17</v>
      </c>
    </row>
    <row r="15" spans="3:10" x14ac:dyDescent="0.35">
      <c r="C15" s="11">
        <v>12</v>
      </c>
      <c r="D15" s="3">
        <v>145</v>
      </c>
      <c r="E15" s="3">
        <v>109</v>
      </c>
      <c r="F15" s="3">
        <v>128</v>
      </c>
      <c r="G15" s="3"/>
      <c r="H15" s="3">
        <v>10</v>
      </c>
      <c r="I15" s="3">
        <v>19</v>
      </c>
      <c r="J15" s="4">
        <v>15</v>
      </c>
    </row>
    <row r="16" spans="3:10" x14ac:dyDescent="0.35">
      <c r="C16" s="11">
        <v>13</v>
      </c>
      <c r="D16" s="3">
        <v>66</v>
      </c>
      <c r="E16" s="3">
        <v>134</v>
      </c>
      <c r="F16" s="3">
        <v>233</v>
      </c>
      <c r="G16" s="3"/>
      <c r="H16" s="3">
        <v>19</v>
      </c>
      <c r="I16" s="3">
        <v>8</v>
      </c>
      <c r="J16" s="4">
        <v>3</v>
      </c>
    </row>
    <row r="17" spans="3:10" x14ac:dyDescent="0.35">
      <c r="C17" s="11">
        <v>14</v>
      </c>
      <c r="D17" s="3">
        <v>44</v>
      </c>
      <c r="E17" s="3">
        <v>4</v>
      </c>
      <c r="F17" s="3">
        <v>59</v>
      </c>
      <c r="G17" s="3"/>
      <c r="H17" s="3">
        <v>9</v>
      </c>
      <c r="I17" s="3">
        <v>8</v>
      </c>
      <c r="J17" s="4">
        <v>26</v>
      </c>
    </row>
    <row r="18" spans="3:10" x14ac:dyDescent="0.35">
      <c r="C18" s="11">
        <v>15</v>
      </c>
      <c r="D18" s="3">
        <v>65</v>
      </c>
      <c r="E18" s="3">
        <v>69</v>
      </c>
      <c r="F18" s="3">
        <v>55</v>
      </c>
      <c r="G18" s="3"/>
      <c r="H18" s="3">
        <v>8</v>
      </c>
      <c r="I18" s="3">
        <v>1</v>
      </c>
      <c r="J18" s="4">
        <v>43</v>
      </c>
    </row>
    <row r="19" spans="3:10" x14ac:dyDescent="0.35">
      <c r="C19" s="11">
        <v>16</v>
      </c>
      <c r="D19" s="3">
        <v>15</v>
      </c>
      <c r="E19" s="3">
        <v>100</v>
      </c>
      <c r="F19" s="3">
        <v>187</v>
      </c>
      <c r="G19" s="3"/>
      <c r="H19" s="3">
        <v>25</v>
      </c>
      <c r="I19" s="3">
        <v>9</v>
      </c>
      <c r="J19" s="4">
        <v>21</v>
      </c>
    </row>
    <row r="20" spans="3:10" x14ac:dyDescent="0.35">
      <c r="C20" s="11">
        <v>17</v>
      </c>
      <c r="D20" s="3">
        <v>24</v>
      </c>
      <c r="E20" s="3">
        <v>66</v>
      </c>
      <c r="F20" s="3">
        <v>45</v>
      </c>
      <c r="G20" s="3"/>
      <c r="H20" s="3">
        <v>12</v>
      </c>
      <c r="I20" s="3">
        <v>6</v>
      </c>
      <c r="J20" s="4">
        <v>44</v>
      </c>
    </row>
    <row r="21" spans="3:10" x14ac:dyDescent="0.35">
      <c r="C21" s="11">
        <v>18</v>
      </c>
      <c r="D21" s="3">
        <v>43</v>
      </c>
      <c r="E21" s="3">
        <v>24</v>
      </c>
      <c r="F21" s="3">
        <v>81</v>
      </c>
      <c r="G21" s="3"/>
      <c r="H21" s="3">
        <v>11</v>
      </c>
      <c r="I21" s="3">
        <v>20</v>
      </c>
      <c r="J21" s="4">
        <v>25</v>
      </c>
    </row>
    <row r="22" spans="3:10" x14ac:dyDescent="0.35">
      <c r="C22" s="11">
        <v>19</v>
      </c>
      <c r="D22" s="3">
        <v>35</v>
      </c>
      <c r="E22" s="3">
        <v>65</v>
      </c>
      <c r="F22" s="3">
        <v>144</v>
      </c>
      <c r="G22" s="3"/>
      <c r="H22" s="3">
        <v>8</v>
      </c>
      <c r="I22" s="3">
        <v>15</v>
      </c>
      <c r="J22" s="4">
        <v>25</v>
      </c>
    </row>
    <row r="23" spans="3:10" x14ac:dyDescent="0.35">
      <c r="C23" s="11">
        <v>20</v>
      </c>
      <c r="D23" s="3">
        <v>5</v>
      </c>
      <c r="E23" s="3">
        <v>120</v>
      </c>
      <c r="F23" s="3">
        <v>123</v>
      </c>
      <c r="G23" s="3"/>
      <c r="H23" s="3">
        <v>3</v>
      </c>
      <c r="I23" s="3">
        <v>7</v>
      </c>
      <c r="J23" s="4">
        <v>33</v>
      </c>
    </row>
    <row r="24" spans="3:10" x14ac:dyDescent="0.35">
      <c r="C24" s="11">
        <v>21</v>
      </c>
      <c r="D24" s="3">
        <v>50</v>
      </c>
      <c r="E24" s="3">
        <v>14</v>
      </c>
      <c r="F24" s="3">
        <v>144</v>
      </c>
      <c r="G24" s="3"/>
      <c r="H24" s="3">
        <v>8</v>
      </c>
      <c r="I24" s="3">
        <v>6</v>
      </c>
      <c r="J24" s="4">
        <v>28</v>
      </c>
    </row>
    <row r="25" spans="3:10" x14ac:dyDescent="0.35">
      <c r="C25" s="11">
        <v>22</v>
      </c>
      <c r="D25" s="3">
        <v>16</v>
      </c>
      <c r="E25" s="3">
        <v>65</v>
      </c>
      <c r="F25" s="3">
        <v>77</v>
      </c>
      <c r="G25" s="3"/>
      <c r="H25" s="3">
        <v>6</v>
      </c>
      <c r="I25" s="3">
        <v>2</v>
      </c>
      <c r="J25" s="4">
        <v>11</v>
      </c>
    </row>
    <row r="26" spans="3:10" x14ac:dyDescent="0.35">
      <c r="C26" s="11">
        <v>23</v>
      </c>
      <c r="D26" s="3">
        <v>66</v>
      </c>
      <c r="E26" s="3">
        <v>11</v>
      </c>
      <c r="F26" s="3">
        <v>142</v>
      </c>
      <c r="G26" s="3"/>
      <c r="H26" s="3">
        <v>8</v>
      </c>
      <c r="I26" s="3">
        <v>28</v>
      </c>
      <c r="J26" s="4">
        <v>22</v>
      </c>
    </row>
    <row r="27" spans="3:10" ht="15" thickBot="1" x14ac:dyDescent="0.4">
      <c r="C27" s="15" t="s">
        <v>12</v>
      </c>
      <c r="D27" s="16">
        <v>1120</v>
      </c>
      <c r="E27" s="16">
        <v>1789</v>
      </c>
      <c r="F27" s="16">
        <v>2619</v>
      </c>
      <c r="G27" s="16"/>
      <c r="H27" s="16">
        <v>270</v>
      </c>
      <c r="I27" s="16">
        <v>240</v>
      </c>
      <c r="J27" s="17">
        <v>596</v>
      </c>
    </row>
    <row r="28" spans="3:10" x14ac:dyDescent="0.35">
      <c r="D28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O30"/>
  <sheetViews>
    <sheetView workbookViewId="0">
      <selection activeCell="G18" sqref="G18"/>
    </sheetView>
  </sheetViews>
  <sheetFormatPr defaultRowHeight="14.5" x14ac:dyDescent="0.35"/>
  <cols>
    <col min="4" max="4" width="12.1796875" style="2" bestFit="1" customWidth="1"/>
    <col min="5" max="5" width="9.1796875" style="2"/>
    <col min="6" max="6" width="13.54296875" style="2" customWidth="1"/>
    <col min="7" max="7" width="13.1796875" style="2" customWidth="1"/>
    <col min="8" max="8" width="10.1796875" style="2" bestFit="1" customWidth="1"/>
    <col min="9" max="9" width="11" style="2" bestFit="1" customWidth="1"/>
    <col min="10" max="10" width="12.26953125" style="2" bestFit="1" customWidth="1"/>
    <col min="11" max="11" width="25" style="2" customWidth="1"/>
  </cols>
  <sheetData>
    <row r="3" spans="4:15" x14ac:dyDescent="0.35">
      <c r="G3" s="5" t="s">
        <v>14</v>
      </c>
      <c r="H3" s="5" t="s">
        <v>15</v>
      </c>
      <c r="I3" s="5" t="s">
        <v>16</v>
      </c>
      <c r="K3" s="21" t="s">
        <v>17</v>
      </c>
    </row>
    <row r="4" spans="4:15" ht="29" x14ac:dyDescent="0.35">
      <c r="D4" s="2" t="s">
        <v>18</v>
      </c>
      <c r="G4" s="2">
        <v>492</v>
      </c>
      <c r="H4" s="2">
        <v>413</v>
      </c>
      <c r="I4" s="2">
        <v>477</v>
      </c>
      <c r="K4" s="21"/>
    </row>
    <row r="5" spans="4:15" x14ac:dyDescent="0.35">
      <c r="D5" s="2" t="s">
        <v>19</v>
      </c>
      <c r="G5" s="2">
        <v>100000</v>
      </c>
      <c r="H5" s="2">
        <v>150000</v>
      </c>
      <c r="I5" s="2">
        <v>200000</v>
      </c>
      <c r="K5" s="21"/>
    </row>
    <row r="6" spans="4:15" x14ac:dyDescent="0.35">
      <c r="K6" s="21"/>
    </row>
    <row r="7" spans="4:15" x14ac:dyDescent="0.35">
      <c r="D7" s="2" t="s">
        <v>20</v>
      </c>
      <c r="G7" s="2">
        <v>60976</v>
      </c>
      <c r="H7" s="2">
        <v>121065</v>
      </c>
      <c r="I7" s="2">
        <v>20964</v>
      </c>
      <c r="K7" s="21"/>
    </row>
    <row r="8" spans="4:15" x14ac:dyDescent="0.35">
      <c r="K8" s="21"/>
    </row>
    <row r="9" spans="4:15" x14ac:dyDescent="0.35">
      <c r="D9" s="2" t="s">
        <v>21</v>
      </c>
      <c r="K9" s="21"/>
    </row>
    <row r="10" spans="4:15" x14ac:dyDescent="0.35">
      <c r="E10" s="2" t="s">
        <v>22</v>
      </c>
      <c r="G10" s="31">
        <f>1120*J26/G4</f>
        <v>3706.1875683879848</v>
      </c>
      <c r="H10" s="26">
        <f>J26*1789/H4</f>
        <v>7052.364716889233</v>
      </c>
      <c r="I10" s="26">
        <f>J26*2619/I4</f>
        <v>8939.054692406411</v>
      </c>
      <c r="K10" s="21"/>
    </row>
    <row r="11" spans="4:15" ht="29" x14ac:dyDescent="0.35">
      <c r="E11" s="2" t="s">
        <v>23</v>
      </c>
      <c r="G11" s="26">
        <f>J27*300/G4</f>
        <v>4592.0308584473687</v>
      </c>
      <c r="H11" s="26">
        <f>J27*744/H4</f>
        <v>13566.61591342165</v>
      </c>
      <c r="I11" s="26">
        <f>J27*815/I4</f>
        <v>12867.313302726945</v>
      </c>
      <c r="K11" s="21"/>
      <c r="M11" s="19"/>
      <c r="N11" s="19"/>
      <c r="O11" s="19"/>
    </row>
    <row r="12" spans="4:15" x14ac:dyDescent="0.35">
      <c r="E12" s="2" t="s">
        <v>24</v>
      </c>
      <c r="G12" s="26">
        <f>J28*28978/G4</f>
        <v>19854.571111606758</v>
      </c>
      <c r="H12" s="26">
        <f>J28*40988/H4</f>
        <v>33455.219270082373</v>
      </c>
      <c r="I12" s="26">
        <f>J28*69459/I4</f>
        <v>49087.097388984184</v>
      </c>
      <c r="K12" s="21"/>
      <c r="M12" s="20"/>
      <c r="N12" s="20"/>
      <c r="O12" s="20"/>
    </row>
    <row r="13" spans="4:15" x14ac:dyDescent="0.35">
      <c r="E13" s="2" t="s">
        <v>25</v>
      </c>
      <c r="G13" s="26">
        <f>J29*270/G4</f>
        <v>2480.9244475808232</v>
      </c>
      <c r="H13" s="26">
        <f>J29*240/H4</f>
        <v>2627.0967515948669</v>
      </c>
      <c r="I13" s="26">
        <f>J29*596/I4</f>
        <v>5648.6251852862797</v>
      </c>
      <c r="K13" s="21"/>
      <c r="M13" s="19"/>
      <c r="N13" s="19"/>
      <c r="O13" s="19"/>
    </row>
    <row r="14" spans="4:15" x14ac:dyDescent="0.35">
      <c r="E14" s="2" t="s">
        <v>26</v>
      </c>
      <c r="G14" s="26">
        <f>$J$30/G$4</f>
        <v>19647.696476964767</v>
      </c>
      <c r="H14" s="26">
        <f t="shared" ref="H14:I14" si="0">$J$30/H$4</f>
        <v>23405.972558514928</v>
      </c>
      <c r="I14" s="26">
        <f t="shared" si="0"/>
        <v>20265.548567435359</v>
      </c>
      <c r="K14" s="21"/>
      <c r="M14" s="19"/>
      <c r="N14" s="19"/>
      <c r="O14" s="19"/>
    </row>
    <row r="15" spans="4:15" ht="15" thickBot="1" x14ac:dyDescent="0.4">
      <c r="K15" s="21"/>
    </row>
    <row r="16" spans="4:15" ht="15" thickBot="1" x14ac:dyDescent="0.4">
      <c r="D16" s="2" t="s">
        <v>27</v>
      </c>
      <c r="G16" s="22">
        <f>SUM(G10:G14)</f>
        <v>50281.410462987704</v>
      </c>
      <c r="H16" s="22">
        <f t="shared" ref="H16:I16" si="1">SUM(H10:H14)</f>
        <v>80107.269210503058</v>
      </c>
      <c r="I16" s="22">
        <f t="shared" si="1"/>
        <v>96807.639136839163</v>
      </c>
      <c r="K16" s="23">
        <f>G16*G4+H16*H4+I16*I4</f>
        <v>104000000</v>
      </c>
    </row>
    <row r="17" spans="4:11" x14ac:dyDescent="0.35">
      <c r="K17" s="21"/>
    </row>
    <row r="18" spans="4:11" x14ac:dyDescent="0.35">
      <c r="D18" s="27" t="s">
        <v>28</v>
      </c>
      <c r="E18" s="27"/>
      <c r="F18" s="27"/>
      <c r="G18" s="27">
        <f>G5-G7-G16</f>
        <v>-11257.410462987704</v>
      </c>
      <c r="H18" s="27">
        <f t="shared" ref="H18:I18" si="2">H5-H7-H16</f>
        <v>-51172.269210503058</v>
      </c>
      <c r="I18" s="27">
        <f t="shared" si="2"/>
        <v>82228.360863160837</v>
      </c>
      <c r="K18" s="21"/>
    </row>
    <row r="23" spans="4:11" x14ac:dyDescent="0.35">
      <c r="D23" s="2" t="s">
        <v>29</v>
      </c>
    </row>
    <row r="24" spans="4:11" ht="43.5" x14ac:dyDescent="0.35">
      <c r="F24" s="5" t="s">
        <v>30</v>
      </c>
      <c r="G24" s="5" t="s">
        <v>31</v>
      </c>
      <c r="H24" s="5" t="s">
        <v>32</v>
      </c>
      <c r="I24" s="5" t="s">
        <v>33</v>
      </c>
      <c r="J24" s="5" t="s">
        <v>34</v>
      </c>
    </row>
    <row r="26" spans="4:11" x14ac:dyDescent="0.35">
      <c r="F26" s="2" t="s">
        <v>22</v>
      </c>
      <c r="G26" s="24">
        <v>9000000</v>
      </c>
      <c r="H26" s="2" t="s">
        <v>35</v>
      </c>
      <c r="I26" s="24">
        <v>5528</v>
      </c>
      <c r="J26" s="25">
        <f>G26/I26</f>
        <v>1628.0752532561505</v>
      </c>
    </row>
    <row r="27" spans="4:11" x14ac:dyDescent="0.35">
      <c r="F27" s="2" t="s">
        <v>23</v>
      </c>
      <c r="G27" s="24">
        <v>14000000</v>
      </c>
      <c r="H27" s="2" t="s">
        <v>36</v>
      </c>
      <c r="I27" s="24">
        <v>1859</v>
      </c>
      <c r="J27" s="25">
        <f t="shared" ref="J27:J30" si="3">G27/I27</f>
        <v>7530.9306078536847</v>
      </c>
    </row>
    <row r="28" spans="4:11" ht="29" x14ac:dyDescent="0.35">
      <c r="F28" s="2" t="s">
        <v>24</v>
      </c>
      <c r="G28" s="24">
        <v>47000000</v>
      </c>
      <c r="H28" s="2" t="s">
        <v>37</v>
      </c>
      <c r="I28" s="24">
        <v>139425</v>
      </c>
      <c r="J28" s="25">
        <f t="shared" si="3"/>
        <v>337.09879863726019</v>
      </c>
    </row>
    <row r="29" spans="4:11" x14ac:dyDescent="0.35">
      <c r="F29" s="2" t="s">
        <v>25</v>
      </c>
      <c r="G29" s="24">
        <v>5000000</v>
      </c>
      <c r="H29" s="2" t="s">
        <v>38</v>
      </c>
      <c r="I29" s="24">
        <v>1106</v>
      </c>
      <c r="J29" s="25">
        <f t="shared" si="3"/>
        <v>4520.7956600361667</v>
      </c>
    </row>
    <row r="30" spans="4:11" x14ac:dyDescent="0.35">
      <c r="F30" s="2" t="s">
        <v>26</v>
      </c>
      <c r="G30" s="24">
        <v>29000000</v>
      </c>
      <c r="H30" s="2" t="s">
        <v>39</v>
      </c>
      <c r="I30" s="24">
        <v>3</v>
      </c>
      <c r="J30" s="25">
        <f t="shared" si="3"/>
        <v>9666666.666666666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F994-4E03-41D7-91E8-775F04F529B0}">
  <dimension ref="C5:Z23"/>
  <sheetViews>
    <sheetView tabSelected="1" zoomScale="140" zoomScaleNormal="140" workbookViewId="0">
      <selection activeCell="D14" sqref="D14"/>
    </sheetView>
  </sheetViews>
  <sheetFormatPr defaultRowHeight="14.5" x14ac:dyDescent="0.35"/>
  <cols>
    <col min="3" max="3" width="16.54296875" customWidth="1"/>
    <col min="4" max="4" width="13.81640625" bestFit="1" customWidth="1"/>
  </cols>
  <sheetData>
    <row r="5" spans="3:26" x14ac:dyDescent="0.35">
      <c r="C5" s="11" t="s">
        <v>40</v>
      </c>
      <c r="D5" s="33">
        <v>1</v>
      </c>
      <c r="E5" s="33">
        <v>2</v>
      </c>
      <c r="F5" s="33">
        <v>3</v>
      </c>
      <c r="G5" s="33">
        <v>4</v>
      </c>
      <c r="H5" s="33">
        <v>5</v>
      </c>
      <c r="I5" s="33">
        <v>6</v>
      </c>
      <c r="J5" s="33">
        <v>7</v>
      </c>
      <c r="K5" s="33">
        <v>8</v>
      </c>
      <c r="L5" s="33">
        <v>9</v>
      </c>
      <c r="M5" s="33">
        <v>10</v>
      </c>
      <c r="N5" s="33">
        <v>11</v>
      </c>
      <c r="O5" s="33">
        <v>12</v>
      </c>
      <c r="P5" s="33">
        <v>13</v>
      </c>
      <c r="Q5" s="33">
        <v>14</v>
      </c>
      <c r="R5" s="33">
        <v>15</v>
      </c>
      <c r="S5" s="33">
        <v>16</v>
      </c>
      <c r="T5" s="33">
        <v>17</v>
      </c>
      <c r="U5" s="33">
        <v>18</v>
      </c>
      <c r="V5" s="33">
        <v>19</v>
      </c>
      <c r="W5" s="33">
        <v>20</v>
      </c>
      <c r="X5" s="33">
        <v>21</v>
      </c>
      <c r="Y5" s="33">
        <v>22</v>
      </c>
      <c r="Z5" s="33">
        <v>23</v>
      </c>
    </row>
    <row r="6" spans="3:26" x14ac:dyDescent="0.35">
      <c r="C6" s="3"/>
      <c r="D6" s="34">
        <v>10</v>
      </c>
      <c r="E6" s="34">
        <v>50</v>
      </c>
      <c r="F6" s="34">
        <v>40</v>
      </c>
      <c r="G6" s="34">
        <v>20</v>
      </c>
      <c r="H6" s="34">
        <v>1</v>
      </c>
      <c r="I6" s="34">
        <v>12</v>
      </c>
      <c r="J6" s="34">
        <v>10</v>
      </c>
      <c r="K6" s="34">
        <v>21</v>
      </c>
      <c r="L6" s="34">
        <v>34</v>
      </c>
      <c r="M6" s="34">
        <v>36</v>
      </c>
      <c r="N6" s="34">
        <v>40</v>
      </c>
      <c r="O6" s="34">
        <v>6</v>
      </c>
      <c r="P6" s="34">
        <v>13</v>
      </c>
      <c r="Q6" s="34">
        <v>23</v>
      </c>
      <c r="R6" s="34">
        <v>5</v>
      </c>
      <c r="S6" s="34">
        <v>36</v>
      </c>
      <c r="T6" s="34">
        <v>23</v>
      </c>
      <c r="U6" s="34">
        <v>11</v>
      </c>
      <c r="V6" s="34">
        <v>12</v>
      </c>
      <c r="W6" s="34">
        <v>4</v>
      </c>
      <c r="X6" s="34">
        <v>37</v>
      </c>
      <c r="Y6" s="34">
        <v>26</v>
      </c>
      <c r="Z6" s="34">
        <v>22</v>
      </c>
    </row>
    <row r="7" spans="3:26" x14ac:dyDescent="0.35">
      <c r="C7" s="3"/>
      <c r="D7" s="34">
        <v>20</v>
      </c>
      <c r="E7" s="34">
        <v>30</v>
      </c>
      <c r="F7" s="34">
        <v>10</v>
      </c>
      <c r="G7" s="34">
        <v>5</v>
      </c>
      <c r="H7" s="34">
        <v>2</v>
      </c>
      <c r="I7" s="34">
        <v>22</v>
      </c>
      <c r="J7" s="34">
        <v>3</v>
      </c>
      <c r="K7" s="34">
        <v>12</v>
      </c>
      <c r="L7" s="34">
        <v>35</v>
      </c>
      <c r="M7" s="34">
        <v>39</v>
      </c>
      <c r="N7" s="34">
        <v>20</v>
      </c>
      <c r="O7" s="34">
        <v>37</v>
      </c>
      <c r="P7" s="34">
        <v>20</v>
      </c>
      <c r="Q7" s="34">
        <v>13</v>
      </c>
      <c r="R7" s="34">
        <v>21</v>
      </c>
      <c r="S7" s="34">
        <v>27</v>
      </c>
      <c r="T7" s="34">
        <v>8</v>
      </c>
      <c r="U7" s="34">
        <v>11</v>
      </c>
      <c r="V7" s="34">
        <v>9</v>
      </c>
      <c r="W7" s="34">
        <v>8</v>
      </c>
      <c r="X7" s="34">
        <v>36</v>
      </c>
      <c r="Y7" s="34">
        <v>17</v>
      </c>
      <c r="Z7" s="34">
        <v>8</v>
      </c>
    </row>
    <row r="8" spans="3:26" x14ac:dyDescent="0.35">
      <c r="C8" s="3"/>
      <c r="D8" s="34">
        <v>20</v>
      </c>
      <c r="E8" s="34">
        <v>0</v>
      </c>
      <c r="F8" s="34">
        <v>20</v>
      </c>
      <c r="G8" s="34">
        <v>5</v>
      </c>
      <c r="H8" s="34">
        <v>3</v>
      </c>
      <c r="I8" s="34">
        <v>3</v>
      </c>
      <c r="J8" s="34">
        <v>40</v>
      </c>
      <c r="K8" s="34">
        <v>13</v>
      </c>
      <c r="L8" s="34">
        <v>36</v>
      </c>
      <c r="M8" s="34">
        <v>39</v>
      </c>
      <c r="N8" s="34">
        <v>21</v>
      </c>
      <c r="O8" s="34">
        <v>40</v>
      </c>
      <c r="P8" s="34">
        <v>7</v>
      </c>
      <c r="Q8" s="34">
        <v>13</v>
      </c>
      <c r="R8" s="34">
        <v>39</v>
      </c>
      <c r="S8" s="34">
        <v>26</v>
      </c>
      <c r="T8" s="34">
        <v>25</v>
      </c>
      <c r="U8" s="34">
        <v>28</v>
      </c>
      <c r="V8" s="34">
        <v>7</v>
      </c>
      <c r="W8" s="34">
        <v>34</v>
      </c>
      <c r="X8" s="34">
        <v>17</v>
      </c>
      <c r="Y8" s="34">
        <v>17</v>
      </c>
      <c r="Z8" s="34">
        <v>24</v>
      </c>
    </row>
    <row r="10" spans="3:26" x14ac:dyDescent="0.35">
      <c r="C10" t="s">
        <v>41</v>
      </c>
      <c r="D10" s="18">
        <f>D6*100000</f>
        <v>1000000</v>
      </c>
      <c r="E10" s="18"/>
      <c r="F10" s="18"/>
    </row>
    <row r="11" spans="3:26" x14ac:dyDescent="0.35">
      <c r="C11" t="s">
        <v>42</v>
      </c>
      <c r="D11" s="18">
        <f>D7*150000</f>
        <v>3000000</v>
      </c>
      <c r="E11" s="18"/>
      <c r="F11" s="18"/>
    </row>
    <row r="12" spans="3:26" x14ac:dyDescent="0.35">
      <c r="C12" t="s">
        <v>43</v>
      </c>
      <c r="D12" s="18">
        <f>D8*200000</f>
        <v>4000000</v>
      </c>
      <c r="E12" s="18"/>
      <c r="F12" s="18"/>
    </row>
    <row r="13" spans="3:26" x14ac:dyDescent="0.35">
      <c r="D13" s="18"/>
      <c r="E13" s="18"/>
      <c r="F13" s="18"/>
    </row>
    <row r="14" spans="3:26" x14ac:dyDescent="0.35">
      <c r="C14" t="s">
        <v>44</v>
      </c>
    </row>
    <row r="15" spans="3:26" x14ac:dyDescent="0.35">
      <c r="C15" t="s">
        <v>45</v>
      </c>
    </row>
    <row r="16" spans="3:26" x14ac:dyDescent="0.35">
      <c r="C16" t="s">
        <v>46</v>
      </c>
    </row>
    <row r="18" spans="3:3" x14ac:dyDescent="0.35">
      <c r="C18" t="s">
        <v>21</v>
      </c>
    </row>
    <row r="19" spans="3:3" x14ac:dyDescent="0.35">
      <c r="C19" s="35" t="s">
        <v>22</v>
      </c>
    </row>
    <row r="20" spans="3:3" x14ac:dyDescent="0.35">
      <c r="C20" s="35" t="s">
        <v>23</v>
      </c>
    </row>
    <row r="21" spans="3:3" x14ac:dyDescent="0.35">
      <c r="C21" s="35" t="s">
        <v>24</v>
      </c>
    </row>
    <row r="22" spans="3:3" x14ac:dyDescent="0.35">
      <c r="C22" s="35" t="s">
        <v>25</v>
      </c>
    </row>
    <row r="23" spans="3:3" x14ac:dyDescent="0.35">
      <c r="C23" s="35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7DC-850B-4410-B82C-28CBD8E7D74B}">
  <dimension ref="C3:R26"/>
  <sheetViews>
    <sheetView workbookViewId="0">
      <selection activeCell="R3" sqref="R3:R26"/>
    </sheetView>
  </sheetViews>
  <sheetFormatPr defaultRowHeight="14.5" x14ac:dyDescent="0.35"/>
  <cols>
    <col min="8" max="8" width="11.453125" bestFit="1" customWidth="1"/>
    <col min="9" max="10" width="12.81640625" bestFit="1" customWidth="1"/>
    <col min="11" max="11" width="12.81640625" customWidth="1"/>
    <col min="12" max="12" width="12.7265625" customWidth="1"/>
    <col min="13" max="13" width="18" customWidth="1"/>
    <col min="16" max="16" width="12.81640625" bestFit="1" customWidth="1"/>
    <col min="18" max="18" width="17.1796875" customWidth="1"/>
  </cols>
  <sheetData>
    <row r="3" spans="3:18" x14ac:dyDescent="0.35">
      <c r="M3" s="1" t="s">
        <v>47</v>
      </c>
      <c r="R3" t="s">
        <v>48</v>
      </c>
    </row>
    <row r="4" spans="3:18" x14ac:dyDescent="0.35">
      <c r="C4" s="11">
        <v>1</v>
      </c>
      <c r="D4" s="3">
        <v>10</v>
      </c>
      <c r="E4" s="3">
        <v>20</v>
      </c>
      <c r="F4" s="4">
        <v>20</v>
      </c>
      <c r="H4" s="28">
        <f>D4*Product!G$18</f>
        <v>-112574.10462987704</v>
      </c>
      <c r="I4" s="28">
        <f>E4*Product!H$18</f>
        <v>-1023445.3842100612</v>
      </c>
      <c r="J4" s="28">
        <f>F4*Product!I$18</f>
        <v>1644567.2172632166</v>
      </c>
      <c r="K4" s="28"/>
      <c r="L4">
        <v>1</v>
      </c>
      <c r="M4" s="28">
        <f>SUM(H4:L4)</f>
        <v>508548.72842327831</v>
      </c>
      <c r="O4">
        <v>7</v>
      </c>
      <c r="P4" s="28">
        <v>3023050.5222650468</v>
      </c>
      <c r="R4" s="28">
        <f>P4</f>
        <v>3023050.5222650468</v>
      </c>
    </row>
    <row r="5" spans="3:18" x14ac:dyDescent="0.35">
      <c r="C5" s="11">
        <v>2</v>
      </c>
      <c r="D5" s="3">
        <v>50</v>
      </c>
      <c r="E5" s="3">
        <v>30</v>
      </c>
      <c r="F5" s="4">
        <v>0</v>
      </c>
      <c r="H5" s="28">
        <f>D5*Product!G$18</f>
        <v>-562870.52314938523</v>
      </c>
      <c r="I5" s="28">
        <f>E5*Product!H$18</f>
        <v>-1535168.0763150917</v>
      </c>
      <c r="J5" s="28">
        <f>F5*Product!I$18</f>
        <v>0</v>
      </c>
      <c r="K5" s="28"/>
      <c r="L5">
        <v>2</v>
      </c>
      <c r="M5" s="28">
        <f t="shared" ref="M5:M26" si="0">SUM(H5:L5)</f>
        <v>-2098036.599464477</v>
      </c>
      <c r="O5">
        <v>20</v>
      </c>
      <c r="P5" s="28">
        <v>2341376.4738114933</v>
      </c>
      <c r="R5" s="28">
        <f>R4+P5</f>
        <v>5364426.9960765401</v>
      </c>
    </row>
    <row r="6" spans="3:18" x14ac:dyDescent="0.35">
      <c r="C6" s="11">
        <v>3</v>
      </c>
      <c r="D6" s="3">
        <v>40</v>
      </c>
      <c r="E6" s="3">
        <v>10</v>
      </c>
      <c r="F6" s="4">
        <v>20</v>
      </c>
      <c r="H6" s="28">
        <f>D6*Product!G$18</f>
        <v>-450296.41851950815</v>
      </c>
      <c r="I6" s="28">
        <f>E6*Product!H$18</f>
        <v>-511722.69210503058</v>
      </c>
      <c r="J6" s="28">
        <f>F6*Product!I$18</f>
        <v>1644567.2172632166</v>
      </c>
      <c r="K6" s="28"/>
      <c r="L6">
        <v>3</v>
      </c>
      <c r="M6" s="28">
        <f t="shared" si="0"/>
        <v>682551.10663867788</v>
      </c>
      <c r="O6">
        <v>15</v>
      </c>
      <c r="P6" s="28">
        <v>2076016.3679277697</v>
      </c>
      <c r="R6" s="28">
        <f t="shared" ref="R6:R26" si="1">R5+P6</f>
        <v>7440443.3640043102</v>
      </c>
    </row>
    <row r="7" spans="3:18" x14ac:dyDescent="0.35">
      <c r="C7" s="11">
        <v>4</v>
      </c>
      <c r="D7" s="3">
        <v>20</v>
      </c>
      <c r="E7" s="3">
        <v>5</v>
      </c>
      <c r="F7" s="4">
        <v>5</v>
      </c>
      <c r="H7" s="28">
        <f>D7*Product!G$18</f>
        <v>-225148.20925975408</v>
      </c>
      <c r="I7" s="28">
        <f>E7*Product!H$18</f>
        <v>-255861.34605251529</v>
      </c>
      <c r="J7" s="28">
        <f>F7*Product!I$18</f>
        <v>411141.80431580415</v>
      </c>
      <c r="K7" s="28"/>
      <c r="L7">
        <v>4</v>
      </c>
      <c r="M7" s="28">
        <f t="shared" si="0"/>
        <v>-69863.750996465213</v>
      </c>
      <c r="O7">
        <v>18</v>
      </c>
      <c r="P7" s="28">
        <v>1615685.6277601053</v>
      </c>
      <c r="R7" s="28">
        <f t="shared" si="1"/>
        <v>9056128.9917644151</v>
      </c>
    </row>
    <row r="8" spans="3:18" x14ac:dyDescent="0.35">
      <c r="C8" s="11">
        <v>5</v>
      </c>
      <c r="D8" s="3">
        <v>1</v>
      </c>
      <c r="E8" s="3">
        <v>2</v>
      </c>
      <c r="F8" s="4">
        <v>3</v>
      </c>
      <c r="H8" s="28">
        <f>D8*Product!G$18</f>
        <v>-11257.410462987704</v>
      </c>
      <c r="I8" s="28">
        <f>E8*Product!H$18</f>
        <v>-102344.53842100612</v>
      </c>
      <c r="J8" s="28">
        <f>F8*Product!I$18</f>
        <v>246685.08258948251</v>
      </c>
      <c r="K8" s="28"/>
      <c r="L8">
        <v>5</v>
      </c>
      <c r="M8" s="28">
        <f t="shared" si="0"/>
        <v>133088.1337054887</v>
      </c>
      <c r="O8">
        <v>17</v>
      </c>
      <c r="P8" s="28">
        <v>1387427.4272462791</v>
      </c>
      <c r="R8" s="28">
        <f t="shared" si="1"/>
        <v>10443556.419010695</v>
      </c>
    </row>
    <row r="9" spans="3:18" x14ac:dyDescent="0.35">
      <c r="C9" s="11">
        <v>6</v>
      </c>
      <c r="D9" s="3">
        <v>12</v>
      </c>
      <c r="E9" s="3">
        <v>22</v>
      </c>
      <c r="F9" s="4">
        <v>3</v>
      </c>
      <c r="H9" s="28">
        <f>D9*Product!G$18</f>
        <v>-135088.92555585245</v>
      </c>
      <c r="I9" s="28">
        <f>E9*Product!H$18</f>
        <v>-1125789.9226310672</v>
      </c>
      <c r="J9" s="28">
        <f>F9*Product!I$18</f>
        <v>246685.08258948251</v>
      </c>
      <c r="K9" s="28"/>
      <c r="L9">
        <v>6</v>
      </c>
      <c r="M9" s="28">
        <f t="shared" si="0"/>
        <v>-1014187.7655974372</v>
      </c>
      <c r="O9">
        <v>12</v>
      </c>
      <c r="P9" s="28">
        <v>1328228.0109598939</v>
      </c>
      <c r="R9" s="28">
        <f t="shared" si="1"/>
        <v>11771784.429970589</v>
      </c>
    </row>
    <row r="10" spans="3:18" x14ac:dyDescent="0.35">
      <c r="C10" s="11">
        <v>7</v>
      </c>
      <c r="D10" s="3">
        <v>10</v>
      </c>
      <c r="E10" s="3">
        <v>3</v>
      </c>
      <c r="F10" s="4">
        <v>40</v>
      </c>
      <c r="H10" s="28">
        <f>D10*Product!G$18</f>
        <v>-112574.10462987704</v>
      </c>
      <c r="I10" s="28">
        <f>E10*Product!H$18</f>
        <v>-153516.80763150917</v>
      </c>
      <c r="J10" s="28">
        <f>F10*Product!I$18</f>
        <v>3289134.4345264332</v>
      </c>
      <c r="K10" s="28"/>
      <c r="L10">
        <v>7</v>
      </c>
      <c r="M10" s="28">
        <f t="shared" si="0"/>
        <v>3023050.5222650468</v>
      </c>
      <c r="O10">
        <v>23</v>
      </c>
      <c r="P10" s="28">
        <v>1316462.4768461061</v>
      </c>
      <c r="R10" s="28">
        <f t="shared" si="1"/>
        <v>13088246.906816695</v>
      </c>
    </row>
    <row r="11" spans="3:18" x14ac:dyDescent="0.35">
      <c r="C11" s="11">
        <v>8</v>
      </c>
      <c r="D11" s="3">
        <v>21</v>
      </c>
      <c r="E11" s="3">
        <v>12</v>
      </c>
      <c r="F11" s="4">
        <v>13</v>
      </c>
      <c r="H11" s="28">
        <f>D11*Product!G$18</f>
        <v>-236405.61972274177</v>
      </c>
      <c r="I11" s="28">
        <f>E11*Product!H$18</f>
        <v>-614067.2305260367</v>
      </c>
      <c r="J11" s="28">
        <f>F11*Product!I$18</f>
        <v>1068968.691221091</v>
      </c>
      <c r="K11" s="28"/>
      <c r="L11">
        <v>8</v>
      </c>
      <c r="M11" s="28">
        <f t="shared" si="0"/>
        <v>218503.84097231249</v>
      </c>
      <c r="O11">
        <v>10</v>
      </c>
      <c r="P11" s="28">
        <v>805930.79778609565</v>
      </c>
      <c r="R11" s="28">
        <f t="shared" si="1"/>
        <v>13894177.704602791</v>
      </c>
    </row>
    <row r="12" spans="3:18" x14ac:dyDescent="0.35">
      <c r="C12" s="11">
        <v>9</v>
      </c>
      <c r="D12" s="3">
        <v>34</v>
      </c>
      <c r="E12" s="3">
        <v>35</v>
      </c>
      <c r="F12" s="4">
        <v>36</v>
      </c>
      <c r="H12" s="28">
        <f>D12*Product!G$18</f>
        <v>-382751.95574158191</v>
      </c>
      <c r="I12" s="28">
        <f>E12*Product!H$18</f>
        <v>-1791029.422367607</v>
      </c>
      <c r="J12" s="28">
        <f>F12*Product!I$18</f>
        <v>2960220.99107379</v>
      </c>
      <c r="K12" s="28"/>
      <c r="L12">
        <v>9</v>
      </c>
      <c r="M12" s="28">
        <f t="shared" si="0"/>
        <v>786448.61296460126</v>
      </c>
      <c r="O12">
        <v>9</v>
      </c>
      <c r="P12" s="28">
        <v>786448.61296460126</v>
      </c>
      <c r="R12" s="28">
        <f t="shared" si="1"/>
        <v>14680626.317567393</v>
      </c>
    </row>
    <row r="13" spans="3:18" x14ac:dyDescent="0.35">
      <c r="C13" s="11">
        <v>10</v>
      </c>
      <c r="D13" s="3">
        <v>36</v>
      </c>
      <c r="E13" s="3">
        <v>39</v>
      </c>
      <c r="F13" s="4">
        <v>39</v>
      </c>
      <c r="H13" s="28">
        <f>D13*Product!G$18</f>
        <v>-405266.77666755731</v>
      </c>
      <c r="I13" s="28">
        <f>E13*Product!H$18</f>
        <v>-1995718.4992096194</v>
      </c>
      <c r="J13" s="28">
        <f>F13*Product!I$18</f>
        <v>3206906.0736632724</v>
      </c>
      <c r="K13" s="28"/>
      <c r="L13">
        <v>10</v>
      </c>
      <c r="M13" s="28">
        <f t="shared" si="0"/>
        <v>805930.79778609565</v>
      </c>
      <c r="O13">
        <v>3</v>
      </c>
      <c r="P13" s="28">
        <v>682551.10663867788</v>
      </c>
      <c r="R13" s="28">
        <f t="shared" si="1"/>
        <v>15363177.424206071</v>
      </c>
    </row>
    <row r="14" spans="3:18" x14ac:dyDescent="0.35">
      <c r="C14" s="11">
        <v>11</v>
      </c>
      <c r="D14" s="3">
        <v>40</v>
      </c>
      <c r="E14" s="3">
        <v>20</v>
      </c>
      <c r="F14" s="4">
        <v>21</v>
      </c>
      <c r="H14" s="28">
        <f>D14*Product!G$18</f>
        <v>-450296.41851950815</v>
      </c>
      <c r="I14" s="28">
        <f>E14*Product!H$18</f>
        <v>-1023445.3842100612</v>
      </c>
      <c r="J14" s="28">
        <f>F14*Product!I$18</f>
        <v>1726795.5781263777</v>
      </c>
      <c r="K14" s="28"/>
      <c r="L14">
        <v>11</v>
      </c>
      <c r="M14" s="28">
        <f t="shared" si="0"/>
        <v>253064.77539680828</v>
      </c>
      <c r="O14">
        <v>1</v>
      </c>
      <c r="P14" s="28">
        <v>508548.72842327831</v>
      </c>
      <c r="R14" s="28">
        <f t="shared" si="1"/>
        <v>15871726.152629349</v>
      </c>
    </row>
    <row r="15" spans="3:18" x14ac:dyDescent="0.35">
      <c r="C15" s="11">
        <v>12</v>
      </c>
      <c r="D15" s="3">
        <v>6</v>
      </c>
      <c r="E15" s="3">
        <v>37</v>
      </c>
      <c r="F15" s="4">
        <v>40</v>
      </c>
      <c r="H15" s="28">
        <f>D15*Product!G$18</f>
        <v>-67544.462777926223</v>
      </c>
      <c r="I15" s="28">
        <f>E15*Product!H$18</f>
        <v>-1893373.9607886132</v>
      </c>
      <c r="J15" s="28">
        <f>F15*Product!I$18</f>
        <v>3289134.4345264332</v>
      </c>
      <c r="K15" s="28"/>
      <c r="L15">
        <v>12</v>
      </c>
      <c r="M15" s="28">
        <f t="shared" si="0"/>
        <v>1328228.0109598939</v>
      </c>
      <c r="O15">
        <v>16</v>
      </c>
      <c r="P15" s="28">
        <v>351035.33709104219</v>
      </c>
      <c r="R15" s="28">
        <f t="shared" si="1"/>
        <v>16222761.489720391</v>
      </c>
    </row>
    <row r="16" spans="3:18" x14ac:dyDescent="0.35">
      <c r="C16" s="11">
        <v>13</v>
      </c>
      <c r="D16" s="3">
        <v>13</v>
      </c>
      <c r="E16" s="3">
        <v>20</v>
      </c>
      <c r="F16" s="4">
        <v>7</v>
      </c>
      <c r="H16" s="28">
        <f>D16*Product!G$18</f>
        <v>-146346.33601884014</v>
      </c>
      <c r="I16" s="28">
        <f>E16*Product!H$18</f>
        <v>-1023445.3842100612</v>
      </c>
      <c r="J16" s="28">
        <f>F16*Product!I$18</f>
        <v>575598.52604212589</v>
      </c>
      <c r="K16" s="28"/>
      <c r="L16">
        <v>13</v>
      </c>
      <c r="M16" s="28">
        <f t="shared" si="0"/>
        <v>-594180.19418677548</v>
      </c>
      <c r="O16">
        <v>11</v>
      </c>
      <c r="P16" s="28">
        <v>253064.77539680828</v>
      </c>
      <c r="R16" s="28">
        <f t="shared" si="1"/>
        <v>16475826.2651172</v>
      </c>
    </row>
    <row r="17" spans="3:18" x14ac:dyDescent="0.35">
      <c r="C17" s="11">
        <v>14</v>
      </c>
      <c r="D17" s="3">
        <v>23</v>
      </c>
      <c r="E17" s="3">
        <v>13</v>
      </c>
      <c r="F17" s="4">
        <v>13</v>
      </c>
      <c r="H17" s="28">
        <f>D17*Product!G$18</f>
        <v>-258920.44064871719</v>
      </c>
      <c r="I17" s="28">
        <f>E17*Product!H$18</f>
        <v>-665239.49973653979</v>
      </c>
      <c r="J17" s="28">
        <f>F17*Product!I$18</f>
        <v>1068968.691221091</v>
      </c>
      <c r="K17" s="28"/>
      <c r="L17">
        <v>14</v>
      </c>
      <c r="M17" s="28">
        <f t="shared" si="0"/>
        <v>144822.75083583395</v>
      </c>
      <c r="O17">
        <v>22</v>
      </c>
      <c r="P17" s="28">
        <v>235282.88605750189</v>
      </c>
      <c r="R17" s="28">
        <f t="shared" si="1"/>
        <v>16711109.151174702</v>
      </c>
    </row>
    <row r="18" spans="3:18" x14ac:dyDescent="0.35">
      <c r="C18" s="11">
        <v>15</v>
      </c>
      <c r="D18" s="3">
        <v>5</v>
      </c>
      <c r="E18" s="3">
        <v>21</v>
      </c>
      <c r="F18" s="4">
        <v>39</v>
      </c>
      <c r="H18" s="28">
        <f>D18*Product!G$18</f>
        <v>-56287.052314938519</v>
      </c>
      <c r="I18" s="28">
        <f>E18*Product!H$18</f>
        <v>-1074617.6534205643</v>
      </c>
      <c r="J18" s="28">
        <f>F18*Product!I$18</f>
        <v>3206906.0736632724</v>
      </c>
      <c r="K18" s="28"/>
      <c r="L18">
        <v>15</v>
      </c>
      <c r="M18" s="28">
        <f t="shared" si="0"/>
        <v>2076016.3679277697</v>
      </c>
      <c r="O18">
        <v>8</v>
      </c>
      <c r="P18" s="28">
        <v>218503.84097231249</v>
      </c>
      <c r="R18" s="28">
        <f t="shared" si="1"/>
        <v>16929612.992147014</v>
      </c>
    </row>
    <row r="19" spans="3:18" x14ac:dyDescent="0.35">
      <c r="C19" s="11">
        <v>16</v>
      </c>
      <c r="D19" s="3">
        <v>36</v>
      </c>
      <c r="E19" s="3">
        <v>27</v>
      </c>
      <c r="F19" s="4">
        <v>26</v>
      </c>
      <c r="H19" s="28">
        <f>D19*Product!G$18</f>
        <v>-405266.77666755731</v>
      </c>
      <c r="I19" s="28">
        <f>E19*Product!H$18</f>
        <v>-1381651.2686835825</v>
      </c>
      <c r="J19" s="28">
        <f>F19*Product!I$18</f>
        <v>2137937.3824421819</v>
      </c>
      <c r="K19" s="28"/>
      <c r="L19">
        <v>16</v>
      </c>
      <c r="M19" s="28">
        <f t="shared" si="0"/>
        <v>351035.33709104219</v>
      </c>
      <c r="O19">
        <v>14</v>
      </c>
      <c r="P19" s="28">
        <v>144822.75083583395</v>
      </c>
      <c r="R19" s="28">
        <f t="shared" si="1"/>
        <v>17074435.742982846</v>
      </c>
    </row>
    <row r="20" spans="3:18" x14ac:dyDescent="0.35">
      <c r="C20" s="11">
        <v>17</v>
      </c>
      <c r="D20" s="3">
        <v>23</v>
      </c>
      <c r="E20" s="3">
        <v>8</v>
      </c>
      <c r="F20" s="4">
        <v>25</v>
      </c>
      <c r="H20" s="28">
        <f>D20*Product!G$18</f>
        <v>-258920.44064871719</v>
      </c>
      <c r="I20" s="28">
        <f>E20*Product!H$18</f>
        <v>-409378.15368402447</v>
      </c>
      <c r="J20" s="28">
        <f>F20*Product!I$18</f>
        <v>2055709.0215790209</v>
      </c>
      <c r="K20" s="28"/>
      <c r="L20">
        <v>17</v>
      </c>
      <c r="M20" s="28">
        <f t="shared" si="0"/>
        <v>1387427.4272462791</v>
      </c>
      <c r="O20">
        <v>5</v>
      </c>
      <c r="P20" s="28">
        <v>133088.1337054887</v>
      </c>
      <c r="R20" s="28">
        <f t="shared" si="1"/>
        <v>17207523.876688335</v>
      </c>
    </row>
    <row r="21" spans="3:18" x14ac:dyDescent="0.35">
      <c r="C21" s="11">
        <v>18</v>
      </c>
      <c r="D21" s="3">
        <v>11</v>
      </c>
      <c r="E21" s="3">
        <v>11</v>
      </c>
      <c r="F21" s="4">
        <v>28</v>
      </c>
      <c r="H21" s="28">
        <f>D21*Product!G$18</f>
        <v>-123831.51509286475</v>
      </c>
      <c r="I21" s="28">
        <f>E21*Product!H$18</f>
        <v>-562894.96131553361</v>
      </c>
      <c r="J21" s="28">
        <f>F21*Product!I$18</f>
        <v>2302394.1041685035</v>
      </c>
      <c r="K21" s="28"/>
      <c r="L21">
        <v>18</v>
      </c>
      <c r="M21" s="28">
        <f t="shared" si="0"/>
        <v>1615685.6277601053</v>
      </c>
      <c r="O21">
        <v>19</v>
      </c>
      <c r="P21" s="28">
        <v>-20021.822408254142</v>
      </c>
      <c r="R21" s="28">
        <f t="shared" si="1"/>
        <v>17187502.05428008</v>
      </c>
    </row>
    <row r="22" spans="3:18" x14ac:dyDescent="0.35">
      <c r="C22" s="11">
        <v>19</v>
      </c>
      <c r="D22" s="3">
        <v>12</v>
      </c>
      <c r="E22" s="3">
        <v>9</v>
      </c>
      <c r="F22" s="4">
        <v>7</v>
      </c>
      <c r="H22" s="28">
        <f>D22*Product!G$18</f>
        <v>-135088.92555585245</v>
      </c>
      <c r="I22" s="28">
        <f>E22*Product!H$18</f>
        <v>-460550.42289452755</v>
      </c>
      <c r="J22" s="28">
        <f>F22*Product!I$18</f>
        <v>575598.52604212589</v>
      </c>
      <c r="K22" s="28"/>
      <c r="L22">
        <v>19</v>
      </c>
      <c r="M22" s="28">
        <f t="shared" si="0"/>
        <v>-20021.822408254142</v>
      </c>
      <c r="O22">
        <v>4</v>
      </c>
      <c r="P22" s="28">
        <v>-69863.750996465213</v>
      </c>
      <c r="R22" s="28">
        <f t="shared" si="1"/>
        <v>17117638.303283613</v>
      </c>
    </row>
    <row r="23" spans="3:18" x14ac:dyDescent="0.35">
      <c r="C23" s="11">
        <v>20</v>
      </c>
      <c r="D23" s="3">
        <v>4</v>
      </c>
      <c r="E23" s="3">
        <v>8</v>
      </c>
      <c r="F23" s="4">
        <v>34</v>
      </c>
      <c r="H23" s="28">
        <f>D23*Product!G$18</f>
        <v>-45029.641851950815</v>
      </c>
      <c r="I23" s="28">
        <f>E23*Product!H$18</f>
        <v>-409378.15368402447</v>
      </c>
      <c r="J23" s="28">
        <f>F23*Product!I$18</f>
        <v>2795764.2693474684</v>
      </c>
      <c r="K23" s="28"/>
      <c r="L23">
        <v>20</v>
      </c>
      <c r="M23" s="28">
        <f t="shared" si="0"/>
        <v>2341376.4738114933</v>
      </c>
      <c r="O23">
        <v>13</v>
      </c>
      <c r="P23" s="28">
        <v>-594180.19418677548</v>
      </c>
      <c r="R23" s="28">
        <f t="shared" si="1"/>
        <v>16523458.109096838</v>
      </c>
    </row>
    <row r="24" spans="3:18" x14ac:dyDescent="0.35">
      <c r="C24" s="11">
        <v>21</v>
      </c>
      <c r="D24" s="3">
        <v>37</v>
      </c>
      <c r="E24" s="3">
        <v>36</v>
      </c>
      <c r="F24" s="4">
        <v>17</v>
      </c>
      <c r="H24" s="28">
        <f>D24*Product!G$18</f>
        <v>-416524.18713054503</v>
      </c>
      <c r="I24" s="28">
        <f>E24*Product!H$18</f>
        <v>-1842201.6915781102</v>
      </c>
      <c r="J24" s="28">
        <f>F24*Product!I$18</f>
        <v>1397882.1346737342</v>
      </c>
      <c r="K24" s="28"/>
      <c r="L24">
        <v>21</v>
      </c>
      <c r="M24" s="28">
        <f t="shared" si="0"/>
        <v>-860822.74403492082</v>
      </c>
      <c r="O24">
        <v>21</v>
      </c>
      <c r="P24" s="28">
        <v>-860822.74403492082</v>
      </c>
      <c r="R24" s="28">
        <f t="shared" si="1"/>
        <v>15662635.365061916</v>
      </c>
    </row>
    <row r="25" spans="3:18" x14ac:dyDescent="0.35">
      <c r="C25" s="11">
        <v>22</v>
      </c>
      <c r="D25" s="3">
        <v>26</v>
      </c>
      <c r="E25" s="3">
        <v>17</v>
      </c>
      <c r="F25" s="4">
        <v>17</v>
      </c>
      <c r="H25" s="28">
        <f>D25*Product!G$18</f>
        <v>-292692.67203768028</v>
      </c>
      <c r="I25" s="28">
        <f>E25*Product!H$18</f>
        <v>-869928.57657855202</v>
      </c>
      <c r="J25" s="28">
        <f>F25*Product!I$18</f>
        <v>1397882.1346737342</v>
      </c>
      <c r="K25" s="28"/>
      <c r="L25">
        <v>22</v>
      </c>
      <c r="M25" s="28">
        <f t="shared" si="0"/>
        <v>235282.88605750189</v>
      </c>
      <c r="O25">
        <v>6</v>
      </c>
      <c r="P25" s="28">
        <v>-1014187.7655974372</v>
      </c>
      <c r="R25" s="28">
        <f t="shared" si="1"/>
        <v>14648447.59946448</v>
      </c>
    </row>
    <row r="26" spans="3:18" ht="15" thickBot="1" x14ac:dyDescent="0.4">
      <c r="C26" s="14">
        <v>23</v>
      </c>
      <c r="D26" s="6">
        <v>22</v>
      </c>
      <c r="E26" s="6">
        <v>8</v>
      </c>
      <c r="F26" s="7">
        <v>24</v>
      </c>
      <c r="H26" s="28">
        <f>D26*Product!G$18</f>
        <v>-247663.0301857295</v>
      </c>
      <c r="I26" s="28">
        <f>E26*Product!H$18</f>
        <v>-409378.15368402447</v>
      </c>
      <c r="J26" s="28">
        <f>F26*Product!I$18</f>
        <v>1973480.6607158601</v>
      </c>
      <c r="K26" s="28"/>
      <c r="L26">
        <v>23</v>
      </c>
      <c r="M26" s="28">
        <f t="shared" si="0"/>
        <v>1316462.4768461061</v>
      </c>
      <c r="O26">
        <v>2</v>
      </c>
      <c r="P26" s="28">
        <v>-2098036.599464477</v>
      </c>
      <c r="R26" s="28">
        <f t="shared" si="1"/>
        <v>12550411.000000004</v>
      </c>
    </row>
  </sheetData>
  <sortState xmlns:xlrd2="http://schemas.microsoft.com/office/spreadsheetml/2017/richdata2" ref="O4:P26">
    <sortCondition descending="1" ref="P4:P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spmb</vt:lpstr>
      <vt:lpstr>spmc</vt:lpstr>
      <vt:lpstr>Product</vt:lpstr>
      <vt:lpstr>Customer correct</vt:lpstr>
      <vt:lpstr>Customer_wrong</vt:lpstr>
    </vt:vector>
  </TitlesOfParts>
  <Manager/>
  <Company>Norwegian School Of Management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FGL94018</dc:creator>
  <cp:keywords/>
  <dc:description/>
  <cp:lastModifiedBy>Pauline Malaguti</cp:lastModifiedBy>
  <cp:revision/>
  <dcterms:created xsi:type="dcterms:W3CDTF">2011-10-18T23:46:09Z</dcterms:created>
  <dcterms:modified xsi:type="dcterms:W3CDTF">2022-02-28T15:08:47Z</dcterms:modified>
  <cp:category/>
  <cp:contentStatus/>
</cp:coreProperties>
</file>